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0" yWindow="135" windowWidth="11910" windowHeight="5190" tabRatio="696" firstSheet="6" activeTab="14"/>
  </bookViews>
  <sheets>
    <sheet name="LOCAL" sheetId="1" r:id="rId1"/>
    <sheet name="Local 1" sheetId="9" r:id="rId2"/>
    <sheet name="CPD - CST Benefits" sheetId="6" r:id="rId3"/>
    <sheet name="CPD-CST Ben" sheetId="8" r:id="rId4"/>
    <sheet name="CMB - CST Benefits" sheetId="3" r:id="rId5"/>
    <sheet name="ED Analysis" sheetId="7" r:id="rId6"/>
    <sheet name="IMPORT" sheetId="2" r:id="rId7"/>
    <sheet name="ImportFrt &amp;Cl." sheetId="10" r:id="rId8"/>
    <sheet name="FRT" sheetId="11" r:id="rId9"/>
    <sheet name="RNCC" sheetId="12" r:id="rId10"/>
    <sheet name="Caustic" sheetId="13" r:id="rId11"/>
    <sheet name="sls" sheetId="14" r:id="rId12"/>
    <sheet name="Perfume local" sheetId="15" r:id="rId13"/>
    <sheet name="perfume local vs import" sheetId="16" r:id="rId14"/>
    <sheet name="Summary" sheetId="18" r:id="rId15"/>
  </sheets>
  <definedNames>
    <definedName name="_xlnm._FilterDatabase" localSheetId="5" hidden="1">'ED Analysis'!$A$3:$H$39</definedName>
    <definedName name="_xlnm._FilterDatabase" localSheetId="0" hidden="1">LOCAL!$A$4:$BD$1230</definedName>
    <definedName name="_xlnm._FilterDatabase" localSheetId="1" hidden="1">'Local 1'!$A$4:$BA$1230</definedName>
  </definedNames>
  <calcPr calcId="145621"/>
  <pivotCaches>
    <pivotCache cacheId="0" r:id="rId16"/>
    <pivotCache cacheId="1" r:id="rId17"/>
  </pivotCaches>
</workbook>
</file>

<file path=xl/calcChain.xml><?xml version="1.0" encoding="utf-8"?>
<calcChain xmlns="http://schemas.openxmlformats.org/spreadsheetml/2006/main">
  <c r="G21" i="15" l="1"/>
  <c r="G6" i="15" l="1"/>
  <c r="G20" i="14"/>
  <c r="G6" i="14"/>
  <c r="N20" i="16"/>
  <c r="F13" i="16"/>
  <c r="G68" i="13"/>
  <c r="H31" i="16" l="1"/>
  <c r="J28" i="16"/>
  <c r="H29" i="16"/>
  <c r="I28" i="16"/>
  <c r="H28" i="16"/>
  <c r="L16" i="16" l="1"/>
  <c r="Q7" i="16"/>
  <c r="Q8" i="16" s="1"/>
  <c r="L7" i="16"/>
  <c r="L8" i="16" s="1"/>
  <c r="L14" i="16" s="1"/>
  <c r="G7" i="16"/>
  <c r="G10" i="16" s="1"/>
  <c r="C7" i="16"/>
  <c r="C9" i="16" s="1"/>
  <c r="C11" i="16" s="1"/>
  <c r="G6" i="16"/>
  <c r="C6" i="16"/>
  <c r="Q14" i="16" l="1"/>
  <c r="Q9" i="16"/>
  <c r="G9" i="16"/>
  <c r="G11" i="16" s="1"/>
  <c r="L9" i="16"/>
  <c r="Q10" i="16" l="1"/>
  <c r="L10" i="16"/>
  <c r="L11" i="16" s="1"/>
  <c r="Q11" i="16" l="1"/>
  <c r="Q15" i="16" s="1"/>
  <c r="L13" i="16"/>
  <c r="L18" i="16" s="1"/>
  <c r="L12" i="16"/>
  <c r="Q12" i="16" l="1"/>
  <c r="Q13" i="16" s="1"/>
  <c r="Q16" i="16" l="1"/>
  <c r="Q18" i="16" s="1"/>
  <c r="C22" i="15"/>
  <c r="C23" i="15" s="1"/>
  <c r="C26" i="15" s="1"/>
  <c r="G22" i="15"/>
  <c r="G23" i="15" s="1"/>
  <c r="G26" i="15" s="1"/>
  <c r="G7" i="15"/>
  <c r="G8" i="15" s="1"/>
  <c r="G11" i="15" s="1"/>
  <c r="C7" i="15"/>
  <c r="C8" i="15" s="1"/>
  <c r="C28" i="14"/>
  <c r="C25" i="14"/>
  <c r="G21" i="14"/>
  <c r="G22" i="14" s="1"/>
  <c r="G25" i="14" s="1"/>
  <c r="C21" i="14"/>
  <c r="C22" i="14" s="1"/>
  <c r="I29" i="16" l="1"/>
  <c r="C25" i="15"/>
  <c r="C27" i="15" s="1"/>
  <c r="G25" i="15"/>
  <c r="G27" i="15" s="1"/>
  <c r="C10" i="15"/>
  <c r="C12" i="15" s="1"/>
  <c r="G10" i="15"/>
  <c r="G12" i="15" s="1"/>
  <c r="C24" i="14"/>
  <c r="C26" i="14" s="1"/>
  <c r="G24" i="14"/>
  <c r="G26" i="14" s="1"/>
  <c r="C30" i="15" l="1"/>
  <c r="G30" i="15"/>
  <c r="J29" i="16"/>
  <c r="I31" i="16"/>
  <c r="C7" i="14" l="1"/>
  <c r="G57" i="13"/>
  <c r="C63" i="13"/>
  <c r="C62" i="13"/>
  <c r="C57" i="13"/>
  <c r="C59" i="13" s="1"/>
  <c r="C69" i="13"/>
  <c r="C70" i="13" s="1"/>
  <c r="C58" i="13"/>
  <c r="C29" i="13"/>
  <c r="G28" i="13"/>
  <c r="C19" i="13"/>
  <c r="G18" i="13"/>
  <c r="C18" i="13"/>
  <c r="C21" i="13" s="1"/>
  <c r="C23" i="13" s="1"/>
  <c r="G17" i="13"/>
  <c r="G19" i="13" s="1"/>
  <c r="G22" i="13" s="1"/>
  <c r="G8" i="13"/>
  <c r="G11" i="13" s="1"/>
  <c r="G7" i="13"/>
  <c r="C7" i="13"/>
  <c r="G6" i="13"/>
  <c r="G10" i="13" s="1"/>
  <c r="C73" i="13" l="1"/>
  <c r="C8" i="14"/>
  <c r="C10" i="14" s="1"/>
  <c r="C12" i="14" s="1"/>
  <c r="G7" i="14"/>
  <c r="G58" i="13"/>
  <c r="G59" i="13" s="1"/>
  <c r="G62" i="13" s="1"/>
  <c r="C61" i="13"/>
  <c r="C72" i="13"/>
  <c r="G69" i="13"/>
  <c r="G70" i="13" s="1"/>
  <c r="G73" i="13" s="1"/>
  <c r="G30" i="13"/>
  <c r="G33" i="13" s="1"/>
  <c r="G21" i="13"/>
  <c r="G23" i="13" s="1"/>
  <c r="G12" i="13"/>
  <c r="G29" i="13"/>
  <c r="C8" i="13"/>
  <c r="C10" i="13" s="1"/>
  <c r="C30" i="13"/>
  <c r="C32" i="13" s="1"/>
  <c r="C34" i="13" s="1"/>
  <c r="C74" i="13" l="1"/>
  <c r="C77" i="13" s="1"/>
  <c r="G8" i="14"/>
  <c r="G11" i="14" s="1"/>
  <c r="G61" i="13"/>
  <c r="G63" i="13" s="1"/>
  <c r="G72" i="13"/>
  <c r="G74" i="13" s="1"/>
  <c r="G77" i="13" s="1"/>
  <c r="C12" i="13"/>
  <c r="K6" i="13"/>
  <c r="L6" i="13" s="1"/>
  <c r="G32" i="13"/>
  <c r="G34" i="13" s="1"/>
  <c r="J6" i="13" s="1"/>
  <c r="G10" i="14" l="1"/>
  <c r="G12" i="14" s="1"/>
  <c r="G28" i="14" s="1"/>
  <c r="C17" i="12"/>
  <c r="C18" i="12" s="1"/>
  <c r="G16" i="12"/>
  <c r="C6" i="12"/>
  <c r="G5" i="12"/>
  <c r="C7" i="12" l="1"/>
  <c r="C10" i="12" s="1"/>
  <c r="G18" i="12"/>
  <c r="G17" i="12"/>
  <c r="C20" i="12"/>
  <c r="C22" i="12" s="1"/>
  <c r="G6" i="12"/>
  <c r="G7" i="12" s="1"/>
  <c r="G20" i="12" l="1"/>
  <c r="K16" i="12"/>
  <c r="L16" i="12" s="1"/>
  <c r="G10" i="12"/>
  <c r="M5" i="12"/>
  <c r="G21" i="12"/>
  <c r="G22" i="12" s="1"/>
  <c r="J16" i="12" s="1"/>
  <c r="M16" i="12"/>
  <c r="G9" i="12"/>
  <c r="C9" i="12"/>
  <c r="C11" i="12" s="1"/>
  <c r="G11" i="12" l="1"/>
  <c r="J5" i="12" s="1"/>
  <c r="K5" i="12"/>
  <c r="K23" i="12" l="1"/>
  <c r="L5" i="12"/>
  <c r="L23" i="12" s="1"/>
  <c r="K1239" i="9" l="1"/>
  <c r="K1242" i="9"/>
  <c r="M1236" i="9"/>
  <c r="R16" i="2"/>
  <c r="R18" i="2"/>
  <c r="R20" i="2"/>
  <c r="R22" i="2"/>
  <c r="R14" i="2"/>
  <c r="R13" i="2"/>
  <c r="R12" i="2"/>
  <c r="R11" i="2"/>
  <c r="R10" i="2"/>
  <c r="R9" i="2"/>
  <c r="R6" i="2"/>
  <c r="R7" i="2"/>
  <c r="R5" i="2"/>
  <c r="Q6" i="2"/>
  <c r="Q7" i="2"/>
  <c r="Q8" i="2"/>
  <c r="Q9" i="2"/>
  <c r="Q10" i="2"/>
  <c r="Q11" i="2"/>
  <c r="Q12" i="2"/>
  <c r="Q13" i="2"/>
  <c r="Q14" i="2"/>
  <c r="Q15" i="2"/>
  <c r="R15" i="2" s="1"/>
  <c r="Q16" i="2"/>
  <c r="Q17" i="2"/>
  <c r="R17" i="2" s="1"/>
  <c r="Q18" i="2"/>
  <c r="Q19" i="2"/>
  <c r="R19" i="2" s="1"/>
  <c r="Q20" i="2"/>
  <c r="Q21" i="2"/>
  <c r="R21" i="2" s="1"/>
  <c r="Q22" i="2"/>
  <c r="Q23" i="2"/>
  <c r="R23" i="2" s="1"/>
  <c r="Q24" i="2"/>
  <c r="Q25" i="2"/>
  <c r="Q26" i="2"/>
  <c r="Q27" i="2"/>
  <c r="R27" i="2" s="1"/>
  <c r="Q28" i="2"/>
  <c r="R28" i="2" s="1"/>
  <c r="Q29" i="2"/>
  <c r="R29" i="2" s="1"/>
  <c r="Q30" i="2"/>
  <c r="Q5" i="2"/>
  <c r="F20" i="6"/>
  <c r="K1241" i="9" l="1"/>
  <c r="BG6" i="9"/>
  <c r="BG7" i="9"/>
  <c r="BG8" i="9"/>
  <c r="BG9" i="9"/>
  <c r="BG10" i="9"/>
  <c r="BG11" i="9"/>
  <c r="BG12" i="9"/>
  <c r="BG13" i="9"/>
  <c r="BG14" i="9"/>
  <c r="BG15" i="9"/>
  <c r="BG16" i="9"/>
  <c r="BG17" i="9"/>
  <c r="BG18" i="9"/>
  <c r="BG19" i="9"/>
  <c r="BG20" i="9"/>
  <c r="BG21" i="9"/>
  <c r="BG22" i="9"/>
  <c r="BG23" i="9"/>
  <c r="BG24" i="9"/>
  <c r="BG25" i="9"/>
  <c r="BG26" i="9"/>
  <c r="BG27" i="9"/>
  <c r="BG28" i="9"/>
  <c r="BG29" i="9"/>
  <c r="BG30" i="9"/>
  <c r="BG31" i="9"/>
  <c r="BG32" i="9"/>
  <c r="BG33" i="9"/>
  <c r="BG34" i="9"/>
  <c r="BG35" i="9"/>
  <c r="BG36" i="9"/>
  <c r="BG37" i="9"/>
  <c r="BG38" i="9"/>
  <c r="BG39" i="9"/>
  <c r="BG40" i="9"/>
  <c r="BG41" i="9"/>
  <c r="BG42" i="9"/>
  <c r="BG43" i="9"/>
  <c r="BG44" i="9"/>
  <c r="BG45" i="9"/>
  <c r="BG46" i="9"/>
  <c r="BG47" i="9"/>
  <c r="BG48" i="9"/>
  <c r="BG49" i="9"/>
  <c r="BG50" i="9"/>
  <c r="BG51" i="9"/>
  <c r="BG52" i="9"/>
  <c r="BG53" i="9"/>
  <c r="BG54" i="9"/>
  <c r="BG55" i="9"/>
  <c r="BG56" i="9"/>
  <c r="BG57" i="9"/>
  <c r="BG58" i="9"/>
  <c r="BG59" i="9"/>
  <c r="BG60" i="9"/>
  <c r="BG61" i="9"/>
  <c r="BG62" i="9"/>
  <c r="BG63" i="9"/>
  <c r="BG64" i="9"/>
  <c r="BG65" i="9"/>
  <c r="BG66" i="9"/>
  <c r="BG67" i="9"/>
  <c r="BG68" i="9"/>
  <c r="BG69" i="9"/>
  <c r="BG70" i="9"/>
  <c r="BG71" i="9"/>
  <c r="BG72" i="9"/>
  <c r="BG73" i="9"/>
  <c r="BG74" i="9"/>
  <c r="BG75" i="9"/>
  <c r="BG76" i="9"/>
  <c r="BG77" i="9"/>
  <c r="BG78" i="9"/>
  <c r="BG79" i="9"/>
  <c r="BG80" i="9"/>
  <c r="BG81" i="9"/>
  <c r="BG82" i="9"/>
  <c r="BG83" i="9"/>
  <c r="BG84" i="9"/>
  <c r="BG85" i="9"/>
  <c r="BG86" i="9"/>
  <c r="BG87" i="9"/>
  <c r="BG88" i="9"/>
  <c r="BG89" i="9"/>
  <c r="BG90" i="9"/>
  <c r="BG91" i="9"/>
  <c r="BG92" i="9"/>
  <c r="BG93" i="9"/>
  <c r="BG94" i="9"/>
  <c r="BG95" i="9"/>
  <c r="BG96" i="9"/>
  <c r="BG97" i="9"/>
  <c r="BG98" i="9"/>
  <c r="BG99" i="9"/>
  <c r="BG100" i="9"/>
  <c r="BG101" i="9"/>
  <c r="BG102" i="9"/>
  <c r="BG103" i="9"/>
  <c r="BG104" i="9"/>
  <c r="BG105" i="9"/>
  <c r="BG106" i="9"/>
  <c r="BG107" i="9"/>
  <c r="BG108" i="9"/>
  <c r="BG109" i="9"/>
  <c r="BG110" i="9"/>
  <c r="BG111" i="9"/>
  <c r="BG112" i="9"/>
  <c r="BG113" i="9"/>
  <c r="BG114" i="9"/>
  <c r="BG115" i="9"/>
  <c r="BG116" i="9"/>
  <c r="BG117" i="9"/>
  <c r="BG118" i="9"/>
  <c r="BG119" i="9"/>
  <c r="BG120" i="9"/>
  <c r="BG121" i="9"/>
  <c r="BG122" i="9"/>
  <c r="BG123" i="9"/>
  <c r="BG124" i="9"/>
  <c r="BG125" i="9"/>
  <c r="BG126" i="9"/>
  <c r="BG127" i="9"/>
  <c r="BG128" i="9"/>
  <c r="BG129" i="9"/>
  <c r="BG130" i="9"/>
  <c r="BG131" i="9"/>
  <c r="BG132" i="9"/>
  <c r="BG133" i="9"/>
  <c r="BG134" i="9"/>
  <c r="BG135" i="9"/>
  <c r="BG136" i="9"/>
  <c r="BG137" i="9"/>
  <c r="BG138" i="9"/>
  <c r="BG139" i="9"/>
  <c r="BG140" i="9"/>
  <c r="BG141" i="9"/>
  <c r="BG142" i="9"/>
  <c r="BG143" i="9"/>
  <c r="BG144" i="9"/>
  <c r="BG145" i="9"/>
  <c r="BG146" i="9"/>
  <c r="BG147" i="9"/>
  <c r="BG148" i="9"/>
  <c r="BG149" i="9"/>
  <c r="BG150" i="9"/>
  <c r="BG151" i="9"/>
  <c r="BG152" i="9"/>
  <c r="BG153" i="9"/>
  <c r="BG154" i="9"/>
  <c r="BG155" i="9"/>
  <c r="BG156" i="9"/>
  <c r="BG157" i="9"/>
  <c r="BG158" i="9"/>
  <c r="BG159" i="9"/>
  <c r="BG160" i="9"/>
  <c r="BG161" i="9"/>
  <c r="BG162" i="9"/>
  <c r="BG163" i="9"/>
  <c r="BG164" i="9"/>
  <c r="BG165" i="9"/>
  <c r="BG166" i="9"/>
  <c r="BG167" i="9"/>
  <c r="BG168" i="9"/>
  <c r="BG169" i="9"/>
  <c r="BG170" i="9"/>
  <c r="BG171" i="9"/>
  <c r="BG172" i="9"/>
  <c r="BG173" i="9"/>
  <c r="BG174" i="9"/>
  <c r="BG175" i="9"/>
  <c r="BG176" i="9"/>
  <c r="BG177" i="9"/>
  <c r="BG178" i="9"/>
  <c r="BG179" i="9"/>
  <c r="BG180" i="9"/>
  <c r="BG181" i="9"/>
  <c r="BG182" i="9"/>
  <c r="BG183" i="9"/>
  <c r="BG184" i="9"/>
  <c r="BG185" i="9"/>
  <c r="BG186" i="9"/>
  <c r="BG187" i="9"/>
  <c r="BG188" i="9"/>
  <c r="BG189" i="9"/>
  <c r="BG190" i="9"/>
  <c r="BG191" i="9"/>
  <c r="BG192" i="9"/>
  <c r="BG193" i="9"/>
  <c r="BG194" i="9"/>
  <c r="BG195" i="9"/>
  <c r="BG196" i="9"/>
  <c r="BG197" i="9"/>
  <c r="BG198" i="9"/>
  <c r="BG199" i="9"/>
  <c r="BG200" i="9"/>
  <c r="BG201" i="9"/>
  <c r="BG202" i="9"/>
  <c r="BG203" i="9"/>
  <c r="BG204" i="9"/>
  <c r="BG205" i="9"/>
  <c r="BG206" i="9"/>
  <c r="BG207" i="9"/>
  <c r="BG208" i="9"/>
  <c r="BG209" i="9"/>
  <c r="BG210" i="9"/>
  <c r="BG211" i="9"/>
  <c r="BG212" i="9"/>
  <c r="BG213" i="9"/>
  <c r="BG214" i="9"/>
  <c r="BG215" i="9"/>
  <c r="BG216" i="9"/>
  <c r="BG217" i="9"/>
  <c r="BG218" i="9"/>
  <c r="BG219" i="9"/>
  <c r="BG220" i="9"/>
  <c r="BG221" i="9"/>
  <c r="BG222" i="9"/>
  <c r="BG223" i="9"/>
  <c r="BG224" i="9"/>
  <c r="BG225" i="9"/>
  <c r="BG226" i="9"/>
  <c r="BG227" i="9"/>
  <c r="BG228" i="9"/>
  <c r="BG229" i="9"/>
  <c r="BG230" i="9"/>
  <c r="BG231" i="9"/>
  <c r="BG232" i="9"/>
  <c r="BG233" i="9"/>
  <c r="BG234" i="9"/>
  <c r="BG235" i="9"/>
  <c r="BG236" i="9"/>
  <c r="BG237" i="9"/>
  <c r="BG238" i="9"/>
  <c r="BG239" i="9"/>
  <c r="BG240" i="9"/>
  <c r="BG241" i="9"/>
  <c r="BG242" i="9"/>
  <c r="BG243" i="9"/>
  <c r="BG244" i="9"/>
  <c r="BG245" i="9"/>
  <c r="BG246" i="9"/>
  <c r="BG247" i="9"/>
  <c r="BG248" i="9"/>
  <c r="BG249" i="9"/>
  <c r="BG250" i="9"/>
  <c r="BG251" i="9"/>
  <c r="BG252" i="9"/>
  <c r="BG253" i="9"/>
  <c r="BG254" i="9"/>
  <c r="BG255" i="9"/>
  <c r="BG256" i="9"/>
  <c r="BG257" i="9"/>
  <c r="BG258" i="9"/>
  <c r="BG259" i="9"/>
  <c r="BG260" i="9"/>
  <c r="BG261" i="9"/>
  <c r="BG262" i="9"/>
  <c r="BG263" i="9"/>
  <c r="BG264" i="9"/>
  <c r="BG265" i="9"/>
  <c r="BG266" i="9"/>
  <c r="BG267" i="9"/>
  <c r="BG268" i="9"/>
  <c r="BG269" i="9"/>
  <c r="BG270" i="9"/>
  <c r="BG271" i="9"/>
  <c r="BG272" i="9"/>
  <c r="BG273" i="9"/>
  <c r="BG274" i="9"/>
  <c r="BG275" i="9"/>
  <c r="BG276" i="9"/>
  <c r="BG277" i="9"/>
  <c r="BG278" i="9"/>
  <c r="BG279" i="9"/>
  <c r="BG280" i="9"/>
  <c r="BG281" i="9"/>
  <c r="BG282" i="9"/>
  <c r="BG283" i="9"/>
  <c r="BG284" i="9"/>
  <c r="BG285" i="9"/>
  <c r="BG286" i="9"/>
  <c r="BG287" i="9"/>
  <c r="BG288" i="9"/>
  <c r="BG289" i="9"/>
  <c r="BG290" i="9"/>
  <c r="BG291" i="9"/>
  <c r="BG292" i="9"/>
  <c r="BG293" i="9"/>
  <c r="BG294" i="9"/>
  <c r="BG295" i="9"/>
  <c r="BG296" i="9"/>
  <c r="BG297" i="9"/>
  <c r="BG298" i="9"/>
  <c r="BG299" i="9"/>
  <c r="BG300" i="9"/>
  <c r="BG301" i="9"/>
  <c r="BG302" i="9"/>
  <c r="BG303" i="9"/>
  <c r="BG304" i="9"/>
  <c r="BG305" i="9"/>
  <c r="BG306" i="9"/>
  <c r="BG307" i="9"/>
  <c r="BG308" i="9"/>
  <c r="BG309" i="9"/>
  <c r="BG310" i="9"/>
  <c r="BG311" i="9"/>
  <c r="BG312" i="9"/>
  <c r="BG313" i="9"/>
  <c r="BG314" i="9"/>
  <c r="BG315" i="9"/>
  <c r="BG316" i="9"/>
  <c r="BG317" i="9"/>
  <c r="BG318" i="9"/>
  <c r="BG319" i="9"/>
  <c r="BG320" i="9"/>
  <c r="BG321" i="9"/>
  <c r="BG322" i="9"/>
  <c r="BG323" i="9"/>
  <c r="BG324" i="9"/>
  <c r="BG325" i="9"/>
  <c r="BG326" i="9"/>
  <c r="BG327" i="9"/>
  <c r="BG328" i="9"/>
  <c r="BG329" i="9"/>
  <c r="BG330" i="9"/>
  <c r="BG331" i="9"/>
  <c r="BG332" i="9"/>
  <c r="BG333" i="9"/>
  <c r="BG334" i="9"/>
  <c r="BG335" i="9"/>
  <c r="BG336" i="9"/>
  <c r="BG337" i="9"/>
  <c r="BG338" i="9"/>
  <c r="BG339" i="9"/>
  <c r="BG340" i="9"/>
  <c r="BG341" i="9"/>
  <c r="BG342" i="9"/>
  <c r="BG343" i="9"/>
  <c r="BG344" i="9"/>
  <c r="BG345" i="9"/>
  <c r="BG346" i="9"/>
  <c r="BG347" i="9"/>
  <c r="BG348" i="9"/>
  <c r="BG349" i="9"/>
  <c r="BG350" i="9"/>
  <c r="BG351" i="9"/>
  <c r="BG352" i="9"/>
  <c r="BG353" i="9"/>
  <c r="BG354" i="9"/>
  <c r="BG355" i="9"/>
  <c r="BG356" i="9"/>
  <c r="BG357" i="9"/>
  <c r="BG358" i="9"/>
  <c r="BG359" i="9"/>
  <c r="BG360" i="9"/>
  <c r="BG361" i="9"/>
  <c r="BG362" i="9"/>
  <c r="BG363" i="9"/>
  <c r="BG364" i="9"/>
  <c r="BG365" i="9"/>
  <c r="BG366" i="9"/>
  <c r="BG367" i="9"/>
  <c r="BG368" i="9"/>
  <c r="BG369" i="9"/>
  <c r="BG370" i="9"/>
  <c r="BG371" i="9"/>
  <c r="BG372" i="9"/>
  <c r="BG373" i="9"/>
  <c r="BG374" i="9"/>
  <c r="BG375" i="9"/>
  <c r="BG376" i="9"/>
  <c r="BG377" i="9"/>
  <c r="BG378" i="9"/>
  <c r="BG379" i="9"/>
  <c r="BG380" i="9"/>
  <c r="BG381" i="9"/>
  <c r="BG382" i="9"/>
  <c r="BG383" i="9"/>
  <c r="BG384" i="9"/>
  <c r="BG385" i="9"/>
  <c r="BG386" i="9"/>
  <c r="BG387" i="9"/>
  <c r="BG388" i="9"/>
  <c r="BG389" i="9"/>
  <c r="BG390" i="9"/>
  <c r="BG391" i="9"/>
  <c r="BG392" i="9"/>
  <c r="BG393" i="9"/>
  <c r="BG394" i="9"/>
  <c r="BG395" i="9"/>
  <c r="BG396" i="9"/>
  <c r="BG397" i="9"/>
  <c r="BG398" i="9"/>
  <c r="BG399" i="9"/>
  <c r="BG400" i="9"/>
  <c r="BG401" i="9"/>
  <c r="BG402" i="9"/>
  <c r="BG403" i="9"/>
  <c r="BG404" i="9"/>
  <c r="BG405" i="9"/>
  <c r="BG406" i="9"/>
  <c r="BG407" i="9"/>
  <c r="BG408" i="9"/>
  <c r="BG409" i="9"/>
  <c r="BG410" i="9"/>
  <c r="BG411" i="9"/>
  <c r="BG412" i="9"/>
  <c r="BG413" i="9"/>
  <c r="BG414" i="9"/>
  <c r="BG415" i="9"/>
  <c r="BG416" i="9"/>
  <c r="BG417" i="9"/>
  <c r="BG418" i="9"/>
  <c r="BG419" i="9"/>
  <c r="BG420" i="9"/>
  <c r="BG421" i="9"/>
  <c r="BG422" i="9"/>
  <c r="BG423" i="9"/>
  <c r="BG424" i="9"/>
  <c r="BG425" i="9"/>
  <c r="BG426" i="9"/>
  <c r="BG427" i="9"/>
  <c r="BG428" i="9"/>
  <c r="BG429" i="9"/>
  <c r="BG430" i="9"/>
  <c r="BG431" i="9"/>
  <c r="BG432" i="9"/>
  <c r="BG433" i="9"/>
  <c r="BG434" i="9"/>
  <c r="BG435" i="9"/>
  <c r="BG436" i="9"/>
  <c r="BG437" i="9"/>
  <c r="BG438" i="9"/>
  <c r="BG439" i="9"/>
  <c r="BG440" i="9"/>
  <c r="BG441" i="9"/>
  <c r="BG442" i="9"/>
  <c r="BG443" i="9"/>
  <c r="BG444" i="9"/>
  <c r="BG445" i="9"/>
  <c r="BG446" i="9"/>
  <c r="BG447" i="9"/>
  <c r="BG448" i="9"/>
  <c r="BG449" i="9"/>
  <c r="BG450" i="9"/>
  <c r="BG451" i="9"/>
  <c r="BG452" i="9"/>
  <c r="BG453" i="9"/>
  <c r="BG454" i="9"/>
  <c r="BG455" i="9"/>
  <c r="BG456" i="9"/>
  <c r="BG457" i="9"/>
  <c r="BG458" i="9"/>
  <c r="BG459" i="9"/>
  <c r="BG460" i="9"/>
  <c r="BG461" i="9"/>
  <c r="BG462" i="9"/>
  <c r="BG463" i="9"/>
  <c r="BG464" i="9"/>
  <c r="BG465" i="9"/>
  <c r="BG466" i="9"/>
  <c r="BG467" i="9"/>
  <c r="BG468" i="9"/>
  <c r="BG469" i="9"/>
  <c r="BG470" i="9"/>
  <c r="BG471" i="9"/>
  <c r="BG472" i="9"/>
  <c r="BG473" i="9"/>
  <c r="BG474" i="9"/>
  <c r="BG475" i="9"/>
  <c r="BG476" i="9"/>
  <c r="BG477" i="9"/>
  <c r="BG478" i="9"/>
  <c r="BG479" i="9"/>
  <c r="BG480" i="9"/>
  <c r="BG481" i="9"/>
  <c r="BG482" i="9"/>
  <c r="BG483" i="9"/>
  <c r="BG484" i="9"/>
  <c r="BG485" i="9"/>
  <c r="BG486" i="9"/>
  <c r="BG487" i="9"/>
  <c r="BG488" i="9"/>
  <c r="BG489" i="9"/>
  <c r="BG490" i="9"/>
  <c r="BG491" i="9"/>
  <c r="BG492" i="9"/>
  <c r="BG493" i="9"/>
  <c r="BG494" i="9"/>
  <c r="BG495" i="9"/>
  <c r="BG496" i="9"/>
  <c r="BG497" i="9"/>
  <c r="BG498" i="9"/>
  <c r="BG499" i="9"/>
  <c r="BG500" i="9"/>
  <c r="BG501" i="9"/>
  <c r="BG502" i="9"/>
  <c r="BG503" i="9"/>
  <c r="BG504" i="9"/>
  <c r="BG505" i="9"/>
  <c r="BG506" i="9"/>
  <c r="BG507" i="9"/>
  <c r="BG508" i="9"/>
  <c r="BG509" i="9"/>
  <c r="BG510" i="9"/>
  <c r="BG511" i="9"/>
  <c r="BG512" i="9"/>
  <c r="BG513" i="9"/>
  <c r="BG514" i="9"/>
  <c r="BG515" i="9"/>
  <c r="BG516" i="9"/>
  <c r="BG517" i="9"/>
  <c r="BG518" i="9"/>
  <c r="BG519" i="9"/>
  <c r="BG520" i="9"/>
  <c r="BG521" i="9"/>
  <c r="BG522" i="9"/>
  <c r="BG523" i="9"/>
  <c r="BG524" i="9"/>
  <c r="BG525" i="9"/>
  <c r="BG526" i="9"/>
  <c r="BG527" i="9"/>
  <c r="BG528" i="9"/>
  <c r="BG529" i="9"/>
  <c r="BG530" i="9"/>
  <c r="BG531" i="9"/>
  <c r="BG532" i="9"/>
  <c r="BG533" i="9"/>
  <c r="BG534" i="9"/>
  <c r="BG535" i="9"/>
  <c r="BG536" i="9"/>
  <c r="BG537" i="9"/>
  <c r="BG538" i="9"/>
  <c r="BG539" i="9"/>
  <c r="BG540" i="9"/>
  <c r="BG541" i="9"/>
  <c r="BG542" i="9"/>
  <c r="BG543" i="9"/>
  <c r="BG544" i="9"/>
  <c r="BG545" i="9"/>
  <c r="BG546" i="9"/>
  <c r="BG547" i="9"/>
  <c r="BG548" i="9"/>
  <c r="BG549" i="9"/>
  <c r="BG550" i="9"/>
  <c r="BG551" i="9"/>
  <c r="BG552" i="9"/>
  <c r="BG553" i="9"/>
  <c r="BG554" i="9"/>
  <c r="BG555" i="9"/>
  <c r="BG556" i="9"/>
  <c r="BG557" i="9"/>
  <c r="BG558" i="9"/>
  <c r="BG559" i="9"/>
  <c r="BG560" i="9"/>
  <c r="BG561" i="9"/>
  <c r="BG562" i="9"/>
  <c r="BG563" i="9"/>
  <c r="BG564" i="9"/>
  <c r="BG565" i="9"/>
  <c r="BG566" i="9"/>
  <c r="BG567" i="9"/>
  <c r="BG568" i="9"/>
  <c r="BG569" i="9"/>
  <c r="BG570" i="9"/>
  <c r="BG571" i="9"/>
  <c r="BG572" i="9"/>
  <c r="BG573" i="9"/>
  <c r="BG574" i="9"/>
  <c r="BG575" i="9"/>
  <c r="BG576" i="9"/>
  <c r="BG577" i="9"/>
  <c r="BG578" i="9"/>
  <c r="BG579" i="9"/>
  <c r="BG580" i="9"/>
  <c r="BG581" i="9"/>
  <c r="BG582" i="9"/>
  <c r="BG583" i="9"/>
  <c r="BG584" i="9"/>
  <c r="BG585" i="9"/>
  <c r="BG586" i="9"/>
  <c r="BG587" i="9"/>
  <c r="BG588" i="9"/>
  <c r="BG589" i="9"/>
  <c r="BG590" i="9"/>
  <c r="BG591" i="9"/>
  <c r="BG592" i="9"/>
  <c r="BG593" i="9"/>
  <c r="BG594" i="9"/>
  <c r="BG595" i="9"/>
  <c r="BG596" i="9"/>
  <c r="BG597" i="9"/>
  <c r="BG598" i="9"/>
  <c r="BG599" i="9"/>
  <c r="BG600" i="9"/>
  <c r="BG601" i="9"/>
  <c r="BG602" i="9"/>
  <c r="BG603" i="9"/>
  <c r="BG604" i="9"/>
  <c r="BG605" i="9"/>
  <c r="BG606" i="9"/>
  <c r="BG607" i="9"/>
  <c r="BG608" i="9"/>
  <c r="BG609" i="9"/>
  <c r="BG610" i="9"/>
  <c r="BG611" i="9"/>
  <c r="BG612" i="9"/>
  <c r="BG613" i="9"/>
  <c r="BG614" i="9"/>
  <c r="BG615" i="9"/>
  <c r="BG616" i="9"/>
  <c r="BG617" i="9"/>
  <c r="BG618" i="9"/>
  <c r="BG619" i="9"/>
  <c r="BG620" i="9"/>
  <c r="BG621" i="9"/>
  <c r="BG622" i="9"/>
  <c r="BG623" i="9"/>
  <c r="BG624" i="9"/>
  <c r="BG625" i="9"/>
  <c r="BG626" i="9"/>
  <c r="BG627" i="9"/>
  <c r="BG628" i="9"/>
  <c r="BG629" i="9"/>
  <c r="BG630" i="9"/>
  <c r="BG631" i="9"/>
  <c r="BG632" i="9"/>
  <c r="BG633" i="9"/>
  <c r="BG634" i="9"/>
  <c r="BG635" i="9"/>
  <c r="BG636" i="9"/>
  <c r="BG637" i="9"/>
  <c r="BG638" i="9"/>
  <c r="BG639" i="9"/>
  <c r="BG640" i="9"/>
  <c r="BG641" i="9"/>
  <c r="BG642" i="9"/>
  <c r="BG643" i="9"/>
  <c r="BG644" i="9"/>
  <c r="BG645" i="9"/>
  <c r="BG646" i="9"/>
  <c r="BG647" i="9"/>
  <c r="BG648" i="9"/>
  <c r="BG649" i="9"/>
  <c r="BG650" i="9"/>
  <c r="BG651" i="9"/>
  <c r="BG652" i="9"/>
  <c r="BG653" i="9"/>
  <c r="BG654" i="9"/>
  <c r="BG655" i="9"/>
  <c r="BG656" i="9"/>
  <c r="BG657" i="9"/>
  <c r="BG658" i="9"/>
  <c r="BG659" i="9"/>
  <c r="BG660" i="9"/>
  <c r="BG661" i="9"/>
  <c r="BG662" i="9"/>
  <c r="BG663" i="9"/>
  <c r="BG664" i="9"/>
  <c r="BG665" i="9"/>
  <c r="BG666" i="9"/>
  <c r="BG667" i="9"/>
  <c r="BG668" i="9"/>
  <c r="BG669" i="9"/>
  <c r="BG670" i="9"/>
  <c r="BG671" i="9"/>
  <c r="BG672" i="9"/>
  <c r="BG673" i="9"/>
  <c r="BG674" i="9"/>
  <c r="BG675" i="9"/>
  <c r="BG676" i="9"/>
  <c r="BG677" i="9"/>
  <c r="BG678" i="9"/>
  <c r="BG679" i="9"/>
  <c r="BG680" i="9"/>
  <c r="BG681" i="9"/>
  <c r="BG682" i="9"/>
  <c r="BG683" i="9"/>
  <c r="BG684" i="9"/>
  <c r="BG685" i="9"/>
  <c r="BG686" i="9"/>
  <c r="BG687" i="9"/>
  <c r="BG688" i="9"/>
  <c r="BG689" i="9"/>
  <c r="BG690" i="9"/>
  <c r="BG691" i="9"/>
  <c r="BG692" i="9"/>
  <c r="BG693" i="9"/>
  <c r="BG694" i="9"/>
  <c r="BG695" i="9"/>
  <c r="BG696" i="9"/>
  <c r="BG697" i="9"/>
  <c r="BG698" i="9"/>
  <c r="BG699" i="9"/>
  <c r="BG700" i="9"/>
  <c r="BG701" i="9"/>
  <c r="BG702" i="9"/>
  <c r="BG703" i="9"/>
  <c r="BG704" i="9"/>
  <c r="BG705" i="9"/>
  <c r="BG706" i="9"/>
  <c r="BG707" i="9"/>
  <c r="BG708" i="9"/>
  <c r="BG709" i="9"/>
  <c r="BG710" i="9"/>
  <c r="BG711" i="9"/>
  <c r="BG712" i="9"/>
  <c r="BG713" i="9"/>
  <c r="BG714" i="9"/>
  <c r="BG715" i="9"/>
  <c r="BG716" i="9"/>
  <c r="BG717" i="9"/>
  <c r="BG718" i="9"/>
  <c r="BG719" i="9"/>
  <c r="BG720" i="9"/>
  <c r="BG721" i="9"/>
  <c r="BG722" i="9"/>
  <c r="BG723" i="9"/>
  <c r="BG724" i="9"/>
  <c r="BG725" i="9"/>
  <c r="BG726" i="9"/>
  <c r="BG727" i="9"/>
  <c r="BG728" i="9"/>
  <c r="BG729" i="9"/>
  <c r="BG730" i="9"/>
  <c r="BG731" i="9"/>
  <c r="BG732" i="9"/>
  <c r="BG733" i="9"/>
  <c r="BG734" i="9"/>
  <c r="BG735" i="9"/>
  <c r="BG736" i="9"/>
  <c r="BG737" i="9"/>
  <c r="BG738" i="9"/>
  <c r="BG739" i="9"/>
  <c r="BG740" i="9"/>
  <c r="BG741" i="9"/>
  <c r="BG742" i="9"/>
  <c r="BG743" i="9"/>
  <c r="BG744" i="9"/>
  <c r="BG745" i="9"/>
  <c r="BG746" i="9"/>
  <c r="BG747" i="9"/>
  <c r="BG748" i="9"/>
  <c r="BG749" i="9"/>
  <c r="BG750" i="9"/>
  <c r="BG751" i="9"/>
  <c r="BG752" i="9"/>
  <c r="BG753" i="9"/>
  <c r="BG754" i="9"/>
  <c r="BG755" i="9"/>
  <c r="BG756" i="9"/>
  <c r="BG757" i="9"/>
  <c r="BG758" i="9"/>
  <c r="BG759" i="9"/>
  <c r="BG760" i="9"/>
  <c r="BG761" i="9"/>
  <c r="BG762" i="9"/>
  <c r="BG763" i="9"/>
  <c r="BG764" i="9"/>
  <c r="BG765" i="9"/>
  <c r="BG766" i="9"/>
  <c r="BG767" i="9"/>
  <c r="BG768" i="9"/>
  <c r="BG769" i="9"/>
  <c r="BG770" i="9"/>
  <c r="BG771" i="9"/>
  <c r="BG772" i="9"/>
  <c r="BG773" i="9"/>
  <c r="BG774" i="9"/>
  <c r="BG775" i="9"/>
  <c r="BG776" i="9"/>
  <c r="BG777" i="9"/>
  <c r="BG778" i="9"/>
  <c r="BG779" i="9"/>
  <c r="BG780" i="9"/>
  <c r="BG781" i="9"/>
  <c r="BG782" i="9"/>
  <c r="BG783" i="9"/>
  <c r="BG784" i="9"/>
  <c r="BG785" i="9"/>
  <c r="BG786" i="9"/>
  <c r="BG787" i="9"/>
  <c r="BG788" i="9"/>
  <c r="BG789" i="9"/>
  <c r="BG790" i="9"/>
  <c r="BG791" i="9"/>
  <c r="BG792" i="9"/>
  <c r="BG793" i="9"/>
  <c r="BG794" i="9"/>
  <c r="BG795" i="9"/>
  <c r="BG796" i="9"/>
  <c r="BG797" i="9"/>
  <c r="BG798" i="9"/>
  <c r="BG799" i="9"/>
  <c r="BG800" i="9"/>
  <c r="BG801" i="9"/>
  <c r="BG802" i="9"/>
  <c r="BG803" i="9"/>
  <c r="BG804" i="9"/>
  <c r="BG805" i="9"/>
  <c r="BG806" i="9"/>
  <c r="BG807" i="9"/>
  <c r="BG808" i="9"/>
  <c r="BG809" i="9"/>
  <c r="BG810" i="9"/>
  <c r="BG811" i="9"/>
  <c r="BG812" i="9"/>
  <c r="BG813" i="9"/>
  <c r="BG814" i="9"/>
  <c r="BG815" i="9"/>
  <c r="BG816" i="9"/>
  <c r="BG817" i="9"/>
  <c r="BG818" i="9"/>
  <c r="BG819" i="9"/>
  <c r="BG820" i="9"/>
  <c r="BG821" i="9"/>
  <c r="BG822" i="9"/>
  <c r="BG823" i="9"/>
  <c r="BG824" i="9"/>
  <c r="BG825" i="9"/>
  <c r="BG826" i="9"/>
  <c r="BG827" i="9"/>
  <c r="BG828" i="9"/>
  <c r="BG829" i="9"/>
  <c r="BG830" i="9"/>
  <c r="BG831" i="9"/>
  <c r="BG832" i="9"/>
  <c r="BG833" i="9"/>
  <c r="BG834" i="9"/>
  <c r="BG835" i="9"/>
  <c r="BG836" i="9"/>
  <c r="BG837" i="9"/>
  <c r="BG838" i="9"/>
  <c r="BG839" i="9"/>
  <c r="BG840" i="9"/>
  <c r="BG841" i="9"/>
  <c r="BG842" i="9"/>
  <c r="BG843" i="9"/>
  <c r="BG844" i="9"/>
  <c r="BG845" i="9"/>
  <c r="BG846" i="9"/>
  <c r="BG847" i="9"/>
  <c r="BG848" i="9"/>
  <c r="BG849" i="9"/>
  <c r="BG850" i="9"/>
  <c r="BG851" i="9"/>
  <c r="BG852" i="9"/>
  <c r="BG853" i="9"/>
  <c r="BG854" i="9"/>
  <c r="BG855" i="9"/>
  <c r="BG856" i="9"/>
  <c r="BG857" i="9"/>
  <c r="BG858" i="9"/>
  <c r="BG859" i="9"/>
  <c r="BG860" i="9"/>
  <c r="BG861" i="9"/>
  <c r="BG862" i="9"/>
  <c r="BG863" i="9"/>
  <c r="BG864" i="9"/>
  <c r="BG865" i="9"/>
  <c r="BG866" i="9"/>
  <c r="BG867" i="9"/>
  <c r="BG868" i="9"/>
  <c r="BG869" i="9"/>
  <c r="BG870" i="9"/>
  <c r="BG871" i="9"/>
  <c r="BG872" i="9"/>
  <c r="BG873" i="9"/>
  <c r="BG874" i="9"/>
  <c r="BG875" i="9"/>
  <c r="BG876" i="9"/>
  <c r="BG877" i="9"/>
  <c r="BG878" i="9"/>
  <c r="BG879" i="9"/>
  <c r="BG880" i="9"/>
  <c r="BG881" i="9"/>
  <c r="BG882" i="9"/>
  <c r="BG883" i="9"/>
  <c r="BG884" i="9"/>
  <c r="BG885" i="9"/>
  <c r="BG886" i="9"/>
  <c r="BG887" i="9"/>
  <c r="BG888" i="9"/>
  <c r="BG889" i="9"/>
  <c r="BG890" i="9"/>
  <c r="BG891" i="9"/>
  <c r="BG892" i="9"/>
  <c r="BG893" i="9"/>
  <c r="BG894" i="9"/>
  <c r="BG895" i="9"/>
  <c r="BG896" i="9"/>
  <c r="BG897" i="9"/>
  <c r="BG898" i="9"/>
  <c r="BG899" i="9"/>
  <c r="BG900" i="9"/>
  <c r="BG901" i="9"/>
  <c r="BG902" i="9"/>
  <c r="BG903" i="9"/>
  <c r="BG904" i="9"/>
  <c r="BG905" i="9"/>
  <c r="BG906" i="9"/>
  <c r="BG907" i="9"/>
  <c r="BG908" i="9"/>
  <c r="BG909" i="9"/>
  <c r="BG910" i="9"/>
  <c r="BG911" i="9"/>
  <c r="BG912" i="9"/>
  <c r="BG913" i="9"/>
  <c r="BG914" i="9"/>
  <c r="BG915" i="9"/>
  <c r="BG916" i="9"/>
  <c r="BG917" i="9"/>
  <c r="BG918" i="9"/>
  <c r="BG919" i="9"/>
  <c r="BG920" i="9"/>
  <c r="BG921" i="9"/>
  <c r="BG922" i="9"/>
  <c r="BG923" i="9"/>
  <c r="BG924" i="9"/>
  <c r="BG925" i="9"/>
  <c r="BG926" i="9"/>
  <c r="BG927" i="9"/>
  <c r="BG928" i="9"/>
  <c r="BG929" i="9"/>
  <c r="BG930" i="9"/>
  <c r="BG931" i="9"/>
  <c r="BG932" i="9"/>
  <c r="BG933" i="9"/>
  <c r="BG934" i="9"/>
  <c r="BG935" i="9"/>
  <c r="BG936" i="9"/>
  <c r="BG937" i="9"/>
  <c r="BG938" i="9"/>
  <c r="BG939" i="9"/>
  <c r="BG940" i="9"/>
  <c r="BG941" i="9"/>
  <c r="BG942" i="9"/>
  <c r="BG943" i="9"/>
  <c r="BG944" i="9"/>
  <c r="BG945" i="9"/>
  <c r="BG946" i="9"/>
  <c r="BG947" i="9"/>
  <c r="BG948" i="9"/>
  <c r="BG949" i="9"/>
  <c r="BG950" i="9"/>
  <c r="BG951" i="9"/>
  <c r="BG952" i="9"/>
  <c r="BG953" i="9"/>
  <c r="BG954" i="9"/>
  <c r="BG955" i="9"/>
  <c r="BG956" i="9"/>
  <c r="BG957" i="9"/>
  <c r="BG958" i="9"/>
  <c r="BG959" i="9"/>
  <c r="BG960" i="9"/>
  <c r="BG961" i="9"/>
  <c r="BG962" i="9"/>
  <c r="BG963" i="9"/>
  <c r="BG964" i="9"/>
  <c r="BG965" i="9"/>
  <c r="BG966" i="9"/>
  <c r="BG967" i="9"/>
  <c r="BG968" i="9"/>
  <c r="BG969" i="9"/>
  <c r="BG970" i="9"/>
  <c r="BG971" i="9"/>
  <c r="BG972" i="9"/>
  <c r="BG973" i="9"/>
  <c r="BG974" i="9"/>
  <c r="BG975" i="9"/>
  <c r="BG976" i="9"/>
  <c r="BG977" i="9"/>
  <c r="BG978" i="9"/>
  <c r="BG979" i="9"/>
  <c r="BG980" i="9"/>
  <c r="BG981" i="9"/>
  <c r="BG982" i="9"/>
  <c r="BG983" i="9"/>
  <c r="BG984" i="9"/>
  <c r="BG985" i="9"/>
  <c r="BG986" i="9"/>
  <c r="BG987" i="9"/>
  <c r="BG988" i="9"/>
  <c r="BG989" i="9"/>
  <c r="BG990" i="9"/>
  <c r="BG991" i="9"/>
  <c r="BG992" i="9"/>
  <c r="BG993" i="9"/>
  <c r="BG994" i="9"/>
  <c r="BG995" i="9"/>
  <c r="BG996" i="9"/>
  <c r="BG997" i="9"/>
  <c r="BG998" i="9"/>
  <c r="BG999" i="9"/>
  <c r="BG1000" i="9"/>
  <c r="BG1001" i="9"/>
  <c r="BG1002" i="9"/>
  <c r="BG1003" i="9"/>
  <c r="BG1004" i="9"/>
  <c r="BG1005" i="9"/>
  <c r="BG1006" i="9"/>
  <c r="BG1007" i="9"/>
  <c r="BG1008" i="9"/>
  <c r="BG1009" i="9"/>
  <c r="BG1010" i="9"/>
  <c r="BG1011" i="9"/>
  <c r="BG1012" i="9"/>
  <c r="BG1013" i="9"/>
  <c r="BG1014" i="9"/>
  <c r="BG1015" i="9"/>
  <c r="BG1016" i="9"/>
  <c r="BG1017" i="9"/>
  <c r="BG1018" i="9"/>
  <c r="BG1019" i="9"/>
  <c r="BG1020" i="9"/>
  <c r="BG1021" i="9"/>
  <c r="BG1022" i="9"/>
  <c r="BG1023" i="9"/>
  <c r="BG1024" i="9"/>
  <c r="BG1025" i="9"/>
  <c r="BG1026" i="9"/>
  <c r="BG1027" i="9"/>
  <c r="BG1028" i="9"/>
  <c r="BG1029" i="9"/>
  <c r="BG1030" i="9"/>
  <c r="BG1031" i="9"/>
  <c r="BG1032" i="9"/>
  <c r="BG1033" i="9"/>
  <c r="BG1034" i="9"/>
  <c r="BG1035" i="9"/>
  <c r="BG1036" i="9"/>
  <c r="BG1037" i="9"/>
  <c r="BG1038" i="9"/>
  <c r="BG1039" i="9"/>
  <c r="BG1040" i="9"/>
  <c r="BG1041" i="9"/>
  <c r="BG1042" i="9"/>
  <c r="BG1043" i="9"/>
  <c r="BG1044" i="9"/>
  <c r="BG1045" i="9"/>
  <c r="BG1046" i="9"/>
  <c r="BG1047" i="9"/>
  <c r="BG1048" i="9"/>
  <c r="BG1049" i="9"/>
  <c r="BG1050" i="9"/>
  <c r="BG1051" i="9"/>
  <c r="BG1052" i="9"/>
  <c r="BG1053" i="9"/>
  <c r="BG1054" i="9"/>
  <c r="BG1055" i="9"/>
  <c r="BG1056" i="9"/>
  <c r="BG1057" i="9"/>
  <c r="BG1058" i="9"/>
  <c r="BG1059" i="9"/>
  <c r="BG1060" i="9"/>
  <c r="BG1061" i="9"/>
  <c r="BG1062" i="9"/>
  <c r="BG1063" i="9"/>
  <c r="BG1064" i="9"/>
  <c r="BG1065" i="9"/>
  <c r="BG1066" i="9"/>
  <c r="BG1067" i="9"/>
  <c r="BG1068" i="9"/>
  <c r="BG1069" i="9"/>
  <c r="BG1070" i="9"/>
  <c r="BG1071" i="9"/>
  <c r="BG1072" i="9"/>
  <c r="BG1073" i="9"/>
  <c r="BG1074" i="9"/>
  <c r="BG1075" i="9"/>
  <c r="BG1076" i="9"/>
  <c r="BG1077" i="9"/>
  <c r="BG1078" i="9"/>
  <c r="BG1079" i="9"/>
  <c r="BG1080" i="9"/>
  <c r="BG1081" i="9"/>
  <c r="BG1082" i="9"/>
  <c r="BG1083" i="9"/>
  <c r="BG1084" i="9"/>
  <c r="BG1085" i="9"/>
  <c r="BG1086" i="9"/>
  <c r="BG1087" i="9"/>
  <c r="BG1088" i="9"/>
  <c r="BG1089" i="9"/>
  <c r="BG1090" i="9"/>
  <c r="BG1091" i="9"/>
  <c r="BG1092" i="9"/>
  <c r="BG1093" i="9"/>
  <c r="BG1094" i="9"/>
  <c r="BG1095" i="9"/>
  <c r="BG1096" i="9"/>
  <c r="BG1097" i="9"/>
  <c r="BG1098" i="9"/>
  <c r="BG1099" i="9"/>
  <c r="BG1100" i="9"/>
  <c r="BG1101" i="9"/>
  <c r="BG1102" i="9"/>
  <c r="BG1103" i="9"/>
  <c r="BG1104" i="9"/>
  <c r="BG1105" i="9"/>
  <c r="BG1106" i="9"/>
  <c r="BG1107" i="9"/>
  <c r="BG1108" i="9"/>
  <c r="BG1109" i="9"/>
  <c r="BG1110" i="9"/>
  <c r="BG1111" i="9"/>
  <c r="BG1112" i="9"/>
  <c r="BG1113" i="9"/>
  <c r="BG1114" i="9"/>
  <c r="BG1115" i="9"/>
  <c r="BG1116" i="9"/>
  <c r="BG1117" i="9"/>
  <c r="BG1118" i="9"/>
  <c r="BG1119" i="9"/>
  <c r="BG1120" i="9"/>
  <c r="BG1121" i="9"/>
  <c r="BG1122" i="9"/>
  <c r="BG1123" i="9"/>
  <c r="BG1124" i="9"/>
  <c r="BG1125" i="9"/>
  <c r="BG1126" i="9"/>
  <c r="BG1127" i="9"/>
  <c r="BG1128" i="9"/>
  <c r="BG1129" i="9"/>
  <c r="BG1130" i="9"/>
  <c r="BG1131" i="9"/>
  <c r="BG1132" i="9"/>
  <c r="BG1133" i="9"/>
  <c r="BG1134" i="9"/>
  <c r="BG1135" i="9"/>
  <c r="BG1136" i="9"/>
  <c r="BG1137" i="9"/>
  <c r="BG1138" i="9"/>
  <c r="BG1139" i="9"/>
  <c r="BG1140" i="9"/>
  <c r="BG1141" i="9"/>
  <c r="BG1142" i="9"/>
  <c r="BG1143" i="9"/>
  <c r="BG1144" i="9"/>
  <c r="BG1145" i="9"/>
  <c r="BG1146" i="9"/>
  <c r="BG1147" i="9"/>
  <c r="BG1148" i="9"/>
  <c r="BG1149" i="9"/>
  <c r="BG1150" i="9"/>
  <c r="BG1151" i="9"/>
  <c r="BG1152" i="9"/>
  <c r="BG1153" i="9"/>
  <c r="BG1154" i="9"/>
  <c r="BG1155" i="9"/>
  <c r="BG1156" i="9"/>
  <c r="BG1157" i="9"/>
  <c r="BG1158" i="9"/>
  <c r="BG1159" i="9"/>
  <c r="BG1160" i="9"/>
  <c r="BG1161" i="9"/>
  <c r="BG1162" i="9"/>
  <c r="BG1163" i="9"/>
  <c r="BG1164" i="9"/>
  <c r="BG1165" i="9"/>
  <c r="BG1166" i="9"/>
  <c r="BG1167" i="9"/>
  <c r="BG1168" i="9"/>
  <c r="BG1169" i="9"/>
  <c r="BG1170" i="9"/>
  <c r="BG1171" i="9"/>
  <c r="BG1172" i="9"/>
  <c r="BG1173" i="9"/>
  <c r="BG1174" i="9"/>
  <c r="BG1175" i="9"/>
  <c r="BG1176" i="9"/>
  <c r="BG1177" i="9"/>
  <c r="BG1178" i="9"/>
  <c r="BG1179" i="9"/>
  <c r="BG1180" i="9"/>
  <c r="BG1181" i="9"/>
  <c r="BG1182" i="9"/>
  <c r="BG1183" i="9"/>
  <c r="BG1184" i="9"/>
  <c r="BG1185" i="9"/>
  <c r="BG1186" i="9"/>
  <c r="BG1187" i="9"/>
  <c r="BG1188" i="9"/>
  <c r="BG1189" i="9"/>
  <c r="BG1190" i="9"/>
  <c r="BG1191" i="9"/>
  <c r="BG1192" i="9"/>
  <c r="BG1193" i="9"/>
  <c r="BG1194" i="9"/>
  <c r="BG1195" i="9"/>
  <c r="BG1196" i="9"/>
  <c r="BG1197" i="9"/>
  <c r="BG1198" i="9"/>
  <c r="BG1199" i="9"/>
  <c r="BG1200" i="9"/>
  <c r="BG1201" i="9"/>
  <c r="BG1202" i="9"/>
  <c r="BG1203" i="9"/>
  <c r="BG1204" i="9"/>
  <c r="BG1205" i="9"/>
  <c r="BG1206" i="9"/>
  <c r="BG1207" i="9"/>
  <c r="BG1208" i="9"/>
  <c r="BG1209" i="9"/>
  <c r="BG1210" i="9"/>
  <c r="BG1211" i="9"/>
  <c r="BG1212" i="9"/>
  <c r="BG1213" i="9"/>
  <c r="BG1214" i="9"/>
  <c r="BG1215" i="9"/>
  <c r="BG1216" i="9"/>
  <c r="BG1217" i="9"/>
  <c r="BG1218" i="9"/>
  <c r="BG1219" i="9"/>
  <c r="BG1220" i="9"/>
  <c r="BG1221" i="9"/>
  <c r="BG1222" i="9"/>
  <c r="BG1223" i="9"/>
  <c r="BG1224" i="9"/>
  <c r="BG1225" i="9"/>
  <c r="BG1226" i="9"/>
  <c r="BG1227" i="9"/>
  <c r="BG1228" i="9"/>
  <c r="BG1229" i="9"/>
  <c r="BG1230" i="9"/>
  <c r="BG5" i="9"/>
  <c r="E36" i="7" l="1"/>
  <c r="E35" i="7"/>
  <c r="E38" i="7"/>
  <c r="N36" i="7"/>
  <c r="S1238" i="9"/>
  <c r="F17" i="3"/>
  <c r="Y1236" i="9"/>
  <c r="Y1237" i="9"/>
  <c r="K1240" i="9" l="1"/>
  <c r="F23" i="6"/>
  <c r="Y1238" i="9"/>
  <c r="K1231" i="9"/>
  <c r="AA1231" i="9" l="1"/>
  <c r="Z1231" i="9"/>
  <c r="Y1231" i="9"/>
  <c r="X1231" i="9"/>
  <c r="W1231" i="9"/>
  <c r="V1231" i="9"/>
  <c r="U1231" i="9"/>
  <c r="T1231" i="9"/>
  <c r="S1231" i="9"/>
  <c r="R1231" i="9"/>
  <c r="Q1231" i="9"/>
  <c r="P1231" i="9"/>
  <c r="O1231" i="9"/>
  <c r="N1231" i="9"/>
  <c r="M1231" i="9"/>
  <c r="L1231" i="9"/>
  <c r="K1233" i="9"/>
  <c r="J1231" i="9"/>
  <c r="I1231" i="9"/>
  <c r="AW1230" i="9"/>
  <c r="BI1230" i="9" s="1"/>
  <c r="AQ1230" i="9"/>
  <c r="AP1230" i="9"/>
  <c r="AO1230" i="9"/>
  <c r="AN1230" i="9"/>
  <c r="AM1230" i="9"/>
  <c r="AL1230" i="9"/>
  <c r="AK1230" i="9"/>
  <c r="AJ1230" i="9"/>
  <c r="AI1230" i="9"/>
  <c r="AH1230" i="9"/>
  <c r="AG1230" i="9"/>
  <c r="AF1230" i="9"/>
  <c r="AE1230" i="9"/>
  <c r="AD1230" i="9"/>
  <c r="AC1230" i="9"/>
  <c r="AQ1229" i="9"/>
  <c r="AP1229" i="9"/>
  <c r="AO1229" i="9"/>
  <c r="AN1229" i="9"/>
  <c r="AM1229" i="9"/>
  <c r="AL1229" i="9"/>
  <c r="AK1229" i="9"/>
  <c r="AJ1229" i="9"/>
  <c r="AI1229" i="9"/>
  <c r="AH1229" i="9"/>
  <c r="AG1229" i="9"/>
  <c r="AF1229" i="9"/>
  <c r="AE1229" i="9"/>
  <c r="AD1229" i="9"/>
  <c r="AC1229" i="9"/>
  <c r="AQ1228" i="9"/>
  <c r="AP1228" i="9"/>
  <c r="AO1228" i="9"/>
  <c r="AN1228" i="9"/>
  <c r="AM1228" i="9"/>
  <c r="AL1228" i="9"/>
  <c r="AK1228" i="9"/>
  <c r="AJ1228" i="9"/>
  <c r="AI1228" i="9"/>
  <c r="AH1228" i="9"/>
  <c r="AG1228" i="9"/>
  <c r="AF1228" i="9"/>
  <c r="AE1228" i="9"/>
  <c r="AD1228" i="9"/>
  <c r="AC1228" i="9"/>
  <c r="AQ1227" i="9"/>
  <c r="AP1227" i="9"/>
  <c r="AO1227" i="9"/>
  <c r="AN1227" i="9"/>
  <c r="AM1227" i="9"/>
  <c r="AL1227" i="9"/>
  <c r="AK1227" i="9"/>
  <c r="AJ1227" i="9"/>
  <c r="AI1227" i="9"/>
  <c r="AH1227" i="9"/>
  <c r="AG1227" i="9"/>
  <c r="AF1227" i="9"/>
  <c r="AE1227" i="9"/>
  <c r="AD1227" i="9"/>
  <c r="AC1227" i="9"/>
  <c r="AQ1226" i="9"/>
  <c r="AP1226" i="9"/>
  <c r="AO1226" i="9"/>
  <c r="AN1226" i="9"/>
  <c r="AM1226" i="9"/>
  <c r="AL1226" i="9"/>
  <c r="AK1226" i="9"/>
  <c r="AJ1226" i="9"/>
  <c r="AI1226" i="9"/>
  <c r="AH1226" i="9"/>
  <c r="AG1226" i="9"/>
  <c r="AF1226" i="9"/>
  <c r="AE1226" i="9"/>
  <c r="AD1226" i="9"/>
  <c r="AC1226" i="9"/>
  <c r="AQ1225" i="9"/>
  <c r="AP1225" i="9"/>
  <c r="AO1225" i="9"/>
  <c r="AN1225" i="9"/>
  <c r="AM1225" i="9"/>
  <c r="AL1225" i="9"/>
  <c r="AK1225" i="9"/>
  <c r="AJ1225" i="9"/>
  <c r="AI1225" i="9"/>
  <c r="AH1225" i="9"/>
  <c r="AG1225" i="9"/>
  <c r="AF1225" i="9"/>
  <c r="AE1225" i="9"/>
  <c r="AD1225" i="9"/>
  <c r="AC1225" i="9"/>
  <c r="AQ1224" i="9"/>
  <c r="AP1224" i="9"/>
  <c r="AO1224" i="9"/>
  <c r="AN1224" i="9"/>
  <c r="AM1224" i="9"/>
  <c r="AL1224" i="9"/>
  <c r="AK1224" i="9"/>
  <c r="AJ1224" i="9"/>
  <c r="AI1224" i="9"/>
  <c r="AH1224" i="9"/>
  <c r="AG1224" i="9"/>
  <c r="AF1224" i="9"/>
  <c r="AE1224" i="9"/>
  <c r="AD1224" i="9"/>
  <c r="AC1224" i="9"/>
  <c r="AQ1223" i="9"/>
  <c r="AP1223" i="9"/>
  <c r="AO1223" i="9"/>
  <c r="AN1223" i="9"/>
  <c r="AM1223" i="9"/>
  <c r="AL1223" i="9"/>
  <c r="AK1223" i="9"/>
  <c r="AJ1223" i="9"/>
  <c r="AI1223" i="9"/>
  <c r="AH1223" i="9"/>
  <c r="AG1223" i="9"/>
  <c r="AF1223" i="9"/>
  <c r="AE1223" i="9"/>
  <c r="AD1223" i="9"/>
  <c r="AC1223" i="9"/>
  <c r="AQ1222" i="9"/>
  <c r="AP1222" i="9"/>
  <c r="AO1222" i="9"/>
  <c r="AN1222" i="9"/>
  <c r="AM1222" i="9"/>
  <c r="AL1222" i="9"/>
  <c r="AK1222" i="9"/>
  <c r="AJ1222" i="9"/>
  <c r="AI1222" i="9"/>
  <c r="AH1222" i="9"/>
  <c r="AG1222" i="9"/>
  <c r="AF1222" i="9"/>
  <c r="AE1222" i="9"/>
  <c r="AD1222" i="9"/>
  <c r="AC1222" i="9"/>
  <c r="AQ1221" i="9"/>
  <c r="AP1221" i="9"/>
  <c r="AO1221" i="9"/>
  <c r="AN1221" i="9"/>
  <c r="AM1221" i="9"/>
  <c r="AL1221" i="9"/>
  <c r="AK1221" i="9"/>
  <c r="AJ1221" i="9"/>
  <c r="AI1221" i="9"/>
  <c r="AH1221" i="9"/>
  <c r="AG1221" i="9"/>
  <c r="AF1221" i="9"/>
  <c r="AE1221" i="9"/>
  <c r="AD1221" i="9"/>
  <c r="AC1221" i="9"/>
  <c r="AQ1220" i="9"/>
  <c r="AP1220" i="9"/>
  <c r="AO1220" i="9"/>
  <c r="AN1220" i="9"/>
  <c r="AM1220" i="9"/>
  <c r="AL1220" i="9"/>
  <c r="AK1220" i="9"/>
  <c r="AJ1220" i="9"/>
  <c r="AI1220" i="9"/>
  <c r="AH1220" i="9"/>
  <c r="AG1220" i="9"/>
  <c r="AF1220" i="9"/>
  <c r="AE1220" i="9"/>
  <c r="AD1220" i="9"/>
  <c r="AC1220" i="9"/>
  <c r="AQ1219" i="9"/>
  <c r="AP1219" i="9"/>
  <c r="AO1219" i="9"/>
  <c r="AN1219" i="9"/>
  <c r="AM1219" i="9"/>
  <c r="AL1219" i="9"/>
  <c r="AK1219" i="9"/>
  <c r="AJ1219" i="9"/>
  <c r="AI1219" i="9"/>
  <c r="AH1219" i="9"/>
  <c r="AG1219" i="9"/>
  <c r="AF1219" i="9"/>
  <c r="AE1219" i="9"/>
  <c r="AD1219" i="9"/>
  <c r="AC1219" i="9"/>
  <c r="AQ1218" i="9"/>
  <c r="AP1218" i="9"/>
  <c r="AO1218" i="9"/>
  <c r="AN1218" i="9"/>
  <c r="AM1218" i="9"/>
  <c r="AL1218" i="9"/>
  <c r="AK1218" i="9"/>
  <c r="AJ1218" i="9"/>
  <c r="AI1218" i="9"/>
  <c r="AH1218" i="9"/>
  <c r="AG1218" i="9"/>
  <c r="AF1218" i="9"/>
  <c r="AE1218" i="9"/>
  <c r="AD1218" i="9"/>
  <c r="AC1218" i="9"/>
  <c r="AQ1217" i="9"/>
  <c r="AP1217" i="9"/>
  <c r="AO1217" i="9"/>
  <c r="AN1217" i="9"/>
  <c r="AM1217" i="9"/>
  <c r="AL1217" i="9"/>
  <c r="AK1217" i="9"/>
  <c r="AJ1217" i="9"/>
  <c r="AI1217" i="9"/>
  <c r="AH1217" i="9"/>
  <c r="AG1217" i="9"/>
  <c r="AF1217" i="9"/>
  <c r="AE1217" i="9"/>
  <c r="AD1217" i="9"/>
  <c r="AC1217" i="9"/>
  <c r="AQ1216" i="9"/>
  <c r="AP1216" i="9"/>
  <c r="AO1216" i="9"/>
  <c r="AN1216" i="9"/>
  <c r="AM1216" i="9"/>
  <c r="AL1216" i="9"/>
  <c r="AK1216" i="9"/>
  <c r="AJ1216" i="9"/>
  <c r="AI1216" i="9"/>
  <c r="AH1216" i="9"/>
  <c r="AG1216" i="9"/>
  <c r="AF1216" i="9"/>
  <c r="AE1216" i="9"/>
  <c r="AD1216" i="9"/>
  <c r="AC1216" i="9"/>
  <c r="AQ1215" i="9"/>
  <c r="AP1215" i="9"/>
  <c r="AO1215" i="9"/>
  <c r="AN1215" i="9"/>
  <c r="AM1215" i="9"/>
  <c r="AL1215" i="9"/>
  <c r="AK1215" i="9"/>
  <c r="AJ1215" i="9"/>
  <c r="AI1215" i="9"/>
  <c r="AH1215" i="9"/>
  <c r="AG1215" i="9"/>
  <c r="AF1215" i="9"/>
  <c r="AE1215" i="9"/>
  <c r="AD1215" i="9"/>
  <c r="AC1215" i="9"/>
  <c r="AQ1214" i="9"/>
  <c r="AP1214" i="9"/>
  <c r="AO1214" i="9"/>
  <c r="AN1214" i="9"/>
  <c r="AM1214" i="9"/>
  <c r="AL1214" i="9"/>
  <c r="AK1214" i="9"/>
  <c r="AJ1214" i="9"/>
  <c r="AI1214" i="9"/>
  <c r="AH1214" i="9"/>
  <c r="AG1214" i="9"/>
  <c r="AF1214" i="9"/>
  <c r="AE1214" i="9"/>
  <c r="AD1214" i="9"/>
  <c r="AC1214" i="9"/>
  <c r="AQ1213" i="9"/>
  <c r="AP1213" i="9"/>
  <c r="AO1213" i="9"/>
  <c r="AN1213" i="9"/>
  <c r="AM1213" i="9"/>
  <c r="AL1213" i="9"/>
  <c r="AK1213" i="9"/>
  <c r="AJ1213" i="9"/>
  <c r="AI1213" i="9"/>
  <c r="AH1213" i="9"/>
  <c r="AG1213" i="9"/>
  <c r="AF1213" i="9"/>
  <c r="AE1213" i="9"/>
  <c r="AD1213" i="9"/>
  <c r="AC1213" i="9"/>
  <c r="AW1212" i="9"/>
  <c r="BI1212" i="9" s="1"/>
  <c r="AQ1212" i="9"/>
  <c r="AP1212" i="9"/>
  <c r="AO1212" i="9"/>
  <c r="AN1212" i="9"/>
  <c r="AM1212" i="9"/>
  <c r="AL1212" i="9"/>
  <c r="AK1212" i="9"/>
  <c r="AJ1212" i="9"/>
  <c r="AI1212" i="9"/>
  <c r="AH1212" i="9"/>
  <c r="AG1212" i="9"/>
  <c r="AF1212" i="9"/>
  <c r="AE1212" i="9"/>
  <c r="AD1212" i="9"/>
  <c r="AC1212" i="9"/>
  <c r="AQ1211" i="9"/>
  <c r="AP1211" i="9"/>
  <c r="AO1211" i="9"/>
  <c r="AN1211" i="9"/>
  <c r="AM1211" i="9"/>
  <c r="AL1211" i="9"/>
  <c r="AK1211" i="9"/>
  <c r="AJ1211" i="9"/>
  <c r="AI1211" i="9"/>
  <c r="AH1211" i="9"/>
  <c r="AG1211" i="9"/>
  <c r="AF1211" i="9"/>
  <c r="AE1211" i="9"/>
  <c r="AD1211" i="9"/>
  <c r="AC1211" i="9"/>
  <c r="AQ1210" i="9"/>
  <c r="AP1210" i="9"/>
  <c r="AO1210" i="9"/>
  <c r="AN1210" i="9"/>
  <c r="AM1210" i="9"/>
  <c r="AL1210" i="9"/>
  <c r="AK1210" i="9"/>
  <c r="AJ1210" i="9"/>
  <c r="AI1210" i="9"/>
  <c r="AH1210" i="9"/>
  <c r="AG1210" i="9"/>
  <c r="AF1210" i="9"/>
  <c r="AE1210" i="9"/>
  <c r="AD1210" i="9"/>
  <c r="AC1210" i="9"/>
  <c r="AQ1209" i="9"/>
  <c r="AP1209" i="9"/>
  <c r="AO1209" i="9"/>
  <c r="AN1209" i="9"/>
  <c r="AM1209" i="9"/>
  <c r="AL1209" i="9"/>
  <c r="AK1209" i="9"/>
  <c r="AJ1209" i="9"/>
  <c r="AI1209" i="9"/>
  <c r="AH1209" i="9"/>
  <c r="AG1209" i="9"/>
  <c r="AF1209" i="9"/>
  <c r="AE1209" i="9"/>
  <c r="AD1209" i="9"/>
  <c r="AC1209" i="9"/>
  <c r="AQ1208" i="9"/>
  <c r="AP1208" i="9"/>
  <c r="AO1208" i="9"/>
  <c r="AN1208" i="9"/>
  <c r="AM1208" i="9"/>
  <c r="AL1208" i="9"/>
  <c r="AK1208" i="9"/>
  <c r="AJ1208" i="9"/>
  <c r="AI1208" i="9"/>
  <c r="AH1208" i="9"/>
  <c r="AG1208" i="9"/>
  <c r="AF1208" i="9"/>
  <c r="AE1208" i="9"/>
  <c r="AD1208" i="9"/>
  <c r="AC1208" i="9"/>
  <c r="AW1207" i="9"/>
  <c r="BI1207" i="9" s="1"/>
  <c r="AQ1207" i="9"/>
  <c r="AP1207" i="9"/>
  <c r="AO1207" i="9"/>
  <c r="AN1207" i="9"/>
  <c r="AM1207" i="9"/>
  <c r="AL1207" i="9"/>
  <c r="AK1207" i="9"/>
  <c r="AJ1207" i="9"/>
  <c r="AI1207" i="9"/>
  <c r="AH1207" i="9"/>
  <c r="AG1207" i="9"/>
  <c r="AF1207" i="9"/>
  <c r="AE1207" i="9"/>
  <c r="AD1207" i="9"/>
  <c r="AC1207" i="9"/>
  <c r="AW1206" i="9"/>
  <c r="BI1206" i="9" s="1"/>
  <c r="AQ1206" i="9"/>
  <c r="AP1206" i="9"/>
  <c r="AO1206" i="9"/>
  <c r="AN1206" i="9"/>
  <c r="AM1206" i="9"/>
  <c r="AL1206" i="9"/>
  <c r="AK1206" i="9"/>
  <c r="AJ1206" i="9"/>
  <c r="AI1206" i="9"/>
  <c r="AH1206" i="9"/>
  <c r="AG1206" i="9"/>
  <c r="AF1206" i="9"/>
  <c r="AE1206" i="9"/>
  <c r="AD1206" i="9"/>
  <c r="AC1206" i="9"/>
  <c r="AW1205" i="9"/>
  <c r="BI1205" i="9" s="1"/>
  <c r="AQ1205" i="9"/>
  <c r="AP1205" i="9"/>
  <c r="AO1205" i="9"/>
  <c r="AN1205" i="9"/>
  <c r="AM1205" i="9"/>
  <c r="AL1205" i="9"/>
  <c r="AK1205" i="9"/>
  <c r="AJ1205" i="9"/>
  <c r="AI1205" i="9"/>
  <c r="AH1205" i="9"/>
  <c r="AG1205" i="9"/>
  <c r="AF1205" i="9"/>
  <c r="AE1205" i="9"/>
  <c r="AD1205" i="9"/>
  <c r="AC1205" i="9"/>
  <c r="AW1204" i="9"/>
  <c r="BI1204" i="9" s="1"/>
  <c r="AQ1204" i="9"/>
  <c r="AP1204" i="9"/>
  <c r="AO1204" i="9"/>
  <c r="AN1204" i="9"/>
  <c r="AM1204" i="9"/>
  <c r="AL1204" i="9"/>
  <c r="AK1204" i="9"/>
  <c r="AJ1204" i="9"/>
  <c r="AI1204" i="9"/>
  <c r="AH1204" i="9"/>
  <c r="AG1204" i="9"/>
  <c r="AF1204" i="9"/>
  <c r="AE1204" i="9"/>
  <c r="AD1204" i="9"/>
  <c r="AC1204" i="9"/>
  <c r="AW1203" i="9"/>
  <c r="BI1203" i="9" s="1"/>
  <c r="AQ1203" i="9"/>
  <c r="AP1203" i="9"/>
  <c r="AO1203" i="9"/>
  <c r="AN1203" i="9"/>
  <c r="AM1203" i="9"/>
  <c r="AL1203" i="9"/>
  <c r="AK1203" i="9"/>
  <c r="AJ1203" i="9"/>
  <c r="AI1203" i="9"/>
  <c r="AH1203" i="9"/>
  <c r="AG1203" i="9"/>
  <c r="AF1203" i="9"/>
  <c r="AE1203" i="9"/>
  <c r="AD1203" i="9"/>
  <c r="AC1203" i="9"/>
  <c r="AW1202" i="9"/>
  <c r="BI1202" i="9" s="1"/>
  <c r="AQ1202" i="9"/>
  <c r="AP1202" i="9"/>
  <c r="AO1202" i="9"/>
  <c r="AN1202" i="9"/>
  <c r="AM1202" i="9"/>
  <c r="AL1202" i="9"/>
  <c r="AK1202" i="9"/>
  <c r="AJ1202" i="9"/>
  <c r="AI1202" i="9"/>
  <c r="AH1202" i="9"/>
  <c r="AG1202" i="9"/>
  <c r="AF1202" i="9"/>
  <c r="AE1202" i="9"/>
  <c r="AD1202" i="9"/>
  <c r="AC1202" i="9"/>
  <c r="AW1201" i="9"/>
  <c r="BI1201" i="9" s="1"/>
  <c r="AQ1201" i="9"/>
  <c r="AP1201" i="9"/>
  <c r="AO1201" i="9"/>
  <c r="AN1201" i="9"/>
  <c r="AM1201" i="9"/>
  <c r="AL1201" i="9"/>
  <c r="AK1201" i="9"/>
  <c r="AJ1201" i="9"/>
  <c r="AI1201" i="9"/>
  <c r="AH1201" i="9"/>
  <c r="AG1201" i="9"/>
  <c r="AF1201" i="9"/>
  <c r="AE1201" i="9"/>
  <c r="AD1201" i="9"/>
  <c r="AC1201" i="9"/>
  <c r="AW1200" i="9"/>
  <c r="BI1200" i="9" s="1"/>
  <c r="AQ1200" i="9"/>
  <c r="AP1200" i="9"/>
  <c r="AO1200" i="9"/>
  <c r="AN1200" i="9"/>
  <c r="AM1200" i="9"/>
  <c r="AL1200" i="9"/>
  <c r="AK1200" i="9"/>
  <c r="AJ1200" i="9"/>
  <c r="AI1200" i="9"/>
  <c r="AH1200" i="9"/>
  <c r="AG1200" i="9"/>
  <c r="AF1200" i="9"/>
  <c r="AE1200" i="9"/>
  <c r="AD1200" i="9"/>
  <c r="AC1200" i="9"/>
  <c r="AW1199" i="9"/>
  <c r="BI1199" i="9" s="1"/>
  <c r="AQ1199" i="9"/>
  <c r="AP1199" i="9"/>
  <c r="AO1199" i="9"/>
  <c r="AN1199" i="9"/>
  <c r="AM1199" i="9"/>
  <c r="AL1199" i="9"/>
  <c r="AK1199" i="9"/>
  <c r="AJ1199" i="9"/>
  <c r="AI1199" i="9"/>
  <c r="AH1199" i="9"/>
  <c r="AG1199" i="9"/>
  <c r="AF1199" i="9"/>
  <c r="AE1199" i="9"/>
  <c r="AD1199" i="9"/>
  <c r="AC1199" i="9"/>
  <c r="AW1198" i="9"/>
  <c r="BI1198" i="9" s="1"/>
  <c r="AQ1198" i="9"/>
  <c r="AP1198" i="9"/>
  <c r="AO1198" i="9"/>
  <c r="AN1198" i="9"/>
  <c r="AM1198" i="9"/>
  <c r="AL1198" i="9"/>
  <c r="AK1198" i="9"/>
  <c r="AJ1198" i="9"/>
  <c r="AI1198" i="9"/>
  <c r="AH1198" i="9"/>
  <c r="AG1198" i="9"/>
  <c r="AF1198" i="9"/>
  <c r="AE1198" i="9"/>
  <c r="AD1198" i="9"/>
  <c r="AC1198" i="9"/>
  <c r="AW1197" i="9"/>
  <c r="BI1197" i="9" s="1"/>
  <c r="AQ1197" i="9"/>
  <c r="AP1197" i="9"/>
  <c r="AO1197" i="9"/>
  <c r="AN1197" i="9"/>
  <c r="AM1197" i="9"/>
  <c r="AL1197" i="9"/>
  <c r="AK1197" i="9"/>
  <c r="AJ1197" i="9"/>
  <c r="AI1197" i="9"/>
  <c r="AH1197" i="9"/>
  <c r="AG1197" i="9"/>
  <c r="AF1197" i="9"/>
  <c r="AE1197" i="9"/>
  <c r="AD1197" i="9"/>
  <c r="AC1197" i="9"/>
  <c r="AW1196" i="9"/>
  <c r="BI1196" i="9" s="1"/>
  <c r="AQ1196" i="9"/>
  <c r="AP1196" i="9"/>
  <c r="AO1196" i="9"/>
  <c r="AN1196" i="9"/>
  <c r="AM1196" i="9"/>
  <c r="AL1196" i="9"/>
  <c r="AK1196" i="9"/>
  <c r="AJ1196" i="9"/>
  <c r="AI1196" i="9"/>
  <c r="AH1196" i="9"/>
  <c r="AG1196" i="9"/>
  <c r="AF1196" i="9"/>
  <c r="AE1196" i="9"/>
  <c r="AD1196" i="9"/>
  <c r="AC1196" i="9"/>
  <c r="AW1195" i="9"/>
  <c r="BI1195" i="9" s="1"/>
  <c r="AQ1195" i="9"/>
  <c r="AP1195" i="9"/>
  <c r="AO1195" i="9"/>
  <c r="AN1195" i="9"/>
  <c r="AM1195" i="9"/>
  <c r="AL1195" i="9"/>
  <c r="AK1195" i="9"/>
  <c r="AJ1195" i="9"/>
  <c r="AI1195" i="9"/>
  <c r="AH1195" i="9"/>
  <c r="AG1195" i="9"/>
  <c r="AF1195" i="9"/>
  <c r="AE1195" i="9"/>
  <c r="AD1195" i="9"/>
  <c r="AC1195" i="9"/>
  <c r="AW1194" i="9"/>
  <c r="BI1194" i="9" s="1"/>
  <c r="AQ1194" i="9"/>
  <c r="AP1194" i="9"/>
  <c r="AO1194" i="9"/>
  <c r="AN1194" i="9"/>
  <c r="AM1194" i="9"/>
  <c r="AL1194" i="9"/>
  <c r="AK1194" i="9"/>
  <c r="AJ1194" i="9"/>
  <c r="AI1194" i="9"/>
  <c r="AH1194" i="9"/>
  <c r="AG1194" i="9"/>
  <c r="AF1194" i="9"/>
  <c r="AE1194" i="9"/>
  <c r="AD1194" i="9"/>
  <c r="AC1194" i="9"/>
  <c r="AW1193" i="9"/>
  <c r="BI1193" i="9" s="1"/>
  <c r="AQ1193" i="9"/>
  <c r="AP1193" i="9"/>
  <c r="AO1193" i="9"/>
  <c r="AN1193" i="9"/>
  <c r="AM1193" i="9"/>
  <c r="AL1193" i="9"/>
  <c r="AK1193" i="9"/>
  <c r="AJ1193" i="9"/>
  <c r="AI1193" i="9"/>
  <c r="AH1193" i="9"/>
  <c r="AG1193" i="9"/>
  <c r="AF1193" i="9"/>
  <c r="AE1193" i="9"/>
  <c r="AD1193" i="9"/>
  <c r="AC1193" i="9"/>
  <c r="AW1192" i="9"/>
  <c r="BI1192" i="9" s="1"/>
  <c r="AQ1192" i="9"/>
  <c r="AP1192" i="9"/>
  <c r="AO1192" i="9"/>
  <c r="AN1192" i="9"/>
  <c r="AM1192" i="9"/>
  <c r="AL1192" i="9"/>
  <c r="AK1192" i="9"/>
  <c r="AJ1192" i="9"/>
  <c r="AI1192" i="9"/>
  <c r="AH1192" i="9"/>
  <c r="AG1192" i="9"/>
  <c r="AF1192" i="9"/>
  <c r="AE1192" i="9"/>
  <c r="AD1192" i="9"/>
  <c r="AC1192" i="9"/>
  <c r="AW1191" i="9"/>
  <c r="BI1191" i="9" s="1"/>
  <c r="AQ1191" i="9"/>
  <c r="AP1191" i="9"/>
  <c r="AO1191" i="9"/>
  <c r="AN1191" i="9"/>
  <c r="AM1191" i="9"/>
  <c r="AL1191" i="9"/>
  <c r="AK1191" i="9"/>
  <c r="AJ1191" i="9"/>
  <c r="AI1191" i="9"/>
  <c r="AH1191" i="9"/>
  <c r="AG1191" i="9"/>
  <c r="AF1191" i="9"/>
  <c r="AE1191" i="9"/>
  <c r="AD1191" i="9"/>
  <c r="AC1191" i="9"/>
  <c r="AW1190" i="9"/>
  <c r="BI1190" i="9" s="1"/>
  <c r="AQ1190" i="9"/>
  <c r="AP1190" i="9"/>
  <c r="AO1190" i="9"/>
  <c r="AN1190" i="9"/>
  <c r="AM1190" i="9"/>
  <c r="AL1190" i="9"/>
  <c r="AK1190" i="9"/>
  <c r="AJ1190" i="9"/>
  <c r="AI1190" i="9"/>
  <c r="AH1190" i="9"/>
  <c r="AG1190" i="9"/>
  <c r="AF1190" i="9"/>
  <c r="AE1190" i="9"/>
  <c r="AC1190" i="9"/>
  <c r="AW1189" i="9"/>
  <c r="BI1189" i="9" s="1"/>
  <c r="AQ1189" i="9"/>
  <c r="AP1189" i="9"/>
  <c r="AO1189" i="9"/>
  <c r="AN1189" i="9"/>
  <c r="AM1189" i="9"/>
  <c r="AL1189" i="9"/>
  <c r="AK1189" i="9"/>
  <c r="AJ1189" i="9"/>
  <c r="AI1189" i="9"/>
  <c r="AH1189" i="9"/>
  <c r="AG1189" i="9"/>
  <c r="AF1189" i="9"/>
  <c r="AE1189" i="9"/>
  <c r="AD1189" i="9"/>
  <c r="AC1189" i="9"/>
  <c r="AW1188" i="9"/>
  <c r="BI1188" i="9" s="1"/>
  <c r="AQ1188" i="9"/>
  <c r="AP1188" i="9"/>
  <c r="AO1188" i="9"/>
  <c r="AN1188" i="9"/>
  <c r="AM1188" i="9"/>
  <c r="AL1188" i="9"/>
  <c r="AK1188" i="9"/>
  <c r="AJ1188" i="9"/>
  <c r="AI1188" i="9"/>
  <c r="AH1188" i="9"/>
  <c r="AG1188" i="9"/>
  <c r="AF1188" i="9"/>
  <c r="AE1188" i="9"/>
  <c r="AD1188" i="9"/>
  <c r="AC1188" i="9"/>
  <c r="AQ1187" i="9"/>
  <c r="AP1187" i="9"/>
  <c r="AO1187" i="9"/>
  <c r="AN1187" i="9"/>
  <c r="AM1187" i="9"/>
  <c r="AL1187" i="9"/>
  <c r="AK1187" i="9"/>
  <c r="AJ1187" i="9"/>
  <c r="AI1187" i="9"/>
  <c r="AH1187" i="9"/>
  <c r="AG1187" i="9"/>
  <c r="AF1187" i="9"/>
  <c r="AE1187" i="9"/>
  <c r="AD1187" i="9"/>
  <c r="AC1187" i="9"/>
  <c r="AW1186" i="9"/>
  <c r="BI1186" i="9" s="1"/>
  <c r="AQ1186" i="9"/>
  <c r="AP1186" i="9"/>
  <c r="AO1186" i="9"/>
  <c r="AN1186" i="9"/>
  <c r="AM1186" i="9"/>
  <c r="AL1186" i="9"/>
  <c r="AK1186" i="9"/>
  <c r="AJ1186" i="9"/>
  <c r="AI1186" i="9"/>
  <c r="AH1186" i="9"/>
  <c r="AG1186" i="9"/>
  <c r="AF1186" i="9"/>
  <c r="AE1186" i="9"/>
  <c r="AD1186" i="9"/>
  <c r="AC1186" i="9"/>
  <c r="AW1185" i="9"/>
  <c r="BI1185" i="9" s="1"/>
  <c r="AQ1185" i="9"/>
  <c r="AP1185" i="9"/>
  <c r="AO1185" i="9"/>
  <c r="AN1185" i="9"/>
  <c r="AM1185" i="9"/>
  <c r="AL1185" i="9"/>
  <c r="AK1185" i="9"/>
  <c r="AJ1185" i="9"/>
  <c r="AI1185" i="9"/>
  <c r="AH1185" i="9"/>
  <c r="AG1185" i="9"/>
  <c r="AF1185" i="9"/>
  <c r="AE1185" i="9"/>
  <c r="AD1185" i="9"/>
  <c r="AC1185" i="9"/>
  <c r="AW1184" i="9"/>
  <c r="BI1184" i="9" s="1"/>
  <c r="AQ1184" i="9"/>
  <c r="AP1184" i="9"/>
  <c r="AO1184" i="9"/>
  <c r="AN1184" i="9"/>
  <c r="AM1184" i="9"/>
  <c r="AL1184" i="9"/>
  <c r="AK1184" i="9"/>
  <c r="AJ1184" i="9"/>
  <c r="AI1184" i="9"/>
  <c r="AH1184" i="9"/>
  <c r="AG1184" i="9"/>
  <c r="AF1184" i="9"/>
  <c r="AE1184" i="9"/>
  <c r="AD1184" i="9"/>
  <c r="AC1184" i="9"/>
  <c r="AW1183" i="9"/>
  <c r="BI1183" i="9" s="1"/>
  <c r="AQ1183" i="9"/>
  <c r="AP1183" i="9"/>
  <c r="AO1183" i="9"/>
  <c r="AN1183" i="9"/>
  <c r="AM1183" i="9"/>
  <c r="AL1183" i="9"/>
  <c r="AK1183" i="9"/>
  <c r="AJ1183" i="9"/>
  <c r="AI1183" i="9"/>
  <c r="AH1183" i="9"/>
  <c r="AG1183" i="9"/>
  <c r="AF1183" i="9"/>
  <c r="AE1183" i="9"/>
  <c r="AD1183" i="9"/>
  <c r="AC1183" i="9"/>
  <c r="AW1182" i="9"/>
  <c r="BI1182" i="9" s="1"/>
  <c r="AQ1182" i="9"/>
  <c r="AP1182" i="9"/>
  <c r="AO1182" i="9"/>
  <c r="AN1182" i="9"/>
  <c r="AM1182" i="9"/>
  <c r="AL1182" i="9"/>
  <c r="AK1182" i="9"/>
  <c r="AJ1182" i="9"/>
  <c r="AI1182" i="9"/>
  <c r="AH1182" i="9"/>
  <c r="AG1182" i="9"/>
  <c r="AF1182" i="9"/>
  <c r="AE1182" i="9"/>
  <c r="AD1182" i="9"/>
  <c r="AC1182" i="9"/>
  <c r="AW1181" i="9"/>
  <c r="BI1181" i="9" s="1"/>
  <c r="AQ1181" i="9"/>
  <c r="AP1181" i="9"/>
  <c r="AO1181" i="9"/>
  <c r="AN1181" i="9"/>
  <c r="AM1181" i="9"/>
  <c r="AL1181" i="9"/>
  <c r="AK1181" i="9"/>
  <c r="AJ1181" i="9"/>
  <c r="AI1181" i="9"/>
  <c r="AH1181" i="9"/>
  <c r="AG1181" i="9"/>
  <c r="AF1181" i="9"/>
  <c r="AE1181" i="9"/>
  <c r="AD1181" i="9"/>
  <c r="AC1181" i="9"/>
  <c r="AQ1180" i="9"/>
  <c r="AP1180" i="9"/>
  <c r="AO1180" i="9"/>
  <c r="AN1180" i="9"/>
  <c r="AM1180" i="9"/>
  <c r="AL1180" i="9"/>
  <c r="AK1180" i="9"/>
  <c r="AJ1180" i="9"/>
  <c r="AI1180" i="9"/>
  <c r="AH1180" i="9"/>
  <c r="AG1180" i="9"/>
  <c r="AF1180" i="9"/>
  <c r="AE1180" i="9"/>
  <c r="AD1180" i="9"/>
  <c r="AC1180" i="9"/>
  <c r="AW1179" i="9"/>
  <c r="BI1179" i="9" s="1"/>
  <c r="AQ1179" i="9"/>
  <c r="AP1179" i="9"/>
  <c r="AO1179" i="9"/>
  <c r="AN1179" i="9"/>
  <c r="AM1179" i="9"/>
  <c r="AL1179" i="9"/>
  <c r="AK1179" i="9"/>
  <c r="AJ1179" i="9"/>
  <c r="AI1179" i="9"/>
  <c r="AH1179" i="9"/>
  <c r="AG1179" i="9"/>
  <c r="AF1179" i="9"/>
  <c r="AE1179" i="9"/>
  <c r="AD1179" i="9"/>
  <c r="AC1179" i="9"/>
  <c r="AW1178" i="9"/>
  <c r="BI1178" i="9" s="1"/>
  <c r="AQ1178" i="9"/>
  <c r="AP1178" i="9"/>
  <c r="AO1178" i="9"/>
  <c r="AN1178" i="9"/>
  <c r="AM1178" i="9"/>
  <c r="AL1178" i="9"/>
  <c r="AK1178" i="9"/>
  <c r="AJ1178" i="9"/>
  <c r="AI1178" i="9"/>
  <c r="AH1178" i="9"/>
  <c r="AG1178" i="9"/>
  <c r="AF1178" i="9"/>
  <c r="AE1178" i="9"/>
  <c r="AD1178" i="9"/>
  <c r="AC1178" i="9"/>
  <c r="AW1177" i="9"/>
  <c r="BI1177" i="9" s="1"/>
  <c r="AQ1177" i="9"/>
  <c r="AP1177" i="9"/>
  <c r="AO1177" i="9"/>
  <c r="AN1177" i="9"/>
  <c r="AM1177" i="9"/>
  <c r="AL1177" i="9"/>
  <c r="AK1177" i="9"/>
  <c r="AJ1177" i="9"/>
  <c r="AI1177" i="9"/>
  <c r="AH1177" i="9"/>
  <c r="AG1177" i="9"/>
  <c r="AF1177" i="9"/>
  <c r="AE1177" i="9"/>
  <c r="AD1177" i="9"/>
  <c r="AC1177" i="9"/>
  <c r="AW1176" i="9"/>
  <c r="BI1176" i="9" s="1"/>
  <c r="AQ1176" i="9"/>
  <c r="AP1176" i="9"/>
  <c r="AO1176" i="9"/>
  <c r="AN1176" i="9"/>
  <c r="AM1176" i="9"/>
  <c r="AL1176" i="9"/>
  <c r="AK1176" i="9"/>
  <c r="AJ1176" i="9"/>
  <c r="AI1176" i="9"/>
  <c r="AH1176" i="9"/>
  <c r="AG1176" i="9"/>
  <c r="AF1176" i="9"/>
  <c r="AE1176" i="9"/>
  <c r="AD1176" i="9"/>
  <c r="AC1176" i="9"/>
  <c r="AW1175" i="9"/>
  <c r="BI1175" i="9" s="1"/>
  <c r="AQ1175" i="9"/>
  <c r="AP1175" i="9"/>
  <c r="AO1175" i="9"/>
  <c r="AN1175" i="9"/>
  <c r="AM1175" i="9"/>
  <c r="AL1175" i="9"/>
  <c r="AK1175" i="9"/>
  <c r="AJ1175" i="9"/>
  <c r="AI1175" i="9"/>
  <c r="AH1175" i="9"/>
  <c r="AG1175" i="9"/>
  <c r="AF1175" i="9"/>
  <c r="AE1175" i="9"/>
  <c r="AD1175" i="9"/>
  <c r="AC1175" i="9"/>
  <c r="AW1174" i="9"/>
  <c r="BI1174" i="9" s="1"/>
  <c r="AQ1174" i="9"/>
  <c r="AP1174" i="9"/>
  <c r="AO1174" i="9"/>
  <c r="AN1174" i="9"/>
  <c r="AM1174" i="9"/>
  <c r="AL1174" i="9"/>
  <c r="AK1174" i="9"/>
  <c r="AJ1174" i="9"/>
  <c r="AI1174" i="9"/>
  <c r="AH1174" i="9"/>
  <c r="AG1174" i="9"/>
  <c r="AF1174" i="9"/>
  <c r="AE1174" i="9"/>
  <c r="AD1174" i="9"/>
  <c r="AC1174" i="9"/>
  <c r="AW1173" i="9"/>
  <c r="BI1173" i="9" s="1"/>
  <c r="AQ1173" i="9"/>
  <c r="AP1173" i="9"/>
  <c r="AO1173" i="9"/>
  <c r="AN1173" i="9"/>
  <c r="AM1173" i="9"/>
  <c r="AL1173" i="9"/>
  <c r="AK1173" i="9"/>
  <c r="AJ1173" i="9"/>
  <c r="AI1173" i="9"/>
  <c r="AH1173" i="9"/>
  <c r="AG1173" i="9"/>
  <c r="AF1173" i="9"/>
  <c r="AE1173" i="9"/>
  <c r="AD1173" i="9"/>
  <c r="AC1173" i="9"/>
  <c r="AW1172" i="9"/>
  <c r="BI1172" i="9" s="1"/>
  <c r="AQ1172" i="9"/>
  <c r="AP1172" i="9"/>
  <c r="AO1172" i="9"/>
  <c r="AN1172" i="9"/>
  <c r="AM1172" i="9"/>
  <c r="AL1172" i="9"/>
  <c r="AK1172" i="9"/>
  <c r="AJ1172" i="9"/>
  <c r="AI1172" i="9"/>
  <c r="AH1172" i="9"/>
  <c r="AG1172" i="9"/>
  <c r="AF1172" i="9"/>
  <c r="AE1172" i="9"/>
  <c r="AD1172" i="9"/>
  <c r="AC1172" i="9"/>
  <c r="AW1171" i="9"/>
  <c r="BI1171" i="9" s="1"/>
  <c r="AQ1171" i="9"/>
  <c r="AP1171" i="9"/>
  <c r="AO1171" i="9"/>
  <c r="AN1171" i="9"/>
  <c r="AM1171" i="9"/>
  <c r="AL1171" i="9"/>
  <c r="AK1171" i="9"/>
  <c r="AJ1171" i="9"/>
  <c r="AI1171" i="9"/>
  <c r="AH1171" i="9"/>
  <c r="AG1171" i="9"/>
  <c r="AF1171" i="9"/>
  <c r="AE1171" i="9"/>
  <c r="AD1171" i="9"/>
  <c r="AC1171" i="9"/>
  <c r="AW1170" i="9"/>
  <c r="BI1170" i="9" s="1"/>
  <c r="AQ1170" i="9"/>
  <c r="AP1170" i="9"/>
  <c r="AO1170" i="9"/>
  <c r="AN1170" i="9"/>
  <c r="AM1170" i="9"/>
  <c r="AL1170" i="9"/>
  <c r="AK1170" i="9"/>
  <c r="AJ1170" i="9"/>
  <c r="AI1170" i="9"/>
  <c r="AH1170" i="9"/>
  <c r="AG1170" i="9"/>
  <c r="AF1170" i="9"/>
  <c r="AE1170" i="9"/>
  <c r="AD1170" i="9"/>
  <c r="AC1170" i="9"/>
  <c r="AW1169" i="9"/>
  <c r="BI1169" i="9" s="1"/>
  <c r="AQ1169" i="9"/>
  <c r="AP1169" i="9"/>
  <c r="AO1169" i="9"/>
  <c r="AN1169" i="9"/>
  <c r="AM1169" i="9"/>
  <c r="AL1169" i="9"/>
  <c r="AK1169" i="9"/>
  <c r="AJ1169" i="9"/>
  <c r="AI1169" i="9"/>
  <c r="AH1169" i="9"/>
  <c r="AG1169" i="9"/>
  <c r="AF1169" i="9"/>
  <c r="AE1169" i="9"/>
  <c r="AD1169" i="9"/>
  <c r="AC1169" i="9"/>
  <c r="AW1168" i="9"/>
  <c r="BI1168" i="9" s="1"/>
  <c r="AQ1168" i="9"/>
  <c r="AP1168" i="9"/>
  <c r="AO1168" i="9"/>
  <c r="AN1168" i="9"/>
  <c r="AM1168" i="9"/>
  <c r="AL1168" i="9"/>
  <c r="AK1168" i="9"/>
  <c r="AJ1168" i="9"/>
  <c r="AI1168" i="9"/>
  <c r="AH1168" i="9"/>
  <c r="AG1168" i="9"/>
  <c r="AF1168" i="9"/>
  <c r="AE1168" i="9"/>
  <c r="AD1168" i="9"/>
  <c r="AC1168" i="9"/>
  <c r="AW1167" i="9"/>
  <c r="BI1167" i="9" s="1"/>
  <c r="AQ1167" i="9"/>
  <c r="AP1167" i="9"/>
  <c r="AO1167" i="9"/>
  <c r="AN1167" i="9"/>
  <c r="AM1167" i="9"/>
  <c r="AL1167" i="9"/>
  <c r="AK1167" i="9"/>
  <c r="AJ1167" i="9"/>
  <c r="AI1167" i="9"/>
  <c r="AH1167" i="9"/>
  <c r="AG1167" i="9"/>
  <c r="AF1167" i="9"/>
  <c r="AE1167" i="9"/>
  <c r="AD1167" i="9"/>
  <c r="AC1167" i="9"/>
  <c r="AW1166" i="9"/>
  <c r="BI1166" i="9" s="1"/>
  <c r="AQ1166" i="9"/>
  <c r="AP1166" i="9"/>
  <c r="AO1166" i="9"/>
  <c r="AN1166" i="9"/>
  <c r="AM1166" i="9"/>
  <c r="AL1166" i="9"/>
  <c r="AK1166" i="9"/>
  <c r="AJ1166" i="9"/>
  <c r="AI1166" i="9"/>
  <c r="AH1166" i="9"/>
  <c r="AG1166" i="9"/>
  <c r="AF1166" i="9"/>
  <c r="AE1166" i="9"/>
  <c r="AD1166" i="9"/>
  <c r="AC1166" i="9"/>
  <c r="AW1165" i="9"/>
  <c r="BI1165" i="9" s="1"/>
  <c r="AQ1165" i="9"/>
  <c r="AP1165" i="9"/>
  <c r="AO1165" i="9"/>
  <c r="AN1165" i="9"/>
  <c r="AM1165" i="9"/>
  <c r="AL1165" i="9"/>
  <c r="AK1165" i="9"/>
  <c r="AJ1165" i="9"/>
  <c r="AI1165" i="9"/>
  <c r="AH1165" i="9"/>
  <c r="AG1165" i="9"/>
  <c r="AF1165" i="9"/>
  <c r="AE1165" i="9"/>
  <c r="AD1165" i="9"/>
  <c r="AC1165" i="9"/>
  <c r="AW1164" i="9"/>
  <c r="BI1164" i="9" s="1"/>
  <c r="AQ1164" i="9"/>
  <c r="AP1164" i="9"/>
  <c r="AO1164" i="9"/>
  <c r="AN1164" i="9"/>
  <c r="AM1164" i="9"/>
  <c r="AL1164" i="9"/>
  <c r="AK1164" i="9"/>
  <c r="AJ1164" i="9"/>
  <c r="AI1164" i="9"/>
  <c r="AH1164" i="9"/>
  <c r="AG1164" i="9"/>
  <c r="AF1164" i="9"/>
  <c r="AE1164" i="9"/>
  <c r="AD1164" i="9"/>
  <c r="AC1164" i="9"/>
  <c r="AW1163" i="9"/>
  <c r="BI1163" i="9" s="1"/>
  <c r="AQ1163" i="9"/>
  <c r="AP1163" i="9"/>
  <c r="AO1163" i="9"/>
  <c r="AN1163" i="9"/>
  <c r="AM1163" i="9"/>
  <c r="AL1163" i="9"/>
  <c r="AK1163" i="9"/>
  <c r="AJ1163" i="9"/>
  <c r="AI1163" i="9"/>
  <c r="AH1163" i="9"/>
  <c r="AG1163" i="9"/>
  <c r="AF1163" i="9"/>
  <c r="AE1163" i="9"/>
  <c r="AD1163" i="9"/>
  <c r="AC1163" i="9"/>
  <c r="AW1162" i="9"/>
  <c r="BI1162" i="9" s="1"/>
  <c r="AQ1162" i="9"/>
  <c r="AP1162" i="9"/>
  <c r="AO1162" i="9"/>
  <c r="AN1162" i="9"/>
  <c r="AM1162" i="9"/>
  <c r="AL1162" i="9"/>
  <c r="AK1162" i="9"/>
  <c r="AJ1162" i="9"/>
  <c r="AI1162" i="9"/>
  <c r="AH1162" i="9"/>
  <c r="AG1162" i="9"/>
  <c r="AF1162" i="9"/>
  <c r="AE1162" i="9"/>
  <c r="AD1162" i="9"/>
  <c r="AC1162" i="9"/>
  <c r="AW1161" i="9"/>
  <c r="BI1161" i="9" s="1"/>
  <c r="AQ1161" i="9"/>
  <c r="AP1161" i="9"/>
  <c r="AO1161" i="9"/>
  <c r="AN1161" i="9"/>
  <c r="AM1161" i="9"/>
  <c r="AL1161" i="9"/>
  <c r="AK1161" i="9"/>
  <c r="AJ1161" i="9"/>
  <c r="AI1161" i="9"/>
  <c r="AH1161" i="9"/>
  <c r="AG1161" i="9"/>
  <c r="AF1161" i="9"/>
  <c r="AE1161" i="9"/>
  <c r="AD1161" i="9"/>
  <c r="AC1161" i="9"/>
  <c r="AW1160" i="9"/>
  <c r="BI1160" i="9" s="1"/>
  <c r="AQ1160" i="9"/>
  <c r="AP1160" i="9"/>
  <c r="AO1160" i="9"/>
  <c r="AN1160" i="9"/>
  <c r="AM1160" i="9"/>
  <c r="AL1160" i="9"/>
  <c r="AK1160" i="9"/>
  <c r="AJ1160" i="9"/>
  <c r="AI1160" i="9"/>
  <c r="AH1160" i="9"/>
  <c r="AG1160" i="9"/>
  <c r="AF1160" i="9"/>
  <c r="AE1160" i="9"/>
  <c r="AD1160" i="9"/>
  <c r="AC1160" i="9"/>
  <c r="AW1159" i="9"/>
  <c r="BI1159" i="9" s="1"/>
  <c r="AQ1159" i="9"/>
  <c r="AP1159" i="9"/>
  <c r="AO1159" i="9"/>
  <c r="AN1159" i="9"/>
  <c r="AM1159" i="9"/>
  <c r="AL1159" i="9"/>
  <c r="AK1159" i="9"/>
  <c r="AJ1159" i="9"/>
  <c r="AI1159" i="9"/>
  <c r="AH1159" i="9"/>
  <c r="AG1159" i="9"/>
  <c r="AF1159" i="9"/>
  <c r="AE1159" i="9"/>
  <c r="AD1159" i="9"/>
  <c r="AC1159" i="9"/>
  <c r="AW1158" i="9"/>
  <c r="BI1158" i="9" s="1"/>
  <c r="AQ1158" i="9"/>
  <c r="AP1158" i="9"/>
  <c r="AO1158" i="9"/>
  <c r="AN1158" i="9"/>
  <c r="AM1158" i="9"/>
  <c r="AL1158" i="9"/>
  <c r="AK1158" i="9"/>
  <c r="AJ1158" i="9"/>
  <c r="AI1158" i="9"/>
  <c r="AH1158" i="9"/>
  <c r="AG1158" i="9"/>
  <c r="AF1158" i="9"/>
  <c r="AE1158" i="9"/>
  <c r="AD1158" i="9"/>
  <c r="AC1158" i="9"/>
  <c r="AW1157" i="9"/>
  <c r="BI1157" i="9" s="1"/>
  <c r="AQ1157" i="9"/>
  <c r="AP1157" i="9"/>
  <c r="AO1157" i="9"/>
  <c r="AN1157" i="9"/>
  <c r="AM1157" i="9"/>
  <c r="AL1157" i="9"/>
  <c r="AK1157" i="9"/>
  <c r="AJ1157" i="9"/>
  <c r="AI1157" i="9"/>
  <c r="AH1157" i="9"/>
  <c r="AG1157" i="9"/>
  <c r="AF1157" i="9"/>
  <c r="AE1157" i="9"/>
  <c r="AD1157" i="9"/>
  <c r="AC1157" i="9"/>
  <c r="AW1156" i="9"/>
  <c r="BI1156" i="9" s="1"/>
  <c r="AQ1156" i="9"/>
  <c r="AP1156" i="9"/>
  <c r="AO1156" i="9"/>
  <c r="AN1156" i="9"/>
  <c r="AM1156" i="9"/>
  <c r="AL1156" i="9"/>
  <c r="AK1156" i="9"/>
  <c r="AJ1156" i="9"/>
  <c r="AI1156" i="9"/>
  <c r="AH1156" i="9"/>
  <c r="AG1156" i="9"/>
  <c r="AF1156" i="9"/>
  <c r="AE1156" i="9"/>
  <c r="AD1156" i="9"/>
  <c r="AC1156" i="9"/>
  <c r="AW1155" i="9"/>
  <c r="BI1155" i="9" s="1"/>
  <c r="AQ1155" i="9"/>
  <c r="AP1155" i="9"/>
  <c r="AO1155" i="9"/>
  <c r="AN1155" i="9"/>
  <c r="AM1155" i="9"/>
  <c r="AL1155" i="9"/>
  <c r="AK1155" i="9"/>
  <c r="AJ1155" i="9"/>
  <c r="AI1155" i="9"/>
  <c r="AH1155" i="9"/>
  <c r="AG1155" i="9"/>
  <c r="AF1155" i="9"/>
  <c r="AE1155" i="9"/>
  <c r="AD1155" i="9"/>
  <c r="AC1155" i="9"/>
  <c r="AW1154" i="9"/>
  <c r="BI1154" i="9" s="1"/>
  <c r="AQ1154" i="9"/>
  <c r="AP1154" i="9"/>
  <c r="AO1154" i="9"/>
  <c r="AN1154" i="9"/>
  <c r="AM1154" i="9"/>
  <c r="AL1154" i="9"/>
  <c r="AK1154" i="9"/>
  <c r="AJ1154" i="9"/>
  <c r="AI1154" i="9"/>
  <c r="AH1154" i="9"/>
  <c r="AG1154" i="9"/>
  <c r="AF1154" i="9"/>
  <c r="AE1154" i="9"/>
  <c r="AD1154" i="9"/>
  <c r="AC1154" i="9"/>
  <c r="AW1153" i="9"/>
  <c r="BI1153" i="9" s="1"/>
  <c r="AQ1153" i="9"/>
  <c r="AP1153" i="9"/>
  <c r="AO1153" i="9"/>
  <c r="AN1153" i="9"/>
  <c r="AM1153" i="9"/>
  <c r="AL1153" i="9"/>
  <c r="AK1153" i="9"/>
  <c r="AJ1153" i="9"/>
  <c r="AI1153" i="9"/>
  <c r="AH1153" i="9"/>
  <c r="AG1153" i="9"/>
  <c r="AF1153" i="9"/>
  <c r="AE1153" i="9"/>
  <c r="AD1153" i="9"/>
  <c r="AC1153" i="9"/>
  <c r="AW1152" i="9"/>
  <c r="BI1152" i="9" s="1"/>
  <c r="AQ1152" i="9"/>
  <c r="AP1152" i="9"/>
  <c r="AO1152" i="9"/>
  <c r="AN1152" i="9"/>
  <c r="AM1152" i="9"/>
  <c r="AL1152" i="9"/>
  <c r="AK1152" i="9"/>
  <c r="AJ1152" i="9"/>
  <c r="AI1152" i="9"/>
  <c r="AH1152" i="9"/>
  <c r="AG1152" i="9"/>
  <c r="AF1152" i="9"/>
  <c r="AE1152" i="9"/>
  <c r="AD1152" i="9"/>
  <c r="AC1152" i="9"/>
  <c r="AW1151" i="9"/>
  <c r="BI1151" i="9" s="1"/>
  <c r="AQ1151" i="9"/>
  <c r="AP1151" i="9"/>
  <c r="AO1151" i="9"/>
  <c r="AN1151" i="9"/>
  <c r="AM1151" i="9"/>
  <c r="AL1151" i="9"/>
  <c r="AK1151" i="9"/>
  <c r="AJ1151" i="9"/>
  <c r="AI1151" i="9"/>
  <c r="AH1151" i="9"/>
  <c r="AG1151" i="9"/>
  <c r="AF1151" i="9"/>
  <c r="AE1151" i="9"/>
  <c r="AD1151" i="9"/>
  <c r="AC1151" i="9"/>
  <c r="AW1150" i="9"/>
  <c r="BI1150" i="9" s="1"/>
  <c r="AQ1150" i="9"/>
  <c r="AP1150" i="9"/>
  <c r="AO1150" i="9"/>
  <c r="AN1150" i="9"/>
  <c r="AM1150" i="9"/>
  <c r="AL1150" i="9"/>
  <c r="AK1150" i="9"/>
  <c r="AJ1150" i="9"/>
  <c r="AI1150" i="9"/>
  <c r="AH1150" i="9"/>
  <c r="AG1150" i="9"/>
  <c r="AF1150" i="9"/>
  <c r="AE1150" i="9"/>
  <c r="AD1150" i="9"/>
  <c r="AC1150" i="9"/>
  <c r="AW1149" i="9"/>
  <c r="BI1149" i="9" s="1"/>
  <c r="AQ1149" i="9"/>
  <c r="AP1149" i="9"/>
  <c r="AO1149" i="9"/>
  <c r="AN1149" i="9"/>
  <c r="AM1149" i="9"/>
  <c r="AL1149" i="9"/>
  <c r="AK1149" i="9"/>
  <c r="AJ1149" i="9"/>
  <c r="AI1149" i="9"/>
  <c r="AH1149" i="9"/>
  <c r="AG1149" i="9"/>
  <c r="AF1149" i="9"/>
  <c r="AE1149" i="9"/>
  <c r="AD1149" i="9"/>
  <c r="AC1149" i="9"/>
  <c r="AW1148" i="9"/>
  <c r="BI1148" i="9" s="1"/>
  <c r="AQ1148" i="9"/>
  <c r="AP1148" i="9"/>
  <c r="AO1148" i="9"/>
  <c r="AN1148" i="9"/>
  <c r="AM1148" i="9"/>
  <c r="AL1148" i="9"/>
  <c r="AK1148" i="9"/>
  <c r="AJ1148" i="9"/>
  <c r="AI1148" i="9"/>
  <c r="AH1148" i="9"/>
  <c r="AG1148" i="9"/>
  <c r="AF1148" i="9"/>
  <c r="AE1148" i="9"/>
  <c r="AD1148" i="9"/>
  <c r="AC1148" i="9"/>
  <c r="AW1147" i="9"/>
  <c r="BI1147" i="9" s="1"/>
  <c r="AQ1147" i="9"/>
  <c r="AP1147" i="9"/>
  <c r="AO1147" i="9"/>
  <c r="AN1147" i="9"/>
  <c r="AM1147" i="9"/>
  <c r="AL1147" i="9"/>
  <c r="AK1147" i="9"/>
  <c r="AJ1147" i="9"/>
  <c r="AI1147" i="9"/>
  <c r="AH1147" i="9"/>
  <c r="AG1147" i="9"/>
  <c r="AF1147" i="9"/>
  <c r="AE1147" i="9"/>
  <c r="AD1147" i="9"/>
  <c r="AC1147" i="9"/>
  <c r="AW1146" i="9"/>
  <c r="BI1146" i="9" s="1"/>
  <c r="AQ1146" i="9"/>
  <c r="AP1146" i="9"/>
  <c r="AO1146" i="9"/>
  <c r="AN1146" i="9"/>
  <c r="AM1146" i="9"/>
  <c r="AL1146" i="9"/>
  <c r="AK1146" i="9"/>
  <c r="AJ1146" i="9"/>
  <c r="AI1146" i="9"/>
  <c r="AH1146" i="9"/>
  <c r="AG1146" i="9"/>
  <c r="AF1146" i="9"/>
  <c r="AE1146" i="9"/>
  <c r="AD1146" i="9"/>
  <c r="AC1146" i="9"/>
  <c r="AW1145" i="9"/>
  <c r="BI1145" i="9" s="1"/>
  <c r="AQ1145" i="9"/>
  <c r="AP1145" i="9"/>
  <c r="AO1145" i="9"/>
  <c r="AN1145" i="9"/>
  <c r="AM1145" i="9"/>
  <c r="AL1145" i="9"/>
  <c r="AK1145" i="9"/>
  <c r="AJ1145" i="9"/>
  <c r="AI1145" i="9"/>
  <c r="AH1145" i="9"/>
  <c r="AG1145" i="9"/>
  <c r="AF1145" i="9"/>
  <c r="AE1145" i="9"/>
  <c r="AD1145" i="9"/>
  <c r="AC1145" i="9"/>
  <c r="AW1144" i="9"/>
  <c r="BI1144" i="9" s="1"/>
  <c r="AQ1144" i="9"/>
  <c r="AP1144" i="9"/>
  <c r="AO1144" i="9"/>
  <c r="AN1144" i="9"/>
  <c r="AM1144" i="9"/>
  <c r="AL1144" i="9"/>
  <c r="AK1144" i="9"/>
  <c r="AJ1144" i="9"/>
  <c r="AI1144" i="9"/>
  <c r="AH1144" i="9"/>
  <c r="AG1144" i="9"/>
  <c r="AF1144" i="9"/>
  <c r="AE1144" i="9"/>
  <c r="AD1144" i="9"/>
  <c r="AC1144" i="9"/>
  <c r="AW1143" i="9"/>
  <c r="BI1143" i="9" s="1"/>
  <c r="AQ1143" i="9"/>
  <c r="AP1143" i="9"/>
  <c r="AO1143" i="9"/>
  <c r="AN1143" i="9"/>
  <c r="AM1143" i="9"/>
  <c r="AL1143" i="9"/>
  <c r="AK1143" i="9"/>
  <c r="AJ1143" i="9"/>
  <c r="AI1143" i="9"/>
  <c r="AH1143" i="9"/>
  <c r="AG1143" i="9"/>
  <c r="AF1143" i="9"/>
  <c r="AE1143" i="9"/>
  <c r="AD1143" i="9"/>
  <c r="AC1143" i="9"/>
  <c r="AW1142" i="9"/>
  <c r="BI1142" i="9" s="1"/>
  <c r="AQ1142" i="9"/>
  <c r="AP1142" i="9"/>
  <c r="AO1142" i="9"/>
  <c r="AN1142" i="9"/>
  <c r="AM1142" i="9"/>
  <c r="AL1142" i="9"/>
  <c r="AK1142" i="9"/>
  <c r="AJ1142" i="9"/>
  <c r="AI1142" i="9"/>
  <c r="AH1142" i="9"/>
  <c r="AG1142" i="9"/>
  <c r="AF1142" i="9"/>
  <c r="AE1142" i="9"/>
  <c r="AD1142" i="9"/>
  <c r="AC1142" i="9"/>
  <c r="AW1141" i="9"/>
  <c r="BI1141" i="9" s="1"/>
  <c r="AQ1141" i="9"/>
  <c r="AP1141" i="9"/>
  <c r="AO1141" i="9"/>
  <c r="AN1141" i="9"/>
  <c r="AM1141" i="9"/>
  <c r="AL1141" i="9"/>
  <c r="AK1141" i="9"/>
  <c r="AJ1141" i="9"/>
  <c r="AI1141" i="9"/>
  <c r="AH1141" i="9"/>
  <c r="AG1141" i="9"/>
  <c r="AF1141" i="9"/>
  <c r="AE1141" i="9"/>
  <c r="AD1141" i="9"/>
  <c r="AC1141" i="9"/>
  <c r="AW1140" i="9"/>
  <c r="BI1140" i="9" s="1"/>
  <c r="AQ1140" i="9"/>
  <c r="AP1140" i="9"/>
  <c r="AO1140" i="9"/>
  <c r="AN1140" i="9"/>
  <c r="AM1140" i="9"/>
  <c r="AL1140" i="9"/>
  <c r="AK1140" i="9"/>
  <c r="AJ1140" i="9"/>
  <c r="AI1140" i="9"/>
  <c r="AH1140" i="9"/>
  <c r="AG1140" i="9"/>
  <c r="AF1140" i="9"/>
  <c r="AE1140" i="9"/>
  <c r="AD1140" i="9"/>
  <c r="AC1140" i="9"/>
  <c r="AW1139" i="9"/>
  <c r="BI1139" i="9" s="1"/>
  <c r="AQ1139" i="9"/>
  <c r="AP1139" i="9"/>
  <c r="AO1139" i="9"/>
  <c r="AN1139" i="9"/>
  <c r="AM1139" i="9"/>
  <c r="AL1139" i="9"/>
  <c r="AK1139" i="9"/>
  <c r="AJ1139" i="9"/>
  <c r="AI1139" i="9"/>
  <c r="AH1139" i="9"/>
  <c r="AG1139" i="9"/>
  <c r="AF1139" i="9"/>
  <c r="AE1139" i="9"/>
  <c r="AD1139" i="9"/>
  <c r="AC1139" i="9"/>
  <c r="AW1138" i="9"/>
  <c r="BI1138" i="9" s="1"/>
  <c r="AQ1138" i="9"/>
  <c r="AP1138" i="9"/>
  <c r="AO1138" i="9"/>
  <c r="AN1138" i="9"/>
  <c r="AM1138" i="9"/>
  <c r="AL1138" i="9"/>
  <c r="AK1138" i="9"/>
  <c r="AJ1138" i="9"/>
  <c r="AI1138" i="9"/>
  <c r="AH1138" i="9"/>
  <c r="AG1138" i="9"/>
  <c r="AF1138" i="9"/>
  <c r="AE1138" i="9"/>
  <c r="AD1138" i="9"/>
  <c r="AC1138" i="9"/>
  <c r="AW1137" i="9"/>
  <c r="BI1137" i="9" s="1"/>
  <c r="AQ1137" i="9"/>
  <c r="AP1137" i="9"/>
  <c r="AO1137" i="9"/>
  <c r="AN1137" i="9"/>
  <c r="AM1137" i="9"/>
  <c r="AL1137" i="9"/>
  <c r="AK1137" i="9"/>
  <c r="AJ1137" i="9"/>
  <c r="AI1137" i="9"/>
  <c r="AH1137" i="9"/>
  <c r="AG1137" i="9"/>
  <c r="AF1137" i="9"/>
  <c r="AE1137" i="9"/>
  <c r="AD1137" i="9"/>
  <c r="AC1137" i="9"/>
  <c r="AW1136" i="9"/>
  <c r="BI1136" i="9" s="1"/>
  <c r="AQ1136" i="9"/>
  <c r="AP1136" i="9"/>
  <c r="AO1136" i="9"/>
  <c r="AN1136" i="9"/>
  <c r="AM1136" i="9"/>
  <c r="AL1136" i="9"/>
  <c r="AK1136" i="9"/>
  <c r="AJ1136" i="9"/>
  <c r="AI1136" i="9"/>
  <c r="AH1136" i="9"/>
  <c r="AG1136" i="9"/>
  <c r="AF1136" i="9"/>
  <c r="AE1136" i="9"/>
  <c r="AD1136" i="9"/>
  <c r="AC1136" i="9"/>
  <c r="AW1135" i="9"/>
  <c r="BI1135" i="9" s="1"/>
  <c r="AQ1135" i="9"/>
  <c r="AP1135" i="9"/>
  <c r="AO1135" i="9"/>
  <c r="AN1135" i="9"/>
  <c r="AM1135" i="9"/>
  <c r="AL1135" i="9"/>
  <c r="AK1135" i="9"/>
  <c r="AJ1135" i="9"/>
  <c r="AI1135" i="9"/>
  <c r="AH1135" i="9"/>
  <c r="AG1135" i="9"/>
  <c r="AF1135" i="9"/>
  <c r="AE1135" i="9"/>
  <c r="AD1135" i="9"/>
  <c r="AC1135" i="9"/>
  <c r="AW1134" i="9"/>
  <c r="BI1134" i="9" s="1"/>
  <c r="AQ1134" i="9"/>
  <c r="AP1134" i="9"/>
  <c r="AO1134" i="9"/>
  <c r="AN1134" i="9"/>
  <c r="AM1134" i="9"/>
  <c r="AL1134" i="9"/>
  <c r="AK1134" i="9"/>
  <c r="AJ1134" i="9"/>
  <c r="AI1134" i="9"/>
  <c r="AH1134" i="9"/>
  <c r="AG1134" i="9"/>
  <c r="AF1134" i="9"/>
  <c r="AE1134" i="9"/>
  <c r="AD1134" i="9"/>
  <c r="AC1134" i="9"/>
  <c r="AW1133" i="9"/>
  <c r="BI1133" i="9" s="1"/>
  <c r="AQ1133" i="9"/>
  <c r="AP1133" i="9"/>
  <c r="AO1133" i="9"/>
  <c r="AN1133" i="9"/>
  <c r="AM1133" i="9"/>
  <c r="AL1133" i="9"/>
  <c r="AK1133" i="9"/>
  <c r="AJ1133" i="9"/>
  <c r="AI1133" i="9"/>
  <c r="AH1133" i="9"/>
  <c r="AG1133" i="9"/>
  <c r="AF1133" i="9"/>
  <c r="AE1133" i="9"/>
  <c r="AD1133" i="9"/>
  <c r="AC1133" i="9"/>
  <c r="AW1132" i="9"/>
  <c r="BI1132" i="9" s="1"/>
  <c r="AQ1132" i="9"/>
  <c r="AP1132" i="9"/>
  <c r="AO1132" i="9"/>
  <c r="AN1132" i="9"/>
  <c r="AM1132" i="9"/>
  <c r="AL1132" i="9"/>
  <c r="AK1132" i="9"/>
  <c r="AJ1132" i="9"/>
  <c r="AI1132" i="9"/>
  <c r="AH1132" i="9"/>
  <c r="AG1132" i="9"/>
  <c r="AF1132" i="9"/>
  <c r="AE1132" i="9"/>
  <c r="AD1132" i="9"/>
  <c r="AC1132" i="9"/>
  <c r="AW1131" i="9"/>
  <c r="BI1131" i="9" s="1"/>
  <c r="AQ1131" i="9"/>
  <c r="AP1131" i="9"/>
  <c r="AO1131" i="9"/>
  <c r="AN1131" i="9"/>
  <c r="AM1131" i="9"/>
  <c r="AL1131" i="9"/>
  <c r="AK1131" i="9"/>
  <c r="AJ1131" i="9"/>
  <c r="AI1131" i="9"/>
  <c r="AH1131" i="9"/>
  <c r="AG1131" i="9"/>
  <c r="AF1131" i="9"/>
  <c r="AE1131" i="9"/>
  <c r="AD1131" i="9"/>
  <c r="AC1131" i="9"/>
  <c r="AW1130" i="9"/>
  <c r="BI1130" i="9" s="1"/>
  <c r="AQ1130" i="9"/>
  <c r="AP1130" i="9"/>
  <c r="AO1130" i="9"/>
  <c r="AN1130" i="9"/>
  <c r="AM1130" i="9"/>
  <c r="AL1130" i="9"/>
  <c r="AK1130" i="9"/>
  <c r="AJ1130" i="9"/>
  <c r="AI1130" i="9"/>
  <c r="AH1130" i="9"/>
  <c r="AG1130" i="9"/>
  <c r="AF1130" i="9"/>
  <c r="AE1130" i="9"/>
  <c r="AD1130" i="9"/>
  <c r="AC1130" i="9"/>
  <c r="AW1129" i="9"/>
  <c r="BI1129" i="9" s="1"/>
  <c r="AQ1129" i="9"/>
  <c r="AP1129" i="9"/>
  <c r="AO1129" i="9"/>
  <c r="AN1129" i="9"/>
  <c r="AM1129" i="9"/>
  <c r="AL1129" i="9"/>
  <c r="AK1129" i="9"/>
  <c r="AJ1129" i="9"/>
  <c r="AI1129" i="9"/>
  <c r="AH1129" i="9"/>
  <c r="AG1129" i="9"/>
  <c r="AF1129" i="9"/>
  <c r="AE1129" i="9"/>
  <c r="AD1129" i="9"/>
  <c r="AC1129" i="9"/>
  <c r="AW1128" i="9"/>
  <c r="BI1128" i="9" s="1"/>
  <c r="AP1128" i="9"/>
  <c r="AO1128" i="9"/>
  <c r="AN1128" i="9"/>
  <c r="AM1128" i="9"/>
  <c r="AL1128" i="9"/>
  <c r="AK1128" i="9"/>
  <c r="AJ1128" i="9"/>
  <c r="AI1128" i="9"/>
  <c r="AH1128" i="9"/>
  <c r="AG1128" i="9"/>
  <c r="AF1128" i="9"/>
  <c r="AE1128" i="9"/>
  <c r="AD1128" i="9"/>
  <c r="AC1128" i="9"/>
  <c r="AW1127" i="9"/>
  <c r="BI1127" i="9" s="1"/>
  <c r="AQ1127" i="9"/>
  <c r="AP1127" i="9"/>
  <c r="AO1127" i="9"/>
  <c r="AN1127" i="9"/>
  <c r="AM1127" i="9"/>
  <c r="AL1127" i="9"/>
  <c r="AK1127" i="9"/>
  <c r="AJ1127" i="9"/>
  <c r="AI1127" i="9"/>
  <c r="AH1127" i="9"/>
  <c r="AG1127" i="9"/>
  <c r="AF1127" i="9"/>
  <c r="AE1127" i="9"/>
  <c r="AD1127" i="9"/>
  <c r="AC1127" i="9"/>
  <c r="AW1126" i="9"/>
  <c r="BI1126" i="9" s="1"/>
  <c r="AQ1126" i="9"/>
  <c r="AP1126" i="9"/>
  <c r="AO1126" i="9"/>
  <c r="AN1126" i="9"/>
  <c r="AM1126" i="9"/>
  <c r="AL1126" i="9"/>
  <c r="AK1126" i="9"/>
  <c r="AJ1126" i="9"/>
  <c r="AI1126" i="9"/>
  <c r="AH1126" i="9"/>
  <c r="AG1126" i="9"/>
  <c r="AF1126" i="9"/>
  <c r="AE1126" i="9"/>
  <c r="AD1126" i="9"/>
  <c r="AC1126" i="9"/>
  <c r="AW1125" i="9"/>
  <c r="BI1125" i="9" s="1"/>
  <c r="AQ1125" i="9"/>
  <c r="AP1125" i="9"/>
  <c r="AO1125" i="9"/>
  <c r="AN1125" i="9"/>
  <c r="AM1125" i="9"/>
  <c r="AL1125" i="9"/>
  <c r="AK1125" i="9"/>
  <c r="AJ1125" i="9"/>
  <c r="AI1125" i="9"/>
  <c r="AH1125" i="9"/>
  <c r="AG1125" i="9"/>
  <c r="AF1125" i="9"/>
  <c r="AE1125" i="9"/>
  <c r="AD1125" i="9"/>
  <c r="AC1125" i="9"/>
  <c r="AW1124" i="9"/>
  <c r="BI1124" i="9" s="1"/>
  <c r="AQ1124" i="9"/>
  <c r="AP1124" i="9"/>
  <c r="AO1124" i="9"/>
  <c r="AN1124" i="9"/>
  <c r="AM1124" i="9"/>
  <c r="AL1124" i="9"/>
  <c r="AK1124" i="9"/>
  <c r="AJ1124" i="9"/>
  <c r="AI1124" i="9"/>
  <c r="AH1124" i="9"/>
  <c r="AG1124" i="9"/>
  <c r="AF1124" i="9"/>
  <c r="AE1124" i="9"/>
  <c r="AD1124" i="9"/>
  <c r="AC1124" i="9"/>
  <c r="AW1123" i="9"/>
  <c r="BI1123" i="9" s="1"/>
  <c r="AQ1123" i="9"/>
  <c r="AP1123" i="9"/>
  <c r="AO1123" i="9"/>
  <c r="AN1123" i="9"/>
  <c r="AM1123" i="9"/>
  <c r="AL1123" i="9"/>
  <c r="AK1123" i="9"/>
  <c r="AJ1123" i="9"/>
  <c r="AI1123" i="9"/>
  <c r="AH1123" i="9"/>
  <c r="AG1123" i="9"/>
  <c r="AF1123" i="9"/>
  <c r="AE1123" i="9"/>
  <c r="AD1123" i="9"/>
  <c r="AC1123" i="9"/>
  <c r="AW1122" i="9"/>
  <c r="BI1122" i="9" s="1"/>
  <c r="AQ1122" i="9"/>
  <c r="AP1122" i="9"/>
  <c r="AO1122" i="9"/>
  <c r="AN1122" i="9"/>
  <c r="AM1122" i="9"/>
  <c r="AL1122" i="9"/>
  <c r="AK1122" i="9"/>
  <c r="AJ1122" i="9"/>
  <c r="AI1122" i="9"/>
  <c r="AH1122" i="9"/>
  <c r="AG1122" i="9"/>
  <c r="AF1122" i="9"/>
  <c r="AE1122" i="9"/>
  <c r="AD1122" i="9"/>
  <c r="AC1122" i="9"/>
  <c r="AW1121" i="9"/>
  <c r="BI1121" i="9" s="1"/>
  <c r="AQ1121" i="9"/>
  <c r="AP1121" i="9"/>
  <c r="AO1121" i="9"/>
  <c r="AN1121" i="9"/>
  <c r="AM1121" i="9"/>
  <c r="AL1121" i="9"/>
  <c r="AK1121" i="9"/>
  <c r="AJ1121" i="9"/>
  <c r="AI1121" i="9"/>
  <c r="AH1121" i="9"/>
  <c r="AG1121" i="9"/>
  <c r="AF1121" i="9"/>
  <c r="AE1121" i="9"/>
  <c r="AD1121" i="9"/>
  <c r="AC1121" i="9"/>
  <c r="AW1120" i="9"/>
  <c r="BI1120" i="9" s="1"/>
  <c r="AQ1120" i="9"/>
  <c r="AP1120" i="9"/>
  <c r="AO1120" i="9"/>
  <c r="AN1120" i="9"/>
  <c r="AM1120" i="9"/>
  <c r="AL1120" i="9"/>
  <c r="AK1120" i="9"/>
  <c r="AJ1120" i="9"/>
  <c r="AI1120" i="9"/>
  <c r="AH1120" i="9"/>
  <c r="AG1120" i="9"/>
  <c r="AF1120" i="9"/>
  <c r="AE1120" i="9"/>
  <c r="AD1120" i="9"/>
  <c r="AC1120" i="9"/>
  <c r="AW1119" i="9"/>
  <c r="BI1119" i="9" s="1"/>
  <c r="AQ1119" i="9"/>
  <c r="AP1119" i="9"/>
  <c r="AO1119" i="9"/>
  <c r="AN1119" i="9"/>
  <c r="AM1119" i="9"/>
  <c r="AL1119" i="9"/>
  <c r="AK1119" i="9"/>
  <c r="AJ1119" i="9"/>
  <c r="AI1119" i="9"/>
  <c r="AH1119" i="9"/>
  <c r="AG1119" i="9"/>
  <c r="AF1119" i="9"/>
  <c r="AE1119" i="9"/>
  <c r="AD1119" i="9"/>
  <c r="AC1119" i="9"/>
  <c r="AW1118" i="9"/>
  <c r="BI1118" i="9" s="1"/>
  <c r="AQ1118" i="9"/>
  <c r="AP1118" i="9"/>
  <c r="AO1118" i="9"/>
  <c r="AN1118" i="9"/>
  <c r="AM1118" i="9"/>
  <c r="AL1118" i="9"/>
  <c r="AK1118" i="9"/>
  <c r="AJ1118" i="9"/>
  <c r="AI1118" i="9"/>
  <c r="AH1118" i="9"/>
  <c r="AG1118" i="9"/>
  <c r="AF1118" i="9"/>
  <c r="AE1118" i="9"/>
  <c r="AD1118" i="9"/>
  <c r="AC1118" i="9"/>
  <c r="AW1117" i="9"/>
  <c r="BI1117" i="9" s="1"/>
  <c r="AQ1117" i="9"/>
  <c r="AP1117" i="9"/>
  <c r="AO1117" i="9"/>
  <c r="AN1117" i="9"/>
  <c r="AM1117" i="9"/>
  <c r="AL1117" i="9"/>
  <c r="AK1117" i="9"/>
  <c r="AJ1117" i="9"/>
  <c r="AI1117" i="9"/>
  <c r="AH1117" i="9"/>
  <c r="AG1117" i="9"/>
  <c r="AF1117" i="9"/>
  <c r="AE1117" i="9"/>
  <c r="AD1117" i="9"/>
  <c r="AC1117" i="9"/>
  <c r="AW1116" i="9"/>
  <c r="BI1116" i="9" s="1"/>
  <c r="AQ1116" i="9"/>
  <c r="AP1116" i="9"/>
  <c r="AO1116" i="9"/>
  <c r="AN1116" i="9"/>
  <c r="AM1116" i="9"/>
  <c r="AL1116" i="9"/>
  <c r="AK1116" i="9"/>
  <c r="AJ1116" i="9"/>
  <c r="AI1116" i="9"/>
  <c r="AH1116" i="9"/>
  <c r="AG1116" i="9"/>
  <c r="AF1116" i="9"/>
  <c r="AE1116" i="9"/>
  <c r="AD1116" i="9"/>
  <c r="AC1116" i="9"/>
  <c r="AW1115" i="9"/>
  <c r="BI1115" i="9" s="1"/>
  <c r="AQ1115" i="9"/>
  <c r="AP1115" i="9"/>
  <c r="AO1115" i="9"/>
  <c r="AN1115" i="9"/>
  <c r="AM1115" i="9"/>
  <c r="AL1115" i="9"/>
  <c r="AK1115" i="9"/>
  <c r="AJ1115" i="9"/>
  <c r="AI1115" i="9"/>
  <c r="AH1115" i="9"/>
  <c r="AG1115" i="9"/>
  <c r="AF1115" i="9"/>
  <c r="AE1115" i="9"/>
  <c r="AD1115" i="9"/>
  <c r="AC1115" i="9"/>
  <c r="AW1114" i="9"/>
  <c r="BI1114" i="9" s="1"/>
  <c r="AQ1114" i="9"/>
  <c r="AP1114" i="9"/>
  <c r="AO1114" i="9"/>
  <c r="AN1114" i="9"/>
  <c r="AM1114" i="9"/>
  <c r="AL1114" i="9"/>
  <c r="AK1114" i="9"/>
  <c r="AJ1114" i="9"/>
  <c r="AI1114" i="9"/>
  <c r="AH1114" i="9"/>
  <c r="AG1114" i="9"/>
  <c r="AF1114" i="9"/>
  <c r="AE1114" i="9"/>
  <c r="AD1114" i="9"/>
  <c r="AC1114" i="9"/>
  <c r="AW1113" i="9"/>
  <c r="BI1113" i="9" s="1"/>
  <c r="AQ1113" i="9"/>
  <c r="AP1113" i="9"/>
  <c r="AO1113" i="9"/>
  <c r="AN1113" i="9"/>
  <c r="AM1113" i="9"/>
  <c r="AL1113" i="9"/>
  <c r="AK1113" i="9"/>
  <c r="AJ1113" i="9"/>
  <c r="AI1113" i="9"/>
  <c r="AH1113" i="9"/>
  <c r="AG1113" i="9"/>
  <c r="AF1113" i="9"/>
  <c r="AE1113" i="9"/>
  <c r="AD1113" i="9"/>
  <c r="AC1113" i="9"/>
  <c r="AW1112" i="9"/>
  <c r="BI1112" i="9" s="1"/>
  <c r="AQ1112" i="9"/>
  <c r="AP1112" i="9"/>
  <c r="AO1112" i="9"/>
  <c r="AN1112" i="9"/>
  <c r="AM1112" i="9"/>
  <c r="AL1112" i="9"/>
  <c r="AK1112" i="9"/>
  <c r="AJ1112" i="9"/>
  <c r="AI1112" i="9"/>
  <c r="AH1112" i="9"/>
  <c r="AG1112" i="9"/>
  <c r="AF1112" i="9"/>
  <c r="AE1112" i="9"/>
  <c r="AD1112" i="9"/>
  <c r="AC1112" i="9"/>
  <c r="AW1111" i="9"/>
  <c r="BI1111" i="9" s="1"/>
  <c r="AQ1111" i="9"/>
  <c r="AP1111" i="9"/>
  <c r="AO1111" i="9"/>
  <c r="AN1111" i="9"/>
  <c r="AM1111" i="9"/>
  <c r="AL1111" i="9"/>
  <c r="AK1111" i="9"/>
  <c r="AJ1111" i="9"/>
  <c r="AI1111" i="9"/>
  <c r="AH1111" i="9"/>
  <c r="AG1111" i="9"/>
  <c r="AF1111" i="9"/>
  <c r="AE1111" i="9"/>
  <c r="AD1111" i="9"/>
  <c r="AC1111" i="9"/>
  <c r="AW1110" i="9"/>
  <c r="BI1110" i="9" s="1"/>
  <c r="AQ1110" i="9"/>
  <c r="AP1110" i="9"/>
  <c r="AO1110" i="9"/>
  <c r="AN1110" i="9"/>
  <c r="AM1110" i="9"/>
  <c r="AL1110" i="9"/>
  <c r="AK1110" i="9"/>
  <c r="AJ1110" i="9"/>
  <c r="AI1110" i="9"/>
  <c r="AH1110" i="9"/>
  <c r="AG1110" i="9"/>
  <c r="AF1110" i="9"/>
  <c r="AE1110" i="9"/>
  <c r="AD1110" i="9"/>
  <c r="AC1110" i="9"/>
  <c r="AW1109" i="9"/>
  <c r="BI1109" i="9" s="1"/>
  <c r="AQ1109" i="9"/>
  <c r="AP1109" i="9"/>
  <c r="AO1109" i="9"/>
  <c r="AN1109" i="9"/>
  <c r="AM1109" i="9"/>
  <c r="AL1109" i="9"/>
  <c r="AK1109" i="9"/>
  <c r="AJ1109" i="9"/>
  <c r="AI1109" i="9"/>
  <c r="AH1109" i="9"/>
  <c r="AG1109" i="9"/>
  <c r="AF1109" i="9"/>
  <c r="AE1109" i="9"/>
  <c r="AD1109" i="9"/>
  <c r="AC1109" i="9"/>
  <c r="AW1108" i="9"/>
  <c r="BI1108" i="9" s="1"/>
  <c r="AQ1108" i="9"/>
  <c r="AP1108" i="9"/>
  <c r="AO1108" i="9"/>
  <c r="AN1108" i="9"/>
  <c r="AM1108" i="9"/>
  <c r="AL1108" i="9"/>
  <c r="AK1108" i="9"/>
  <c r="AJ1108" i="9"/>
  <c r="AI1108" i="9"/>
  <c r="AH1108" i="9"/>
  <c r="AG1108" i="9"/>
  <c r="AF1108" i="9"/>
  <c r="AE1108" i="9"/>
  <c r="AD1108" i="9"/>
  <c r="AC1108" i="9"/>
  <c r="AW1107" i="9"/>
  <c r="BI1107" i="9" s="1"/>
  <c r="AQ1107" i="9"/>
  <c r="AP1107" i="9"/>
  <c r="AO1107" i="9"/>
  <c r="AN1107" i="9"/>
  <c r="AM1107" i="9"/>
  <c r="AL1107" i="9"/>
  <c r="AK1107" i="9"/>
  <c r="AJ1107" i="9"/>
  <c r="AI1107" i="9"/>
  <c r="AH1107" i="9"/>
  <c r="AG1107" i="9"/>
  <c r="AF1107" i="9"/>
  <c r="AE1107" i="9"/>
  <c r="AD1107" i="9"/>
  <c r="AC1107" i="9"/>
  <c r="AW1106" i="9"/>
  <c r="BI1106" i="9" s="1"/>
  <c r="AQ1106" i="9"/>
  <c r="AP1106" i="9"/>
  <c r="AO1106" i="9"/>
  <c r="AN1106" i="9"/>
  <c r="AM1106" i="9"/>
  <c r="AL1106" i="9"/>
  <c r="AK1106" i="9"/>
  <c r="AJ1106" i="9"/>
  <c r="AI1106" i="9"/>
  <c r="AH1106" i="9"/>
  <c r="AG1106" i="9"/>
  <c r="AF1106" i="9"/>
  <c r="AE1106" i="9"/>
  <c r="AD1106" i="9"/>
  <c r="AC1106" i="9"/>
  <c r="AW1105" i="9"/>
  <c r="BI1105" i="9" s="1"/>
  <c r="AQ1105" i="9"/>
  <c r="AP1105" i="9"/>
  <c r="AO1105" i="9"/>
  <c r="AN1105" i="9"/>
  <c r="AM1105" i="9"/>
  <c r="AL1105" i="9"/>
  <c r="AK1105" i="9"/>
  <c r="AJ1105" i="9"/>
  <c r="AI1105" i="9"/>
  <c r="AH1105" i="9"/>
  <c r="AG1105" i="9"/>
  <c r="AF1105" i="9"/>
  <c r="AE1105" i="9"/>
  <c r="AD1105" i="9"/>
  <c r="AC1105" i="9"/>
  <c r="AW1104" i="9"/>
  <c r="BI1104" i="9" s="1"/>
  <c r="AQ1104" i="9"/>
  <c r="AP1104" i="9"/>
  <c r="AO1104" i="9"/>
  <c r="AN1104" i="9"/>
  <c r="AM1104" i="9"/>
  <c r="AL1104" i="9"/>
  <c r="AK1104" i="9"/>
  <c r="AJ1104" i="9"/>
  <c r="AI1104" i="9"/>
  <c r="AH1104" i="9"/>
  <c r="AG1104" i="9"/>
  <c r="AF1104" i="9"/>
  <c r="AE1104" i="9"/>
  <c r="AD1104" i="9"/>
  <c r="AC1104" i="9"/>
  <c r="AW1103" i="9"/>
  <c r="BI1103" i="9" s="1"/>
  <c r="AQ1103" i="9"/>
  <c r="AP1103" i="9"/>
  <c r="AO1103" i="9"/>
  <c r="AN1103" i="9"/>
  <c r="AM1103" i="9"/>
  <c r="AL1103" i="9"/>
  <c r="AK1103" i="9"/>
  <c r="AJ1103" i="9"/>
  <c r="AI1103" i="9"/>
  <c r="AH1103" i="9"/>
  <c r="AG1103" i="9"/>
  <c r="AF1103" i="9"/>
  <c r="AE1103" i="9"/>
  <c r="AD1103" i="9"/>
  <c r="AC1103" i="9"/>
  <c r="AW1102" i="9"/>
  <c r="BI1102" i="9" s="1"/>
  <c r="AQ1102" i="9"/>
  <c r="AP1102" i="9"/>
  <c r="AO1102" i="9"/>
  <c r="AN1102" i="9"/>
  <c r="AM1102" i="9"/>
  <c r="AL1102" i="9"/>
  <c r="AK1102" i="9"/>
  <c r="AJ1102" i="9"/>
  <c r="AI1102" i="9"/>
  <c r="AH1102" i="9"/>
  <c r="AG1102" i="9"/>
  <c r="AF1102" i="9"/>
  <c r="AE1102" i="9"/>
  <c r="AD1102" i="9"/>
  <c r="AC1102" i="9"/>
  <c r="AQ1101" i="9"/>
  <c r="AP1101" i="9"/>
  <c r="AO1101" i="9"/>
  <c r="AN1101" i="9"/>
  <c r="AM1101" i="9"/>
  <c r="AL1101" i="9"/>
  <c r="AK1101" i="9"/>
  <c r="AJ1101" i="9"/>
  <c r="AI1101" i="9"/>
  <c r="AH1101" i="9"/>
  <c r="AG1101" i="9"/>
  <c r="AF1101" i="9"/>
  <c r="AE1101" i="9"/>
  <c r="AD1101" i="9"/>
  <c r="AC1101" i="9"/>
  <c r="AW1100" i="9"/>
  <c r="BI1100" i="9" s="1"/>
  <c r="AQ1100" i="9"/>
  <c r="AP1100" i="9"/>
  <c r="AO1100" i="9"/>
  <c r="AN1100" i="9"/>
  <c r="AM1100" i="9"/>
  <c r="AL1100" i="9"/>
  <c r="AK1100" i="9"/>
  <c r="AJ1100" i="9"/>
  <c r="AI1100" i="9"/>
  <c r="AH1100" i="9"/>
  <c r="AG1100" i="9"/>
  <c r="AF1100" i="9"/>
  <c r="AE1100" i="9"/>
  <c r="AD1100" i="9"/>
  <c r="AC1100" i="9"/>
  <c r="AW1099" i="9"/>
  <c r="BI1099" i="9" s="1"/>
  <c r="AQ1099" i="9"/>
  <c r="AP1099" i="9"/>
  <c r="AO1099" i="9"/>
  <c r="AN1099" i="9"/>
  <c r="AM1099" i="9"/>
  <c r="AL1099" i="9"/>
  <c r="AK1099" i="9"/>
  <c r="AJ1099" i="9"/>
  <c r="AI1099" i="9"/>
  <c r="AH1099" i="9"/>
  <c r="AG1099" i="9"/>
  <c r="AF1099" i="9"/>
  <c r="AE1099" i="9"/>
  <c r="AD1099" i="9"/>
  <c r="AC1099" i="9"/>
  <c r="AW1098" i="9"/>
  <c r="BI1098" i="9" s="1"/>
  <c r="AQ1098" i="9"/>
  <c r="AP1098" i="9"/>
  <c r="AO1098" i="9"/>
  <c r="AN1098" i="9"/>
  <c r="AM1098" i="9"/>
  <c r="AL1098" i="9"/>
  <c r="AK1098" i="9"/>
  <c r="AJ1098" i="9"/>
  <c r="AI1098" i="9"/>
  <c r="AH1098" i="9"/>
  <c r="AG1098" i="9"/>
  <c r="AF1098" i="9"/>
  <c r="AE1098" i="9"/>
  <c r="AD1098" i="9"/>
  <c r="AC1098" i="9"/>
  <c r="AQ1097" i="9"/>
  <c r="AP1097" i="9"/>
  <c r="AO1097" i="9"/>
  <c r="AN1097" i="9"/>
  <c r="AM1097" i="9"/>
  <c r="AL1097" i="9"/>
  <c r="AK1097" i="9"/>
  <c r="AJ1097" i="9"/>
  <c r="AI1097" i="9"/>
  <c r="AH1097" i="9"/>
  <c r="AG1097" i="9"/>
  <c r="AF1097" i="9"/>
  <c r="AE1097" i="9"/>
  <c r="AD1097" i="9"/>
  <c r="AC1097" i="9"/>
  <c r="AW1096" i="9"/>
  <c r="BI1096" i="9" s="1"/>
  <c r="AQ1096" i="9"/>
  <c r="AP1096" i="9"/>
  <c r="AO1096" i="9"/>
  <c r="AN1096" i="9"/>
  <c r="AM1096" i="9"/>
  <c r="AL1096" i="9"/>
  <c r="AK1096" i="9"/>
  <c r="AJ1096" i="9"/>
  <c r="AI1096" i="9"/>
  <c r="AH1096" i="9"/>
  <c r="AG1096" i="9"/>
  <c r="AF1096" i="9"/>
  <c r="AE1096" i="9"/>
  <c r="AD1096" i="9"/>
  <c r="AC1096" i="9"/>
  <c r="AW1095" i="9"/>
  <c r="BI1095" i="9" s="1"/>
  <c r="AQ1095" i="9"/>
  <c r="AP1095" i="9"/>
  <c r="AO1095" i="9"/>
  <c r="AN1095" i="9"/>
  <c r="AM1095" i="9"/>
  <c r="AL1095" i="9"/>
  <c r="AK1095" i="9"/>
  <c r="AJ1095" i="9"/>
  <c r="AI1095" i="9"/>
  <c r="AH1095" i="9"/>
  <c r="AG1095" i="9"/>
  <c r="AF1095" i="9"/>
  <c r="AE1095" i="9"/>
  <c r="AD1095" i="9"/>
  <c r="AC1095" i="9"/>
  <c r="AQ1094" i="9"/>
  <c r="AP1094" i="9"/>
  <c r="AO1094" i="9"/>
  <c r="AN1094" i="9"/>
  <c r="AM1094" i="9"/>
  <c r="AL1094" i="9"/>
  <c r="AK1094" i="9"/>
  <c r="AJ1094" i="9"/>
  <c r="AH1094" i="9"/>
  <c r="AG1094" i="9"/>
  <c r="AF1094" i="9"/>
  <c r="AE1094" i="9"/>
  <c r="AD1094" i="9"/>
  <c r="AC1094" i="9"/>
  <c r="AW1093" i="9"/>
  <c r="BI1093" i="9" s="1"/>
  <c r="AQ1093" i="9"/>
  <c r="AP1093" i="9"/>
  <c r="AO1093" i="9"/>
  <c r="AN1093" i="9"/>
  <c r="AM1093" i="9"/>
  <c r="AL1093" i="9"/>
  <c r="AK1093" i="9"/>
  <c r="AJ1093" i="9"/>
  <c r="AI1093" i="9"/>
  <c r="AH1093" i="9"/>
  <c r="AG1093" i="9"/>
  <c r="AF1093" i="9"/>
  <c r="AE1093" i="9"/>
  <c r="AD1093" i="9"/>
  <c r="AC1093" i="9"/>
  <c r="AW1092" i="9"/>
  <c r="BI1092" i="9" s="1"/>
  <c r="AQ1092" i="9"/>
  <c r="AP1092" i="9"/>
  <c r="AO1092" i="9"/>
  <c r="AN1092" i="9"/>
  <c r="AM1092" i="9"/>
  <c r="AL1092" i="9"/>
  <c r="AK1092" i="9"/>
  <c r="AJ1092" i="9"/>
  <c r="AI1092" i="9"/>
  <c r="AH1092" i="9"/>
  <c r="AG1092" i="9"/>
  <c r="AF1092" i="9"/>
  <c r="AE1092" i="9"/>
  <c r="AD1092" i="9"/>
  <c r="AC1092" i="9"/>
  <c r="AW1091" i="9"/>
  <c r="BI1091" i="9" s="1"/>
  <c r="AQ1091" i="9"/>
  <c r="AP1091" i="9"/>
  <c r="AO1091" i="9"/>
  <c r="AN1091" i="9"/>
  <c r="AM1091" i="9"/>
  <c r="AL1091" i="9"/>
  <c r="AK1091" i="9"/>
  <c r="AJ1091" i="9"/>
  <c r="AI1091" i="9"/>
  <c r="AH1091" i="9"/>
  <c r="AG1091" i="9"/>
  <c r="AF1091" i="9"/>
  <c r="AE1091" i="9"/>
  <c r="AD1091" i="9"/>
  <c r="AC1091" i="9"/>
  <c r="AW1090" i="9"/>
  <c r="BI1090" i="9" s="1"/>
  <c r="AQ1090" i="9"/>
  <c r="AP1090" i="9"/>
  <c r="AO1090" i="9"/>
  <c r="AN1090" i="9"/>
  <c r="AM1090" i="9"/>
  <c r="AL1090" i="9"/>
  <c r="AK1090" i="9"/>
  <c r="AJ1090" i="9"/>
  <c r="AI1090" i="9"/>
  <c r="AH1090" i="9"/>
  <c r="AG1090" i="9"/>
  <c r="AF1090" i="9"/>
  <c r="AE1090" i="9"/>
  <c r="AD1090" i="9"/>
  <c r="AC1090" i="9"/>
  <c r="AW1089" i="9"/>
  <c r="BI1089" i="9" s="1"/>
  <c r="AQ1089" i="9"/>
  <c r="AP1089" i="9"/>
  <c r="AO1089" i="9"/>
  <c r="AN1089" i="9"/>
  <c r="AM1089" i="9"/>
  <c r="AL1089" i="9"/>
  <c r="AK1089" i="9"/>
  <c r="AJ1089" i="9"/>
  <c r="AI1089" i="9"/>
  <c r="AH1089" i="9"/>
  <c r="AG1089" i="9"/>
  <c r="AF1089" i="9"/>
  <c r="AE1089" i="9"/>
  <c r="AD1089" i="9"/>
  <c r="AC1089" i="9"/>
  <c r="AW1088" i="9"/>
  <c r="BI1088" i="9" s="1"/>
  <c r="AQ1088" i="9"/>
  <c r="AP1088" i="9"/>
  <c r="AO1088" i="9"/>
  <c r="AN1088" i="9"/>
  <c r="AM1088" i="9"/>
  <c r="AL1088" i="9"/>
  <c r="AK1088" i="9"/>
  <c r="AJ1088" i="9"/>
  <c r="AI1088" i="9"/>
  <c r="AH1088" i="9"/>
  <c r="AG1088" i="9"/>
  <c r="AF1088" i="9"/>
  <c r="AE1088" i="9"/>
  <c r="AD1088" i="9"/>
  <c r="AC1088" i="9"/>
  <c r="AW1087" i="9"/>
  <c r="BI1087" i="9" s="1"/>
  <c r="AQ1087" i="9"/>
  <c r="AP1087" i="9"/>
  <c r="AO1087" i="9"/>
  <c r="AN1087" i="9"/>
  <c r="AM1087" i="9"/>
  <c r="AL1087" i="9"/>
  <c r="AK1087" i="9"/>
  <c r="AJ1087" i="9"/>
  <c r="AI1087" i="9"/>
  <c r="AH1087" i="9"/>
  <c r="AG1087" i="9"/>
  <c r="AF1087" i="9"/>
  <c r="AE1087" i="9"/>
  <c r="AD1087" i="9"/>
  <c r="AC1087" i="9"/>
  <c r="AW1086" i="9"/>
  <c r="BI1086" i="9" s="1"/>
  <c r="AQ1086" i="9"/>
  <c r="AP1086" i="9"/>
  <c r="AO1086" i="9"/>
  <c r="AN1086" i="9"/>
  <c r="AM1086" i="9"/>
  <c r="AL1086" i="9"/>
  <c r="AK1086" i="9"/>
  <c r="AJ1086" i="9"/>
  <c r="AI1086" i="9"/>
  <c r="AH1086" i="9"/>
  <c r="AG1086" i="9"/>
  <c r="AF1086" i="9"/>
  <c r="AE1086" i="9"/>
  <c r="AD1086" i="9"/>
  <c r="AC1086" i="9"/>
  <c r="AW1085" i="9"/>
  <c r="BI1085" i="9" s="1"/>
  <c r="AQ1085" i="9"/>
  <c r="AP1085" i="9"/>
  <c r="AO1085" i="9"/>
  <c r="AN1085" i="9"/>
  <c r="AM1085" i="9"/>
  <c r="AL1085" i="9"/>
  <c r="AK1085" i="9"/>
  <c r="AJ1085" i="9"/>
  <c r="AI1085" i="9"/>
  <c r="AH1085" i="9"/>
  <c r="AG1085" i="9"/>
  <c r="AF1085" i="9"/>
  <c r="AE1085" i="9"/>
  <c r="AD1085" i="9"/>
  <c r="AC1085" i="9"/>
  <c r="AW1084" i="9"/>
  <c r="BI1084" i="9" s="1"/>
  <c r="AQ1084" i="9"/>
  <c r="AP1084" i="9"/>
  <c r="AO1084" i="9"/>
  <c r="AN1084" i="9"/>
  <c r="AM1084" i="9"/>
  <c r="AL1084" i="9"/>
  <c r="AK1084" i="9"/>
  <c r="AJ1084" i="9"/>
  <c r="AI1084" i="9"/>
  <c r="AH1084" i="9"/>
  <c r="AG1084" i="9"/>
  <c r="AF1084" i="9"/>
  <c r="AE1084" i="9"/>
  <c r="AD1084" i="9"/>
  <c r="AC1084" i="9"/>
  <c r="AW1083" i="9"/>
  <c r="BI1083" i="9" s="1"/>
  <c r="AQ1083" i="9"/>
  <c r="AP1083" i="9"/>
  <c r="AO1083" i="9"/>
  <c r="AN1083" i="9"/>
  <c r="AM1083" i="9"/>
  <c r="AL1083" i="9"/>
  <c r="AK1083" i="9"/>
  <c r="AJ1083" i="9"/>
  <c r="AI1083" i="9"/>
  <c r="AH1083" i="9"/>
  <c r="AG1083" i="9"/>
  <c r="AF1083" i="9"/>
  <c r="AE1083" i="9"/>
  <c r="AD1083" i="9"/>
  <c r="AC1083" i="9"/>
  <c r="AW1082" i="9"/>
  <c r="BI1082" i="9" s="1"/>
  <c r="AQ1082" i="9"/>
  <c r="AP1082" i="9"/>
  <c r="AO1082" i="9"/>
  <c r="AN1082" i="9"/>
  <c r="AM1082" i="9"/>
  <c r="AL1082" i="9"/>
  <c r="AK1082" i="9"/>
  <c r="AJ1082" i="9"/>
  <c r="AI1082" i="9"/>
  <c r="AH1082" i="9"/>
  <c r="AG1082" i="9"/>
  <c r="AF1082" i="9"/>
  <c r="AE1082" i="9"/>
  <c r="AD1082" i="9"/>
  <c r="AC1082" i="9"/>
  <c r="AW1081" i="9"/>
  <c r="BI1081" i="9" s="1"/>
  <c r="AQ1081" i="9"/>
  <c r="AP1081" i="9"/>
  <c r="AO1081" i="9"/>
  <c r="AN1081" i="9"/>
  <c r="AM1081" i="9"/>
  <c r="AL1081" i="9"/>
  <c r="AK1081" i="9"/>
  <c r="AJ1081" i="9"/>
  <c r="AI1081" i="9"/>
  <c r="AH1081" i="9"/>
  <c r="AG1081" i="9"/>
  <c r="AF1081" i="9"/>
  <c r="AE1081" i="9"/>
  <c r="AD1081" i="9"/>
  <c r="AC1081" i="9"/>
  <c r="AW1080" i="9"/>
  <c r="BI1080" i="9" s="1"/>
  <c r="AQ1080" i="9"/>
  <c r="AP1080" i="9"/>
  <c r="AO1080" i="9"/>
  <c r="AN1080" i="9"/>
  <c r="AM1080" i="9"/>
  <c r="AL1080" i="9"/>
  <c r="AK1080" i="9"/>
  <c r="AJ1080" i="9"/>
  <c r="AI1080" i="9"/>
  <c r="AH1080" i="9"/>
  <c r="AG1080" i="9"/>
  <c r="AF1080" i="9"/>
  <c r="AE1080" i="9"/>
  <c r="AD1080" i="9"/>
  <c r="AC1080" i="9"/>
  <c r="AW1079" i="9"/>
  <c r="BI1079" i="9" s="1"/>
  <c r="AQ1079" i="9"/>
  <c r="AP1079" i="9"/>
  <c r="AO1079" i="9"/>
  <c r="AN1079" i="9"/>
  <c r="AM1079" i="9"/>
  <c r="AL1079" i="9"/>
  <c r="AK1079" i="9"/>
  <c r="AJ1079" i="9"/>
  <c r="AI1079" i="9"/>
  <c r="AH1079" i="9"/>
  <c r="AG1079" i="9"/>
  <c r="AF1079" i="9"/>
  <c r="AE1079" i="9"/>
  <c r="AD1079" i="9"/>
  <c r="AC1079" i="9"/>
  <c r="AW1078" i="9"/>
  <c r="BI1078" i="9" s="1"/>
  <c r="AQ1078" i="9"/>
  <c r="AP1078" i="9"/>
  <c r="AO1078" i="9"/>
  <c r="AN1078" i="9"/>
  <c r="AM1078" i="9"/>
  <c r="AL1078" i="9"/>
  <c r="AK1078" i="9"/>
  <c r="AJ1078" i="9"/>
  <c r="AI1078" i="9"/>
  <c r="AH1078" i="9"/>
  <c r="AG1078" i="9"/>
  <c r="AF1078" i="9"/>
  <c r="AE1078" i="9"/>
  <c r="AD1078" i="9"/>
  <c r="AC1078" i="9"/>
  <c r="AW1077" i="9"/>
  <c r="BI1077" i="9" s="1"/>
  <c r="AQ1077" i="9"/>
  <c r="AP1077" i="9"/>
  <c r="AO1077" i="9"/>
  <c r="AN1077" i="9"/>
  <c r="AM1077" i="9"/>
  <c r="AL1077" i="9"/>
  <c r="AK1077" i="9"/>
  <c r="AJ1077" i="9"/>
  <c r="AI1077" i="9"/>
  <c r="AH1077" i="9"/>
  <c r="AG1077" i="9"/>
  <c r="AF1077" i="9"/>
  <c r="AE1077" i="9"/>
  <c r="AD1077" i="9"/>
  <c r="AC1077" i="9"/>
  <c r="AW1076" i="9"/>
  <c r="BI1076" i="9" s="1"/>
  <c r="AQ1076" i="9"/>
  <c r="AP1076" i="9"/>
  <c r="AO1076" i="9"/>
  <c r="AN1076" i="9"/>
  <c r="AM1076" i="9"/>
  <c r="AL1076" i="9"/>
  <c r="AK1076" i="9"/>
  <c r="AJ1076" i="9"/>
  <c r="AI1076" i="9"/>
  <c r="AH1076" i="9"/>
  <c r="AG1076" i="9"/>
  <c r="AF1076" i="9"/>
  <c r="AE1076" i="9"/>
  <c r="AD1076" i="9"/>
  <c r="AC1076" i="9"/>
  <c r="AW1075" i="9"/>
  <c r="BI1075" i="9" s="1"/>
  <c r="AQ1075" i="9"/>
  <c r="AP1075" i="9"/>
  <c r="AO1075" i="9"/>
  <c r="AN1075" i="9"/>
  <c r="AM1075" i="9"/>
  <c r="AL1075" i="9"/>
  <c r="AK1075" i="9"/>
  <c r="AJ1075" i="9"/>
  <c r="AI1075" i="9"/>
  <c r="AH1075" i="9"/>
  <c r="AG1075" i="9"/>
  <c r="AF1075" i="9"/>
  <c r="AE1075" i="9"/>
  <c r="AD1075" i="9"/>
  <c r="AC1075" i="9"/>
  <c r="AW1074" i="9"/>
  <c r="BI1074" i="9" s="1"/>
  <c r="AQ1074" i="9"/>
  <c r="AP1074" i="9"/>
  <c r="AO1074" i="9"/>
  <c r="AN1074" i="9"/>
  <c r="AM1074" i="9"/>
  <c r="AL1074" i="9"/>
  <c r="AK1074" i="9"/>
  <c r="AJ1074" i="9"/>
  <c r="AI1074" i="9"/>
  <c r="AH1074" i="9"/>
  <c r="AG1074" i="9"/>
  <c r="AF1074" i="9"/>
  <c r="AE1074" i="9"/>
  <c r="AD1074" i="9"/>
  <c r="AC1074" i="9"/>
  <c r="AW1073" i="9"/>
  <c r="BI1073" i="9" s="1"/>
  <c r="AQ1073" i="9"/>
  <c r="AP1073" i="9"/>
  <c r="AO1073" i="9"/>
  <c r="AN1073" i="9"/>
  <c r="AM1073" i="9"/>
  <c r="AL1073" i="9"/>
  <c r="AK1073" i="9"/>
  <c r="AJ1073" i="9"/>
  <c r="AI1073" i="9"/>
  <c r="AH1073" i="9"/>
  <c r="AG1073" i="9"/>
  <c r="AF1073" i="9"/>
  <c r="AE1073" i="9"/>
  <c r="AD1073" i="9"/>
  <c r="AC1073" i="9"/>
  <c r="AW1072" i="9"/>
  <c r="BI1072" i="9" s="1"/>
  <c r="AQ1072" i="9"/>
  <c r="AP1072" i="9"/>
  <c r="AO1072" i="9"/>
  <c r="AN1072" i="9"/>
  <c r="AM1072" i="9"/>
  <c r="AL1072" i="9"/>
  <c r="AK1072" i="9"/>
  <c r="AJ1072" i="9"/>
  <c r="AI1072" i="9"/>
  <c r="AH1072" i="9"/>
  <c r="AG1072" i="9"/>
  <c r="AF1072" i="9"/>
  <c r="AE1072" i="9"/>
  <c r="AD1072" i="9"/>
  <c r="AC1072" i="9"/>
  <c r="AW1071" i="9"/>
  <c r="BI1071" i="9" s="1"/>
  <c r="AQ1071" i="9"/>
  <c r="AP1071" i="9"/>
  <c r="AO1071" i="9"/>
  <c r="AN1071" i="9"/>
  <c r="AM1071" i="9"/>
  <c r="AL1071" i="9"/>
  <c r="AK1071" i="9"/>
  <c r="AJ1071" i="9"/>
  <c r="AI1071" i="9"/>
  <c r="AH1071" i="9"/>
  <c r="AG1071" i="9"/>
  <c r="AF1071" i="9"/>
  <c r="AE1071" i="9"/>
  <c r="AD1071" i="9"/>
  <c r="AC1071" i="9"/>
  <c r="AW1070" i="9"/>
  <c r="BI1070" i="9" s="1"/>
  <c r="AQ1070" i="9"/>
  <c r="AP1070" i="9"/>
  <c r="AO1070" i="9"/>
  <c r="AN1070" i="9"/>
  <c r="AM1070" i="9"/>
  <c r="AL1070" i="9"/>
  <c r="AK1070" i="9"/>
  <c r="AJ1070" i="9"/>
  <c r="AI1070" i="9"/>
  <c r="AH1070" i="9"/>
  <c r="AG1070" i="9"/>
  <c r="AF1070" i="9"/>
  <c r="AE1070" i="9"/>
  <c r="AD1070" i="9"/>
  <c r="AC1070" i="9"/>
  <c r="AW1069" i="9"/>
  <c r="BI1069" i="9" s="1"/>
  <c r="AQ1069" i="9"/>
  <c r="AP1069" i="9"/>
  <c r="AO1069" i="9"/>
  <c r="AN1069" i="9"/>
  <c r="AM1069" i="9"/>
  <c r="AL1069" i="9"/>
  <c r="AK1069" i="9"/>
  <c r="AJ1069" i="9"/>
  <c r="AI1069" i="9"/>
  <c r="AH1069" i="9"/>
  <c r="AG1069" i="9"/>
  <c r="AF1069" i="9"/>
  <c r="AE1069" i="9"/>
  <c r="AD1069" i="9"/>
  <c r="AC1069" i="9"/>
  <c r="AW1068" i="9"/>
  <c r="BI1068" i="9" s="1"/>
  <c r="AQ1068" i="9"/>
  <c r="AP1068" i="9"/>
  <c r="AO1068" i="9"/>
  <c r="AN1068" i="9"/>
  <c r="AM1068" i="9"/>
  <c r="AL1068" i="9"/>
  <c r="AK1068" i="9"/>
  <c r="AJ1068" i="9"/>
  <c r="AI1068" i="9"/>
  <c r="AH1068" i="9"/>
  <c r="AG1068" i="9"/>
  <c r="AF1068" i="9"/>
  <c r="AE1068" i="9"/>
  <c r="AD1068" i="9"/>
  <c r="AC1068" i="9"/>
  <c r="AW1067" i="9"/>
  <c r="BI1067" i="9" s="1"/>
  <c r="AQ1067" i="9"/>
  <c r="AP1067" i="9"/>
  <c r="AO1067" i="9"/>
  <c r="AN1067" i="9"/>
  <c r="AM1067" i="9"/>
  <c r="AL1067" i="9"/>
  <c r="AK1067" i="9"/>
  <c r="AJ1067" i="9"/>
  <c r="AI1067" i="9"/>
  <c r="AH1067" i="9"/>
  <c r="AG1067" i="9"/>
  <c r="AF1067" i="9"/>
  <c r="AE1067" i="9"/>
  <c r="AD1067" i="9"/>
  <c r="AC1067" i="9"/>
  <c r="AW1066" i="9"/>
  <c r="BI1066" i="9" s="1"/>
  <c r="AQ1066" i="9"/>
  <c r="AP1066" i="9"/>
  <c r="AO1066" i="9"/>
  <c r="AN1066" i="9"/>
  <c r="AM1066" i="9"/>
  <c r="AL1066" i="9"/>
  <c r="AK1066" i="9"/>
  <c r="AJ1066" i="9"/>
  <c r="AI1066" i="9"/>
  <c r="AH1066" i="9"/>
  <c r="AG1066" i="9"/>
  <c r="AF1066" i="9"/>
  <c r="AE1066" i="9"/>
  <c r="AD1066" i="9"/>
  <c r="AC1066" i="9"/>
  <c r="AW1065" i="9"/>
  <c r="BI1065" i="9" s="1"/>
  <c r="AQ1065" i="9"/>
  <c r="AP1065" i="9"/>
  <c r="AO1065" i="9"/>
  <c r="AN1065" i="9"/>
  <c r="AM1065" i="9"/>
  <c r="AL1065" i="9"/>
  <c r="AK1065" i="9"/>
  <c r="AJ1065" i="9"/>
  <c r="AI1065" i="9"/>
  <c r="AH1065" i="9"/>
  <c r="AG1065" i="9"/>
  <c r="AF1065" i="9"/>
  <c r="AE1065" i="9"/>
  <c r="AD1065" i="9"/>
  <c r="AC1065" i="9"/>
  <c r="AQ1064" i="9"/>
  <c r="AP1064" i="9"/>
  <c r="AO1064" i="9"/>
  <c r="AN1064" i="9"/>
  <c r="AM1064" i="9"/>
  <c r="AL1064" i="9"/>
  <c r="AK1064" i="9"/>
  <c r="AJ1064" i="9"/>
  <c r="AI1064" i="9"/>
  <c r="AH1064" i="9"/>
  <c r="AG1064" i="9"/>
  <c r="AF1064" i="9"/>
  <c r="AE1064" i="9"/>
  <c r="AD1064" i="9"/>
  <c r="AC1064" i="9"/>
  <c r="AW1063" i="9"/>
  <c r="BI1063" i="9" s="1"/>
  <c r="AQ1063" i="9"/>
  <c r="AP1063" i="9"/>
  <c r="AO1063" i="9"/>
  <c r="AN1063" i="9"/>
  <c r="AM1063" i="9"/>
  <c r="AL1063" i="9"/>
  <c r="AK1063" i="9"/>
  <c r="AJ1063" i="9"/>
  <c r="AI1063" i="9"/>
  <c r="AH1063" i="9"/>
  <c r="AG1063" i="9"/>
  <c r="AF1063" i="9"/>
  <c r="AE1063" i="9"/>
  <c r="AD1063" i="9"/>
  <c r="AC1063" i="9"/>
  <c r="AW1062" i="9"/>
  <c r="BI1062" i="9" s="1"/>
  <c r="AQ1062" i="9"/>
  <c r="AP1062" i="9"/>
  <c r="AO1062" i="9"/>
  <c r="AN1062" i="9"/>
  <c r="AM1062" i="9"/>
  <c r="AL1062" i="9"/>
  <c r="AK1062" i="9"/>
  <c r="AJ1062" i="9"/>
  <c r="AI1062" i="9"/>
  <c r="AH1062" i="9"/>
  <c r="AG1062" i="9"/>
  <c r="AF1062" i="9"/>
  <c r="AE1062" i="9"/>
  <c r="AD1062" i="9"/>
  <c r="AC1062" i="9"/>
  <c r="AQ1061" i="9"/>
  <c r="AP1061" i="9"/>
  <c r="AO1061" i="9"/>
  <c r="AN1061" i="9"/>
  <c r="AM1061" i="9"/>
  <c r="AL1061" i="9"/>
  <c r="AK1061" i="9"/>
  <c r="AJ1061" i="9"/>
  <c r="AI1061" i="9"/>
  <c r="AH1061" i="9"/>
  <c r="AG1061" i="9"/>
  <c r="AF1061" i="9"/>
  <c r="AE1061" i="9"/>
  <c r="AD1061" i="9"/>
  <c r="AC1061" i="9"/>
  <c r="AW1060" i="9"/>
  <c r="BI1060" i="9" s="1"/>
  <c r="AQ1060" i="9"/>
  <c r="AP1060" i="9"/>
  <c r="AO1060" i="9"/>
  <c r="AN1060" i="9"/>
  <c r="AM1060" i="9"/>
  <c r="AL1060" i="9"/>
  <c r="AK1060" i="9"/>
  <c r="AJ1060" i="9"/>
  <c r="AI1060" i="9"/>
  <c r="AH1060" i="9"/>
  <c r="AG1060" i="9"/>
  <c r="AF1060" i="9"/>
  <c r="AE1060" i="9"/>
  <c r="AD1060" i="9"/>
  <c r="AC1060" i="9"/>
  <c r="AW1059" i="9"/>
  <c r="BI1059" i="9" s="1"/>
  <c r="AQ1059" i="9"/>
  <c r="AP1059" i="9"/>
  <c r="AO1059" i="9"/>
  <c r="AN1059" i="9"/>
  <c r="AM1059" i="9"/>
  <c r="AL1059" i="9"/>
  <c r="AK1059" i="9"/>
  <c r="AJ1059" i="9"/>
  <c r="AI1059" i="9"/>
  <c r="AH1059" i="9"/>
  <c r="AG1059" i="9"/>
  <c r="AF1059" i="9"/>
  <c r="AE1059" i="9"/>
  <c r="AD1059" i="9"/>
  <c r="AC1059" i="9"/>
  <c r="AW1058" i="9"/>
  <c r="BI1058" i="9" s="1"/>
  <c r="AQ1058" i="9"/>
  <c r="AP1058" i="9"/>
  <c r="AO1058" i="9"/>
  <c r="AN1058" i="9"/>
  <c r="AM1058" i="9"/>
  <c r="AL1058" i="9"/>
  <c r="AK1058" i="9"/>
  <c r="AJ1058" i="9"/>
  <c r="AI1058" i="9"/>
  <c r="AH1058" i="9"/>
  <c r="AG1058" i="9"/>
  <c r="AF1058" i="9"/>
  <c r="AE1058" i="9"/>
  <c r="AD1058" i="9"/>
  <c r="AC1058" i="9"/>
  <c r="AW1057" i="9"/>
  <c r="BI1057" i="9" s="1"/>
  <c r="AQ1057" i="9"/>
  <c r="AP1057" i="9"/>
  <c r="AO1057" i="9"/>
  <c r="AN1057" i="9"/>
  <c r="AM1057" i="9"/>
  <c r="AL1057" i="9"/>
  <c r="AK1057" i="9"/>
  <c r="AJ1057" i="9"/>
  <c r="AI1057" i="9"/>
  <c r="AH1057" i="9"/>
  <c r="AG1057" i="9"/>
  <c r="AF1057" i="9"/>
  <c r="AE1057" i="9"/>
  <c r="AD1057" i="9"/>
  <c r="AC1057" i="9"/>
  <c r="AQ1056" i="9"/>
  <c r="AP1056" i="9"/>
  <c r="AO1056" i="9"/>
  <c r="AN1056" i="9"/>
  <c r="AM1056" i="9"/>
  <c r="AL1056" i="9"/>
  <c r="AK1056" i="9"/>
  <c r="AJ1056" i="9"/>
  <c r="AI1056" i="9"/>
  <c r="AH1056" i="9"/>
  <c r="AG1056" i="9"/>
  <c r="AF1056" i="9"/>
  <c r="AE1056" i="9"/>
  <c r="AD1056" i="9"/>
  <c r="AC1056" i="9"/>
  <c r="AW1055" i="9"/>
  <c r="BI1055" i="9" s="1"/>
  <c r="AQ1055" i="9"/>
  <c r="AP1055" i="9"/>
  <c r="AO1055" i="9"/>
  <c r="AN1055" i="9"/>
  <c r="AM1055" i="9"/>
  <c r="AL1055" i="9"/>
  <c r="AK1055" i="9"/>
  <c r="AJ1055" i="9"/>
  <c r="AI1055" i="9"/>
  <c r="AH1055" i="9"/>
  <c r="AG1055" i="9"/>
  <c r="AF1055" i="9"/>
  <c r="AE1055" i="9"/>
  <c r="AD1055" i="9"/>
  <c r="AC1055" i="9"/>
  <c r="AW1054" i="9"/>
  <c r="BI1054" i="9" s="1"/>
  <c r="AQ1054" i="9"/>
  <c r="AP1054" i="9"/>
  <c r="AO1054" i="9"/>
  <c r="AN1054" i="9"/>
  <c r="AM1054" i="9"/>
  <c r="AL1054" i="9"/>
  <c r="AK1054" i="9"/>
  <c r="AJ1054" i="9"/>
  <c r="AI1054" i="9"/>
  <c r="AH1054" i="9"/>
  <c r="AG1054" i="9"/>
  <c r="AF1054" i="9"/>
  <c r="AE1054" i="9"/>
  <c r="AD1054" i="9"/>
  <c r="AC1054" i="9"/>
  <c r="AW1053" i="9"/>
  <c r="BI1053" i="9" s="1"/>
  <c r="AQ1053" i="9"/>
  <c r="AP1053" i="9"/>
  <c r="AO1053" i="9"/>
  <c r="AN1053" i="9"/>
  <c r="AM1053" i="9"/>
  <c r="AL1053" i="9"/>
  <c r="AK1053" i="9"/>
  <c r="AJ1053" i="9"/>
  <c r="AI1053" i="9"/>
  <c r="AH1053" i="9"/>
  <c r="AG1053" i="9"/>
  <c r="AF1053" i="9"/>
  <c r="AE1053" i="9"/>
  <c r="AD1053" i="9"/>
  <c r="AC1053" i="9"/>
  <c r="AW1052" i="9"/>
  <c r="BI1052" i="9" s="1"/>
  <c r="AQ1052" i="9"/>
  <c r="AP1052" i="9"/>
  <c r="AO1052" i="9"/>
  <c r="AN1052" i="9"/>
  <c r="AM1052" i="9"/>
  <c r="AL1052" i="9"/>
  <c r="AK1052" i="9"/>
  <c r="AJ1052" i="9"/>
  <c r="AI1052" i="9"/>
  <c r="AH1052" i="9"/>
  <c r="AG1052" i="9"/>
  <c r="AF1052" i="9"/>
  <c r="AE1052" i="9"/>
  <c r="AD1052" i="9"/>
  <c r="AC1052" i="9"/>
  <c r="AW1051" i="9"/>
  <c r="BI1051" i="9" s="1"/>
  <c r="AQ1051" i="9"/>
  <c r="AP1051" i="9"/>
  <c r="AO1051" i="9"/>
  <c r="AN1051" i="9"/>
  <c r="AM1051" i="9"/>
  <c r="AL1051" i="9"/>
  <c r="AK1051" i="9"/>
  <c r="AJ1051" i="9"/>
  <c r="AI1051" i="9"/>
  <c r="AH1051" i="9"/>
  <c r="AG1051" i="9"/>
  <c r="AF1051" i="9"/>
  <c r="AE1051" i="9"/>
  <c r="AD1051" i="9"/>
  <c r="AC1051" i="9"/>
  <c r="AW1050" i="9"/>
  <c r="BI1050" i="9" s="1"/>
  <c r="AQ1050" i="9"/>
  <c r="AP1050" i="9"/>
  <c r="AO1050" i="9"/>
  <c r="AN1050" i="9"/>
  <c r="AM1050" i="9"/>
  <c r="AL1050" i="9"/>
  <c r="AK1050" i="9"/>
  <c r="AJ1050" i="9"/>
  <c r="AI1050" i="9"/>
  <c r="AH1050" i="9"/>
  <c r="AG1050" i="9"/>
  <c r="AF1050" i="9"/>
  <c r="AE1050" i="9"/>
  <c r="AD1050" i="9"/>
  <c r="AC1050" i="9"/>
  <c r="AW1049" i="9"/>
  <c r="BI1049" i="9" s="1"/>
  <c r="AQ1049" i="9"/>
  <c r="AP1049" i="9"/>
  <c r="AO1049" i="9"/>
  <c r="AN1049" i="9"/>
  <c r="AM1049" i="9"/>
  <c r="AL1049" i="9"/>
  <c r="AK1049" i="9"/>
  <c r="AJ1049" i="9"/>
  <c r="AI1049" i="9"/>
  <c r="AH1049" i="9"/>
  <c r="AG1049" i="9"/>
  <c r="AF1049" i="9"/>
  <c r="AE1049" i="9"/>
  <c r="AD1049" i="9"/>
  <c r="AC1049" i="9"/>
  <c r="AW1048" i="9"/>
  <c r="BI1048" i="9" s="1"/>
  <c r="AQ1048" i="9"/>
  <c r="AP1048" i="9"/>
  <c r="AO1048" i="9"/>
  <c r="AN1048" i="9"/>
  <c r="AM1048" i="9"/>
  <c r="AL1048" i="9"/>
  <c r="AK1048" i="9"/>
  <c r="AJ1048" i="9"/>
  <c r="AI1048" i="9"/>
  <c r="AH1048" i="9"/>
  <c r="AG1048" i="9"/>
  <c r="AF1048" i="9"/>
  <c r="AE1048" i="9"/>
  <c r="AD1048" i="9"/>
  <c r="AC1048" i="9"/>
  <c r="AW1047" i="9"/>
  <c r="BI1047" i="9" s="1"/>
  <c r="AQ1047" i="9"/>
  <c r="AP1047" i="9"/>
  <c r="AO1047" i="9"/>
  <c r="AN1047" i="9"/>
  <c r="AM1047" i="9"/>
  <c r="AL1047" i="9"/>
  <c r="AK1047" i="9"/>
  <c r="AJ1047" i="9"/>
  <c r="AI1047" i="9"/>
  <c r="AH1047" i="9"/>
  <c r="AG1047" i="9"/>
  <c r="AF1047" i="9"/>
  <c r="AE1047" i="9"/>
  <c r="AD1047" i="9"/>
  <c r="AC1047" i="9"/>
  <c r="AW1046" i="9"/>
  <c r="BI1046" i="9" s="1"/>
  <c r="AQ1046" i="9"/>
  <c r="AP1046" i="9"/>
  <c r="AO1046" i="9"/>
  <c r="AN1046" i="9"/>
  <c r="AM1046" i="9"/>
  <c r="AL1046" i="9"/>
  <c r="AK1046" i="9"/>
  <c r="AJ1046" i="9"/>
  <c r="AI1046" i="9"/>
  <c r="AH1046" i="9"/>
  <c r="AG1046" i="9"/>
  <c r="AF1046" i="9"/>
  <c r="AE1046" i="9"/>
  <c r="AD1046" i="9"/>
  <c r="AC1046" i="9"/>
  <c r="AW1045" i="9"/>
  <c r="BI1045" i="9" s="1"/>
  <c r="AQ1045" i="9"/>
  <c r="AP1045" i="9"/>
  <c r="AO1045" i="9"/>
  <c r="AN1045" i="9"/>
  <c r="AM1045" i="9"/>
  <c r="AL1045" i="9"/>
  <c r="AK1045" i="9"/>
  <c r="AJ1045" i="9"/>
  <c r="AI1045" i="9"/>
  <c r="AH1045" i="9"/>
  <c r="AG1045" i="9"/>
  <c r="AF1045" i="9"/>
  <c r="AE1045" i="9"/>
  <c r="AD1045" i="9"/>
  <c r="AC1045" i="9"/>
  <c r="AW1044" i="9"/>
  <c r="BI1044" i="9" s="1"/>
  <c r="AQ1044" i="9"/>
  <c r="AP1044" i="9"/>
  <c r="AO1044" i="9"/>
  <c r="AN1044" i="9"/>
  <c r="AM1044" i="9"/>
  <c r="AL1044" i="9"/>
  <c r="AK1044" i="9"/>
  <c r="AJ1044" i="9"/>
  <c r="AI1044" i="9"/>
  <c r="AH1044" i="9"/>
  <c r="AG1044" i="9"/>
  <c r="AF1044" i="9"/>
  <c r="AE1044" i="9"/>
  <c r="AD1044" i="9"/>
  <c r="AC1044" i="9"/>
  <c r="AW1043" i="9"/>
  <c r="BI1043" i="9" s="1"/>
  <c r="AQ1043" i="9"/>
  <c r="AP1043" i="9"/>
  <c r="AO1043" i="9"/>
  <c r="AN1043" i="9"/>
  <c r="AM1043" i="9"/>
  <c r="AL1043" i="9"/>
  <c r="AK1043" i="9"/>
  <c r="AJ1043" i="9"/>
  <c r="AI1043" i="9"/>
  <c r="AH1043" i="9"/>
  <c r="AG1043" i="9"/>
  <c r="AF1043" i="9"/>
  <c r="AE1043" i="9"/>
  <c r="AD1043" i="9"/>
  <c r="AC1043" i="9"/>
  <c r="AW1042" i="9"/>
  <c r="BI1042" i="9" s="1"/>
  <c r="AQ1042" i="9"/>
  <c r="AP1042" i="9"/>
  <c r="AO1042" i="9"/>
  <c r="AN1042" i="9"/>
  <c r="AM1042" i="9"/>
  <c r="AL1042" i="9"/>
  <c r="AK1042" i="9"/>
  <c r="AJ1042" i="9"/>
  <c r="AI1042" i="9"/>
  <c r="AH1042" i="9"/>
  <c r="AG1042" i="9"/>
  <c r="AF1042" i="9"/>
  <c r="AE1042" i="9"/>
  <c r="AD1042" i="9"/>
  <c r="AC1042" i="9"/>
  <c r="AW1041" i="9"/>
  <c r="BI1041" i="9" s="1"/>
  <c r="AQ1041" i="9"/>
  <c r="AP1041" i="9"/>
  <c r="AO1041" i="9"/>
  <c r="AN1041" i="9"/>
  <c r="AM1041" i="9"/>
  <c r="AL1041" i="9"/>
  <c r="AK1041" i="9"/>
  <c r="AJ1041" i="9"/>
  <c r="AI1041" i="9"/>
  <c r="AH1041" i="9"/>
  <c r="AG1041" i="9"/>
  <c r="AF1041" i="9"/>
  <c r="AE1041" i="9"/>
  <c r="AD1041" i="9"/>
  <c r="AC1041" i="9"/>
  <c r="AW1040" i="9"/>
  <c r="BI1040" i="9" s="1"/>
  <c r="AQ1040" i="9"/>
  <c r="AP1040" i="9"/>
  <c r="AO1040" i="9"/>
  <c r="AN1040" i="9"/>
  <c r="AM1040" i="9"/>
  <c r="AL1040" i="9"/>
  <c r="AK1040" i="9"/>
  <c r="AJ1040" i="9"/>
  <c r="AI1040" i="9"/>
  <c r="AH1040" i="9"/>
  <c r="AG1040" i="9"/>
  <c r="AF1040" i="9"/>
  <c r="AE1040" i="9"/>
  <c r="AD1040" i="9"/>
  <c r="AC1040" i="9"/>
  <c r="AW1039" i="9"/>
  <c r="BI1039" i="9" s="1"/>
  <c r="AQ1039" i="9"/>
  <c r="AP1039" i="9"/>
  <c r="AO1039" i="9"/>
  <c r="AN1039" i="9"/>
  <c r="AM1039" i="9"/>
  <c r="AL1039" i="9"/>
  <c r="AK1039" i="9"/>
  <c r="AJ1039" i="9"/>
  <c r="AI1039" i="9"/>
  <c r="AH1039" i="9"/>
  <c r="AG1039" i="9"/>
  <c r="AF1039" i="9"/>
  <c r="AE1039" i="9"/>
  <c r="AD1039" i="9"/>
  <c r="AC1039" i="9"/>
  <c r="AW1038" i="9"/>
  <c r="BI1038" i="9" s="1"/>
  <c r="AQ1038" i="9"/>
  <c r="AP1038" i="9"/>
  <c r="AO1038" i="9"/>
  <c r="AN1038" i="9"/>
  <c r="AM1038" i="9"/>
  <c r="AL1038" i="9"/>
  <c r="AK1038" i="9"/>
  <c r="AJ1038" i="9"/>
  <c r="AI1038" i="9"/>
  <c r="AH1038" i="9"/>
  <c r="AG1038" i="9"/>
  <c r="AF1038" i="9"/>
  <c r="AE1038" i="9"/>
  <c r="AD1038" i="9"/>
  <c r="AC1038" i="9"/>
  <c r="AW1037" i="9"/>
  <c r="BI1037" i="9" s="1"/>
  <c r="AQ1037" i="9"/>
  <c r="AP1037" i="9"/>
  <c r="AO1037" i="9"/>
  <c r="AN1037" i="9"/>
  <c r="AM1037" i="9"/>
  <c r="AL1037" i="9"/>
  <c r="AK1037" i="9"/>
  <c r="AJ1037" i="9"/>
  <c r="AI1037" i="9"/>
  <c r="AH1037" i="9"/>
  <c r="AG1037" i="9"/>
  <c r="AF1037" i="9"/>
  <c r="AE1037" i="9"/>
  <c r="AD1037" i="9"/>
  <c r="AC1037" i="9"/>
  <c r="AW1036" i="9"/>
  <c r="BI1036" i="9" s="1"/>
  <c r="AQ1036" i="9"/>
  <c r="AP1036" i="9"/>
  <c r="AO1036" i="9"/>
  <c r="AN1036" i="9"/>
  <c r="AM1036" i="9"/>
  <c r="AL1036" i="9"/>
  <c r="AK1036" i="9"/>
  <c r="AJ1036" i="9"/>
  <c r="AI1036" i="9"/>
  <c r="AH1036" i="9"/>
  <c r="AG1036" i="9"/>
  <c r="AF1036" i="9"/>
  <c r="AE1036" i="9"/>
  <c r="AD1036" i="9"/>
  <c r="AC1036" i="9"/>
  <c r="AW1035" i="9"/>
  <c r="BI1035" i="9" s="1"/>
  <c r="AQ1035" i="9"/>
  <c r="AP1035" i="9"/>
  <c r="AO1035" i="9"/>
  <c r="AN1035" i="9"/>
  <c r="AM1035" i="9"/>
  <c r="AL1035" i="9"/>
  <c r="AK1035" i="9"/>
  <c r="AJ1035" i="9"/>
  <c r="AI1035" i="9"/>
  <c r="AH1035" i="9"/>
  <c r="AG1035" i="9"/>
  <c r="AF1035" i="9"/>
  <c r="AE1035" i="9"/>
  <c r="AD1035" i="9"/>
  <c r="AC1035" i="9"/>
  <c r="AW1034" i="9"/>
  <c r="BI1034" i="9" s="1"/>
  <c r="AQ1034" i="9"/>
  <c r="AP1034" i="9"/>
  <c r="AO1034" i="9"/>
  <c r="AN1034" i="9"/>
  <c r="AM1034" i="9"/>
  <c r="AL1034" i="9"/>
  <c r="AK1034" i="9"/>
  <c r="AJ1034" i="9"/>
  <c r="AI1034" i="9"/>
  <c r="AH1034" i="9"/>
  <c r="AG1034" i="9"/>
  <c r="AF1034" i="9"/>
  <c r="AE1034" i="9"/>
  <c r="AD1034" i="9"/>
  <c r="AC1034" i="9"/>
  <c r="AW1033" i="9"/>
  <c r="BI1033" i="9" s="1"/>
  <c r="AQ1033" i="9"/>
  <c r="AP1033" i="9"/>
  <c r="AO1033" i="9"/>
  <c r="AN1033" i="9"/>
  <c r="AM1033" i="9"/>
  <c r="AL1033" i="9"/>
  <c r="AK1033" i="9"/>
  <c r="AJ1033" i="9"/>
  <c r="AI1033" i="9"/>
  <c r="AH1033" i="9"/>
  <c r="AG1033" i="9"/>
  <c r="AF1033" i="9"/>
  <c r="AE1033" i="9"/>
  <c r="AD1033" i="9"/>
  <c r="AC1033" i="9"/>
  <c r="AW1032" i="9"/>
  <c r="BI1032" i="9" s="1"/>
  <c r="AQ1032" i="9"/>
  <c r="AP1032" i="9"/>
  <c r="AO1032" i="9"/>
  <c r="AN1032" i="9"/>
  <c r="AM1032" i="9"/>
  <c r="AL1032" i="9"/>
  <c r="AK1032" i="9"/>
  <c r="AJ1032" i="9"/>
  <c r="AI1032" i="9"/>
  <c r="AH1032" i="9"/>
  <c r="AG1032" i="9"/>
  <c r="AF1032" i="9"/>
  <c r="AE1032" i="9"/>
  <c r="AD1032" i="9"/>
  <c r="AC1032" i="9"/>
  <c r="AW1031" i="9"/>
  <c r="BI1031" i="9" s="1"/>
  <c r="AQ1031" i="9"/>
  <c r="AP1031" i="9"/>
  <c r="AO1031" i="9"/>
  <c r="AN1031" i="9"/>
  <c r="AM1031" i="9"/>
  <c r="AL1031" i="9"/>
  <c r="AK1031" i="9"/>
  <c r="AJ1031" i="9"/>
  <c r="AI1031" i="9"/>
  <c r="AH1031" i="9"/>
  <c r="AG1031" i="9"/>
  <c r="AF1031" i="9"/>
  <c r="AE1031" i="9"/>
  <c r="AD1031" i="9"/>
  <c r="AC1031" i="9"/>
  <c r="AW1030" i="9"/>
  <c r="BI1030" i="9" s="1"/>
  <c r="AQ1030" i="9"/>
  <c r="AP1030" i="9"/>
  <c r="AO1030" i="9"/>
  <c r="AN1030" i="9"/>
  <c r="AM1030" i="9"/>
  <c r="AL1030" i="9"/>
  <c r="AK1030" i="9"/>
  <c r="AJ1030" i="9"/>
  <c r="AI1030" i="9"/>
  <c r="AH1030" i="9"/>
  <c r="AG1030" i="9"/>
  <c r="AF1030" i="9"/>
  <c r="AE1030" i="9"/>
  <c r="AD1030" i="9"/>
  <c r="AC1030" i="9"/>
  <c r="AW1029" i="9"/>
  <c r="BI1029" i="9" s="1"/>
  <c r="AQ1029" i="9"/>
  <c r="AP1029" i="9"/>
  <c r="AO1029" i="9"/>
  <c r="AN1029" i="9"/>
  <c r="AM1029" i="9"/>
  <c r="AL1029" i="9"/>
  <c r="AK1029" i="9"/>
  <c r="AJ1029" i="9"/>
  <c r="AI1029" i="9"/>
  <c r="AH1029" i="9"/>
  <c r="AG1029" i="9"/>
  <c r="AF1029" i="9"/>
  <c r="AE1029" i="9"/>
  <c r="AD1029" i="9"/>
  <c r="AC1029" i="9"/>
  <c r="AW1028" i="9"/>
  <c r="BI1028" i="9" s="1"/>
  <c r="AQ1028" i="9"/>
  <c r="AP1028" i="9"/>
  <c r="AO1028" i="9"/>
  <c r="AN1028" i="9"/>
  <c r="AM1028" i="9"/>
  <c r="AL1028" i="9"/>
  <c r="AK1028" i="9"/>
  <c r="AJ1028" i="9"/>
  <c r="AI1028" i="9"/>
  <c r="AH1028" i="9"/>
  <c r="AG1028" i="9"/>
  <c r="AF1028" i="9"/>
  <c r="AE1028" i="9"/>
  <c r="AD1028" i="9"/>
  <c r="AC1028" i="9"/>
  <c r="AW1027" i="9"/>
  <c r="BI1027" i="9" s="1"/>
  <c r="AQ1027" i="9"/>
  <c r="AP1027" i="9"/>
  <c r="AO1027" i="9"/>
  <c r="AN1027" i="9"/>
  <c r="AM1027" i="9"/>
  <c r="AL1027" i="9"/>
  <c r="AK1027" i="9"/>
  <c r="AJ1027" i="9"/>
  <c r="AI1027" i="9"/>
  <c r="AH1027" i="9"/>
  <c r="AG1027" i="9"/>
  <c r="AF1027" i="9"/>
  <c r="AE1027" i="9"/>
  <c r="AD1027" i="9"/>
  <c r="AC1027" i="9"/>
  <c r="AW1026" i="9"/>
  <c r="BI1026" i="9" s="1"/>
  <c r="AQ1026" i="9"/>
  <c r="AP1026" i="9"/>
  <c r="AO1026" i="9"/>
  <c r="AN1026" i="9"/>
  <c r="AM1026" i="9"/>
  <c r="AL1026" i="9"/>
  <c r="AK1026" i="9"/>
  <c r="AJ1026" i="9"/>
  <c r="AI1026" i="9"/>
  <c r="AH1026" i="9"/>
  <c r="AG1026" i="9"/>
  <c r="AF1026" i="9"/>
  <c r="AE1026" i="9"/>
  <c r="AD1026" i="9"/>
  <c r="AC1026" i="9"/>
  <c r="AW1025" i="9"/>
  <c r="BI1025" i="9" s="1"/>
  <c r="AQ1025" i="9"/>
  <c r="AP1025" i="9"/>
  <c r="AO1025" i="9"/>
  <c r="AN1025" i="9"/>
  <c r="AM1025" i="9"/>
  <c r="AL1025" i="9"/>
  <c r="AK1025" i="9"/>
  <c r="AJ1025" i="9"/>
  <c r="AI1025" i="9"/>
  <c r="AH1025" i="9"/>
  <c r="AG1025" i="9"/>
  <c r="AF1025" i="9"/>
  <c r="AE1025" i="9"/>
  <c r="AD1025" i="9"/>
  <c r="AC1025" i="9"/>
  <c r="AW1024" i="9"/>
  <c r="BI1024" i="9" s="1"/>
  <c r="AQ1024" i="9"/>
  <c r="AP1024" i="9"/>
  <c r="AO1024" i="9"/>
  <c r="AN1024" i="9"/>
  <c r="AM1024" i="9"/>
  <c r="AL1024" i="9"/>
  <c r="AK1024" i="9"/>
  <c r="AJ1024" i="9"/>
  <c r="AI1024" i="9"/>
  <c r="AH1024" i="9"/>
  <c r="AG1024" i="9"/>
  <c r="AF1024" i="9"/>
  <c r="AE1024" i="9"/>
  <c r="AD1024" i="9"/>
  <c r="AC1024" i="9"/>
  <c r="AW1023" i="9"/>
  <c r="BI1023" i="9" s="1"/>
  <c r="AQ1023" i="9"/>
  <c r="AP1023" i="9"/>
  <c r="AO1023" i="9"/>
  <c r="AN1023" i="9"/>
  <c r="AM1023" i="9"/>
  <c r="AL1023" i="9"/>
  <c r="AK1023" i="9"/>
  <c r="AJ1023" i="9"/>
  <c r="AI1023" i="9"/>
  <c r="AH1023" i="9"/>
  <c r="AG1023" i="9"/>
  <c r="AF1023" i="9"/>
  <c r="AE1023" i="9"/>
  <c r="AD1023" i="9"/>
  <c r="AC1023" i="9"/>
  <c r="AQ1022" i="9"/>
  <c r="AP1022" i="9"/>
  <c r="AO1022" i="9"/>
  <c r="AN1022" i="9"/>
  <c r="AM1022" i="9"/>
  <c r="AL1022" i="9"/>
  <c r="AK1022" i="9"/>
  <c r="AJ1022" i="9"/>
  <c r="AI1022" i="9"/>
  <c r="AH1022" i="9"/>
  <c r="AG1022" i="9"/>
  <c r="AF1022" i="9"/>
  <c r="AE1022" i="9"/>
  <c r="AD1022" i="9"/>
  <c r="AC1022" i="9"/>
  <c r="AW1021" i="9"/>
  <c r="BI1021" i="9" s="1"/>
  <c r="AQ1021" i="9"/>
  <c r="AP1021" i="9"/>
  <c r="AO1021" i="9"/>
  <c r="AN1021" i="9"/>
  <c r="AM1021" i="9"/>
  <c r="AL1021" i="9"/>
  <c r="AK1021" i="9"/>
  <c r="AJ1021" i="9"/>
  <c r="AI1021" i="9"/>
  <c r="AH1021" i="9"/>
  <c r="AG1021" i="9"/>
  <c r="AF1021" i="9"/>
  <c r="AE1021" i="9"/>
  <c r="AD1021" i="9"/>
  <c r="AC1021" i="9"/>
  <c r="AW1020" i="9"/>
  <c r="BI1020" i="9" s="1"/>
  <c r="AQ1020" i="9"/>
  <c r="AP1020" i="9"/>
  <c r="AO1020" i="9"/>
  <c r="AN1020" i="9"/>
  <c r="AM1020" i="9"/>
  <c r="AL1020" i="9"/>
  <c r="AK1020" i="9"/>
  <c r="AJ1020" i="9"/>
  <c r="AI1020" i="9"/>
  <c r="AH1020" i="9"/>
  <c r="AG1020" i="9"/>
  <c r="AF1020" i="9"/>
  <c r="AE1020" i="9"/>
  <c r="AD1020" i="9"/>
  <c r="AC1020" i="9"/>
  <c r="AW1019" i="9"/>
  <c r="BI1019" i="9" s="1"/>
  <c r="AQ1019" i="9"/>
  <c r="AP1019" i="9"/>
  <c r="AO1019" i="9"/>
  <c r="AN1019" i="9"/>
  <c r="AM1019" i="9"/>
  <c r="AL1019" i="9"/>
  <c r="AK1019" i="9"/>
  <c r="AJ1019" i="9"/>
  <c r="AI1019" i="9"/>
  <c r="AH1019" i="9"/>
  <c r="AG1019" i="9"/>
  <c r="AF1019" i="9"/>
  <c r="AE1019" i="9"/>
  <c r="AD1019" i="9"/>
  <c r="AC1019" i="9"/>
  <c r="AW1018" i="9"/>
  <c r="BI1018" i="9" s="1"/>
  <c r="AQ1018" i="9"/>
  <c r="AP1018" i="9"/>
  <c r="AO1018" i="9"/>
  <c r="AN1018" i="9"/>
  <c r="AM1018" i="9"/>
  <c r="AL1018" i="9"/>
  <c r="AK1018" i="9"/>
  <c r="AJ1018" i="9"/>
  <c r="AI1018" i="9"/>
  <c r="AH1018" i="9"/>
  <c r="AG1018" i="9"/>
  <c r="AF1018" i="9"/>
  <c r="AE1018" i="9"/>
  <c r="AD1018" i="9"/>
  <c r="AC1018" i="9"/>
  <c r="AW1017" i="9"/>
  <c r="BI1017" i="9" s="1"/>
  <c r="AQ1017" i="9"/>
  <c r="AP1017" i="9"/>
  <c r="AO1017" i="9"/>
  <c r="AN1017" i="9"/>
  <c r="AM1017" i="9"/>
  <c r="AL1017" i="9"/>
  <c r="AK1017" i="9"/>
  <c r="AJ1017" i="9"/>
  <c r="AI1017" i="9"/>
  <c r="AH1017" i="9"/>
  <c r="AG1017" i="9"/>
  <c r="AF1017" i="9"/>
  <c r="AE1017" i="9"/>
  <c r="AD1017" i="9"/>
  <c r="AC1017" i="9"/>
  <c r="AW1016" i="9"/>
  <c r="BI1016" i="9" s="1"/>
  <c r="AQ1016" i="9"/>
  <c r="AP1016" i="9"/>
  <c r="AO1016" i="9"/>
  <c r="AN1016" i="9"/>
  <c r="AM1016" i="9"/>
  <c r="AL1016" i="9"/>
  <c r="AK1016" i="9"/>
  <c r="AJ1016" i="9"/>
  <c r="AI1016" i="9"/>
  <c r="AH1016" i="9"/>
  <c r="AG1016" i="9"/>
  <c r="AF1016" i="9"/>
  <c r="AE1016" i="9"/>
  <c r="AD1016" i="9"/>
  <c r="AC1016" i="9"/>
  <c r="AW1015" i="9"/>
  <c r="BI1015" i="9" s="1"/>
  <c r="AQ1015" i="9"/>
  <c r="AP1015" i="9"/>
  <c r="AO1015" i="9"/>
  <c r="AN1015" i="9"/>
  <c r="AM1015" i="9"/>
  <c r="AL1015" i="9"/>
  <c r="AK1015" i="9"/>
  <c r="AJ1015" i="9"/>
  <c r="AI1015" i="9"/>
  <c r="AH1015" i="9"/>
  <c r="AG1015" i="9"/>
  <c r="AF1015" i="9"/>
  <c r="AE1015" i="9"/>
  <c r="AD1015" i="9"/>
  <c r="AC1015" i="9"/>
  <c r="AW1014" i="9"/>
  <c r="BI1014" i="9" s="1"/>
  <c r="AQ1014" i="9"/>
  <c r="AP1014" i="9"/>
  <c r="AO1014" i="9"/>
  <c r="AN1014" i="9"/>
  <c r="AM1014" i="9"/>
  <c r="AL1014" i="9"/>
  <c r="AK1014" i="9"/>
  <c r="AJ1014" i="9"/>
  <c r="AI1014" i="9"/>
  <c r="AH1014" i="9"/>
  <c r="AG1014" i="9"/>
  <c r="AF1014" i="9"/>
  <c r="AE1014" i="9"/>
  <c r="AD1014" i="9"/>
  <c r="AC1014" i="9"/>
  <c r="AW1013" i="9"/>
  <c r="BI1013" i="9" s="1"/>
  <c r="AQ1013" i="9"/>
  <c r="AP1013" i="9"/>
  <c r="AO1013" i="9"/>
  <c r="AN1013" i="9"/>
  <c r="AM1013" i="9"/>
  <c r="AL1013" i="9"/>
  <c r="AK1013" i="9"/>
  <c r="AJ1013" i="9"/>
  <c r="AI1013" i="9"/>
  <c r="AH1013" i="9"/>
  <c r="AG1013" i="9"/>
  <c r="AF1013" i="9"/>
  <c r="AE1013" i="9"/>
  <c r="AD1013" i="9"/>
  <c r="AC1013" i="9"/>
  <c r="AQ1012" i="9"/>
  <c r="AP1012" i="9"/>
  <c r="AO1012" i="9"/>
  <c r="AN1012" i="9"/>
  <c r="AM1012" i="9"/>
  <c r="AL1012" i="9"/>
  <c r="AK1012" i="9"/>
  <c r="AJ1012" i="9"/>
  <c r="AI1012" i="9"/>
  <c r="AH1012" i="9"/>
  <c r="AG1012" i="9"/>
  <c r="AF1012" i="9"/>
  <c r="AE1012" i="9"/>
  <c r="AD1012" i="9"/>
  <c r="AC1012" i="9"/>
  <c r="AW1011" i="9"/>
  <c r="BI1011" i="9" s="1"/>
  <c r="AQ1011" i="9"/>
  <c r="AP1011" i="9"/>
  <c r="AO1011" i="9"/>
  <c r="AN1011" i="9"/>
  <c r="AM1011" i="9"/>
  <c r="AL1011" i="9"/>
  <c r="AK1011" i="9"/>
  <c r="AJ1011" i="9"/>
  <c r="AI1011" i="9"/>
  <c r="AH1011" i="9"/>
  <c r="AG1011" i="9"/>
  <c r="AF1011" i="9"/>
  <c r="AE1011" i="9"/>
  <c r="AD1011" i="9"/>
  <c r="AC1011" i="9"/>
  <c r="AQ1010" i="9"/>
  <c r="AP1010" i="9"/>
  <c r="AO1010" i="9"/>
  <c r="AN1010" i="9"/>
  <c r="AM1010" i="9"/>
  <c r="AL1010" i="9"/>
  <c r="AK1010" i="9"/>
  <c r="AJ1010" i="9"/>
  <c r="AI1010" i="9"/>
  <c r="AH1010" i="9"/>
  <c r="AG1010" i="9"/>
  <c r="AF1010" i="9"/>
  <c r="AE1010" i="9"/>
  <c r="AD1010" i="9"/>
  <c r="AC1010" i="9"/>
  <c r="AW1009" i="9"/>
  <c r="BI1009" i="9" s="1"/>
  <c r="AQ1009" i="9"/>
  <c r="AP1009" i="9"/>
  <c r="AO1009" i="9"/>
  <c r="AN1009" i="9"/>
  <c r="AM1009" i="9"/>
  <c r="AL1009" i="9"/>
  <c r="AK1009" i="9"/>
  <c r="AJ1009" i="9"/>
  <c r="AI1009" i="9"/>
  <c r="AH1009" i="9"/>
  <c r="AG1009" i="9"/>
  <c r="AF1009" i="9"/>
  <c r="AE1009" i="9"/>
  <c r="AD1009" i="9"/>
  <c r="AC1009" i="9"/>
  <c r="AW1008" i="9"/>
  <c r="BI1008" i="9" s="1"/>
  <c r="AQ1008" i="9"/>
  <c r="AP1008" i="9"/>
  <c r="AO1008" i="9"/>
  <c r="AN1008" i="9"/>
  <c r="AM1008" i="9"/>
  <c r="AL1008" i="9"/>
  <c r="AK1008" i="9"/>
  <c r="AJ1008" i="9"/>
  <c r="AI1008" i="9"/>
  <c r="AH1008" i="9"/>
  <c r="AG1008" i="9"/>
  <c r="AF1008" i="9"/>
  <c r="AE1008" i="9"/>
  <c r="AD1008" i="9"/>
  <c r="AC1008" i="9"/>
  <c r="AW1007" i="9"/>
  <c r="BI1007" i="9" s="1"/>
  <c r="AQ1007" i="9"/>
  <c r="AP1007" i="9"/>
  <c r="AO1007" i="9"/>
  <c r="AN1007" i="9"/>
  <c r="AM1007" i="9"/>
  <c r="AL1007" i="9"/>
  <c r="AK1007" i="9"/>
  <c r="AJ1007" i="9"/>
  <c r="AI1007" i="9"/>
  <c r="AH1007" i="9"/>
  <c r="AG1007" i="9"/>
  <c r="AF1007" i="9"/>
  <c r="AE1007" i="9"/>
  <c r="AD1007" i="9"/>
  <c r="AC1007" i="9"/>
  <c r="AQ1006" i="9"/>
  <c r="AP1006" i="9"/>
  <c r="AO1006" i="9"/>
  <c r="AN1006" i="9"/>
  <c r="AM1006" i="9"/>
  <c r="AL1006" i="9"/>
  <c r="AK1006" i="9"/>
  <c r="AJ1006" i="9"/>
  <c r="AI1006" i="9"/>
  <c r="AH1006" i="9"/>
  <c r="AG1006" i="9"/>
  <c r="AF1006" i="9"/>
  <c r="AE1006" i="9"/>
  <c r="AD1006" i="9"/>
  <c r="AC1006" i="9"/>
  <c r="AQ1005" i="9"/>
  <c r="AP1005" i="9"/>
  <c r="AO1005" i="9"/>
  <c r="AN1005" i="9"/>
  <c r="AM1005" i="9"/>
  <c r="AL1005" i="9"/>
  <c r="AK1005" i="9"/>
  <c r="AJ1005" i="9"/>
  <c r="AI1005" i="9"/>
  <c r="AH1005" i="9"/>
  <c r="AG1005" i="9"/>
  <c r="AF1005" i="9"/>
  <c r="AE1005" i="9"/>
  <c r="AD1005" i="9"/>
  <c r="AC1005" i="9"/>
  <c r="AQ1004" i="9"/>
  <c r="AP1004" i="9"/>
  <c r="AO1004" i="9"/>
  <c r="AN1004" i="9"/>
  <c r="AM1004" i="9"/>
  <c r="AL1004" i="9"/>
  <c r="AK1004" i="9"/>
  <c r="AJ1004" i="9"/>
  <c r="AI1004" i="9"/>
  <c r="AH1004" i="9"/>
  <c r="AG1004" i="9"/>
  <c r="AF1004" i="9"/>
  <c r="AE1004" i="9"/>
  <c r="AD1004" i="9"/>
  <c r="AC1004" i="9"/>
  <c r="AQ1003" i="9"/>
  <c r="AP1003" i="9"/>
  <c r="AO1003" i="9"/>
  <c r="AN1003" i="9"/>
  <c r="AM1003" i="9"/>
  <c r="AL1003" i="9"/>
  <c r="AK1003" i="9"/>
  <c r="AJ1003" i="9"/>
  <c r="AI1003" i="9"/>
  <c r="AH1003" i="9"/>
  <c r="AG1003" i="9"/>
  <c r="AF1003" i="9"/>
  <c r="AE1003" i="9"/>
  <c r="AD1003" i="9"/>
  <c r="AC1003" i="9"/>
  <c r="AQ1002" i="9"/>
  <c r="AP1002" i="9"/>
  <c r="AO1002" i="9"/>
  <c r="AN1002" i="9"/>
  <c r="AM1002" i="9"/>
  <c r="AL1002" i="9"/>
  <c r="AK1002" i="9"/>
  <c r="AJ1002" i="9"/>
  <c r="AI1002" i="9"/>
  <c r="AH1002" i="9"/>
  <c r="AG1002" i="9"/>
  <c r="AF1002" i="9"/>
  <c r="AE1002" i="9"/>
  <c r="AD1002" i="9"/>
  <c r="AC1002" i="9"/>
  <c r="AQ1001" i="9"/>
  <c r="AP1001" i="9"/>
  <c r="AO1001" i="9"/>
  <c r="AN1001" i="9"/>
  <c r="AM1001" i="9"/>
  <c r="AL1001" i="9"/>
  <c r="AK1001" i="9"/>
  <c r="AJ1001" i="9"/>
  <c r="AI1001" i="9"/>
  <c r="AH1001" i="9"/>
  <c r="AG1001" i="9"/>
  <c r="AF1001" i="9"/>
  <c r="AE1001" i="9"/>
  <c r="AD1001" i="9"/>
  <c r="AC1001" i="9"/>
  <c r="AQ1000" i="9"/>
  <c r="AP1000" i="9"/>
  <c r="AO1000" i="9"/>
  <c r="AN1000" i="9"/>
  <c r="AM1000" i="9"/>
  <c r="AL1000" i="9"/>
  <c r="AK1000" i="9"/>
  <c r="AJ1000" i="9"/>
  <c r="AI1000" i="9"/>
  <c r="AH1000" i="9"/>
  <c r="AG1000" i="9"/>
  <c r="AF1000" i="9"/>
  <c r="AE1000" i="9"/>
  <c r="AD1000" i="9"/>
  <c r="AC1000" i="9"/>
  <c r="AQ999" i="9"/>
  <c r="AP999" i="9"/>
  <c r="AO999" i="9"/>
  <c r="AN999" i="9"/>
  <c r="AM999" i="9"/>
  <c r="AL999" i="9"/>
  <c r="AK999" i="9"/>
  <c r="AJ999" i="9"/>
  <c r="AI999" i="9"/>
  <c r="AH999" i="9"/>
  <c r="AG999" i="9"/>
  <c r="AF999" i="9"/>
  <c r="AE999" i="9"/>
  <c r="AD999" i="9"/>
  <c r="AC999" i="9"/>
  <c r="AQ998" i="9"/>
  <c r="AP998" i="9"/>
  <c r="AO998" i="9"/>
  <c r="AN998" i="9"/>
  <c r="AM998" i="9"/>
  <c r="AL998" i="9"/>
  <c r="AK998" i="9"/>
  <c r="AJ998" i="9"/>
  <c r="AI998" i="9"/>
  <c r="AH998" i="9"/>
  <c r="AG998" i="9"/>
  <c r="AF998" i="9"/>
  <c r="AE998" i="9"/>
  <c r="AD998" i="9"/>
  <c r="AC998" i="9"/>
  <c r="AQ997" i="9"/>
  <c r="AP997" i="9"/>
  <c r="AO997" i="9"/>
  <c r="AN997" i="9"/>
  <c r="AM997" i="9"/>
  <c r="AL997" i="9"/>
  <c r="AK997" i="9"/>
  <c r="AJ997" i="9"/>
  <c r="AI997" i="9"/>
  <c r="AH997" i="9"/>
  <c r="AG997" i="9"/>
  <c r="AF997" i="9"/>
  <c r="AE997" i="9"/>
  <c r="AD997" i="9"/>
  <c r="AC997" i="9"/>
  <c r="AQ996" i="9"/>
  <c r="AP996" i="9"/>
  <c r="AO996" i="9"/>
  <c r="AN996" i="9"/>
  <c r="AM996" i="9"/>
  <c r="AL996" i="9"/>
  <c r="AK996" i="9"/>
  <c r="AJ996" i="9"/>
  <c r="AI996" i="9"/>
  <c r="AH996" i="9"/>
  <c r="AG996" i="9"/>
  <c r="AF996" i="9"/>
  <c r="AE996" i="9"/>
  <c r="AD996" i="9"/>
  <c r="AC996" i="9"/>
  <c r="AQ995" i="9"/>
  <c r="AP995" i="9"/>
  <c r="AO995" i="9"/>
  <c r="AN995" i="9"/>
  <c r="AM995" i="9"/>
  <c r="AL995" i="9"/>
  <c r="AK995" i="9"/>
  <c r="AJ995" i="9"/>
  <c r="AI995" i="9"/>
  <c r="AH995" i="9"/>
  <c r="AG995" i="9"/>
  <c r="AF995" i="9"/>
  <c r="AE995" i="9"/>
  <c r="AD995" i="9"/>
  <c r="AC995" i="9"/>
  <c r="AQ994" i="9"/>
  <c r="AP994" i="9"/>
  <c r="AO994" i="9"/>
  <c r="AN994" i="9"/>
  <c r="AM994" i="9"/>
  <c r="AL994" i="9"/>
  <c r="AK994" i="9"/>
  <c r="AJ994" i="9"/>
  <c r="AI994" i="9"/>
  <c r="AH994" i="9"/>
  <c r="AG994" i="9"/>
  <c r="AF994" i="9"/>
  <c r="AE994" i="9"/>
  <c r="AD994" i="9"/>
  <c r="AC994" i="9"/>
  <c r="AQ993" i="9"/>
  <c r="AP993" i="9"/>
  <c r="AO993" i="9"/>
  <c r="AN993" i="9"/>
  <c r="AM993" i="9"/>
  <c r="AL993" i="9"/>
  <c r="AK993" i="9"/>
  <c r="AJ993" i="9"/>
  <c r="AI993" i="9"/>
  <c r="AH993" i="9"/>
  <c r="AG993" i="9"/>
  <c r="AF993" i="9"/>
  <c r="AE993" i="9"/>
  <c r="AD993" i="9"/>
  <c r="AC993" i="9"/>
  <c r="AQ992" i="9"/>
  <c r="AP992" i="9"/>
  <c r="AO992" i="9"/>
  <c r="AN992" i="9"/>
  <c r="AM992" i="9"/>
  <c r="AL992" i="9"/>
  <c r="AK992" i="9"/>
  <c r="AJ992" i="9"/>
  <c r="AI992" i="9"/>
  <c r="AH992" i="9"/>
  <c r="AG992" i="9"/>
  <c r="AF992" i="9"/>
  <c r="AE992" i="9"/>
  <c r="AD992" i="9"/>
  <c r="AC992" i="9"/>
  <c r="AQ991" i="9"/>
  <c r="AP991" i="9"/>
  <c r="AO991" i="9"/>
  <c r="AN991" i="9"/>
  <c r="AM991" i="9"/>
  <c r="AL991" i="9"/>
  <c r="AK991" i="9"/>
  <c r="AJ991" i="9"/>
  <c r="AI991" i="9"/>
  <c r="AH991" i="9"/>
  <c r="AG991" i="9"/>
  <c r="AF991" i="9"/>
  <c r="AE991" i="9"/>
  <c r="AD991" i="9"/>
  <c r="AC991" i="9"/>
  <c r="AQ990" i="9"/>
  <c r="AP990" i="9"/>
  <c r="AO990" i="9"/>
  <c r="AN990" i="9"/>
  <c r="AM990" i="9"/>
  <c r="AL990" i="9"/>
  <c r="AK990" i="9"/>
  <c r="AJ990" i="9"/>
  <c r="AI990" i="9"/>
  <c r="AH990" i="9"/>
  <c r="AG990" i="9"/>
  <c r="AF990" i="9"/>
  <c r="AE990" i="9"/>
  <c r="AD990" i="9"/>
  <c r="AC990" i="9"/>
  <c r="AQ989" i="9"/>
  <c r="AP989" i="9"/>
  <c r="AO989" i="9"/>
  <c r="AN989" i="9"/>
  <c r="AM989" i="9"/>
  <c r="AL989" i="9"/>
  <c r="AK989" i="9"/>
  <c r="AJ989" i="9"/>
  <c r="AI989" i="9"/>
  <c r="AH989" i="9"/>
  <c r="AG989" i="9"/>
  <c r="AF989" i="9"/>
  <c r="AE989" i="9"/>
  <c r="AD989" i="9"/>
  <c r="AC989" i="9"/>
  <c r="AQ988" i="9"/>
  <c r="AP988" i="9"/>
  <c r="AO988" i="9"/>
  <c r="AN988" i="9"/>
  <c r="AM988" i="9"/>
  <c r="AL988" i="9"/>
  <c r="AK988" i="9"/>
  <c r="AJ988" i="9"/>
  <c r="AI988" i="9"/>
  <c r="AH988" i="9"/>
  <c r="AG988" i="9"/>
  <c r="AF988" i="9"/>
  <c r="AE988" i="9"/>
  <c r="AD988" i="9"/>
  <c r="AC988" i="9"/>
  <c r="AQ987" i="9"/>
  <c r="AP987" i="9"/>
  <c r="AO987" i="9"/>
  <c r="AN987" i="9"/>
  <c r="AM987" i="9"/>
  <c r="AL987" i="9"/>
  <c r="AK987" i="9"/>
  <c r="AJ987" i="9"/>
  <c r="AI987" i="9"/>
  <c r="AH987" i="9"/>
  <c r="AG987" i="9"/>
  <c r="AF987" i="9"/>
  <c r="AE987" i="9"/>
  <c r="AD987" i="9"/>
  <c r="AC987" i="9"/>
  <c r="AQ986" i="9"/>
  <c r="AP986" i="9"/>
  <c r="AO986" i="9"/>
  <c r="AN986" i="9"/>
  <c r="AM986" i="9"/>
  <c r="AL986" i="9"/>
  <c r="AK986" i="9"/>
  <c r="AJ986" i="9"/>
  <c r="AI986" i="9"/>
  <c r="AH986" i="9"/>
  <c r="AG986" i="9"/>
  <c r="AF986" i="9"/>
  <c r="AE986" i="9"/>
  <c r="AD986" i="9"/>
  <c r="AC986" i="9"/>
  <c r="AQ985" i="9"/>
  <c r="AP985" i="9"/>
  <c r="AO985" i="9"/>
  <c r="AN985" i="9"/>
  <c r="AM985" i="9"/>
  <c r="AL985" i="9"/>
  <c r="AK985" i="9"/>
  <c r="AJ985" i="9"/>
  <c r="AI985" i="9"/>
  <c r="AH985" i="9"/>
  <c r="AG985" i="9"/>
  <c r="AF985" i="9"/>
  <c r="AE985" i="9"/>
  <c r="AD985" i="9"/>
  <c r="AC985" i="9"/>
  <c r="AQ984" i="9"/>
  <c r="AP984" i="9"/>
  <c r="AO984" i="9"/>
  <c r="AN984" i="9"/>
  <c r="AM984" i="9"/>
  <c r="AL984" i="9"/>
  <c r="AK984" i="9"/>
  <c r="AJ984" i="9"/>
  <c r="AI984" i="9"/>
  <c r="AH984" i="9"/>
  <c r="AG984" i="9"/>
  <c r="AF984" i="9"/>
  <c r="AE984" i="9"/>
  <c r="AD984" i="9"/>
  <c r="AC984" i="9"/>
  <c r="AQ983" i="9"/>
  <c r="AP983" i="9"/>
  <c r="AO983" i="9"/>
  <c r="AN983" i="9"/>
  <c r="AM983" i="9"/>
  <c r="AL983" i="9"/>
  <c r="AK983" i="9"/>
  <c r="AJ983" i="9"/>
  <c r="AI983" i="9"/>
  <c r="AH983" i="9"/>
  <c r="AG983" i="9"/>
  <c r="AF983" i="9"/>
  <c r="AE983" i="9"/>
  <c r="AD983" i="9"/>
  <c r="AC983" i="9"/>
  <c r="AQ982" i="9"/>
  <c r="AP982" i="9"/>
  <c r="AO982" i="9"/>
  <c r="AN982" i="9"/>
  <c r="AM982" i="9"/>
  <c r="AL982" i="9"/>
  <c r="AK982" i="9"/>
  <c r="AJ982" i="9"/>
  <c r="AI982" i="9"/>
  <c r="AH982" i="9"/>
  <c r="AG982" i="9"/>
  <c r="AF982" i="9"/>
  <c r="AE982" i="9"/>
  <c r="AD982" i="9"/>
  <c r="AC982" i="9"/>
  <c r="AQ981" i="9"/>
  <c r="AP981" i="9"/>
  <c r="AO981" i="9"/>
  <c r="AN981" i="9"/>
  <c r="AM981" i="9"/>
  <c r="AL981" i="9"/>
  <c r="AK981" i="9"/>
  <c r="AJ981" i="9"/>
  <c r="AI981" i="9"/>
  <c r="AH981" i="9"/>
  <c r="AG981" i="9"/>
  <c r="AF981" i="9"/>
  <c r="AE981" i="9"/>
  <c r="AD981" i="9"/>
  <c r="AC981" i="9"/>
  <c r="AW980" i="9"/>
  <c r="BI980" i="9" s="1"/>
  <c r="AQ980" i="9"/>
  <c r="AP980" i="9"/>
  <c r="AO980" i="9"/>
  <c r="AN980" i="9"/>
  <c r="AM980" i="9"/>
  <c r="AL980" i="9"/>
  <c r="AK980" i="9"/>
  <c r="AJ980" i="9"/>
  <c r="AI980" i="9"/>
  <c r="AH980" i="9"/>
  <c r="AG980" i="9"/>
  <c r="AF980" i="9"/>
  <c r="AE980" i="9"/>
  <c r="AD980" i="9"/>
  <c r="AC980" i="9"/>
  <c r="AW979" i="9"/>
  <c r="BI979" i="9" s="1"/>
  <c r="AQ979" i="9"/>
  <c r="AP979" i="9"/>
  <c r="AO979" i="9"/>
  <c r="AN979" i="9"/>
  <c r="AM979" i="9"/>
  <c r="AL979" i="9"/>
  <c r="AK979" i="9"/>
  <c r="AJ979" i="9"/>
  <c r="AI979" i="9"/>
  <c r="AH979" i="9"/>
  <c r="AG979" i="9"/>
  <c r="AF979" i="9"/>
  <c r="AE979" i="9"/>
  <c r="AD979" i="9"/>
  <c r="AC979" i="9"/>
  <c r="AW978" i="9"/>
  <c r="BI978" i="9" s="1"/>
  <c r="AQ978" i="9"/>
  <c r="AP978" i="9"/>
  <c r="AO978" i="9"/>
  <c r="AN978" i="9"/>
  <c r="AM978" i="9"/>
  <c r="AL978" i="9"/>
  <c r="AK978" i="9"/>
  <c r="AJ978" i="9"/>
  <c r="AI978" i="9"/>
  <c r="AH978" i="9"/>
  <c r="AG978" i="9"/>
  <c r="AF978" i="9"/>
  <c r="AE978" i="9"/>
  <c r="AD978" i="9"/>
  <c r="AC978" i="9"/>
  <c r="AW977" i="9"/>
  <c r="BI977" i="9" s="1"/>
  <c r="AQ977" i="9"/>
  <c r="AP977" i="9"/>
  <c r="AO977" i="9"/>
  <c r="AN977" i="9"/>
  <c r="AM977" i="9"/>
  <c r="AL977" i="9"/>
  <c r="AK977" i="9"/>
  <c r="AJ977" i="9"/>
  <c r="AI977" i="9"/>
  <c r="AH977" i="9"/>
  <c r="AG977" i="9"/>
  <c r="AF977" i="9"/>
  <c r="AE977" i="9"/>
  <c r="AD977" i="9"/>
  <c r="AC977" i="9"/>
  <c r="AW976" i="9"/>
  <c r="BI976" i="9" s="1"/>
  <c r="AQ976" i="9"/>
  <c r="AP976" i="9"/>
  <c r="AO976" i="9"/>
  <c r="AN976" i="9"/>
  <c r="AM976" i="9"/>
  <c r="AL976" i="9"/>
  <c r="AK976" i="9"/>
  <c r="AJ976" i="9"/>
  <c r="AI976" i="9"/>
  <c r="AH976" i="9"/>
  <c r="AG976" i="9"/>
  <c r="AF976" i="9"/>
  <c r="AE976" i="9"/>
  <c r="AD976" i="9"/>
  <c r="AC976" i="9"/>
  <c r="AW975" i="9"/>
  <c r="BI975" i="9" s="1"/>
  <c r="AQ975" i="9"/>
  <c r="AP975" i="9"/>
  <c r="AO975" i="9"/>
  <c r="AN975" i="9"/>
  <c r="AM975" i="9"/>
  <c r="AL975" i="9"/>
  <c r="AK975" i="9"/>
  <c r="AJ975" i="9"/>
  <c r="AI975" i="9"/>
  <c r="AH975" i="9"/>
  <c r="AG975" i="9"/>
  <c r="AF975" i="9"/>
  <c r="AE975" i="9"/>
  <c r="AD975" i="9"/>
  <c r="AC975" i="9"/>
  <c r="AW974" i="9"/>
  <c r="BI974" i="9" s="1"/>
  <c r="AQ974" i="9"/>
  <c r="AP974" i="9"/>
  <c r="AO974" i="9"/>
  <c r="AN974" i="9"/>
  <c r="AM974" i="9"/>
  <c r="AL974" i="9"/>
  <c r="AK974" i="9"/>
  <c r="AJ974" i="9"/>
  <c r="AI974" i="9"/>
  <c r="AH974" i="9"/>
  <c r="AG974" i="9"/>
  <c r="AF974" i="9"/>
  <c r="AE974" i="9"/>
  <c r="AD974" i="9"/>
  <c r="AC974" i="9"/>
  <c r="AW973" i="9"/>
  <c r="BI973" i="9" s="1"/>
  <c r="AQ973" i="9"/>
  <c r="AP973" i="9"/>
  <c r="AO973" i="9"/>
  <c r="AN973" i="9"/>
  <c r="AM973" i="9"/>
  <c r="AL973" i="9"/>
  <c r="AK973" i="9"/>
  <c r="AJ973" i="9"/>
  <c r="AI973" i="9"/>
  <c r="AH973" i="9"/>
  <c r="AG973" i="9"/>
  <c r="AF973" i="9"/>
  <c r="AE973" i="9"/>
  <c r="AD973" i="9"/>
  <c r="AC973" i="9"/>
  <c r="AW972" i="9"/>
  <c r="BI972" i="9" s="1"/>
  <c r="AQ972" i="9"/>
  <c r="AP972" i="9"/>
  <c r="AO972" i="9"/>
  <c r="AN972" i="9"/>
  <c r="AM972" i="9"/>
  <c r="AL972" i="9"/>
  <c r="AK972" i="9"/>
  <c r="AJ972" i="9"/>
  <c r="AI972" i="9"/>
  <c r="AH972" i="9"/>
  <c r="AG972" i="9"/>
  <c r="AF972" i="9"/>
  <c r="AE972" i="9"/>
  <c r="AD972" i="9"/>
  <c r="AC972" i="9"/>
  <c r="AW971" i="9"/>
  <c r="BI971" i="9" s="1"/>
  <c r="AQ971" i="9"/>
  <c r="AP971" i="9"/>
  <c r="AO971" i="9"/>
  <c r="AN971" i="9"/>
  <c r="AM971" i="9"/>
  <c r="AL971" i="9"/>
  <c r="AK971" i="9"/>
  <c r="AJ971" i="9"/>
  <c r="AI971" i="9"/>
  <c r="AH971" i="9"/>
  <c r="AG971" i="9"/>
  <c r="AF971" i="9"/>
  <c r="AE971" i="9"/>
  <c r="AD971" i="9"/>
  <c r="AC971" i="9"/>
  <c r="AW970" i="9"/>
  <c r="BI970" i="9" s="1"/>
  <c r="AQ970" i="9"/>
  <c r="AP970" i="9"/>
  <c r="AO970" i="9"/>
  <c r="AN970" i="9"/>
  <c r="AM970" i="9"/>
  <c r="AL970" i="9"/>
  <c r="AK970" i="9"/>
  <c r="AJ970" i="9"/>
  <c r="AI970" i="9"/>
  <c r="AH970" i="9"/>
  <c r="AG970" i="9"/>
  <c r="AF970" i="9"/>
  <c r="AE970" i="9"/>
  <c r="AD970" i="9"/>
  <c r="AC970" i="9"/>
  <c r="AW969" i="9"/>
  <c r="BI969" i="9" s="1"/>
  <c r="AQ969" i="9"/>
  <c r="AP969" i="9"/>
  <c r="AO969" i="9"/>
  <c r="AN969" i="9"/>
  <c r="AM969" i="9"/>
  <c r="AL969" i="9"/>
  <c r="AK969" i="9"/>
  <c r="AJ969" i="9"/>
  <c r="AI969" i="9"/>
  <c r="AH969" i="9"/>
  <c r="AG969" i="9"/>
  <c r="AF969" i="9"/>
  <c r="AE969" i="9"/>
  <c r="AD969" i="9"/>
  <c r="AC969" i="9"/>
  <c r="AW968" i="9"/>
  <c r="BI968" i="9" s="1"/>
  <c r="AQ968" i="9"/>
  <c r="AP968" i="9"/>
  <c r="AO968" i="9"/>
  <c r="AN968" i="9"/>
  <c r="AM968" i="9"/>
  <c r="AL968" i="9"/>
  <c r="AK968" i="9"/>
  <c r="AJ968" i="9"/>
  <c r="AI968" i="9"/>
  <c r="AH968" i="9"/>
  <c r="AG968" i="9"/>
  <c r="AF968" i="9"/>
  <c r="AE968" i="9"/>
  <c r="AD968" i="9"/>
  <c r="AC968" i="9"/>
  <c r="AQ967" i="9"/>
  <c r="AP967" i="9"/>
  <c r="AO967" i="9"/>
  <c r="AN967" i="9"/>
  <c r="AM967" i="9"/>
  <c r="AL967" i="9"/>
  <c r="AK967" i="9"/>
  <c r="AJ967" i="9"/>
  <c r="AI967" i="9"/>
  <c r="AH967" i="9"/>
  <c r="AG967" i="9"/>
  <c r="AF967" i="9"/>
  <c r="AE967" i="9"/>
  <c r="AD967" i="9"/>
  <c r="AC967" i="9"/>
  <c r="AQ966" i="9"/>
  <c r="AP966" i="9"/>
  <c r="AO966" i="9"/>
  <c r="AN966" i="9"/>
  <c r="AM966" i="9"/>
  <c r="AL966" i="9"/>
  <c r="AK966" i="9"/>
  <c r="AJ966" i="9"/>
  <c r="AI966" i="9"/>
  <c r="AH966" i="9"/>
  <c r="AG966" i="9"/>
  <c r="AF966" i="9"/>
  <c r="AE966" i="9"/>
  <c r="AD966" i="9"/>
  <c r="AC966" i="9"/>
  <c r="AW965" i="9"/>
  <c r="BI965" i="9" s="1"/>
  <c r="AQ965" i="9"/>
  <c r="AP965" i="9"/>
  <c r="AO965" i="9"/>
  <c r="AN965" i="9"/>
  <c r="AM965" i="9"/>
  <c r="AL965" i="9"/>
  <c r="AK965" i="9"/>
  <c r="AJ965" i="9"/>
  <c r="AI965" i="9"/>
  <c r="AH965" i="9"/>
  <c r="AG965" i="9"/>
  <c r="AF965" i="9"/>
  <c r="AE965" i="9"/>
  <c r="AD965" i="9"/>
  <c r="AC965" i="9"/>
  <c r="AQ964" i="9"/>
  <c r="AP964" i="9"/>
  <c r="AO964" i="9"/>
  <c r="AN964" i="9"/>
  <c r="AM964" i="9"/>
  <c r="AL964" i="9"/>
  <c r="AK964" i="9"/>
  <c r="AJ964" i="9"/>
  <c r="AI964" i="9"/>
  <c r="AH964" i="9"/>
  <c r="AG964" i="9"/>
  <c r="AF964" i="9"/>
  <c r="AE964" i="9"/>
  <c r="AD964" i="9"/>
  <c r="AC964" i="9"/>
  <c r="AW963" i="9"/>
  <c r="BI963" i="9" s="1"/>
  <c r="AQ963" i="9"/>
  <c r="AP963" i="9"/>
  <c r="AO963" i="9"/>
  <c r="AN963" i="9"/>
  <c r="AM963" i="9"/>
  <c r="AL963" i="9"/>
  <c r="AK963" i="9"/>
  <c r="AJ963" i="9"/>
  <c r="AI963" i="9"/>
  <c r="AH963" i="9"/>
  <c r="AG963" i="9"/>
  <c r="AF963" i="9"/>
  <c r="AE963" i="9"/>
  <c r="AD963" i="9"/>
  <c r="AC963" i="9"/>
  <c r="AW962" i="9"/>
  <c r="BI962" i="9" s="1"/>
  <c r="AQ962" i="9"/>
  <c r="AP962" i="9"/>
  <c r="AO962" i="9"/>
  <c r="AN962" i="9"/>
  <c r="AM962" i="9"/>
  <c r="AL962" i="9"/>
  <c r="AK962" i="9"/>
  <c r="AJ962" i="9"/>
  <c r="AI962" i="9"/>
  <c r="AH962" i="9"/>
  <c r="AG962" i="9"/>
  <c r="AF962" i="9"/>
  <c r="AE962" i="9"/>
  <c r="AD962" i="9"/>
  <c r="AC962" i="9"/>
  <c r="AW961" i="9"/>
  <c r="BI961" i="9" s="1"/>
  <c r="AQ961" i="9"/>
  <c r="AP961" i="9"/>
  <c r="AO961" i="9"/>
  <c r="AN961" i="9"/>
  <c r="AM961" i="9"/>
  <c r="AL961" i="9"/>
  <c r="AK961" i="9"/>
  <c r="AJ961" i="9"/>
  <c r="AI961" i="9"/>
  <c r="AH961" i="9"/>
  <c r="AG961" i="9"/>
  <c r="AF961" i="9"/>
  <c r="AE961" i="9"/>
  <c r="AD961" i="9"/>
  <c r="AC961" i="9"/>
  <c r="AQ960" i="9"/>
  <c r="AP960" i="9"/>
  <c r="AO960" i="9"/>
  <c r="AN960" i="9"/>
  <c r="AM960" i="9"/>
  <c r="AL960" i="9"/>
  <c r="AK960" i="9"/>
  <c r="AJ960" i="9"/>
  <c r="AI960" i="9"/>
  <c r="AH960" i="9"/>
  <c r="AG960" i="9"/>
  <c r="AF960" i="9"/>
  <c r="AE960" i="9"/>
  <c r="AD960" i="9"/>
  <c r="AC960" i="9"/>
  <c r="AW959" i="9"/>
  <c r="BI959" i="9" s="1"/>
  <c r="AQ959" i="9"/>
  <c r="AP959" i="9"/>
  <c r="AO959" i="9"/>
  <c r="AN959" i="9"/>
  <c r="AM959" i="9"/>
  <c r="AL959" i="9"/>
  <c r="AK959" i="9"/>
  <c r="AJ959" i="9"/>
  <c r="AI959" i="9"/>
  <c r="AH959" i="9"/>
  <c r="AG959" i="9"/>
  <c r="AF959" i="9"/>
  <c r="AE959" i="9"/>
  <c r="AD959" i="9"/>
  <c r="AC959" i="9"/>
  <c r="AW958" i="9"/>
  <c r="BI958" i="9" s="1"/>
  <c r="AQ958" i="9"/>
  <c r="AP958" i="9"/>
  <c r="AO958" i="9"/>
  <c r="AN958" i="9"/>
  <c r="AM958" i="9"/>
  <c r="AL958" i="9"/>
  <c r="AK958" i="9"/>
  <c r="AJ958" i="9"/>
  <c r="AI958" i="9"/>
  <c r="AH958" i="9"/>
  <c r="AG958" i="9"/>
  <c r="AF958" i="9"/>
  <c r="AE958" i="9"/>
  <c r="AD958" i="9"/>
  <c r="AC958" i="9"/>
  <c r="AW957" i="9"/>
  <c r="BI957" i="9" s="1"/>
  <c r="AQ957" i="9"/>
  <c r="AP957" i="9"/>
  <c r="AO957" i="9"/>
  <c r="AN957" i="9"/>
  <c r="AM957" i="9"/>
  <c r="AL957" i="9"/>
  <c r="AK957" i="9"/>
  <c r="AJ957" i="9"/>
  <c r="AI957" i="9"/>
  <c r="AH957" i="9"/>
  <c r="AG957" i="9"/>
  <c r="AF957" i="9"/>
  <c r="AE957" i="9"/>
  <c r="AD957" i="9"/>
  <c r="AC957" i="9"/>
  <c r="AW956" i="9"/>
  <c r="BI956" i="9" s="1"/>
  <c r="AQ956" i="9"/>
  <c r="AP956" i="9"/>
  <c r="AO956" i="9"/>
  <c r="AN956" i="9"/>
  <c r="AM956" i="9"/>
  <c r="AL956" i="9"/>
  <c r="AK956" i="9"/>
  <c r="AJ956" i="9"/>
  <c r="AI956" i="9"/>
  <c r="AH956" i="9"/>
  <c r="AG956" i="9"/>
  <c r="AF956" i="9"/>
  <c r="AE956" i="9"/>
  <c r="AD956" i="9"/>
  <c r="AC956" i="9"/>
  <c r="AW955" i="9"/>
  <c r="BI955" i="9" s="1"/>
  <c r="AQ955" i="9"/>
  <c r="AP955" i="9"/>
  <c r="AO955" i="9"/>
  <c r="AN955" i="9"/>
  <c r="AM955" i="9"/>
  <c r="AL955" i="9"/>
  <c r="AK955" i="9"/>
  <c r="AJ955" i="9"/>
  <c r="AI955" i="9"/>
  <c r="AH955" i="9"/>
  <c r="AG955" i="9"/>
  <c r="AF955" i="9"/>
  <c r="AE955" i="9"/>
  <c r="AD955" i="9"/>
  <c r="AC955" i="9"/>
  <c r="AW954" i="9"/>
  <c r="BI954" i="9" s="1"/>
  <c r="AQ954" i="9"/>
  <c r="AP954" i="9"/>
  <c r="AO954" i="9"/>
  <c r="AN954" i="9"/>
  <c r="AM954" i="9"/>
  <c r="AL954" i="9"/>
  <c r="AK954" i="9"/>
  <c r="AJ954" i="9"/>
  <c r="AI954" i="9"/>
  <c r="AH954" i="9"/>
  <c r="AG954" i="9"/>
  <c r="AF954" i="9"/>
  <c r="AE954" i="9"/>
  <c r="AD954" i="9"/>
  <c r="AC954" i="9"/>
  <c r="AW953" i="9"/>
  <c r="BI953" i="9" s="1"/>
  <c r="AQ953" i="9"/>
  <c r="AP953" i="9"/>
  <c r="AO953" i="9"/>
  <c r="AN953" i="9"/>
  <c r="AM953" i="9"/>
  <c r="AL953" i="9"/>
  <c r="AK953" i="9"/>
  <c r="AJ953" i="9"/>
  <c r="AI953" i="9"/>
  <c r="AH953" i="9"/>
  <c r="AG953" i="9"/>
  <c r="AF953" i="9"/>
  <c r="AE953" i="9"/>
  <c r="AD953" i="9"/>
  <c r="AC953" i="9"/>
  <c r="AW952" i="9"/>
  <c r="BI952" i="9" s="1"/>
  <c r="AQ952" i="9"/>
  <c r="AP952" i="9"/>
  <c r="AO952" i="9"/>
  <c r="AN952" i="9"/>
  <c r="AM952" i="9"/>
  <c r="AL952" i="9"/>
  <c r="AK952" i="9"/>
  <c r="AJ952" i="9"/>
  <c r="AI952" i="9"/>
  <c r="AH952" i="9"/>
  <c r="AG952" i="9"/>
  <c r="AF952" i="9"/>
  <c r="AE952" i="9"/>
  <c r="AD952" i="9"/>
  <c r="AC952" i="9"/>
  <c r="AW951" i="9"/>
  <c r="BI951" i="9" s="1"/>
  <c r="AQ951" i="9"/>
  <c r="AP951" i="9"/>
  <c r="AO951" i="9"/>
  <c r="AN951" i="9"/>
  <c r="AM951" i="9"/>
  <c r="AL951" i="9"/>
  <c r="AK951" i="9"/>
  <c r="AJ951" i="9"/>
  <c r="AI951" i="9"/>
  <c r="AH951" i="9"/>
  <c r="AG951" i="9"/>
  <c r="AF951" i="9"/>
  <c r="AE951" i="9"/>
  <c r="AD951" i="9"/>
  <c r="AC951" i="9"/>
  <c r="AW950" i="9"/>
  <c r="BI950" i="9" s="1"/>
  <c r="AQ950" i="9"/>
  <c r="AP950" i="9"/>
  <c r="AO950" i="9"/>
  <c r="AN950" i="9"/>
  <c r="AM950" i="9"/>
  <c r="AL950" i="9"/>
  <c r="AK950" i="9"/>
  <c r="AJ950" i="9"/>
  <c r="AI950" i="9"/>
  <c r="AH950" i="9"/>
  <c r="AG950" i="9"/>
  <c r="AF950" i="9"/>
  <c r="AE950" i="9"/>
  <c r="AD950" i="9"/>
  <c r="AC950" i="9"/>
  <c r="AW949" i="9"/>
  <c r="BI949" i="9" s="1"/>
  <c r="AQ949" i="9"/>
  <c r="AP949" i="9"/>
  <c r="AO949" i="9"/>
  <c r="AN949" i="9"/>
  <c r="AM949" i="9"/>
  <c r="AL949" i="9"/>
  <c r="AK949" i="9"/>
  <c r="AJ949" i="9"/>
  <c r="AI949" i="9"/>
  <c r="AH949" i="9"/>
  <c r="AG949" i="9"/>
  <c r="AF949" i="9"/>
  <c r="AE949" i="9"/>
  <c r="AD949" i="9"/>
  <c r="AC949" i="9"/>
  <c r="AW948" i="9"/>
  <c r="BI948" i="9" s="1"/>
  <c r="AQ948" i="9"/>
  <c r="AP948" i="9"/>
  <c r="AO948" i="9"/>
  <c r="AN948" i="9"/>
  <c r="AM948" i="9"/>
  <c r="AL948" i="9"/>
  <c r="AK948" i="9"/>
  <c r="AJ948" i="9"/>
  <c r="AI948" i="9"/>
  <c r="AH948" i="9"/>
  <c r="AG948" i="9"/>
  <c r="AF948" i="9"/>
  <c r="AE948" i="9"/>
  <c r="AD948" i="9"/>
  <c r="AC948" i="9"/>
  <c r="AW947" i="9"/>
  <c r="BI947" i="9" s="1"/>
  <c r="AQ947" i="9"/>
  <c r="AP947" i="9"/>
  <c r="AO947" i="9"/>
  <c r="AN947" i="9"/>
  <c r="AM947" i="9"/>
  <c r="AL947" i="9"/>
  <c r="AK947" i="9"/>
  <c r="AJ947" i="9"/>
  <c r="AI947" i="9"/>
  <c r="AH947" i="9"/>
  <c r="AG947" i="9"/>
  <c r="AF947" i="9"/>
  <c r="AE947" i="9"/>
  <c r="AD947" i="9"/>
  <c r="AC947" i="9"/>
  <c r="AW946" i="9"/>
  <c r="BI946" i="9" s="1"/>
  <c r="AQ946" i="9"/>
  <c r="AP946" i="9"/>
  <c r="AO946" i="9"/>
  <c r="AN946" i="9"/>
  <c r="AM946" i="9"/>
  <c r="AL946" i="9"/>
  <c r="AK946" i="9"/>
  <c r="AJ946" i="9"/>
  <c r="AI946" i="9"/>
  <c r="AH946" i="9"/>
  <c r="AG946" i="9"/>
  <c r="AF946" i="9"/>
  <c r="AE946" i="9"/>
  <c r="AD946" i="9"/>
  <c r="AC946" i="9"/>
  <c r="AW945" i="9"/>
  <c r="BI945" i="9" s="1"/>
  <c r="AQ945" i="9"/>
  <c r="AP945" i="9"/>
  <c r="AO945" i="9"/>
  <c r="AN945" i="9"/>
  <c r="AM945" i="9"/>
  <c r="AL945" i="9"/>
  <c r="AK945" i="9"/>
  <c r="AJ945" i="9"/>
  <c r="AI945" i="9"/>
  <c r="AH945" i="9"/>
  <c r="AG945" i="9"/>
  <c r="AF945" i="9"/>
  <c r="AE945" i="9"/>
  <c r="AD945" i="9"/>
  <c r="AC945" i="9"/>
  <c r="AW944" i="9"/>
  <c r="BI944" i="9" s="1"/>
  <c r="AQ944" i="9"/>
  <c r="AP944" i="9"/>
  <c r="AO944" i="9"/>
  <c r="AN944" i="9"/>
  <c r="AM944" i="9"/>
  <c r="AL944" i="9"/>
  <c r="AK944" i="9"/>
  <c r="AJ944" i="9"/>
  <c r="AI944" i="9"/>
  <c r="AH944" i="9"/>
  <c r="AG944" i="9"/>
  <c r="AF944" i="9"/>
  <c r="AE944" i="9"/>
  <c r="AD944" i="9"/>
  <c r="AC944" i="9"/>
  <c r="AW943" i="9"/>
  <c r="BI943" i="9" s="1"/>
  <c r="AQ943" i="9"/>
  <c r="AP943" i="9"/>
  <c r="AO943" i="9"/>
  <c r="AN943" i="9"/>
  <c r="AM943" i="9"/>
  <c r="AL943" i="9"/>
  <c r="AK943" i="9"/>
  <c r="AJ943" i="9"/>
  <c r="AI943" i="9"/>
  <c r="AH943" i="9"/>
  <c r="AG943" i="9"/>
  <c r="AF943" i="9"/>
  <c r="AE943" i="9"/>
  <c r="AD943" i="9"/>
  <c r="AC943" i="9"/>
  <c r="AW942" i="9"/>
  <c r="BI942" i="9" s="1"/>
  <c r="AQ942" i="9"/>
  <c r="AP942" i="9"/>
  <c r="AO942" i="9"/>
  <c r="AN942" i="9"/>
  <c r="AM942" i="9"/>
  <c r="AL942" i="9"/>
  <c r="AK942" i="9"/>
  <c r="AJ942" i="9"/>
  <c r="AI942" i="9"/>
  <c r="AH942" i="9"/>
  <c r="AG942" i="9"/>
  <c r="AF942" i="9"/>
  <c r="AE942" i="9"/>
  <c r="AD942" i="9"/>
  <c r="AC942" i="9"/>
  <c r="AW941" i="9"/>
  <c r="BI941" i="9" s="1"/>
  <c r="AQ941" i="9"/>
  <c r="AP941" i="9"/>
  <c r="AO941" i="9"/>
  <c r="AN941" i="9"/>
  <c r="AM941" i="9"/>
  <c r="AL941" i="9"/>
  <c r="AK941" i="9"/>
  <c r="AJ941" i="9"/>
  <c r="AI941" i="9"/>
  <c r="AH941" i="9"/>
  <c r="AG941" i="9"/>
  <c r="AF941" i="9"/>
  <c r="AE941" i="9"/>
  <c r="AD941" i="9"/>
  <c r="AC941" i="9"/>
  <c r="AW940" i="9"/>
  <c r="BI940" i="9" s="1"/>
  <c r="AQ940" i="9"/>
  <c r="AP940" i="9"/>
  <c r="AO940" i="9"/>
  <c r="AN940" i="9"/>
  <c r="AM940" i="9"/>
  <c r="AL940" i="9"/>
  <c r="AK940" i="9"/>
  <c r="AJ940" i="9"/>
  <c r="AI940" i="9"/>
  <c r="AH940" i="9"/>
  <c r="AG940" i="9"/>
  <c r="AF940" i="9"/>
  <c r="AE940" i="9"/>
  <c r="AD940" i="9"/>
  <c r="AC940" i="9"/>
  <c r="AW939" i="9"/>
  <c r="BI939" i="9" s="1"/>
  <c r="AQ939" i="9"/>
  <c r="AP939" i="9"/>
  <c r="AO939" i="9"/>
  <c r="AN939" i="9"/>
  <c r="AM939" i="9"/>
  <c r="AL939" i="9"/>
  <c r="AK939" i="9"/>
  <c r="AJ939" i="9"/>
  <c r="AI939" i="9"/>
  <c r="AH939" i="9"/>
  <c r="AG939" i="9"/>
  <c r="AF939" i="9"/>
  <c r="AE939" i="9"/>
  <c r="AD939" i="9"/>
  <c r="AC939" i="9"/>
  <c r="AW938" i="9"/>
  <c r="BI938" i="9" s="1"/>
  <c r="AQ938" i="9"/>
  <c r="AP938" i="9"/>
  <c r="AO938" i="9"/>
  <c r="AN938" i="9"/>
  <c r="AM938" i="9"/>
  <c r="AL938" i="9"/>
  <c r="AK938" i="9"/>
  <c r="AJ938" i="9"/>
  <c r="AI938" i="9"/>
  <c r="AH938" i="9"/>
  <c r="AG938" i="9"/>
  <c r="AF938" i="9"/>
  <c r="AE938" i="9"/>
  <c r="AD938" i="9"/>
  <c r="AC938" i="9"/>
  <c r="AW937" i="9"/>
  <c r="BI937" i="9" s="1"/>
  <c r="AQ937" i="9"/>
  <c r="AP937" i="9"/>
  <c r="AO937" i="9"/>
  <c r="AN937" i="9"/>
  <c r="AM937" i="9"/>
  <c r="AL937" i="9"/>
  <c r="AK937" i="9"/>
  <c r="AJ937" i="9"/>
  <c r="AI937" i="9"/>
  <c r="AH937" i="9"/>
  <c r="AG937" i="9"/>
  <c r="AF937" i="9"/>
  <c r="AE937" i="9"/>
  <c r="AD937" i="9"/>
  <c r="AC937" i="9"/>
  <c r="AW936" i="9"/>
  <c r="BI936" i="9" s="1"/>
  <c r="AQ936" i="9"/>
  <c r="AP936" i="9"/>
  <c r="AO936" i="9"/>
  <c r="AN936" i="9"/>
  <c r="AM936" i="9"/>
  <c r="AL936" i="9"/>
  <c r="AK936" i="9"/>
  <c r="AJ936" i="9"/>
  <c r="AI936" i="9"/>
  <c r="AH936" i="9"/>
  <c r="AG936" i="9"/>
  <c r="AF936" i="9"/>
  <c r="AE936" i="9"/>
  <c r="AD936" i="9"/>
  <c r="AC936" i="9"/>
  <c r="AW935" i="9"/>
  <c r="BI935" i="9" s="1"/>
  <c r="AQ935" i="9"/>
  <c r="AP935" i="9"/>
  <c r="AO935" i="9"/>
  <c r="AN935" i="9"/>
  <c r="AM935" i="9"/>
  <c r="AL935" i="9"/>
  <c r="AK935" i="9"/>
  <c r="AJ935" i="9"/>
  <c r="AI935" i="9"/>
  <c r="AH935" i="9"/>
  <c r="AG935" i="9"/>
  <c r="AF935" i="9"/>
  <c r="AE935" i="9"/>
  <c r="AD935" i="9"/>
  <c r="AC935" i="9"/>
  <c r="AW934" i="9"/>
  <c r="BI934" i="9" s="1"/>
  <c r="AQ934" i="9"/>
  <c r="AP934" i="9"/>
  <c r="AO934" i="9"/>
  <c r="AN934" i="9"/>
  <c r="AM934" i="9"/>
  <c r="AL934" i="9"/>
  <c r="AK934" i="9"/>
  <c r="AJ934" i="9"/>
  <c r="AI934" i="9"/>
  <c r="AH934" i="9"/>
  <c r="AG934" i="9"/>
  <c r="AF934" i="9"/>
  <c r="AE934" i="9"/>
  <c r="AD934" i="9"/>
  <c r="AC934" i="9"/>
  <c r="AW933" i="9"/>
  <c r="BI933" i="9" s="1"/>
  <c r="AQ933" i="9"/>
  <c r="AP933" i="9"/>
  <c r="AO933" i="9"/>
  <c r="AN933" i="9"/>
  <c r="AM933" i="9"/>
  <c r="AL933" i="9"/>
  <c r="AK933" i="9"/>
  <c r="AJ933" i="9"/>
  <c r="AI933" i="9"/>
  <c r="AH933" i="9"/>
  <c r="AG933" i="9"/>
  <c r="AF933" i="9"/>
  <c r="AE933" i="9"/>
  <c r="AD933" i="9"/>
  <c r="AC933" i="9"/>
  <c r="AW932" i="9"/>
  <c r="BI932" i="9" s="1"/>
  <c r="AQ932" i="9"/>
  <c r="AP932" i="9"/>
  <c r="AO932" i="9"/>
  <c r="AN932" i="9"/>
  <c r="AM932" i="9"/>
  <c r="AL932" i="9"/>
  <c r="AK932" i="9"/>
  <c r="AJ932" i="9"/>
  <c r="AI932" i="9"/>
  <c r="AH932" i="9"/>
  <c r="AG932" i="9"/>
  <c r="AF932" i="9"/>
  <c r="AE932" i="9"/>
  <c r="AD932" i="9"/>
  <c r="AC932" i="9"/>
  <c r="AQ931" i="9"/>
  <c r="AP931" i="9"/>
  <c r="AO931" i="9"/>
  <c r="AN931" i="9"/>
  <c r="AM931" i="9"/>
  <c r="AL931" i="9"/>
  <c r="AK931" i="9"/>
  <c r="AJ931" i="9"/>
  <c r="AI931" i="9"/>
  <c r="AH931" i="9"/>
  <c r="AG931" i="9"/>
  <c r="AF931" i="9"/>
  <c r="AE931" i="9"/>
  <c r="AD931" i="9"/>
  <c r="AC931" i="9"/>
  <c r="AQ930" i="9"/>
  <c r="AP930" i="9"/>
  <c r="AO930" i="9"/>
  <c r="AN930" i="9"/>
  <c r="AM930" i="9"/>
  <c r="AL930" i="9"/>
  <c r="AK930" i="9"/>
  <c r="AJ930" i="9"/>
  <c r="AI930" i="9"/>
  <c r="AH930" i="9"/>
  <c r="AG930" i="9"/>
  <c r="AF930" i="9"/>
  <c r="AE930" i="9"/>
  <c r="AD930" i="9"/>
  <c r="AC930" i="9"/>
  <c r="AQ929" i="9"/>
  <c r="AP929" i="9"/>
  <c r="AO929" i="9"/>
  <c r="AN929" i="9"/>
  <c r="AM929" i="9"/>
  <c r="AL929" i="9"/>
  <c r="AK929" i="9"/>
  <c r="AJ929" i="9"/>
  <c r="AI929" i="9"/>
  <c r="AH929" i="9"/>
  <c r="AG929" i="9"/>
  <c r="AF929" i="9"/>
  <c r="AE929" i="9"/>
  <c r="AD929" i="9"/>
  <c r="AC929" i="9"/>
  <c r="AQ928" i="9"/>
  <c r="AP928" i="9"/>
  <c r="AO928" i="9"/>
  <c r="AN928" i="9"/>
  <c r="AM928" i="9"/>
  <c r="AL928" i="9"/>
  <c r="AK928" i="9"/>
  <c r="AJ928" i="9"/>
  <c r="AI928" i="9"/>
  <c r="AH928" i="9"/>
  <c r="AG928" i="9"/>
  <c r="AF928" i="9"/>
  <c r="AE928" i="9"/>
  <c r="AD928" i="9"/>
  <c r="AC928" i="9"/>
  <c r="AQ927" i="9"/>
  <c r="AP927" i="9"/>
  <c r="AO927" i="9"/>
  <c r="AN927" i="9"/>
  <c r="AM927" i="9"/>
  <c r="AL927" i="9"/>
  <c r="AK927" i="9"/>
  <c r="AJ927" i="9"/>
  <c r="AI927" i="9"/>
  <c r="AH927" i="9"/>
  <c r="AG927" i="9"/>
  <c r="AF927" i="9"/>
  <c r="AE927" i="9"/>
  <c r="AD927" i="9"/>
  <c r="AC927" i="9"/>
  <c r="AW926" i="9"/>
  <c r="BI926" i="9" s="1"/>
  <c r="AQ926" i="9"/>
  <c r="AP926" i="9"/>
  <c r="AO926" i="9"/>
  <c r="AN926" i="9"/>
  <c r="AM926" i="9"/>
  <c r="AL926" i="9"/>
  <c r="AK926" i="9"/>
  <c r="AJ926" i="9"/>
  <c r="AI926" i="9"/>
  <c r="AH926" i="9"/>
  <c r="AG926" i="9"/>
  <c r="AF926" i="9"/>
  <c r="AE926" i="9"/>
  <c r="AD926" i="9"/>
  <c r="AC926" i="9"/>
  <c r="AQ925" i="9"/>
  <c r="AP925" i="9"/>
  <c r="AO925" i="9"/>
  <c r="AN925" i="9"/>
  <c r="AM925" i="9"/>
  <c r="AL925" i="9"/>
  <c r="AK925" i="9"/>
  <c r="AJ925" i="9"/>
  <c r="AI925" i="9"/>
  <c r="AH925" i="9"/>
  <c r="AG925" i="9"/>
  <c r="AF925" i="9"/>
  <c r="AE925" i="9"/>
  <c r="AD925" i="9"/>
  <c r="AC925" i="9"/>
  <c r="AQ924" i="9"/>
  <c r="AP924" i="9"/>
  <c r="AO924" i="9"/>
  <c r="AN924" i="9"/>
  <c r="AM924" i="9"/>
  <c r="AL924" i="9"/>
  <c r="AK924" i="9"/>
  <c r="AJ924" i="9"/>
  <c r="AI924" i="9"/>
  <c r="AH924" i="9"/>
  <c r="AG924" i="9"/>
  <c r="AF924" i="9"/>
  <c r="AE924" i="9"/>
  <c r="AD924" i="9"/>
  <c r="AC924" i="9"/>
  <c r="AQ923" i="9"/>
  <c r="AP923" i="9"/>
  <c r="AO923" i="9"/>
  <c r="AN923" i="9"/>
  <c r="AM923" i="9"/>
  <c r="AL923" i="9"/>
  <c r="AK923" i="9"/>
  <c r="AJ923" i="9"/>
  <c r="AI923" i="9"/>
  <c r="AH923" i="9"/>
  <c r="AG923" i="9"/>
  <c r="AF923" i="9"/>
  <c r="AE923" i="9"/>
  <c r="AD923" i="9"/>
  <c r="AC923" i="9"/>
  <c r="AQ922" i="9"/>
  <c r="AP922" i="9"/>
  <c r="AO922" i="9"/>
  <c r="AN922" i="9"/>
  <c r="AM922" i="9"/>
  <c r="AL922" i="9"/>
  <c r="AK922" i="9"/>
  <c r="AJ922" i="9"/>
  <c r="AI922" i="9"/>
  <c r="AH922" i="9"/>
  <c r="AG922" i="9"/>
  <c r="AF922" i="9"/>
  <c r="AE922" i="9"/>
  <c r="AD922" i="9"/>
  <c r="AC922" i="9"/>
  <c r="AQ921" i="9"/>
  <c r="AP921" i="9"/>
  <c r="AO921" i="9"/>
  <c r="AN921" i="9"/>
  <c r="AM921" i="9"/>
  <c r="AL921" i="9"/>
  <c r="AK921" i="9"/>
  <c r="AJ921" i="9"/>
  <c r="AI921" i="9"/>
  <c r="AH921" i="9"/>
  <c r="AG921" i="9"/>
  <c r="AF921" i="9"/>
  <c r="AE921" i="9"/>
  <c r="AD921" i="9"/>
  <c r="AC921" i="9"/>
  <c r="AQ920" i="9"/>
  <c r="AP920" i="9"/>
  <c r="AO920" i="9"/>
  <c r="AN920" i="9"/>
  <c r="AM920" i="9"/>
  <c r="AL920" i="9"/>
  <c r="AK920" i="9"/>
  <c r="AJ920" i="9"/>
  <c r="AI920" i="9"/>
  <c r="AH920" i="9"/>
  <c r="AG920" i="9"/>
  <c r="AF920" i="9"/>
  <c r="AE920" i="9"/>
  <c r="AD920" i="9"/>
  <c r="AC920" i="9"/>
  <c r="AQ919" i="9"/>
  <c r="AP919" i="9"/>
  <c r="AO919" i="9"/>
  <c r="AN919" i="9"/>
  <c r="AM919" i="9"/>
  <c r="AL919" i="9"/>
  <c r="AK919" i="9"/>
  <c r="AJ919" i="9"/>
  <c r="AI919" i="9"/>
  <c r="AH919" i="9"/>
  <c r="AG919" i="9"/>
  <c r="AF919" i="9"/>
  <c r="AE919" i="9"/>
  <c r="AD919" i="9"/>
  <c r="AC919" i="9"/>
  <c r="AQ918" i="9"/>
  <c r="AP918" i="9"/>
  <c r="AO918" i="9"/>
  <c r="AN918" i="9"/>
  <c r="AM918" i="9"/>
  <c r="AL918" i="9"/>
  <c r="AK918" i="9"/>
  <c r="AJ918" i="9"/>
  <c r="AI918" i="9"/>
  <c r="AH918" i="9"/>
  <c r="AG918" i="9"/>
  <c r="AF918" i="9"/>
  <c r="AE918" i="9"/>
  <c r="AD918" i="9"/>
  <c r="AC918" i="9"/>
  <c r="AW917" i="9"/>
  <c r="BI917" i="9" s="1"/>
  <c r="AQ917" i="9"/>
  <c r="AP917" i="9"/>
  <c r="AO917" i="9"/>
  <c r="AN917" i="9"/>
  <c r="AM917" i="9"/>
  <c r="AL917" i="9"/>
  <c r="AK917" i="9"/>
  <c r="AJ917" i="9"/>
  <c r="AI917" i="9"/>
  <c r="AH917" i="9"/>
  <c r="AG917" i="9"/>
  <c r="AF917" i="9"/>
  <c r="AE917" i="9"/>
  <c r="AD917" i="9"/>
  <c r="AC917" i="9"/>
  <c r="AW916" i="9"/>
  <c r="BI916" i="9" s="1"/>
  <c r="AQ916" i="9"/>
  <c r="AP916" i="9"/>
  <c r="AO916" i="9"/>
  <c r="AN916" i="9"/>
  <c r="AM916" i="9"/>
  <c r="AL916" i="9"/>
  <c r="AK916" i="9"/>
  <c r="AJ916" i="9"/>
  <c r="AI916" i="9"/>
  <c r="AH916" i="9"/>
  <c r="AG916" i="9"/>
  <c r="AF916" i="9"/>
  <c r="AE916" i="9"/>
  <c r="AD916" i="9"/>
  <c r="AC916" i="9"/>
  <c r="AW915" i="9"/>
  <c r="BI915" i="9" s="1"/>
  <c r="AQ915" i="9"/>
  <c r="AP915" i="9"/>
  <c r="AO915" i="9"/>
  <c r="AN915" i="9"/>
  <c r="AM915" i="9"/>
  <c r="AL915" i="9"/>
  <c r="AK915" i="9"/>
  <c r="AJ915" i="9"/>
  <c r="AI915" i="9"/>
  <c r="AH915" i="9"/>
  <c r="AG915" i="9"/>
  <c r="AF915" i="9"/>
  <c r="AE915" i="9"/>
  <c r="AD915" i="9"/>
  <c r="AC915" i="9"/>
  <c r="AW914" i="9"/>
  <c r="BI914" i="9" s="1"/>
  <c r="AQ914" i="9"/>
  <c r="AP914" i="9"/>
  <c r="AO914" i="9"/>
  <c r="AN914" i="9"/>
  <c r="AM914" i="9"/>
  <c r="AL914" i="9"/>
  <c r="AK914" i="9"/>
  <c r="AJ914" i="9"/>
  <c r="AI914" i="9"/>
  <c r="AH914" i="9"/>
  <c r="AG914" i="9"/>
  <c r="AF914" i="9"/>
  <c r="AE914" i="9"/>
  <c r="AD914" i="9"/>
  <c r="AC914" i="9"/>
  <c r="AW913" i="9"/>
  <c r="BI913" i="9" s="1"/>
  <c r="AQ913" i="9"/>
  <c r="AP913" i="9"/>
  <c r="AO913" i="9"/>
  <c r="AN913" i="9"/>
  <c r="AM913" i="9"/>
  <c r="AL913" i="9"/>
  <c r="AK913" i="9"/>
  <c r="AJ913" i="9"/>
  <c r="AI913" i="9"/>
  <c r="AH913" i="9"/>
  <c r="AG913" i="9"/>
  <c r="AF913" i="9"/>
  <c r="AE913" i="9"/>
  <c r="AD913" i="9"/>
  <c r="AC913" i="9"/>
  <c r="AW912" i="9"/>
  <c r="BI912" i="9" s="1"/>
  <c r="AQ912" i="9"/>
  <c r="AP912" i="9"/>
  <c r="AO912" i="9"/>
  <c r="AN912" i="9"/>
  <c r="AM912" i="9"/>
  <c r="AL912" i="9"/>
  <c r="AK912" i="9"/>
  <c r="AJ912" i="9"/>
  <c r="AI912" i="9"/>
  <c r="AH912" i="9"/>
  <c r="AG912" i="9"/>
  <c r="AF912" i="9"/>
  <c r="AE912" i="9"/>
  <c r="AD912" i="9"/>
  <c r="AC912" i="9"/>
  <c r="AW911" i="9"/>
  <c r="BI911" i="9" s="1"/>
  <c r="AQ911" i="9"/>
  <c r="AP911" i="9"/>
  <c r="AO911" i="9"/>
  <c r="AN911" i="9"/>
  <c r="AM911" i="9"/>
  <c r="AL911" i="9"/>
  <c r="AK911" i="9"/>
  <c r="AJ911" i="9"/>
  <c r="AI911" i="9"/>
  <c r="AH911" i="9"/>
  <c r="AG911" i="9"/>
  <c r="AF911" i="9"/>
  <c r="AE911" i="9"/>
  <c r="AD911" i="9"/>
  <c r="AC911" i="9"/>
  <c r="AQ910" i="9"/>
  <c r="AP910" i="9"/>
  <c r="AO910" i="9"/>
  <c r="AN910" i="9"/>
  <c r="AM910" i="9"/>
  <c r="AL910" i="9"/>
  <c r="AK910" i="9"/>
  <c r="AJ910" i="9"/>
  <c r="AI910" i="9"/>
  <c r="AH910" i="9"/>
  <c r="AG910" i="9"/>
  <c r="AF910" i="9"/>
  <c r="AE910" i="9"/>
  <c r="AD910" i="9"/>
  <c r="AC910" i="9"/>
  <c r="AW909" i="9"/>
  <c r="BI909" i="9" s="1"/>
  <c r="AQ909" i="9"/>
  <c r="AP909" i="9"/>
  <c r="AO909" i="9"/>
  <c r="AN909" i="9"/>
  <c r="AM909" i="9"/>
  <c r="AL909" i="9"/>
  <c r="AK909" i="9"/>
  <c r="AJ909" i="9"/>
  <c r="AI909" i="9"/>
  <c r="AH909" i="9"/>
  <c r="AG909" i="9"/>
  <c r="AF909" i="9"/>
  <c r="AE909" i="9"/>
  <c r="AD909" i="9"/>
  <c r="AC909" i="9"/>
  <c r="AW908" i="9"/>
  <c r="BI908" i="9" s="1"/>
  <c r="AQ908" i="9"/>
  <c r="AP908" i="9"/>
  <c r="AO908" i="9"/>
  <c r="AN908" i="9"/>
  <c r="AM908" i="9"/>
  <c r="AL908" i="9"/>
  <c r="AK908" i="9"/>
  <c r="AJ908" i="9"/>
  <c r="AI908" i="9"/>
  <c r="AH908" i="9"/>
  <c r="AG908" i="9"/>
  <c r="AF908" i="9"/>
  <c r="AE908" i="9"/>
  <c r="AD908" i="9"/>
  <c r="AC908" i="9"/>
  <c r="AW907" i="9"/>
  <c r="BI907" i="9" s="1"/>
  <c r="AQ907" i="9"/>
  <c r="AP907" i="9"/>
  <c r="AO907" i="9"/>
  <c r="AN907" i="9"/>
  <c r="AM907" i="9"/>
  <c r="AL907" i="9"/>
  <c r="AK907" i="9"/>
  <c r="AJ907" i="9"/>
  <c r="AI907" i="9"/>
  <c r="AH907" i="9"/>
  <c r="AG907" i="9"/>
  <c r="AF907" i="9"/>
  <c r="AE907" i="9"/>
  <c r="AD907" i="9"/>
  <c r="AC907" i="9"/>
  <c r="AQ906" i="9"/>
  <c r="AP906" i="9"/>
  <c r="AO906" i="9"/>
  <c r="AN906" i="9"/>
  <c r="AM906" i="9"/>
  <c r="AL906" i="9"/>
  <c r="AK906" i="9"/>
  <c r="AJ906" i="9"/>
  <c r="AI906" i="9"/>
  <c r="AH906" i="9"/>
  <c r="AG906" i="9"/>
  <c r="AF906" i="9"/>
  <c r="AE906" i="9"/>
  <c r="AD906" i="9"/>
  <c r="AC906" i="9"/>
  <c r="AW905" i="9"/>
  <c r="BI905" i="9" s="1"/>
  <c r="AQ905" i="9"/>
  <c r="AP905" i="9"/>
  <c r="AO905" i="9"/>
  <c r="AN905" i="9"/>
  <c r="AM905" i="9"/>
  <c r="AL905" i="9"/>
  <c r="AK905" i="9"/>
  <c r="AJ905" i="9"/>
  <c r="AI905" i="9"/>
  <c r="AH905" i="9"/>
  <c r="AG905" i="9"/>
  <c r="AF905" i="9"/>
  <c r="AE905" i="9"/>
  <c r="AD905" i="9"/>
  <c r="AC905" i="9"/>
  <c r="AW904" i="9"/>
  <c r="BI904" i="9" s="1"/>
  <c r="AQ904" i="9"/>
  <c r="AP904" i="9"/>
  <c r="AO904" i="9"/>
  <c r="AN904" i="9"/>
  <c r="AM904" i="9"/>
  <c r="AL904" i="9"/>
  <c r="AK904" i="9"/>
  <c r="AJ904" i="9"/>
  <c r="AI904" i="9"/>
  <c r="AH904" i="9"/>
  <c r="AG904" i="9"/>
  <c r="AF904" i="9"/>
  <c r="AE904" i="9"/>
  <c r="AD904" i="9"/>
  <c r="AC904" i="9"/>
  <c r="AW903" i="9"/>
  <c r="BI903" i="9" s="1"/>
  <c r="AQ903" i="9"/>
  <c r="AP903" i="9"/>
  <c r="AO903" i="9"/>
  <c r="AN903" i="9"/>
  <c r="AM903" i="9"/>
  <c r="AL903" i="9"/>
  <c r="AK903" i="9"/>
  <c r="AJ903" i="9"/>
  <c r="AI903" i="9"/>
  <c r="AH903" i="9"/>
  <c r="AG903" i="9"/>
  <c r="AF903" i="9"/>
  <c r="AE903" i="9"/>
  <c r="AD903" i="9"/>
  <c r="AC903" i="9"/>
  <c r="AW902" i="9"/>
  <c r="BI902" i="9" s="1"/>
  <c r="AQ902" i="9"/>
  <c r="AP902" i="9"/>
  <c r="AO902" i="9"/>
  <c r="AN902" i="9"/>
  <c r="AM902" i="9"/>
  <c r="AL902" i="9"/>
  <c r="AK902" i="9"/>
  <c r="AJ902" i="9"/>
  <c r="AI902" i="9"/>
  <c r="AH902" i="9"/>
  <c r="AG902" i="9"/>
  <c r="AF902" i="9"/>
  <c r="AE902" i="9"/>
  <c r="AD902" i="9"/>
  <c r="AC902" i="9"/>
  <c r="AQ901" i="9"/>
  <c r="AP901" i="9"/>
  <c r="AO901" i="9"/>
  <c r="AN901" i="9"/>
  <c r="AM901" i="9"/>
  <c r="AL901" i="9"/>
  <c r="AK901" i="9"/>
  <c r="AJ901" i="9"/>
  <c r="AI901" i="9"/>
  <c r="AH901" i="9"/>
  <c r="AG901" i="9"/>
  <c r="AF901" i="9"/>
  <c r="AE901" i="9"/>
  <c r="AD901" i="9"/>
  <c r="AC901" i="9"/>
  <c r="AQ900" i="9"/>
  <c r="AP900" i="9"/>
  <c r="AO900" i="9"/>
  <c r="AN900" i="9"/>
  <c r="AM900" i="9"/>
  <c r="AL900" i="9"/>
  <c r="AK900" i="9"/>
  <c r="AJ900" i="9"/>
  <c r="AI900" i="9"/>
  <c r="AH900" i="9"/>
  <c r="AG900" i="9"/>
  <c r="AF900" i="9"/>
  <c r="AE900" i="9"/>
  <c r="AD900" i="9"/>
  <c r="AC900" i="9"/>
  <c r="AQ899" i="9"/>
  <c r="AP899" i="9"/>
  <c r="AO899" i="9"/>
  <c r="AN899" i="9"/>
  <c r="AM899" i="9"/>
  <c r="AL899" i="9"/>
  <c r="AK899" i="9"/>
  <c r="AJ899" i="9"/>
  <c r="AI899" i="9"/>
  <c r="AH899" i="9"/>
  <c r="AG899" i="9"/>
  <c r="AF899" i="9"/>
  <c r="AE899" i="9"/>
  <c r="AD899" i="9"/>
  <c r="AC899" i="9"/>
  <c r="AQ898" i="9"/>
  <c r="AP898" i="9"/>
  <c r="AO898" i="9"/>
  <c r="AN898" i="9"/>
  <c r="AM898" i="9"/>
  <c r="AL898" i="9"/>
  <c r="AK898" i="9"/>
  <c r="AJ898" i="9"/>
  <c r="AI898" i="9"/>
  <c r="AH898" i="9"/>
  <c r="AG898" i="9"/>
  <c r="AF898" i="9"/>
  <c r="AE898" i="9"/>
  <c r="AD898" i="9"/>
  <c r="AC898" i="9"/>
  <c r="AQ897" i="9"/>
  <c r="AP897" i="9"/>
  <c r="AO897" i="9"/>
  <c r="AN897" i="9"/>
  <c r="AM897" i="9"/>
  <c r="AL897" i="9"/>
  <c r="AK897" i="9"/>
  <c r="AJ897" i="9"/>
  <c r="AI897" i="9"/>
  <c r="AH897" i="9"/>
  <c r="AG897" i="9"/>
  <c r="AF897" i="9"/>
  <c r="AE897" i="9"/>
  <c r="AD897" i="9"/>
  <c r="AC897" i="9"/>
  <c r="AQ896" i="9"/>
  <c r="AP896" i="9"/>
  <c r="AO896" i="9"/>
  <c r="AN896" i="9"/>
  <c r="AM896" i="9"/>
  <c r="AL896" i="9"/>
  <c r="AK896" i="9"/>
  <c r="AJ896" i="9"/>
  <c r="AI896" i="9"/>
  <c r="AH896" i="9"/>
  <c r="AG896" i="9"/>
  <c r="AF896" i="9"/>
  <c r="AE896" i="9"/>
  <c r="AD896" i="9"/>
  <c r="AC896" i="9"/>
  <c r="AQ895" i="9"/>
  <c r="AP895" i="9"/>
  <c r="AO895" i="9"/>
  <c r="AN895" i="9"/>
  <c r="AM895" i="9"/>
  <c r="AL895" i="9"/>
  <c r="AK895" i="9"/>
  <c r="AJ895" i="9"/>
  <c r="AI895" i="9"/>
  <c r="AH895" i="9"/>
  <c r="AG895" i="9"/>
  <c r="AF895" i="9"/>
  <c r="AE895" i="9"/>
  <c r="AD895" i="9"/>
  <c r="AC895" i="9"/>
  <c r="AQ894" i="9"/>
  <c r="AP894" i="9"/>
  <c r="AO894" i="9"/>
  <c r="AN894" i="9"/>
  <c r="AM894" i="9"/>
  <c r="AL894" i="9"/>
  <c r="AK894" i="9"/>
  <c r="AJ894" i="9"/>
  <c r="AI894" i="9"/>
  <c r="AH894" i="9"/>
  <c r="AG894" i="9"/>
  <c r="AF894" i="9"/>
  <c r="AE894" i="9"/>
  <c r="AD894" i="9"/>
  <c r="AC894" i="9"/>
  <c r="AQ893" i="9"/>
  <c r="AP893" i="9"/>
  <c r="AO893" i="9"/>
  <c r="AN893" i="9"/>
  <c r="AM893" i="9"/>
  <c r="AL893" i="9"/>
  <c r="AK893" i="9"/>
  <c r="AJ893" i="9"/>
  <c r="AI893" i="9"/>
  <c r="AH893" i="9"/>
  <c r="AG893" i="9"/>
  <c r="AF893" i="9"/>
  <c r="AE893" i="9"/>
  <c r="AD893" i="9"/>
  <c r="AC893" i="9"/>
  <c r="AQ892" i="9"/>
  <c r="AP892" i="9"/>
  <c r="AO892" i="9"/>
  <c r="AN892" i="9"/>
  <c r="AM892" i="9"/>
  <c r="AL892" i="9"/>
  <c r="AK892" i="9"/>
  <c r="AJ892" i="9"/>
  <c r="AI892" i="9"/>
  <c r="AH892" i="9"/>
  <c r="AG892" i="9"/>
  <c r="AF892" i="9"/>
  <c r="AE892" i="9"/>
  <c r="AD892" i="9"/>
  <c r="AC892" i="9"/>
  <c r="AQ891" i="9"/>
  <c r="AP891" i="9"/>
  <c r="AO891" i="9"/>
  <c r="AN891" i="9"/>
  <c r="AM891" i="9"/>
  <c r="AL891" i="9"/>
  <c r="AK891" i="9"/>
  <c r="AJ891" i="9"/>
  <c r="AI891" i="9"/>
  <c r="AH891" i="9"/>
  <c r="AG891" i="9"/>
  <c r="AF891" i="9"/>
  <c r="AE891" i="9"/>
  <c r="AD891" i="9"/>
  <c r="AC891" i="9"/>
  <c r="AQ890" i="9"/>
  <c r="AP890" i="9"/>
  <c r="AO890" i="9"/>
  <c r="AN890" i="9"/>
  <c r="AM890" i="9"/>
  <c r="AL890" i="9"/>
  <c r="AK890" i="9"/>
  <c r="AJ890" i="9"/>
  <c r="AI890" i="9"/>
  <c r="AH890" i="9"/>
  <c r="AG890" i="9"/>
  <c r="AF890" i="9"/>
  <c r="AE890" i="9"/>
  <c r="AD890" i="9"/>
  <c r="AC890" i="9"/>
  <c r="AQ889" i="9"/>
  <c r="AP889" i="9"/>
  <c r="AO889" i="9"/>
  <c r="AN889" i="9"/>
  <c r="AM889" i="9"/>
  <c r="AL889" i="9"/>
  <c r="AK889" i="9"/>
  <c r="AJ889" i="9"/>
  <c r="AI889" i="9"/>
  <c r="AH889" i="9"/>
  <c r="AG889" i="9"/>
  <c r="AF889" i="9"/>
  <c r="AE889" i="9"/>
  <c r="AD889" i="9"/>
  <c r="AC889" i="9"/>
  <c r="AQ888" i="9"/>
  <c r="AP888" i="9"/>
  <c r="AO888" i="9"/>
  <c r="AN888" i="9"/>
  <c r="AM888" i="9"/>
  <c r="AL888" i="9"/>
  <c r="AK888" i="9"/>
  <c r="AJ888" i="9"/>
  <c r="AI888" i="9"/>
  <c r="AH888" i="9"/>
  <c r="AG888" i="9"/>
  <c r="AF888" i="9"/>
  <c r="AE888" i="9"/>
  <c r="AD888" i="9"/>
  <c r="AC888" i="9"/>
  <c r="AQ887" i="9"/>
  <c r="AP887" i="9"/>
  <c r="AO887" i="9"/>
  <c r="AN887" i="9"/>
  <c r="AM887" i="9"/>
  <c r="AL887" i="9"/>
  <c r="AK887" i="9"/>
  <c r="AJ887" i="9"/>
  <c r="AI887" i="9"/>
  <c r="AH887" i="9"/>
  <c r="AG887" i="9"/>
  <c r="AF887" i="9"/>
  <c r="AE887" i="9"/>
  <c r="AD887" i="9"/>
  <c r="AC887" i="9"/>
  <c r="AQ886" i="9"/>
  <c r="AP886" i="9"/>
  <c r="AO886" i="9"/>
  <c r="AN886" i="9"/>
  <c r="AM886" i="9"/>
  <c r="AL886" i="9"/>
  <c r="AK886" i="9"/>
  <c r="AJ886" i="9"/>
  <c r="AI886" i="9"/>
  <c r="AH886" i="9"/>
  <c r="AG886" i="9"/>
  <c r="AF886" i="9"/>
  <c r="AE886" i="9"/>
  <c r="AD886" i="9"/>
  <c r="AC886" i="9"/>
  <c r="AQ885" i="9"/>
  <c r="AP885" i="9"/>
  <c r="AO885" i="9"/>
  <c r="AN885" i="9"/>
  <c r="AM885" i="9"/>
  <c r="AL885" i="9"/>
  <c r="AK885" i="9"/>
  <c r="AJ885" i="9"/>
  <c r="AI885" i="9"/>
  <c r="AH885" i="9"/>
  <c r="AG885" i="9"/>
  <c r="AF885" i="9"/>
  <c r="AE885" i="9"/>
  <c r="AD885" i="9"/>
  <c r="AC885" i="9"/>
  <c r="AQ884" i="9"/>
  <c r="AP884" i="9"/>
  <c r="AO884" i="9"/>
  <c r="AN884" i="9"/>
  <c r="AM884" i="9"/>
  <c r="AL884" i="9"/>
  <c r="AK884" i="9"/>
  <c r="AJ884" i="9"/>
  <c r="AI884" i="9"/>
  <c r="AH884" i="9"/>
  <c r="AG884" i="9"/>
  <c r="AF884" i="9"/>
  <c r="AE884" i="9"/>
  <c r="AD884" i="9"/>
  <c r="AC884" i="9"/>
  <c r="AQ883" i="9"/>
  <c r="AP883" i="9"/>
  <c r="AO883" i="9"/>
  <c r="AN883" i="9"/>
  <c r="AM883" i="9"/>
  <c r="AL883" i="9"/>
  <c r="AK883" i="9"/>
  <c r="AJ883" i="9"/>
  <c r="AI883" i="9"/>
  <c r="AH883" i="9"/>
  <c r="AG883" i="9"/>
  <c r="AF883" i="9"/>
  <c r="AE883" i="9"/>
  <c r="AD883" i="9"/>
  <c r="AC883" i="9"/>
  <c r="AQ882" i="9"/>
  <c r="AP882" i="9"/>
  <c r="AO882" i="9"/>
  <c r="AN882" i="9"/>
  <c r="AM882" i="9"/>
  <c r="AL882" i="9"/>
  <c r="AK882" i="9"/>
  <c r="AJ882" i="9"/>
  <c r="AI882" i="9"/>
  <c r="AH882" i="9"/>
  <c r="AG882" i="9"/>
  <c r="AF882" i="9"/>
  <c r="AE882" i="9"/>
  <c r="AD882" i="9"/>
  <c r="AC882" i="9"/>
  <c r="AQ881" i="9"/>
  <c r="AP881" i="9"/>
  <c r="AO881" i="9"/>
  <c r="AN881" i="9"/>
  <c r="AM881" i="9"/>
  <c r="AL881" i="9"/>
  <c r="AK881" i="9"/>
  <c r="AJ881" i="9"/>
  <c r="AI881" i="9"/>
  <c r="AH881" i="9"/>
  <c r="AG881" i="9"/>
  <c r="AF881" i="9"/>
  <c r="AE881" i="9"/>
  <c r="AD881" i="9"/>
  <c r="AC881" i="9"/>
  <c r="AQ880" i="9"/>
  <c r="AP880" i="9"/>
  <c r="AO880" i="9"/>
  <c r="AN880" i="9"/>
  <c r="AM880" i="9"/>
  <c r="AL880" i="9"/>
  <c r="AK880" i="9"/>
  <c r="AJ880" i="9"/>
  <c r="AI880" i="9"/>
  <c r="AH880" i="9"/>
  <c r="AG880" i="9"/>
  <c r="AF880" i="9"/>
  <c r="AE880" i="9"/>
  <c r="AD880" i="9"/>
  <c r="AC880" i="9"/>
  <c r="AQ879" i="9"/>
  <c r="AP879" i="9"/>
  <c r="AO879" i="9"/>
  <c r="AN879" i="9"/>
  <c r="AM879" i="9"/>
  <c r="AL879" i="9"/>
  <c r="AK879" i="9"/>
  <c r="AJ879" i="9"/>
  <c r="AI879" i="9"/>
  <c r="AH879" i="9"/>
  <c r="AG879" i="9"/>
  <c r="AF879" i="9"/>
  <c r="AE879" i="9"/>
  <c r="AD879" i="9"/>
  <c r="AC879" i="9"/>
  <c r="AQ878" i="9"/>
  <c r="AP878" i="9"/>
  <c r="AO878" i="9"/>
  <c r="AN878" i="9"/>
  <c r="AM878" i="9"/>
  <c r="AL878" i="9"/>
  <c r="AK878" i="9"/>
  <c r="AJ878" i="9"/>
  <c r="AI878" i="9"/>
  <c r="AH878" i="9"/>
  <c r="AG878" i="9"/>
  <c r="AF878" i="9"/>
  <c r="AE878" i="9"/>
  <c r="AD878" i="9"/>
  <c r="AC878" i="9"/>
  <c r="AQ877" i="9"/>
  <c r="AP877" i="9"/>
  <c r="AO877" i="9"/>
  <c r="AN877" i="9"/>
  <c r="AM877" i="9"/>
  <c r="AL877" i="9"/>
  <c r="AK877" i="9"/>
  <c r="AJ877" i="9"/>
  <c r="AI877" i="9"/>
  <c r="AH877" i="9"/>
  <c r="AG877" i="9"/>
  <c r="AF877" i="9"/>
  <c r="AE877" i="9"/>
  <c r="AD877" i="9"/>
  <c r="AC877" i="9"/>
  <c r="AQ876" i="9"/>
  <c r="AP876" i="9"/>
  <c r="AO876" i="9"/>
  <c r="AN876" i="9"/>
  <c r="AM876" i="9"/>
  <c r="AL876" i="9"/>
  <c r="AK876" i="9"/>
  <c r="AJ876" i="9"/>
  <c r="AI876" i="9"/>
  <c r="AH876" i="9"/>
  <c r="AG876" i="9"/>
  <c r="AF876" i="9"/>
  <c r="AE876" i="9"/>
  <c r="AD876" i="9"/>
  <c r="AC876" i="9"/>
  <c r="AQ875" i="9"/>
  <c r="AP875" i="9"/>
  <c r="AO875" i="9"/>
  <c r="AN875" i="9"/>
  <c r="AM875" i="9"/>
  <c r="AL875" i="9"/>
  <c r="AK875" i="9"/>
  <c r="AJ875" i="9"/>
  <c r="AI875" i="9"/>
  <c r="AH875" i="9"/>
  <c r="AG875" i="9"/>
  <c r="AF875" i="9"/>
  <c r="AE875" i="9"/>
  <c r="AD875" i="9"/>
  <c r="AC875" i="9"/>
  <c r="AQ874" i="9"/>
  <c r="AP874" i="9"/>
  <c r="AO874" i="9"/>
  <c r="AN874" i="9"/>
  <c r="AM874" i="9"/>
  <c r="AL874" i="9"/>
  <c r="AK874" i="9"/>
  <c r="AJ874" i="9"/>
  <c r="AI874" i="9"/>
  <c r="AH874" i="9"/>
  <c r="AG874" i="9"/>
  <c r="AF874" i="9"/>
  <c r="AE874" i="9"/>
  <c r="AD874" i="9"/>
  <c r="AC874" i="9"/>
  <c r="AQ873" i="9"/>
  <c r="AP873" i="9"/>
  <c r="AO873" i="9"/>
  <c r="AN873" i="9"/>
  <c r="AM873" i="9"/>
  <c r="AL873" i="9"/>
  <c r="AK873" i="9"/>
  <c r="AJ873" i="9"/>
  <c r="AI873" i="9"/>
  <c r="AH873" i="9"/>
  <c r="AG873" i="9"/>
  <c r="AF873" i="9"/>
  <c r="AE873" i="9"/>
  <c r="AD873" i="9"/>
  <c r="AC873" i="9"/>
  <c r="AQ872" i="9"/>
  <c r="AP872" i="9"/>
  <c r="AO872" i="9"/>
  <c r="AN872" i="9"/>
  <c r="AM872" i="9"/>
  <c r="AL872" i="9"/>
  <c r="AK872" i="9"/>
  <c r="AJ872" i="9"/>
  <c r="AI872" i="9"/>
  <c r="AH872" i="9"/>
  <c r="AG872" i="9"/>
  <c r="AF872" i="9"/>
  <c r="AE872" i="9"/>
  <c r="AD872" i="9"/>
  <c r="AC872" i="9"/>
  <c r="AQ871" i="9"/>
  <c r="AP871" i="9"/>
  <c r="AO871" i="9"/>
  <c r="AN871" i="9"/>
  <c r="AM871" i="9"/>
  <c r="AL871" i="9"/>
  <c r="AK871" i="9"/>
  <c r="AJ871" i="9"/>
  <c r="AI871" i="9"/>
  <c r="AH871" i="9"/>
  <c r="AG871" i="9"/>
  <c r="AF871" i="9"/>
  <c r="AE871" i="9"/>
  <c r="AD871" i="9"/>
  <c r="AC871" i="9"/>
  <c r="AQ870" i="9"/>
  <c r="AP870" i="9"/>
  <c r="AO870" i="9"/>
  <c r="AN870" i="9"/>
  <c r="AM870" i="9"/>
  <c r="AL870" i="9"/>
  <c r="AK870" i="9"/>
  <c r="AJ870" i="9"/>
  <c r="AI870" i="9"/>
  <c r="AH870" i="9"/>
  <c r="AG870" i="9"/>
  <c r="AF870" i="9"/>
  <c r="AE870" i="9"/>
  <c r="AD870" i="9"/>
  <c r="AC870" i="9"/>
  <c r="AQ869" i="9"/>
  <c r="AP869" i="9"/>
  <c r="AO869" i="9"/>
  <c r="AN869" i="9"/>
  <c r="AM869" i="9"/>
  <c r="AL869" i="9"/>
  <c r="AK869" i="9"/>
  <c r="AJ869" i="9"/>
  <c r="AI869" i="9"/>
  <c r="AH869" i="9"/>
  <c r="AG869" i="9"/>
  <c r="AF869" i="9"/>
  <c r="AE869" i="9"/>
  <c r="AD869" i="9"/>
  <c r="AC869" i="9"/>
  <c r="AQ868" i="9"/>
  <c r="AP868" i="9"/>
  <c r="AO868" i="9"/>
  <c r="AN868" i="9"/>
  <c r="AM868" i="9"/>
  <c r="AL868" i="9"/>
  <c r="AK868" i="9"/>
  <c r="AJ868" i="9"/>
  <c r="AI868" i="9"/>
  <c r="AH868" i="9"/>
  <c r="AG868" i="9"/>
  <c r="AF868" i="9"/>
  <c r="AE868" i="9"/>
  <c r="AD868" i="9"/>
  <c r="AC868" i="9"/>
  <c r="AQ867" i="9"/>
  <c r="AP867" i="9"/>
  <c r="AO867" i="9"/>
  <c r="AN867" i="9"/>
  <c r="AM867" i="9"/>
  <c r="AL867" i="9"/>
  <c r="AK867" i="9"/>
  <c r="AJ867" i="9"/>
  <c r="AI867" i="9"/>
  <c r="AH867" i="9"/>
  <c r="AG867" i="9"/>
  <c r="AF867" i="9"/>
  <c r="AE867" i="9"/>
  <c r="AD867" i="9"/>
  <c r="AC867" i="9"/>
  <c r="AQ866" i="9"/>
  <c r="AP866" i="9"/>
  <c r="AO866" i="9"/>
  <c r="AN866" i="9"/>
  <c r="AM866" i="9"/>
  <c r="AL866" i="9"/>
  <c r="AK866" i="9"/>
  <c r="AJ866" i="9"/>
  <c r="AI866" i="9"/>
  <c r="AH866" i="9"/>
  <c r="AG866" i="9"/>
  <c r="AF866" i="9"/>
  <c r="AE866" i="9"/>
  <c r="AD866" i="9"/>
  <c r="AC866" i="9"/>
  <c r="AQ865" i="9"/>
  <c r="AP865" i="9"/>
  <c r="AO865" i="9"/>
  <c r="AN865" i="9"/>
  <c r="AM865" i="9"/>
  <c r="AL865" i="9"/>
  <c r="AK865" i="9"/>
  <c r="AJ865" i="9"/>
  <c r="AI865" i="9"/>
  <c r="AH865" i="9"/>
  <c r="AG865" i="9"/>
  <c r="AF865" i="9"/>
  <c r="AE865" i="9"/>
  <c r="AD865" i="9"/>
  <c r="AC865" i="9"/>
  <c r="AQ864" i="9"/>
  <c r="AP864" i="9"/>
  <c r="AO864" i="9"/>
  <c r="AN864" i="9"/>
  <c r="AM864" i="9"/>
  <c r="AL864" i="9"/>
  <c r="AK864" i="9"/>
  <c r="AJ864" i="9"/>
  <c r="AI864" i="9"/>
  <c r="AH864" i="9"/>
  <c r="AG864" i="9"/>
  <c r="AF864" i="9"/>
  <c r="AE864" i="9"/>
  <c r="AD864" i="9"/>
  <c r="AC864" i="9"/>
  <c r="AQ863" i="9"/>
  <c r="AP863" i="9"/>
  <c r="AO863" i="9"/>
  <c r="AN863" i="9"/>
  <c r="AM863" i="9"/>
  <c r="AL863" i="9"/>
  <c r="AK863" i="9"/>
  <c r="AJ863" i="9"/>
  <c r="AI863" i="9"/>
  <c r="AH863" i="9"/>
  <c r="AG863" i="9"/>
  <c r="AF863" i="9"/>
  <c r="AE863" i="9"/>
  <c r="AD863" i="9"/>
  <c r="AC863" i="9"/>
  <c r="AQ862" i="9"/>
  <c r="AP862" i="9"/>
  <c r="AO862" i="9"/>
  <c r="AN862" i="9"/>
  <c r="AM862" i="9"/>
  <c r="AL862" i="9"/>
  <c r="AK862" i="9"/>
  <c r="AJ862" i="9"/>
  <c r="AI862" i="9"/>
  <c r="AH862" i="9"/>
  <c r="AG862" i="9"/>
  <c r="AF862" i="9"/>
  <c r="AE862" i="9"/>
  <c r="AD862" i="9"/>
  <c r="AC862" i="9"/>
  <c r="AQ861" i="9"/>
  <c r="AP861" i="9"/>
  <c r="AO861" i="9"/>
  <c r="AN861" i="9"/>
  <c r="AM861" i="9"/>
  <c r="AL861" i="9"/>
  <c r="AK861" i="9"/>
  <c r="AJ861" i="9"/>
  <c r="AI861" i="9"/>
  <c r="AH861" i="9"/>
  <c r="AG861" i="9"/>
  <c r="AF861" i="9"/>
  <c r="AE861" i="9"/>
  <c r="AD861" i="9"/>
  <c r="AC861" i="9"/>
  <c r="AQ860" i="9"/>
  <c r="AP860" i="9"/>
  <c r="AO860" i="9"/>
  <c r="AN860" i="9"/>
  <c r="AM860" i="9"/>
  <c r="AL860" i="9"/>
  <c r="AK860" i="9"/>
  <c r="AJ860" i="9"/>
  <c r="AI860" i="9"/>
  <c r="AH860" i="9"/>
  <c r="AG860" i="9"/>
  <c r="AF860" i="9"/>
  <c r="AE860" i="9"/>
  <c r="AD860" i="9"/>
  <c r="AC860" i="9"/>
  <c r="AQ859" i="9"/>
  <c r="AP859" i="9"/>
  <c r="AO859" i="9"/>
  <c r="AN859" i="9"/>
  <c r="AM859" i="9"/>
  <c r="AL859" i="9"/>
  <c r="AK859" i="9"/>
  <c r="AJ859" i="9"/>
  <c r="AI859" i="9"/>
  <c r="AH859" i="9"/>
  <c r="AG859" i="9"/>
  <c r="AF859" i="9"/>
  <c r="AE859" i="9"/>
  <c r="AD859" i="9"/>
  <c r="AC859" i="9"/>
  <c r="AQ858" i="9"/>
  <c r="AP858" i="9"/>
  <c r="AO858" i="9"/>
  <c r="AN858" i="9"/>
  <c r="AM858" i="9"/>
  <c r="AL858" i="9"/>
  <c r="AK858" i="9"/>
  <c r="AJ858" i="9"/>
  <c r="AI858" i="9"/>
  <c r="AH858" i="9"/>
  <c r="AG858" i="9"/>
  <c r="AF858" i="9"/>
  <c r="AE858" i="9"/>
  <c r="AD858" i="9"/>
  <c r="AC858" i="9"/>
  <c r="AQ857" i="9"/>
  <c r="AP857" i="9"/>
  <c r="AO857" i="9"/>
  <c r="AN857" i="9"/>
  <c r="AM857" i="9"/>
  <c r="AL857" i="9"/>
  <c r="AK857" i="9"/>
  <c r="AJ857" i="9"/>
  <c r="AI857" i="9"/>
  <c r="AH857" i="9"/>
  <c r="AG857" i="9"/>
  <c r="AF857" i="9"/>
  <c r="AE857" i="9"/>
  <c r="AD857" i="9"/>
  <c r="AC857" i="9"/>
  <c r="AQ856" i="9"/>
  <c r="AP856" i="9"/>
  <c r="AO856" i="9"/>
  <c r="AN856" i="9"/>
  <c r="AM856" i="9"/>
  <c r="AL856" i="9"/>
  <c r="AK856" i="9"/>
  <c r="AJ856" i="9"/>
  <c r="AI856" i="9"/>
  <c r="AH856" i="9"/>
  <c r="AG856" i="9"/>
  <c r="AF856" i="9"/>
  <c r="AE856" i="9"/>
  <c r="AD856" i="9"/>
  <c r="AC856" i="9"/>
  <c r="AQ855" i="9"/>
  <c r="AP855" i="9"/>
  <c r="AO855" i="9"/>
  <c r="AN855" i="9"/>
  <c r="AM855" i="9"/>
  <c r="AL855" i="9"/>
  <c r="AK855" i="9"/>
  <c r="AJ855" i="9"/>
  <c r="AI855" i="9"/>
  <c r="AH855" i="9"/>
  <c r="AG855" i="9"/>
  <c r="AF855" i="9"/>
  <c r="AE855" i="9"/>
  <c r="AD855" i="9"/>
  <c r="AC855" i="9"/>
  <c r="AQ854" i="9"/>
  <c r="AP854" i="9"/>
  <c r="AO854" i="9"/>
  <c r="AN854" i="9"/>
  <c r="AM854" i="9"/>
  <c r="AL854" i="9"/>
  <c r="AK854" i="9"/>
  <c r="AJ854" i="9"/>
  <c r="AI854" i="9"/>
  <c r="AH854" i="9"/>
  <c r="AG854" i="9"/>
  <c r="AF854" i="9"/>
  <c r="AE854" i="9"/>
  <c r="AD854" i="9"/>
  <c r="AC854" i="9"/>
  <c r="AQ853" i="9"/>
  <c r="AP853" i="9"/>
  <c r="AO853" i="9"/>
  <c r="AN853" i="9"/>
  <c r="AM853" i="9"/>
  <c r="AL853" i="9"/>
  <c r="AK853" i="9"/>
  <c r="AJ853" i="9"/>
  <c r="AI853" i="9"/>
  <c r="AH853" i="9"/>
  <c r="AG853" i="9"/>
  <c r="AF853" i="9"/>
  <c r="AE853" i="9"/>
  <c r="AD853" i="9"/>
  <c r="AC853" i="9"/>
  <c r="AQ852" i="9"/>
  <c r="AP852" i="9"/>
  <c r="AO852" i="9"/>
  <c r="AN852" i="9"/>
  <c r="AM852" i="9"/>
  <c r="AL852" i="9"/>
  <c r="AK852" i="9"/>
  <c r="AJ852" i="9"/>
  <c r="AI852" i="9"/>
  <c r="AH852" i="9"/>
  <c r="AG852" i="9"/>
  <c r="AF852" i="9"/>
  <c r="AE852" i="9"/>
  <c r="AD852" i="9"/>
  <c r="AC852" i="9"/>
  <c r="AQ851" i="9"/>
  <c r="AP851" i="9"/>
  <c r="AO851" i="9"/>
  <c r="AN851" i="9"/>
  <c r="AM851" i="9"/>
  <c r="AL851" i="9"/>
  <c r="AK851" i="9"/>
  <c r="AJ851" i="9"/>
  <c r="AI851" i="9"/>
  <c r="AH851" i="9"/>
  <c r="AG851" i="9"/>
  <c r="AF851" i="9"/>
  <c r="AE851" i="9"/>
  <c r="AD851" i="9"/>
  <c r="AC851" i="9"/>
  <c r="AQ850" i="9"/>
  <c r="AP850" i="9"/>
  <c r="AO850" i="9"/>
  <c r="AN850" i="9"/>
  <c r="AM850" i="9"/>
  <c r="AL850" i="9"/>
  <c r="AK850" i="9"/>
  <c r="AJ850" i="9"/>
  <c r="AI850" i="9"/>
  <c r="AH850" i="9"/>
  <c r="AG850" i="9"/>
  <c r="AF850" i="9"/>
  <c r="AE850" i="9"/>
  <c r="AD850" i="9"/>
  <c r="AC850" i="9"/>
  <c r="AQ849" i="9"/>
  <c r="AP849" i="9"/>
  <c r="AO849" i="9"/>
  <c r="AN849" i="9"/>
  <c r="AM849" i="9"/>
  <c r="AL849" i="9"/>
  <c r="AK849" i="9"/>
  <c r="AJ849" i="9"/>
  <c r="AI849" i="9"/>
  <c r="AH849" i="9"/>
  <c r="AG849" i="9"/>
  <c r="AF849" i="9"/>
  <c r="AE849" i="9"/>
  <c r="AD849" i="9"/>
  <c r="AC849" i="9"/>
  <c r="AQ848" i="9"/>
  <c r="AP848" i="9"/>
  <c r="AO848" i="9"/>
  <c r="AN848" i="9"/>
  <c r="AM848" i="9"/>
  <c r="AL848" i="9"/>
  <c r="AK848" i="9"/>
  <c r="AJ848" i="9"/>
  <c r="AI848" i="9"/>
  <c r="AH848" i="9"/>
  <c r="AG848" i="9"/>
  <c r="AF848" i="9"/>
  <c r="AE848" i="9"/>
  <c r="AD848" i="9"/>
  <c r="AC848" i="9"/>
  <c r="AQ847" i="9"/>
  <c r="AP847" i="9"/>
  <c r="AO847" i="9"/>
  <c r="AN847" i="9"/>
  <c r="AM847" i="9"/>
  <c r="AL847" i="9"/>
  <c r="AK847" i="9"/>
  <c r="AJ847" i="9"/>
  <c r="AI847" i="9"/>
  <c r="AH847" i="9"/>
  <c r="AG847" i="9"/>
  <c r="AF847" i="9"/>
  <c r="AE847" i="9"/>
  <c r="AD847" i="9"/>
  <c r="AC847" i="9"/>
  <c r="AQ846" i="9"/>
  <c r="AP846" i="9"/>
  <c r="AO846" i="9"/>
  <c r="AN846" i="9"/>
  <c r="AM846" i="9"/>
  <c r="AL846" i="9"/>
  <c r="AK846" i="9"/>
  <c r="AJ846" i="9"/>
  <c r="AI846" i="9"/>
  <c r="AH846" i="9"/>
  <c r="AG846" i="9"/>
  <c r="AF846" i="9"/>
  <c r="AE846" i="9"/>
  <c r="AD846" i="9"/>
  <c r="AC846" i="9"/>
  <c r="AQ845" i="9"/>
  <c r="AP845" i="9"/>
  <c r="AO845" i="9"/>
  <c r="AN845" i="9"/>
  <c r="AM845" i="9"/>
  <c r="AL845" i="9"/>
  <c r="AK845" i="9"/>
  <c r="AJ845" i="9"/>
  <c r="AI845" i="9"/>
  <c r="AH845" i="9"/>
  <c r="AG845" i="9"/>
  <c r="AF845" i="9"/>
  <c r="AE845" i="9"/>
  <c r="AD845" i="9"/>
  <c r="AC845" i="9"/>
  <c r="AQ844" i="9"/>
  <c r="AP844" i="9"/>
  <c r="AO844" i="9"/>
  <c r="AN844" i="9"/>
  <c r="AM844" i="9"/>
  <c r="AL844" i="9"/>
  <c r="AK844" i="9"/>
  <c r="AJ844" i="9"/>
  <c r="AI844" i="9"/>
  <c r="AH844" i="9"/>
  <c r="AG844" i="9"/>
  <c r="AF844" i="9"/>
  <c r="AE844" i="9"/>
  <c r="AD844" i="9"/>
  <c r="AC844" i="9"/>
  <c r="AQ843" i="9"/>
  <c r="AP843" i="9"/>
  <c r="AO843" i="9"/>
  <c r="AN843" i="9"/>
  <c r="AM843" i="9"/>
  <c r="AL843" i="9"/>
  <c r="AK843" i="9"/>
  <c r="AJ843" i="9"/>
  <c r="AI843" i="9"/>
  <c r="AH843" i="9"/>
  <c r="AG843" i="9"/>
  <c r="AF843" i="9"/>
  <c r="AE843" i="9"/>
  <c r="AD843" i="9"/>
  <c r="AC843" i="9"/>
  <c r="AQ842" i="9"/>
  <c r="AP842" i="9"/>
  <c r="AO842" i="9"/>
  <c r="AN842" i="9"/>
  <c r="AM842" i="9"/>
  <c r="AL842" i="9"/>
  <c r="AK842" i="9"/>
  <c r="AJ842" i="9"/>
  <c r="AI842" i="9"/>
  <c r="AH842" i="9"/>
  <c r="AG842" i="9"/>
  <c r="AF842" i="9"/>
  <c r="AE842" i="9"/>
  <c r="AD842" i="9"/>
  <c r="AC842" i="9"/>
  <c r="AQ841" i="9"/>
  <c r="AP841" i="9"/>
  <c r="AO841" i="9"/>
  <c r="AN841" i="9"/>
  <c r="AM841" i="9"/>
  <c r="AL841" i="9"/>
  <c r="AK841" i="9"/>
  <c r="AJ841" i="9"/>
  <c r="AI841" i="9"/>
  <c r="AH841" i="9"/>
  <c r="AG841" i="9"/>
  <c r="AF841" i="9"/>
  <c r="AE841" i="9"/>
  <c r="AD841" i="9"/>
  <c r="AC841" i="9"/>
  <c r="AQ840" i="9"/>
  <c r="AP840" i="9"/>
  <c r="AO840" i="9"/>
  <c r="AN840" i="9"/>
  <c r="AM840" i="9"/>
  <c r="AL840" i="9"/>
  <c r="AK840" i="9"/>
  <c r="AJ840" i="9"/>
  <c r="AI840" i="9"/>
  <c r="AH840" i="9"/>
  <c r="AG840" i="9"/>
  <c r="AF840" i="9"/>
  <c r="AE840" i="9"/>
  <c r="AD840" i="9"/>
  <c r="AC840" i="9"/>
  <c r="AQ839" i="9"/>
  <c r="AP839" i="9"/>
  <c r="AO839" i="9"/>
  <c r="AN839" i="9"/>
  <c r="AM839" i="9"/>
  <c r="AL839" i="9"/>
  <c r="AK839" i="9"/>
  <c r="AJ839" i="9"/>
  <c r="AI839" i="9"/>
  <c r="AH839" i="9"/>
  <c r="AG839" i="9"/>
  <c r="AF839" i="9"/>
  <c r="AE839" i="9"/>
  <c r="AD839" i="9"/>
  <c r="AC839" i="9"/>
  <c r="AQ838" i="9"/>
  <c r="AP838" i="9"/>
  <c r="AO838" i="9"/>
  <c r="AN838" i="9"/>
  <c r="AM838" i="9"/>
  <c r="AL838" i="9"/>
  <c r="AK838" i="9"/>
  <c r="AJ838" i="9"/>
  <c r="AI838" i="9"/>
  <c r="AH838" i="9"/>
  <c r="AG838" i="9"/>
  <c r="AF838" i="9"/>
  <c r="AE838" i="9"/>
  <c r="AD838" i="9"/>
  <c r="AC838" i="9"/>
  <c r="AQ837" i="9"/>
  <c r="AP837" i="9"/>
  <c r="AO837" i="9"/>
  <c r="AN837" i="9"/>
  <c r="AM837" i="9"/>
  <c r="AL837" i="9"/>
  <c r="AK837" i="9"/>
  <c r="AJ837" i="9"/>
  <c r="AI837" i="9"/>
  <c r="AH837" i="9"/>
  <c r="AG837" i="9"/>
  <c r="AF837" i="9"/>
  <c r="AE837" i="9"/>
  <c r="AD837" i="9"/>
  <c r="AC837" i="9"/>
  <c r="AQ836" i="9"/>
  <c r="AP836" i="9"/>
  <c r="AO836" i="9"/>
  <c r="AN836" i="9"/>
  <c r="AM836" i="9"/>
  <c r="AL836" i="9"/>
  <c r="AK836" i="9"/>
  <c r="AJ836" i="9"/>
  <c r="AI836" i="9"/>
  <c r="AH836" i="9"/>
  <c r="AG836" i="9"/>
  <c r="AF836" i="9"/>
  <c r="AE836" i="9"/>
  <c r="AD836" i="9"/>
  <c r="AC836" i="9"/>
  <c r="AQ835" i="9"/>
  <c r="AP835" i="9"/>
  <c r="AO835" i="9"/>
  <c r="AN835" i="9"/>
  <c r="AM835" i="9"/>
  <c r="AL835" i="9"/>
  <c r="AK835" i="9"/>
  <c r="AJ835" i="9"/>
  <c r="AI835" i="9"/>
  <c r="AH835" i="9"/>
  <c r="AG835" i="9"/>
  <c r="AF835" i="9"/>
  <c r="AE835" i="9"/>
  <c r="AD835" i="9"/>
  <c r="AC835" i="9"/>
  <c r="AQ834" i="9"/>
  <c r="AP834" i="9"/>
  <c r="AO834" i="9"/>
  <c r="AN834" i="9"/>
  <c r="AM834" i="9"/>
  <c r="AL834" i="9"/>
  <c r="AK834" i="9"/>
  <c r="AJ834" i="9"/>
  <c r="AI834" i="9"/>
  <c r="AH834" i="9"/>
  <c r="AG834" i="9"/>
  <c r="AF834" i="9"/>
  <c r="AE834" i="9"/>
  <c r="AD834" i="9"/>
  <c r="AC834" i="9"/>
  <c r="AQ833" i="9"/>
  <c r="AP833" i="9"/>
  <c r="AO833" i="9"/>
  <c r="AN833" i="9"/>
  <c r="AM833" i="9"/>
  <c r="AL833" i="9"/>
  <c r="AK833" i="9"/>
  <c r="AJ833" i="9"/>
  <c r="AI833" i="9"/>
  <c r="AH833" i="9"/>
  <c r="AG833" i="9"/>
  <c r="AF833" i="9"/>
  <c r="AE833" i="9"/>
  <c r="AD833" i="9"/>
  <c r="AC833" i="9"/>
  <c r="AQ832" i="9"/>
  <c r="AP832" i="9"/>
  <c r="AO832" i="9"/>
  <c r="AN832" i="9"/>
  <c r="AM832" i="9"/>
  <c r="AL832" i="9"/>
  <c r="AK832" i="9"/>
  <c r="AJ832" i="9"/>
  <c r="AI832" i="9"/>
  <c r="AH832" i="9"/>
  <c r="AG832" i="9"/>
  <c r="AF832" i="9"/>
  <c r="AE832" i="9"/>
  <c r="AD832" i="9"/>
  <c r="AC832" i="9"/>
  <c r="AQ831" i="9"/>
  <c r="AP831" i="9"/>
  <c r="AO831" i="9"/>
  <c r="AN831" i="9"/>
  <c r="AM831" i="9"/>
  <c r="AL831" i="9"/>
  <c r="AK831" i="9"/>
  <c r="AJ831" i="9"/>
  <c r="AI831" i="9"/>
  <c r="AH831" i="9"/>
  <c r="AG831" i="9"/>
  <c r="AF831" i="9"/>
  <c r="AE831" i="9"/>
  <c r="AD831" i="9"/>
  <c r="AC831" i="9"/>
  <c r="AW830" i="9"/>
  <c r="BI830" i="9" s="1"/>
  <c r="AQ830" i="9"/>
  <c r="AP830" i="9"/>
  <c r="AO830" i="9"/>
  <c r="AN830" i="9"/>
  <c r="AM830" i="9"/>
  <c r="AL830" i="9"/>
  <c r="AK830" i="9"/>
  <c r="AJ830" i="9"/>
  <c r="AI830" i="9"/>
  <c r="AH830" i="9"/>
  <c r="AG830" i="9"/>
  <c r="AF830" i="9"/>
  <c r="AE830" i="9"/>
  <c r="AD830" i="9"/>
  <c r="AC830" i="9"/>
  <c r="AQ829" i="9"/>
  <c r="AP829" i="9"/>
  <c r="AO829" i="9"/>
  <c r="AN829" i="9"/>
  <c r="AM829" i="9"/>
  <c r="AL829" i="9"/>
  <c r="AK829" i="9"/>
  <c r="AJ829" i="9"/>
  <c r="AI829" i="9"/>
  <c r="AH829" i="9"/>
  <c r="AG829" i="9"/>
  <c r="AF829" i="9"/>
  <c r="AE829" i="9"/>
  <c r="AD829" i="9"/>
  <c r="AC829" i="9"/>
  <c r="AW828" i="9"/>
  <c r="BI828" i="9" s="1"/>
  <c r="AQ828" i="9"/>
  <c r="AP828" i="9"/>
  <c r="AO828" i="9"/>
  <c r="AN828" i="9"/>
  <c r="AM828" i="9"/>
  <c r="AL828" i="9"/>
  <c r="AK828" i="9"/>
  <c r="AJ828" i="9"/>
  <c r="AI828" i="9"/>
  <c r="AH828" i="9"/>
  <c r="AG828" i="9"/>
  <c r="AF828" i="9"/>
  <c r="AE828" i="9"/>
  <c r="AD828" i="9"/>
  <c r="AC828" i="9"/>
  <c r="AW827" i="9"/>
  <c r="BI827" i="9" s="1"/>
  <c r="AQ827" i="9"/>
  <c r="AP827" i="9"/>
  <c r="AO827" i="9"/>
  <c r="AN827" i="9"/>
  <c r="AM827" i="9"/>
  <c r="AL827" i="9"/>
  <c r="AK827" i="9"/>
  <c r="AJ827" i="9"/>
  <c r="AI827" i="9"/>
  <c r="AH827" i="9"/>
  <c r="AG827" i="9"/>
  <c r="AF827" i="9"/>
  <c r="AE827" i="9"/>
  <c r="AD827" i="9"/>
  <c r="AC827" i="9"/>
  <c r="AQ826" i="9"/>
  <c r="AP826" i="9"/>
  <c r="AO826" i="9"/>
  <c r="AN826" i="9"/>
  <c r="AM826" i="9"/>
  <c r="AL826" i="9"/>
  <c r="AK826" i="9"/>
  <c r="AJ826" i="9"/>
  <c r="AI826" i="9"/>
  <c r="AH826" i="9"/>
  <c r="AG826" i="9"/>
  <c r="AF826" i="9"/>
  <c r="AE826" i="9"/>
  <c r="AD826" i="9"/>
  <c r="AC826" i="9"/>
  <c r="AQ825" i="9"/>
  <c r="AP825" i="9"/>
  <c r="AO825" i="9"/>
  <c r="AN825" i="9"/>
  <c r="AM825" i="9"/>
  <c r="AL825" i="9"/>
  <c r="AK825" i="9"/>
  <c r="AJ825" i="9"/>
  <c r="AI825" i="9"/>
  <c r="AH825" i="9"/>
  <c r="AG825" i="9"/>
  <c r="AF825" i="9"/>
  <c r="AE825" i="9"/>
  <c r="AD825" i="9"/>
  <c r="AC825" i="9"/>
  <c r="AQ824" i="9"/>
  <c r="AP824" i="9"/>
  <c r="AO824" i="9"/>
  <c r="AN824" i="9"/>
  <c r="AM824" i="9"/>
  <c r="AL824" i="9"/>
  <c r="AK824" i="9"/>
  <c r="AJ824" i="9"/>
  <c r="AI824" i="9"/>
  <c r="AH824" i="9"/>
  <c r="AG824" i="9"/>
  <c r="AF824" i="9"/>
  <c r="AE824" i="9"/>
  <c r="AD824" i="9"/>
  <c r="AC824" i="9"/>
  <c r="AQ823" i="9"/>
  <c r="AP823" i="9"/>
  <c r="AO823" i="9"/>
  <c r="AN823" i="9"/>
  <c r="AM823" i="9"/>
  <c r="AL823" i="9"/>
  <c r="AK823" i="9"/>
  <c r="AJ823" i="9"/>
  <c r="AI823" i="9"/>
  <c r="AH823" i="9"/>
  <c r="AG823" i="9"/>
  <c r="AF823" i="9"/>
  <c r="AE823" i="9"/>
  <c r="AD823" i="9"/>
  <c r="AC823" i="9"/>
  <c r="AQ822" i="9"/>
  <c r="AP822" i="9"/>
  <c r="AO822" i="9"/>
  <c r="AN822" i="9"/>
  <c r="AM822" i="9"/>
  <c r="AL822" i="9"/>
  <c r="AK822" i="9"/>
  <c r="AJ822" i="9"/>
  <c r="AI822" i="9"/>
  <c r="AH822" i="9"/>
  <c r="AG822" i="9"/>
  <c r="AF822" i="9"/>
  <c r="AE822" i="9"/>
  <c r="AD822" i="9"/>
  <c r="AC822" i="9"/>
  <c r="AQ821" i="9"/>
  <c r="AP821" i="9"/>
  <c r="AO821" i="9"/>
  <c r="AN821" i="9"/>
  <c r="AM821" i="9"/>
  <c r="AL821" i="9"/>
  <c r="AK821" i="9"/>
  <c r="AJ821" i="9"/>
  <c r="AI821" i="9"/>
  <c r="AH821" i="9"/>
  <c r="AG821" i="9"/>
  <c r="AF821" i="9"/>
  <c r="AE821" i="9"/>
  <c r="AD821" i="9"/>
  <c r="AC821" i="9"/>
  <c r="AW820" i="9"/>
  <c r="BI820" i="9" s="1"/>
  <c r="AQ820" i="9"/>
  <c r="AP820" i="9"/>
  <c r="AO820" i="9"/>
  <c r="AN820" i="9"/>
  <c r="AM820" i="9"/>
  <c r="AL820" i="9"/>
  <c r="AK820" i="9"/>
  <c r="AJ820" i="9"/>
  <c r="AI820" i="9"/>
  <c r="AH820" i="9"/>
  <c r="AG820" i="9"/>
  <c r="AF820" i="9"/>
  <c r="AE820" i="9"/>
  <c r="AD820" i="9"/>
  <c r="AC820" i="9"/>
  <c r="AQ819" i="9"/>
  <c r="AP819" i="9"/>
  <c r="AO819" i="9"/>
  <c r="AN819" i="9"/>
  <c r="AM819" i="9"/>
  <c r="AL819" i="9"/>
  <c r="AK819" i="9"/>
  <c r="AJ819" i="9"/>
  <c r="AI819" i="9"/>
  <c r="AH819" i="9"/>
  <c r="AG819" i="9"/>
  <c r="AF819" i="9"/>
  <c r="AE819" i="9"/>
  <c r="AD819" i="9"/>
  <c r="AC819" i="9"/>
  <c r="AQ818" i="9"/>
  <c r="AP818" i="9"/>
  <c r="AO818" i="9"/>
  <c r="AN818" i="9"/>
  <c r="AM818" i="9"/>
  <c r="AL818" i="9"/>
  <c r="AK818" i="9"/>
  <c r="AJ818" i="9"/>
  <c r="AI818" i="9"/>
  <c r="AH818" i="9"/>
  <c r="AG818" i="9"/>
  <c r="AF818" i="9"/>
  <c r="AE818" i="9"/>
  <c r="AD818" i="9"/>
  <c r="AC818" i="9"/>
  <c r="AQ817" i="9"/>
  <c r="AP817" i="9"/>
  <c r="AO817" i="9"/>
  <c r="AN817" i="9"/>
  <c r="AM817" i="9"/>
  <c r="AL817" i="9"/>
  <c r="AK817" i="9"/>
  <c r="AJ817" i="9"/>
  <c r="AI817" i="9"/>
  <c r="AH817" i="9"/>
  <c r="AG817" i="9"/>
  <c r="AF817" i="9"/>
  <c r="AE817" i="9"/>
  <c r="AD817" i="9"/>
  <c r="AC817" i="9"/>
  <c r="AQ816" i="9"/>
  <c r="AP816" i="9"/>
  <c r="AO816" i="9"/>
  <c r="AN816" i="9"/>
  <c r="AM816" i="9"/>
  <c r="AL816" i="9"/>
  <c r="AK816" i="9"/>
  <c r="AJ816" i="9"/>
  <c r="AI816" i="9"/>
  <c r="AH816" i="9"/>
  <c r="AG816" i="9"/>
  <c r="AF816" i="9"/>
  <c r="AE816" i="9"/>
  <c r="AD816" i="9"/>
  <c r="AC816" i="9"/>
  <c r="AQ815" i="9"/>
  <c r="AP815" i="9"/>
  <c r="AO815" i="9"/>
  <c r="AN815" i="9"/>
  <c r="AM815" i="9"/>
  <c r="AL815" i="9"/>
  <c r="AK815" i="9"/>
  <c r="AJ815" i="9"/>
  <c r="AI815" i="9"/>
  <c r="AH815" i="9"/>
  <c r="AG815" i="9"/>
  <c r="AF815" i="9"/>
  <c r="AE815" i="9"/>
  <c r="AD815" i="9"/>
  <c r="AC815" i="9"/>
  <c r="AQ814" i="9"/>
  <c r="AP814" i="9"/>
  <c r="AO814" i="9"/>
  <c r="AN814" i="9"/>
  <c r="AM814" i="9"/>
  <c r="AL814" i="9"/>
  <c r="AK814" i="9"/>
  <c r="AJ814" i="9"/>
  <c r="AI814" i="9"/>
  <c r="AH814" i="9"/>
  <c r="AG814" i="9"/>
  <c r="AF814" i="9"/>
  <c r="AE814" i="9"/>
  <c r="AD814" i="9"/>
  <c r="AC814" i="9"/>
  <c r="AQ813" i="9"/>
  <c r="AP813" i="9"/>
  <c r="AO813" i="9"/>
  <c r="AN813" i="9"/>
  <c r="AM813" i="9"/>
  <c r="AL813" i="9"/>
  <c r="AK813" i="9"/>
  <c r="AJ813" i="9"/>
  <c r="AI813" i="9"/>
  <c r="AH813" i="9"/>
  <c r="AG813" i="9"/>
  <c r="AF813" i="9"/>
  <c r="AE813" i="9"/>
  <c r="AD813" i="9"/>
  <c r="AC813" i="9"/>
  <c r="AQ812" i="9"/>
  <c r="AP812" i="9"/>
  <c r="AO812" i="9"/>
  <c r="AN812" i="9"/>
  <c r="AM812" i="9"/>
  <c r="AL812" i="9"/>
  <c r="AK812" i="9"/>
  <c r="AJ812" i="9"/>
  <c r="AI812" i="9"/>
  <c r="AH812" i="9"/>
  <c r="AG812" i="9"/>
  <c r="AF812" i="9"/>
  <c r="AE812" i="9"/>
  <c r="AD812" i="9"/>
  <c r="AC812" i="9"/>
  <c r="AQ811" i="9"/>
  <c r="AP811" i="9"/>
  <c r="AO811" i="9"/>
  <c r="AN811" i="9"/>
  <c r="AM811" i="9"/>
  <c r="AL811" i="9"/>
  <c r="AK811" i="9"/>
  <c r="AJ811" i="9"/>
  <c r="AI811" i="9"/>
  <c r="AH811" i="9"/>
  <c r="AG811" i="9"/>
  <c r="AF811" i="9"/>
  <c r="AE811" i="9"/>
  <c r="AD811" i="9"/>
  <c r="AC811" i="9"/>
  <c r="AQ810" i="9"/>
  <c r="AP810" i="9"/>
  <c r="AO810" i="9"/>
  <c r="AN810" i="9"/>
  <c r="AM810" i="9"/>
  <c r="AL810" i="9"/>
  <c r="AK810" i="9"/>
  <c r="AJ810" i="9"/>
  <c r="AI810" i="9"/>
  <c r="AH810" i="9"/>
  <c r="AG810" i="9"/>
  <c r="AF810" i="9"/>
  <c r="AE810" i="9"/>
  <c r="AD810" i="9"/>
  <c r="AC810" i="9"/>
  <c r="AQ809" i="9"/>
  <c r="AP809" i="9"/>
  <c r="AO809" i="9"/>
  <c r="AN809" i="9"/>
  <c r="AM809" i="9"/>
  <c r="AL809" i="9"/>
  <c r="AK809" i="9"/>
  <c r="AJ809" i="9"/>
  <c r="AI809" i="9"/>
  <c r="AH809" i="9"/>
  <c r="AG809" i="9"/>
  <c r="AF809" i="9"/>
  <c r="AE809" i="9"/>
  <c r="AD809" i="9"/>
  <c r="AC809" i="9"/>
  <c r="AQ808" i="9"/>
  <c r="AP808" i="9"/>
  <c r="AO808" i="9"/>
  <c r="AN808" i="9"/>
  <c r="AM808" i="9"/>
  <c r="AL808" i="9"/>
  <c r="AK808" i="9"/>
  <c r="AJ808" i="9"/>
  <c r="AI808" i="9"/>
  <c r="AH808" i="9"/>
  <c r="AG808" i="9"/>
  <c r="AF808" i="9"/>
  <c r="AE808" i="9"/>
  <c r="AD808" i="9"/>
  <c r="AC808" i="9"/>
  <c r="AQ807" i="9"/>
  <c r="AP807" i="9"/>
  <c r="AO807" i="9"/>
  <c r="AN807" i="9"/>
  <c r="AM807" i="9"/>
  <c r="AL807" i="9"/>
  <c r="AK807" i="9"/>
  <c r="AJ807" i="9"/>
  <c r="AI807" i="9"/>
  <c r="AH807" i="9"/>
  <c r="AG807" i="9"/>
  <c r="AF807" i="9"/>
  <c r="AE807" i="9"/>
  <c r="AD807" i="9"/>
  <c r="AC807" i="9"/>
  <c r="AQ806" i="9"/>
  <c r="AP806" i="9"/>
  <c r="AO806" i="9"/>
  <c r="AN806" i="9"/>
  <c r="AM806" i="9"/>
  <c r="AL806" i="9"/>
  <c r="AK806" i="9"/>
  <c r="AJ806" i="9"/>
  <c r="AI806" i="9"/>
  <c r="AH806" i="9"/>
  <c r="AG806" i="9"/>
  <c r="AF806" i="9"/>
  <c r="AE806" i="9"/>
  <c r="AD806" i="9"/>
  <c r="AC806" i="9"/>
  <c r="AQ805" i="9"/>
  <c r="AP805" i="9"/>
  <c r="AO805" i="9"/>
  <c r="AN805" i="9"/>
  <c r="AM805" i="9"/>
  <c r="AL805" i="9"/>
  <c r="AK805" i="9"/>
  <c r="AJ805" i="9"/>
  <c r="AI805" i="9"/>
  <c r="AH805" i="9"/>
  <c r="AG805" i="9"/>
  <c r="AF805" i="9"/>
  <c r="AE805" i="9"/>
  <c r="AD805" i="9"/>
  <c r="AC805" i="9"/>
  <c r="AQ804" i="9"/>
  <c r="AP804" i="9"/>
  <c r="AO804" i="9"/>
  <c r="AN804" i="9"/>
  <c r="AM804" i="9"/>
  <c r="AL804" i="9"/>
  <c r="AK804" i="9"/>
  <c r="AJ804" i="9"/>
  <c r="AI804" i="9"/>
  <c r="AH804" i="9"/>
  <c r="AG804" i="9"/>
  <c r="AF804" i="9"/>
  <c r="AE804" i="9"/>
  <c r="AD804" i="9"/>
  <c r="AC804" i="9"/>
  <c r="AQ803" i="9"/>
  <c r="AP803" i="9"/>
  <c r="AO803" i="9"/>
  <c r="AN803" i="9"/>
  <c r="AM803" i="9"/>
  <c r="AL803" i="9"/>
  <c r="AK803" i="9"/>
  <c r="AJ803" i="9"/>
  <c r="AI803" i="9"/>
  <c r="AH803" i="9"/>
  <c r="AG803" i="9"/>
  <c r="AF803" i="9"/>
  <c r="AE803" i="9"/>
  <c r="AD803" i="9"/>
  <c r="AC803" i="9"/>
  <c r="AQ802" i="9"/>
  <c r="AP802" i="9"/>
  <c r="AO802" i="9"/>
  <c r="AN802" i="9"/>
  <c r="AM802" i="9"/>
  <c r="AL802" i="9"/>
  <c r="AK802" i="9"/>
  <c r="AJ802" i="9"/>
  <c r="AI802" i="9"/>
  <c r="AH802" i="9"/>
  <c r="AG802" i="9"/>
  <c r="AF802" i="9"/>
  <c r="AE802" i="9"/>
  <c r="AD802" i="9"/>
  <c r="AC802" i="9"/>
  <c r="AQ801" i="9"/>
  <c r="AP801" i="9"/>
  <c r="AO801" i="9"/>
  <c r="AN801" i="9"/>
  <c r="AM801" i="9"/>
  <c r="AL801" i="9"/>
  <c r="AK801" i="9"/>
  <c r="AJ801" i="9"/>
  <c r="AI801" i="9"/>
  <c r="AH801" i="9"/>
  <c r="AG801" i="9"/>
  <c r="AF801" i="9"/>
  <c r="AE801" i="9"/>
  <c r="AD801" i="9"/>
  <c r="AC801" i="9"/>
  <c r="AQ800" i="9"/>
  <c r="AP800" i="9"/>
  <c r="AO800" i="9"/>
  <c r="AN800" i="9"/>
  <c r="AM800" i="9"/>
  <c r="AL800" i="9"/>
  <c r="AK800" i="9"/>
  <c r="AJ800" i="9"/>
  <c r="AI800" i="9"/>
  <c r="AH800" i="9"/>
  <c r="AG800" i="9"/>
  <c r="AF800" i="9"/>
  <c r="AE800" i="9"/>
  <c r="AD800" i="9"/>
  <c r="AC800" i="9"/>
  <c r="AQ799" i="9"/>
  <c r="AP799" i="9"/>
  <c r="AO799" i="9"/>
  <c r="AN799" i="9"/>
  <c r="AM799" i="9"/>
  <c r="AL799" i="9"/>
  <c r="AK799" i="9"/>
  <c r="AJ799" i="9"/>
  <c r="AI799" i="9"/>
  <c r="AH799" i="9"/>
  <c r="AG799" i="9"/>
  <c r="AF799" i="9"/>
  <c r="AE799" i="9"/>
  <c r="AD799" i="9"/>
  <c r="AC799" i="9"/>
  <c r="AQ798" i="9"/>
  <c r="AP798" i="9"/>
  <c r="AO798" i="9"/>
  <c r="AN798" i="9"/>
  <c r="AM798" i="9"/>
  <c r="AL798" i="9"/>
  <c r="AK798" i="9"/>
  <c r="AJ798" i="9"/>
  <c r="AI798" i="9"/>
  <c r="AH798" i="9"/>
  <c r="AG798" i="9"/>
  <c r="AF798" i="9"/>
  <c r="AE798" i="9"/>
  <c r="AD798" i="9"/>
  <c r="AC798" i="9"/>
  <c r="AQ797" i="9"/>
  <c r="AP797" i="9"/>
  <c r="AO797" i="9"/>
  <c r="AN797" i="9"/>
  <c r="AM797" i="9"/>
  <c r="AL797" i="9"/>
  <c r="AK797" i="9"/>
  <c r="AJ797" i="9"/>
  <c r="AI797" i="9"/>
  <c r="AH797" i="9"/>
  <c r="AG797" i="9"/>
  <c r="AF797" i="9"/>
  <c r="AE797" i="9"/>
  <c r="AD797" i="9"/>
  <c r="AC797" i="9"/>
  <c r="AQ796" i="9"/>
  <c r="AP796" i="9"/>
  <c r="AO796" i="9"/>
  <c r="AN796" i="9"/>
  <c r="AM796" i="9"/>
  <c r="AL796" i="9"/>
  <c r="AK796" i="9"/>
  <c r="AJ796" i="9"/>
  <c r="AI796" i="9"/>
  <c r="AH796" i="9"/>
  <c r="AG796" i="9"/>
  <c r="AF796" i="9"/>
  <c r="AE796" i="9"/>
  <c r="AD796" i="9"/>
  <c r="AC796" i="9"/>
  <c r="AQ795" i="9"/>
  <c r="AP795" i="9"/>
  <c r="AO795" i="9"/>
  <c r="AN795" i="9"/>
  <c r="AM795" i="9"/>
  <c r="AL795" i="9"/>
  <c r="AK795" i="9"/>
  <c r="AJ795" i="9"/>
  <c r="AI795" i="9"/>
  <c r="AH795" i="9"/>
  <c r="AG795" i="9"/>
  <c r="AF795" i="9"/>
  <c r="AE795" i="9"/>
  <c r="AD795" i="9"/>
  <c r="AC795" i="9"/>
  <c r="AQ794" i="9"/>
  <c r="AP794" i="9"/>
  <c r="AO794" i="9"/>
  <c r="AN794" i="9"/>
  <c r="AM794" i="9"/>
  <c r="AL794" i="9"/>
  <c r="AK794" i="9"/>
  <c r="AJ794" i="9"/>
  <c r="AI794" i="9"/>
  <c r="AH794" i="9"/>
  <c r="AG794" i="9"/>
  <c r="AF794" i="9"/>
  <c r="AE794" i="9"/>
  <c r="AD794" i="9"/>
  <c r="AC794" i="9"/>
  <c r="AQ793" i="9"/>
  <c r="AP793" i="9"/>
  <c r="AO793" i="9"/>
  <c r="AN793" i="9"/>
  <c r="AM793" i="9"/>
  <c r="AL793" i="9"/>
  <c r="AK793" i="9"/>
  <c r="AJ793" i="9"/>
  <c r="AI793" i="9"/>
  <c r="AH793" i="9"/>
  <c r="AG793" i="9"/>
  <c r="AF793" i="9"/>
  <c r="AE793" i="9"/>
  <c r="AD793" i="9"/>
  <c r="AC793" i="9"/>
  <c r="AQ792" i="9"/>
  <c r="AP792" i="9"/>
  <c r="AO792" i="9"/>
  <c r="AN792" i="9"/>
  <c r="AM792" i="9"/>
  <c r="AL792" i="9"/>
  <c r="AK792" i="9"/>
  <c r="AJ792" i="9"/>
  <c r="AI792" i="9"/>
  <c r="AH792" i="9"/>
  <c r="AG792" i="9"/>
  <c r="AF792" i="9"/>
  <c r="AE792" i="9"/>
  <c r="AD792" i="9"/>
  <c r="AC792" i="9"/>
  <c r="AQ791" i="9"/>
  <c r="AP791" i="9"/>
  <c r="AO791" i="9"/>
  <c r="AN791" i="9"/>
  <c r="AM791" i="9"/>
  <c r="AL791" i="9"/>
  <c r="AK791" i="9"/>
  <c r="AJ791" i="9"/>
  <c r="AI791" i="9"/>
  <c r="AH791" i="9"/>
  <c r="AG791" i="9"/>
  <c r="AF791" i="9"/>
  <c r="AE791" i="9"/>
  <c r="AD791" i="9"/>
  <c r="AC791" i="9"/>
  <c r="AQ790" i="9"/>
  <c r="AP790" i="9"/>
  <c r="AO790" i="9"/>
  <c r="AN790" i="9"/>
  <c r="AM790" i="9"/>
  <c r="AL790" i="9"/>
  <c r="AK790" i="9"/>
  <c r="AJ790" i="9"/>
  <c r="AI790" i="9"/>
  <c r="AH790" i="9"/>
  <c r="AG790" i="9"/>
  <c r="AF790" i="9"/>
  <c r="AE790" i="9"/>
  <c r="AD790" i="9"/>
  <c r="AC790" i="9"/>
  <c r="AQ789" i="9"/>
  <c r="AP789" i="9"/>
  <c r="AO789" i="9"/>
  <c r="AN789" i="9"/>
  <c r="AM789" i="9"/>
  <c r="AL789" i="9"/>
  <c r="AK789" i="9"/>
  <c r="AJ789" i="9"/>
  <c r="AI789" i="9"/>
  <c r="AH789" i="9"/>
  <c r="AG789" i="9"/>
  <c r="AF789" i="9"/>
  <c r="AE789" i="9"/>
  <c r="AD789" i="9"/>
  <c r="AC789" i="9"/>
  <c r="AQ788" i="9"/>
  <c r="AP788" i="9"/>
  <c r="AO788" i="9"/>
  <c r="AN788" i="9"/>
  <c r="AM788" i="9"/>
  <c r="AL788" i="9"/>
  <c r="AK788" i="9"/>
  <c r="AJ788" i="9"/>
  <c r="AI788" i="9"/>
  <c r="AH788" i="9"/>
  <c r="AG788" i="9"/>
  <c r="AF788" i="9"/>
  <c r="AE788" i="9"/>
  <c r="AD788" i="9"/>
  <c r="AC788" i="9"/>
  <c r="AQ787" i="9"/>
  <c r="AP787" i="9"/>
  <c r="AO787" i="9"/>
  <c r="AN787" i="9"/>
  <c r="AM787" i="9"/>
  <c r="AL787" i="9"/>
  <c r="AK787" i="9"/>
  <c r="AJ787" i="9"/>
  <c r="AI787" i="9"/>
  <c r="AH787" i="9"/>
  <c r="AG787" i="9"/>
  <c r="AF787" i="9"/>
  <c r="AE787" i="9"/>
  <c r="AD787" i="9"/>
  <c r="AC787" i="9"/>
  <c r="AQ786" i="9"/>
  <c r="AP786" i="9"/>
  <c r="AO786" i="9"/>
  <c r="AN786" i="9"/>
  <c r="AM786" i="9"/>
  <c r="AL786" i="9"/>
  <c r="AK786" i="9"/>
  <c r="AJ786" i="9"/>
  <c r="AI786" i="9"/>
  <c r="AH786" i="9"/>
  <c r="AG786" i="9"/>
  <c r="AF786" i="9"/>
  <c r="AE786" i="9"/>
  <c r="AD786" i="9"/>
  <c r="AC786" i="9"/>
  <c r="AQ785" i="9"/>
  <c r="AP785" i="9"/>
  <c r="AO785" i="9"/>
  <c r="AN785" i="9"/>
  <c r="AM785" i="9"/>
  <c r="AL785" i="9"/>
  <c r="AK785" i="9"/>
  <c r="AJ785" i="9"/>
  <c r="AI785" i="9"/>
  <c r="AH785" i="9"/>
  <c r="AG785" i="9"/>
  <c r="AF785" i="9"/>
  <c r="AE785" i="9"/>
  <c r="AD785" i="9"/>
  <c r="AC785" i="9"/>
  <c r="AQ784" i="9"/>
  <c r="AP784" i="9"/>
  <c r="AO784" i="9"/>
  <c r="AN784" i="9"/>
  <c r="AM784" i="9"/>
  <c r="AL784" i="9"/>
  <c r="AK784" i="9"/>
  <c r="AJ784" i="9"/>
  <c r="AI784" i="9"/>
  <c r="AH784" i="9"/>
  <c r="AG784" i="9"/>
  <c r="AF784" i="9"/>
  <c r="AE784" i="9"/>
  <c r="AD784" i="9"/>
  <c r="AC784" i="9"/>
  <c r="AW783" i="9"/>
  <c r="BI783" i="9" s="1"/>
  <c r="AQ783" i="9"/>
  <c r="AP783" i="9"/>
  <c r="AO783" i="9"/>
  <c r="AN783" i="9"/>
  <c r="AM783" i="9"/>
  <c r="AL783" i="9"/>
  <c r="AK783" i="9"/>
  <c r="AJ783" i="9"/>
  <c r="AI783" i="9"/>
  <c r="AH783" i="9"/>
  <c r="AG783" i="9"/>
  <c r="AF783" i="9"/>
  <c r="AE783" i="9"/>
  <c r="AD783" i="9"/>
  <c r="AC783" i="9"/>
  <c r="AW782" i="9"/>
  <c r="BI782" i="9" s="1"/>
  <c r="AQ782" i="9"/>
  <c r="AP782" i="9"/>
  <c r="AO782" i="9"/>
  <c r="AN782" i="9"/>
  <c r="AM782" i="9"/>
  <c r="AL782" i="9"/>
  <c r="AK782" i="9"/>
  <c r="AJ782" i="9"/>
  <c r="AI782" i="9"/>
  <c r="AH782" i="9"/>
  <c r="AG782" i="9"/>
  <c r="AF782" i="9"/>
  <c r="AE782" i="9"/>
  <c r="AD782" i="9"/>
  <c r="AC782" i="9"/>
  <c r="AQ781" i="9"/>
  <c r="AP781" i="9"/>
  <c r="AO781" i="9"/>
  <c r="AN781" i="9"/>
  <c r="AM781" i="9"/>
  <c r="AL781" i="9"/>
  <c r="AK781" i="9"/>
  <c r="AJ781" i="9"/>
  <c r="AI781" i="9"/>
  <c r="AH781" i="9"/>
  <c r="AG781" i="9"/>
  <c r="AF781" i="9"/>
  <c r="AE781" i="9"/>
  <c r="AD781" i="9"/>
  <c r="AC781" i="9"/>
  <c r="AW780" i="9"/>
  <c r="BI780" i="9" s="1"/>
  <c r="AQ780" i="9"/>
  <c r="AP780" i="9"/>
  <c r="AO780" i="9"/>
  <c r="AN780" i="9"/>
  <c r="AM780" i="9"/>
  <c r="AL780" i="9"/>
  <c r="AK780" i="9"/>
  <c r="AJ780" i="9"/>
  <c r="AI780" i="9"/>
  <c r="AH780" i="9"/>
  <c r="AG780" i="9"/>
  <c r="AF780" i="9"/>
  <c r="AE780" i="9"/>
  <c r="AD780" i="9"/>
  <c r="AC780" i="9"/>
  <c r="AW779" i="9"/>
  <c r="BI779" i="9" s="1"/>
  <c r="AQ779" i="9"/>
  <c r="AP779" i="9"/>
  <c r="AO779" i="9"/>
  <c r="AN779" i="9"/>
  <c r="AM779" i="9"/>
  <c r="AL779" i="9"/>
  <c r="AK779" i="9"/>
  <c r="AJ779" i="9"/>
  <c r="AI779" i="9"/>
  <c r="AH779" i="9"/>
  <c r="AG779" i="9"/>
  <c r="AF779" i="9"/>
  <c r="AE779" i="9"/>
  <c r="AD779" i="9"/>
  <c r="AC779" i="9"/>
  <c r="AW778" i="9"/>
  <c r="BI778" i="9" s="1"/>
  <c r="AQ778" i="9"/>
  <c r="AP778" i="9"/>
  <c r="AO778" i="9"/>
  <c r="AN778" i="9"/>
  <c r="AM778" i="9"/>
  <c r="AL778" i="9"/>
  <c r="AK778" i="9"/>
  <c r="AJ778" i="9"/>
  <c r="AI778" i="9"/>
  <c r="AH778" i="9"/>
  <c r="AG778" i="9"/>
  <c r="AF778" i="9"/>
  <c r="AE778" i="9"/>
  <c r="AD778" i="9"/>
  <c r="AC778" i="9"/>
  <c r="AW777" i="9"/>
  <c r="BI777" i="9" s="1"/>
  <c r="AQ777" i="9"/>
  <c r="AP777" i="9"/>
  <c r="AO777" i="9"/>
  <c r="AN777" i="9"/>
  <c r="AM777" i="9"/>
  <c r="AL777" i="9"/>
  <c r="AK777" i="9"/>
  <c r="AJ777" i="9"/>
  <c r="AI777" i="9"/>
  <c r="AH777" i="9"/>
  <c r="AG777" i="9"/>
  <c r="AF777" i="9"/>
  <c r="AE777" i="9"/>
  <c r="AD777" i="9"/>
  <c r="AC777" i="9"/>
  <c r="AW776" i="9"/>
  <c r="BI776" i="9" s="1"/>
  <c r="AQ776" i="9"/>
  <c r="AP776" i="9"/>
  <c r="AO776" i="9"/>
  <c r="AN776" i="9"/>
  <c r="AM776" i="9"/>
  <c r="AL776" i="9"/>
  <c r="AK776" i="9"/>
  <c r="AJ776" i="9"/>
  <c r="AI776" i="9"/>
  <c r="AH776" i="9"/>
  <c r="AG776" i="9"/>
  <c r="AF776" i="9"/>
  <c r="AE776" i="9"/>
  <c r="AD776" i="9"/>
  <c r="AC776" i="9"/>
  <c r="AW775" i="9"/>
  <c r="BI775" i="9" s="1"/>
  <c r="AQ775" i="9"/>
  <c r="AP775" i="9"/>
  <c r="AO775" i="9"/>
  <c r="AN775" i="9"/>
  <c r="AM775" i="9"/>
  <c r="AL775" i="9"/>
  <c r="AK775" i="9"/>
  <c r="AJ775" i="9"/>
  <c r="AI775" i="9"/>
  <c r="AH775" i="9"/>
  <c r="AG775" i="9"/>
  <c r="AF775" i="9"/>
  <c r="AE775" i="9"/>
  <c r="AD775" i="9"/>
  <c r="AC775" i="9"/>
  <c r="AW774" i="9"/>
  <c r="BI774" i="9" s="1"/>
  <c r="AQ774" i="9"/>
  <c r="AP774" i="9"/>
  <c r="AO774" i="9"/>
  <c r="AN774" i="9"/>
  <c r="AM774" i="9"/>
  <c r="AL774" i="9"/>
  <c r="AK774" i="9"/>
  <c r="AJ774" i="9"/>
  <c r="AI774" i="9"/>
  <c r="AH774" i="9"/>
  <c r="AG774" i="9"/>
  <c r="AF774" i="9"/>
  <c r="AE774" i="9"/>
  <c r="AD774" i="9"/>
  <c r="AC774" i="9"/>
  <c r="AQ773" i="9"/>
  <c r="AP773" i="9"/>
  <c r="AO773" i="9"/>
  <c r="AN773" i="9"/>
  <c r="AM773" i="9"/>
  <c r="AL773" i="9"/>
  <c r="AK773" i="9"/>
  <c r="AJ773" i="9"/>
  <c r="AI773" i="9"/>
  <c r="AH773" i="9"/>
  <c r="AG773" i="9"/>
  <c r="AF773" i="9"/>
  <c r="AE773" i="9"/>
  <c r="AD773" i="9"/>
  <c r="AC773" i="9"/>
  <c r="AQ772" i="9"/>
  <c r="AP772" i="9"/>
  <c r="AO772" i="9"/>
  <c r="AN772" i="9"/>
  <c r="AM772" i="9"/>
  <c r="AL772" i="9"/>
  <c r="AK772" i="9"/>
  <c r="AJ772" i="9"/>
  <c r="AI772" i="9"/>
  <c r="AH772" i="9"/>
  <c r="AG772" i="9"/>
  <c r="AF772" i="9"/>
  <c r="AE772" i="9"/>
  <c r="AD772" i="9"/>
  <c r="AC772" i="9"/>
  <c r="AQ771" i="9"/>
  <c r="AP771" i="9"/>
  <c r="AO771" i="9"/>
  <c r="AN771" i="9"/>
  <c r="AM771" i="9"/>
  <c r="AL771" i="9"/>
  <c r="AK771" i="9"/>
  <c r="AJ771" i="9"/>
  <c r="AI771" i="9"/>
  <c r="AH771" i="9"/>
  <c r="AG771" i="9"/>
  <c r="AF771" i="9"/>
  <c r="AE771" i="9"/>
  <c r="AD771" i="9"/>
  <c r="AC771" i="9"/>
  <c r="AQ770" i="9"/>
  <c r="AP770" i="9"/>
  <c r="AO770" i="9"/>
  <c r="AN770" i="9"/>
  <c r="AM770" i="9"/>
  <c r="AL770" i="9"/>
  <c r="AK770" i="9"/>
  <c r="AJ770" i="9"/>
  <c r="AI770" i="9"/>
  <c r="AH770" i="9"/>
  <c r="AG770" i="9"/>
  <c r="AF770" i="9"/>
  <c r="AE770" i="9"/>
  <c r="AD770" i="9"/>
  <c r="AC770" i="9"/>
  <c r="AQ769" i="9"/>
  <c r="AP769" i="9"/>
  <c r="AO769" i="9"/>
  <c r="AN769" i="9"/>
  <c r="AM769" i="9"/>
  <c r="AL769" i="9"/>
  <c r="AK769" i="9"/>
  <c r="AJ769" i="9"/>
  <c r="AI769" i="9"/>
  <c r="AH769" i="9"/>
  <c r="AG769" i="9"/>
  <c r="AF769" i="9"/>
  <c r="AE769" i="9"/>
  <c r="AD769" i="9"/>
  <c r="AC769" i="9"/>
  <c r="AQ768" i="9"/>
  <c r="AP768" i="9"/>
  <c r="AO768" i="9"/>
  <c r="AN768" i="9"/>
  <c r="AM768" i="9"/>
  <c r="AL768" i="9"/>
  <c r="AK768" i="9"/>
  <c r="AJ768" i="9"/>
  <c r="AI768" i="9"/>
  <c r="AH768" i="9"/>
  <c r="AG768" i="9"/>
  <c r="AF768" i="9"/>
  <c r="AE768" i="9"/>
  <c r="AD768" i="9"/>
  <c r="AC768" i="9"/>
  <c r="AQ767" i="9"/>
  <c r="AP767" i="9"/>
  <c r="AO767" i="9"/>
  <c r="AN767" i="9"/>
  <c r="AM767" i="9"/>
  <c r="AL767" i="9"/>
  <c r="AK767" i="9"/>
  <c r="AJ767" i="9"/>
  <c r="AI767" i="9"/>
  <c r="AH767" i="9"/>
  <c r="AG767" i="9"/>
  <c r="AF767" i="9"/>
  <c r="AE767" i="9"/>
  <c r="AD767" i="9"/>
  <c r="AC767" i="9"/>
  <c r="AQ766" i="9"/>
  <c r="AP766" i="9"/>
  <c r="AO766" i="9"/>
  <c r="AN766" i="9"/>
  <c r="AM766" i="9"/>
  <c r="AL766" i="9"/>
  <c r="AK766" i="9"/>
  <c r="AJ766" i="9"/>
  <c r="AI766" i="9"/>
  <c r="AH766" i="9"/>
  <c r="AG766" i="9"/>
  <c r="AF766" i="9"/>
  <c r="AE766" i="9"/>
  <c r="AD766" i="9"/>
  <c r="AC766" i="9"/>
  <c r="AQ765" i="9"/>
  <c r="AP765" i="9"/>
  <c r="AO765" i="9"/>
  <c r="AN765" i="9"/>
  <c r="AM765" i="9"/>
  <c r="AL765" i="9"/>
  <c r="AK765" i="9"/>
  <c r="AJ765" i="9"/>
  <c r="AI765" i="9"/>
  <c r="AH765" i="9"/>
  <c r="AG765" i="9"/>
  <c r="AF765" i="9"/>
  <c r="AE765" i="9"/>
  <c r="AD765" i="9"/>
  <c r="AC765" i="9"/>
  <c r="AQ764" i="9"/>
  <c r="AP764" i="9"/>
  <c r="AO764" i="9"/>
  <c r="AN764" i="9"/>
  <c r="AM764" i="9"/>
  <c r="AL764" i="9"/>
  <c r="AK764" i="9"/>
  <c r="AJ764" i="9"/>
  <c r="AI764" i="9"/>
  <c r="AH764" i="9"/>
  <c r="AG764" i="9"/>
  <c r="AF764" i="9"/>
  <c r="AE764" i="9"/>
  <c r="AD764" i="9"/>
  <c r="AC764" i="9"/>
  <c r="AW763" i="9"/>
  <c r="BI763" i="9" s="1"/>
  <c r="AQ763" i="9"/>
  <c r="AP763" i="9"/>
  <c r="AO763" i="9"/>
  <c r="AN763" i="9"/>
  <c r="AM763" i="9"/>
  <c r="AL763" i="9"/>
  <c r="AK763" i="9"/>
  <c r="AJ763" i="9"/>
  <c r="AI763" i="9"/>
  <c r="AH763" i="9"/>
  <c r="AG763" i="9"/>
  <c r="AF763" i="9"/>
  <c r="AE763" i="9"/>
  <c r="AD763" i="9"/>
  <c r="AC763" i="9"/>
  <c r="AQ762" i="9"/>
  <c r="AP762" i="9"/>
  <c r="AO762" i="9"/>
  <c r="AN762" i="9"/>
  <c r="AM762" i="9"/>
  <c r="AL762" i="9"/>
  <c r="AK762" i="9"/>
  <c r="AJ762" i="9"/>
  <c r="AI762" i="9"/>
  <c r="AH762" i="9"/>
  <c r="AG762" i="9"/>
  <c r="AF762" i="9"/>
  <c r="AE762" i="9"/>
  <c r="AD762" i="9"/>
  <c r="AC762" i="9"/>
  <c r="AW761" i="9"/>
  <c r="BI761" i="9" s="1"/>
  <c r="AQ761" i="9"/>
  <c r="AP761" i="9"/>
  <c r="AO761" i="9"/>
  <c r="AN761" i="9"/>
  <c r="AM761" i="9"/>
  <c r="AL761" i="9"/>
  <c r="AK761" i="9"/>
  <c r="AJ761" i="9"/>
  <c r="AI761" i="9"/>
  <c r="AH761" i="9"/>
  <c r="AG761" i="9"/>
  <c r="AF761" i="9"/>
  <c r="AE761" i="9"/>
  <c r="AD761" i="9"/>
  <c r="AC761" i="9"/>
  <c r="AQ760" i="9"/>
  <c r="AP760" i="9"/>
  <c r="AO760" i="9"/>
  <c r="AN760" i="9"/>
  <c r="AM760" i="9"/>
  <c r="AL760" i="9"/>
  <c r="AK760" i="9"/>
  <c r="AJ760" i="9"/>
  <c r="AI760" i="9"/>
  <c r="AH760" i="9"/>
  <c r="AG760" i="9"/>
  <c r="AF760" i="9"/>
  <c r="AE760" i="9"/>
  <c r="AD760" i="9"/>
  <c r="AC760" i="9"/>
  <c r="AW759" i="9"/>
  <c r="BI759" i="9" s="1"/>
  <c r="AQ759" i="9"/>
  <c r="AP759" i="9"/>
  <c r="AO759" i="9"/>
  <c r="AN759" i="9"/>
  <c r="AM759" i="9"/>
  <c r="AL759" i="9"/>
  <c r="AK759" i="9"/>
  <c r="AJ759" i="9"/>
  <c r="AI759" i="9"/>
  <c r="AH759" i="9"/>
  <c r="AG759" i="9"/>
  <c r="AF759" i="9"/>
  <c r="AE759" i="9"/>
  <c r="AD759" i="9"/>
  <c r="AC759" i="9"/>
  <c r="AW758" i="9"/>
  <c r="BI758" i="9" s="1"/>
  <c r="AQ758" i="9"/>
  <c r="AP758" i="9"/>
  <c r="AO758" i="9"/>
  <c r="AN758" i="9"/>
  <c r="AM758" i="9"/>
  <c r="AL758" i="9"/>
  <c r="AK758" i="9"/>
  <c r="AJ758" i="9"/>
  <c r="AI758" i="9"/>
  <c r="AH758" i="9"/>
  <c r="AG758" i="9"/>
  <c r="AF758" i="9"/>
  <c r="AE758" i="9"/>
  <c r="AD758" i="9"/>
  <c r="AC758" i="9"/>
  <c r="AQ757" i="9"/>
  <c r="AP757" i="9"/>
  <c r="AO757" i="9"/>
  <c r="AN757" i="9"/>
  <c r="AM757" i="9"/>
  <c r="AL757" i="9"/>
  <c r="AK757" i="9"/>
  <c r="AJ757" i="9"/>
  <c r="AI757" i="9"/>
  <c r="AH757" i="9"/>
  <c r="AG757" i="9"/>
  <c r="AF757" i="9"/>
  <c r="AE757" i="9"/>
  <c r="AD757" i="9"/>
  <c r="AC757" i="9"/>
  <c r="AW756" i="9"/>
  <c r="BI756" i="9" s="1"/>
  <c r="AQ756" i="9"/>
  <c r="AP756" i="9"/>
  <c r="AO756" i="9"/>
  <c r="AN756" i="9"/>
  <c r="AM756" i="9"/>
  <c r="AL756" i="9"/>
  <c r="AK756" i="9"/>
  <c r="AJ756" i="9"/>
  <c r="AI756" i="9"/>
  <c r="AH756" i="9"/>
  <c r="AG756" i="9"/>
  <c r="AF756" i="9"/>
  <c r="AE756" i="9"/>
  <c r="AD756" i="9"/>
  <c r="AC756" i="9"/>
  <c r="AQ755" i="9"/>
  <c r="AP755" i="9"/>
  <c r="AO755" i="9"/>
  <c r="AN755" i="9"/>
  <c r="AM755" i="9"/>
  <c r="AL755" i="9"/>
  <c r="AK755" i="9"/>
  <c r="AJ755" i="9"/>
  <c r="AI755" i="9"/>
  <c r="AH755" i="9"/>
  <c r="AG755" i="9"/>
  <c r="AF755" i="9"/>
  <c r="AE755" i="9"/>
  <c r="AD755" i="9"/>
  <c r="AC755" i="9"/>
  <c r="AW754" i="9"/>
  <c r="BI754" i="9" s="1"/>
  <c r="AQ754" i="9"/>
  <c r="AP754" i="9"/>
  <c r="AO754" i="9"/>
  <c r="AN754" i="9"/>
  <c r="AM754" i="9"/>
  <c r="AL754" i="9"/>
  <c r="AK754" i="9"/>
  <c r="AJ754" i="9"/>
  <c r="AI754" i="9"/>
  <c r="AH754" i="9"/>
  <c r="AG754" i="9"/>
  <c r="AF754" i="9"/>
  <c r="AE754" i="9"/>
  <c r="AD754" i="9"/>
  <c r="AC754" i="9"/>
  <c r="AQ753" i="9"/>
  <c r="AP753" i="9"/>
  <c r="AO753" i="9"/>
  <c r="AN753" i="9"/>
  <c r="AM753" i="9"/>
  <c r="AL753" i="9"/>
  <c r="AK753" i="9"/>
  <c r="AJ753" i="9"/>
  <c r="AI753" i="9"/>
  <c r="AH753" i="9"/>
  <c r="AG753" i="9"/>
  <c r="AF753" i="9"/>
  <c r="AE753" i="9"/>
  <c r="AD753" i="9"/>
  <c r="AC753" i="9"/>
  <c r="AW752" i="9"/>
  <c r="BI752" i="9" s="1"/>
  <c r="AQ752" i="9"/>
  <c r="AP752" i="9"/>
  <c r="AO752" i="9"/>
  <c r="AN752" i="9"/>
  <c r="AM752" i="9"/>
  <c r="AL752" i="9"/>
  <c r="AK752" i="9"/>
  <c r="AJ752" i="9"/>
  <c r="AI752" i="9"/>
  <c r="AH752" i="9"/>
  <c r="AG752" i="9"/>
  <c r="AF752" i="9"/>
  <c r="AE752" i="9"/>
  <c r="AD752" i="9"/>
  <c r="AC752" i="9"/>
  <c r="AQ751" i="9"/>
  <c r="AP751" i="9"/>
  <c r="AO751" i="9"/>
  <c r="AN751" i="9"/>
  <c r="AM751" i="9"/>
  <c r="AL751" i="9"/>
  <c r="AK751" i="9"/>
  <c r="AJ751" i="9"/>
  <c r="AI751" i="9"/>
  <c r="AH751" i="9"/>
  <c r="AG751" i="9"/>
  <c r="AF751" i="9"/>
  <c r="AE751" i="9"/>
  <c r="AD751" i="9"/>
  <c r="AC751" i="9"/>
  <c r="AW750" i="9"/>
  <c r="BI750" i="9" s="1"/>
  <c r="AQ750" i="9"/>
  <c r="AP750" i="9"/>
  <c r="AO750" i="9"/>
  <c r="AN750" i="9"/>
  <c r="AM750" i="9"/>
  <c r="AL750" i="9"/>
  <c r="AK750" i="9"/>
  <c r="AJ750" i="9"/>
  <c r="AI750" i="9"/>
  <c r="AH750" i="9"/>
  <c r="AG750" i="9"/>
  <c r="AF750" i="9"/>
  <c r="AE750" i="9"/>
  <c r="AD750" i="9"/>
  <c r="AC750" i="9"/>
  <c r="AQ749" i="9"/>
  <c r="AP749" i="9"/>
  <c r="AO749" i="9"/>
  <c r="AN749" i="9"/>
  <c r="AM749" i="9"/>
  <c r="AL749" i="9"/>
  <c r="AK749" i="9"/>
  <c r="AJ749" i="9"/>
  <c r="AI749" i="9"/>
  <c r="AH749" i="9"/>
  <c r="AG749" i="9"/>
  <c r="AF749" i="9"/>
  <c r="AE749" i="9"/>
  <c r="AD749" i="9"/>
  <c r="AC749" i="9"/>
  <c r="AW748" i="9"/>
  <c r="BI748" i="9" s="1"/>
  <c r="AQ748" i="9"/>
  <c r="AP748" i="9"/>
  <c r="AO748" i="9"/>
  <c r="AN748" i="9"/>
  <c r="AM748" i="9"/>
  <c r="AL748" i="9"/>
  <c r="AK748" i="9"/>
  <c r="AJ748" i="9"/>
  <c r="AI748" i="9"/>
  <c r="AH748" i="9"/>
  <c r="AG748" i="9"/>
  <c r="AF748" i="9"/>
  <c r="AE748" i="9"/>
  <c r="AD748" i="9"/>
  <c r="AC748" i="9"/>
  <c r="AQ747" i="9"/>
  <c r="AP747" i="9"/>
  <c r="AO747" i="9"/>
  <c r="AN747" i="9"/>
  <c r="AM747" i="9"/>
  <c r="AL747" i="9"/>
  <c r="AK747" i="9"/>
  <c r="AJ747" i="9"/>
  <c r="AI747" i="9"/>
  <c r="AH747" i="9"/>
  <c r="AG747" i="9"/>
  <c r="AF747" i="9"/>
  <c r="AE747" i="9"/>
  <c r="AD747" i="9"/>
  <c r="AC747" i="9"/>
  <c r="AW746" i="9"/>
  <c r="BI746" i="9" s="1"/>
  <c r="AQ746" i="9"/>
  <c r="AP746" i="9"/>
  <c r="AO746" i="9"/>
  <c r="AN746" i="9"/>
  <c r="AM746" i="9"/>
  <c r="AL746" i="9"/>
  <c r="AK746" i="9"/>
  <c r="AJ746" i="9"/>
  <c r="AI746" i="9"/>
  <c r="AH746" i="9"/>
  <c r="AG746" i="9"/>
  <c r="AF746" i="9"/>
  <c r="AE746" i="9"/>
  <c r="AD746" i="9"/>
  <c r="AC746" i="9"/>
  <c r="AW745" i="9"/>
  <c r="BI745" i="9" s="1"/>
  <c r="AQ745" i="9"/>
  <c r="AP745" i="9"/>
  <c r="AO745" i="9"/>
  <c r="AN745" i="9"/>
  <c r="AM745" i="9"/>
  <c r="AL745" i="9"/>
  <c r="AK745" i="9"/>
  <c r="AJ745" i="9"/>
  <c r="AI745" i="9"/>
  <c r="AH745" i="9"/>
  <c r="AG745" i="9"/>
  <c r="AF745" i="9"/>
  <c r="AE745" i="9"/>
  <c r="AD745" i="9"/>
  <c r="AC745" i="9"/>
  <c r="AW744" i="9"/>
  <c r="BI744" i="9" s="1"/>
  <c r="AQ744" i="9"/>
  <c r="AP744" i="9"/>
  <c r="AO744" i="9"/>
  <c r="AN744" i="9"/>
  <c r="AM744" i="9"/>
  <c r="AL744" i="9"/>
  <c r="AK744" i="9"/>
  <c r="AJ744" i="9"/>
  <c r="AI744" i="9"/>
  <c r="AH744" i="9"/>
  <c r="AG744" i="9"/>
  <c r="AF744" i="9"/>
  <c r="AE744" i="9"/>
  <c r="AD744" i="9"/>
  <c r="AC744" i="9"/>
  <c r="AQ743" i="9"/>
  <c r="AP743" i="9"/>
  <c r="AO743" i="9"/>
  <c r="AN743" i="9"/>
  <c r="AM743" i="9"/>
  <c r="AL743" i="9"/>
  <c r="AK743" i="9"/>
  <c r="AJ743" i="9"/>
  <c r="AI743" i="9"/>
  <c r="AH743" i="9"/>
  <c r="AG743" i="9"/>
  <c r="AF743" i="9"/>
  <c r="AE743" i="9"/>
  <c r="AD743" i="9"/>
  <c r="AC743" i="9"/>
  <c r="AW742" i="9"/>
  <c r="BI742" i="9" s="1"/>
  <c r="AQ742" i="9"/>
  <c r="AP742" i="9"/>
  <c r="AO742" i="9"/>
  <c r="AN742" i="9"/>
  <c r="AM742" i="9"/>
  <c r="AL742" i="9"/>
  <c r="AK742" i="9"/>
  <c r="AJ742" i="9"/>
  <c r="AI742" i="9"/>
  <c r="AH742" i="9"/>
  <c r="AG742" i="9"/>
  <c r="AF742" i="9"/>
  <c r="AE742" i="9"/>
  <c r="AD742" i="9"/>
  <c r="AC742" i="9"/>
  <c r="AW741" i="9"/>
  <c r="BI741" i="9" s="1"/>
  <c r="AQ741" i="9"/>
  <c r="AP741" i="9"/>
  <c r="AO741" i="9"/>
  <c r="AN741" i="9"/>
  <c r="AM741" i="9"/>
  <c r="AL741" i="9"/>
  <c r="AK741" i="9"/>
  <c r="AJ741" i="9"/>
  <c r="AI741" i="9"/>
  <c r="AH741" i="9"/>
  <c r="AG741" i="9"/>
  <c r="AF741" i="9"/>
  <c r="AE741" i="9"/>
  <c r="AD741" i="9"/>
  <c r="AC741" i="9"/>
  <c r="AQ740" i="9"/>
  <c r="AP740" i="9"/>
  <c r="AO740" i="9"/>
  <c r="AN740" i="9"/>
  <c r="AM740" i="9"/>
  <c r="AL740" i="9"/>
  <c r="AK740" i="9"/>
  <c r="AJ740" i="9"/>
  <c r="AI740" i="9"/>
  <c r="AH740" i="9"/>
  <c r="AG740" i="9"/>
  <c r="AF740" i="9"/>
  <c r="AE740" i="9"/>
  <c r="AD740" i="9"/>
  <c r="AC740" i="9"/>
  <c r="AW739" i="9"/>
  <c r="BI739" i="9" s="1"/>
  <c r="AQ739" i="9"/>
  <c r="AP739" i="9"/>
  <c r="AO739" i="9"/>
  <c r="AN739" i="9"/>
  <c r="AM739" i="9"/>
  <c r="AL739" i="9"/>
  <c r="AK739" i="9"/>
  <c r="AJ739" i="9"/>
  <c r="AI739" i="9"/>
  <c r="AH739" i="9"/>
  <c r="AG739" i="9"/>
  <c r="AF739" i="9"/>
  <c r="AE739" i="9"/>
  <c r="AD739" i="9"/>
  <c r="AC739" i="9"/>
  <c r="AQ738" i="9"/>
  <c r="AP738" i="9"/>
  <c r="AO738" i="9"/>
  <c r="AN738" i="9"/>
  <c r="AM738" i="9"/>
  <c r="AL738" i="9"/>
  <c r="AK738" i="9"/>
  <c r="AJ738" i="9"/>
  <c r="AI738" i="9"/>
  <c r="AH738" i="9"/>
  <c r="AG738" i="9"/>
  <c r="AF738" i="9"/>
  <c r="AE738" i="9"/>
  <c r="AD738" i="9"/>
  <c r="AC738" i="9"/>
  <c r="AW737" i="9"/>
  <c r="BI737" i="9" s="1"/>
  <c r="AQ737" i="9"/>
  <c r="AP737" i="9"/>
  <c r="AO737" i="9"/>
  <c r="AN737" i="9"/>
  <c r="AM737" i="9"/>
  <c r="AL737" i="9"/>
  <c r="AK737" i="9"/>
  <c r="AJ737" i="9"/>
  <c r="AI737" i="9"/>
  <c r="AH737" i="9"/>
  <c r="AG737" i="9"/>
  <c r="AF737" i="9"/>
  <c r="AE737" i="9"/>
  <c r="AD737" i="9"/>
  <c r="AC737" i="9"/>
  <c r="AW736" i="9"/>
  <c r="BI736" i="9" s="1"/>
  <c r="AQ736" i="9"/>
  <c r="AP736" i="9"/>
  <c r="AO736" i="9"/>
  <c r="AN736" i="9"/>
  <c r="AM736" i="9"/>
  <c r="AL736" i="9"/>
  <c r="AK736" i="9"/>
  <c r="AJ736" i="9"/>
  <c r="AI736" i="9"/>
  <c r="AH736" i="9"/>
  <c r="AG736" i="9"/>
  <c r="AF736" i="9"/>
  <c r="AE736" i="9"/>
  <c r="AD736" i="9"/>
  <c r="AC736" i="9"/>
  <c r="AQ735" i="9"/>
  <c r="AP735" i="9"/>
  <c r="AO735" i="9"/>
  <c r="AN735" i="9"/>
  <c r="AM735" i="9"/>
  <c r="AL735" i="9"/>
  <c r="AK735" i="9"/>
  <c r="AJ735" i="9"/>
  <c r="AI735" i="9"/>
  <c r="AH735" i="9"/>
  <c r="AG735" i="9"/>
  <c r="AF735" i="9"/>
  <c r="AE735" i="9"/>
  <c r="AD735" i="9"/>
  <c r="AC735" i="9"/>
  <c r="AW734" i="9"/>
  <c r="BI734" i="9" s="1"/>
  <c r="AQ734" i="9"/>
  <c r="AP734" i="9"/>
  <c r="AO734" i="9"/>
  <c r="AN734" i="9"/>
  <c r="AM734" i="9"/>
  <c r="AL734" i="9"/>
  <c r="AK734" i="9"/>
  <c r="AJ734" i="9"/>
  <c r="AI734" i="9"/>
  <c r="AH734" i="9"/>
  <c r="AG734" i="9"/>
  <c r="AF734" i="9"/>
  <c r="AE734" i="9"/>
  <c r="AD734" i="9"/>
  <c r="AC734" i="9"/>
  <c r="AW733" i="9"/>
  <c r="BI733" i="9" s="1"/>
  <c r="AQ733" i="9"/>
  <c r="AP733" i="9"/>
  <c r="AO733" i="9"/>
  <c r="AN733" i="9"/>
  <c r="AM733" i="9"/>
  <c r="AL733" i="9"/>
  <c r="AK733" i="9"/>
  <c r="AJ733" i="9"/>
  <c r="AI733" i="9"/>
  <c r="AH733" i="9"/>
  <c r="AG733" i="9"/>
  <c r="AF733" i="9"/>
  <c r="AE733" i="9"/>
  <c r="AD733" i="9"/>
  <c r="AC733" i="9"/>
  <c r="AW732" i="9"/>
  <c r="BI732" i="9" s="1"/>
  <c r="AQ732" i="9"/>
  <c r="AP732" i="9"/>
  <c r="AO732" i="9"/>
  <c r="AN732" i="9"/>
  <c r="AM732" i="9"/>
  <c r="AL732" i="9"/>
  <c r="AK732" i="9"/>
  <c r="AJ732" i="9"/>
  <c r="AI732" i="9"/>
  <c r="AH732" i="9"/>
  <c r="AG732" i="9"/>
  <c r="AF732" i="9"/>
  <c r="AE732" i="9"/>
  <c r="AD732" i="9"/>
  <c r="AC732" i="9"/>
  <c r="AW731" i="9"/>
  <c r="BI731" i="9" s="1"/>
  <c r="AQ731" i="9"/>
  <c r="AP731" i="9"/>
  <c r="AO731" i="9"/>
  <c r="AN731" i="9"/>
  <c r="AM731" i="9"/>
  <c r="AL731" i="9"/>
  <c r="AK731" i="9"/>
  <c r="AJ731" i="9"/>
  <c r="AI731" i="9"/>
  <c r="AH731" i="9"/>
  <c r="AG731" i="9"/>
  <c r="AF731" i="9"/>
  <c r="AE731" i="9"/>
  <c r="AD731" i="9"/>
  <c r="AC731" i="9"/>
  <c r="AW730" i="9"/>
  <c r="BI730" i="9" s="1"/>
  <c r="AQ730" i="9"/>
  <c r="AP730" i="9"/>
  <c r="AO730" i="9"/>
  <c r="AN730" i="9"/>
  <c r="AM730" i="9"/>
  <c r="AL730" i="9"/>
  <c r="AK730" i="9"/>
  <c r="AJ730" i="9"/>
  <c r="AI730" i="9"/>
  <c r="AH730" i="9"/>
  <c r="AG730" i="9"/>
  <c r="AF730" i="9"/>
  <c r="AE730" i="9"/>
  <c r="AD730" i="9"/>
  <c r="AC730" i="9"/>
  <c r="AW729" i="9"/>
  <c r="BI729" i="9" s="1"/>
  <c r="AQ729" i="9"/>
  <c r="AP729" i="9"/>
  <c r="AO729" i="9"/>
  <c r="AN729" i="9"/>
  <c r="AM729" i="9"/>
  <c r="AL729" i="9"/>
  <c r="AK729" i="9"/>
  <c r="AJ729" i="9"/>
  <c r="AI729" i="9"/>
  <c r="AH729" i="9"/>
  <c r="AG729" i="9"/>
  <c r="AF729" i="9"/>
  <c r="AE729" i="9"/>
  <c r="AD729" i="9"/>
  <c r="AC729" i="9"/>
  <c r="AW728" i="9"/>
  <c r="BI728" i="9" s="1"/>
  <c r="AQ728" i="9"/>
  <c r="AP728" i="9"/>
  <c r="AO728" i="9"/>
  <c r="AN728" i="9"/>
  <c r="AM728" i="9"/>
  <c r="AL728" i="9"/>
  <c r="AK728" i="9"/>
  <c r="AJ728" i="9"/>
  <c r="AI728" i="9"/>
  <c r="AH728" i="9"/>
  <c r="AG728" i="9"/>
  <c r="AF728" i="9"/>
  <c r="AE728" i="9"/>
  <c r="AD728" i="9"/>
  <c r="AC728" i="9"/>
  <c r="AW727" i="9"/>
  <c r="BI727" i="9" s="1"/>
  <c r="AQ727" i="9"/>
  <c r="AP727" i="9"/>
  <c r="AO727" i="9"/>
  <c r="AN727" i="9"/>
  <c r="AM727" i="9"/>
  <c r="AL727" i="9"/>
  <c r="AK727" i="9"/>
  <c r="AJ727" i="9"/>
  <c r="AI727" i="9"/>
  <c r="AH727" i="9"/>
  <c r="AG727" i="9"/>
  <c r="AF727" i="9"/>
  <c r="AE727" i="9"/>
  <c r="AD727" i="9"/>
  <c r="AC727" i="9"/>
  <c r="AQ726" i="9"/>
  <c r="AP726" i="9"/>
  <c r="AO726" i="9"/>
  <c r="AN726" i="9"/>
  <c r="AM726" i="9"/>
  <c r="AL726" i="9"/>
  <c r="AK726" i="9"/>
  <c r="AJ726" i="9"/>
  <c r="AI726" i="9"/>
  <c r="AH726" i="9"/>
  <c r="AG726" i="9"/>
  <c r="AF726" i="9"/>
  <c r="AE726" i="9"/>
  <c r="AD726" i="9"/>
  <c r="AC726" i="9"/>
  <c r="AQ725" i="9"/>
  <c r="AP725" i="9"/>
  <c r="AO725" i="9"/>
  <c r="AN725" i="9"/>
  <c r="AM725" i="9"/>
  <c r="AL725" i="9"/>
  <c r="AK725" i="9"/>
  <c r="AJ725" i="9"/>
  <c r="AI725" i="9"/>
  <c r="AH725" i="9"/>
  <c r="AG725" i="9"/>
  <c r="AF725" i="9"/>
  <c r="AE725" i="9"/>
  <c r="AD725" i="9"/>
  <c r="AC725" i="9"/>
  <c r="AQ724" i="9"/>
  <c r="AP724" i="9"/>
  <c r="AO724" i="9"/>
  <c r="AN724" i="9"/>
  <c r="AM724" i="9"/>
  <c r="AL724" i="9"/>
  <c r="AK724" i="9"/>
  <c r="AJ724" i="9"/>
  <c r="AI724" i="9"/>
  <c r="AH724" i="9"/>
  <c r="AG724" i="9"/>
  <c r="AF724" i="9"/>
  <c r="AE724" i="9"/>
  <c r="AD724" i="9"/>
  <c r="AC724" i="9"/>
  <c r="AW723" i="9"/>
  <c r="BI723" i="9" s="1"/>
  <c r="AQ723" i="9"/>
  <c r="AP723" i="9"/>
  <c r="AO723" i="9"/>
  <c r="AN723" i="9"/>
  <c r="AM723" i="9"/>
  <c r="AL723" i="9"/>
  <c r="AK723" i="9"/>
  <c r="AJ723" i="9"/>
  <c r="AI723" i="9"/>
  <c r="AH723" i="9"/>
  <c r="AG723" i="9"/>
  <c r="AF723" i="9"/>
  <c r="AE723" i="9"/>
  <c r="AD723" i="9"/>
  <c r="AC723" i="9"/>
  <c r="AQ722" i="9"/>
  <c r="AP722" i="9"/>
  <c r="AO722" i="9"/>
  <c r="AN722" i="9"/>
  <c r="AM722" i="9"/>
  <c r="AL722" i="9"/>
  <c r="AK722" i="9"/>
  <c r="AJ722" i="9"/>
  <c r="AI722" i="9"/>
  <c r="AH722" i="9"/>
  <c r="AG722" i="9"/>
  <c r="AF722" i="9"/>
  <c r="AE722" i="9"/>
  <c r="AD722" i="9"/>
  <c r="AC722" i="9"/>
  <c r="AW721" i="9"/>
  <c r="BI721" i="9" s="1"/>
  <c r="AQ721" i="9"/>
  <c r="AP721" i="9"/>
  <c r="AO721" i="9"/>
  <c r="AN721" i="9"/>
  <c r="AM721" i="9"/>
  <c r="AL721" i="9"/>
  <c r="AK721" i="9"/>
  <c r="AJ721" i="9"/>
  <c r="AI721" i="9"/>
  <c r="AH721" i="9"/>
  <c r="AG721" i="9"/>
  <c r="AF721" i="9"/>
  <c r="AE721" i="9"/>
  <c r="AD721" i="9"/>
  <c r="AC721" i="9"/>
  <c r="AQ720" i="9"/>
  <c r="AP720" i="9"/>
  <c r="AO720" i="9"/>
  <c r="AN720" i="9"/>
  <c r="AM720" i="9"/>
  <c r="AL720" i="9"/>
  <c r="AK720" i="9"/>
  <c r="AJ720" i="9"/>
  <c r="AI720" i="9"/>
  <c r="AH720" i="9"/>
  <c r="AG720" i="9"/>
  <c r="AF720" i="9"/>
  <c r="AE720" i="9"/>
  <c r="AD720" i="9"/>
  <c r="AC720" i="9"/>
  <c r="AQ719" i="9"/>
  <c r="AP719" i="9"/>
  <c r="AO719" i="9"/>
  <c r="AN719" i="9"/>
  <c r="AM719" i="9"/>
  <c r="AL719" i="9"/>
  <c r="AK719" i="9"/>
  <c r="AJ719" i="9"/>
  <c r="AI719" i="9"/>
  <c r="AH719" i="9"/>
  <c r="AG719" i="9"/>
  <c r="AF719" i="9"/>
  <c r="AE719" i="9"/>
  <c r="AD719" i="9"/>
  <c r="AC719" i="9"/>
  <c r="AQ718" i="9"/>
  <c r="AP718" i="9"/>
  <c r="AO718" i="9"/>
  <c r="AN718" i="9"/>
  <c r="AM718" i="9"/>
  <c r="AL718" i="9"/>
  <c r="AK718" i="9"/>
  <c r="AJ718" i="9"/>
  <c r="AI718" i="9"/>
  <c r="AH718" i="9"/>
  <c r="AG718" i="9"/>
  <c r="AF718" i="9"/>
  <c r="AE718" i="9"/>
  <c r="AD718" i="9"/>
  <c r="AC718" i="9"/>
  <c r="AQ717" i="9"/>
  <c r="AP717" i="9"/>
  <c r="AO717" i="9"/>
  <c r="AN717" i="9"/>
  <c r="AM717" i="9"/>
  <c r="AL717" i="9"/>
  <c r="AK717" i="9"/>
  <c r="AJ717" i="9"/>
  <c r="AI717" i="9"/>
  <c r="AH717" i="9"/>
  <c r="AG717" i="9"/>
  <c r="AF717" i="9"/>
  <c r="AE717" i="9"/>
  <c r="AD717" i="9"/>
  <c r="AC717" i="9"/>
  <c r="AW716" i="9"/>
  <c r="BI716" i="9" s="1"/>
  <c r="AQ716" i="9"/>
  <c r="AP716" i="9"/>
  <c r="AO716" i="9"/>
  <c r="AN716" i="9"/>
  <c r="AM716" i="9"/>
  <c r="AL716" i="9"/>
  <c r="AK716" i="9"/>
  <c r="AJ716" i="9"/>
  <c r="AI716" i="9"/>
  <c r="AH716" i="9"/>
  <c r="AG716" i="9"/>
  <c r="AF716" i="9"/>
  <c r="AE716" i="9"/>
  <c r="AD716" i="9"/>
  <c r="AC716" i="9"/>
  <c r="AW715" i="9"/>
  <c r="BI715" i="9" s="1"/>
  <c r="AQ715" i="9"/>
  <c r="AP715" i="9"/>
  <c r="AO715" i="9"/>
  <c r="AN715" i="9"/>
  <c r="AM715" i="9"/>
  <c r="AL715" i="9"/>
  <c r="AK715" i="9"/>
  <c r="AJ715" i="9"/>
  <c r="AI715" i="9"/>
  <c r="AH715" i="9"/>
  <c r="AG715" i="9"/>
  <c r="AF715" i="9"/>
  <c r="AE715" i="9"/>
  <c r="AD715" i="9"/>
  <c r="AC715" i="9"/>
  <c r="AW714" i="9"/>
  <c r="BI714" i="9" s="1"/>
  <c r="AQ714" i="9"/>
  <c r="AP714" i="9"/>
  <c r="AO714" i="9"/>
  <c r="AN714" i="9"/>
  <c r="AM714" i="9"/>
  <c r="AL714" i="9"/>
  <c r="AK714" i="9"/>
  <c r="AJ714" i="9"/>
  <c r="AI714" i="9"/>
  <c r="AH714" i="9"/>
  <c r="AG714" i="9"/>
  <c r="AF714" i="9"/>
  <c r="AE714" i="9"/>
  <c r="AD714" i="9"/>
  <c r="AC714" i="9"/>
  <c r="AQ713" i="9"/>
  <c r="AP713" i="9"/>
  <c r="AO713" i="9"/>
  <c r="AN713" i="9"/>
  <c r="AM713" i="9"/>
  <c r="AL713" i="9"/>
  <c r="AK713" i="9"/>
  <c r="AJ713" i="9"/>
  <c r="AI713" i="9"/>
  <c r="AH713" i="9"/>
  <c r="AG713" i="9"/>
  <c r="AF713" i="9"/>
  <c r="AE713" i="9"/>
  <c r="AD713" i="9"/>
  <c r="AC713" i="9"/>
  <c r="AQ712" i="9"/>
  <c r="AP712" i="9"/>
  <c r="AO712" i="9"/>
  <c r="AN712" i="9"/>
  <c r="AM712" i="9"/>
  <c r="AL712" i="9"/>
  <c r="AK712" i="9"/>
  <c r="AJ712" i="9"/>
  <c r="AI712" i="9"/>
  <c r="AH712" i="9"/>
  <c r="AG712" i="9"/>
  <c r="AF712" i="9"/>
  <c r="AE712" i="9"/>
  <c r="AD712" i="9"/>
  <c r="AC712" i="9"/>
  <c r="AQ711" i="9"/>
  <c r="AP711" i="9"/>
  <c r="AO711" i="9"/>
  <c r="AN711" i="9"/>
  <c r="AM711" i="9"/>
  <c r="AL711" i="9"/>
  <c r="AK711" i="9"/>
  <c r="AJ711" i="9"/>
  <c r="AI711" i="9"/>
  <c r="AH711" i="9"/>
  <c r="AG711" i="9"/>
  <c r="AF711" i="9"/>
  <c r="AE711" i="9"/>
  <c r="AD711" i="9"/>
  <c r="AC711" i="9"/>
  <c r="AQ710" i="9"/>
  <c r="AP710" i="9"/>
  <c r="AO710" i="9"/>
  <c r="AN710" i="9"/>
  <c r="AM710" i="9"/>
  <c r="AL710" i="9"/>
  <c r="AK710" i="9"/>
  <c r="AJ710" i="9"/>
  <c r="AI710" i="9"/>
  <c r="AH710" i="9"/>
  <c r="AG710" i="9"/>
  <c r="AF710" i="9"/>
  <c r="AE710" i="9"/>
  <c r="AD710" i="9"/>
  <c r="AC710" i="9"/>
  <c r="AQ709" i="9"/>
  <c r="AP709" i="9"/>
  <c r="AO709" i="9"/>
  <c r="AN709" i="9"/>
  <c r="AM709" i="9"/>
  <c r="AL709" i="9"/>
  <c r="AK709" i="9"/>
  <c r="AJ709" i="9"/>
  <c r="AI709" i="9"/>
  <c r="AH709" i="9"/>
  <c r="AG709" i="9"/>
  <c r="AF709" i="9"/>
  <c r="AE709" i="9"/>
  <c r="AD709" i="9"/>
  <c r="AC709" i="9"/>
  <c r="AQ708" i="9"/>
  <c r="AP708" i="9"/>
  <c r="AO708" i="9"/>
  <c r="AN708" i="9"/>
  <c r="AM708" i="9"/>
  <c r="AL708" i="9"/>
  <c r="AK708" i="9"/>
  <c r="AJ708" i="9"/>
  <c r="AI708" i="9"/>
  <c r="AH708" i="9"/>
  <c r="AG708" i="9"/>
  <c r="AF708" i="9"/>
  <c r="AE708" i="9"/>
  <c r="AD708" i="9"/>
  <c r="AC708" i="9"/>
  <c r="AQ707" i="9"/>
  <c r="AP707" i="9"/>
  <c r="AO707" i="9"/>
  <c r="AN707" i="9"/>
  <c r="AM707" i="9"/>
  <c r="AL707" i="9"/>
  <c r="AK707" i="9"/>
  <c r="AJ707" i="9"/>
  <c r="AI707" i="9"/>
  <c r="AH707" i="9"/>
  <c r="AG707" i="9"/>
  <c r="AF707" i="9"/>
  <c r="AE707" i="9"/>
  <c r="AD707" i="9"/>
  <c r="AC707" i="9"/>
  <c r="AQ706" i="9"/>
  <c r="AP706" i="9"/>
  <c r="AO706" i="9"/>
  <c r="AN706" i="9"/>
  <c r="AM706" i="9"/>
  <c r="AL706" i="9"/>
  <c r="AK706" i="9"/>
  <c r="AJ706" i="9"/>
  <c r="AI706" i="9"/>
  <c r="AH706" i="9"/>
  <c r="AG706" i="9"/>
  <c r="AF706" i="9"/>
  <c r="AE706" i="9"/>
  <c r="AD706" i="9"/>
  <c r="AC706" i="9"/>
  <c r="AW705" i="9"/>
  <c r="BI705" i="9" s="1"/>
  <c r="AQ705" i="9"/>
  <c r="AP705" i="9"/>
  <c r="AO705" i="9"/>
  <c r="AN705" i="9"/>
  <c r="AM705" i="9"/>
  <c r="AL705" i="9"/>
  <c r="AK705" i="9"/>
  <c r="AJ705" i="9"/>
  <c r="AI705" i="9"/>
  <c r="AH705" i="9"/>
  <c r="AG705" i="9"/>
  <c r="AF705" i="9"/>
  <c r="AE705" i="9"/>
  <c r="AD705" i="9"/>
  <c r="AC705" i="9"/>
  <c r="AW704" i="9"/>
  <c r="BI704" i="9" s="1"/>
  <c r="AQ704" i="9"/>
  <c r="AP704" i="9"/>
  <c r="AO704" i="9"/>
  <c r="AN704" i="9"/>
  <c r="AM704" i="9"/>
  <c r="AL704" i="9"/>
  <c r="AK704" i="9"/>
  <c r="AJ704" i="9"/>
  <c r="AI704" i="9"/>
  <c r="AH704" i="9"/>
  <c r="AG704" i="9"/>
  <c r="AF704" i="9"/>
  <c r="AE704" i="9"/>
  <c r="AD704" i="9"/>
  <c r="AC704" i="9"/>
  <c r="AW703" i="9"/>
  <c r="BI703" i="9" s="1"/>
  <c r="AQ703" i="9"/>
  <c r="AP703" i="9"/>
  <c r="AO703" i="9"/>
  <c r="AN703" i="9"/>
  <c r="AM703" i="9"/>
  <c r="AL703" i="9"/>
  <c r="AK703" i="9"/>
  <c r="AJ703" i="9"/>
  <c r="AI703" i="9"/>
  <c r="AH703" i="9"/>
  <c r="AG703" i="9"/>
  <c r="AF703" i="9"/>
  <c r="AE703" i="9"/>
  <c r="AD703" i="9"/>
  <c r="AC703" i="9"/>
  <c r="AW702" i="9"/>
  <c r="BI702" i="9" s="1"/>
  <c r="AQ702" i="9"/>
  <c r="AP702" i="9"/>
  <c r="AO702" i="9"/>
  <c r="AN702" i="9"/>
  <c r="AM702" i="9"/>
  <c r="AL702" i="9"/>
  <c r="AK702" i="9"/>
  <c r="AJ702" i="9"/>
  <c r="AI702" i="9"/>
  <c r="AH702" i="9"/>
  <c r="AG702" i="9"/>
  <c r="AF702" i="9"/>
  <c r="AE702" i="9"/>
  <c r="AD702" i="9"/>
  <c r="AC702" i="9"/>
  <c r="AW701" i="9"/>
  <c r="BI701" i="9" s="1"/>
  <c r="AQ701" i="9"/>
  <c r="AP701" i="9"/>
  <c r="AO701" i="9"/>
  <c r="AN701" i="9"/>
  <c r="AM701" i="9"/>
  <c r="AL701" i="9"/>
  <c r="AK701" i="9"/>
  <c r="AJ701" i="9"/>
  <c r="AI701" i="9"/>
  <c r="AH701" i="9"/>
  <c r="AG701" i="9"/>
  <c r="AF701" i="9"/>
  <c r="AE701" i="9"/>
  <c r="AD701" i="9"/>
  <c r="AC701" i="9"/>
  <c r="AW700" i="9"/>
  <c r="BI700" i="9" s="1"/>
  <c r="AQ700" i="9"/>
  <c r="AP700" i="9"/>
  <c r="AO700" i="9"/>
  <c r="AN700" i="9"/>
  <c r="AM700" i="9"/>
  <c r="AL700" i="9"/>
  <c r="AK700" i="9"/>
  <c r="AJ700" i="9"/>
  <c r="AI700" i="9"/>
  <c r="AH700" i="9"/>
  <c r="AG700" i="9"/>
  <c r="AF700" i="9"/>
  <c r="AE700" i="9"/>
  <c r="AD700" i="9"/>
  <c r="AC700" i="9"/>
  <c r="AW699" i="9"/>
  <c r="BI699" i="9" s="1"/>
  <c r="AQ699" i="9"/>
  <c r="AP699" i="9"/>
  <c r="AO699" i="9"/>
  <c r="AN699" i="9"/>
  <c r="AM699" i="9"/>
  <c r="AL699" i="9"/>
  <c r="AK699" i="9"/>
  <c r="AJ699" i="9"/>
  <c r="AI699" i="9"/>
  <c r="AH699" i="9"/>
  <c r="AG699" i="9"/>
  <c r="AF699" i="9"/>
  <c r="AE699" i="9"/>
  <c r="AD699" i="9"/>
  <c r="AC699" i="9"/>
  <c r="AW698" i="9"/>
  <c r="BI698" i="9" s="1"/>
  <c r="AQ698" i="9"/>
  <c r="AP698" i="9"/>
  <c r="AO698" i="9"/>
  <c r="AN698" i="9"/>
  <c r="AM698" i="9"/>
  <c r="AL698" i="9"/>
  <c r="AK698" i="9"/>
  <c r="AJ698" i="9"/>
  <c r="AI698" i="9"/>
  <c r="AH698" i="9"/>
  <c r="AG698" i="9"/>
  <c r="AF698" i="9"/>
  <c r="AE698" i="9"/>
  <c r="AD698" i="9"/>
  <c r="AC698" i="9"/>
  <c r="AW697" i="9"/>
  <c r="BI697" i="9" s="1"/>
  <c r="AQ697" i="9"/>
  <c r="AP697" i="9"/>
  <c r="AO697" i="9"/>
  <c r="AN697" i="9"/>
  <c r="AM697" i="9"/>
  <c r="AL697" i="9"/>
  <c r="AK697" i="9"/>
  <c r="AJ697" i="9"/>
  <c r="AI697" i="9"/>
  <c r="AH697" i="9"/>
  <c r="AG697" i="9"/>
  <c r="AF697" i="9"/>
  <c r="AE697" i="9"/>
  <c r="AD697" i="9"/>
  <c r="AC697" i="9"/>
  <c r="AW696" i="9"/>
  <c r="BI696" i="9" s="1"/>
  <c r="AQ696" i="9"/>
  <c r="AP696" i="9"/>
  <c r="AO696" i="9"/>
  <c r="AN696" i="9"/>
  <c r="AM696" i="9"/>
  <c r="AL696" i="9"/>
  <c r="AK696" i="9"/>
  <c r="AJ696" i="9"/>
  <c r="AI696" i="9"/>
  <c r="AH696" i="9"/>
  <c r="AG696" i="9"/>
  <c r="AF696" i="9"/>
  <c r="AE696" i="9"/>
  <c r="AD696" i="9"/>
  <c r="AC696" i="9"/>
  <c r="AW695" i="9"/>
  <c r="BI695" i="9" s="1"/>
  <c r="AQ695" i="9"/>
  <c r="AP695" i="9"/>
  <c r="AO695" i="9"/>
  <c r="AN695" i="9"/>
  <c r="AM695" i="9"/>
  <c r="AL695" i="9"/>
  <c r="AK695" i="9"/>
  <c r="AJ695" i="9"/>
  <c r="AI695" i="9"/>
  <c r="AH695" i="9"/>
  <c r="AG695" i="9"/>
  <c r="AF695" i="9"/>
  <c r="AE695" i="9"/>
  <c r="AD695" i="9"/>
  <c r="AC695" i="9"/>
  <c r="AQ694" i="9"/>
  <c r="AP694" i="9"/>
  <c r="AO694" i="9"/>
  <c r="AN694" i="9"/>
  <c r="AM694" i="9"/>
  <c r="AL694" i="9"/>
  <c r="AK694" i="9"/>
  <c r="AJ694" i="9"/>
  <c r="AI694" i="9"/>
  <c r="AH694" i="9"/>
  <c r="AG694" i="9"/>
  <c r="AF694" i="9"/>
  <c r="AE694" i="9"/>
  <c r="AD694" i="9"/>
  <c r="AC694" i="9"/>
  <c r="AQ693" i="9"/>
  <c r="AP693" i="9"/>
  <c r="AO693" i="9"/>
  <c r="AN693" i="9"/>
  <c r="AM693" i="9"/>
  <c r="AL693" i="9"/>
  <c r="AK693" i="9"/>
  <c r="AJ693" i="9"/>
  <c r="AI693" i="9"/>
  <c r="AH693" i="9"/>
  <c r="AG693" i="9"/>
  <c r="AF693" i="9"/>
  <c r="AE693" i="9"/>
  <c r="AD693" i="9"/>
  <c r="AC693" i="9"/>
  <c r="AW692" i="9"/>
  <c r="BI692" i="9" s="1"/>
  <c r="AQ692" i="9"/>
  <c r="AP692" i="9"/>
  <c r="AO692" i="9"/>
  <c r="AN692" i="9"/>
  <c r="AM692" i="9"/>
  <c r="AL692" i="9"/>
  <c r="AK692" i="9"/>
  <c r="AJ692" i="9"/>
  <c r="AI692" i="9"/>
  <c r="AH692" i="9"/>
  <c r="AG692" i="9"/>
  <c r="AF692" i="9"/>
  <c r="AE692" i="9"/>
  <c r="AD692" i="9"/>
  <c r="AC692" i="9"/>
  <c r="AQ691" i="9"/>
  <c r="AP691" i="9"/>
  <c r="AO691" i="9"/>
  <c r="AN691" i="9"/>
  <c r="AM691" i="9"/>
  <c r="AL691" i="9"/>
  <c r="AK691" i="9"/>
  <c r="AJ691" i="9"/>
  <c r="AI691" i="9"/>
  <c r="AH691" i="9"/>
  <c r="AG691" i="9"/>
  <c r="AF691" i="9"/>
  <c r="AE691" i="9"/>
  <c r="AD691" i="9"/>
  <c r="AC691" i="9"/>
  <c r="AW690" i="9"/>
  <c r="BI690" i="9" s="1"/>
  <c r="AQ690" i="9"/>
  <c r="AP690" i="9"/>
  <c r="AO690" i="9"/>
  <c r="AN690" i="9"/>
  <c r="AM690" i="9"/>
  <c r="AL690" i="9"/>
  <c r="AK690" i="9"/>
  <c r="AJ690" i="9"/>
  <c r="AI690" i="9"/>
  <c r="AH690" i="9"/>
  <c r="AG690" i="9"/>
  <c r="AF690" i="9"/>
  <c r="AE690" i="9"/>
  <c r="AD690" i="9"/>
  <c r="AC690" i="9"/>
  <c r="AW689" i="9"/>
  <c r="BI689" i="9" s="1"/>
  <c r="AQ689" i="9"/>
  <c r="AP689" i="9"/>
  <c r="AO689" i="9"/>
  <c r="AN689" i="9"/>
  <c r="AM689" i="9"/>
  <c r="AL689" i="9"/>
  <c r="AK689" i="9"/>
  <c r="AJ689" i="9"/>
  <c r="AI689" i="9"/>
  <c r="AH689" i="9"/>
  <c r="AG689" i="9"/>
  <c r="AF689" i="9"/>
  <c r="AE689" i="9"/>
  <c r="AD689" i="9"/>
  <c r="AC689" i="9"/>
  <c r="AQ688" i="9"/>
  <c r="AP688" i="9"/>
  <c r="AO688" i="9"/>
  <c r="AN688" i="9"/>
  <c r="AM688" i="9"/>
  <c r="AL688" i="9"/>
  <c r="AK688" i="9"/>
  <c r="AJ688" i="9"/>
  <c r="AI688" i="9"/>
  <c r="AH688" i="9"/>
  <c r="AG688" i="9"/>
  <c r="AF688" i="9"/>
  <c r="AE688" i="9"/>
  <c r="AD688" i="9"/>
  <c r="AC688" i="9"/>
  <c r="AQ687" i="9"/>
  <c r="AP687" i="9"/>
  <c r="AO687" i="9"/>
  <c r="AN687" i="9"/>
  <c r="AM687" i="9"/>
  <c r="AL687" i="9"/>
  <c r="AK687" i="9"/>
  <c r="AJ687" i="9"/>
  <c r="AI687" i="9"/>
  <c r="AH687" i="9"/>
  <c r="AG687" i="9"/>
  <c r="AF687" i="9"/>
  <c r="AE687" i="9"/>
  <c r="AD687" i="9"/>
  <c r="AC687" i="9"/>
  <c r="AQ686" i="9"/>
  <c r="AP686" i="9"/>
  <c r="AO686" i="9"/>
  <c r="AN686" i="9"/>
  <c r="AM686" i="9"/>
  <c r="AL686" i="9"/>
  <c r="AK686" i="9"/>
  <c r="AJ686" i="9"/>
  <c r="AI686" i="9"/>
  <c r="AH686" i="9"/>
  <c r="AG686" i="9"/>
  <c r="AF686" i="9"/>
  <c r="AE686" i="9"/>
  <c r="AD686" i="9"/>
  <c r="AC686" i="9"/>
  <c r="AW685" i="9"/>
  <c r="BI685" i="9" s="1"/>
  <c r="AQ685" i="9"/>
  <c r="AP685" i="9"/>
  <c r="AO685" i="9"/>
  <c r="AN685" i="9"/>
  <c r="AM685" i="9"/>
  <c r="AL685" i="9"/>
  <c r="AK685" i="9"/>
  <c r="AJ685" i="9"/>
  <c r="AI685" i="9"/>
  <c r="AH685" i="9"/>
  <c r="AG685" i="9"/>
  <c r="AF685" i="9"/>
  <c r="AE685" i="9"/>
  <c r="AD685" i="9"/>
  <c r="AC685" i="9"/>
  <c r="AW684" i="9"/>
  <c r="BI684" i="9" s="1"/>
  <c r="AQ684" i="9"/>
  <c r="AP684" i="9"/>
  <c r="AO684" i="9"/>
  <c r="AN684" i="9"/>
  <c r="AM684" i="9"/>
  <c r="AL684" i="9"/>
  <c r="AK684" i="9"/>
  <c r="AJ684" i="9"/>
  <c r="AI684" i="9"/>
  <c r="AH684" i="9"/>
  <c r="AG684" i="9"/>
  <c r="AF684" i="9"/>
  <c r="AE684" i="9"/>
  <c r="AD684" i="9"/>
  <c r="AC684" i="9"/>
  <c r="AW683" i="9"/>
  <c r="BI683" i="9" s="1"/>
  <c r="AQ683" i="9"/>
  <c r="AP683" i="9"/>
  <c r="AO683" i="9"/>
  <c r="AN683" i="9"/>
  <c r="AM683" i="9"/>
  <c r="AL683" i="9"/>
  <c r="AK683" i="9"/>
  <c r="AJ683" i="9"/>
  <c r="AI683" i="9"/>
  <c r="AH683" i="9"/>
  <c r="AG683" i="9"/>
  <c r="AF683" i="9"/>
  <c r="AE683" i="9"/>
  <c r="AD683" i="9"/>
  <c r="AC683" i="9"/>
  <c r="AW682" i="9"/>
  <c r="BI682" i="9" s="1"/>
  <c r="AQ682" i="9"/>
  <c r="AP682" i="9"/>
  <c r="AO682" i="9"/>
  <c r="AN682" i="9"/>
  <c r="AM682" i="9"/>
  <c r="AL682" i="9"/>
  <c r="AK682" i="9"/>
  <c r="AJ682" i="9"/>
  <c r="AI682" i="9"/>
  <c r="AH682" i="9"/>
  <c r="AG682" i="9"/>
  <c r="AF682" i="9"/>
  <c r="AE682" i="9"/>
  <c r="AD682" i="9"/>
  <c r="AC682" i="9"/>
  <c r="AW681" i="9"/>
  <c r="BI681" i="9" s="1"/>
  <c r="AQ681" i="9"/>
  <c r="AP681" i="9"/>
  <c r="AO681" i="9"/>
  <c r="AN681" i="9"/>
  <c r="AM681" i="9"/>
  <c r="AL681" i="9"/>
  <c r="AK681" i="9"/>
  <c r="AJ681" i="9"/>
  <c r="AI681" i="9"/>
  <c r="AH681" i="9"/>
  <c r="AG681" i="9"/>
  <c r="AF681" i="9"/>
  <c r="AE681" i="9"/>
  <c r="AD681" i="9"/>
  <c r="AC681" i="9"/>
  <c r="AQ680" i="9"/>
  <c r="AP680" i="9"/>
  <c r="AO680" i="9"/>
  <c r="AN680" i="9"/>
  <c r="AM680" i="9"/>
  <c r="AL680" i="9"/>
  <c r="AK680" i="9"/>
  <c r="AJ680" i="9"/>
  <c r="AI680" i="9"/>
  <c r="AH680" i="9"/>
  <c r="AG680" i="9"/>
  <c r="AF680" i="9"/>
  <c r="AE680" i="9"/>
  <c r="AD680" i="9"/>
  <c r="AC680" i="9"/>
  <c r="AQ679" i="9"/>
  <c r="AP679" i="9"/>
  <c r="AO679" i="9"/>
  <c r="AN679" i="9"/>
  <c r="AM679" i="9"/>
  <c r="AL679" i="9"/>
  <c r="AK679" i="9"/>
  <c r="AJ679" i="9"/>
  <c r="AI679" i="9"/>
  <c r="AH679" i="9"/>
  <c r="AG679" i="9"/>
  <c r="AF679" i="9"/>
  <c r="AE679" i="9"/>
  <c r="AD679" i="9"/>
  <c r="AC679" i="9"/>
  <c r="AQ678" i="9"/>
  <c r="AP678" i="9"/>
  <c r="AO678" i="9"/>
  <c r="AN678" i="9"/>
  <c r="AM678" i="9"/>
  <c r="AL678" i="9"/>
  <c r="AK678" i="9"/>
  <c r="AJ678" i="9"/>
  <c r="AI678" i="9"/>
  <c r="AH678" i="9"/>
  <c r="AG678" i="9"/>
  <c r="AF678" i="9"/>
  <c r="AE678" i="9"/>
  <c r="AD678" i="9"/>
  <c r="AC678" i="9"/>
  <c r="AQ677" i="9"/>
  <c r="AP677" i="9"/>
  <c r="AO677" i="9"/>
  <c r="AN677" i="9"/>
  <c r="AM677" i="9"/>
  <c r="AL677" i="9"/>
  <c r="AK677" i="9"/>
  <c r="AJ677" i="9"/>
  <c r="AI677" i="9"/>
  <c r="AH677" i="9"/>
  <c r="AG677" i="9"/>
  <c r="AF677" i="9"/>
  <c r="AE677" i="9"/>
  <c r="AD677" i="9"/>
  <c r="AC677" i="9"/>
  <c r="AQ676" i="9"/>
  <c r="AP676" i="9"/>
  <c r="AO676" i="9"/>
  <c r="AN676" i="9"/>
  <c r="AM676" i="9"/>
  <c r="AL676" i="9"/>
  <c r="AK676" i="9"/>
  <c r="AJ676" i="9"/>
  <c r="AI676" i="9"/>
  <c r="AH676" i="9"/>
  <c r="AG676" i="9"/>
  <c r="AF676" i="9"/>
  <c r="AE676" i="9"/>
  <c r="AD676" i="9"/>
  <c r="AC676" i="9"/>
  <c r="AQ675" i="9"/>
  <c r="AP675" i="9"/>
  <c r="AO675" i="9"/>
  <c r="AN675" i="9"/>
  <c r="AM675" i="9"/>
  <c r="AL675" i="9"/>
  <c r="AK675" i="9"/>
  <c r="AJ675" i="9"/>
  <c r="AI675" i="9"/>
  <c r="AH675" i="9"/>
  <c r="AG675" i="9"/>
  <c r="AF675" i="9"/>
  <c r="AE675" i="9"/>
  <c r="AD675" i="9"/>
  <c r="AC675" i="9"/>
  <c r="AQ674" i="9"/>
  <c r="AP674" i="9"/>
  <c r="AO674" i="9"/>
  <c r="AN674" i="9"/>
  <c r="AM674" i="9"/>
  <c r="AL674" i="9"/>
  <c r="AK674" i="9"/>
  <c r="AJ674" i="9"/>
  <c r="AI674" i="9"/>
  <c r="AH674" i="9"/>
  <c r="AG674" i="9"/>
  <c r="AF674" i="9"/>
  <c r="AE674" i="9"/>
  <c r="AD674" i="9"/>
  <c r="AC674" i="9"/>
  <c r="AW673" i="9"/>
  <c r="BI673" i="9" s="1"/>
  <c r="AQ673" i="9"/>
  <c r="AP673" i="9"/>
  <c r="AO673" i="9"/>
  <c r="AN673" i="9"/>
  <c r="AM673" i="9"/>
  <c r="AL673" i="9"/>
  <c r="AK673" i="9"/>
  <c r="AJ673" i="9"/>
  <c r="AI673" i="9"/>
  <c r="AH673" i="9"/>
  <c r="AG673" i="9"/>
  <c r="AF673" i="9"/>
  <c r="AE673" i="9"/>
  <c r="AD673" i="9"/>
  <c r="AC673" i="9"/>
  <c r="AW672" i="9"/>
  <c r="BI672" i="9" s="1"/>
  <c r="AQ672" i="9"/>
  <c r="AP672" i="9"/>
  <c r="AO672" i="9"/>
  <c r="AN672" i="9"/>
  <c r="AM672" i="9"/>
  <c r="AL672" i="9"/>
  <c r="AK672" i="9"/>
  <c r="AJ672" i="9"/>
  <c r="AI672" i="9"/>
  <c r="AH672" i="9"/>
  <c r="AG672" i="9"/>
  <c r="AF672" i="9"/>
  <c r="AE672" i="9"/>
  <c r="AD672" i="9"/>
  <c r="AC672" i="9"/>
  <c r="AW671" i="9"/>
  <c r="BI671" i="9" s="1"/>
  <c r="AQ671" i="9"/>
  <c r="AP671" i="9"/>
  <c r="AO671" i="9"/>
  <c r="AN671" i="9"/>
  <c r="AM671" i="9"/>
  <c r="AL671" i="9"/>
  <c r="AK671" i="9"/>
  <c r="AJ671" i="9"/>
  <c r="AI671" i="9"/>
  <c r="AH671" i="9"/>
  <c r="AG671" i="9"/>
  <c r="AF671" i="9"/>
  <c r="AE671" i="9"/>
  <c r="AD671" i="9"/>
  <c r="AC671" i="9"/>
  <c r="AW670" i="9"/>
  <c r="BI670" i="9" s="1"/>
  <c r="AQ670" i="9"/>
  <c r="AP670" i="9"/>
  <c r="AO670" i="9"/>
  <c r="AN670" i="9"/>
  <c r="AM670" i="9"/>
  <c r="AL670" i="9"/>
  <c r="AK670" i="9"/>
  <c r="AJ670" i="9"/>
  <c r="AI670" i="9"/>
  <c r="AH670" i="9"/>
  <c r="AG670" i="9"/>
  <c r="AF670" i="9"/>
  <c r="AE670" i="9"/>
  <c r="AD670" i="9"/>
  <c r="AC670" i="9"/>
  <c r="AQ669" i="9"/>
  <c r="AP669" i="9"/>
  <c r="AO669" i="9"/>
  <c r="AN669" i="9"/>
  <c r="AM669" i="9"/>
  <c r="AL669" i="9"/>
  <c r="AK669" i="9"/>
  <c r="AJ669" i="9"/>
  <c r="AI669" i="9"/>
  <c r="AH669" i="9"/>
  <c r="AG669" i="9"/>
  <c r="AF669" i="9"/>
  <c r="AE669" i="9"/>
  <c r="AD669" i="9"/>
  <c r="AC669" i="9"/>
  <c r="AW668" i="9"/>
  <c r="BI668" i="9" s="1"/>
  <c r="AQ668" i="9"/>
  <c r="AP668" i="9"/>
  <c r="AO668" i="9"/>
  <c r="AN668" i="9"/>
  <c r="AM668" i="9"/>
  <c r="AL668" i="9"/>
  <c r="AK668" i="9"/>
  <c r="AJ668" i="9"/>
  <c r="AI668" i="9"/>
  <c r="AH668" i="9"/>
  <c r="AG668" i="9"/>
  <c r="AF668" i="9"/>
  <c r="AE668" i="9"/>
  <c r="AD668" i="9"/>
  <c r="AC668" i="9"/>
  <c r="AW667" i="9"/>
  <c r="BI667" i="9" s="1"/>
  <c r="AQ667" i="9"/>
  <c r="AP667" i="9"/>
  <c r="AO667" i="9"/>
  <c r="AN667" i="9"/>
  <c r="AM667" i="9"/>
  <c r="AL667" i="9"/>
  <c r="AK667" i="9"/>
  <c r="AJ667" i="9"/>
  <c r="AI667" i="9"/>
  <c r="AH667" i="9"/>
  <c r="AG667" i="9"/>
  <c r="AF667" i="9"/>
  <c r="AE667" i="9"/>
  <c r="AD667" i="9"/>
  <c r="AC667" i="9"/>
  <c r="AQ666" i="9"/>
  <c r="AP666" i="9"/>
  <c r="AO666" i="9"/>
  <c r="AN666" i="9"/>
  <c r="AM666" i="9"/>
  <c r="AL666" i="9"/>
  <c r="AK666" i="9"/>
  <c r="AJ666" i="9"/>
  <c r="AI666" i="9"/>
  <c r="AH666" i="9"/>
  <c r="AG666" i="9"/>
  <c r="AF666" i="9"/>
  <c r="AE666" i="9"/>
  <c r="AD666" i="9"/>
  <c r="AC666" i="9"/>
  <c r="AQ665" i="9"/>
  <c r="AP665" i="9"/>
  <c r="AO665" i="9"/>
  <c r="AN665" i="9"/>
  <c r="AM665" i="9"/>
  <c r="AL665" i="9"/>
  <c r="AK665" i="9"/>
  <c r="AJ665" i="9"/>
  <c r="AI665" i="9"/>
  <c r="AH665" i="9"/>
  <c r="AG665" i="9"/>
  <c r="AF665" i="9"/>
  <c r="AE665" i="9"/>
  <c r="AD665" i="9"/>
  <c r="AC665" i="9"/>
  <c r="AW664" i="9"/>
  <c r="BI664" i="9" s="1"/>
  <c r="AQ664" i="9"/>
  <c r="AP664" i="9"/>
  <c r="AO664" i="9"/>
  <c r="AN664" i="9"/>
  <c r="AM664" i="9"/>
  <c r="AL664" i="9"/>
  <c r="AK664" i="9"/>
  <c r="AJ664" i="9"/>
  <c r="AI664" i="9"/>
  <c r="AH664" i="9"/>
  <c r="AG664" i="9"/>
  <c r="AF664" i="9"/>
  <c r="AE664" i="9"/>
  <c r="AD664" i="9"/>
  <c r="AC664" i="9"/>
  <c r="AW663" i="9"/>
  <c r="BI663" i="9" s="1"/>
  <c r="AQ663" i="9"/>
  <c r="AP663" i="9"/>
  <c r="AO663" i="9"/>
  <c r="AN663" i="9"/>
  <c r="AM663" i="9"/>
  <c r="AL663" i="9"/>
  <c r="AK663" i="9"/>
  <c r="AJ663" i="9"/>
  <c r="AI663" i="9"/>
  <c r="AH663" i="9"/>
  <c r="AG663" i="9"/>
  <c r="AF663" i="9"/>
  <c r="AE663" i="9"/>
  <c r="AD663" i="9"/>
  <c r="AC663" i="9"/>
  <c r="AW662" i="9"/>
  <c r="BI662" i="9" s="1"/>
  <c r="AQ662" i="9"/>
  <c r="AP662" i="9"/>
  <c r="AO662" i="9"/>
  <c r="AN662" i="9"/>
  <c r="AM662" i="9"/>
  <c r="AL662" i="9"/>
  <c r="AK662" i="9"/>
  <c r="AJ662" i="9"/>
  <c r="AI662" i="9"/>
  <c r="AH662" i="9"/>
  <c r="AG662" i="9"/>
  <c r="AF662" i="9"/>
  <c r="AE662" i="9"/>
  <c r="AD662" i="9"/>
  <c r="AC662" i="9"/>
  <c r="AW661" i="9"/>
  <c r="BI661" i="9" s="1"/>
  <c r="AQ661" i="9"/>
  <c r="AP661" i="9"/>
  <c r="AO661" i="9"/>
  <c r="AN661" i="9"/>
  <c r="AM661" i="9"/>
  <c r="AL661" i="9"/>
  <c r="AK661" i="9"/>
  <c r="AJ661" i="9"/>
  <c r="AI661" i="9"/>
  <c r="AH661" i="9"/>
  <c r="AG661" i="9"/>
  <c r="AF661" i="9"/>
  <c r="AE661" i="9"/>
  <c r="AD661" i="9"/>
  <c r="AC661" i="9"/>
  <c r="AW660" i="9"/>
  <c r="BI660" i="9" s="1"/>
  <c r="AQ660" i="9"/>
  <c r="AP660" i="9"/>
  <c r="AO660" i="9"/>
  <c r="AN660" i="9"/>
  <c r="AM660" i="9"/>
  <c r="AL660" i="9"/>
  <c r="AK660" i="9"/>
  <c r="AJ660" i="9"/>
  <c r="AI660" i="9"/>
  <c r="AH660" i="9"/>
  <c r="AG660" i="9"/>
  <c r="AF660" i="9"/>
  <c r="AE660" i="9"/>
  <c r="AD660" i="9"/>
  <c r="AC660" i="9"/>
  <c r="AQ659" i="9"/>
  <c r="AP659" i="9"/>
  <c r="AO659" i="9"/>
  <c r="AN659" i="9"/>
  <c r="AM659" i="9"/>
  <c r="AL659" i="9"/>
  <c r="AK659" i="9"/>
  <c r="AJ659" i="9"/>
  <c r="AI659" i="9"/>
  <c r="AH659" i="9"/>
  <c r="AG659" i="9"/>
  <c r="AF659" i="9"/>
  <c r="AE659" i="9"/>
  <c r="AD659" i="9"/>
  <c r="AC659" i="9"/>
  <c r="AQ658" i="9"/>
  <c r="AP658" i="9"/>
  <c r="AO658" i="9"/>
  <c r="AN658" i="9"/>
  <c r="AM658" i="9"/>
  <c r="AL658" i="9"/>
  <c r="AK658" i="9"/>
  <c r="AJ658" i="9"/>
  <c r="AI658" i="9"/>
  <c r="AH658" i="9"/>
  <c r="AG658" i="9"/>
  <c r="AF658" i="9"/>
  <c r="AE658" i="9"/>
  <c r="AD658" i="9"/>
  <c r="AC658" i="9"/>
  <c r="AQ657" i="9"/>
  <c r="AP657" i="9"/>
  <c r="AO657" i="9"/>
  <c r="AN657" i="9"/>
  <c r="AM657" i="9"/>
  <c r="AL657" i="9"/>
  <c r="AK657" i="9"/>
  <c r="AJ657" i="9"/>
  <c r="AI657" i="9"/>
  <c r="AH657" i="9"/>
  <c r="AG657" i="9"/>
  <c r="AF657" i="9"/>
  <c r="AE657" i="9"/>
  <c r="AD657" i="9"/>
  <c r="AC657" i="9"/>
  <c r="AQ656" i="9"/>
  <c r="AP656" i="9"/>
  <c r="AO656" i="9"/>
  <c r="AN656" i="9"/>
  <c r="AM656" i="9"/>
  <c r="AL656" i="9"/>
  <c r="AK656" i="9"/>
  <c r="AJ656" i="9"/>
  <c r="AI656" i="9"/>
  <c r="AH656" i="9"/>
  <c r="AG656" i="9"/>
  <c r="AF656" i="9"/>
  <c r="AE656" i="9"/>
  <c r="AD656" i="9"/>
  <c r="AC656" i="9"/>
  <c r="AQ655" i="9"/>
  <c r="AP655" i="9"/>
  <c r="AO655" i="9"/>
  <c r="AN655" i="9"/>
  <c r="AM655" i="9"/>
  <c r="AL655" i="9"/>
  <c r="AK655" i="9"/>
  <c r="AJ655" i="9"/>
  <c r="AI655" i="9"/>
  <c r="AH655" i="9"/>
  <c r="AG655" i="9"/>
  <c r="AF655" i="9"/>
  <c r="AE655" i="9"/>
  <c r="AD655" i="9"/>
  <c r="AC655" i="9"/>
  <c r="AW654" i="9"/>
  <c r="BI654" i="9" s="1"/>
  <c r="AQ654" i="9"/>
  <c r="AP654" i="9"/>
  <c r="AO654" i="9"/>
  <c r="AN654" i="9"/>
  <c r="AM654" i="9"/>
  <c r="AL654" i="9"/>
  <c r="AK654" i="9"/>
  <c r="AJ654" i="9"/>
  <c r="AI654" i="9"/>
  <c r="AH654" i="9"/>
  <c r="AG654" i="9"/>
  <c r="AF654" i="9"/>
  <c r="AE654" i="9"/>
  <c r="AD654" i="9"/>
  <c r="AC654" i="9"/>
  <c r="AW653" i="9"/>
  <c r="BI653" i="9" s="1"/>
  <c r="AQ653" i="9"/>
  <c r="AP653" i="9"/>
  <c r="AO653" i="9"/>
  <c r="AN653" i="9"/>
  <c r="AM653" i="9"/>
  <c r="AL653" i="9"/>
  <c r="AK653" i="9"/>
  <c r="AJ653" i="9"/>
  <c r="AI653" i="9"/>
  <c r="AH653" i="9"/>
  <c r="AG653" i="9"/>
  <c r="AF653" i="9"/>
  <c r="AE653" i="9"/>
  <c r="AD653" i="9"/>
  <c r="AC653" i="9"/>
  <c r="AQ652" i="9"/>
  <c r="AP652" i="9"/>
  <c r="AO652" i="9"/>
  <c r="AN652" i="9"/>
  <c r="AM652" i="9"/>
  <c r="AL652" i="9"/>
  <c r="AK652" i="9"/>
  <c r="AJ652" i="9"/>
  <c r="AI652" i="9"/>
  <c r="AH652" i="9"/>
  <c r="AG652" i="9"/>
  <c r="AF652" i="9"/>
  <c r="AE652" i="9"/>
  <c r="AD652" i="9"/>
  <c r="AC652" i="9"/>
  <c r="AQ651" i="9"/>
  <c r="AP651" i="9"/>
  <c r="AO651" i="9"/>
  <c r="AN651" i="9"/>
  <c r="AM651" i="9"/>
  <c r="AL651" i="9"/>
  <c r="AK651" i="9"/>
  <c r="AJ651" i="9"/>
  <c r="AI651" i="9"/>
  <c r="AH651" i="9"/>
  <c r="AG651" i="9"/>
  <c r="AF651" i="9"/>
  <c r="AE651" i="9"/>
  <c r="AD651" i="9"/>
  <c r="AC651" i="9"/>
  <c r="AQ650" i="9"/>
  <c r="AP650" i="9"/>
  <c r="AO650" i="9"/>
  <c r="AN650" i="9"/>
  <c r="AM650" i="9"/>
  <c r="AL650" i="9"/>
  <c r="AK650" i="9"/>
  <c r="AJ650" i="9"/>
  <c r="AI650" i="9"/>
  <c r="AH650" i="9"/>
  <c r="AG650" i="9"/>
  <c r="AF650" i="9"/>
  <c r="AE650" i="9"/>
  <c r="AD650" i="9"/>
  <c r="AC650" i="9"/>
  <c r="AW649" i="9"/>
  <c r="BI649" i="9" s="1"/>
  <c r="AQ649" i="9"/>
  <c r="AP649" i="9"/>
  <c r="AO649" i="9"/>
  <c r="AN649" i="9"/>
  <c r="AM649" i="9"/>
  <c r="AL649" i="9"/>
  <c r="AK649" i="9"/>
  <c r="AJ649" i="9"/>
  <c r="AI649" i="9"/>
  <c r="AH649" i="9"/>
  <c r="AG649" i="9"/>
  <c r="AF649" i="9"/>
  <c r="AE649" i="9"/>
  <c r="AD649" i="9"/>
  <c r="AC649" i="9"/>
  <c r="AQ648" i="9"/>
  <c r="AP648" i="9"/>
  <c r="AO648" i="9"/>
  <c r="AN648" i="9"/>
  <c r="AM648" i="9"/>
  <c r="AL648" i="9"/>
  <c r="AK648" i="9"/>
  <c r="AJ648" i="9"/>
  <c r="AI648" i="9"/>
  <c r="AH648" i="9"/>
  <c r="AG648" i="9"/>
  <c r="AF648" i="9"/>
  <c r="AE648" i="9"/>
  <c r="AD648" i="9"/>
  <c r="AC648" i="9"/>
  <c r="AW647" i="9"/>
  <c r="BI647" i="9" s="1"/>
  <c r="AQ647" i="9"/>
  <c r="AP647" i="9"/>
  <c r="AO647" i="9"/>
  <c r="AN647" i="9"/>
  <c r="AM647" i="9"/>
  <c r="AL647" i="9"/>
  <c r="AK647" i="9"/>
  <c r="AJ647" i="9"/>
  <c r="AI647" i="9"/>
  <c r="AH647" i="9"/>
  <c r="AG647" i="9"/>
  <c r="AF647" i="9"/>
  <c r="AE647" i="9"/>
  <c r="AD647" i="9"/>
  <c r="AC647" i="9"/>
  <c r="AW646" i="9"/>
  <c r="BI646" i="9" s="1"/>
  <c r="AQ646" i="9"/>
  <c r="AP646" i="9"/>
  <c r="AO646" i="9"/>
  <c r="AN646" i="9"/>
  <c r="AM646" i="9"/>
  <c r="AL646" i="9"/>
  <c r="AK646" i="9"/>
  <c r="AJ646" i="9"/>
  <c r="AI646" i="9"/>
  <c r="AH646" i="9"/>
  <c r="AG646" i="9"/>
  <c r="AF646" i="9"/>
  <c r="AE646" i="9"/>
  <c r="AD646" i="9"/>
  <c r="AC646" i="9"/>
  <c r="AQ645" i="9"/>
  <c r="AP645" i="9"/>
  <c r="AO645" i="9"/>
  <c r="AN645" i="9"/>
  <c r="AM645" i="9"/>
  <c r="AL645" i="9"/>
  <c r="AK645" i="9"/>
  <c r="AJ645" i="9"/>
  <c r="AI645" i="9"/>
  <c r="AH645" i="9"/>
  <c r="AG645" i="9"/>
  <c r="AF645" i="9"/>
  <c r="AE645" i="9"/>
  <c r="AD645" i="9"/>
  <c r="AC645" i="9"/>
  <c r="AQ644" i="9"/>
  <c r="AP644" i="9"/>
  <c r="AO644" i="9"/>
  <c r="AN644" i="9"/>
  <c r="AM644" i="9"/>
  <c r="AL644" i="9"/>
  <c r="AK644" i="9"/>
  <c r="AJ644" i="9"/>
  <c r="AI644" i="9"/>
  <c r="AH644" i="9"/>
  <c r="AG644" i="9"/>
  <c r="AF644" i="9"/>
  <c r="AE644" i="9"/>
  <c r="AD644" i="9"/>
  <c r="AC644" i="9"/>
  <c r="AQ643" i="9"/>
  <c r="AP643" i="9"/>
  <c r="AO643" i="9"/>
  <c r="AN643" i="9"/>
  <c r="AM643" i="9"/>
  <c r="AL643" i="9"/>
  <c r="AK643" i="9"/>
  <c r="AJ643" i="9"/>
  <c r="AI643" i="9"/>
  <c r="AH643" i="9"/>
  <c r="AG643" i="9"/>
  <c r="AF643" i="9"/>
  <c r="AE643" i="9"/>
  <c r="AD643" i="9"/>
  <c r="AC643" i="9"/>
  <c r="AQ642" i="9"/>
  <c r="AP642" i="9"/>
  <c r="AO642" i="9"/>
  <c r="AN642" i="9"/>
  <c r="AM642" i="9"/>
  <c r="AL642" i="9"/>
  <c r="AK642" i="9"/>
  <c r="AJ642" i="9"/>
  <c r="AI642" i="9"/>
  <c r="AH642" i="9"/>
  <c r="AG642" i="9"/>
  <c r="AF642" i="9"/>
  <c r="AE642" i="9"/>
  <c r="AD642" i="9"/>
  <c r="AC642" i="9"/>
  <c r="AQ641" i="9"/>
  <c r="AP641" i="9"/>
  <c r="AO641" i="9"/>
  <c r="AN641" i="9"/>
  <c r="AM641" i="9"/>
  <c r="AL641" i="9"/>
  <c r="AK641" i="9"/>
  <c r="AJ641" i="9"/>
  <c r="AI641" i="9"/>
  <c r="AH641" i="9"/>
  <c r="AG641" i="9"/>
  <c r="AF641" i="9"/>
  <c r="AE641" i="9"/>
  <c r="AD641" i="9"/>
  <c r="AC641" i="9"/>
  <c r="AQ640" i="9"/>
  <c r="AP640" i="9"/>
  <c r="AO640" i="9"/>
  <c r="AN640" i="9"/>
  <c r="AM640" i="9"/>
  <c r="AL640" i="9"/>
  <c r="AK640" i="9"/>
  <c r="AJ640" i="9"/>
  <c r="AI640" i="9"/>
  <c r="AH640" i="9"/>
  <c r="AG640" i="9"/>
  <c r="AF640" i="9"/>
  <c r="AE640" i="9"/>
  <c r="AD640" i="9"/>
  <c r="AC640" i="9"/>
  <c r="AW639" i="9"/>
  <c r="BI639" i="9" s="1"/>
  <c r="AQ639" i="9"/>
  <c r="AP639" i="9"/>
  <c r="AO639" i="9"/>
  <c r="AN639" i="9"/>
  <c r="AM639" i="9"/>
  <c r="AL639" i="9"/>
  <c r="AK639" i="9"/>
  <c r="AJ639" i="9"/>
  <c r="AI639" i="9"/>
  <c r="AH639" i="9"/>
  <c r="AG639" i="9"/>
  <c r="AF639" i="9"/>
  <c r="AE639" i="9"/>
  <c r="AD639" i="9"/>
  <c r="AC639" i="9"/>
  <c r="AQ638" i="9"/>
  <c r="AP638" i="9"/>
  <c r="AO638" i="9"/>
  <c r="AN638" i="9"/>
  <c r="AM638" i="9"/>
  <c r="AL638" i="9"/>
  <c r="AK638" i="9"/>
  <c r="AJ638" i="9"/>
  <c r="AI638" i="9"/>
  <c r="AH638" i="9"/>
  <c r="AG638" i="9"/>
  <c r="AF638" i="9"/>
  <c r="AE638" i="9"/>
  <c r="AD638" i="9"/>
  <c r="AC638" i="9"/>
  <c r="AQ637" i="9"/>
  <c r="AP637" i="9"/>
  <c r="AO637" i="9"/>
  <c r="AN637" i="9"/>
  <c r="AM637" i="9"/>
  <c r="AL637" i="9"/>
  <c r="AK637" i="9"/>
  <c r="AJ637" i="9"/>
  <c r="AI637" i="9"/>
  <c r="AH637" i="9"/>
  <c r="AG637" i="9"/>
  <c r="AF637" i="9"/>
  <c r="AE637" i="9"/>
  <c r="AD637" i="9"/>
  <c r="AC637" i="9"/>
  <c r="AW636" i="9"/>
  <c r="BI636" i="9" s="1"/>
  <c r="AQ636" i="9"/>
  <c r="AP636" i="9"/>
  <c r="AO636" i="9"/>
  <c r="AN636" i="9"/>
  <c r="AM636" i="9"/>
  <c r="AL636" i="9"/>
  <c r="AK636" i="9"/>
  <c r="AJ636" i="9"/>
  <c r="AI636" i="9"/>
  <c r="AH636" i="9"/>
  <c r="AG636" i="9"/>
  <c r="AF636" i="9"/>
  <c r="AE636" i="9"/>
  <c r="AD636" i="9"/>
  <c r="AC636" i="9"/>
  <c r="AW635" i="9"/>
  <c r="BI635" i="9" s="1"/>
  <c r="AQ635" i="9"/>
  <c r="AP635" i="9"/>
  <c r="AO635" i="9"/>
  <c r="AN635" i="9"/>
  <c r="AM635" i="9"/>
  <c r="AL635" i="9"/>
  <c r="AK635" i="9"/>
  <c r="AJ635" i="9"/>
  <c r="AI635" i="9"/>
  <c r="AH635" i="9"/>
  <c r="AG635" i="9"/>
  <c r="AF635" i="9"/>
  <c r="AE635" i="9"/>
  <c r="AD635" i="9"/>
  <c r="AC635" i="9"/>
  <c r="AQ634" i="9"/>
  <c r="AP634" i="9"/>
  <c r="AO634" i="9"/>
  <c r="AN634" i="9"/>
  <c r="AM634" i="9"/>
  <c r="AL634" i="9"/>
  <c r="AK634" i="9"/>
  <c r="AJ634" i="9"/>
  <c r="AI634" i="9"/>
  <c r="AH634" i="9"/>
  <c r="AG634" i="9"/>
  <c r="AF634" i="9"/>
  <c r="AE634" i="9"/>
  <c r="AD634" i="9"/>
  <c r="AC634" i="9"/>
  <c r="AQ633" i="9"/>
  <c r="AP633" i="9"/>
  <c r="AO633" i="9"/>
  <c r="AN633" i="9"/>
  <c r="AM633" i="9"/>
  <c r="AL633" i="9"/>
  <c r="AK633" i="9"/>
  <c r="AJ633" i="9"/>
  <c r="AI633" i="9"/>
  <c r="AH633" i="9"/>
  <c r="AG633" i="9"/>
  <c r="AF633" i="9"/>
  <c r="AE633" i="9"/>
  <c r="AD633" i="9"/>
  <c r="AC633" i="9"/>
  <c r="AQ632" i="9"/>
  <c r="AP632" i="9"/>
  <c r="AO632" i="9"/>
  <c r="AN632" i="9"/>
  <c r="AM632" i="9"/>
  <c r="AL632" i="9"/>
  <c r="AK632" i="9"/>
  <c r="AJ632" i="9"/>
  <c r="AI632" i="9"/>
  <c r="AH632" i="9"/>
  <c r="AG632" i="9"/>
  <c r="AF632" i="9"/>
  <c r="AE632" i="9"/>
  <c r="AD632" i="9"/>
  <c r="AC632" i="9"/>
  <c r="AQ631" i="9"/>
  <c r="AP631" i="9"/>
  <c r="AO631" i="9"/>
  <c r="AN631" i="9"/>
  <c r="AM631" i="9"/>
  <c r="AL631" i="9"/>
  <c r="AK631" i="9"/>
  <c r="AJ631" i="9"/>
  <c r="AI631" i="9"/>
  <c r="AH631" i="9"/>
  <c r="AG631" i="9"/>
  <c r="AF631" i="9"/>
  <c r="AE631" i="9"/>
  <c r="AD631" i="9"/>
  <c r="AC631" i="9"/>
  <c r="AW630" i="9"/>
  <c r="BI630" i="9" s="1"/>
  <c r="AQ630" i="9"/>
  <c r="AP630" i="9"/>
  <c r="AO630" i="9"/>
  <c r="AN630" i="9"/>
  <c r="AM630" i="9"/>
  <c r="AL630" i="9"/>
  <c r="AK630" i="9"/>
  <c r="AJ630" i="9"/>
  <c r="AI630" i="9"/>
  <c r="AH630" i="9"/>
  <c r="AG630" i="9"/>
  <c r="AF630" i="9"/>
  <c r="AE630" i="9"/>
  <c r="AD630" i="9"/>
  <c r="AC630" i="9"/>
  <c r="AW629" i="9"/>
  <c r="BI629" i="9" s="1"/>
  <c r="AQ629" i="9"/>
  <c r="AP629" i="9"/>
  <c r="AO629" i="9"/>
  <c r="AN629" i="9"/>
  <c r="AM629" i="9"/>
  <c r="AL629" i="9"/>
  <c r="AK629" i="9"/>
  <c r="AJ629" i="9"/>
  <c r="AI629" i="9"/>
  <c r="AH629" i="9"/>
  <c r="AG629" i="9"/>
  <c r="AF629" i="9"/>
  <c r="AE629" i="9"/>
  <c r="AD629" i="9"/>
  <c r="AC629" i="9"/>
  <c r="AQ628" i="9"/>
  <c r="AP628" i="9"/>
  <c r="AO628" i="9"/>
  <c r="AN628" i="9"/>
  <c r="AM628" i="9"/>
  <c r="AL628" i="9"/>
  <c r="AK628" i="9"/>
  <c r="AJ628" i="9"/>
  <c r="AI628" i="9"/>
  <c r="AH628" i="9"/>
  <c r="AG628" i="9"/>
  <c r="AF628" i="9"/>
  <c r="AE628" i="9"/>
  <c r="AD628" i="9"/>
  <c r="AC628" i="9"/>
  <c r="AQ627" i="9"/>
  <c r="AP627" i="9"/>
  <c r="AO627" i="9"/>
  <c r="AN627" i="9"/>
  <c r="AM627" i="9"/>
  <c r="AL627" i="9"/>
  <c r="AK627" i="9"/>
  <c r="AJ627" i="9"/>
  <c r="AI627" i="9"/>
  <c r="AH627" i="9"/>
  <c r="AG627" i="9"/>
  <c r="AF627" i="9"/>
  <c r="AE627" i="9"/>
  <c r="AD627" i="9"/>
  <c r="AC627" i="9"/>
  <c r="AQ626" i="9"/>
  <c r="AP626" i="9"/>
  <c r="AO626" i="9"/>
  <c r="AN626" i="9"/>
  <c r="AM626" i="9"/>
  <c r="AL626" i="9"/>
  <c r="AK626" i="9"/>
  <c r="AJ626" i="9"/>
  <c r="AI626" i="9"/>
  <c r="AH626" i="9"/>
  <c r="AG626" i="9"/>
  <c r="AF626" i="9"/>
  <c r="AE626" i="9"/>
  <c r="AD626" i="9"/>
  <c r="AC626" i="9"/>
  <c r="AW625" i="9"/>
  <c r="BI625" i="9" s="1"/>
  <c r="AQ625" i="9"/>
  <c r="AP625" i="9"/>
  <c r="AO625" i="9"/>
  <c r="AN625" i="9"/>
  <c r="AM625" i="9"/>
  <c r="AL625" i="9"/>
  <c r="AK625" i="9"/>
  <c r="AJ625" i="9"/>
  <c r="AI625" i="9"/>
  <c r="AH625" i="9"/>
  <c r="AG625" i="9"/>
  <c r="AF625" i="9"/>
  <c r="AE625" i="9"/>
  <c r="AD625" i="9"/>
  <c r="AC625" i="9"/>
  <c r="AQ624" i="9"/>
  <c r="AP624" i="9"/>
  <c r="AO624" i="9"/>
  <c r="AN624" i="9"/>
  <c r="AM624" i="9"/>
  <c r="AL624" i="9"/>
  <c r="AK624" i="9"/>
  <c r="AJ624" i="9"/>
  <c r="AI624" i="9"/>
  <c r="AH624" i="9"/>
  <c r="AG624" i="9"/>
  <c r="AF624" i="9"/>
  <c r="AE624" i="9"/>
  <c r="AD624" i="9"/>
  <c r="AC624" i="9"/>
  <c r="AQ623" i="9"/>
  <c r="AP623" i="9"/>
  <c r="AO623" i="9"/>
  <c r="AN623" i="9"/>
  <c r="AM623" i="9"/>
  <c r="AL623" i="9"/>
  <c r="AK623" i="9"/>
  <c r="AJ623" i="9"/>
  <c r="AI623" i="9"/>
  <c r="AH623" i="9"/>
  <c r="AG623" i="9"/>
  <c r="AF623" i="9"/>
  <c r="AE623" i="9"/>
  <c r="AD623" i="9"/>
  <c r="AC623" i="9"/>
  <c r="AQ622" i="9"/>
  <c r="AP622" i="9"/>
  <c r="AO622" i="9"/>
  <c r="AN622" i="9"/>
  <c r="AM622" i="9"/>
  <c r="AL622" i="9"/>
  <c r="AK622" i="9"/>
  <c r="AJ622" i="9"/>
  <c r="AI622" i="9"/>
  <c r="AH622" i="9"/>
  <c r="AG622" i="9"/>
  <c r="AF622" i="9"/>
  <c r="AE622" i="9"/>
  <c r="AD622" i="9"/>
  <c r="AC622" i="9"/>
  <c r="AQ621" i="9"/>
  <c r="AP621" i="9"/>
  <c r="AO621" i="9"/>
  <c r="AN621" i="9"/>
  <c r="AM621" i="9"/>
  <c r="AL621" i="9"/>
  <c r="AK621" i="9"/>
  <c r="AJ621" i="9"/>
  <c r="AI621" i="9"/>
  <c r="AH621" i="9"/>
  <c r="AG621" i="9"/>
  <c r="AF621" i="9"/>
  <c r="AE621" i="9"/>
  <c r="AD621" i="9"/>
  <c r="AC621" i="9"/>
  <c r="AQ620" i="9"/>
  <c r="AP620" i="9"/>
  <c r="AO620" i="9"/>
  <c r="AN620" i="9"/>
  <c r="AM620" i="9"/>
  <c r="AL620" i="9"/>
  <c r="AK620" i="9"/>
  <c r="AJ620" i="9"/>
  <c r="AI620" i="9"/>
  <c r="AH620" i="9"/>
  <c r="AG620" i="9"/>
  <c r="AF620" i="9"/>
  <c r="AE620" i="9"/>
  <c r="AD620" i="9"/>
  <c r="AC620" i="9"/>
  <c r="AQ619" i="9"/>
  <c r="AP619" i="9"/>
  <c r="AO619" i="9"/>
  <c r="AN619" i="9"/>
  <c r="AM619" i="9"/>
  <c r="AL619" i="9"/>
  <c r="AK619" i="9"/>
  <c r="AJ619" i="9"/>
  <c r="AI619" i="9"/>
  <c r="AH619" i="9"/>
  <c r="AG619" i="9"/>
  <c r="AF619" i="9"/>
  <c r="AE619" i="9"/>
  <c r="AD619" i="9"/>
  <c r="AC619" i="9"/>
  <c r="AW618" i="9"/>
  <c r="BI618" i="9" s="1"/>
  <c r="AQ618" i="9"/>
  <c r="AP618" i="9"/>
  <c r="AO618" i="9"/>
  <c r="AN618" i="9"/>
  <c r="AM618" i="9"/>
  <c r="AL618" i="9"/>
  <c r="AK618" i="9"/>
  <c r="AJ618" i="9"/>
  <c r="AI618" i="9"/>
  <c r="AH618" i="9"/>
  <c r="AG618" i="9"/>
  <c r="AF618" i="9"/>
  <c r="AE618" i="9"/>
  <c r="AD618" i="9"/>
  <c r="AC618" i="9"/>
  <c r="AQ617" i="9"/>
  <c r="AP617" i="9"/>
  <c r="AO617" i="9"/>
  <c r="AN617" i="9"/>
  <c r="AM617" i="9"/>
  <c r="AL617" i="9"/>
  <c r="AK617" i="9"/>
  <c r="AJ617" i="9"/>
  <c r="AI617" i="9"/>
  <c r="AH617" i="9"/>
  <c r="AG617" i="9"/>
  <c r="AF617" i="9"/>
  <c r="AE617" i="9"/>
  <c r="AD617" i="9"/>
  <c r="AC617" i="9"/>
  <c r="AQ616" i="9"/>
  <c r="AP616" i="9"/>
  <c r="AO616" i="9"/>
  <c r="AN616" i="9"/>
  <c r="AM616" i="9"/>
  <c r="AL616" i="9"/>
  <c r="AK616" i="9"/>
  <c r="AJ616" i="9"/>
  <c r="AI616" i="9"/>
  <c r="AH616" i="9"/>
  <c r="AG616" i="9"/>
  <c r="AF616" i="9"/>
  <c r="AE616" i="9"/>
  <c r="AD616" i="9"/>
  <c r="AC616" i="9"/>
  <c r="AQ615" i="9"/>
  <c r="AP615" i="9"/>
  <c r="AO615" i="9"/>
  <c r="AN615" i="9"/>
  <c r="AM615" i="9"/>
  <c r="AL615" i="9"/>
  <c r="AK615" i="9"/>
  <c r="AJ615" i="9"/>
  <c r="AI615" i="9"/>
  <c r="AH615" i="9"/>
  <c r="AG615" i="9"/>
  <c r="AF615" i="9"/>
  <c r="AE615" i="9"/>
  <c r="AD615" i="9"/>
  <c r="AC615" i="9"/>
  <c r="AQ614" i="9"/>
  <c r="AP614" i="9"/>
  <c r="AO614" i="9"/>
  <c r="AN614" i="9"/>
  <c r="AM614" i="9"/>
  <c r="AL614" i="9"/>
  <c r="AK614" i="9"/>
  <c r="AJ614" i="9"/>
  <c r="AI614" i="9"/>
  <c r="AH614" i="9"/>
  <c r="AG614" i="9"/>
  <c r="AF614" i="9"/>
  <c r="AE614" i="9"/>
  <c r="AD614" i="9"/>
  <c r="AC614" i="9"/>
  <c r="AQ613" i="9"/>
  <c r="AP613" i="9"/>
  <c r="AO613" i="9"/>
  <c r="AN613" i="9"/>
  <c r="AM613" i="9"/>
  <c r="AL613" i="9"/>
  <c r="AK613" i="9"/>
  <c r="AJ613" i="9"/>
  <c r="AI613" i="9"/>
  <c r="AH613" i="9"/>
  <c r="AG613" i="9"/>
  <c r="AF613" i="9"/>
  <c r="AE613" i="9"/>
  <c r="AD613" i="9"/>
  <c r="AC613" i="9"/>
  <c r="AQ612" i="9"/>
  <c r="AP612" i="9"/>
  <c r="AO612" i="9"/>
  <c r="AN612" i="9"/>
  <c r="AM612" i="9"/>
  <c r="AL612" i="9"/>
  <c r="AK612" i="9"/>
  <c r="AJ612" i="9"/>
  <c r="AI612" i="9"/>
  <c r="AH612" i="9"/>
  <c r="AG612" i="9"/>
  <c r="AF612" i="9"/>
  <c r="AE612" i="9"/>
  <c r="AD612" i="9"/>
  <c r="AC612" i="9"/>
  <c r="AQ611" i="9"/>
  <c r="AP611" i="9"/>
  <c r="AO611" i="9"/>
  <c r="AN611" i="9"/>
  <c r="AM611" i="9"/>
  <c r="AL611" i="9"/>
  <c r="AK611" i="9"/>
  <c r="AJ611" i="9"/>
  <c r="AI611" i="9"/>
  <c r="AH611" i="9"/>
  <c r="AG611" i="9"/>
  <c r="AF611" i="9"/>
  <c r="AE611" i="9"/>
  <c r="AD611" i="9"/>
  <c r="AC611" i="9"/>
  <c r="AQ610" i="9"/>
  <c r="AP610" i="9"/>
  <c r="AO610" i="9"/>
  <c r="AN610" i="9"/>
  <c r="AM610" i="9"/>
  <c r="AL610" i="9"/>
  <c r="AK610" i="9"/>
  <c r="AJ610" i="9"/>
  <c r="AI610" i="9"/>
  <c r="AH610" i="9"/>
  <c r="AG610" i="9"/>
  <c r="AF610" i="9"/>
  <c r="AE610" i="9"/>
  <c r="AD610" i="9"/>
  <c r="AC610" i="9"/>
  <c r="AQ609" i="9"/>
  <c r="AP609" i="9"/>
  <c r="AO609" i="9"/>
  <c r="AN609" i="9"/>
  <c r="AM609" i="9"/>
  <c r="AL609" i="9"/>
  <c r="AK609" i="9"/>
  <c r="AJ609" i="9"/>
  <c r="AI609" i="9"/>
  <c r="AH609" i="9"/>
  <c r="AG609" i="9"/>
  <c r="AF609" i="9"/>
  <c r="AE609" i="9"/>
  <c r="AD609" i="9"/>
  <c r="AC609" i="9"/>
  <c r="AQ608" i="9"/>
  <c r="AP608" i="9"/>
  <c r="AO608" i="9"/>
  <c r="AN608" i="9"/>
  <c r="AM608" i="9"/>
  <c r="AL608" i="9"/>
  <c r="AK608" i="9"/>
  <c r="AJ608" i="9"/>
  <c r="AI608" i="9"/>
  <c r="AH608" i="9"/>
  <c r="AG608" i="9"/>
  <c r="AF608" i="9"/>
  <c r="AE608" i="9"/>
  <c r="AD608" i="9"/>
  <c r="AC608" i="9"/>
  <c r="AQ607" i="9"/>
  <c r="AP607" i="9"/>
  <c r="AO607" i="9"/>
  <c r="AN607" i="9"/>
  <c r="AM607" i="9"/>
  <c r="AL607" i="9"/>
  <c r="AK607" i="9"/>
  <c r="AJ607" i="9"/>
  <c r="AI607" i="9"/>
  <c r="AH607" i="9"/>
  <c r="AG607" i="9"/>
  <c r="AF607" i="9"/>
  <c r="AE607" i="9"/>
  <c r="AD607" i="9"/>
  <c r="AC607" i="9"/>
  <c r="AQ606" i="9"/>
  <c r="AP606" i="9"/>
  <c r="AO606" i="9"/>
  <c r="AN606" i="9"/>
  <c r="AM606" i="9"/>
  <c r="AL606" i="9"/>
  <c r="AK606" i="9"/>
  <c r="AJ606" i="9"/>
  <c r="AI606" i="9"/>
  <c r="AH606" i="9"/>
  <c r="AG606" i="9"/>
  <c r="AF606" i="9"/>
  <c r="AE606" i="9"/>
  <c r="AD606" i="9"/>
  <c r="AC606" i="9"/>
  <c r="AQ605" i="9"/>
  <c r="AP605" i="9"/>
  <c r="AO605" i="9"/>
  <c r="AN605" i="9"/>
  <c r="AM605" i="9"/>
  <c r="AL605" i="9"/>
  <c r="AK605" i="9"/>
  <c r="AJ605" i="9"/>
  <c r="AI605" i="9"/>
  <c r="AH605" i="9"/>
  <c r="AG605" i="9"/>
  <c r="AF605" i="9"/>
  <c r="AE605" i="9"/>
  <c r="AD605" i="9"/>
  <c r="AC605" i="9"/>
  <c r="AQ604" i="9"/>
  <c r="AP604" i="9"/>
  <c r="AO604" i="9"/>
  <c r="AN604" i="9"/>
  <c r="AM604" i="9"/>
  <c r="AL604" i="9"/>
  <c r="AK604" i="9"/>
  <c r="AJ604" i="9"/>
  <c r="AI604" i="9"/>
  <c r="AH604" i="9"/>
  <c r="AG604" i="9"/>
  <c r="AF604" i="9"/>
  <c r="AE604" i="9"/>
  <c r="AD604" i="9"/>
  <c r="AC604" i="9"/>
  <c r="AW603" i="9"/>
  <c r="BI603" i="9" s="1"/>
  <c r="AQ603" i="9"/>
  <c r="AP603" i="9"/>
  <c r="AO603" i="9"/>
  <c r="AN603" i="9"/>
  <c r="AM603" i="9"/>
  <c r="AL603" i="9"/>
  <c r="AK603" i="9"/>
  <c r="AJ603" i="9"/>
  <c r="AI603" i="9"/>
  <c r="AH603" i="9"/>
  <c r="AG603" i="9"/>
  <c r="AF603" i="9"/>
  <c r="AE603" i="9"/>
  <c r="AD603" i="9"/>
  <c r="AC603" i="9"/>
  <c r="AW602" i="9"/>
  <c r="BI602" i="9" s="1"/>
  <c r="AQ602" i="9"/>
  <c r="AP602" i="9"/>
  <c r="AO602" i="9"/>
  <c r="AN602" i="9"/>
  <c r="AM602" i="9"/>
  <c r="AL602" i="9"/>
  <c r="AK602" i="9"/>
  <c r="AJ602" i="9"/>
  <c r="AI602" i="9"/>
  <c r="AH602" i="9"/>
  <c r="AG602" i="9"/>
  <c r="AF602" i="9"/>
  <c r="AE602" i="9"/>
  <c r="AD602" i="9"/>
  <c r="AC602" i="9"/>
  <c r="AW601" i="9"/>
  <c r="BI601" i="9" s="1"/>
  <c r="AQ601" i="9"/>
  <c r="AP601" i="9"/>
  <c r="AO601" i="9"/>
  <c r="AN601" i="9"/>
  <c r="AM601" i="9"/>
  <c r="AL601" i="9"/>
  <c r="AK601" i="9"/>
  <c r="AJ601" i="9"/>
  <c r="AI601" i="9"/>
  <c r="AH601" i="9"/>
  <c r="AG601" i="9"/>
  <c r="AF601" i="9"/>
  <c r="AE601" i="9"/>
  <c r="AD601" i="9"/>
  <c r="AC601" i="9"/>
  <c r="AQ600" i="9"/>
  <c r="AP600" i="9"/>
  <c r="AO600" i="9"/>
  <c r="AN600" i="9"/>
  <c r="AM600" i="9"/>
  <c r="AL600" i="9"/>
  <c r="AK600" i="9"/>
  <c r="AJ600" i="9"/>
  <c r="AI600" i="9"/>
  <c r="AH600" i="9"/>
  <c r="AG600" i="9"/>
  <c r="AF600" i="9"/>
  <c r="AE600" i="9"/>
  <c r="AD600" i="9"/>
  <c r="AC600" i="9"/>
  <c r="AW599" i="9"/>
  <c r="BI599" i="9" s="1"/>
  <c r="AQ599" i="9"/>
  <c r="AP599" i="9"/>
  <c r="AO599" i="9"/>
  <c r="AN599" i="9"/>
  <c r="AM599" i="9"/>
  <c r="AL599" i="9"/>
  <c r="AK599" i="9"/>
  <c r="AJ599" i="9"/>
  <c r="AI599" i="9"/>
  <c r="AH599" i="9"/>
  <c r="AG599" i="9"/>
  <c r="AF599" i="9"/>
  <c r="AE599" i="9"/>
  <c r="AD599" i="9"/>
  <c r="AC599" i="9"/>
  <c r="AW598" i="9"/>
  <c r="BI598" i="9" s="1"/>
  <c r="AQ598" i="9"/>
  <c r="AP598" i="9"/>
  <c r="AO598" i="9"/>
  <c r="AN598" i="9"/>
  <c r="AM598" i="9"/>
  <c r="AL598" i="9"/>
  <c r="AK598" i="9"/>
  <c r="AJ598" i="9"/>
  <c r="AI598" i="9"/>
  <c r="AH598" i="9"/>
  <c r="AG598" i="9"/>
  <c r="AF598" i="9"/>
  <c r="AE598" i="9"/>
  <c r="AD598" i="9"/>
  <c r="AC598" i="9"/>
  <c r="AW597" i="9"/>
  <c r="BI597" i="9" s="1"/>
  <c r="AQ597" i="9"/>
  <c r="AP597" i="9"/>
  <c r="AO597" i="9"/>
  <c r="AN597" i="9"/>
  <c r="AM597" i="9"/>
  <c r="AL597" i="9"/>
  <c r="AK597" i="9"/>
  <c r="AJ597" i="9"/>
  <c r="AI597" i="9"/>
  <c r="AH597" i="9"/>
  <c r="AG597" i="9"/>
  <c r="AF597" i="9"/>
  <c r="AE597" i="9"/>
  <c r="AD597" i="9"/>
  <c r="AC597" i="9"/>
  <c r="AW596" i="9"/>
  <c r="BI596" i="9" s="1"/>
  <c r="AQ596" i="9"/>
  <c r="AP596" i="9"/>
  <c r="AO596" i="9"/>
  <c r="AN596" i="9"/>
  <c r="AM596" i="9"/>
  <c r="AL596" i="9"/>
  <c r="AK596" i="9"/>
  <c r="AJ596" i="9"/>
  <c r="AI596" i="9"/>
  <c r="AH596" i="9"/>
  <c r="AG596" i="9"/>
  <c r="AF596" i="9"/>
  <c r="AE596" i="9"/>
  <c r="AD596" i="9"/>
  <c r="AC596" i="9"/>
  <c r="AW595" i="9"/>
  <c r="BI595" i="9" s="1"/>
  <c r="AQ595" i="9"/>
  <c r="AP595" i="9"/>
  <c r="AO595" i="9"/>
  <c r="AN595" i="9"/>
  <c r="AM595" i="9"/>
  <c r="AL595" i="9"/>
  <c r="AK595" i="9"/>
  <c r="AJ595" i="9"/>
  <c r="AI595" i="9"/>
  <c r="AH595" i="9"/>
  <c r="AG595" i="9"/>
  <c r="AF595" i="9"/>
  <c r="AE595" i="9"/>
  <c r="AD595" i="9"/>
  <c r="AC595" i="9"/>
  <c r="AQ594" i="9"/>
  <c r="AP594" i="9"/>
  <c r="AO594" i="9"/>
  <c r="AN594" i="9"/>
  <c r="AM594" i="9"/>
  <c r="AL594" i="9"/>
  <c r="AK594" i="9"/>
  <c r="AJ594" i="9"/>
  <c r="AI594" i="9"/>
  <c r="AH594" i="9"/>
  <c r="AG594" i="9"/>
  <c r="AF594" i="9"/>
  <c r="AE594" i="9"/>
  <c r="AD594" i="9"/>
  <c r="AC594" i="9"/>
  <c r="AQ593" i="9"/>
  <c r="AP593" i="9"/>
  <c r="AO593" i="9"/>
  <c r="AN593" i="9"/>
  <c r="AM593" i="9"/>
  <c r="AL593" i="9"/>
  <c r="AK593" i="9"/>
  <c r="AJ593" i="9"/>
  <c r="AI593" i="9"/>
  <c r="AH593" i="9"/>
  <c r="AG593" i="9"/>
  <c r="AF593" i="9"/>
  <c r="AE593" i="9"/>
  <c r="AD593" i="9"/>
  <c r="AC593" i="9"/>
  <c r="AW592" i="9"/>
  <c r="BI592" i="9" s="1"/>
  <c r="AQ592" i="9"/>
  <c r="AP592" i="9"/>
  <c r="AO592" i="9"/>
  <c r="AN592" i="9"/>
  <c r="AM592" i="9"/>
  <c r="AL592" i="9"/>
  <c r="AK592" i="9"/>
  <c r="AJ592" i="9"/>
  <c r="AI592" i="9"/>
  <c r="AH592" i="9"/>
  <c r="AG592" i="9"/>
  <c r="AF592" i="9"/>
  <c r="AE592" i="9"/>
  <c r="AD592" i="9"/>
  <c r="AC592" i="9"/>
  <c r="AW591" i="9"/>
  <c r="BI591" i="9" s="1"/>
  <c r="AQ591" i="9"/>
  <c r="AP591" i="9"/>
  <c r="AO591" i="9"/>
  <c r="AN591" i="9"/>
  <c r="AM591" i="9"/>
  <c r="AL591" i="9"/>
  <c r="AK591" i="9"/>
  <c r="AJ591" i="9"/>
  <c r="AI591" i="9"/>
  <c r="AH591" i="9"/>
  <c r="AG591" i="9"/>
  <c r="AF591" i="9"/>
  <c r="AE591" i="9"/>
  <c r="AD591" i="9"/>
  <c r="AC591" i="9"/>
  <c r="AW590" i="9"/>
  <c r="BI590" i="9" s="1"/>
  <c r="AQ590" i="9"/>
  <c r="AP590" i="9"/>
  <c r="AO590" i="9"/>
  <c r="AN590" i="9"/>
  <c r="AM590" i="9"/>
  <c r="AL590" i="9"/>
  <c r="AK590" i="9"/>
  <c r="AJ590" i="9"/>
  <c r="AI590" i="9"/>
  <c r="AH590" i="9"/>
  <c r="AG590" i="9"/>
  <c r="AF590" i="9"/>
  <c r="AE590" i="9"/>
  <c r="AD590" i="9"/>
  <c r="AC590" i="9"/>
  <c r="AQ589" i="9"/>
  <c r="AP589" i="9"/>
  <c r="AO589" i="9"/>
  <c r="AN589" i="9"/>
  <c r="AM589" i="9"/>
  <c r="AL589" i="9"/>
  <c r="AK589" i="9"/>
  <c r="AJ589" i="9"/>
  <c r="AI589" i="9"/>
  <c r="AH589" i="9"/>
  <c r="AG589" i="9"/>
  <c r="AF589" i="9"/>
  <c r="AE589" i="9"/>
  <c r="AD589" i="9"/>
  <c r="AC589" i="9"/>
  <c r="AW588" i="9"/>
  <c r="BI588" i="9" s="1"/>
  <c r="AQ588" i="9"/>
  <c r="AP588" i="9"/>
  <c r="AO588" i="9"/>
  <c r="AN588" i="9"/>
  <c r="AM588" i="9"/>
  <c r="AL588" i="9"/>
  <c r="AK588" i="9"/>
  <c r="AJ588" i="9"/>
  <c r="AI588" i="9"/>
  <c r="AH588" i="9"/>
  <c r="AG588" i="9"/>
  <c r="AF588" i="9"/>
  <c r="AE588" i="9"/>
  <c r="AD588" i="9"/>
  <c r="AC588" i="9"/>
  <c r="AW587" i="9"/>
  <c r="BI587" i="9" s="1"/>
  <c r="AQ587" i="9"/>
  <c r="AP587" i="9"/>
  <c r="AO587" i="9"/>
  <c r="AN587" i="9"/>
  <c r="AM587" i="9"/>
  <c r="AL587" i="9"/>
  <c r="AK587" i="9"/>
  <c r="AJ587" i="9"/>
  <c r="AI587" i="9"/>
  <c r="AH587" i="9"/>
  <c r="AG587" i="9"/>
  <c r="AF587" i="9"/>
  <c r="AE587" i="9"/>
  <c r="AD587" i="9"/>
  <c r="AC587" i="9"/>
  <c r="AW586" i="9"/>
  <c r="BI586" i="9" s="1"/>
  <c r="AQ586" i="9"/>
  <c r="AP586" i="9"/>
  <c r="AO586" i="9"/>
  <c r="AN586" i="9"/>
  <c r="AM586" i="9"/>
  <c r="AL586" i="9"/>
  <c r="AK586" i="9"/>
  <c r="AJ586" i="9"/>
  <c r="AI586" i="9"/>
  <c r="AH586" i="9"/>
  <c r="AG586" i="9"/>
  <c r="AF586" i="9"/>
  <c r="AE586" i="9"/>
  <c r="AD586" i="9"/>
  <c r="AC586" i="9"/>
  <c r="AW585" i="9"/>
  <c r="BI585" i="9" s="1"/>
  <c r="AQ585" i="9"/>
  <c r="AP585" i="9"/>
  <c r="AO585" i="9"/>
  <c r="AN585" i="9"/>
  <c r="AM585" i="9"/>
  <c r="AL585" i="9"/>
  <c r="AK585" i="9"/>
  <c r="AJ585" i="9"/>
  <c r="AI585" i="9"/>
  <c r="AH585" i="9"/>
  <c r="AG585" i="9"/>
  <c r="AF585" i="9"/>
  <c r="AE585" i="9"/>
  <c r="AD585" i="9"/>
  <c r="AC585" i="9"/>
  <c r="AW584" i="9"/>
  <c r="BI584" i="9" s="1"/>
  <c r="AQ584" i="9"/>
  <c r="AP584" i="9"/>
  <c r="AO584" i="9"/>
  <c r="AN584" i="9"/>
  <c r="AM584" i="9"/>
  <c r="AL584" i="9"/>
  <c r="AK584" i="9"/>
  <c r="AJ584" i="9"/>
  <c r="AI584" i="9"/>
  <c r="AH584" i="9"/>
  <c r="AG584" i="9"/>
  <c r="AF584" i="9"/>
  <c r="AE584" i="9"/>
  <c r="AD584" i="9"/>
  <c r="AC584" i="9"/>
  <c r="AW583" i="9"/>
  <c r="BI583" i="9" s="1"/>
  <c r="AQ583" i="9"/>
  <c r="AP583" i="9"/>
  <c r="AO583" i="9"/>
  <c r="AN583" i="9"/>
  <c r="AM583" i="9"/>
  <c r="AL583" i="9"/>
  <c r="AK583" i="9"/>
  <c r="AJ583" i="9"/>
  <c r="AI583" i="9"/>
  <c r="AH583" i="9"/>
  <c r="AG583" i="9"/>
  <c r="AF583" i="9"/>
  <c r="AE583" i="9"/>
  <c r="AD583" i="9"/>
  <c r="AC583" i="9"/>
  <c r="AW582" i="9"/>
  <c r="BI582" i="9" s="1"/>
  <c r="AQ582" i="9"/>
  <c r="AP582" i="9"/>
  <c r="AO582" i="9"/>
  <c r="AN582" i="9"/>
  <c r="AM582" i="9"/>
  <c r="AL582" i="9"/>
  <c r="AK582" i="9"/>
  <c r="AJ582" i="9"/>
  <c r="AI582" i="9"/>
  <c r="AH582" i="9"/>
  <c r="AG582" i="9"/>
  <c r="AF582" i="9"/>
  <c r="AE582" i="9"/>
  <c r="AD582" i="9"/>
  <c r="AC582" i="9"/>
  <c r="AW581" i="9"/>
  <c r="BI581" i="9" s="1"/>
  <c r="AQ581" i="9"/>
  <c r="AP581" i="9"/>
  <c r="AO581" i="9"/>
  <c r="AN581" i="9"/>
  <c r="AM581" i="9"/>
  <c r="AL581" i="9"/>
  <c r="AK581" i="9"/>
  <c r="AJ581" i="9"/>
  <c r="AI581" i="9"/>
  <c r="AH581" i="9"/>
  <c r="AG581" i="9"/>
  <c r="AF581" i="9"/>
  <c r="AE581" i="9"/>
  <c r="AD581" i="9"/>
  <c r="AC581" i="9"/>
  <c r="AW580" i="9"/>
  <c r="BI580" i="9" s="1"/>
  <c r="AQ580" i="9"/>
  <c r="AP580" i="9"/>
  <c r="AO580" i="9"/>
  <c r="AN580" i="9"/>
  <c r="AM580" i="9"/>
  <c r="AL580" i="9"/>
  <c r="AK580" i="9"/>
  <c r="AJ580" i="9"/>
  <c r="AI580" i="9"/>
  <c r="AH580" i="9"/>
  <c r="AG580" i="9"/>
  <c r="AF580" i="9"/>
  <c r="AE580" i="9"/>
  <c r="AD580" i="9"/>
  <c r="AC580" i="9"/>
  <c r="AW579" i="9"/>
  <c r="BI579" i="9" s="1"/>
  <c r="AQ579" i="9"/>
  <c r="AP579" i="9"/>
  <c r="AO579" i="9"/>
  <c r="AN579" i="9"/>
  <c r="AM579" i="9"/>
  <c r="AL579" i="9"/>
  <c r="AK579" i="9"/>
  <c r="AJ579" i="9"/>
  <c r="AI579" i="9"/>
  <c r="AH579" i="9"/>
  <c r="AG579" i="9"/>
  <c r="AF579" i="9"/>
  <c r="AE579" i="9"/>
  <c r="AD579" i="9"/>
  <c r="AC579" i="9"/>
  <c r="AW578" i="9"/>
  <c r="BI578" i="9" s="1"/>
  <c r="AQ578" i="9"/>
  <c r="AP578" i="9"/>
  <c r="AO578" i="9"/>
  <c r="AN578" i="9"/>
  <c r="AM578" i="9"/>
  <c r="AL578" i="9"/>
  <c r="AK578" i="9"/>
  <c r="AJ578" i="9"/>
  <c r="AI578" i="9"/>
  <c r="AH578" i="9"/>
  <c r="AG578" i="9"/>
  <c r="AF578" i="9"/>
  <c r="AE578" i="9"/>
  <c r="AD578" i="9"/>
  <c r="AC578" i="9"/>
  <c r="AW577" i="9"/>
  <c r="BI577" i="9" s="1"/>
  <c r="AQ577" i="9"/>
  <c r="AP577" i="9"/>
  <c r="AO577" i="9"/>
  <c r="AN577" i="9"/>
  <c r="AM577" i="9"/>
  <c r="AL577" i="9"/>
  <c r="AK577" i="9"/>
  <c r="AJ577" i="9"/>
  <c r="AI577" i="9"/>
  <c r="AH577" i="9"/>
  <c r="AG577" i="9"/>
  <c r="AF577" i="9"/>
  <c r="AE577" i="9"/>
  <c r="AD577" i="9"/>
  <c r="AC577" i="9"/>
  <c r="AW576" i="9"/>
  <c r="BI576" i="9" s="1"/>
  <c r="AQ576" i="9"/>
  <c r="AP576" i="9"/>
  <c r="AO576" i="9"/>
  <c r="AN576" i="9"/>
  <c r="AM576" i="9"/>
  <c r="AL576" i="9"/>
  <c r="AK576" i="9"/>
  <c r="AJ576" i="9"/>
  <c r="AI576" i="9"/>
  <c r="AH576" i="9"/>
  <c r="AG576" i="9"/>
  <c r="AF576" i="9"/>
  <c r="AE576" i="9"/>
  <c r="AD576" i="9"/>
  <c r="AC576" i="9"/>
  <c r="AW575" i="9"/>
  <c r="BI575" i="9" s="1"/>
  <c r="AQ575" i="9"/>
  <c r="AP575" i="9"/>
  <c r="AO575" i="9"/>
  <c r="AN575" i="9"/>
  <c r="AM575" i="9"/>
  <c r="AL575" i="9"/>
  <c r="AK575" i="9"/>
  <c r="AJ575" i="9"/>
  <c r="AI575" i="9"/>
  <c r="AH575" i="9"/>
  <c r="AG575" i="9"/>
  <c r="AF575" i="9"/>
  <c r="AE575" i="9"/>
  <c r="AD575" i="9"/>
  <c r="AC575" i="9"/>
  <c r="AW574" i="9"/>
  <c r="BI574" i="9" s="1"/>
  <c r="AQ574" i="9"/>
  <c r="AP574" i="9"/>
  <c r="AO574" i="9"/>
  <c r="AN574" i="9"/>
  <c r="AM574" i="9"/>
  <c r="AL574" i="9"/>
  <c r="AK574" i="9"/>
  <c r="AJ574" i="9"/>
  <c r="AI574" i="9"/>
  <c r="AH574" i="9"/>
  <c r="AG574" i="9"/>
  <c r="AF574" i="9"/>
  <c r="AE574" i="9"/>
  <c r="AD574" i="9"/>
  <c r="AC574" i="9"/>
  <c r="AW573" i="9"/>
  <c r="BI573" i="9" s="1"/>
  <c r="AQ573" i="9"/>
  <c r="AP573" i="9"/>
  <c r="AO573" i="9"/>
  <c r="AN573" i="9"/>
  <c r="AM573" i="9"/>
  <c r="AL573" i="9"/>
  <c r="AK573" i="9"/>
  <c r="AJ573" i="9"/>
  <c r="AI573" i="9"/>
  <c r="AH573" i="9"/>
  <c r="AG573" i="9"/>
  <c r="AF573" i="9"/>
  <c r="AE573" i="9"/>
  <c r="AD573" i="9"/>
  <c r="AC573" i="9"/>
  <c r="AW572" i="9"/>
  <c r="BI572" i="9" s="1"/>
  <c r="AQ572" i="9"/>
  <c r="AP572" i="9"/>
  <c r="AO572" i="9"/>
  <c r="AN572" i="9"/>
  <c r="AM572" i="9"/>
  <c r="AL572" i="9"/>
  <c r="AK572" i="9"/>
  <c r="AJ572" i="9"/>
  <c r="AI572" i="9"/>
  <c r="AH572" i="9"/>
  <c r="AG572" i="9"/>
  <c r="AF572" i="9"/>
  <c r="AE572" i="9"/>
  <c r="AD572" i="9"/>
  <c r="AC572" i="9"/>
  <c r="AW571" i="9"/>
  <c r="BI571" i="9" s="1"/>
  <c r="AQ571" i="9"/>
  <c r="AP571" i="9"/>
  <c r="AO571" i="9"/>
  <c r="AN571" i="9"/>
  <c r="AM571" i="9"/>
  <c r="AL571" i="9"/>
  <c r="AK571" i="9"/>
  <c r="AJ571" i="9"/>
  <c r="AI571" i="9"/>
  <c r="AH571" i="9"/>
  <c r="AG571" i="9"/>
  <c r="AF571" i="9"/>
  <c r="AE571" i="9"/>
  <c r="AD571" i="9"/>
  <c r="AC571" i="9"/>
  <c r="AW570" i="9"/>
  <c r="BI570" i="9" s="1"/>
  <c r="AQ570" i="9"/>
  <c r="AP570" i="9"/>
  <c r="AO570" i="9"/>
  <c r="AN570" i="9"/>
  <c r="AM570" i="9"/>
  <c r="AL570" i="9"/>
  <c r="AK570" i="9"/>
  <c r="AJ570" i="9"/>
  <c r="AI570" i="9"/>
  <c r="AH570" i="9"/>
  <c r="AG570" i="9"/>
  <c r="AF570" i="9"/>
  <c r="AE570" i="9"/>
  <c r="AD570" i="9"/>
  <c r="AC570" i="9"/>
  <c r="AW569" i="9"/>
  <c r="BI569" i="9" s="1"/>
  <c r="AQ569" i="9"/>
  <c r="AP569" i="9"/>
  <c r="AO569" i="9"/>
  <c r="AN569" i="9"/>
  <c r="AM569" i="9"/>
  <c r="AL569" i="9"/>
  <c r="AK569" i="9"/>
  <c r="AJ569" i="9"/>
  <c r="AI569" i="9"/>
  <c r="AH569" i="9"/>
  <c r="AG569" i="9"/>
  <c r="AF569" i="9"/>
  <c r="AE569" i="9"/>
  <c r="AD569" i="9"/>
  <c r="AC569" i="9"/>
  <c r="AQ568" i="9"/>
  <c r="AP568" i="9"/>
  <c r="AO568" i="9"/>
  <c r="AN568" i="9"/>
  <c r="AM568" i="9"/>
  <c r="AL568" i="9"/>
  <c r="AK568" i="9"/>
  <c r="AJ568" i="9"/>
  <c r="AI568" i="9"/>
  <c r="AH568" i="9"/>
  <c r="AG568" i="9"/>
  <c r="AF568" i="9"/>
  <c r="AE568" i="9"/>
  <c r="AD568" i="9"/>
  <c r="AC568" i="9"/>
  <c r="AQ567" i="9"/>
  <c r="AP567" i="9"/>
  <c r="AO567" i="9"/>
  <c r="AN567" i="9"/>
  <c r="AM567" i="9"/>
  <c r="AL567" i="9"/>
  <c r="AK567" i="9"/>
  <c r="AJ567" i="9"/>
  <c r="AI567" i="9"/>
  <c r="AH567" i="9"/>
  <c r="AG567" i="9"/>
  <c r="AF567" i="9"/>
  <c r="AE567" i="9"/>
  <c r="AD567" i="9"/>
  <c r="AC567" i="9"/>
  <c r="AQ566" i="9"/>
  <c r="AP566" i="9"/>
  <c r="AO566" i="9"/>
  <c r="AN566" i="9"/>
  <c r="AM566" i="9"/>
  <c r="AL566" i="9"/>
  <c r="AK566" i="9"/>
  <c r="AJ566" i="9"/>
  <c r="AI566" i="9"/>
  <c r="AH566" i="9"/>
  <c r="AG566" i="9"/>
  <c r="AF566" i="9"/>
  <c r="AE566" i="9"/>
  <c r="AD566" i="9"/>
  <c r="AC566" i="9"/>
  <c r="AQ565" i="9"/>
  <c r="AP565" i="9"/>
  <c r="AO565" i="9"/>
  <c r="AN565" i="9"/>
  <c r="AM565" i="9"/>
  <c r="AL565" i="9"/>
  <c r="AK565" i="9"/>
  <c r="AJ565" i="9"/>
  <c r="AI565" i="9"/>
  <c r="AH565" i="9"/>
  <c r="AG565" i="9"/>
  <c r="AF565" i="9"/>
  <c r="AE565" i="9"/>
  <c r="AD565" i="9"/>
  <c r="AC565" i="9"/>
  <c r="AQ564" i="9"/>
  <c r="AP564" i="9"/>
  <c r="AO564" i="9"/>
  <c r="AN564" i="9"/>
  <c r="AM564" i="9"/>
  <c r="AL564" i="9"/>
  <c r="AK564" i="9"/>
  <c r="AJ564" i="9"/>
  <c r="AI564" i="9"/>
  <c r="AH564" i="9"/>
  <c r="AG564" i="9"/>
  <c r="AF564" i="9"/>
  <c r="AE564" i="9"/>
  <c r="AD564" i="9"/>
  <c r="AC564" i="9"/>
  <c r="AQ563" i="9"/>
  <c r="AP563" i="9"/>
  <c r="AO563" i="9"/>
  <c r="AN563" i="9"/>
  <c r="AM563" i="9"/>
  <c r="AL563" i="9"/>
  <c r="AK563" i="9"/>
  <c r="AJ563" i="9"/>
  <c r="AI563" i="9"/>
  <c r="AH563" i="9"/>
  <c r="AG563" i="9"/>
  <c r="AF563" i="9"/>
  <c r="AE563" i="9"/>
  <c r="AD563" i="9"/>
  <c r="AC563" i="9"/>
  <c r="AW562" i="9"/>
  <c r="BI562" i="9" s="1"/>
  <c r="AQ562" i="9"/>
  <c r="AP562" i="9"/>
  <c r="AO562" i="9"/>
  <c r="AN562" i="9"/>
  <c r="AM562" i="9"/>
  <c r="AL562" i="9"/>
  <c r="AK562" i="9"/>
  <c r="AJ562" i="9"/>
  <c r="AI562" i="9"/>
  <c r="AH562" i="9"/>
  <c r="AG562" i="9"/>
  <c r="AF562" i="9"/>
  <c r="AE562" i="9"/>
  <c r="AD562" i="9"/>
  <c r="AC562" i="9"/>
  <c r="AQ561" i="9"/>
  <c r="AP561" i="9"/>
  <c r="AO561" i="9"/>
  <c r="AN561" i="9"/>
  <c r="AM561" i="9"/>
  <c r="AL561" i="9"/>
  <c r="AK561" i="9"/>
  <c r="AJ561" i="9"/>
  <c r="AI561" i="9"/>
  <c r="AH561" i="9"/>
  <c r="AG561" i="9"/>
  <c r="AF561" i="9"/>
  <c r="AE561" i="9"/>
  <c r="AD561" i="9"/>
  <c r="AC561" i="9"/>
  <c r="AQ560" i="9"/>
  <c r="AP560" i="9"/>
  <c r="AO560" i="9"/>
  <c r="AN560" i="9"/>
  <c r="AM560" i="9"/>
  <c r="AL560" i="9"/>
  <c r="AK560" i="9"/>
  <c r="AJ560" i="9"/>
  <c r="AI560" i="9"/>
  <c r="AH560" i="9"/>
  <c r="AG560" i="9"/>
  <c r="AF560" i="9"/>
  <c r="AE560" i="9"/>
  <c r="AD560" i="9"/>
  <c r="AC560" i="9"/>
  <c r="AQ559" i="9"/>
  <c r="AP559" i="9"/>
  <c r="AO559" i="9"/>
  <c r="AN559" i="9"/>
  <c r="AM559" i="9"/>
  <c r="AL559" i="9"/>
  <c r="AK559" i="9"/>
  <c r="AJ559" i="9"/>
  <c r="AI559" i="9"/>
  <c r="AH559" i="9"/>
  <c r="AG559" i="9"/>
  <c r="AF559" i="9"/>
  <c r="AE559" i="9"/>
  <c r="AD559" i="9"/>
  <c r="AC559" i="9"/>
  <c r="AQ558" i="9"/>
  <c r="AP558" i="9"/>
  <c r="AO558" i="9"/>
  <c r="AN558" i="9"/>
  <c r="AM558" i="9"/>
  <c r="AL558" i="9"/>
  <c r="AK558" i="9"/>
  <c r="AJ558" i="9"/>
  <c r="AI558" i="9"/>
  <c r="AH558" i="9"/>
  <c r="AG558" i="9"/>
  <c r="AF558" i="9"/>
  <c r="AE558" i="9"/>
  <c r="AD558" i="9"/>
  <c r="AC558" i="9"/>
  <c r="AW557" i="9"/>
  <c r="BI557" i="9" s="1"/>
  <c r="AQ557" i="9"/>
  <c r="AP557" i="9"/>
  <c r="AO557" i="9"/>
  <c r="AN557" i="9"/>
  <c r="AM557" i="9"/>
  <c r="AL557" i="9"/>
  <c r="AK557" i="9"/>
  <c r="AJ557" i="9"/>
  <c r="AI557" i="9"/>
  <c r="AH557" i="9"/>
  <c r="AG557" i="9"/>
  <c r="AF557" i="9"/>
  <c r="AE557" i="9"/>
  <c r="AD557" i="9"/>
  <c r="AC557" i="9"/>
  <c r="AW556" i="9"/>
  <c r="BI556" i="9" s="1"/>
  <c r="AQ556" i="9"/>
  <c r="AP556" i="9"/>
  <c r="AO556" i="9"/>
  <c r="AN556" i="9"/>
  <c r="AM556" i="9"/>
  <c r="AL556" i="9"/>
  <c r="AK556" i="9"/>
  <c r="AJ556" i="9"/>
  <c r="AI556" i="9"/>
  <c r="AH556" i="9"/>
  <c r="AG556" i="9"/>
  <c r="AF556" i="9"/>
  <c r="AE556" i="9"/>
  <c r="AD556" i="9"/>
  <c r="AC556" i="9"/>
  <c r="AW555" i="9"/>
  <c r="BI555" i="9" s="1"/>
  <c r="AQ555" i="9"/>
  <c r="AP555" i="9"/>
  <c r="AO555" i="9"/>
  <c r="AN555" i="9"/>
  <c r="AM555" i="9"/>
  <c r="AL555" i="9"/>
  <c r="AK555" i="9"/>
  <c r="AJ555" i="9"/>
  <c r="AI555" i="9"/>
  <c r="AH555" i="9"/>
  <c r="AG555" i="9"/>
  <c r="AF555" i="9"/>
  <c r="AE555" i="9"/>
  <c r="AD555" i="9"/>
  <c r="AC555" i="9"/>
  <c r="AW554" i="9"/>
  <c r="BI554" i="9" s="1"/>
  <c r="AQ554" i="9"/>
  <c r="AP554" i="9"/>
  <c r="AO554" i="9"/>
  <c r="AN554" i="9"/>
  <c r="AM554" i="9"/>
  <c r="AL554" i="9"/>
  <c r="AK554" i="9"/>
  <c r="AJ554" i="9"/>
  <c r="AI554" i="9"/>
  <c r="AH554" i="9"/>
  <c r="AG554" i="9"/>
  <c r="AF554" i="9"/>
  <c r="AE554" i="9"/>
  <c r="AD554" i="9"/>
  <c r="AC554" i="9"/>
  <c r="AW553" i="9"/>
  <c r="BI553" i="9" s="1"/>
  <c r="AQ553" i="9"/>
  <c r="AP553" i="9"/>
  <c r="AO553" i="9"/>
  <c r="AN553" i="9"/>
  <c r="AM553" i="9"/>
  <c r="AL553" i="9"/>
  <c r="AK553" i="9"/>
  <c r="AJ553" i="9"/>
  <c r="AI553" i="9"/>
  <c r="AH553" i="9"/>
  <c r="AG553" i="9"/>
  <c r="AF553" i="9"/>
  <c r="AE553" i="9"/>
  <c r="AD553" i="9"/>
  <c r="AC553" i="9"/>
  <c r="AQ552" i="9"/>
  <c r="AP552" i="9"/>
  <c r="AO552" i="9"/>
  <c r="AN552" i="9"/>
  <c r="AM552" i="9"/>
  <c r="AL552" i="9"/>
  <c r="AK552" i="9"/>
  <c r="AJ552" i="9"/>
  <c r="AI552" i="9"/>
  <c r="AH552" i="9"/>
  <c r="AG552" i="9"/>
  <c r="AF552" i="9"/>
  <c r="AE552" i="9"/>
  <c r="AD552" i="9"/>
  <c r="AC552" i="9"/>
  <c r="AQ551" i="9"/>
  <c r="AP551" i="9"/>
  <c r="AO551" i="9"/>
  <c r="AN551" i="9"/>
  <c r="AM551" i="9"/>
  <c r="AL551" i="9"/>
  <c r="AK551" i="9"/>
  <c r="AJ551" i="9"/>
  <c r="AI551" i="9"/>
  <c r="AH551" i="9"/>
  <c r="AG551" i="9"/>
  <c r="AF551" i="9"/>
  <c r="AE551" i="9"/>
  <c r="AD551" i="9"/>
  <c r="AC551" i="9"/>
  <c r="AQ550" i="9"/>
  <c r="AP550" i="9"/>
  <c r="AO550" i="9"/>
  <c r="AN550" i="9"/>
  <c r="AM550" i="9"/>
  <c r="AL550" i="9"/>
  <c r="AK550" i="9"/>
  <c r="AJ550" i="9"/>
  <c r="AI550" i="9"/>
  <c r="AH550" i="9"/>
  <c r="AG550" i="9"/>
  <c r="AF550" i="9"/>
  <c r="AE550" i="9"/>
  <c r="AD550" i="9"/>
  <c r="AC550" i="9"/>
  <c r="AW549" i="9"/>
  <c r="BI549" i="9" s="1"/>
  <c r="AQ549" i="9"/>
  <c r="AP549" i="9"/>
  <c r="AO549" i="9"/>
  <c r="AN549" i="9"/>
  <c r="AM549" i="9"/>
  <c r="AL549" i="9"/>
  <c r="AK549" i="9"/>
  <c r="AJ549" i="9"/>
  <c r="AI549" i="9"/>
  <c r="AH549" i="9"/>
  <c r="AG549" i="9"/>
  <c r="AF549" i="9"/>
  <c r="AE549" i="9"/>
  <c r="AD549" i="9"/>
  <c r="AC549" i="9"/>
  <c r="AW548" i="9"/>
  <c r="BI548" i="9" s="1"/>
  <c r="AQ548" i="9"/>
  <c r="AP548" i="9"/>
  <c r="AO548" i="9"/>
  <c r="AN548" i="9"/>
  <c r="AM548" i="9"/>
  <c r="AL548" i="9"/>
  <c r="AK548" i="9"/>
  <c r="AJ548" i="9"/>
  <c r="AI548" i="9"/>
  <c r="AH548" i="9"/>
  <c r="AG548" i="9"/>
  <c r="AF548" i="9"/>
  <c r="AE548" i="9"/>
  <c r="AD548" i="9"/>
  <c r="AC548" i="9"/>
  <c r="AW547" i="9"/>
  <c r="BI547" i="9" s="1"/>
  <c r="AQ547" i="9"/>
  <c r="AP547" i="9"/>
  <c r="AO547" i="9"/>
  <c r="AN547" i="9"/>
  <c r="AM547" i="9"/>
  <c r="AL547" i="9"/>
  <c r="AK547" i="9"/>
  <c r="AJ547" i="9"/>
  <c r="AI547" i="9"/>
  <c r="AH547" i="9"/>
  <c r="AG547" i="9"/>
  <c r="AF547" i="9"/>
  <c r="AE547" i="9"/>
  <c r="AD547" i="9"/>
  <c r="AC547" i="9"/>
  <c r="AW546" i="9"/>
  <c r="BI546" i="9" s="1"/>
  <c r="AQ546" i="9"/>
  <c r="AP546" i="9"/>
  <c r="AO546" i="9"/>
  <c r="AN546" i="9"/>
  <c r="AM546" i="9"/>
  <c r="AL546" i="9"/>
  <c r="AK546" i="9"/>
  <c r="AJ546" i="9"/>
  <c r="AI546" i="9"/>
  <c r="AH546" i="9"/>
  <c r="AG546" i="9"/>
  <c r="AF546" i="9"/>
  <c r="AE546" i="9"/>
  <c r="AD546" i="9"/>
  <c r="AC546" i="9"/>
  <c r="AW545" i="9"/>
  <c r="BI545" i="9" s="1"/>
  <c r="AQ545" i="9"/>
  <c r="AP545" i="9"/>
  <c r="AO545" i="9"/>
  <c r="AN545" i="9"/>
  <c r="AM545" i="9"/>
  <c r="AL545" i="9"/>
  <c r="AK545" i="9"/>
  <c r="AJ545" i="9"/>
  <c r="AI545" i="9"/>
  <c r="AH545" i="9"/>
  <c r="AG545" i="9"/>
  <c r="AF545" i="9"/>
  <c r="AE545" i="9"/>
  <c r="AD545" i="9"/>
  <c r="AC545" i="9"/>
  <c r="AW544" i="9"/>
  <c r="BI544" i="9" s="1"/>
  <c r="AQ544" i="9"/>
  <c r="AP544" i="9"/>
  <c r="AO544" i="9"/>
  <c r="AN544" i="9"/>
  <c r="AM544" i="9"/>
  <c r="AL544" i="9"/>
  <c r="AK544" i="9"/>
  <c r="AJ544" i="9"/>
  <c r="AI544" i="9"/>
  <c r="AH544" i="9"/>
  <c r="AG544" i="9"/>
  <c r="AF544" i="9"/>
  <c r="AE544" i="9"/>
  <c r="AD544" i="9"/>
  <c r="AC544" i="9"/>
  <c r="AW543" i="9"/>
  <c r="BI543" i="9" s="1"/>
  <c r="AQ543" i="9"/>
  <c r="AP543" i="9"/>
  <c r="AO543" i="9"/>
  <c r="AN543" i="9"/>
  <c r="AM543" i="9"/>
  <c r="AL543" i="9"/>
  <c r="AK543" i="9"/>
  <c r="AJ543" i="9"/>
  <c r="AI543" i="9"/>
  <c r="AH543" i="9"/>
  <c r="AG543" i="9"/>
  <c r="AF543" i="9"/>
  <c r="AE543" i="9"/>
  <c r="AD543" i="9"/>
  <c r="AC543" i="9"/>
  <c r="AW542" i="9"/>
  <c r="BI542" i="9" s="1"/>
  <c r="AQ542" i="9"/>
  <c r="AP542" i="9"/>
  <c r="AO542" i="9"/>
  <c r="AN542" i="9"/>
  <c r="AM542" i="9"/>
  <c r="AL542" i="9"/>
  <c r="AK542" i="9"/>
  <c r="AJ542" i="9"/>
  <c r="AI542" i="9"/>
  <c r="AH542" i="9"/>
  <c r="AG542" i="9"/>
  <c r="AF542" i="9"/>
  <c r="AE542" i="9"/>
  <c r="AD542" i="9"/>
  <c r="AC542" i="9"/>
  <c r="AW541" i="9"/>
  <c r="BI541" i="9" s="1"/>
  <c r="AQ541" i="9"/>
  <c r="AP541" i="9"/>
  <c r="AO541" i="9"/>
  <c r="AN541" i="9"/>
  <c r="AM541" i="9"/>
  <c r="AL541" i="9"/>
  <c r="AK541" i="9"/>
  <c r="AJ541" i="9"/>
  <c r="AI541" i="9"/>
  <c r="AH541" i="9"/>
  <c r="AG541" i="9"/>
  <c r="AF541" i="9"/>
  <c r="AE541" i="9"/>
  <c r="AD541" i="9"/>
  <c r="AC541" i="9"/>
  <c r="AW540" i="9"/>
  <c r="BI540" i="9" s="1"/>
  <c r="AQ540" i="9"/>
  <c r="AP540" i="9"/>
  <c r="AO540" i="9"/>
  <c r="AN540" i="9"/>
  <c r="AM540" i="9"/>
  <c r="AL540" i="9"/>
  <c r="AK540" i="9"/>
  <c r="AJ540" i="9"/>
  <c r="AI540" i="9"/>
  <c r="AH540" i="9"/>
  <c r="AG540" i="9"/>
  <c r="AF540" i="9"/>
  <c r="AE540" i="9"/>
  <c r="AD540" i="9"/>
  <c r="AC540" i="9"/>
  <c r="AW539" i="9"/>
  <c r="BI539" i="9" s="1"/>
  <c r="AQ539" i="9"/>
  <c r="AP539" i="9"/>
  <c r="AO539" i="9"/>
  <c r="AN539" i="9"/>
  <c r="AM539" i="9"/>
  <c r="AL539" i="9"/>
  <c r="AK539" i="9"/>
  <c r="AJ539" i="9"/>
  <c r="AI539" i="9"/>
  <c r="AH539" i="9"/>
  <c r="AG539" i="9"/>
  <c r="AF539" i="9"/>
  <c r="AE539" i="9"/>
  <c r="AD539" i="9"/>
  <c r="AC539" i="9"/>
  <c r="AW538" i="9"/>
  <c r="BI538" i="9" s="1"/>
  <c r="AQ538" i="9"/>
  <c r="AP538" i="9"/>
  <c r="AO538" i="9"/>
  <c r="AN538" i="9"/>
  <c r="AM538" i="9"/>
  <c r="AL538" i="9"/>
  <c r="AK538" i="9"/>
  <c r="AJ538" i="9"/>
  <c r="AI538" i="9"/>
  <c r="AH538" i="9"/>
  <c r="AG538" i="9"/>
  <c r="AF538" i="9"/>
  <c r="AE538" i="9"/>
  <c r="AD538" i="9"/>
  <c r="AC538" i="9"/>
  <c r="AW537" i="9"/>
  <c r="BI537" i="9" s="1"/>
  <c r="AQ537" i="9"/>
  <c r="AP537" i="9"/>
  <c r="AO537" i="9"/>
  <c r="AN537" i="9"/>
  <c r="AM537" i="9"/>
  <c r="AL537" i="9"/>
  <c r="AK537" i="9"/>
  <c r="AJ537" i="9"/>
  <c r="AI537" i="9"/>
  <c r="AH537" i="9"/>
  <c r="AG537" i="9"/>
  <c r="AF537" i="9"/>
  <c r="AE537" i="9"/>
  <c r="AD537" i="9"/>
  <c r="AC537" i="9"/>
  <c r="AW536" i="9"/>
  <c r="BI536" i="9" s="1"/>
  <c r="AQ536" i="9"/>
  <c r="AP536" i="9"/>
  <c r="AO536" i="9"/>
  <c r="AN536" i="9"/>
  <c r="AM536" i="9"/>
  <c r="AL536" i="9"/>
  <c r="AK536" i="9"/>
  <c r="AJ536" i="9"/>
  <c r="AI536" i="9"/>
  <c r="AH536" i="9"/>
  <c r="AG536" i="9"/>
  <c r="AF536" i="9"/>
  <c r="AE536" i="9"/>
  <c r="AD536" i="9"/>
  <c r="AC536" i="9"/>
  <c r="AW535" i="9"/>
  <c r="BI535" i="9" s="1"/>
  <c r="AQ535" i="9"/>
  <c r="AP535" i="9"/>
  <c r="AO535" i="9"/>
  <c r="AN535" i="9"/>
  <c r="AM535" i="9"/>
  <c r="AL535" i="9"/>
  <c r="AK535" i="9"/>
  <c r="AJ535" i="9"/>
  <c r="AI535" i="9"/>
  <c r="AH535" i="9"/>
  <c r="AG535" i="9"/>
  <c r="AF535" i="9"/>
  <c r="AE535" i="9"/>
  <c r="AD535" i="9"/>
  <c r="AC535" i="9"/>
  <c r="AW534" i="9"/>
  <c r="BI534" i="9" s="1"/>
  <c r="AQ534" i="9"/>
  <c r="AP534" i="9"/>
  <c r="AO534" i="9"/>
  <c r="AN534" i="9"/>
  <c r="AM534" i="9"/>
  <c r="AL534" i="9"/>
  <c r="AK534" i="9"/>
  <c r="AJ534" i="9"/>
  <c r="AI534" i="9"/>
  <c r="AH534" i="9"/>
  <c r="AG534" i="9"/>
  <c r="AF534" i="9"/>
  <c r="AE534" i="9"/>
  <c r="AD534" i="9"/>
  <c r="AC534" i="9"/>
  <c r="AW533" i="9"/>
  <c r="BI533" i="9" s="1"/>
  <c r="AQ533" i="9"/>
  <c r="AP533" i="9"/>
  <c r="AO533" i="9"/>
  <c r="AN533" i="9"/>
  <c r="AM533" i="9"/>
  <c r="AL533" i="9"/>
  <c r="AK533" i="9"/>
  <c r="AJ533" i="9"/>
  <c r="AI533" i="9"/>
  <c r="AH533" i="9"/>
  <c r="AG533" i="9"/>
  <c r="AF533" i="9"/>
  <c r="AE533" i="9"/>
  <c r="AD533" i="9"/>
  <c r="AC533" i="9"/>
  <c r="AW532" i="9"/>
  <c r="BI532" i="9" s="1"/>
  <c r="AQ532" i="9"/>
  <c r="AP532" i="9"/>
  <c r="AO532" i="9"/>
  <c r="AN532" i="9"/>
  <c r="AM532" i="9"/>
  <c r="AL532" i="9"/>
  <c r="AK532" i="9"/>
  <c r="AJ532" i="9"/>
  <c r="AI532" i="9"/>
  <c r="AH532" i="9"/>
  <c r="AG532" i="9"/>
  <c r="AF532" i="9"/>
  <c r="AE532" i="9"/>
  <c r="AD532" i="9"/>
  <c r="AC532" i="9"/>
  <c r="AW531" i="9"/>
  <c r="BI531" i="9" s="1"/>
  <c r="AQ531" i="9"/>
  <c r="AP531" i="9"/>
  <c r="AO531" i="9"/>
  <c r="AN531" i="9"/>
  <c r="AM531" i="9"/>
  <c r="AL531" i="9"/>
  <c r="AK531" i="9"/>
  <c r="AJ531" i="9"/>
  <c r="AI531" i="9"/>
  <c r="AH531" i="9"/>
  <c r="AG531" i="9"/>
  <c r="AF531" i="9"/>
  <c r="AE531" i="9"/>
  <c r="AD531" i="9"/>
  <c r="AC531" i="9"/>
  <c r="AQ530" i="9"/>
  <c r="AP530" i="9"/>
  <c r="AO530" i="9"/>
  <c r="AN530" i="9"/>
  <c r="AM530" i="9"/>
  <c r="AL530" i="9"/>
  <c r="AK530" i="9"/>
  <c r="AJ530" i="9"/>
  <c r="AI530" i="9"/>
  <c r="AH530" i="9"/>
  <c r="AG530" i="9"/>
  <c r="AF530" i="9"/>
  <c r="AE530" i="9"/>
  <c r="AD530" i="9"/>
  <c r="AC530" i="9"/>
  <c r="AQ529" i="9"/>
  <c r="AP529" i="9"/>
  <c r="AO529" i="9"/>
  <c r="AN529" i="9"/>
  <c r="AM529" i="9"/>
  <c r="AL529" i="9"/>
  <c r="AK529" i="9"/>
  <c r="AJ529" i="9"/>
  <c r="AI529" i="9"/>
  <c r="AH529" i="9"/>
  <c r="AG529" i="9"/>
  <c r="AF529" i="9"/>
  <c r="AE529" i="9"/>
  <c r="AD529" i="9"/>
  <c r="AC529" i="9"/>
  <c r="AQ528" i="9"/>
  <c r="AP528" i="9"/>
  <c r="AO528" i="9"/>
  <c r="AN528" i="9"/>
  <c r="AM528" i="9"/>
  <c r="AL528" i="9"/>
  <c r="AK528" i="9"/>
  <c r="AJ528" i="9"/>
  <c r="AI528" i="9"/>
  <c r="AH528" i="9"/>
  <c r="AG528" i="9"/>
  <c r="AF528" i="9"/>
  <c r="AE528" i="9"/>
  <c r="AD528" i="9"/>
  <c r="AC528" i="9"/>
  <c r="AW527" i="9"/>
  <c r="BI527" i="9" s="1"/>
  <c r="AQ527" i="9"/>
  <c r="AP527" i="9"/>
  <c r="AO527" i="9"/>
  <c r="AN527" i="9"/>
  <c r="AM527" i="9"/>
  <c r="AL527" i="9"/>
  <c r="AK527" i="9"/>
  <c r="AJ527" i="9"/>
  <c r="AI527" i="9"/>
  <c r="AH527" i="9"/>
  <c r="AG527" i="9"/>
  <c r="AF527" i="9"/>
  <c r="AE527" i="9"/>
  <c r="AD527" i="9"/>
  <c r="AC527" i="9"/>
  <c r="AW526" i="9"/>
  <c r="BI526" i="9" s="1"/>
  <c r="AQ526" i="9"/>
  <c r="AP526" i="9"/>
  <c r="AO526" i="9"/>
  <c r="AN526" i="9"/>
  <c r="AM526" i="9"/>
  <c r="AL526" i="9"/>
  <c r="AK526" i="9"/>
  <c r="AJ526" i="9"/>
  <c r="AI526" i="9"/>
  <c r="AH526" i="9"/>
  <c r="AG526" i="9"/>
  <c r="AF526" i="9"/>
  <c r="AE526" i="9"/>
  <c r="AD526" i="9"/>
  <c r="AC526" i="9"/>
  <c r="AW525" i="9"/>
  <c r="BI525" i="9" s="1"/>
  <c r="AQ525" i="9"/>
  <c r="AP525" i="9"/>
  <c r="AO525" i="9"/>
  <c r="AN525" i="9"/>
  <c r="AM525" i="9"/>
  <c r="AL525" i="9"/>
  <c r="AK525" i="9"/>
  <c r="AJ525" i="9"/>
  <c r="AI525" i="9"/>
  <c r="AH525" i="9"/>
  <c r="AG525" i="9"/>
  <c r="AF525" i="9"/>
  <c r="AE525" i="9"/>
  <c r="AD525" i="9"/>
  <c r="AC525" i="9"/>
  <c r="AW524" i="9"/>
  <c r="BI524" i="9" s="1"/>
  <c r="AQ524" i="9"/>
  <c r="AP524" i="9"/>
  <c r="AO524" i="9"/>
  <c r="AN524" i="9"/>
  <c r="AM524" i="9"/>
  <c r="AL524" i="9"/>
  <c r="AK524" i="9"/>
  <c r="AJ524" i="9"/>
  <c r="AI524" i="9"/>
  <c r="AH524" i="9"/>
  <c r="AG524" i="9"/>
  <c r="AF524" i="9"/>
  <c r="AE524" i="9"/>
  <c r="AD524" i="9"/>
  <c r="AC524" i="9"/>
  <c r="AW523" i="9"/>
  <c r="BI523" i="9" s="1"/>
  <c r="AQ523" i="9"/>
  <c r="AP523" i="9"/>
  <c r="AO523" i="9"/>
  <c r="AN523" i="9"/>
  <c r="AM523" i="9"/>
  <c r="AL523" i="9"/>
  <c r="AK523" i="9"/>
  <c r="AJ523" i="9"/>
  <c r="AI523" i="9"/>
  <c r="AH523" i="9"/>
  <c r="AG523" i="9"/>
  <c r="AF523" i="9"/>
  <c r="AE523" i="9"/>
  <c r="AD523" i="9"/>
  <c r="AC523" i="9"/>
  <c r="AW522" i="9"/>
  <c r="BI522" i="9" s="1"/>
  <c r="AQ522" i="9"/>
  <c r="AP522" i="9"/>
  <c r="AO522" i="9"/>
  <c r="AN522" i="9"/>
  <c r="AM522" i="9"/>
  <c r="AL522" i="9"/>
  <c r="AK522" i="9"/>
  <c r="AJ522" i="9"/>
  <c r="AI522" i="9"/>
  <c r="AH522" i="9"/>
  <c r="AG522" i="9"/>
  <c r="AF522" i="9"/>
  <c r="AE522" i="9"/>
  <c r="AD522" i="9"/>
  <c r="AC522" i="9"/>
  <c r="AW521" i="9"/>
  <c r="BI521" i="9" s="1"/>
  <c r="AQ521" i="9"/>
  <c r="AP521" i="9"/>
  <c r="AO521" i="9"/>
  <c r="AN521" i="9"/>
  <c r="AM521" i="9"/>
  <c r="AL521" i="9"/>
  <c r="AK521" i="9"/>
  <c r="AJ521" i="9"/>
  <c r="AI521" i="9"/>
  <c r="AH521" i="9"/>
  <c r="AG521" i="9"/>
  <c r="AF521" i="9"/>
  <c r="AE521" i="9"/>
  <c r="AD521" i="9"/>
  <c r="AC521" i="9"/>
  <c r="AW520" i="9"/>
  <c r="BI520" i="9" s="1"/>
  <c r="AQ520" i="9"/>
  <c r="AP520" i="9"/>
  <c r="AO520" i="9"/>
  <c r="AN520" i="9"/>
  <c r="AM520" i="9"/>
  <c r="AL520" i="9"/>
  <c r="AK520" i="9"/>
  <c r="AJ520" i="9"/>
  <c r="AI520" i="9"/>
  <c r="AH520" i="9"/>
  <c r="AG520" i="9"/>
  <c r="AF520" i="9"/>
  <c r="AE520" i="9"/>
  <c r="AD520" i="9"/>
  <c r="AC520" i="9"/>
  <c r="AW519" i="9"/>
  <c r="BI519" i="9" s="1"/>
  <c r="AQ519" i="9"/>
  <c r="AP519" i="9"/>
  <c r="AO519" i="9"/>
  <c r="AN519" i="9"/>
  <c r="AM519" i="9"/>
  <c r="AL519" i="9"/>
  <c r="AK519" i="9"/>
  <c r="AJ519" i="9"/>
  <c r="AI519" i="9"/>
  <c r="AH519" i="9"/>
  <c r="AG519" i="9"/>
  <c r="AF519" i="9"/>
  <c r="AE519" i="9"/>
  <c r="AD519" i="9"/>
  <c r="AC519" i="9"/>
  <c r="AW518" i="9"/>
  <c r="BI518" i="9" s="1"/>
  <c r="AQ518" i="9"/>
  <c r="AP518" i="9"/>
  <c r="AO518" i="9"/>
  <c r="AN518" i="9"/>
  <c r="AM518" i="9"/>
  <c r="AL518" i="9"/>
  <c r="AK518" i="9"/>
  <c r="AJ518" i="9"/>
  <c r="AI518" i="9"/>
  <c r="AH518" i="9"/>
  <c r="AG518" i="9"/>
  <c r="AF518" i="9"/>
  <c r="AE518" i="9"/>
  <c r="AD518" i="9"/>
  <c r="AC518" i="9"/>
  <c r="AW517" i="9"/>
  <c r="BI517" i="9" s="1"/>
  <c r="AQ517" i="9"/>
  <c r="AP517" i="9"/>
  <c r="AO517" i="9"/>
  <c r="AN517" i="9"/>
  <c r="AM517" i="9"/>
  <c r="AL517" i="9"/>
  <c r="AK517" i="9"/>
  <c r="AJ517" i="9"/>
  <c r="AI517" i="9"/>
  <c r="AH517" i="9"/>
  <c r="AG517" i="9"/>
  <c r="AF517" i="9"/>
  <c r="AE517" i="9"/>
  <c r="AD517" i="9"/>
  <c r="AC517" i="9"/>
  <c r="AW516" i="9"/>
  <c r="BI516" i="9" s="1"/>
  <c r="AQ516" i="9"/>
  <c r="AP516" i="9"/>
  <c r="AO516" i="9"/>
  <c r="AN516" i="9"/>
  <c r="AM516" i="9"/>
  <c r="AL516" i="9"/>
  <c r="AK516" i="9"/>
  <c r="AJ516" i="9"/>
  <c r="AI516" i="9"/>
  <c r="AH516" i="9"/>
  <c r="AG516" i="9"/>
  <c r="AF516" i="9"/>
  <c r="AE516" i="9"/>
  <c r="AD516" i="9"/>
  <c r="AC516" i="9"/>
  <c r="AW515" i="9"/>
  <c r="BI515" i="9" s="1"/>
  <c r="AQ515" i="9"/>
  <c r="AP515" i="9"/>
  <c r="AO515" i="9"/>
  <c r="AN515" i="9"/>
  <c r="AM515" i="9"/>
  <c r="AL515" i="9"/>
  <c r="AK515" i="9"/>
  <c r="AJ515" i="9"/>
  <c r="AI515" i="9"/>
  <c r="AH515" i="9"/>
  <c r="AG515" i="9"/>
  <c r="AF515" i="9"/>
  <c r="AE515" i="9"/>
  <c r="AD515" i="9"/>
  <c r="AC515" i="9"/>
  <c r="AW514" i="9"/>
  <c r="BI514" i="9" s="1"/>
  <c r="AQ514" i="9"/>
  <c r="AP514" i="9"/>
  <c r="AO514" i="9"/>
  <c r="AN514" i="9"/>
  <c r="AM514" i="9"/>
  <c r="AL514" i="9"/>
  <c r="AK514" i="9"/>
  <c r="AJ514" i="9"/>
  <c r="AI514" i="9"/>
  <c r="AH514" i="9"/>
  <c r="AG514" i="9"/>
  <c r="AF514" i="9"/>
  <c r="AE514" i="9"/>
  <c r="AD514" i="9"/>
  <c r="AC514" i="9"/>
  <c r="AW513" i="9"/>
  <c r="BI513" i="9" s="1"/>
  <c r="AQ513" i="9"/>
  <c r="AP513" i="9"/>
  <c r="AO513" i="9"/>
  <c r="AN513" i="9"/>
  <c r="AM513" i="9"/>
  <c r="AL513" i="9"/>
  <c r="AK513" i="9"/>
  <c r="AJ513" i="9"/>
  <c r="AI513" i="9"/>
  <c r="AH513" i="9"/>
  <c r="AG513" i="9"/>
  <c r="AF513" i="9"/>
  <c r="AE513" i="9"/>
  <c r="AD513" i="9"/>
  <c r="AC513" i="9"/>
  <c r="AW512" i="9"/>
  <c r="BI512" i="9" s="1"/>
  <c r="AQ512" i="9"/>
  <c r="AP512" i="9"/>
  <c r="AO512" i="9"/>
  <c r="AN512" i="9"/>
  <c r="AM512" i="9"/>
  <c r="AL512" i="9"/>
  <c r="AK512" i="9"/>
  <c r="AJ512" i="9"/>
  <c r="AI512" i="9"/>
  <c r="AH512" i="9"/>
  <c r="AG512" i="9"/>
  <c r="AF512" i="9"/>
  <c r="AE512" i="9"/>
  <c r="AD512" i="9"/>
  <c r="AC512" i="9"/>
  <c r="AW511" i="9"/>
  <c r="BI511" i="9" s="1"/>
  <c r="AQ511" i="9"/>
  <c r="AP511" i="9"/>
  <c r="AO511" i="9"/>
  <c r="AN511" i="9"/>
  <c r="AM511" i="9"/>
  <c r="AL511" i="9"/>
  <c r="AK511" i="9"/>
  <c r="AJ511" i="9"/>
  <c r="AI511" i="9"/>
  <c r="AH511" i="9"/>
  <c r="AG511" i="9"/>
  <c r="AF511" i="9"/>
  <c r="AE511" i="9"/>
  <c r="AD511" i="9"/>
  <c r="AC511" i="9"/>
  <c r="AW510" i="9"/>
  <c r="BI510" i="9" s="1"/>
  <c r="AQ510" i="9"/>
  <c r="AP510" i="9"/>
  <c r="AO510" i="9"/>
  <c r="AN510" i="9"/>
  <c r="AM510" i="9"/>
  <c r="AL510" i="9"/>
  <c r="AK510" i="9"/>
  <c r="AJ510" i="9"/>
  <c r="AI510" i="9"/>
  <c r="AH510" i="9"/>
  <c r="AG510" i="9"/>
  <c r="AF510" i="9"/>
  <c r="AE510" i="9"/>
  <c r="AD510" i="9"/>
  <c r="AC510" i="9"/>
  <c r="AQ509" i="9"/>
  <c r="AP509" i="9"/>
  <c r="AO509" i="9"/>
  <c r="AN509" i="9"/>
  <c r="AM509" i="9"/>
  <c r="AL509" i="9"/>
  <c r="AK509" i="9"/>
  <c r="AJ509" i="9"/>
  <c r="AI509" i="9"/>
  <c r="AH509" i="9"/>
  <c r="AG509" i="9"/>
  <c r="AF509" i="9"/>
  <c r="AE509" i="9"/>
  <c r="AD509" i="9"/>
  <c r="AC509" i="9"/>
  <c r="AQ508" i="9"/>
  <c r="AP508" i="9"/>
  <c r="AO508" i="9"/>
  <c r="AN508" i="9"/>
  <c r="AM508" i="9"/>
  <c r="AL508" i="9"/>
  <c r="AK508" i="9"/>
  <c r="AJ508" i="9"/>
  <c r="AI508" i="9"/>
  <c r="AH508" i="9"/>
  <c r="AG508" i="9"/>
  <c r="AF508" i="9"/>
  <c r="AE508" i="9"/>
  <c r="AD508" i="9"/>
  <c r="AC508" i="9"/>
  <c r="AW507" i="9"/>
  <c r="BI507" i="9" s="1"/>
  <c r="AQ507" i="9"/>
  <c r="AP507" i="9"/>
  <c r="AO507" i="9"/>
  <c r="AN507" i="9"/>
  <c r="AM507" i="9"/>
  <c r="AL507" i="9"/>
  <c r="AK507" i="9"/>
  <c r="AJ507" i="9"/>
  <c r="AI507" i="9"/>
  <c r="AH507" i="9"/>
  <c r="AG507" i="9"/>
  <c r="AF507" i="9"/>
  <c r="AE507" i="9"/>
  <c r="AD507" i="9"/>
  <c r="AC507" i="9"/>
  <c r="AW506" i="9"/>
  <c r="BI506" i="9" s="1"/>
  <c r="AQ506" i="9"/>
  <c r="AP506" i="9"/>
  <c r="AO506" i="9"/>
  <c r="AN506" i="9"/>
  <c r="AM506" i="9"/>
  <c r="AL506" i="9"/>
  <c r="AK506" i="9"/>
  <c r="AJ506" i="9"/>
  <c r="AI506" i="9"/>
  <c r="AH506" i="9"/>
  <c r="AG506" i="9"/>
  <c r="AF506" i="9"/>
  <c r="AE506" i="9"/>
  <c r="AD506" i="9"/>
  <c r="AC506" i="9"/>
  <c r="AW505" i="9"/>
  <c r="BI505" i="9" s="1"/>
  <c r="AQ505" i="9"/>
  <c r="AP505" i="9"/>
  <c r="AO505" i="9"/>
  <c r="AN505" i="9"/>
  <c r="AM505" i="9"/>
  <c r="AL505" i="9"/>
  <c r="AK505" i="9"/>
  <c r="AJ505" i="9"/>
  <c r="AI505" i="9"/>
  <c r="AH505" i="9"/>
  <c r="AG505" i="9"/>
  <c r="AF505" i="9"/>
  <c r="AE505" i="9"/>
  <c r="AD505" i="9"/>
  <c r="AC505" i="9"/>
  <c r="AW504" i="9"/>
  <c r="BI504" i="9" s="1"/>
  <c r="AQ504" i="9"/>
  <c r="AP504" i="9"/>
  <c r="AO504" i="9"/>
  <c r="AN504" i="9"/>
  <c r="AM504" i="9"/>
  <c r="AL504" i="9"/>
  <c r="AK504" i="9"/>
  <c r="AJ504" i="9"/>
  <c r="AI504" i="9"/>
  <c r="AH504" i="9"/>
  <c r="AG504" i="9"/>
  <c r="AF504" i="9"/>
  <c r="AE504" i="9"/>
  <c r="AD504" i="9"/>
  <c r="AC504" i="9"/>
  <c r="AW503" i="9"/>
  <c r="BI503" i="9" s="1"/>
  <c r="AQ503" i="9"/>
  <c r="AP503" i="9"/>
  <c r="AO503" i="9"/>
  <c r="AN503" i="9"/>
  <c r="AM503" i="9"/>
  <c r="AL503" i="9"/>
  <c r="AK503" i="9"/>
  <c r="AJ503" i="9"/>
  <c r="AI503" i="9"/>
  <c r="AH503" i="9"/>
  <c r="AG503" i="9"/>
  <c r="AF503" i="9"/>
  <c r="AE503" i="9"/>
  <c r="AD503" i="9"/>
  <c r="AC503" i="9"/>
  <c r="AW502" i="9"/>
  <c r="BI502" i="9" s="1"/>
  <c r="AQ502" i="9"/>
  <c r="AP502" i="9"/>
  <c r="AO502" i="9"/>
  <c r="AN502" i="9"/>
  <c r="AM502" i="9"/>
  <c r="AL502" i="9"/>
  <c r="AK502" i="9"/>
  <c r="AJ502" i="9"/>
  <c r="AI502" i="9"/>
  <c r="AH502" i="9"/>
  <c r="AG502" i="9"/>
  <c r="AF502" i="9"/>
  <c r="AE502" i="9"/>
  <c r="AD502" i="9"/>
  <c r="AC502" i="9"/>
  <c r="AW501" i="9"/>
  <c r="BI501" i="9" s="1"/>
  <c r="AQ501" i="9"/>
  <c r="AP501" i="9"/>
  <c r="AO501" i="9"/>
  <c r="AN501" i="9"/>
  <c r="AM501" i="9"/>
  <c r="AL501" i="9"/>
  <c r="AK501" i="9"/>
  <c r="AJ501" i="9"/>
  <c r="AI501" i="9"/>
  <c r="AH501" i="9"/>
  <c r="AG501" i="9"/>
  <c r="AF501" i="9"/>
  <c r="AE501" i="9"/>
  <c r="AD501" i="9"/>
  <c r="AC501" i="9"/>
  <c r="AW500" i="9"/>
  <c r="BI500" i="9" s="1"/>
  <c r="AQ500" i="9"/>
  <c r="AP500" i="9"/>
  <c r="AO500" i="9"/>
  <c r="AN500" i="9"/>
  <c r="AM500" i="9"/>
  <c r="AL500" i="9"/>
  <c r="AK500" i="9"/>
  <c r="AJ500" i="9"/>
  <c r="AI500" i="9"/>
  <c r="AH500" i="9"/>
  <c r="AG500" i="9"/>
  <c r="AF500" i="9"/>
  <c r="AE500" i="9"/>
  <c r="AD500" i="9"/>
  <c r="AC500" i="9"/>
  <c r="AW499" i="9"/>
  <c r="BI499" i="9" s="1"/>
  <c r="AQ499" i="9"/>
  <c r="AP499" i="9"/>
  <c r="AO499" i="9"/>
  <c r="AN499" i="9"/>
  <c r="AM499" i="9"/>
  <c r="AL499" i="9"/>
  <c r="AK499" i="9"/>
  <c r="AJ499" i="9"/>
  <c r="AI499" i="9"/>
  <c r="AH499" i="9"/>
  <c r="AG499" i="9"/>
  <c r="AF499" i="9"/>
  <c r="AE499" i="9"/>
  <c r="AD499" i="9"/>
  <c r="AC499" i="9"/>
  <c r="AW498" i="9"/>
  <c r="BI498" i="9" s="1"/>
  <c r="AQ498" i="9"/>
  <c r="AP498" i="9"/>
  <c r="AO498" i="9"/>
  <c r="AN498" i="9"/>
  <c r="AM498" i="9"/>
  <c r="AL498" i="9"/>
  <c r="AK498" i="9"/>
  <c r="AJ498" i="9"/>
  <c r="AI498" i="9"/>
  <c r="AH498" i="9"/>
  <c r="AG498" i="9"/>
  <c r="AF498" i="9"/>
  <c r="AE498" i="9"/>
  <c r="AD498" i="9"/>
  <c r="AC498" i="9"/>
  <c r="AW497" i="9"/>
  <c r="BI497" i="9" s="1"/>
  <c r="AQ497" i="9"/>
  <c r="AP497" i="9"/>
  <c r="AO497" i="9"/>
  <c r="AN497" i="9"/>
  <c r="AM497" i="9"/>
  <c r="AL497" i="9"/>
  <c r="AK497" i="9"/>
  <c r="AJ497" i="9"/>
  <c r="AI497" i="9"/>
  <c r="AH497" i="9"/>
  <c r="AG497" i="9"/>
  <c r="AF497" i="9"/>
  <c r="AE497" i="9"/>
  <c r="AD497" i="9"/>
  <c r="AC497" i="9"/>
  <c r="AW496" i="9"/>
  <c r="BI496" i="9" s="1"/>
  <c r="AQ496" i="9"/>
  <c r="AP496" i="9"/>
  <c r="AO496" i="9"/>
  <c r="AN496" i="9"/>
  <c r="AM496" i="9"/>
  <c r="AL496" i="9"/>
  <c r="AK496" i="9"/>
  <c r="AJ496" i="9"/>
  <c r="AI496" i="9"/>
  <c r="AH496" i="9"/>
  <c r="AG496" i="9"/>
  <c r="AF496" i="9"/>
  <c r="AE496" i="9"/>
  <c r="AD496" i="9"/>
  <c r="AC496" i="9"/>
  <c r="AW495" i="9"/>
  <c r="BI495" i="9" s="1"/>
  <c r="AQ495" i="9"/>
  <c r="AP495" i="9"/>
  <c r="AO495" i="9"/>
  <c r="AN495" i="9"/>
  <c r="AM495" i="9"/>
  <c r="AL495" i="9"/>
  <c r="AK495" i="9"/>
  <c r="AJ495" i="9"/>
  <c r="AI495" i="9"/>
  <c r="AH495" i="9"/>
  <c r="AG495" i="9"/>
  <c r="AF495" i="9"/>
  <c r="AE495" i="9"/>
  <c r="AC495" i="9"/>
  <c r="AW494" i="9"/>
  <c r="BI494" i="9" s="1"/>
  <c r="AQ494" i="9"/>
  <c r="AP494" i="9"/>
  <c r="AO494" i="9"/>
  <c r="AN494" i="9"/>
  <c r="AM494" i="9"/>
  <c r="AL494" i="9"/>
  <c r="AK494" i="9"/>
  <c r="AJ494" i="9"/>
  <c r="AI494" i="9"/>
  <c r="AH494" i="9"/>
  <c r="AG494" i="9"/>
  <c r="AF494" i="9"/>
  <c r="AE494" i="9"/>
  <c r="AD494" i="9"/>
  <c r="AC494" i="9"/>
  <c r="AW493" i="9"/>
  <c r="BI493" i="9" s="1"/>
  <c r="AQ493" i="9"/>
  <c r="AP493" i="9"/>
  <c r="AO493" i="9"/>
  <c r="AN493" i="9"/>
  <c r="AM493" i="9"/>
  <c r="AL493" i="9"/>
  <c r="AK493" i="9"/>
  <c r="AJ493" i="9"/>
  <c r="AI493" i="9"/>
  <c r="AH493" i="9"/>
  <c r="AG493" i="9"/>
  <c r="AF493" i="9"/>
  <c r="AE493" i="9"/>
  <c r="AD493" i="9"/>
  <c r="AC493" i="9"/>
  <c r="AW492" i="9"/>
  <c r="BI492" i="9" s="1"/>
  <c r="AQ492" i="9"/>
  <c r="AP492" i="9"/>
  <c r="AO492" i="9"/>
  <c r="AN492" i="9"/>
  <c r="AM492" i="9"/>
  <c r="AL492" i="9"/>
  <c r="AK492" i="9"/>
  <c r="AJ492" i="9"/>
  <c r="AI492" i="9"/>
  <c r="AH492" i="9"/>
  <c r="AG492" i="9"/>
  <c r="AF492" i="9"/>
  <c r="AE492" i="9"/>
  <c r="AD492" i="9"/>
  <c r="AC492" i="9"/>
  <c r="AQ491" i="9"/>
  <c r="AP491" i="9"/>
  <c r="AO491" i="9"/>
  <c r="AN491" i="9"/>
  <c r="AM491" i="9"/>
  <c r="AL491" i="9"/>
  <c r="AK491" i="9"/>
  <c r="AJ491" i="9"/>
  <c r="AI491" i="9"/>
  <c r="AH491" i="9"/>
  <c r="AG491" i="9"/>
  <c r="AF491" i="9"/>
  <c r="AE491" i="9"/>
  <c r="AD491" i="9"/>
  <c r="AC491" i="9"/>
  <c r="AQ490" i="9"/>
  <c r="AP490" i="9"/>
  <c r="AO490" i="9"/>
  <c r="AN490" i="9"/>
  <c r="AM490" i="9"/>
  <c r="AL490" i="9"/>
  <c r="AK490" i="9"/>
  <c r="AJ490" i="9"/>
  <c r="AI490" i="9"/>
  <c r="AH490" i="9"/>
  <c r="AG490" i="9"/>
  <c r="AF490" i="9"/>
  <c r="AE490" i="9"/>
  <c r="AD490" i="9"/>
  <c r="AC490" i="9"/>
  <c r="AW489" i="9"/>
  <c r="BI489" i="9" s="1"/>
  <c r="AQ489" i="9"/>
  <c r="AP489" i="9"/>
  <c r="AO489" i="9"/>
  <c r="AN489" i="9"/>
  <c r="AM489" i="9"/>
  <c r="AL489" i="9"/>
  <c r="AK489" i="9"/>
  <c r="AJ489" i="9"/>
  <c r="AI489" i="9"/>
  <c r="AH489" i="9"/>
  <c r="AG489" i="9"/>
  <c r="AF489" i="9"/>
  <c r="AE489" i="9"/>
  <c r="AD489" i="9"/>
  <c r="AC489" i="9"/>
  <c r="AW488" i="9"/>
  <c r="BI488" i="9" s="1"/>
  <c r="AQ488" i="9"/>
  <c r="AP488" i="9"/>
  <c r="AO488" i="9"/>
  <c r="AN488" i="9"/>
  <c r="AM488" i="9"/>
  <c r="AL488" i="9"/>
  <c r="AK488" i="9"/>
  <c r="AJ488" i="9"/>
  <c r="AI488" i="9"/>
  <c r="AH488" i="9"/>
  <c r="AG488" i="9"/>
  <c r="AF488" i="9"/>
  <c r="AE488" i="9"/>
  <c r="AD488" i="9"/>
  <c r="AC488" i="9"/>
  <c r="AW487" i="9"/>
  <c r="BI487" i="9" s="1"/>
  <c r="AQ487" i="9"/>
  <c r="AP487" i="9"/>
  <c r="AO487" i="9"/>
  <c r="AN487" i="9"/>
  <c r="AM487" i="9"/>
  <c r="AL487" i="9"/>
  <c r="AK487" i="9"/>
  <c r="AJ487" i="9"/>
  <c r="AI487" i="9"/>
  <c r="AH487" i="9"/>
  <c r="AG487" i="9"/>
  <c r="AF487" i="9"/>
  <c r="AE487" i="9"/>
  <c r="AD487" i="9"/>
  <c r="AC487" i="9"/>
  <c r="AW486" i="9"/>
  <c r="BI486" i="9" s="1"/>
  <c r="AQ486" i="9"/>
  <c r="AP486" i="9"/>
  <c r="AO486" i="9"/>
  <c r="AN486" i="9"/>
  <c r="AM486" i="9"/>
  <c r="AL486" i="9"/>
  <c r="AK486" i="9"/>
  <c r="AJ486" i="9"/>
  <c r="AI486" i="9"/>
  <c r="AH486" i="9"/>
  <c r="AG486" i="9"/>
  <c r="AF486" i="9"/>
  <c r="AE486" i="9"/>
  <c r="AD486" i="9"/>
  <c r="AC486" i="9"/>
  <c r="AW485" i="9"/>
  <c r="BI485" i="9" s="1"/>
  <c r="AQ485" i="9"/>
  <c r="AP485" i="9"/>
  <c r="AO485" i="9"/>
  <c r="AN485" i="9"/>
  <c r="AM485" i="9"/>
  <c r="AL485" i="9"/>
  <c r="AK485" i="9"/>
  <c r="AJ485" i="9"/>
  <c r="AI485" i="9"/>
  <c r="AH485" i="9"/>
  <c r="AG485" i="9"/>
  <c r="AF485" i="9"/>
  <c r="AE485" i="9"/>
  <c r="AD485" i="9"/>
  <c r="AC485" i="9"/>
  <c r="AW484" i="9"/>
  <c r="BI484" i="9" s="1"/>
  <c r="AQ484" i="9"/>
  <c r="AP484" i="9"/>
  <c r="AO484" i="9"/>
  <c r="AN484" i="9"/>
  <c r="AM484" i="9"/>
  <c r="AL484" i="9"/>
  <c r="AK484" i="9"/>
  <c r="AJ484" i="9"/>
  <c r="AI484" i="9"/>
  <c r="AH484" i="9"/>
  <c r="AG484" i="9"/>
  <c r="AF484" i="9"/>
  <c r="AE484" i="9"/>
  <c r="AD484" i="9"/>
  <c r="AC484" i="9"/>
  <c r="AW483" i="9"/>
  <c r="BI483" i="9" s="1"/>
  <c r="AQ483" i="9"/>
  <c r="AP483" i="9"/>
  <c r="AO483" i="9"/>
  <c r="AN483" i="9"/>
  <c r="AM483" i="9"/>
  <c r="AL483" i="9"/>
  <c r="AK483" i="9"/>
  <c r="AJ483" i="9"/>
  <c r="AI483" i="9"/>
  <c r="AH483" i="9"/>
  <c r="AG483" i="9"/>
  <c r="AF483" i="9"/>
  <c r="AE483" i="9"/>
  <c r="AD483" i="9"/>
  <c r="AC483" i="9"/>
  <c r="AW482" i="9"/>
  <c r="BI482" i="9" s="1"/>
  <c r="AQ482" i="9"/>
  <c r="AP482" i="9"/>
  <c r="AO482" i="9"/>
  <c r="AN482" i="9"/>
  <c r="AM482" i="9"/>
  <c r="AL482" i="9"/>
  <c r="AK482" i="9"/>
  <c r="AJ482" i="9"/>
  <c r="AI482" i="9"/>
  <c r="AH482" i="9"/>
  <c r="AG482" i="9"/>
  <c r="AF482" i="9"/>
  <c r="AE482" i="9"/>
  <c r="AD482" i="9"/>
  <c r="AC482" i="9"/>
  <c r="AW481" i="9"/>
  <c r="BI481" i="9" s="1"/>
  <c r="AQ481" i="9"/>
  <c r="AP481" i="9"/>
  <c r="AO481" i="9"/>
  <c r="AN481" i="9"/>
  <c r="AM481" i="9"/>
  <c r="AL481" i="9"/>
  <c r="AK481" i="9"/>
  <c r="AJ481" i="9"/>
  <c r="AI481" i="9"/>
  <c r="AH481" i="9"/>
  <c r="AG481" i="9"/>
  <c r="AF481" i="9"/>
  <c r="AE481" i="9"/>
  <c r="AD481" i="9"/>
  <c r="AC481" i="9"/>
  <c r="AW480" i="9"/>
  <c r="BI480" i="9" s="1"/>
  <c r="AQ480" i="9"/>
  <c r="AP480" i="9"/>
  <c r="AO480" i="9"/>
  <c r="AN480" i="9"/>
  <c r="AM480" i="9"/>
  <c r="AL480" i="9"/>
  <c r="AK480" i="9"/>
  <c r="AJ480" i="9"/>
  <c r="AI480" i="9"/>
  <c r="AH480" i="9"/>
  <c r="AG480" i="9"/>
  <c r="AF480" i="9"/>
  <c r="AE480" i="9"/>
  <c r="AD480" i="9"/>
  <c r="AC480" i="9"/>
  <c r="AW479" i="9"/>
  <c r="BI479" i="9" s="1"/>
  <c r="AQ479" i="9"/>
  <c r="AP479" i="9"/>
  <c r="AO479" i="9"/>
  <c r="AN479" i="9"/>
  <c r="AM479" i="9"/>
  <c r="AL479" i="9"/>
  <c r="AK479" i="9"/>
  <c r="AJ479" i="9"/>
  <c r="AI479" i="9"/>
  <c r="AH479" i="9"/>
  <c r="AG479" i="9"/>
  <c r="AF479" i="9"/>
  <c r="AE479" i="9"/>
  <c r="AD479" i="9"/>
  <c r="AC479" i="9"/>
  <c r="AW478" i="9"/>
  <c r="BI478" i="9" s="1"/>
  <c r="AQ478" i="9"/>
  <c r="AP478" i="9"/>
  <c r="AO478" i="9"/>
  <c r="AN478" i="9"/>
  <c r="AM478" i="9"/>
  <c r="AL478" i="9"/>
  <c r="AK478" i="9"/>
  <c r="AJ478" i="9"/>
  <c r="AI478" i="9"/>
  <c r="AH478" i="9"/>
  <c r="AG478" i="9"/>
  <c r="AF478" i="9"/>
  <c r="AE478" i="9"/>
  <c r="AD478" i="9"/>
  <c r="AC478" i="9"/>
  <c r="AW477" i="9"/>
  <c r="BI477" i="9" s="1"/>
  <c r="AQ477" i="9"/>
  <c r="AP477" i="9"/>
  <c r="AO477" i="9"/>
  <c r="AN477" i="9"/>
  <c r="AM477" i="9"/>
  <c r="AL477" i="9"/>
  <c r="AK477" i="9"/>
  <c r="AJ477" i="9"/>
  <c r="AI477" i="9"/>
  <c r="AH477" i="9"/>
  <c r="AG477" i="9"/>
  <c r="AF477" i="9"/>
  <c r="AE477" i="9"/>
  <c r="AD477" i="9"/>
  <c r="AC477" i="9"/>
  <c r="AW476" i="9"/>
  <c r="BI476" i="9" s="1"/>
  <c r="AQ476" i="9"/>
  <c r="AP476" i="9"/>
  <c r="AO476" i="9"/>
  <c r="AN476" i="9"/>
  <c r="AM476" i="9"/>
  <c r="AL476" i="9"/>
  <c r="AK476" i="9"/>
  <c r="AJ476" i="9"/>
  <c r="AI476" i="9"/>
  <c r="AH476" i="9"/>
  <c r="AG476" i="9"/>
  <c r="AF476" i="9"/>
  <c r="AE476" i="9"/>
  <c r="AD476" i="9"/>
  <c r="AC476" i="9"/>
  <c r="AW475" i="9"/>
  <c r="BI475" i="9" s="1"/>
  <c r="AQ475" i="9"/>
  <c r="AP475" i="9"/>
  <c r="AO475" i="9"/>
  <c r="AN475" i="9"/>
  <c r="AM475" i="9"/>
  <c r="AL475" i="9"/>
  <c r="AK475" i="9"/>
  <c r="AJ475" i="9"/>
  <c r="AI475" i="9"/>
  <c r="AH475" i="9"/>
  <c r="AG475" i="9"/>
  <c r="AF475" i="9"/>
  <c r="AE475" i="9"/>
  <c r="AD475" i="9"/>
  <c r="AC475" i="9"/>
  <c r="AW474" i="9"/>
  <c r="BI474" i="9" s="1"/>
  <c r="AQ474" i="9"/>
  <c r="AP474" i="9"/>
  <c r="AO474" i="9"/>
  <c r="AN474" i="9"/>
  <c r="AM474" i="9"/>
  <c r="AL474" i="9"/>
  <c r="AK474" i="9"/>
  <c r="AJ474" i="9"/>
  <c r="AI474" i="9"/>
  <c r="AH474" i="9"/>
  <c r="AG474" i="9"/>
  <c r="AF474" i="9"/>
  <c r="AE474" i="9"/>
  <c r="AD474" i="9"/>
  <c r="AC474" i="9"/>
  <c r="AW473" i="9"/>
  <c r="BI473" i="9" s="1"/>
  <c r="AQ473" i="9"/>
  <c r="AP473" i="9"/>
  <c r="AO473" i="9"/>
  <c r="AN473" i="9"/>
  <c r="AM473" i="9"/>
  <c r="AL473" i="9"/>
  <c r="AK473" i="9"/>
  <c r="AJ473" i="9"/>
  <c r="AI473" i="9"/>
  <c r="AH473" i="9"/>
  <c r="AG473" i="9"/>
  <c r="AF473" i="9"/>
  <c r="AE473" i="9"/>
  <c r="AD473" i="9"/>
  <c r="AC473" i="9"/>
  <c r="AW472" i="9"/>
  <c r="BI472" i="9" s="1"/>
  <c r="AQ472" i="9"/>
  <c r="AP472" i="9"/>
  <c r="AO472" i="9"/>
  <c r="AN472" i="9"/>
  <c r="AM472" i="9"/>
  <c r="AL472" i="9"/>
  <c r="AK472" i="9"/>
  <c r="AJ472" i="9"/>
  <c r="AI472" i="9"/>
  <c r="AH472" i="9"/>
  <c r="AG472" i="9"/>
  <c r="AF472" i="9"/>
  <c r="AE472" i="9"/>
  <c r="AD472" i="9"/>
  <c r="AC472" i="9"/>
  <c r="AW471" i="9"/>
  <c r="BI471" i="9" s="1"/>
  <c r="AQ471" i="9"/>
  <c r="AP471" i="9"/>
  <c r="AO471" i="9"/>
  <c r="AN471" i="9"/>
  <c r="AM471" i="9"/>
  <c r="AL471" i="9"/>
  <c r="AK471" i="9"/>
  <c r="AJ471" i="9"/>
  <c r="AI471" i="9"/>
  <c r="AH471" i="9"/>
  <c r="AG471" i="9"/>
  <c r="AF471" i="9"/>
  <c r="AE471" i="9"/>
  <c r="AD471" i="9"/>
  <c r="AC471" i="9"/>
  <c r="AW470" i="9"/>
  <c r="BI470" i="9" s="1"/>
  <c r="AQ470" i="9"/>
  <c r="AP470" i="9"/>
  <c r="AO470" i="9"/>
  <c r="AN470" i="9"/>
  <c r="AM470" i="9"/>
  <c r="AL470" i="9"/>
  <c r="AK470" i="9"/>
  <c r="AJ470" i="9"/>
  <c r="AI470" i="9"/>
  <c r="AH470" i="9"/>
  <c r="AG470" i="9"/>
  <c r="AF470" i="9"/>
  <c r="AE470" i="9"/>
  <c r="AD470" i="9"/>
  <c r="AC470" i="9"/>
  <c r="AW469" i="9"/>
  <c r="BI469" i="9" s="1"/>
  <c r="AQ469" i="9"/>
  <c r="AP469" i="9"/>
  <c r="AO469" i="9"/>
  <c r="AN469" i="9"/>
  <c r="AM469" i="9"/>
  <c r="AL469" i="9"/>
  <c r="AK469" i="9"/>
  <c r="AJ469" i="9"/>
  <c r="AI469" i="9"/>
  <c r="AH469" i="9"/>
  <c r="AG469" i="9"/>
  <c r="AF469" i="9"/>
  <c r="AE469" i="9"/>
  <c r="AD469" i="9"/>
  <c r="AC469" i="9"/>
  <c r="AW468" i="9"/>
  <c r="BI468" i="9" s="1"/>
  <c r="AQ468" i="9"/>
  <c r="AP468" i="9"/>
  <c r="AO468" i="9"/>
  <c r="AN468" i="9"/>
  <c r="AM468" i="9"/>
  <c r="AL468" i="9"/>
  <c r="AK468" i="9"/>
  <c r="AJ468" i="9"/>
  <c r="AI468" i="9"/>
  <c r="AH468" i="9"/>
  <c r="AG468" i="9"/>
  <c r="AF468" i="9"/>
  <c r="AE468" i="9"/>
  <c r="AD468" i="9"/>
  <c r="AC468" i="9"/>
  <c r="AW467" i="9"/>
  <c r="BI467" i="9" s="1"/>
  <c r="AQ467" i="9"/>
  <c r="AP467" i="9"/>
  <c r="AO467" i="9"/>
  <c r="AN467" i="9"/>
  <c r="AM467" i="9"/>
  <c r="AL467" i="9"/>
  <c r="AK467" i="9"/>
  <c r="AJ467" i="9"/>
  <c r="AI467" i="9"/>
  <c r="AH467" i="9"/>
  <c r="AG467" i="9"/>
  <c r="AF467" i="9"/>
  <c r="AE467" i="9"/>
  <c r="AD467" i="9"/>
  <c r="AC467" i="9"/>
  <c r="AW466" i="9"/>
  <c r="BI466" i="9" s="1"/>
  <c r="AQ466" i="9"/>
  <c r="AP466" i="9"/>
  <c r="AO466" i="9"/>
  <c r="AN466" i="9"/>
  <c r="AM466" i="9"/>
  <c r="AL466" i="9"/>
  <c r="AK466" i="9"/>
  <c r="AJ466" i="9"/>
  <c r="AI466" i="9"/>
  <c r="AH466" i="9"/>
  <c r="AG466" i="9"/>
  <c r="AF466" i="9"/>
  <c r="AE466" i="9"/>
  <c r="AD466" i="9"/>
  <c r="AC466" i="9"/>
  <c r="AW465" i="9"/>
  <c r="BI465" i="9" s="1"/>
  <c r="AQ465" i="9"/>
  <c r="AP465" i="9"/>
  <c r="AO465" i="9"/>
  <c r="AN465" i="9"/>
  <c r="AM465" i="9"/>
  <c r="AL465" i="9"/>
  <c r="AK465" i="9"/>
  <c r="AJ465" i="9"/>
  <c r="AI465" i="9"/>
  <c r="AH465" i="9"/>
  <c r="AG465" i="9"/>
  <c r="AF465" i="9"/>
  <c r="AE465" i="9"/>
  <c r="AD465" i="9"/>
  <c r="AC465" i="9"/>
  <c r="AW464" i="9"/>
  <c r="BI464" i="9" s="1"/>
  <c r="AQ464" i="9"/>
  <c r="AP464" i="9"/>
  <c r="AO464" i="9"/>
  <c r="AN464" i="9"/>
  <c r="AM464" i="9"/>
  <c r="AL464" i="9"/>
  <c r="AK464" i="9"/>
  <c r="AJ464" i="9"/>
  <c r="AI464" i="9"/>
  <c r="AH464" i="9"/>
  <c r="AG464" i="9"/>
  <c r="AF464" i="9"/>
  <c r="AE464" i="9"/>
  <c r="AD464" i="9"/>
  <c r="AC464" i="9"/>
  <c r="AW463" i="9"/>
  <c r="BI463" i="9" s="1"/>
  <c r="AQ463" i="9"/>
  <c r="AP463" i="9"/>
  <c r="AO463" i="9"/>
  <c r="AN463" i="9"/>
  <c r="AM463" i="9"/>
  <c r="AL463" i="9"/>
  <c r="AK463" i="9"/>
  <c r="AJ463" i="9"/>
  <c r="AI463" i="9"/>
  <c r="AH463" i="9"/>
  <c r="AG463" i="9"/>
  <c r="AF463" i="9"/>
  <c r="AE463" i="9"/>
  <c r="AD463" i="9"/>
  <c r="AC463" i="9"/>
  <c r="AW462" i="9"/>
  <c r="BI462" i="9" s="1"/>
  <c r="AQ462" i="9"/>
  <c r="AP462" i="9"/>
  <c r="AO462" i="9"/>
  <c r="AN462" i="9"/>
  <c r="AM462" i="9"/>
  <c r="AL462" i="9"/>
  <c r="AK462" i="9"/>
  <c r="AJ462" i="9"/>
  <c r="AI462" i="9"/>
  <c r="AH462" i="9"/>
  <c r="AG462" i="9"/>
  <c r="AF462" i="9"/>
  <c r="AE462" i="9"/>
  <c r="AD462" i="9"/>
  <c r="AC462" i="9"/>
  <c r="AW461" i="9"/>
  <c r="BI461" i="9" s="1"/>
  <c r="AQ461" i="9"/>
  <c r="AP461" i="9"/>
  <c r="AO461" i="9"/>
  <c r="AN461" i="9"/>
  <c r="AM461" i="9"/>
  <c r="AL461" i="9"/>
  <c r="AK461" i="9"/>
  <c r="AJ461" i="9"/>
  <c r="AI461" i="9"/>
  <c r="AH461" i="9"/>
  <c r="AG461" i="9"/>
  <c r="AF461" i="9"/>
  <c r="AE461" i="9"/>
  <c r="AD461" i="9"/>
  <c r="AC461" i="9"/>
  <c r="AW460" i="9"/>
  <c r="BI460" i="9" s="1"/>
  <c r="AQ460" i="9"/>
  <c r="AP460" i="9"/>
  <c r="AO460" i="9"/>
  <c r="AN460" i="9"/>
  <c r="AM460" i="9"/>
  <c r="AL460" i="9"/>
  <c r="AK460" i="9"/>
  <c r="AJ460" i="9"/>
  <c r="AI460" i="9"/>
  <c r="AH460" i="9"/>
  <c r="AG460" i="9"/>
  <c r="AF460" i="9"/>
  <c r="AE460" i="9"/>
  <c r="AD460" i="9"/>
  <c r="AC460" i="9"/>
  <c r="AW459" i="9"/>
  <c r="BI459" i="9" s="1"/>
  <c r="AQ459" i="9"/>
  <c r="AP459" i="9"/>
  <c r="AO459" i="9"/>
  <c r="AN459" i="9"/>
  <c r="AM459" i="9"/>
  <c r="AL459" i="9"/>
  <c r="AK459" i="9"/>
  <c r="AJ459" i="9"/>
  <c r="AI459" i="9"/>
  <c r="AH459" i="9"/>
  <c r="AG459" i="9"/>
  <c r="AF459" i="9"/>
  <c r="AE459" i="9"/>
  <c r="AD459" i="9"/>
  <c r="AC459" i="9"/>
  <c r="AQ458" i="9"/>
  <c r="AP458" i="9"/>
  <c r="AO458" i="9"/>
  <c r="AN458" i="9"/>
  <c r="AM458" i="9"/>
  <c r="AL458" i="9"/>
  <c r="AK458" i="9"/>
  <c r="AJ458" i="9"/>
  <c r="AI458" i="9"/>
  <c r="AH458" i="9"/>
  <c r="AG458" i="9"/>
  <c r="AF458" i="9"/>
  <c r="AE458" i="9"/>
  <c r="AD458" i="9"/>
  <c r="AC458" i="9"/>
  <c r="AQ457" i="9"/>
  <c r="AP457" i="9"/>
  <c r="AO457" i="9"/>
  <c r="AN457" i="9"/>
  <c r="AM457" i="9"/>
  <c r="AL457" i="9"/>
  <c r="AK457" i="9"/>
  <c r="AJ457" i="9"/>
  <c r="AI457" i="9"/>
  <c r="AH457" i="9"/>
  <c r="AG457" i="9"/>
  <c r="AF457" i="9"/>
  <c r="AE457" i="9"/>
  <c r="AD457" i="9"/>
  <c r="AC457" i="9"/>
  <c r="AQ456" i="9"/>
  <c r="AP456" i="9"/>
  <c r="AO456" i="9"/>
  <c r="AN456" i="9"/>
  <c r="AM456" i="9"/>
  <c r="AL456" i="9"/>
  <c r="AK456" i="9"/>
  <c r="AJ456" i="9"/>
  <c r="AI456" i="9"/>
  <c r="AH456" i="9"/>
  <c r="AG456" i="9"/>
  <c r="AF456" i="9"/>
  <c r="AE456" i="9"/>
  <c r="AD456" i="9"/>
  <c r="AC456" i="9"/>
  <c r="AQ455" i="9"/>
  <c r="AP455" i="9"/>
  <c r="AO455" i="9"/>
  <c r="AN455" i="9"/>
  <c r="AM455" i="9"/>
  <c r="AL455" i="9"/>
  <c r="AK455" i="9"/>
  <c r="AJ455" i="9"/>
  <c r="AI455" i="9"/>
  <c r="AH455" i="9"/>
  <c r="AG455" i="9"/>
  <c r="AF455" i="9"/>
  <c r="AE455" i="9"/>
  <c r="AD455" i="9"/>
  <c r="AC455" i="9"/>
  <c r="AQ454" i="9"/>
  <c r="AP454" i="9"/>
  <c r="AO454" i="9"/>
  <c r="AN454" i="9"/>
  <c r="AM454" i="9"/>
  <c r="AL454" i="9"/>
  <c r="AK454" i="9"/>
  <c r="AJ454" i="9"/>
  <c r="AI454" i="9"/>
  <c r="AH454" i="9"/>
  <c r="AG454" i="9"/>
  <c r="AF454" i="9"/>
  <c r="AE454" i="9"/>
  <c r="AD454" i="9"/>
  <c r="AC454" i="9"/>
  <c r="AQ453" i="9"/>
  <c r="AP453" i="9"/>
  <c r="AO453" i="9"/>
  <c r="AN453" i="9"/>
  <c r="AM453" i="9"/>
  <c r="AL453" i="9"/>
  <c r="AK453" i="9"/>
  <c r="AJ453" i="9"/>
  <c r="AI453" i="9"/>
  <c r="AH453" i="9"/>
  <c r="AG453" i="9"/>
  <c r="AF453" i="9"/>
  <c r="AE453" i="9"/>
  <c r="AD453" i="9"/>
  <c r="AC453" i="9"/>
  <c r="AQ452" i="9"/>
  <c r="AP452" i="9"/>
  <c r="AO452" i="9"/>
  <c r="AN452" i="9"/>
  <c r="AM452" i="9"/>
  <c r="AL452" i="9"/>
  <c r="AK452" i="9"/>
  <c r="AJ452" i="9"/>
  <c r="AI452" i="9"/>
  <c r="AH452" i="9"/>
  <c r="AG452" i="9"/>
  <c r="AF452" i="9"/>
  <c r="AE452" i="9"/>
  <c r="AD452" i="9"/>
  <c r="AC452" i="9"/>
  <c r="AQ451" i="9"/>
  <c r="AP451" i="9"/>
  <c r="AO451" i="9"/>
  <c r="AN451" i="9"/>
  <c r="AM451" i="9"/>
  <c r="AL451" i="9"/>
  <c r="AK451" i="9"/>
  <c r="AJ451" i="9"/>
  <c r="AI451" i="9"/>
  <c r="AH451" i="9"/>
  <c r="AG451" i="9"/>
  <c r="AF451" i="9"/>
  <c r="AE451" i="9"/>
  <c r="AD451" i="9"/>
  <c r="AC451" i="9"/>
  <c r="AQ450" i="9"/>
  <c r="AP450" i="9"/>
  <c r="AO450" i="9"/>
  <c r="AN450" i="9"/>
  <c r="AM450" i="9"/>
  <c r="AL450" i="9"/>
  <c r="AK450" i="9"/>
  <c r="AJ450" i="9"/>
  <c r="AI450" i="9"/>
  <c r="AH450" i="9"/>
  <c r="AG450" i="9"/>
  <c r="AF450" i="9"/>
  <c r="AE450" i="9"/>
  <c r="AD450" i="9"/>
  <c r="AC450" i="9"/>
  <c r="AW449" i="9"/>
  <c r="BI449" i="9" s="1"/>
  <c r="AQ449" i="9"/>
  <c r="AP449" i="9"/>
  <c r="AO449" i="9"/>
  <c r="AN449" i="9"/>
  <c r="AM449" i="9"/>
  <c r="AL449" i="9"/>
  <c r="AK449" i="9"/>
  <c r="AJ449" i="9"/>
  <c r="AI449" i="9"/>
  <c r="AH449" i="9"/>
  <c r="AG449" i="9"/>
  <c r="AF449" i="9"/>
  <c r="AE449" i="9"/>
  <c r="AD449" i="9"/>
  <c r="AC449" i="9"/>
  <c r="AW448" i="9"/>
  <c r="BI448" i="9" s="1"/>
  <c r="AQ448" i="9"/>
  <c r="AP448" i="9"/>
  <c r="AO448" i="9"/>
  <c r="AN448" i="9"/>
  <c r="AM448" i="9"/>
  <c r="AL448" i="9"/>
  <c r="AK448" i="9"/>
  <c r="AJ448" i="9"/>
  <c r="AI448" i="9"/>
  <c r="AH448" i="9"/>
  <c r="AG448" i="9"/>
  <c r="AF448" i="9"/>
  <c r="AE448" i="9"/>
  <c r="AD448" i="9"/>
  <c r="AC448" i="9"/>
  <c r="AW447" i="9"/>
  <c r="BI447" i="9" s="1"/>
  <c r="AQ447" i="9"/>
  <c r="AP447" i="9"/>
  <c r="AO447" i="9"/>
  <c r="AN447" i="9"/>
  <c r="AM447" i="9"/>
  <c r="AL447" i="9"/>
  <c r="AK447" i="9"/>
  <c r="AJ447" i="9"/>
  <c r="AI447" i="9"/>
  <c r="AH447" i="9"/>
  <c r="AG447" i="9"/>
  <c r="AF447" i="9"/>
  <c r="AE447" i="9"/>
  <c r="AD447" i="9"/>
  <c r="AC447" i="9"/>
  <c r="AW446" i="9"/>
  <c r="BI446" i="9" s="1"/>
  <c r="AQ446" i="9"/>
  <c r="AP446" i="9"/>
  <c r="AO446" i="9"/>
  <c r="AN446" i="9"/>
  <c r="AM446" i="9"/>
  <c r="AL446" i="9"/>
  <c r="AK446" i="9"/>
  <c r="AJ446" i="9"/>
  <c r="AI446" i="9"/>
  <c r="AH446" i="9"/>
  <c r="AG446" i="9"/>
  <c r="AF446" i="9"/>
  <c r="AE446" i="9"/>
  <c r="AD446" i="9"/>
  <c r="AC446" i="9"/>
  <c r="AW445" i="9"/>
  <c r="BI445" i="9" s="1"/>
  <c r="AQ445" i="9"/>
  <c r="AP445" i="9"/>
  <c r="AO445" i="9"/>
  <c r="AN445" i="9"/>
  <c r="AM445" i="9"/>
  <c r="AL445" i="9"/>
  <c r="AK445" i="9"/>
  <c r="AJ445" i="9"/>
  <c r="AI445" i="9"/>
  <c r="AH445" i="9"/>
  <c r="AG445" i="9"/>
  <c r="AF445" i="9"/>
  <c r="AE445" i="9"/>
  <c r="AD445" i="9"/>
  <c r="AC445" i="9"/>
  <c r="AW444" i="9"/>
  <c r="BI444" i="9" s="1"/>
  <c r="AQ444" i="9"/>
  <c r="AP444" i="9"/>
  <c r="AO444" i="9"/>
  <c r="AN444" i="9"/>
  <c r="AM444" i="9"/>
  <c r="AL444" i="9"/>
  <c r="AK444" i="9"/>
  <c r="AJ444" i="9"/>
  <c r="AI444" i="9"/>
  <c r="AH444" i="9"/>
  <c r="AG444" i="9"/>
  <c r="AF444" i="9"/>
  <c r="AE444" i="9"/>
  <c r="AD444" i="9"/>
  <c r="AC444" i="9"/>
  <c r="AW443" i="9"/>
  <c r="BI443" i="9" s="1"/>
  <c r="AQ443" i="9"/>
  <c r="AP443" i="9"/>
  <c r="AO443" i="9"/>
  <c r="AN443" i="9"/>
  <c r="AM443" i="9"/>
  <c r="AL443" i="9"/>
  <c r="AK443" i="9"/>
  <c r="AJ443" i="9"/>
  <c r="AI443" i="9"/>
  <c r="AH443" i="9"/>
  <c r="AG443" i="9"/>
  <c r="AF443" i="9"/>
  <c r="AE443" i="9"/>
  <c r="AD443" i="9"/>
  <c r="AC443" i="9"/>
  <c r="AW442" i="9"/>
  <c r="BI442" i="9" s="1"/>
  <c r="AQ442" i="9"/>
  <c r="AP442" i="9"/>
  <c r="AO442" i="9"/>
  <c r="AN442" i="9"/>
  <c r="AM442" i="9"/>
  <c r="AL442" i="9"/>
  <c r="AK442" i="9"/>
  <c r="AJ442" i="9"/>
  <c r="AI442" i="9"/>
  <c r="AH442" i="9"/>
  <c r="AG442" i="9"/>
  <c r="AF442" i="9"/>
  <c r="AE442" i="9"/>
  <c r="AD442" i="9"/>
  <c r="AC442" i="9"/>
  <c r="AW441" i="9"/>
  <c r="BI441" i="9" s="1"/>
  <c r="AQ441" i="9"/>
  <c r="AP441" i="9"/>
  <c r="AO441" i="9"/>
  <c r="AN441" i="9"/>
  <c r="AM441" i="9"/>
  <c r="AL441" i="9"/>
  <c r="AK441" i="9"/>
  <c r="AJ441" i="9"/>
  <c r="AI441" i="9"/>
  <c r="AH441" i="9"/>
  <c r="AG441" i="9"/>
  <c r="AF441" i="9"/>
  <c r="AE441" i="9"/>
  <c r="AD441" i="9"/>
  <c r="AC441" i="9"/>
  <c r="AW440" i="9"/>
  <c r="BI440" i="9" s="1"/>
  <c r="AQ440" i="9"/>
  <c r="AP440" i="9"/>
  <c r="AO440" i="9"/>
  <c r="AN440" i="9"/>
  <c r="AM440" i="9"/>
  <c r="AL440" i="9"/>
  <c r="AK440" i="9"/>
  <c r="AJ440" i="9"/>
  <c r="AI440" i="9"/>
  <c r="AH440" i="9"/>
  <c r="AG440" i="9"/>
  <c r="AF440" i="9"/>
  <c r="AE440" i="9"/>
  <c r="AD440" i="9"/>
  <c r="AC440" i="9"/>
  <c r="AW439" i="9"/>
  <c r="BI439" i="9" s="1"/>
  <c r="AQ439" i="9"/>
  <c r="AP439" i="9"/>
  <c r="AO439" i="9"/>
  <c r="AN439" i="9"/>
  <c r="AM439" i="9"/>
  <c r="AL439" i="9"/>
  <c r="AK439" i="9"/>
  <c r="AJ439" i="9"/>
  <c r="AI439" i="9"/>
  <c r="AH439" i="9"/>
  <c r="AG439" i="9"/>
  <c r="AF439" i="9"/>
  <c r="AE439" i="9"/>
  <c r="AD439" i="9"/>
  <c r="AC439" i="9"/>
  <c r="AW438" i="9"/>
  <c r="BI438" i="9" s="1"/>
  <c r="AQ438" i="9"/>
  <c r="AP438" i="9"/>
  <c r="AO438" i="9"/>
  <c r="AN438" i="9"/>
  <c r="AM438" i="9"/>
  <c r="AL438" i="9"/>
  <c r="AK438" i="9"/>
  <c r="AJ438" i="9"/>
  <c r="AI438" i="9"/>
  <c r="AH438" i="9"/>
  <c r="AG438" i="9"/>
  <c r="AF438" i="9"/>
  <c r="AE438" i="9"/>
  <c r="AD438" i="9"/>
  <c r="AC438" i="9"/>
  <c r="AW437" i="9"/>
  <c r="BI437" i="9" s="1"/>
  <c r="AQ437" i="9"/>
  <c r="AP437" i="9"/>
  <c r="AO437" i="9"/>
  <c r="AN437" i="9"/>
  <c r="AM437" i="9"/>
  <c r="AL437" i="9"/>
  <c r="AK437" i="9"/>
  <c r="AJ437" i="9"/>
  <c r="AI437" i="9"/>
  <c r="AH437" i="9"/>
  <c r="AG437" i="9"/>
  <c r="AF437" i="9"/>
  <c r="AE437" i="9"/>
  <c r="AD437" i="9"/>
  <c r="AC437" i="9"/>
  <c r="AW436" i="9"/>
  <c r="BI436" i="9" s="1"/>
  <c r="AQ436" i="9"/>
  <c r="AP436" i="9"/>
  <c r="AO436" i="9"/>
  <c r="AN436" i="9"/>
  <c r="AM436" i="9"/>
  <c r="AL436" i="9"/>
  <c r="AK436" i="9"/>
  <c r="AJ436" i="9"/>
  <c r="AI436" i="9"/>
  <c r="AH436" i="9"/>
  <c r="AG436" i="9"/>
  <c r="AF436" i="9"/>
  <c r="AE436" i="9"/>
  <c r="AD436" i="9"/>
  <c r="AC436" i="9"/>
  <c r="AW435" i="9"/>
  <c r="BI435" i="9" s="1"/>
  <c r="AQ435" i="9"/>
  <c r="AP435" i="9"/>
  <c r="AO435" i="9"/>
  <c r="AN435" i="9"/>
  <c r="AM435" i="9"/>
  <c r="AL435" i="9"/>
  <c r="AK435" i="9"/>
  <c r="AJ435" i="9"/>
  <c r="AI435" i="9"/>
  <c r="AH435" i="9"/>
  <c r="AG435" i="9"/>
  <c r="AF435" i="9"/>
  <c r="AE435" i="9"/>
  <c r="AD435" i="9"/>
  <c r="AC435" i="9"/>
  <c r="AW434" i="9"/>
  <c r="BI434" i="9" s="1"/>
  <c r="AQ434" i="9"/>
  <c r="AP434" i="9"/>
  <c r="AO434" i="9"/>
  <c r="AN434" i="9"/>
  <c r="AM434" i="9"/>
  <c r="AL434" i="9"/>
  <c r="AK434" i="9"/>
  <c r="AJ434" i="9"/>
  <c r="AI434" i="9"/>
  <c r="AH434" i="9"/>
  <c r="AG434" i="9"/>
  <c r="AF434" i="9"/>
  <c r="AE434" i="9"/>
  <c r="AD434" i="9"/>
  <c r="AC434" i="9"/>
  <c r="AW433" i="9"/>
  <c r="BI433" i="9" s="1"/>
  <c r="AQ433" i="9"/>
  <c r="AP433" i="9"/>
  <c r="AO433" i="9"/>
  <c r="AN433" i="9"/>
  <c r="AM433" i="9"/>
  <c r="AL433" i="9"/>
  <c r="AK433" i="9"/>
  <c r="AJ433" i="9"/>
  <c r="AI433" i="9"/>
  <c r="AH433" i="9"/>
  <c r="AG433" i="9"/>
  <c r="AF433" i="9"/>
  <c r="AE433" i="9"/>
  <c r="AD433" i="9"/>
  <c r="AC433" i="9"/>
  <c r="AW432" i="9"/>
  <c r="BI432" i="9" s="1"/>
  <c r="AQ432" i="9"/>
  <c r="AP432" i="9"/>
  <c r="AO432" i="9"/>
  <c r="AN432" i="9"/>
  <c r="AM432" i="9"/>
  <c r="AL432" i="9"/>
  <c r="AK432" i="9"/>
  <c r="AJ432" i="9"/>
  <c r="AI432" i="9"/>
  <c r="AH432" i="9"/>
  <c r="AG432" i="9"/>
  <c r="AF432" i="9"/>
  <c r="AE432" i="9"/>
  <c r="AD432" i="9"/>
  <c r="AC432" i="9"/>
  <c r="AW431" i="9"/>
  <c r="BI431" i="9" s="1"/>
  <c r="AQ431" i="9"/>
  <c r="AP431" i="9"/>
  <c r="AO431" i="9"/>
  <c r="AN431" i="9"/>
  <c r="AM431" i="9"/>
  <c r="AL431" i="9"/>
  <c r="AK431" i="9"/>
  <c r="AJ431" i="9"/>
  <c r="AI431" i="9"/>
  <c r="AH431" i="9"/>
  <c r="AG431" i="9"/>
  <c r="AF431" i="9"/>
  <c r="AE431" i="9"/>
  <c r="AD431" i="9"/>
  <c r="AC431" i="9"/>
  <c r="AW430" i="9"/>
  <c r="BI430" i="9" s="1"/>
  <c r="AQ430" i="9"/>
  <c r="AP430" i="9"/>
  <c r="AO430" i="9"/>
  <c r="AN430" i="9"/>
  <c r="AM430" i="9"/>
  <c r="AL430" i="9"/>
  <c r="AK430" i="9"/>
  <c r="AJ430" i="9"/>
  <c r="AI430" i="9"/>
  <c r="AH430" i="9"/>
  <c r="AG430" i="9"/>
  <c r="AF430" i="9"/>
  <c r="AE430" i="9"/>
  <c r="AD430" i="9"/>
  <c r="AC430" i="9"/>
  <c r="AW429" i="9"/>
  <c r="BI429" i="9" s="1"/>
  <c r="AQ429" i="9"/>
  <c r="AP429" i="9"/>
  <c r="AO429" i="9"/>
  <c r="AN429" i="9"/>
  <c r="AM429" i="9"/>
  <c r="AL429" i="9"/>
  <c r="AK429" i="9"/>
  <c r="AJ429" i="9"/>
  <c r="AI429" i="9"/>
  <c r="AH429" i="9"/>
  <c r="AG429" i="9"/>
  <c r="AF429" i="9"/>
  <c r="AE429" i="9"/>
  <c r="AD429" i="9"/>
  <c r="AC429" i="9"/>
  <c r="AW428" i="9"/>
  <c r="BI428" i="9" s="1"/>
  <c r="AQ428" i="9"/>
  <c r="AP428" i="9"/>
  <c r="AO428" i="9"/>
  <c r="AN428" i="9"/>
  <c r="AM428" i="9"/>
  <c r="AL428" i="9"/>
  <c r="AK428" i="9"/>
  <c r="AJ428" i="9"/>
  <c r="AI428" i="9"/>
  <c r="AH428" i="9"/>
  <c r="AG428" i="9"/>
  <c r="AF428" i="9"/>
  <c r="AE428" i="9"/>
  <c r="AD428" i="9"/>
  <c r="AC428" i="9"/>
  <c r="AW427" i="9"/>
  <c r="BI427" i="9" s="1"/>
  <c r="AQ427" i="9"/>
  <c r="AP427" i="9"/>
  <c r="AO427" i="9"/>
  <c r="AN427" i="9"/>
  <c r="AM427" i="9"/>
  <c r="AL427" i="9"/>
  <c r="AK427" i="9"/>
  <c r="AJ427" i="9"/>
  <c r="AI427" i="9"/>
  <c r="AH427" i="9"/>
  <c r="AG427" i="9"/>
  <c r="AF427" i="9"/>
  <c r="AE427" i="9"/>
  <c r="AD427" i="9"/>
  <c r="AC427" i="9"/>
  <c r="AW426" i="9"/>
  <c r="BI426" i="9" s="1"/>
  <c r="AQ426" i="9"/>
  <c r="AP426" i="9"/>
  <c r="AO426" i="9"/>
  <c r="AN426" i="9"/>
  <c r="AM426" i="9"/>
  <c r="AL426" i="9"/>
  <c r="AK426" i="9"/>
  <c r="AJ426" i="9"/>
  <c r="AI426" i="9"/>
  <c r="AH426" i="9"/>
  <c r="AG426" i="9"/>
  <c r="AF426" i="9"/>
  <c r="AE426" i="9"/>
  <c r="AD426" i="9"/>
  <c r="AC426" i="9"/>
  <c r="AW425" i="9"/>
  <c r="BI425" i="9" s="1"/>
  <c r="AQ425" i="9"/>
  <c r="AP425" i="9"/>
  <c r="AO425" i="9"/>
  <c r="AN425" i="9"/>
  <c r="AM425" i="9"/>
  <c r="AL425" i="9"/>
  <c r="AK425" i="9"/>
  <c r="AJ425" i="9"/>
  <c r="AI425" i="9"/>
  <c r="AH425" i="9"/>
  <c r="AG425" i="9"/>
  <c r="AF425" i="9"/>
  <c r="AE425" i="9"/>
  <c r="AD425" i="9"/>
  <c r="AC425" i="9"/>
  <c r="AW424" i="9"/>
  <c r="BI424" i="9" s="1"/>
  <c r="AQ424" i="9"/>
  <c r="AP424" i="9"/>
  <c r="AO424" i="9"/>
  <c r="AN424" i="9"/>
  <c r="AM424" i="9"/>
  <c r="AL424" i="9"/>
  <c r="AK424" i="9"/>
  <c r="AJ424" i="9"/>
  <c r="AI424" i="9"/>
  <c r="AH424" i="9"/>
  <c r="AG424" i="9"/>
  <c r="AF424" i="9"/>
  <c r="AE424" i="9"/>
  <c r="AD424" i="9"/>
  <c r="AC424" i="9"/>
  <c r="AW423" i="9"/>
  <c r="BI423" i="9" s="1"/>
  <c r="AQ423" i="9"/>
  <c r="AP423" i="9"/>
  <c r="AO423" i="9"/>
  <c r="AN423" i="9"/>
  <c r="AM423" i="9"/>
  <c r="AL423" i="9"/>
  <c r="AK423" i="9"/>
  <c r="AJ423" i="9"/>
  <c r="AI423" i="9"/>
  <c r="AH423" i="9"/>
  <c r="AG423" i="9"/>
  <c r="AF423" i="9"/>
  <c r="AE423" i="9"/>
  <c r="AD423" i="9"/>
  <c r="AC423" i="9"/>
  <c r="AW422" i="9"/>
  <c r="BI422" i="9" s="1"/>
  <c r="AQ422" i="9"/>
  <c r="AP422" i="9"/>
  <c r="AO422" i="9"/>
  <c r="AN422" i="9"/>
  <c r="AM422" i="9"/>
  <c r="AL422" i="9"/>
  <c r="AK422" i="9"/>
  <c r="AJ422" i="9"/>
  <c r="AI422" i="9"/>
  <c r="AH422" i="9"/>
  <c r="AG422" i="9"/>
  <c r="AF422" i="9"/>
  <c r="AE422" i="9"/>
  <c r="AD422" i="9"/>
  <c r="AC422" i="9"/>
  <c r="AW421" i="9"/>
  <c r="BI421" i="9" s="1"/>
  <c r="AQ421" i="9"/>
  <c r="AP421" i="9"/>
  <c r="AO421" i="9"/>
  <c r="AN421" i="9"/>
  <c r="AM421" i="9"/>
  <c r="AL421" i="9"/>
  <c r="AK421" i="9"/>
  <c r="AJ421" i="9"/>
  <c r="AI421" i="9"/>
  <c r="AH421" i="9"/>
  <c r="AG421" i="9"/>
  <c r="AF421" i="9"/>
  <c r="AE421" i="9"/>
  <c r="AD421" i="9"/>
  <c r="AC421" i="9"/>
  <c r="AW420" i="9"/>
  <c r="BI420" i="9" s="1"/>
  <c r="AQ420" i="9"/>
  <c r="AP420" i="9"/>
  <c r="AO420" i="9"/>
  <c r="AN420" i="9"/>
  <c r="AM420" i="9"/>
  <c r="AL420" i="9"/>
  <c r="AK420" i="9"/>
  <c r="AJ420" i="9"/>
  <c r="AI420" i="9"/>
  <c r="AH420" i="9"/>
  <c r="AG420" i="9"/>
  <c r="AF420" i="9"/>
  <c r="AE420" i="9"/>
  <c r="AD420" i="9"/>
  <c r="AC420" i="9"/>
  <c r="AQ419" i="9"/>
  <c r="AP419" i="9"/>
  <c r="AO419" i="9"/>
  <c r="AN419" i="9"/>
  <c r="AM419" i="9"/>
  <c r="AL419" i="9"/>
  <c r="AK419" i="9"/>
  <c r="AJ419" i="9"/>
  <c r="AI419" i="9"/>
  <c r="AH419" i="9"/>
  <c r="AG419" i="9"/>
  <c r="AF419" i="9"/>
  <c r="AE419" i="9"/>
  <c r="AD419" i="9"/>
  <c r="AC419" i="9"/>
  <c r="AW418" i="9"/>
  <c r="BI418" i="9" s="1"/>
  <c r="AQ418" i="9"/>
  <c r="AP418" i="9"/>
  <c r="AO418" i="9"/>
  <c r="AN418" i="9"/>
  <c r="AM418" i="9"/>
  <c r="AL418" i="9"/>
  <c r="AK418" i="9"/>
  <c r="AJ418" i="9"/>
  <c r="AI418" i="9"/>
  <c r="AH418" i="9"/>
  <c r="AG418" i="9"/>
  <c r="AF418" i="9"/>
  <c r="AE418" i="9"/>
  <c r="AD418" i="9"/>
  <c r="AC418" i="9"/>
  <c r="AQ417" i="9"/>
  <c r="AP417" i="9"/>
  <c r="AO417" i="9"/>
  <c r="AN417" i="9"/>
  <c r="AM417" i="9"/>
  <c r="AL417" i="9"/>
  <c r="AK417" i="9"/>
  <c r="AJ417" i="9"/>
  <c r="AI417" i="9"/>
  <c r="AH417" i="9"/>
  <c r="AG417" i="9"/>
  <c r="AF417" i="9"/>
  <c r="AE417" i="9"/>
  <c r="AD417" i="9"/>
  <c r="AC417" i="9"/>
  <c r="AW416" i="9"/>
  <c r="BI416" i="9" s="1"/>
  <c r="AQ416" i="9"/>
  <c r="AP416" i="9"/>
  <c r="AO416" i="9"/>
  <c r="AN416" i="9"/>
  <c r="AM416" i="9"/>
  <c r="AL416" i="9"/>
  <c r="AK416" i="9"/>
  <c r="AJ416" i="9"/>
  <c r="AI416" i="9"/>
  <c r="AH416" i="9"/>
  <c r="AG416" i="9"/>
  <c r="AF416" i="9"/>
  <c r="AE416" i="9"/>
  <c r="AD416" i="9"/>
  <c r="AC416" i="9"/>
  <c r="AW415" i="9"/>
  <c r="BI415" i="9" s="1"/>
  <c r="AQ415" i="9"/>
  <c r="AP415" i="9"/>
  <c r="AO415" i="9"/>
  <c r="AN415" i="9"/>
  <c r="AM415" i="9"/>
  <c r="AL415" i="9"/>
  <c r="AK415" i="9"/>
  <c r="AJ415" i="9"/>
  <c r="AI415" i="9"/>
  <c r="AH415" i="9"/>
  <c r="AG415" i="9"/>
  <c r="AF415" i="9"/>
  <c r="AE415" i="9"/>
  <c r="AD415" i="9"/>
  <c r="AC415" i="9"/>
  <c r="AW414" i="9"/>
  <c r="BI414" i="9" s="1"/>
  <c r="AQ414" i="9"/>
  <c r="AP414" i="9"/>
  <c r="AO414" i="9"/>
  <c r="AN414" i="9"/>
  <c r="AM414" i="9"/>
  <c r="AL414" i="9"/>
  <c r="AK414" i="9"/>
  <c r="AJ414" i="9"/>
  <c r="AI414" i="9"/>
  <c r="AH414" i="9"/>
  <c r="AG414" i="9"/>
  <c r="AF414" i="9"/>
  <c r="AE414" i="9"/>
  <c r="AD414" i="9"/>
  <c r="AC414" i="9"/>
  <c r="AW413" i="9"/>
  <c r="BI413" i="9" s="1"/>
  <c r="AQ413" i="9"/>
  <c r="AP413" i="9"/>
  <c r="AO413" i="9"/>
  <c r="AN413" i="9"/>
  <c r="AM413" i="9"/>
  <c r="AL413" i="9"/>
  <c r="AK413" i="9"/>
  <c r="AJ413" i="9"/>
  <c r="AI413" i="9"/>
  <c r="AH413" i="9"/>
  <c r="AG413" i="9"/>
  <c r="AF413" i="9"/>
  <c r="AE413" i="9"/>
  <c r="AD413" i="9"/>
  <c r="AC413" i="9"/>
  <c r="AW412" i="9"/>
  <c r="BI412" i="9" s="1"/>
  <c r="AQ412" i="9"/>
  <c r="AP412" i="9"/>
  <c r="AO412" i="9"/>
  <c r="AN412" i="9"/>
  <c r="AM412" i="9"/>
  <c r="AL412" i="9"/>
  <c r="AK412" i="9"/>
  <c r="AJ412" i="9"/>
  <c r="AI412" i="9"/>
  <c r="AH412" i="9"/>
  <c r="AG412" i="9"/>
  <c r="AF412" i="9"/>
  <c r="AE412" i="9"/>
  <c r="AD412" i="9"/>
  <c r="AC412" i="9"/>
  <c r="AW411" i="9"/>
  <c r="BI411" i="9" s="1"/>
  <c r="AQ411" i="9"/>
  <c r="AP411" i="9"/>
  <c r="AO411" i="9"/>
  <c r="AN411" i="9"/>
  <c r="AM411" i="9"/>
  <c r="AL411" i="9"/>
  <c r="AK411" i="9"/>
  <c r="AJ411" i="9"/>
  <c r="AI411" i="9"/>
  <c r="AH411" i="9"/>
  <c r="AG411" i="9"/>
  <c r="AF411" i="9"/>
  <c r="AE411" i="9"/>
  <c r="AD411" i="9"/>
  <c r="AC411" i="9"/>
  <c r="AW410" i="9"/>
  <c r="BI410" i="9" s="1"/>
  <c r="AQ410" i="9"/>
  <c r="AP410" i="9"/>
  <c r="AO410" i="9"/>
  <c r="AN410" i="9"/>
  <c r="AM410" i="9"/>
  <c r="AL410" i="9"/>
  <c r="AK410" i="9"/>
  <c r="AJ410" i="9"/>
  <c r="AI410" i="9"/>
  <c r="AH410" i="9"/>
  <c r="AG410" i="9"/>
  <c r="AF410" i="9"/>
  <c r="AE410" i="9"/>
  <c r="AD410" i="9"/>
  <c r="AC410" i="9"/>
  <c r="AQ409" i="9"/>
  <c r="AP409" i="9"/>
  <c r="AO409" i="9"/>
  <c r="AN409" i="9"/>
  <c r="AM409" i="9"/>
  <c r="AL409" i="9"/>
  <c r="AK409" i="9"/>
  <c r="AJ409" i="9"/>
  <c r="AI409" i="9"/>
  <c r="AH409" i="9"/>
  <c r="AG409" i="9"/>
  <c r="AF409" i="9"/>
  <c r="AE409" i="9"/>
  <c r="AD409" i="9"/>
  <c r="AC409" i="9"/>
  <c r="AQ408" i="9"/>
  <c r="AP408" i="9"/>
  <c r="AO408" i="9"/>
  <c r="AN408" i="9"/>
  <c r="AM408" i="9"/>
  <c r="AL408" i="9"/>
  <c r="AK408" i="9"/>
  <c r="AJ408" i="9"/>
  <c r="AI408" i="9"/>
  <c r="AH408" i="9"/>
  <c r="AG408" i="9"/>
  <c r="AF408" i="9"/>
  <c r="AE408" i="9"/>
  <c r="AD408" i="9"/>
  <c r="AC408" i="9"/>
  <c r="AQ407" i="9"/>
  <c r="AP407" i="9"/>
  <c r="AO407" i="9"/>
  <c r="AN407" i="9"/>
  <c r="AM407" i="9"/>
  <c r="AL407" i="9"/>
  <c r="AK407" i="9"/>
  <c r="AJ407" i="9"/>
  <c r="AI407" i="9"/>
  <c r="AH407" i="9"/>
  <c r="AG407" i="9"/>
  <c r="AF407" i="9"/>
  <c r="AE407" i="9"/>
  <c r="AD407" i="9"/>
  <c r="AC407" i="9"/>
  <c r="AQ406" i="9"/>
  <c r="AP406" i="9"/>
  <c r="AO406" i="9"/>
  <c r="AN406" i="9"/>
  <c r="AM406" i="9"/>
  <c r="AL406" i="9"/>
  <c r="AK406" i="9"/>
  <c r="AJ406" i="9"/>
  <c r="AI406" i="9"/>
  <c r="AH406" i="9"/>
  <c r="AG406" i="9"/>
  <c r="AF406" i="9"/>
  <c r="AE406" i="9"/>
  <c r="AD406" i="9"/>
  <c r="AC406" i="9"/>
  <c r="AQ405" i="9"/>
  <c r="AP405" i="9"/>
  <c r="AO405" i="9"/>
  <c r="AN405" i="9"/>
  <c r="AM405" i="9"/>
  <c r="AL405" i="9"/>
  <c r="AK405" i="9"/>
  <c r="AJ405" i="9"/>
  <c r="AI405" i="9"/>
  <c r="AH405" i="9"/>
  <c r="AG405" i="9"/>
  <c r="AF405" i="9"/>
  <c r="AE405" i="9"/>
  <c r="AD405" i="9"/>
  <c r="AC405" i="9"/>
  <c r="AW404" i="9"/>
  <c r="BI404" i="9" s="1"/>
  <c r="AQ404" i="9"/>
  <c r="AP404" i="9"/>
  <c r="AO404" i="9"/>
  <c r="AN404" i="9"/>
  <c r="AM404" i="9"/>
  <c r="AL404" i="9"/>
  <c r="AK404" i="9"/>
  <c r="AJ404" i="9"/>
  <c r="AI404" i="9"/>
  <c r="AH404" i="9"/>
  <c r="AG404" i="9"/>
  <c r="AF404" i="9"/>
  <c r="AE404" i="9"/>
  <c r="AD404" i="9"/>
  <c r="AC404" i="9"/>
  <c r="AQ403" i="9"/>
  <c r="AP403" i="9"/>
  <c r="AO403" i="9"/>
  <c r="AN403" i="9"/>
  <c r="AM403" i="9"/>
  <c r="AL403" i="9"/>
  <c r="AK403" i="9"/>
  <c r="AJ403" i="9"/>
  <c r="AI403" i="9"/>
  <c r="AH403" i="9"/>
  <c r="AG403" i="9"/>
  <c r="AF403" i="9"/>
  <c r="AE403" i="9"/>
  <c r="AD403" i="9"/>
  <c r="AC403" i="9"/>
  <c r="AW402" i="9"/>
  <c r="BI402" i="9" s="1"/>
  <c r="AQ402" i="9"/>
  <c r="AP402" i="9"/>
  <c r="AO402" i="9"/>
  <c r="AN402" i="9"/>
  <c r="AM402" i="9"/>
  <c r="AL402" i="9"/>
  <c r="AK402" i="9"/>
  <c r="AJ402" i="9"/>
  <c r="AI402" i="9"/>
  <c r="AH402" i="9"/>
  <c r="AG402" i="9"/>
  <c r="AF402" i="9"/>
  <c r="AE402" i="9"/>
  <c r="AD402" i="9"/>
  <c r="AC402" i="9"/>
  <c r="AW401" i="9"/>
  <c r="BI401" i="9" s="1"/>
  <c r="AQ401" i="9"/>
  <c r="AP401" i="9"/>
  <c r="AO401" i="9"/>
  <c r="AN401" i="9"/>
  <c r="AM401" i="9"/>
  <c r="AL401" i="9"/>
  <c r="AK401" i="9"/>
  <c r="AJ401" i="9"/>
  <c r="AI401" i="9"/>
  <c r="AH401" i="9"/>
  <c r="AG401" i="9"/>
  <c r="AF401" i="9"/>
  <c r="AE401" i="9"/>
  <c r="AD401" i="9"/>
  <c r="AC401" i="9"/>
  <c r="AW400" i="9"/>
  <c r="BI400" i="9" s="1"/>
  <c r="AQ400" i="9"/>
  <c r="AP400" i="9"/>
  <c r="AO400" i="9"/>
  <c r="AN400" i="9"/>
  <c r="AM400" i="9"/>
  <c r="AL400" i="9"/>
  <c r="AK400" i="9"/>
  <c r="AJ400" i="9"/>
  <c r="AI400" i="9"/>
  <c r="AH400" i="9"/>
  <c r="AG400" i="9"/>
  <c r="AF400" i="9"/>
  <c r="AE400" i="9"/>
  <c r="AD400" i="9"/>
  <c r="AC400" i="9"/>
  <c r="AW399" i="9"/>
  <c r="BI399" i="9" s="1"/>
  <c r="AQ399" i="9"/>
  <c r="AP399" i="9"/>
  <c r="AO399" i="9"/>
  <c r="AN399" i="9"/>
  <c r="AM399" i="9"/>
  <c r="AL399" i="9"/>
  <c r="AK399" i="9"/>
  <c r="AJ399" i="9"/>
  <c r="AI399" i="9"/>
  <c r="AH399" i="9"/>
  <c r="AG399" i="9"/>
  <c r="AF399" i="9"/>
  <c r="AE399" i="9"/>
  <c r="AD399" i="9"/>
  <c r="AC399" i="9"/>
  <c r="AW398" i="9"/>
  <c r="BI398" i="9" s="1"/>
  <c r="AQ398" i="9"/>
  <c r="AP398" i="9"/>
  <c r="AO398" i="9"/>
  <c r="AN398" i="9"/>
  <c r="AM398" i="9"/>
  <c r="AL398" i="9"/>
  <c r="AK398" i="9"/>
  <c r="AJ398" i="9"/>
  <c r="AI398" i="9"/>
  <c r="AH398" i="9"/>
  <c r="AG398" i="9"/>
  <c r="AF398" i="9"/>
  <c r="AE398" i="9"/>
  <c r="AD398" i="9"/>
  <c r="AC398" i="9"/>
  <c r="AW397" i="9"/>
  <c r="BI397" i="9" s="1"/>
  <c r="AQ397" i="9"/>
  <c r="AP397" i="9"/>
  <c r="AO397" i="9"/>
  <c r="AN397" i="9"/>
  <c r="AM397" i="9"/>
  <c r="AL397" i="9"/>
  <c r="AK397" i="9"/>
  <c r="AJ397" i="9"/>
  <c r="AI397" i="9"/>
  <c r="AH397" i="9"/>
  <c r="AG397" i="9"/>
  <c r="AF397" i="9"/>
  <c r="AE397" i="9"/>
  <c r="AD397" i="9"/>
  <c r="AC397" i="9"/>
  <c r="AW396" i="9"/>
  <c r="BI396" i="9" s="1"/>
  <c r="AQ396" i="9"/>
  <c r="AP396" i="9"/>
  <c r="AO396" i="9"/>
  <c r="AN396" i="9"/>
  <c r="AM396" i="9"/>
  <c r="AL396" i="9"/>
  <c r="AK396" i="9"/>
  <c r="AJ396" i="9"/>
  <c r="AI396" i="9"/>
  <c r="AH396" i="9"/>
  <c r="AG396" i="9"/>
  <c r="AF396" i="9"/>
  <c r="AE396" i="9"/>
  <c r="AD396" i="9"/>
  <c r="AC396" i="9"/>
  <c r="AW395" i="9"/>
  <c r="BI395" i="9" s="1"/>
  <c r="AQ395" i="9"/>
  <c r="AP395" i="9"/>
  <c r="AO395" i="9"/>
  <c r="AN395" i="9"/>
  <c r="AM395" i="9"/>
  <c r="AL395" i="9"/>
  <c r="AK395" i="9"/>
  <c r="AJ395" i="9"/>
  <c r="AI395" i="9"/>
  <c r="AH395" i="9"/>
  <c r="AG395" i="9"/>
  <c r="AF395" i="9"/>
  <c r="AE395" i="9"/>
  <c r="AD395" i="9"/>
  <c r="AC395" i="9"/>
  <c r="AW394" i="9"/>
  <c r="BI394" i="9" s="1"/>
  <c r="AQ394" i="9"/>
  <c r="AP394" i="9"/>
  <c r="AO394" i="9"/>
  <c r="AN394" i="9"/>
  <c r="AM394" i="9"/>
  <c r="AL394" i="9"/>
  <c r="AK394" i="9"/>
  <c r="AJ394" i="9"/>
  <c r="AI394" i="9"/>
  <c r="AH394" i="9"/>
  <c r="AG394" i="9"/>
  <c r="AF394" i="9"/>
  <c r="AE394" i="9"/>
  <c r="AD394" i="9"/>
  <c r="AC394" i="9"/>
  <c r="AW393" i="9"/>
  <c r="BI393" i="9" s="1"/>
  <c r="AQ393" i="9"/>
  <c r="AP393" i="9"/>
  <c r="AO393" i="9"/>
  <c r="AN393" i="9"/>
  <c r="AM393" i="9"/>
  <c r="AL393" i="9"/>
  <c r="AK393" i="9"/>
  <c r="AJ393" i="9"/>
  <c r="AI393" i="9"/>
  <c r="AH393" i="9"/>
  <c r="AG393" i="9"/>
  <c r="AF393" i="9"/>
  <c r="AE393" i="9"/>
  <c r="AD393" i="9"/>
  <c r="AC393" i="9"/>
  <c r="AW392" i="9"/>
  <c r="BI392" i="9" s="1"/>
  <c r="AQ392" i="9"/>
  <c r="AP392" i="9"/>
  <c r="AO392" i="9"/>
  <c r="AN392" i="9"/>
  <c r="AM392" i="9"/>
  <c r="AL392" i="9"/>
  <c r="AK392" i="9"/>
  <c r="AJ392" i="9"/>
  <c r="AI392" i="9"/>
  <c r="AH392" i="9"/>
  <c r="AG392" i="9"/>
  <c r="AF392" i="9"/>
  <c r="AE392" i="9"/>
  <c r="AD392" i="9"/>
  <c r="AC392" i="9"/>
  <c r="AW391" i="9"/>
  <c r="BI391" i="9" s="1"/>
  <c r="AQ391" i="9"/>
  <c r="AP391" i="9"/>
  <c r="AO391" i="9"/>
  <c r="AN391" i="9"/>
  <c r="AM391" i="9"/>
  <c r="AL391" i="9"/>
  <c r="AK391" i="9"/>
  <c r="AJ391" i="9"/>
  <c r="AI391" i="9"/>
  <c r="AH391" i="9"/>
  <c r="AG391" i="9"/>
  <c r="AF391" i="9"/>
  <c r="AE391" i="9"/>
  <c r="AD391" i="9"/>
  <c r="AC391" i="9"/>
  <c r="AW390" i="9"/>
  <c r="BI390" i="9" s="1"/>
  <c r="AQ390" i="9"/>
  <c r="AP390" i="9"/>
  <c r="AO390" i="9"/>
  <c r="AN390" i="9"/>
  <c r="AM390" i="9"/>
  <c r="AL390" i="9"/>
  <c r="AK390" i="9"/>
  <c r="AJ390" i="9"/>
  <c r="AI390" i="9"/>
  <c r="AH390" i="9"/>
  <c r="AG390" i="9"/>
  <c r="AF390" i="9"/>
  <c r="AE390" i="9"/>
  <c r="AD390" i="9"/>
  <c r="AC390" i="9"/>
  <c r="AW389" i="9"/>
  <c r="BI389" i="9" s="1"/>
  <c r="AQ389" i="9"/>
  <c r="AP389" i="9"/>
  <c r="AO389" i="9"/>
  <c r="AN389" i="9"/>
  <c r="AM389" i="9"/>
  <c r="AL389" i="9"/>
  <c r="AK389" i="9"/>
  <c r="AJ389" i="9"/>
  <c r="AI389" i="9"/>
  <c r="AH389" i="9"/>
  <c r="AG389" i="9"/>
  <c r="AF389" i="9"/>
  <c r="AE389" i="9"/>
  <c r="AD389" i="9"/>
  <c r="AC389" i="9"/>
  <c r="AQ388" i="9"/>
  <c r="AP388" i="9"/>
  <c r="AO388" i="9"/>
  <c r="AN388" i="9"/>
  <c r="AM388" i="9"/>
  <c r="AL388" i="9"/>
  <c r="AK388" i="9"/>
  <c r="AJ388" i="9"/>
  <c r="AI388" i="9"/>
  <c r="AH388" i="9"/>
  <c r="AG388" i="9"/>
  <c r="AF388" i="9"/>
  <c r="AE388" i="9"/>
  <c r="AD388" i="9"/>
  <c r="AC388" i="9"/>
  <c r="AQ387" i="9"/>
  <c r="AP387" i="9"/>
  <c r="AO387" i="9"/>
  <c r="AN387" i="9"/>
  <c r="AM387" i="9"/>
  <c r="AL387" i="9"/>
  <c r="AK387" i="9"/>
  <c r="AJ387" i="9"/>
  <c r="AI387" i="9"/>
  <c r="AH387" i="9"/>
  <c r="AG387" i="9"/>
  <c r="AF387" i="9"/>
  <c r="AE387" i="9"/>
  <c r="AD387" i="9"/>
  <c r="AC387" i="9"/>
  <c r="AQ386" i="9"/>
  <c r="AP386" i="9"/>
  <c r="AO386" i="9"/>
  <c r="AN386" i="9"/>
  <c r="AM386" i="9"/>
  <c r="AL386" i="9"/>
  <c r="AK386" i="9"/>
  <c r="AJ386" i="9"/>
  <c r="AI386" i="9"/>
  <c r="AH386" i="9"/>
  <c r="AG386" i="9"/>
  <c r="AF386" i="9"/>
  <c r="AE386" i="9"/>
  <c r="AD386" i="9"/>
  <c r="AC386" i="9"/>
  <c r="AW385" i="9"/>
  <c r="BI385" i="9" s="1"/>
  <c r="AQ385" i="9"/>
  <c r="AP385" i="9"/>
  <c r="AO385" i="9"/>
  <c r="AN385" i="9"/>
  <c r="AM385" i="9"/>
  <c r="AL385" i="9"/>
  <c r="AK385" i="9"/>
  <c r="AJ385" i="9"/>
  <c r="AI385" i="9"/>
  <c r="AH385" i="9"/>
  <c r="AG385" i="9"/>
  <c r="AF385" i="9"/>
  <c r="AE385" i="9"/>
  <c r="AD385" i="9"/>
  <c r="AC385" i="9"/>
  <c r="AW384" i="9"/>
  <c r="BI384" i="9" s="1"/>
  <c r="AQ384" i="9"/>
  <c r="AP384" i="9"/>
  <c r="AO384" i="9"/>
  <c r="AN384" i="9"/>
  <c r="AM384" i="9"/>
  <c r="AL384" i="9"/>
  <c r="AK384" i="9"/>
  <c r="AJ384" i="9"/>
  <c r="AI384" i="9"/>
  <c r="AH384" i="9"/>
  <c r="AG384" i="9"/>
  <c r="AF384" i="9"/>
  <c r="AE384" i="9"/>
  <c r="AD384" i="9"/>
  <c r="AC384" i="9"/>
  <c r="AQ383" i="9"/>
  <c r="AP383" i="9"/>
  <c r="AO383" i="9"/>
  <c r="AN383" i="9"/>
  <c r="AM383" i="9"/>
  <c r="AL383" i="9"/>
  <c r="AK383" i="9"/>
  <c r="AJ383" i="9"/>
  <c r="AI383" i="9"/>
  <c r="AH383" i="9"/>
  <c r="AG383" i="9"/>
  <c r="AF383" i="9"/>
  <c r="AE383" i="9"/>
  <c r="AD383" i="9"/>
  <c r="AC383" i="9"/>
  <c r="AW382" i="9"/>
  <c r="BI382" i="9" s="1"/>
  <c r="AQ382" i="9"/>
  <c r="AP382" i="9"/>
  <c r="AO382" i="9"/>
  <c r="AN382" i="9"/>
  <c r="AM382" i="9"/>
  <c r="AL382" i="9"/>
  <c r="AK382" i="9"/>
  <c r="AJ382" i="9"/>
  <c r="AI382" i="9"/>
  <c r="AH382" i="9"/>
  <c r="AG382" i="9"/>
  <c r="AF382" i="9"/>
  <c r="AE382" i="9"/>
  <c r="AD382" i="9"/>
  <c r="AC382" i="9"/>
  <c r="AW381" i="9"/>
  <c r="BI381" i="9" s="1"/>
  <c r="AQ381" i="9"/>
  <c r="AP381" i="9"/>
  <c r="AO381" i="9"/>
  <c r="AN381" i="9"/>
  <c r="AM381" i="9"/>
  <c r="AL381" i="9"/>
  <c r="AK381" i="9"/>
  <c r="AJ381" i="9"/>
  <c r="AI381" i="9"/>
  <c r="AH381" i="9"/>
  <c r="AG381" i="9"/>
  <c r="AF381" i="9"/>
  <c r="AE381" i="9"/>
  <c r="AD381" i="9"/>
  <c r="AC381" i="9"/>
  <c r="AW380" i="9"/>
  <c r="BI380" i="9" s="1"/>
  <c r="AQ380" i="9"/>
  <c r="AP380" i="9"/>
  <c r="AO380" i="9"/>
  <c r="AN380" i="9"/>
  <c r="AM380" i="9"/>
  <c r="AL380" i="9"/>
  <c r="AK380" i="9"/>
  <c r="AJ380" i="9"/>
  <c r="AI380" i="9"/>
  <c r="AH380" i="9"/>
  <c r="AG380" i="9"/>
  <c r="AF380" i="9"/>
  <c r="AE380" i="9"/>
  <c r="AD380" i="9"/>
  <c r="AC380" i="9"/>
  <c r="AW379" i="9"/>
  <c r="BI379" i="9" s="1"/>
  <c r="AQ379" i="9"/>
  <c r="AP379" i="9"/>
  <c r="AO379" i="9"/>
  <c r="AN379" i="9"/>
  <c r="AM379" i="9"/>
  <c r="AL379" i="9"/>
  <c r="AK379" i="9"/>
  <c r="AJ379" i="9"/>
  <c r="AI379" i="9"/>
  <c r="AH379" i="9"/>
  <c r="AG379" i="9"/>
  <c r="AF379" i="9"/>
  <c r="AE379" i="9"/>
  <c r="AD379" i="9"/>
  <c r="AC379" i="9"/>
  <c r="AW378" i="9"/>
  <c r="BI378" i="9" s="1"/>
  <c r="AQ378" i="9"/>
  <c r="AP378" i="9"/>
  <c r="AO378" i="9"/>
  <c r="AN378" i="9"/>
  <c r="AM378" i="9"/>
  <c r="AL378" i="9"/>
  <c r="AK378" i="9"/>
  <c r="AJ378" i="9"/>
  <c r="AI378" i="9"/>
  <c r="AH378" i="9"/>
  <c r="AG378" i="9"/>
  <c r="AF378" i="9"/>
  <c r="AE378" i="9"/>
  <c r="AD378" i="9"/>
  <c r="AC378" i="9"/>
  <c r="AW377" i="9"/>
  <c r="BI377" i="9" s="1"/>
  <c r="AQ377" i="9"/>
  <c r="AP377" i="9"/>
  <c r="AO377" i="9"/>
  <c r="AN377" i="9"/>
  <c r="AM377" i="9"/>
  <c r="AL377" i="9"/>
  <c r="AK377" i="9"/>
  <c r="AJ377" i="9"/>
  <c r="AI377" i="9"/>
  <c r="AH377" i="9"/>
  <c r="AG377" i="9"/>
  <c r="AF377" i="9"/>
  <c r="AE377" i="9"/>
  <c r="AD377" i="9"/>
  <c r="AC377" i="9"/>
  <c r="AQ376" i="9"/>
  <c r="AP376" i="9"/>
  <c r="AO376" i="9"/>
  <c r="AN376" i="9"/>
  <c r="AM376" i="9"/>
  <c r="AL376" i="9"/>
  <c r="AK376" i="9"/>
  <c r="AJ376" i="9"/>
  <c r="AI376" i="9"/>
  <c r="AH376" i="9"/>
  <c r="AG376" i="9"/>
  <c r="AF376" i="9"/>
  <c r="AE376" i="9"/>
  <c r="AD376" i="9"/>
  <c r="AC376" i="9"/>
  <c r="AQ375" i="9"/>
  <c r="AP375" i="9"/>
  <c r="AO375" i="9"/>
  <c r="AN375" i="9"/>
  <c r="AM375" i="9"/>
  <c r="AL375" i="9"/>
  <c r="AK375" i="9"/>
  <c r="AJ375" i="9"/>
  <c r="AI375" i="9"/>
  <c r="AH375" i="9"/>
  <c r="AG375" i="9"/>
  <c r="AF375" i="9"/>
  <c r="AE375" i="9"/>
  <c r="AD375" i="9"/>
  <c r="AC375" i="9"/>
  <c r="AQ374" i="9"/>
  <c r="AP374" i="9"/>
  <c r="AO374" i="9"/>
  <c r="AN374" i="9"/>
  <c r="AM374" i="9"/>
  <c r="AL374" i="9"/>
  <c r="AK374" i="9"/>
  <c r="AJ374" i="9"/>
  <c r="AI374" i="9"/>
  <c r="AH374" i="9"/>
  <c r="AG374" i="9"/>
  <c r="AF374" i="9"/>
  <c r="AE374" i="9"/>
  <c r="AD374" i="9"/>
  <c r="AC374" i="9"/>
  <c r="AQ373" i="9"/>
  <c r="AP373" i="9"/>
  <c r="AO373" i="9"/>
  <c r="AN373" i="9"/>
  <c r="AM373" i="9"/>
  <c r="AL373" i="9"/>
  <c r="AK373" i="9"/>
  <c r="AJ373" i="9"/>
  <c r="AI373" i="9"/>
  <c r="AH373" i="9"/>
  <c r="AG373" i="9"/>
  <c r="AF373" i="9"/>
  <c r="AE373" i="9"/>
  <c r="AD373" i="9"/>
  <c r="AC373" i="9"/>
  <c r="AW372" i="9"/>
  <c r="BI372" i="9" s="1"/>
  <c r="AQ372" i="9"/>
  <c r="AP372" i="9"/>
  <c r="AO372" i="9"/>
  <c r="AN372" i="9"/>
  <c r="AM372" i="9"/>
  <c r="AL372" i="9"/>
  <c r="AK372" i="9"/>
  <c r="AJ372" i="9"/>
  <c r="AI372" i="9"/>
  <c r="AH372" i="9"/>
  <c r="AG372" i="9"/>
  <c r="AF372" i="9"/>
  <c r="AE372" i="9"/>
  <c r="AD372" i="9"/>
  <c r="AC372" i="9"/>
  <c r="AW371" i="9"/>
  <c r="BI371" i="9" s="1"/>
  <c r="AQ371" i="9"/>
  <c r="AP371" i="9"/>
  <c r="AO371" i="9"/>
  <c r="AN371" i="9"/>
  <c r="AM371" i="9"/>
  <c r="AL371" i="9"/>
  <c r="AK371" i="9"/>
  <c r="AJ371" i="9"/>
  <c r="AI371" i="9"/>
  <c r="AH371" i="9"/>
  <c r="AG371" i="9"/>
  <c r="AF371" i="9"/>
  <c r="AE371" i="9"/>
  <c r="AD371" i="9"/>
  <c r="AC371" i="9"/>
  <c r="AQ370" i="9"/>
  <c r="AP370" i="9"/>
  <c r="AO370" i="9"/>
  <c r="AN370" i="9"/>
  <c r="AM370" i="9"/>
  <c r="AL370" i="9"/>
  <c r="AK370" i="9"/>
  <c r="AJ370" i="9"/>
  <c r="AI370" i="9"/>
  <c r="AH370" i="9"/>
  <c r="AG370" i="9"/>
  <c r="AF370" i="9"/>
  <c r="AE370" i="9"/>
  <c r="AD370" i="9"/>
  <c r="AC370" i="9"/>
  <c r="AW369" i="9"/>
  <c r="BI369" i="9" s="1"/>
  <c r="AQ369" i="9"/>
  <c r="AP369" i="9"/>
  <c r="AO369" i="9"/>
  <c r="AN369" i="9"/>
  <c r="AM369" i="9"/>
  <c r="AL369" i="9"/>
  <c r="AK369" i="9"/>
  <c r="AJ369" i="9"/>
  <c r="AI369" i="9"/>
  <c r="AH369" i="9"/>
  <c r="AG369" i="9"/>
  <c r="AF369" i="9"/>
  <c r="AE369" i="9"/>
  <c r="AD369" i="9"/>
  <c r="AC369" i="9"/>
  <c r="AW368" i="9"/>
  <c r="BI368" i="9" s="1"/>
  <c r="AQ368" i="9"/>
  <c r="AP368" i="9"/>
  <c r="AO368" i="9"/>
  <c r="AN368" i="9"/>
  <c r="AM368" i="9"/>
  <c r="AL368" i="9"/>
  <c r="AK368" i="9"/>
  <c r="AJ368" i="9"/>
  <c r="AI368" i="9"/>
  <c r="AH368" i="9"/>
  <c r="AG368" i="9"/>
  <c r="AF368" i="9"/>
  <c r="AE368" i="9"/>
  <c r="AD368" i="9"/>
  <c r="AC368" i="9"/>
  <c r="AW367" i="9"/>
  <c r="BI367" i="9" s="1"/>
  <c r="AQ367" i="9"/>
  <c r="AP367" i="9"/>
  <c r="AO367" i="9"/>
  <c r="AN367" i="9"/>
  <c r="AM367" i="9"/>
  <c r="AL367" i="9"/>
  <c r="AK367" i="9"/>
  <c r="AJ367" i="9"/>
  <c r="AI367" i="9"/>
  <c r="AH367" i="9"/>
  <c r="AG367" i="9"/>
  <c r="AF367" i="9"/>
  <c r="AE367" i="9"/>
  <c r="AD367" i="9"/>
  <c r="AC367" i="9"/>
  <c r="AW366" i="9"/>
  <c r="BI366" i="9" s="1"/>
  <c r="AQ366" i="9"/>
  <c r="AP366" i="9"/>
  <c r="AO366" i="9"/>
  <c r="AN366" i="9"/>
  <c r="AM366" i="9"/>
  <c r="AL366" i="9"/>
  <c r="AK366" i="9"/>
  <c r="AJ366" i="9"/>
  <c r="AI366" i="9"/>
  <c r="AH366" i="9"/>
  <c r="AG366" i="9"/>
  <c r="AF366" i="9"/>
  <c r="AE366" i="9"/>
  <c r="AD366" i="9"/>
  <c r="AC366" i="9"/>
  <c r="AW365" i="9"/>
  <c r="BI365" i="9" s="1"/>
  <c r="AQ365" i="9"/>
  <c r="AP365" i="9"/>
  <c r="AO365" i="9"/>
  <c r="AN365" i="9"/>
  <c r="AM365" i="9"/>
  <c r="AL365" i="9"/>
  <c r="AK365" i="9"/>
  <c r="AJ365" i="9"/>
  <c r="AI365" i="9"/>
  <c r="AH365" i="9"/>
  <c r="AG365" i="9"/>
  <c r="AF365" i="9"/>
  <c r="AE365" i="9"/>
  <c r="AD365" i="9"/>
  <c r="AC365" i="9"/>
  <c r="AQ364" i="9"/>
  <c r="AP364" i="9"/>
  <c r="AO364" i="9"/>
  <c r="AN364" i="9"/>
  <c r="AM364" i="9"/>
  <c r="AL364" i="9"/>
  <c r="AK364" i="9"/>
  <c r="AJ364" i="9"/>
  <c r="AI364" i="9"/>
  <c r="AH364" i="9"/>
  <c r="AG364" i="9"/>
  <c r="AF364" i="9"/>
  <c r="AE364" i="9"/>
  <c r="AD364" i="9"/>
  <c r="AC364" i="9"/>
  <c r="AW363" i="9"/>
  <c r="BI363" i="9" s="1"/>
  <c r="AQ363" i="9"/>
  <c r="AP363" i="9"/>
  <c r="AO363" i="9"/>
  <c r="AN363" i="9"/>
  <c r="AM363" i="9"/>
  <c r="AL363" i="9"/>
  <c r="AK363" i="9"/>
  <c r="AJ363" i="9"/>
  <c r="AI363" i="9"/>
  <c r="AH363" i="9"/>
  <c r="AG363" i="9"/>
  <c r="AF363" i="9"/>
  <c r="AE363" i="9"/>
  <c r="AD363" i="9"/>
  <c r="AC363" i="9"/>
  <c r="AW362" i="9"/>
  <c r="BI362" i="9" s="1"/>
  <c r="AQ362" i="9"/>
  <c r="AP362" i="9"/>
  <c r="AO362" i="9"/>
  <c r="AN362" i="9"/>
  <c r="AM362" i="9"/>
  <c r="AL362" i="9"/>
  <c r="AK362" i="9"/>
  <c r="AJ362" i="9"/>
  <c r="AI362" i="9"/>
  <c r="AH362" i="9"/>
  <c r="AG362" i="9"/>
  <c r="AF362" i="9"/>
  <c r="AE362" i="9"/>
  <c r="AD362" i="9"/>
  <c r="AC362" i="9"/>
  <c r="AW361" i="9"/>
  <c r="BI361" i="9" s="1"/>
  <c r="AQ361" i="9"/>
  <c r="AP361" i="9"/>
  <c r="AO361" i="9"/>
  <c r="AN361" i="9"/>
  <c r="AM361" i="9"/>
  <c r="AL361" i="9"/>
  <c r="AK361" i="9"/>
  <c r="AJ361" i="9"/>
  <c r="AI361" i="9"/>
  <c r="AH361" i="9"/>
  <c r="AG361" i="9"/>
  <c r="AF361" i="9"/>
  <c r="AE361" i="9"/>
  <c r="AD361" i="9"/>
  <c r="AC361" i="9"/>
  <c r="AW360" i="9"/>
  <c r="BI360" i="9" s="1"/>
  <c r="AQ360" i="9"/>
  <c r="AP360" i="9"/>
  <c r="AO360" i="9"/>
  <c r="AN360" i="9"/>
  <c r="AM360" i="9"/>
  <c r="AL360" i="9"/>
  <c r="AK360" i="9"/>
  <c r="AJ360" i="9"/>
  <c r="AI360" i="9"/>
  <c r="AH360" i="9"/>
  <c r="AG360" i="9"/>
  <c r="AF360" i="9"/>
  <c r="AE360" i="9"/>
  <c r="AD360" i="9"/>
  <c r="AC360" i="9"/>
  <c r="AW359" i="9"/>
  <c r="BI359" i="9" s="1"/>
  <c r="AQ359" i="9"/>
  <c r="AP359" i="9"/>
  <c r="AO359" i="9"/>
  <c r="AN359" i="9"/>
  <c r="AM359" i="9"/>
  <c r="AL359" i="9"/>
  <c r="AK359" i="9"/>
  <c r="AJ359" i="9"/>
  <c r="AI359" i="9"/>
  <c r="AH359" i="9"/>
  <c r="AG359" i="9"/>
  <c r="AF359" i="9"/>
  <c r="AE359" i="9"/>
  <c r="AD359" i="9"/>
  <c r="AC359" i="9"/>
  <c r="AQ358" i="9"/>
  <c r="AP358" i="9"/>
  <c r="AO358" i="9"/>
  <c r="AN358" i="9"/>
  <c r="AM358" i="9"/>
  <c r="AL358" i="9"/>
  <c r="AK358" i="9"/>
  <c r="AJ358" i="9"/>
  <c r="AI358" i="9"/>
  <c r="AH358" i="9"/>
  <c r="AG358" i="9"/>
  <c r="AF358" i="9"/>
  <c r="AE358" i="9"/>
  <c r="AD358" i="9"/>
  <c r="AC358" i="9"/>
  <c r="AW357" i="9"/>
  <c r="BI357" i="9" s="1"/>
  <c r="AQ357" i="9"/>
  <c r="AP357" i="9"/>
  <c r="AO357" i="9"/>
  <c r="AN357" i="9"/>
  <c r="AM357" i="9"/>
  <c r="AL357" i="9"/>
  <c r="AK357" i="9"/>
  <c r="AJ357" i="9"/>
  <c r="AI357" i="9"/>
  <c r="AH357" i="9"/>
  <c r="AG357" i="9"/>
  <c r="AF357" i="9"/>
  <c r="AE357" i="9"/>
  <c r="AD357" i="9"/>
  <c r="AC357" i="9"/>
  <c r="AW356" i="9"/>
  <c r="BI356" i="9" s="1"/>
  <c r="AQ356" i="9"/>
  <c r="AP356" i="9"/>
  <c r="AO356" i="9"/>
  <c r="AN356" i="9"/>
  <c r="AM356" i="9"/>
  <c r="AL356" i="9"/>
  <c r="AK356" i="9"/>
  <c r="AJ356" i="9"/>
  <c r="AI356" i="9"/>
  <c r="AH356" i="9"/>
  <c r="AG356" i="9"/>
  <c r="AF356" i="9"/>
  <c r="AE356" i="9"/>
  <c r="AD356" i="9"/>
  <c r="AC356" i="9"/>
  <c r="AW355" i="9"/>
  <c r="BI355" i="9" s="1"/>
  <c r="AQ355" i="9"/>
  <c r="AP355" i="9"/>
  <c r="AO355" i="9"/>
  <c r="AN355" i="9"/>
  <c r="AM355" i="9"/>
  <c r="AL355" i="9"/>
  <c r="AK355" i="9"/>
  <c r="AJ355" i="9"/>
  <c r="AI355" i="9"/>
  <c r="AH355" i="9"/>
  <c r="AG355" i="9"/>
  <c r="AF355" i="9"/>
  <c r="AE355" i="9"/>
  <c r="AD355" i="9"/>
  <c r="AC355" i="9"/>
  <c r="AW354" i="9"/>
  <c r="BI354" i="9" s="1"/>
  <c r="AQ354" i="9"/>
  <c r="AP354" i="9"/>
  <c r="AO354" i="9"/>
  <c r="AN354" i="9"/>
  <c r="AM354" i="9"/>
  <c r="AL354" i="9"/>
  <c r="AK354" i="9"/>
  <c r="AJ354" i="9"/>
  <c r="AI354" i="9"/>
  <c r="AH354" i="9"/>
  <c r="AG354" i="9"/>
  <c r="AF354" i="9"/>
  <c r="AE354" i="9"/>
  <c r="AD354" i="9"/>
  <c r="AC354" i="9"/>
  <c r="AW353" i="9"/>
  <c r="BI353" i="9" s="1"/>
  <c r="AQ353" i="9"/>
  <c r="AP353" i="9"/>
  <c r="AO353" i="9"/>
  <c r="AN353" i="9"/>
  <c r="AM353" i="9"/>
  <c r="AL353" i="9"/>
  <c r="AK353" i="9"/>
  <c r="AJ353" i="9"/>
  <c r="AI353" i="9"/>
  <c r="AH353" i="9"/>
  <c r="AG353" i="9"/>
  <c r="AF353" i="9"/>
  <c r="AE353" i="9"/>
  <c r="AD353" i="9"/>
  <c r="AC353" i="9"/>
  <c r="AW352" i="9"/>
  <c r="BI352" i="9" s="1"/>
  <c r="AQ352" i="9"/>
  <c r="AP352" i="9"/>
  <c r="AO352" i="9"/>
  <c r="AN352" i="9"/>
  <c r="AM352" i="9"/>
  <c r="AL352" i="9"/>
  <c r="AK352" i="9"/>
  <c r="AJ352" i="9"/>
  <c r="AI352" i="9"/>
  <c r="AH352" i="9"/>
  <c r="AG352" i="9"/>
  <c r="AF352" i="9"/>
  <c r="AE352" i="9"/>
  <c r="AD352" i="9"/>
  <c r="AC352" i="9"/>
  <c r="AW351" i="9"/>
  <c r="BI351" i="9" s="1"/>
  <c r="AQ351" i="9"/>
  <c r="AP351" i="9"/>
  <c r="AO351" i="9"/>
  <c r="AN351" i="9"/>
  <c r="AM351" i="9"/>
  <c r="AL351" i="9"/>
  <c r="AK351" i="9"/>
  <c r="AJ351" i="9"/>
  <c r="AI351" i="9"/>
  <c r="AH351" i="9"/>
  <c r="AG351" i="9"/>
  <c r="AF351" i="9"/>
  <c r="AE351" i="9"/>
  <c r="AD351" i="9"/>
  <c r="AC351" i="9"/>
  <c r="AQ350" i="9"/>
  <c r="AP350" i="9"/>
  <c r="AO350" i="9"/>
  <c r="AN350" i="9"/>
  <c r="AM350" i="9"/>
  <c r="AL350" i="9"/>
  <c r="AK350" i="9"/>
  <c r="AJ350" i="9"/>
  <c r="AI350" i="9"/>
  <c r="AH350" i="9"/>
  <c r="AG350" i="9"/>
  <c r="AF350" i="9"/>
  <c r="AE350" i="9"/>
  <c r="AD350" i="9"/>
  <c r="AC350" i="9"/>
  <c r="AQ349" i="9"/>
  <c r="AP349" i="9"/>
  <c r="AO349" i="9"/>
  <c r="AN349" i="9"/>
  <c r="AM349" i="9"/>
  <c r="AL349" i="9"/>
  <c r="AK349" i="9"/>
  <c r="AJ349" i="9"/>
  <c r="AI349" i="9"/>
  <c r="AH349" i="9"/>
  <c r="AG349" i="9"/>
  <c r="AF349" i="9"/>
  <c r="AE349" i="9"/>
  <c r="AD349" i="9"/>
  <c r="AC349" i="9"/>
  <c r="AQ348" i="9"/>
  <c r="AP348" i="9"/>
  <c r="AO348" i="9"/>
  <c r="AN348" i="9"/>
  <c r="AM348" i="9"/>
  <c r="AL348" i="9"/>
  <c r="AK348" i="9"/>
  <c r="AJ348" i="9"/>
  <c r="AI348" i="9"/>
  <c r="AH348" i="9"/>
  <c r="AG348" i="9"/>
  <c r="AF348" i="9"/>
  <c r="AE348" i="9"/>
  <c r="AD348" i="9"/>
  <c r="AC348" i="9"/>
  <c r="AW347" i="9"/>
  <c r="BI347" i="9" s="1"/>
  <c r="AQ347" i="9"/>
  <c r="AP347" i="9"/>
  <c r="AO347" i="9"/>
  <c r="AN347" i="9"/>
  <c r="AM347" i="9"/>
  <c r="AL347" i="9"/>
  <c r="AK347" i="9"/>
  <c r="AJ347" i="9"/>
  <c r="AI347" i="9"/>
  <c r="AH347" i="9"/>
  <c r="AG347" i="9"/>
  <c r="AF347" i="9"/>
  <c r="AE347" i="9"/>
  <c r="AD347" i="9"/>
  <c r="AC347" i="9"/>
  <c r="AQ346" i="9"/>
  <c r="AP346" i="9"/>
  <c r="AO346" i="9"/>
  <c r="AN346" i="9"/>
  <c r="AM346" i="9"/>
  <c r="AL346" i="9"/>
  <c r="AK346" i="9"/>
  <c r="AJ346" i="9"/>
  <c r="AI346" i="9"/>
  <c r="AH346" i="9"/>
  <c r="AG346" i="9"/>
  <c r="AF346" i="9"/>
  <c r="AE346" i="9"/>
  <c r="AD346" i="9"/>
  <c r="AC346" i="9"/>
  <c r="AQ345" i="9"/>
  <c r="AP345" i="9"/>
  <c r="AO345" i="9"/>
  <c r="AN345" i="9"/>
  <c r="AM345" i="9"/>
  <c r="AL345" i="9"/>
  <c r="AK345" i="9"/>
  <c r="AJ345" i="9"/>
  <c r="AI345" i="9"/>
  <c r="AH345" i="9"/>
  <c r="AG345" i="9"/>
  <c r="AF345" i="9"/>
  <c r="AE345" i="9"/>
  <c r="AD345" i="9"/>
  <c r="AC345" i="9"/>
  <c r="AW344" i="9"/>
  <c r="BI344" i="9" s="1"/>
  <c r="AQ344" i="9"/>
  <c r="AP344" i="9"/>
  <c r="AO344" i="9"/>
  <c r="AN344" i="9"/>
  <c r="AM344" i="9"/>
  <c r="AL344" i="9"/>
  <c r="AK344" i="9"/>
  <c r="AJ344" i="9"/>
  <c r="AI344" i="9"/>
  <c r="AH344" i="9"/>
  <c r="AG344" i="9"/>
  <c r="AF344" i="9"/>
  <c r="AE344" i="9"/>
  <c r="AD344" i="9"/>
  <c r="AC344" i="9"/>
  <c r="AW343" i="9"/>
  <c r="BI343" i="9" s="1"/>
  <c r="AQ343" i="9"/>
  <c r="AP343" i="9"/>
  <c r="AO343" i="9"/>
  <c r="AN343" i="9"/>
  <c r="AM343" i="9"/>
  <c r="AL343" i="9"/>
  <c r="AK343" i="9"/>
  <c r="AJ343" i="9"/>
  <c r="AI343" i="9"/>
  <c r="AH343" i="9"/>
  <c r="AG343" i="9"/>
  <c r="AF343" i="9"/>
  <c r="AE343" i="9"/>
  <c r="AD343" i="9"/>
  <c r="AC343" i="9"/>
  <c r="AW342" i="9"/>
  <c r="BI342" i="9" s="1"/>
  <c r="AQ342" i="9"/>
  <c r="AP342" i="9"/>
  <c r="AO342" i="9"/>
  <c r="AN342" i="9"/>
  <c r="AM342" i="9"/>
  <c r="AL342" i="9"/>
  <c r="AK342" i="9"/>
  <c r="AJ342" i="9"/>
  <c r="AI342" i="9"/>
  <c r="AH342" i="9"/>
  <c r="AG342" i="9"/>
  <c r="AF342" i="9"/>
  <c r="AE342" i="9"/>
  <c r="AD342" i="9"/>
  <c r="AC342" i="9"/>
  <c r="AW341" i="9"/>
  <c r="BI341" i="9" s="1"/>
  <c r="AQ341" i="9"/>
  <c r="AP341" i="9"/>
  <c r="AO341" i="9"/>
  <c r="AN341" i="9"/>
  <c r="AM341" i="9"/>
  <c r="AL341" i="9"/>
  <c r="AK341" i="9"/>
  <c r="AJ341" i="9"/>
  <c r="AI341" i="9"/>
  <c r="AH341" i="9"/>
  <c r="AG341" i="9"/>
  <c r="AF341" i="9"/>
  <c r="AE341" i="9"/>
  <c r="AD341" i="9"/>
  <c r="AC341" i="9"/>
  <c r="AW340" i="9"/>
  <c r="BI340" i="9" s="1"/>
  <c r="AQ340" i="9"/>
  <c r="AP340" i="9"/>
  <c r="AO340" i="9"/>
  <c r="AN340" i="9"/>
  <c r="AM340" i="9"/>
  <c r="AL340" i="9"/>
  <c r="AK340" i="9"/>
  <c r="AJ340" i="9"/>
  <c r="AI340" i="9"/>
  <c r="AH340" i="9"/>
  <c r="AG340" i="9"/>
  <c r="AF340" i="9"/>
  <c r="AE340" i="9"/>
  <c r="AD340" i="9"/>
  <c r="AC340" i="9"/>
  <c r="AW339" i="9"/>
  <c r="BI339" i="9" s="1"/>
  <c r="AQ339" i="9"/>
  <c r="AP339" i="9"/>
  <c r="AO339" i="9"/>
  <c r="AN339" i="9"/>
  <c r="AM339" i="9"/>
  <c r="AL339" i="9"/>
  <c r="AK339" i="9"/>
  <c r="AJ339" i="9"/>
  <c r="AI339" i="9"/>
  <c r="AH339" i="9"/>
  <c r="AG339" i="9"/>
  <c r="AF339" i="9"/>
  <c r="AE339" i="9"/>
  <c r="AD339" i="9"/>
  <c r="AC339" i="9"/>
  <c r="AW338" i="9"/>
  <c r="BI338" i="9" s="1"/>
  <c r="AQ338" i="9"/>
  <c r="AP338" i="9"/>
  <c r="AO338" i="9"/>
  <c r="AN338" i="9"/>
  <c r="AM338" i="9"/>
  <c r="AL338" i="9"/>
  <c r="AK338" i="9"/>
  <c r="AJ338" i="9"/>
  <c r="AI338" i="9"/>
  <c r="AH338" i="9"/>
  <c r="AG338" i="9"/>
  <c r="AF338" i="9"/>
  <c r="AE338" i="9"/>
  <c r="AD338" i="9"/>
  <c r="AC338" i="9"/>
  <c r="AW337" i="9"/>
  <c r="BI337" i="9" s="1"/>
  <c r="AQ337" i="9"/>
  <c r="AP337" i="9"/>
  <c r="AO337" i="9"/>
  <c r="AN337" i="9"/>
  <c r="AM337" i="9"/>
  <c r="AL337" i="9"/>
  <c r="AK337" i="9"/>
  <c r="AJ337" i="9"/>
  <c r="AI337" i="9"/>
  <c r="AH337" i="9"/>
  <c r="AG337" i="9"/>
  <c r="AF337" i="9"/>
  <c r="AE337" i="9"/>
  <c r="AD337" i="9"/>
  <c r="AC337" i="9"/>
  <c r="AW336" i="9"/>
  <c r="BI336" i="9" s="1"/>
  <c r="AQ336" i="9"/>
  <c r="AP336" i="9"/>
  <c r="AO336" i="9"/>
  <c r="AN336" i="9"/>
  <c r="AM336" i="9"/>
  <c r="AL336" i="9"/>
  <c r="AK336" i="9"/>
  <c r="AJ336" i="9"/>
  <c r="AI336" i="9"/>
  <c r="AH336" i="9"/>
  <c r="AG336" i="9"/>
  <c r="AF336" i="9"/>
  <c r="AE336" i="9"/>
  <c r="AD336" i="9"/>
  <c r="AC336" i="9"/>
  <c r="AW335" i="9"/>
  <c r="BI335" i="9" s="1"/>
  <c r="AQ335" i="9"/>
  <c r="AP335" i="9"/>
  <c r="AO335" i="9"/>
  <c r="AN335" i="9"/>
  <c r="AM335" i="9"/>
  <c r="AL335" i="9"/>
  <c r="AK335" i="9"/>
  <c r="AJ335" i="9"/>
  <c r="AI335" i="9"/>
  <c r="AH335" i="9"/>
  <c r="AG335" i="9"/>
  <c r="AF335" i="9"/>
  <c r="AE335" i="9"/>
  <c r="AD335" i="9"/>
  <c r="AC335" i="9"/>
  <c r="AW334" i="9"/>
  <c r="BI334" i="9" s="1"/>
  <c r="AQ334" i="9"/>
  <c r="AP334" i="9"/>
  <c r="AO334" i="9"/>
  <c r="AN334" i="9"/>
  <c r="AM334" i="9"/>
  <c r="AL334" i="9"/>
  <c r="AK334" i="9"/>
  <c r="AJ334" i="9"/>
  <c r="AI334" i="9"/>
  <c r="AH334" i="9"/>
  <c r="AG334" i="9"/>
  <c r="AF334" i="9"/>
  <c r="AE334" i="9"/>
  <c r="AD334" i="9"/>
  <c r="AC334" i="9"/>
  <c r="AW333" i="9"/>
  <c r="BI333" i="9" s="1"/>
  <c r="AQ333" i="9"/>
  <c r="AP333" i="9"/>
  <c r="AO333" i="9"/>
  <c r="AN333" i="9"/>
  <c r="AM333" i="9"/>
  <c r="AL333" i="9"/>
  <c r="AK333" i="9"/>
  <c r="AJ333" i="9"/>
  <c r="AI333" i="9"/>
  <c r="AH333" i="9"/>
  <c r="AG333" i="9"/>
  <c r="AF333" i="9"/>
  <c r="AE333" i="9"/>
  <c r="AD333" i="9"/>
  <c r="AC333" i="9"/>
  <c r="AW332" i="9"/>
  <c r="BI332" i="9" s="1"/>
  <c r="AQ332" i="9"/>
  <c r="AP332" i="9"/>
  <c r="AO332" i="9"/>
  <c r="AN332" i="9"/>
  <c r="AM332" i="9"/>
  <c r="AL332" i="9"/>
  <c r="AK332" i="9"/>
  <c r="AJ332" i="9"/>
  <c r="AI332" i="9"/>
  <c r="AH332" i="9"/>
  <c r="AG332" i="9"/>
  <c r="AF332" i="9"/>
  <c r="AE332" i="9"/>
  <c r="AD332" i="9"/>
  <c r="AC332" i="9"/>
  <c r="AW331" i="9"/>
  <c r="BI331" i="9" s="1"/>
  <c r="AQ331" i="9"/>
  <c r="AP331" i="9"/>
  <c r="AO331" i="9"/>
  <c r="AN331" i="9"/>
  <c r="AM331" i="9"/>
  <c r="AL331" i="9"/>
  <c r="AK331" i="9"/>
  <c r="AJ331" i="9"/>
  <c r="AI331" i="9"/>
  <c r="AH331" i="9"/>
  <c r="AG331" i="9"/>
  <c r="AF331" i="9"/>
  <c r="AE331" i="9"/>
  <c r="AD331" i="9"/>
  <c r="AC331" i="9"/>
  <c r="AW330" i="9"/>
  <c r="BI330" i="9" s="1"/>
  <c r="AQ330" i="9"/>
  <c r="AP330" i="9"/>
  <c r="AO330" i="9"/>
  <c r="AN330" i="9"/>
  <c r="AM330" i="9"/>
  <c r="AL330" i="9"/>
  <c r="AK330" i="9"/>
  <c r="AJ330" i="9"/>
  <c r="AI330" i="9"/>
  <c r="AH330" i="9"/>
  <c r="AG330" i="9"/>
  <c r="AF330" i="9"/>
  <c r="AE330" i="9"/>
  <c r="AD330" i="9"/>
  <c r="AC330" i="9"/>
  <c r="AW329" i="9"/>
  <c r="BI329" i="9" s="1"/>
  <c r="AQ329" i="9"/>
  <c r="AP329" i="9"/>
  <c r="AO329" i="9"/>
  <c r="AN329" i="9"/>
  <c r="AM329" i="9"/>
  <c r="AL329" i="9"/>
  <c r="AK329" i="9"/>
  <c r="AJ329" i="9"/>
  <c r="AI329" i="9"/>
  <c r="AH329" i="9"/>
  <c r="AG329" i="9"/>
  <c r="AF329" i="9"/>
  <c r="AE329" i="9"/>
  <c r="AD329" i="9"/>
  <c r="AC329" i="9"/>
  <c r="AQ328" i="9"/>
  <c r="AP328" i="9"/>
  <c r="AO328" i="9"/>
  <c r="AN328" i="9"/>
  <c r="AM328" i="9"/>
  <c r="AL328" i="9"/>
  <c r="AK328" i="9"/>
  <c r="AJ328" i="9"/>
  <c r="AI328" i="9"/>
  <c r="AH328" i="9"/>
  <c r="AG328" i="9"/>
  <c r="AF328" i="9"/>
  <c r="AE328" i="9"/>
  <c r="AD328" i="9"/>
  <c r="AC328" i="9"/>
  <c r="AQ327" i="9"/>
  <c r="AP327" i="9"/>
  <c r="AO327" i="9"/>
  <c r="AN327" i="9"/>
  <c r="AM327" i="9"/>
  <c r="AL327" i="9"/>
  <c r="AK327" i="9"/>
  <c r="AJ327" i="9"/>
  <c r="AI327" i="9"/>
  <c r="AH327" i="9"/>
  <c r="AG327" i="9"/>
  <c r="AF327" i="9"/>
  <c r="AE327" i="9"/>
  <c r="AD327" i="9"/>
  <c r="AC327" i="9"/>
  <c r="AW326" i="9"/>
  <c r="BI326" i="9" s="1"/>
  <c r="AQ326" i="9"/>
  <c r="AP326" i="9"/>
  <c r="AO326" i="9"/>
  <c r="AN326" i="9"/>
  <c r="AM326" i="9"/>
  <c r="AL326" i="9"/>
  <c r="AK326" i="9"/>
  <c r="AJ326" i="9"/>
  <c r="AI326" i="9"/>
  <c r="AH326" i="9"/>
  <c r="AG326" i="9"/>
  <c r="AF326" i="9"/>
  <c r="AE326" i="9"/>
  <c r="AD326" i="9"/>
  <c r="AC326" i="9"/>
  <c r="AW325" i="9"/>
  <c r="BI325" i="9" s="1"/>
  <c r="AQ325" i="9"/>
  <c r="AP325" i="9"/>
  <c r="AO325" i="9"/>
  <c r="AN325" i="9"/>
  <c r="AM325" i="9"/>
  <c r="AL325" i="9"/>
  <c r="AK325" i="9"/>
  <c r="AJ325" i="9"/>
  <c r="AI325" i="9"/>
  <c r="AH325" i="9"/>
  <c r="AG325" i="9"/>
  <c r="AF325" i="9"/>
  <c r="AE325" i="9"/>
  <c r="AD325" i="9"/>
  <c r="AC325" i="9"/>
  <c r="AW324" i="9"/>
  <c r="BI324" i="9" s="1"/>
  <c r="AQ324" i="9"/>
  <c r="AP324" i="9"/>
  <c r="AO324" i="9"/>
  <c r="AN324" i="9"/>
  <c r="AM324" i="9"/>
  <c r="AL324" i="9"/>
  <c r="AK324" i="9"/>
  <c r="AJ324" i="9"/>
  <c r="AI324" i="9"/>
  <c r="AH324" i="9"/>
  <c r="AG324" i="9"/>
  <c r="AF324" i="9"/>
  <c r="AE324" i="9"/>
  <c r="AD324" i="9"/>
  <c r="AC324" i="9"/>
  <c r="AW323" i="9"/>
  <c r="BI323" i="9" s="1"/>
  <c r="AQ323" i="9"/>
  <c r="AP323" i="9"/>
  <c r="AO323" i="9"/>
  <c r="AN323" i="9"/>
  <c r="AM323" i="9"/>
  <c r="AL323" i="9"/>
  <c r="AK323" i="9"/>
  <c r="AJ323" i="9"/>
  <c r="AI323" i="9"/>
  <c r="AH323" i="9"/>
  <c r="AG323" i="9"/>
  <c r="AF323" i="9"/>
  <c r="AE323" i="9"/>
  <c r="AD323" i="9"/>
  <c r="AC323" i="9"/>
  <c r="AW322" i="9"/>
  <c r="BI322" i="9" s="1"/>
  <c r="AQ322" i="9"/>
  <c r="AP322" i="9"/>
  <c r="AO322" i="9"/>
  <c r="AN322" i="9"/>
  <c r="AM322" i="9"/>
  <c r="AL322" i="9"/>
  <c r="AK322" i="9"/>
  <c r="AJ322" i="9"/>
  <c r="AI322" i="9"/>
  <c r="AH322" i="9"/>
  <c r="AG322" i="9"/>
  <c r="AF322" i="9"/>
  <c r="AE322" i="9"/>
  <c r="AD322" i="9"/>
  <c r="AC322" i="9"/>
  <c r="AW321" i="9"/>
  <c r="BI321" i="9" s="1"/>
  <c r="AQ321" i="9"/>
  <c r="AP321" i="9"/>
  <c r="AO321" i="9"/>
  <c r="AN321" i="9"/>
  <c r="AM321" i="9"/>
  <c r="AL321" i="9"/>
  <c r="AK321" i="9"/>
  <c r="AJ321" i="9"/>
  <c r="AI321" i="9"/>
  <c r="AH321" i="9"/>
  <c r="AG321" i="9"/>
  <c r="AF321" i="9"/>
  <c r="AE321" i="9"/>
  <c r="AD321" i="9"/>
  <c r="AC321" i="9"/>
  <c r="AW320" i="9"/>
  <c r="BI320" i="9" s="1"/>
  <c r="AQ320" i="9"/>
  <c r="AP320" i="9"/>
  <c r="AO320" i="9"/>
  <c r="AN320" i="9"/>
  <c r="AM320" i="9"/>
  <c r="AL320" i="9"/>
  <c r="AK320" i="9"/>
  <c r="AJ320" i="9"/>
  <c r="AI320" i="9"/>
  <c r="AH320" i="9"/>
  <c r="AG320" i="9"/>
  <c r="AF320" i="9"/>
  <c r="AE320" i="9"/>
  <c r="AD320" i="9"/>
  <c r="AC320" i="9"/>
  <c r="AW319" i="9"/>
  <c r="BI319" i="9" s="1"/>
  <c r="AQ319" i="9"/>
  <c r="AP319" i="9"/>
  <c r="AO319" i="9"/>
  <c r="AN319" i="9"/>
  <c r="AM319" i="9"/>
  <c r="AL319" i="9"/>
  <c r="AK319" i="9"/>
  <c r="AJ319" i="9"/>
  <c r="AI319" i="9"/>
  <c r="AH319" i="9"/>
  <c r="AG319" i="9"/>
  <c r="AF319" i="9"/>
  <c r="AE319" i="9"/>
  <c r="AD319" i="9"/>
  <c r="AC319" i="9"/>
  <c r="AW318" i="9"/>
  <c r="BI318" i="9" s="1"/>
  <c r="AQ318" i="9"/>
  <c r="AP318" i="9"/>
  <c r="AO318" i="9"/>
  <c r="AN318" i="9"/>
  <c r="AM318" i="9"/>
  <c r="AL318" i="9"/>
  <c r="AK318" i="9"/>
  <c r="AJ318" i="9"/>
  <c r="AI318" i="9"/>
  <c r="AH318" i="9"/>
  <c r="AG318" i="9"/>
  <c r="AF318" i="9"/>
  <c r="AE318" i="9"/>
  <c r="AD318" i="9"/>
  <c r="AC318" i="9"/>
  <c r="AW317" i="9"/>
  <c r="BI317" i="9" s="1"/>
  <c r="AQ317" i="9"/>
  <c r="AP317" i="9"/>
  <c r="AO317" i="9"/>
  <c r="AN317" i="9"/>
  <c r="AM317" i="9"/>
  <c r="AL317" i="9"/>
  <c r="AK317" i="9"/>
  <c r="AJ317" i="9"/>
  <c r="AI317" i="9"/>
  <c r="AH317" i="9"/>
  <c r="AG317" i="9"/>
  <c r="AF317" i="9"/>
  <c r="AE317" i="9"/>
  <c r="AD317" i="9"/>
  <c r="AC317" i="9"/>
  <c r="AW316" i="9"/>
  <c r="BI316" i="9" s="1"/>
  <c r="AQ316" i="9"/>
  <c r="AP316" i="9"/>
  <c r="AO316" i="9"/>
  <c r="AN316" i="9"/>
  <c r="AM316" i="9"/>
  <c r="AL316" i="9"/>
  <c r="AK316" i="9"/>
  <c r="AJ316" i="9"/>
  <c r="AI316" i="9"/>
  <c r="AH316" i="9"/>
  <c r="AG316" i="9"/>
  <c r="AF316" i="9"/>
  <c r="AE316" i="9"/>
  <c r="AD316" i="9"/>
  <c r="AC316" i="9"/>
  <c r="AW315" i="9"/>
  <c r="BI315" i="9" s="1"/>
  <c r="AQ315" i="9"/>
  <c r="AP315" i="9"/>
  <c r="AO315" i="9"/>
  <c r="AN315" i="9"/>
  <c r="AM315" i="9"/>
  <c r="AL315" i="9"/>
  <c r="AK315" i="9"/>
  <c r="AJ315" i="9"/>
  <c r="AI315" i="9"/>
  <c r="AH315" i="9"/>
  <c r="AG315" i="9"/>
  <c r="AF315" i="9"/>
  <c r="AE315" i="9"/>
  <c r="AD315" i="9"/>
  <c r="AC315" i="9"/>
  <c r="AW314" i="9"/>
  <c r="BI314" i="9" s="1"/>
  <c r="AQ314" i="9"/>
  <c r="AP314" i="9"/>
  <c r="AO314" i="9"/>
  <c r="AN314" i="9"/>
  <c r="AM314" i="9"/>
  <c r="AL314" i="9"/>
  <c r="AK314" i="9"/>
  <c r="AJ314" i="9"/>
  <c r="AI314" i="9"/>
  <c r="AH314" i="9"/>
  <c r="AG314" i="9"/>
  <c r="AF314" i="9"/>
  <c r="AE314" i="9"/>
  <c r="AD314" i="9"/>
  <c r="AC314" i="9"/>
  <c r="AW313" i="9"/>
  <c r="BI313" i="9" s="1"/>
  <c r="AQ313" i="9"/>
  <c r="AP313" i="9"/>
  <c r="AO313" i="9"/>
  <c r="AN313" i="9"/>
  <c r="AM313" i="9"/>
  <c r="AL313" i="9"/>
  <c r="AK313" i="9"/>
  <c r="AJ313" i="9"/>
  <c r="AI313" i="9"/>
  <c r="AH313" i="9"/>
  <c r="AG313" i="9"/>
  <c r="AF313" i="9"/>
  <c r="AE313" i="9"/>
  <c r="AD313" i="9"/>
  <c r="AC313" i="9"/>
  <c r="AW312" i="9"/>
  <c r="BI312" i="9" s="1"/>
  <c r="AQ312" i="9"/>
  <c r="AP312" i="9"/>
  <c r="AO312" i="9"/>
  <c r="AN312" i="9"/>
  <c r="AM312" i="9"/>
  <c r="AL312" i="9"/>
  <c r="AK312" i="9"/>
  <c r="AJ312" i="9"/>
  <c r="AI312" i="9"/>
  <c r="AH312" i="9"/>
  <c r="AG312" i="9"/>
  <c r="AF312" i="9"/>
  <c r="AE312" i="9"/>
  <c r="AD312" i="9"/>
  <c r="AC312" i="9"/>
  <c r="AW311" i="9"/>
  <c r="BI311" i="9" s="1"/>
  <c r="AQ311" i="9"/>
  <c r="AP311" i="9"/>
  <c r="AO311" i="9"/>
  <c r="AN311" i="9"/>
  <c r="AM311" i="9"/>
  <c r="AL311" i="9"/>
  <c r="AK311" i="9"/>
  <c r="AJ311" i="9"/>
  <c r="AI311" i="9"/>
  <c r="AH311" i="9"/>
  <c r="AG311" i="9"/>
  <c r="AF311" i="9"/>
  <c r="AE311" i="9"/>
  <c r="AD311" i="9"/>
  <c r="AC311" i="9"/>
  <c r="AW310" i="9"/>
  <c r="BI310" i="9" s="1"/>
  <c r="AQ310" i="9"/>
  <c r="AP310" i="9"/>
  <c r="AO310" i="9"/>
  <c r="AN310" i="9"/>
  <c r="AM310" i="9"/>
  <c r="AL310" i="9"/>
  <c r="AK310" i="9"/>
  <c r="AJ310" i="9"/>
  <c r="AI310" i="9"/>
  <c r="AH310" i="9"/>
  <c r="AG310" i="9"/>
  <c r="AF310" i="9"/>
  <c r="AE310" i="9"/>
  <c r="AD310" i="9"/>
  <c r="AC310" i="9"/>
  <c r="AW309" i="9"/>
  <c r="BI309" i="9" s="1"/>
  <c r="AQ309" i="9"/>
  <c r="AP309" i="9"/>
  <c r="AO309" i="9"/>
  <c r="AN309" i="9"/>
  <c r="AM309" i="9"/>
  <c r="AL309" i="9"/>
  <c r="AK309" i="9"/>
  <c r="AJ309" i="9"/>
  <c r="AI309" i="9"/>
  <c r="AH309" i="9"/>
  <c r="AG309" i="9"/>
  <c r="AF309" i="9"/>
  <c r="AE309" i="9"/>
  <c r="AD309" i="9"/>
  <c r="AC309" i="9"/>
  <c r="AQ308" i="9"/>
  <c r="AP308" i="9"/>
  <c r="AO308" i="9"/>
  <c r="AN308" i="9"/>
  <c r="AM308" i="9"/>
  <c r="AL308" i="9"/>
  <c r="AK308" i="9"/>
  <c r="AJ308" i="9"/>
  <c r="AI308" i="9"/>
  <c r="AH308" i="9"/>
  <c r="AG308" i="9"/>
  <c r="AF308" i="9"/>
  <c r="AE308" i="9"/>
  <c r="AD308" i="9"/>
  <c r="AC308" i="9"/>
  <c r="AQ307" i="9"/>
  <c r="AP307" i="9"/>
  <c r="AO307" i="9"/>
  <c r="AN307" i="9"/>
  <c r="AM307" i="9"/>
  <c r="AL307" i="9"/>
  <c r="AK307" i="9"/>
  <c r="AJ307" i="9"/>
  <c r="AI307" i="9"/>
  <c r="AH307" i="9"/>
  <c r="AG307" i="9"/>
  <c r="AF307" i="9"/>
  <c r="AE307" i="9"/>
  <c r="AD307" i="9"/>
  <c r="AC307" i="9"/>
  <c r="AW306" i="9"/>
  <c r="BI306" i="9" s="1"/>
  <c r="AQ306" i="9"/>
  <c r="AP306" i="9"/>
  <c r="AO306" i="9"/>
  <c r="AN306" i="9"/>
  <c r="AM306" i="9"/>
  <c r="AL306" i="9"/>
  <c r="AK306" i="9"/>
  <c r="AJ306" i="9"/>
  <c r="AI306" i="9"/>
  <c r="AH306" i="9"/>
  <c r="AG306" i="9"/>
  <c r="AF306" i="9"/>
  <c r="AE306" i="9"/>
  <c r="AD306" i="9"/>
  <c r="AC306" i="9"/>
  <c r="AW305" i="9"/>
  <c r="BI305" i="9" s="1"/>
  <c r="AQ305" i="9"/>
  <c r="AP305" i="9"/>
  <c r="AO305" i="9"/>
  <c r="AN305" i="9"/>
  <c r="AM305" i="9"/>
  <c r="AL305" i="9"/>
  <c r="AK305" i="9"/>
  <c r="AJ305" i="9"/>
  <c r="AI305" i="9"/>
  <c r="AH305" i="9"/>
  <c r="AG305" i="9"/>
  <c r="AF305" i="9"/>
  <c r="AE305" i="9"/>
  <c r="AD305" i="9"/>
  <c r="AC305" i="9"/>
  <c r="AW304" i="9"/>
  <c r="BI304" i="9" s="1"/>
  <c r="AQ304" i="9"/>
  <c r="AP304" i="9"/>
  <c r="AO304" i="9"/>
  <c r="AN304" i="9"/>
  <c r="AM304" i="9"/>
  <c r="AL304" i="9"/>
  <c r="AK304" i="9"/>
  <c r="AJ304" i="9"/>
  <c r="AI304" i="9"/>
  <c r="AH304" i="9"/>
  <c r="AG304" i="9"/>
  <c r="AF304" i="9"/>
  <c r="AE304" i="9"/>
  <c r="AD304" i="9"/>
  <c r="AC304" i="9"/>
  <c r="AW303" i="9"/>
  <c r="BI303" i="9" s="1"/>
  <c r="AQ303" i="9"/>
  <c r="AP303" i="9"/>
  <c r="AO303" i="9"/>
  <c r="AN303" i="9"/>
  <c r="AM303" i="9"/>
  <c r="AL303" i="9"/>
  <c r="AK303" i="9"/>
  <c r="AJ303" i="9"/>
  <c r="AI303" i="9"/>
  <c r="AH303" i="9"/>
  <c r="AG303" i="9"/>
  <c r="AF303" i="9"/>
  <c r="AE303" i="9"/>
  <c r="AD303" i="9"/>
  <c r="AC303" i="9"/>
  <c r="AW302" i="9"/>
  <c r="BI302" i="9" s="1"/>
  <c r="AQ302" i="9"/>
  <c r="AP302" i="9"/>
  <c r="AO302" i="9"/>
  <c r="AN302" i="9"/>
  <c r="AM302" i="9"/>
  <c r="AL302" i="9"/>
  <c r="AK302" i="9"/>
  <c r="AJ302" i="9"/>
  <c r="AI302" i="9"/>
  <c r="AH302" i="9"/>
  <c r="AG302" i="9"/>
  <c r="AF302" i="9"/>
  <c r="AE302" i="9"/>
  <c r="AD302" i="9"/>
  <c r="AC302" i="9"/>
  <c r="AW301" i="9"/>
  <c r="BI301" i="9" s="1"/>
  <c r="AQ301" i="9"/>
  <c r="AP301" i="9"/>
  <c r="AO301" i="9"/>
  <c r="AN301" i="9"/>
  <c r="AM301" i="9"/>
  <c r="AL301" i="9"/>
  <c r="AK301" i="9"/>
  <c r="AJ301" i="9"/>
  <c r="AI301" i="9"/>
  <c r="AH301" i="9"/>
  <c r="AG301" i="9"/>
  <c r="AF301" i="9"/>
  <c r="AE301" i="9"/>
  <c r="AD301" i="9"/>
  <c r="AC301" i="9"/>
  <c r="AW300" i="9"/>
  <c r="BI300" i="9" s="1"/>
  <c r="AQ300" i="9"/>
  <c r="AP300" i="9"/>
  <c r="AO300" i="9"/>
  <c r="AN300" i="9"/>
  <c r="AM300" i="9"/>
  <c r="AL300" i="9"/>
  <c r="AK300" i="9"/>
  <c r="AJ300" i="9"/>
  <c r="AI300" i="9"/>
  <c r="AH300" i="9"/>
  <c r="AG300" i="9"/>
  <c r="AF300" i="9"/>
  <c r="AE300" i="9"/>
  <c r="AD300" i="9"/>
  <c r="AC300" i="9"/>
  <c r="AW299" i="9"/>
  <c r="BI299" i="9" s="1"/>
  <c r="AQ299" i="9"/>
  <c r="AP299" i="9"/>
  <c r="AO299" i="9"/>
  <c r="AN299" i="9"/>
  <c r="AM299" i="9"/>
  <c r="AL299" i="9"/>
  <c r="AK299" i="9"/>
  <c r="AJ299" i="9"/>
  <c r="AI299" i="9"/>
  <c r="AH299" i="9"/>
  <c r="AG299" i="9"/>
  <c r="AF299" i="9"/>
  <c r="AE299" i="9"/>
  <c r="AD299" i="9"/>
  <c r="AC299" i="9"/>
  <c r="AQ298" i="9"/>
  <c r="AP298" i="9"/>
  <c r="AO298" i="9"/>
  <c r="AN298" i="9"/>
  <c r="AM298" i="9"/>
  <c r="AL298" i="9"/>
  <c r="AK298" i="9"/>
  <c r="AJ298" i="9"/>
  <c r="AI298" i="9"/>
  <c r="AH298" i="9"/>
  <c r="AG298" i="9"/>
  <c r="AF298" i="9"/>
  <c r="AE298" i="9"/>
  <c r="AD298" i="9"/>
  <c r="AC298" i="9"/>
  <c r="AQ297" i="9"/>
  <c r="AP297" i="9"/>
  <c r="AO297" i="9"/>
  <c r="AN297" i="9"/>
  <c r="AM297" i="9"/>
  <c r="AL297" i="9"/>
  <c r="AK297" i="9"/>
  <c r="AJ297" i="9"/>
  <c r="AI297" i="9"/>
  <c r="AH297" i="9"/>
  <c r="AG297" i="9"/>
  <c r="AF297" i="9"/>
  <c r="AE297" i="9"/>
  <c r="AD297" i="9"/>
  <c r="AC297" i="9"/>
  <c r="AQ296" i="9"/>
  <c r="AP296" i="9"/>
  <c r="AO296" i="9"/>
  <c r="AN296" i="9"/>
  <c r="AM296" i="9"/>
  <c r="AL296" i="9"/>
  <c r="AK296" i="9"/>
  <c r="AJ296" i="9"/>
  <c r="AI296" i="9"/>
  <c r="AH296" i="9"/>
  <c r="AG296" i="9"/>
  <c r="AF296" i="9"/>
  <c r="AE296" i="9"/>
  <c r="AD296" i="9"/>
  <c r="AC296" i="9"/>
  <c r="AQ295" i="9"/>
  <c r="AP295" i="9"/>
  <c r="AO295" i="9"/>
  <c r="AN295" i="9"/>
  <c r="AM295" i="9"/>
  <c r="AL295" i="9"/>
  <c r="AK295" i="9"/>
  <c r="AJ295" i="9"/>
  <c r="AI295" i="9"/>
  <c r="AH295" i="9"/>
  <c r="AG295" i="9"/>
  <c r="AF295" i="9"/>
  <c r="AE295" i="9"/>
  <c r="AD295" i="9"/>
  <c r="AC295" i="9"/>
  <c r="AW294" i="9"/>
  <c r="BI294" i="9" s="1"/>
  <c r="AQ294" i="9"/>
  <c r="AP294" i="9"/>
  <c r="AO294" i="9"/>
  <c r="AN294" i="9"/>
  <c r="AM294" i="9"/>
  <c r="AL294" i="9"/>
  <c r="AK294" i="9"/>
  <c r="AJ294" i="9"/>
  <c r="AI294" i="9"/>
  <c r="AH294" i="9"/>
  <c r="AG294" i="9"/>
  <c r="AF294" i="9"/>
  <c r="AE294" i="9"/>
  <c r="AD294" i="9"/>
  <c r="AC294" i="9"/>
  <c r="AW293" i="9"/>
  <c r="BI293" i="9" s="1"/>
  <c r="AQ293" i="9"/>
  <c r="AP293" i="9"/>
  <c r="AO293" i="9"/>
  <c r="AN293" i="9"/>
  <c r="AM293" i="9"/>
  <c r="AL293" i="9"/>
  <c r="AK293" i="9"/>
  <c r="AJ293" i="9"/>
  <c r="AI293" i="9"/>
  <c r="AH293" i="9"/>
  <c r="AG293" i="9"/>
  <c r="AF293" i="9"/>
  <c r="AE293" i="9"/>
  <c r="AD293" i="9"/>
  <c r="AC293" i="9"/>
  <c r="AW292" i="9"/>
  <c r="BI292" i="9" s="1"/>
  <c r="AQ292" i="9"/>
  <c r="AP292" i="9"/>
  <c r="AO292" i="9"/>
  <c r="AN292" i="9"/>
  <c r="AM292" i="9"/>
  <c r="AL292" i="9"/>
  <c r="AK292" i="9"/>
  <c r="AJ292" i="9"/>
  <c r="AI292" i="9"/>
  <c r="AH292" i="9"/>
  <c r="AG292" i="9"/>
  <c r="AF292" i="9"/>
  <c r="AE292" i="9"/>
  <c r="AD292" i="9"/>
  <c r="AC292" i="9"/>
  <c r="AW291" i="9"/>
  <c r="BI291" i="9" s="1"/>
  <c r="AQ291" i="9"/>
  <c r="AP291" i="9"/>
  <c r="AO291" i="9"/>
  <c r="AN291" i="9"/>
  <c r="AM291" i="9"/>
  <c r="AL291" i="9"/>
  <c r="AK291" i="9"/>
  <c r="AJ291" i="9"/>
  <c r="AI291" i="9"/>
  <c r="AH291" i="9"/>
  <c r="AG291" i="9"/>
  <c r="AF291" i="9"/>
  <c r="AE291" i="9"/>
  <c r="AD291" i="9"/>
  <c r="AC291" i="9"/>
  <c r="AW290" i="9"/>
  <c r="BI290" i="9" s="1"/>
  <c r="AQ290" i="9"/>
  <c r="AP290" i="9"/>
  <c r="AO290" i="9"/>
  <c r="AN290" i="9"/>
  <c r="AM290" i="9"/>
  <c r="AL290" i="9"/>
  <c r="AK290" i="9"/>
  <c r="AJ290" i="9"/>
  <c r="AI290" i="9"/>
  <c r="AH290" i="9"/>
  <c r="AG290" i="9"/>
  <c r="AF290" i="9"/>
  <c r="AE290" i="9"/>
  <c r="AD290" i="9"/>
  <c r="AC290" i="9"/>
  <c r="AW289" i="9"/>
  <c r="BI289" i="9" s="1"/>
  <c r="AQ289" i="9"/>
  <c r="AP289" i="9"/>
  <c r="AO289" i="9"/>
  <c r="AN289" i="9"/>
  <c r="AM289" i="9"/>
  <c r="AL289" i="9"/>
  <c r="AK289" i="9"/>
  <c r="AJ289" i="9"/>
  <c r="AI289" i="9"/>
  <c r="AH289" i="9"/>
  <c r="AG289" i="9"/>
  <c r="AF289" i="9"/>
  <c r="AE289" i="9"/>
  <c r="AD289" i="9"/>
  <c r="AC289" i="9"/>
  <c r="AW288" i="9"/>
  <c r="BI288" i="9" s="1"/>
  <c r="AQ288" i="9"/>
  <c r="AP288" i="9"/>
  <c r="AO288" i="9"/>
  <c r="AN288" i="9"/>
  <c r="AM288" i="9"/>
  <c r="AL288" i="9"/>
  <c r="AK288" i="9"/>
  <c r="AJ288" i="9"/>
  <c r="AI288" i="9"/>
  <c r="AH288" i="9"/>
  <c r="AG288" i="9"/>
  <c r="AF288" i="9"/>
  <c r="AE288" i="9"/>
  <c r="AD288" i="9"/>
  <c r="AC288" i="9"/>
  <c r="AW287" i="9"/>
  <c r="BI287" i="9" s="1"/>
  <c r="AQ287" i="9"/>
  <c r="AP287" i="9"/>
  <c r="AO287" i="9"/>
  <c r="AN287" i="9"/>
  <c r="AM287" i="9"/>
  <c r="AL287" i="9"/>
  <c r="AK287" i="9"/>
  <c r="AJ287" i="9"/>
  <c r="AI287" i="9"/>
  <c r="AH287" i="9"/>
  <c r="AG287" i="9"/>
  <c r="AF287" i="9"/>
  <c r="AE287" i="9"/>
  <c r="AD287" i="9"/>
  <c r="AC287" i="9"/>
  <c r="AW286" i="9"/>
  <c r="BI286" i="9" s="1"/>
  <c r="AQ286" i="9"/>
  <c r="AP286" i="9"/>
  <c r="AO286" i="9"/>
  <c r="AN286" i="9"/>
  <c r="AM286" i="9"/>
  <c r="AL286" i="9"/>
  <c r="AK286" i="9"/>
  <c r="AJ286" i="9"/>
  <c r="AI286" i="9"/>
  <c r="AH286" i="9"/>
  <c r="AG286" i="9"/>
  <c r="AF286" i="9"/>
  <c r="AE286" i="9"/>
  <c r="AD286" i="9"/>
  <c r="AC286" i="9"/>
  <c r="AW285" i="9"/>
  <c r="BI285" i="9" s="1"/>
  <c r="AQ285" i="9"/>
  <c r="AP285" i="9"/>
  <c r="AO285" i="9"/>
  <c r="AN285" i="9"/>
  <c r="AM285" i="9"/>
  <c r="AL285" i="9"/>
  <c r="AK285" i="9"/>
  <c r="AJ285" i="9"/>
  <c r="AI285" i="9"/>
  <c r="AH285" i="9"/>
  <c r="AG285" i="9"/>
  <c r="AF285" i="9"/>
  <c r="AE285" i="9"/>
  <c r="AD285" i="9"/>
  <c r="AC285" i="9"/>
  <c r="AW284" i="9"/>
  <c r="BI284" i="9" s="1"/>
  <c r="AQ284" i="9"/>
  <c r="AP284" i="9"/>
  <c r="AO284" i="9"/>
  <c r="AN284" i="9"/>
  <c r="AM284" i="9"/>
  <c r="AL284" i="9"/>
  <c r="AK284" i="9"/>
  <c r="AJ284" i="9"/>
  <c r="AI284" i="9"/>
  <c r="AH284" i="9"/>
  <c r="AG284" i="9"/>
  <c r="AF284" i="9"/>
  <c r="AE284" i="9"/>
  <c r="AD284" i="9"/>
  <c r="AC284" i="9"/>
  <c r="AW283" i="9"/>
  <c r="BI283" i="9" s="1"/>
  <c r="AQ283" i="9"/>
  <c r="AP283" i="9"/>
  <c r="AO283" i="9"/>
  <c r="AN283" i="9"/>
  <c r="AM283" i="9"/>
  <c r="AL283" i="9"/>
  <c r="AK283" i="9"/>
  <c r="AJ283" i="9"/>
  <c r="AI283" i="9"/>
  <c r="AH283" i="9"/>
  <c r="AG283" i="9"/>
  <c r="AF283" i="9"/>
  <c r="AE283" i="9"/>
  <c r="AD283" i="9"/>
  <c r="AC283" i="9"/>
  <c r="AW282" i="9"/>
  <c r="BI282" i="9" s="1"/>
  <c r="AQ282" i="9"/>
  <c r="AP282" i="9"/>
  <c r="AO282" i="9"/>
  <c r="AN282" i="9"/>
  <c r="AM282" i="9"/>
  <c r="AL282" i="9"/>
  <c r="AK282" i="9"/>
  <c r="AJ282" i="9"/>
  <c r="AI282" i="9"/>
  <c r="AH282" i="9"/>
  <c r="AG282" i="9"/>
  <c r="AF282" i="9"/>
  <c r="AE282" i="9"/>
  <c r="AD282" i="9"/>
  <c r="AC282" i="9"/>
  <c r="AW281" i="9"/>
  <c r="BI281" i="9" s="1"/>
  <c r="AQ281" i="9"/>
  <c r="AP281" i="9"/>
  <c r="AO281" i="9"/>
  <c r="AN281" i="9"/>
  <c r="AM281" i="9"/>
  <c r="AL281" i="9"/>
  <c r="AK281" i="9"/>
  <c r="AJ281" i="9"/>
  <c r="AI281" i="9"/>
  <c r="AH281" i="9"/>
  <c r="AG281" i="9"/>
  <c r="AF281" i="9"/>
  <c r="AE281" i="9"/>
  <c r="AC281" i="9"/>
  <c r="AQ280" i="9"/>
  <c r="AP280" i="9"/>
  <c r="AO280" i="9"/>
  <c r="AN280" i="9"/>
  <c r="AM280" i="9"/>
  <c r="AL280" i="9"/>
  <c r="AK280" i="9"/>
  <c r="AJ280" i="9"/>
  <c r="AI280" i="9"/>
  <c r="AH280" i="9"/>
  <c r="AG280" i="9"/>
  <c r="AF280" i="9"/>
  <c r="AE280" i="9"/>
  <c r="AD280" i="9"/>
  <c r="AC280" i="9"/>
  <c r="AQ279" i="9"/>
  <c r="AP279" i="9"/>
  <c r="AO279" i="9"/>
  <c r="AN279" i="9"/>
  <c r="AM279" i="9"/>
  <c r="AL279" i="9"/>
  <c r="AK279" i="9"/>
  <c r="AJ279" i="9"/>
  <c r="AI279" i="9"/>
  <c r="AH279" i="9"/>
  <c r="AG279" i="9"/>
  <c r="AF279" i="9"/>
  <c r="AE279" i="9"/>
  <c r="AD279" i="9"/>
  <c r="AC279" i="9"/>
  <c r="AQ278" i="9"/>
  <c r="AP278" i="9"/>
  <c r="AO278" i="9"/>
  <c r="AN278" i="9"/>
  <c r="AM278" i="9"/>
  <c r="AL278" i="9"/>
  <c r="AK278" i="9"/>
  <c r="AJ278" i="9"/>
  <c r="AI278" i="9"/>
  <c r="AH278" i="9"/>
  <c r="AG278" i="9"/>
  <c r="AF278" i="9"/>
  <c r="AE278" i="9"/>
  <c r="AD278" i="9"/>
  <c r="AC278" i="9"/>
  <c r="AQ277" i="9"/>
  <c r="AP277" i="9"/>
  <c r="AO277" i="9"/>
  <c r="AN277" i="9"/>
  <c r="AM277" i="9"/>
  <c r="AL277" i="9"/>
  <c r="AK277" i="9"/>
  <c r="AJ277" i="9"/>
  <c r="AI277" i="9"/>
  <c r="AH277" i="9"/>
  <c r="AG277" i="9"/>
  <c r="AF277" i="9"/>
  <c r="AE277" i="9"/>
  <c r="AD277" i="9"/>
  <c r="AC277" i="9"/>
  <c r="AQ276" i="9"/>
  <c r="AP276" i="9"/>
  <c r="AO276" i="9"/>
  <c r="AN276" i="9"/>
  <c r="AM276" i="9"/>
  <c r="AL276" i="9"/>
  <c r="AK276" i="9"/>
  <c r="AJ276" i="9"/>
  <c r="AI276" i="9"/>
  <c r="AH276" i="9"/>
  <c r="AG276" i="9"/>
  <c r="AF276" i="9"/>
  <c r="AE276" i="9"/>
  <c r="AD276" i="9"/>
  <c r="AC276" i="9"/>
  <c r="AQ275" i="9"/>
  <c r="AP275" i="9"/>
  <c r="AO275" i="9"/>
  <c r="AN275" i="9"/>
  <c r="AM275" i="9"/>
  <c r="AL275" i="9"/>
  <c r="AK275" i="9"/>
  <c r="AJ275" i="9"/>
  <c r="AI275" i="9"/>
  <c r="AH275" i="9"/>
  <c r="AG275" i="9"/>
  <c r="AF275" i="9"/>
  <c r="AE275" i="9"/>
  <c r="AD275" i="9"/>
  <c r="AC275" i="9"/>
  <c r="AQ274" i="9"/>
  <c r="AP274" i="9"/>
  <c r="AO274" i="9"/>
  <c r="AN274" i="9"/>
  <c r="AM274" i="9"/>
  <c r="AL274" i="9"/>
  <c r="AK274" i="9"/>
  <c r="AJ274" i="9"/>
  <c r="AI274" i="9"/>
  <c r="AH274" i="9"/>
  <c r="AG274" i="9"/>
  <c r="AF274" i="9"/>
  <c r="AE274" i="9"/>
  <c r="AD274" i="9"/>
  <c r="AC274" i="9"/>
  <c r="AQ273" i="9"/>
  <c r="AP273" i="9"/>
  <c r="AO273" i="9"/>
  <c r="AN273" i="9"/>
  <c r="AM273" i="9"/>
  <c r="AL273" i="9"/>
  <c r="AK273" i="9"/>
  <c r="AJ273" i="9"/>
  <c r="AI273" i="9"/>
  <c r="AH273" i="9"/>
  <c r="AG273" i="9"/>
  <c r="AF273" i="9"/>
  <c r="AE273" i="9"/>
  <c r="AD273" i="9"/>
  <c r="AC273" i="9"/>
  <c r="AQ272" i="9"/>
  <c r="AP272" i="9"/>
  <c r="AO272" i="9"/>
  <c r="AN272" i="9"/>
  <c r="AM272" i="9"/>
  <c r="AL272" i="9"/>
  <c r="AK272" i="9"/>
  <c r="AJ272" i="9"/>
  <c r="AI272" i="9"/>
  <c r="AH272" i="9"/>
  <c r="AG272" i="9"/>
  <c r="AF272" i="9"/>
  <c r="AE272" i="9"/>
  <c r="AD272" i="9"/>
  <c r="AC272" i="9"/>
  <c r="AQ271" i="9"/>
  <c r="AP271" i="9"/>
  <c r="AO271" i="9"/>
  <c r="AN271" i="9"/>
  <c r="AM271" i="9"/>
  <c r="AL271" i="9"/>
  <c r="AK271" i="9"/>
  <c r="AJ271" i="9"/>
  <c r="AI271" i="9"/>
  <c r="AH271" i="9"/>
  <c r="AG271" i="9"/>
  <c r="AF271" i="9"/>
  <c r="AE271" i="9"/>
  <c r="AD271" i="9"/>
  <c r="AC271" i="9"/>
  <c r="AQ270" i="9"/>
  <c r="AP270" i="9"/>
  <c r="AO270" i="9"/>
  <c r="AN270" i="9"/>
  <c r="AM270" i="9"/>
  <c r="AL270" i="9"/>
  <c r="AK270" i="9"/>
  <c r="AJ270" i="9"/>
  <c r="AI270" i="9"/>
  <c r="AH270" i="9"/>
  <c r="AG270" i="9"/>
  <c r="AF270" i="9"/>
  <c r="AE270" i="9"/>
  <c r="AD270" i="9"/>
  <c r="AC270" i="9"/>
  <c r="AQ269" i="9"/>
  <c r="AP269" i="9"/>
  <c r="AO269" i="9"/>
  <c r="AN269" i="9"/>
  <c r="AM269" i="9"/>
  <c r="AL269" i="9"/>
  <c r="AK269" i="9"/>
  <c r="AJ269" i="9"/>
  <c r="AI269" i="9"/>
  <c r="AH269" i="9"/>
  <c r="AG269" i="9"/>
  <c r="AF269" i="9"/>
  <c r="AE269" i="9"/>
  <c r="AD269" i="9"/>
  <c r="AC269" i="9"/>
  <c r="AQ268" i="9"/>
  <c r="AP268" i="9"/>
  <c r="AO268" i="9"/>
  <c r="AN268" i="9"/>
  <c r="AM268" i="9"/>
  <c r="AL268" i="9"/>
  <c r="AK268" i="9"/>
  <c r="AJ268" i="9"/>
  <c r="AI268" i="9"/>
  <c r="AH268" i="9"/>
  <c r="AG268" i="9"/>
  <c r="AF268" i="9"/>
  <c r="AE268" i="9"/>
  <c r="AD268" i="9"/>
  <c r="AC268" i="9"/>
  <c r="AQ267" i="9"/>
  <c r="AP267" i="9"/>
  <c r="AO267" i="9"/>
  <c r="AN267" i="9"/>
  <c r="AM267" i="9"/>
  <c r="AL267" i="9"/>
  <c r="AK267" i="9"/>
  <c r="AJ267" i="9"/>
  <c r="AI267" i="9"/>
  <c r="AH267" i="9"/>
  <c r="AG267" i="9"/>
  <c r="AF267" i="9"/>
  <c r="AE267" i="9"/>
  <c r="AD267" i="9"/>
  <c r="AC267" i="9"/>
  <c r="AQ266" i="9"/>
  <c r="AP266" i="9"/>
  <c r="AO266" i="9"/>
  <c r="AN266" i="9"/>
  <c r="AM266" i="9"/>
  <c r="AL266" i="9"/>
  <c r="AK266" i="9"/>
  <c r="AJ266" i="9"/>
  <c r="AI266" i="9"/>
  <c r="AH266" i="9"/>
  <c r="AG266" i="9"/>
  <c r="AF266" i="9"/>
  <c r="AE266" i="9"/>
  <c r="AD266" i="9"/>
  <c r="AC266" i="9"/>
  <c r="AQ265" i="9"/>
  <c r="AP265" i="9"/>
  <c r="AO265" i="9"/>
  <c r="AN265" i="9"/>
  <c r="AM265" i="9"/>
  <c r="AL265" i="9"/>
  <c r="AK265" i="9"/>
  <c r="AJ265" i="9"/>
  <c r="AI265" i="9"/>
  <c r="AH265" i="9"/>
  <c r="AG265" i="9"/>
  <c r="AF265" i="9"/>
  <c r="AE265" i="9"/>
  <c r="AD265" i="9"/>
  <c r="AC265" i="9"/>
  <c r="AQ264" i="9"/>
  <c r="AP264" i="9"/>
  <c r="AO264" i="9"/>
  <c r="AN264" i="9"/>
  <c r="AM264" i="9"/>
  <c r="AL264" i="9"/>
  <c r="AK264" i="9"/>
  <c r="AJ264" i="9"/>
  <c r="AI264" i="9"/>
  <c r="AH264" i="9"/>
  <c r="AG264" i="9"/>
  <c r="AF264" i="9"/>
  <c r="AE264" i="9"/>
  <c r="AD264" i="9"/>
  <c r="AC264" i="9"/>
  <c r="AQ263" i="9"/>
  <c r="AP263" i="9"/>
  <c r="AO263" i="9"/>
  <c r="AN263" i="9"/>
  <c r="AM263" i="9"/>
  <c r="AL263" i="9"/>
  <c r="AK263" i="9"/>
  <c r="AJ263" i="9"/>
  <c r="AI263" i="9"/>
  <c r="AH263" i="9"/>
  <c r="AG263" i="9"/>
  <c r="AF263" i="9"/>
  <c r="AE263" i="9"/>
  <c r="AD263" i="9"/>
  <c r="AC263" i="9"/>
  <c r="AQ262" i="9"/>
  <c r="AP262" i="9"/>
  <c r="AO262" i="9"/>
  <c r="AN262" i="9"/>
  <c r="AM262" i="9"/>
  <c r="AL262" i="9"/>
  <c r="AK262" i="9"/>
  <c r="AJ262" i="9"/>
  <c r="AI262" i="9"/>
  <c r="AH262" i="9"/>
  <c r="AG262" i="9"/>
  <c r="AF262" i="9"/>
  <c r="AE262" i="9"/>
  <c r="AD262" i="9"/>
  <c r="AC262" i="9"/>
  <c r="AQ261" i="9"/>
  <c r="AP261" i="9"/>
  <c r="AO261" i="9"/>
  <c r="AN261" i="9"/>
  <c r="AM261" i="9"/>
  <c r="AL261" i="9"/>
  <c r="AK261" i="9"/>
  <c r="AJ261" i="9"/>
  <c r="AI261" i="9"/>
  <c r="AH261" i="9"/>
  <c r="AG261" i="9"/>
  <c r="AF261" i="9"/>
  <c r="AE261" i="9"/>
  <c r="AD261" i="9"/>
  <c r="AC261" i="9"/>
  <c r="AQ260" i="9"/>
  <c r="AP260" i="9"/>
  <c r="AO260" i="9"/>
  <c r="AN260" i="9"/>
  <c r="AM260" i="9"/>
  <c r="AL260" i="9"/>
  <c r="AK260" i="9"/>
  <c r="AJ260" i="9"/>
  <c r="AI260" i="9"/>
  <c r="AH260" i="9"/>
  <c r="AG260" i="9"/>
  <c r="AF260" i="9"/>
  <c r="AE260" i="9"/>
  <c r="AD260" i="9"/>
  <c r="AC260" i="9"/>
  <c r="AQ259" i="9"/>
  <c r="AP259" i="9"/>
  <c r="AO259" i="9"/>
  <c r="AN259" i="9"/>
  <c r="AM259" i="9"/>
  <c r="AL259" i="9"/>
  <c r="AK259" i="9"/>
  <c r="AJ259" i="9"/>
  <c r="AI259" i="9"/>
  <c r="AH259" i="9"/>
  <c r="AG259" i="9"/>
  <c r="AF259" i="9"/>
  <c r="AE259" i="9"/>
  <c r="AD259" i="9"/>
  <c r="AC259" i="9"/>
  <c r="AQ258" i="9"/>
  <c r="AP258" i="9"/>
  <c r="AO258" i="9"/>
  <c r="AN258" i="9"/>
  <c r="AM258" i="9"/>
  <c r="AL258" i="9"/>
  <c r="AK258" i="9"/>
  <c r="AJ258" i="9"/>
  <c r="AI258" i="9"/>
  <c r="AH258" i="9"/>
  <c r="AG258" i="9"/>
  <c r="AF258" i="9"/>
  <c r="AE258" i="9"/>
  <c r="AD258" i="9"/>
  <c r="AC258" i="9"/>
  <c r="AQ257" i="9"/>
  <c r="AP257" i="9"/>
  <c r="AO257" i="9"/>
  <c r="AN257" i="9"/>
  <c r="AM257" i="9"/>
  <c r="AL257" i="9"/>
  <c r="AK257" i="9"/>
  <c r="AJ257" i="9"/>
  <c r="AI257" i="9"/>
  <c r="AH257" i="9"/>
  <c r="AG257" i="9"/>
  <c r="AF257" i="9"/>
  <c r="AE257" i="9"/>
  <c r="AD257" i="9"/>
  <c r="AC257" i="9"/>
  <c r="AQ256" i="9"/>
  <c r="AP256" i="9"/>
  <c r="AO256" i="9"/>
  <c r="AN256" i="9"/>
  <c r="AM256" i="9"/>
  <c r="AL256" i="9"/>
  <c r="AK256" i="9"/>
  <c r="AJ256" i="9"/>
  <c r="AI256" i="9"/>
  <c r="AH256" i="9"/>
  <c r="AG256" i="9"/>
  <c r="AF256" i="9"/>
  <c r="AE256" i="9"/>
  <c r="AD256" i="9"/>
  <c r="AC256" i="9"/>
  <c r="AQ255" i="9"/>
  <c r="AP255" i="9"/>
  <c r="AO255" i="9"/>
  <c r="AN255" i="9"/>
  <c r="AM255" i="9"/>
  <c r="AL255" i="9"/>
  <c r="AK255" i="9"/>
  <c r="AJ255" i="9"/>
  <c r="AI255" i="9"/>
  <c r="AH255" i="9"/>
  <c r="AG255" i="9"/>
  <c r="AF255" i="9"/>
  <c r="AE255" i="9"/>
  <c r="AD255" i="9"/>
  <c r="AC255" i="9"/>
  <c r="AQ254" i="9"/>
  <c r="AP254" i="9"/>
  <c r="AO254" i="9"/>
  <c r="AN254" i="9"/>
  <c r="AM254" i="9"/>
  <c r="AL254" i="9"/>
  <c r="AK254" i="9"/>
  <c r="AJ254" i="9"/>
  <c r="AI254" i="9"/>
  <c r="AH254" i="9"/>
  <c r="AG254" i="9"/>
  <c r="AF254" i="9"/>
  <c r="AE254" i="9"/>
  <c r="AD254" i="9"/>
  <c r="AC254" i="9"/>
  <c r="AQ253" i="9"/>
  <c r="AP253" i="9"/>
  <c r="AO253" i="9"/>
  <c r="AN253" i="9"/>
  <c r="AM253" i="9"/>
  <c r="AL253" i="9"/>
  <c r="AK253" i="9"/>
  <c r="AJ253" i="9"/>
  <c r="AI253" i="9"/>
  <c r="AH253" i="9"/>
  <c r="AG253" i="9"/>
  <c r="AF253" i="9"/>
  <c r="AE253" i="9"/>
  <c r="AD253" i="9"/>
  <c r="AC253" i="9"/>
  <c r="AQ252" i="9"/>
  <c r="AP252" i="9"/>
  <c r="AO252" i="9"/>
  <c r="AN252" i="9"/>
  <c r="AM252" i="9"/>
  <c r="AL252" i="9"/>
  <c r="AK252" i="9"/>
  <c r="AJ252" i="9"/>
  <c r="AI252" i="9"/>
  <c r="AH252" i="9"/>
  <c r="AG252" i="9"/>
  <c r="AF252" i="9"/>
  <c r="AE252" i="9"/>
  <c r="AD252" i="9"/>
  <c r="AC252" i="9"/>
  <c r="AQ251" i="9"/>
  <c r="AP251" i="9"/>
  <c r="AO251" i="9"/>
  <c r="AN251" i="9"/>
  <c r="AM251" i="9"/>
  <c r="AL251" i="9"/>
  <c r="AK251" i="9"/>
  <c r="AJ251" i="9"/>
  <c r="AI251" i="9"/>
  <c r="AH251" i="9"/>
  <c r="AG251" i="9"/>
  <c r="AF251" i="9"/>
  <c r="AE251" i="9"/>
  <c r="AD251" i="9"/>
  <c r="AC251" i="9"/>
  <c r="AW250" i="9"/>
  <c r="BI250" i="9" s="1"/>
  <c r="AQ250" i="9"/>
  <c r="AP250" i="9"/>
  <c r="AO250" i="9"/>
  <c r="AN250" i="9"/>
  <c r="AM250" i="9"/>
  <c r="AL250" i="9"/>
  <c r="AK250" i="9"/>
  <c r="AJ250" i="9"/>
  <c r="AI250" i="9"/>
  <c r="AH250" i="9"/>
  <c r="AG250" i="9"/>
  <c r="AF250" i="9"/>
  <c r="AE250" i="9"/>
  <c r="AD250" i="9"/>
  <c r="AC250" i="9"/>
  <c r="AQ249" i="9"/>
  <c r="AP249" i="9"/>
  <c r="AO249" i="9"/>
  <c r="AN249" i="9"/>
  <c r="AM249" i="9"/>
  <c r="AL249" i="9"/>
  <c r="AK249" i="9"/>
  <c r="AJ249" i="9"/>
  <c r="AI249" i="9"/>
  <c r="AH249" i="9"/>
  <c r="AG249" i="9"/>
  <c r="AF249" i="9"/>
  <c r="AE249" i="9"/>
  <c r="AD249" i="9"/>
  <c r="AC249" i="9"/>
  <c r="AW248" i="9"/>
  <c r="BI248" i="9" s="1"/>
  <c r="AQ248" i="9"/>
  <c r="AP248" i="9"/>
  <c r="AO248" i="9"/>
  <c r="AN248" i="9"/>
  <c r="AM248" i="9"/>
  <c r="AL248" i="9"/>
  <c r="AK248" i="9"/>
  <c r="AJ248" i="9"/>
  <c r="AI248" i="9"/>
  <c r="AH248" i="9"/>
  <c r="AG248" i="9"/>
  <c r="AF248" i="9"/>
  <c r="AE248" i="9"/>
  <c r="AD248" i="9"/>
  <c r="AC248" i="9"/>
  <c r="AQ247" i="9"/>
  <c r="AP247" i="9"/>
  <c r="AO247" i="9"/>
  <c r="AN247" i="9"/>
  <c r="AM247" i="9"/>
  <c r="AL247" i="9"/>
  <c r="AK247" i="9"/>
  <c r="AJ247" i="9"/>
  <c r="AI247" i="9"/>
  <c r="AH247" i="9"/>
  <c r="AG247" i="9"/>
  <c r="AF247" i="9"/>
  <c r="AE247" i="9"/>
  <c r="AD247" i="9"/>
  <c r="AC247" i="9"/>
  <c r="AW246" i="9"/>
  <c r="BI246" i="9" s="1"/>
  <c r="AQ246" i="9"/>
  <c r="AP246" i="9"/>
  <c r="AO246" i="9"/>
  <c r="AN246" i="9"/>
  <c r="AM246" i="9"/>
  <c r="AL246" i="9"/>
  <c r="AK246" i="9"/>
  <c r="AJ246" i="9"/>
  <c r="AI246" i="9"/>
  <c r="AH246" i="9"/>
  <c r="AG246" i="9"/>
  <c r="AF246" i="9"/>
  <c r="AE246" i="9"/>
  <c r="AD246" i="9"/>
  <c r="AC246" i="9"/>
  <c r="AQ245" i="9"/>
  <c r="AP245" i="9"/>
  <c r="AO245" i="9"/>
  <c r="AN245" i="9"/>
  <c r="AM245" i="9"/>
  <c r="AL245" i="9"/>
  <c r="AK245" i="9"/>
  <c r="AJ245" i="9"/>
  <c r="AI245" i="9"/>
  <c r="AH245" i="9"/>
  <c r="AG245" i="9"/>
  <c r="AF245" i="9"/>
  <c r="AE245" i="9"/>
  <c r="AD245" i="9"/>
  <c r="AC245" i="9"/>
  <c r="AW244" i="9"/>
  <c r="BI244" i="9" s="1"/>
  <c r="AQ244" i="9"/>
  <c r="AP244" i="9"/>
  <c r="AO244" i="9"/>
  <c r="AN244" i="9"/>
  <c r="AM244" i="9"/>
  <c r="AL244" i="9"/>
  <c r="AK244" i="9"/>
  <c r="AJ244" i="9"/>
  <c r="AI244" i="9"/>
  <c r="AH244" i="9"/>
  <c r="AG244" i="9"/>
  <c r="AF244" i="9"/>
  <c r="AE244" i="9"/>
  <c r="AD244" i="9"/>
  <c r="AC244" i="9"/>
  <c r="AQ243" i="9"/>
  <c r="AP243" i="9"/>
  <c r="AO243" i="9"/>
  <c r="AN243" i="9"/>
  <c r="AM243" i="9"/>
  <c r="AL243" i="9"/>
  <c r="AK243" i="9"/>
  <c r="AJ243" i="9"/>
  <c r="AI243" i="9"/>
  <c r="AH243" i="9"/>
  <c r="AG243" i="9"/>
  <c r="AF243" i="9"/>
  <c r="AE243" i="9"/>
  <c r="AD243" i="9"/>
  <c r="AC243" i="9"/>
  <c r="AQ242" i="9"/>
  <c r="AP242" i="9"/>
  <c r="AO242" i="9"/>
  <c r="AN242" i="9"/>
  <c r="AM242" i="9"/>
  <c r="AL242" i="9"/>
  <c r="AK242" i="9"/>
  <c r="AJ242" i="9"/>
  <c r="AI242" i="9"/>
  <c r="AH242" i="9"/>
  <c r="AG242" i="9"/>
  <c r="AF242" i="9"/>
  <c r="AE242" i="9"/>
  <c r="AD242" i="9"/>
  <c r="AC242" i="9"/>
  <c r="AQ241" i="9"/>
  <c r="AP241" i="9"/>
  <c r="AO241" i="9"/>
  <c r="AN241" i="9"/>
  <c r="AM241" i="9"/>
  <c r="AL241" i="9"/>
  <c r="AK241" i="9"/>
  <c r="AJ241" i="9"/>
  <c r="AI241" i="9"/>
  <c r="AH241" i="9"/>
  <c r="AG241" i="9"/>
  <c r="AF241" i="9"/>
  <c r="AE241" i="9"/>
  <c r="AD241" i="9"/>
  <c r="AC241" i="9"/>
  <c r="AQ240" i="9"/>
  <c r="AP240" i="9"/>
  <c r="AO240" i="9"/>
  <c r="AN240" i="9"/>
  <c r="AM240" i="9"/>
  <c r="AL240" i="9"/>
  <c r="AK240" i="9"/>
  <c r="AJ240" i="9"/>
  <c r="AI240" i="9"/>
  <c r="AH240" i="9"/>
  <c r="AG240" i="9"/>
  <c r="AF240" i="9"/>
  <c r="AE240" i="9"/>
  <c r="AD240" i="9"/>
  <c r="AC240" i="9"/>
  <c r="AQ239" i="9"/>
  <c r="AP239" i="9"/>
  <c r="AO239" i="9"/>
  <c r="AN239" i="9"/>
  <c r="AM239" i="9"/>
  <c r="AL239" i="9"/>
  <c r="AK239" i="9"/>
  <c r="AJ239" i="9"/>
  <c r="AI239" i="9"/>
  <c r="AH239" i="9"/>
  <c r="AG239" i="9"/>
  <c r="AF239" i="9"/>
  <c r="AE239" i="9"/>
  <c r="AD239" i="9"/>
  <c r="AC239" i="9"/>
  <c r="AQ238" i="9"/>
  <c r="AP238" i="9"/>
  <c r="AO238" i="9"/>
  <c r="AN238" i="9"/>
  <c r="AM238" i="9"/>
  <c r="AL238" i="9"/>
  <c r="AK238" i="9"/>
  <c r="AJ238" i="9"/>
  <c r="AI238" i="9"/>
  <c r="AH238" i="9"/>
  <c r="AG238" i="9"/>
  <c r="AF238" i="9"/>
  <c r="AE238" i="9"/>
  <c r="AD238" i="9"/>
  <c r="AC238" i="9"/>
  <c r="AQ237" i="9"/>
  <c r="AP237" i="9"/>
  <c r="AO237" i="9"/>
  <c r="AN237" i="9"/>
  <c r="AM237" i="9"/>
  <c r="AL237" i="9"/>
  <c r="AK237" i="9"/>
  <c r="AJ237" i="9"/>
  <c r="AI237" i="9"/>
  <c r="AH237" i="9"/>
  <c r="AG237" i="9"/>
  <c r="AF237" i="9"/>
  <c r="AE237" i="9"/>
  <c r="AD237" i="9"/>
  <c r="AC237" i="9"/>
  <c r="AQ236" i="9"/>
  <c r="AP236" i="9"/>
  <c r="AO236" i="9"/>
  <c r="AN236" i="9"/>
  <c r="AM236" i="9"/>
  <c r="AL236" i="9"/>
  <c r="AK236" i="9"/>
  <c r="AJ236" i="9"/>
  <c r="AI236" i="9"/>
  <c r="AH236" i="9"/>
  <c r="AG236" i="9"/>
  <c r="AF236" i="9"/>
  <c r="AE236" i="9"/>
  <c r="AD236" i="9"/>
  <c r="AC236" i="9"/>
  <c r="AQ235" i="9"/>
  <c r="AP235" i="9"/>
  <c r="AO235" i="9"/>
  <c r="AN235" i="9"/>
  <c r="AM235" i="9"/>
  <c r="AL235" i="9"/>
  <c r="AK235" i="9"/>
  <c r="AJ235" i="9"/>
  <c r="AI235" i="9"/>
  <c r="AH235" i="9"/>
  <c r="AG235" i="9"/>
  <c r="AF235" i="9"/>
  <c r="AE235" i="9"/>
  <c r="AD235" i="9"/>
  <c r="AC235" i="9"/>
  <c r="AQ234" i="9"/>
  <c r="AP234" i="9"/>
  <c r="AO234" i="9"/>
  <c r="AN234" i="9"/>
  <c r="AM234" i="9"/>
  <c r="AL234" i="9"/>
  <c r="AK234" i="9"/>
  <c r="AJ234" i="9"/>
  <c r="AI234" i="9"/>
  <c r="AH234" i="9"/>
  <c r="AG234" i="9"/>
  <c r="AF234" i="9"/>
  <c r="AE234" i="9"/>
  <c r="AD234" i="9"/>
  <c r="AC234" i="9"/>
  <c r="AQ233" i="9"/>
  <c r="AP233" i="9"/>
  <c r="AO233" i="9"/>
  <c r="AN233" i="9"/>
  <c r="AM233" i="9"/>
  <c r="AL233" i="9"/>
  <c r="AK233" i="9"/>
  <c r="AJ233" i="9"/>
  <c r="AI233" i="9"/>
  <c r="AH233" i="9"/>
  <c r="AG233" i="9"/>
  <c r="AF233" i="9"/>
  <c r="AE233" i="9"/>
  <c r="AD233" i="9"/>
  <c r="AC233" i="9"/>
  <c r="AQ232" i="9"/>
  <c r="AP232" i="9"/>
  <c r="AO232" i="9"/>
  <c r="AN232" i="9"/>
  <c r="AM232" i="9"/>
  <c r="AL232" i="9"/>
  <c r="AK232" i="9"/>
  <c r="AJ232" i="9"/>
  <c r="AI232" i="9"/>
  <c r="AH232" i="9"/>
  <c r="AG232" i="9"/>
  <c r="AF232" i="9"/>
  <c r="AE232" i="9"/>
  <c r="AD232" i="9"/>
  <c r="AC232" i="9"/>
  <c r="AQ231" i="9"/>
  <c r="AP231" i="9"/>
  <c r="AO231" i="9"/>
  <c r="AN231" i="9"/>
  <c r="AM231" i="9"/>
  <c r="AL231" i="9"/>
  <c r="AK231" i="9"/>
  <c r="AJ231" i="9"/>
  <c r="AI231" i="9"/>
  <c r="AH231" i="9"/>
  <c r="AG231" i="9"/>
  <c r="AF231" i="9"/>
  <c r="AE231" i="9"/>
  <c r="AD231" i="9"/>
  <c r="AC231" i="9"/>
  <c r="AQ230" i="9"/>
  <c r="AP230" i="9"/>
  <c r="AO230" i="9"/>
  <c r="AN230" i="9"/>
  <c r="AM230" i="9"/>
  <c r="AL230" i="9"/>
  <c r="AK230" i="9"/>
  <c r="AJ230" i="9"/>
  <c r="AI230" i="9"/>
  <c r="AH230" i="9"/>
  <c r="AG230" i="9"/>
  <c r="AF230" i="9"/>
  <c r="AE230" i="9"/>
  <c r="AD230" i="9"/>
  <c r="AC230" i="9"/>
  <c r="AQ229" i="9"/>
  <c r="AP229" i="9"/>
  <c r="AO229" i="9"/>
  <c r="AN229" i="9"/>
  <c r="AM229" i="9"/>
  <c r="AL229" i="9"/>
  <c r="AK229" i="9"/>
  <c r="AJ229" i="9"/>
  <c r="AI229" i="9"/>
  <c r="AH229" i="9"/>
  <c r="AG229" i="9"/>
  <c r="AF229" i="9"/>
  <c r="AE229" i="9"/>
  <c r="AD229" i="9"/>
  <c r="AC229" i="9"/>
  <c r="AQ228" i="9"/>
  <c r="AP228" i="9"/>
  <c r="AO228" i="9"/>
  <c r="AN228" i="9"/>
  <c r="AM228" i="9"/>
  <c r="AL228" i="9"/>
  <c r="AK228" i="9"/>
  <c r="AJ228" i="9"/>
  <c r="AI228" i="9"/>
  <c r="AH228" i="9"/>
  <c r="AG228" i="9"/>
  <c r="AF228" i="9"/>
  <c r="AE228" i="9"/>
  <c r="AD228" i="9"/>
  <c r="AC228" i="9"/>
  <c r="AQ227" i="9"/>
  <c r="AP227" i="9"/>
  <c r="AO227" i="9"/>
  <c r="AN227" i="9"/>
  <c r="AM227" i="9"/>
  <c r="AL227" i="9"/>
  <c r="AK227" i="9"/>
  <c r="AJ227" i="9"/>
  <c r="AI227" i="9"/>
  <c r="AH227" i="9"/>
  <c r="AG227" i="9"/>
  <c r="AF227" i="9"/>
  <c r="AE227" i="9"/>
  <c r="AD227" i="9"/>
  <c r="AC227" i="9"/>
  <c r="AQ226" i="9"/>
  <c r="AP226" i="9"/>
  <c r="AO226" i="9"/>
  <c r="AN226" i="9"/>
  <c r="AM226" i="9"/>
  <c r="AL226" i="9"/>
  <c r="AK226" i="9"/>
  <c r="AJ226" i="9"/>
  <c r="AI226" i="9"/>
  <c r="AH226" i="9"/>
  <c r="AG226" i="9"/>
  <c r="AF226" i="9"/>
  <c r="AE226" i="9"/>
  <c r="AD226" i="9"/>
  <c r="AC226" i="9"/>
  <c r="AQ225" i="9"/>
  <c r="AP225" i="9"/>
  <c r="AO225" i="9"/>
  <c r="AN225" i="9"/>
  <c r="AM225" i="9"/>
  <c r="AL225" i="9"/>
  <c r="AK225" i="9"/>
  <c r="AJ225" i="9"/>
  <c r="AI225" i="9"/>
  <c r="AH225" i="9"/>
  <c r="AG225" i="9"/>
  <c r="AF225" i="9"/>
  <c r="AE225" i="9"/>
  <c r="AD225" i="9"/>
  <c r="AC225" i="9"/>
  <c r="AQ224" i="9"/>
  <c r="AP224" i="9"/>
  <c r="AO224" i="9"/>
  <c r="AN224" i="9"/>
  <c r="AM224" i="9"/>
  <c r="AL224" i="9"/>
  <c r="AK224" i="9"/>
  <c r="AJ224" i="9"/>
  <c r="AI224" i="9"/>
  <c r="AH224" i="9"/>
  <c r="AG224" i="9"/>
  <c r="AF224" i="9"/>
  <c r="AE224" i="9"/>
  <c r="AD224" i="9"/>
  <c r="AC224" i="9"/>
  <c r="AQ223" i="9"/>
  <c r="AP223" i="9"/>
  <c r="AO223" i="9"/>
  <c r="AN223" i="9"/>
  <c r="AM223" i="9"/>
  <c r="AL223" i="9"/>
  <c r="AK223" i="9"/>
  <c r="AJ223" i="9"/>
  <c r="AI223" i="9"/>
  <c r="AH223" i="9"/>
  <c r="AG223" i="9"/>
  <c r="AF223" i="9"/>
  <c r="AE223" i="9"/>
  <c r="AD223" i="9"/>
  <c r="AC223" i="9"/>
  <c r="AQ222" i="9"/>
  <c r="AP222" i="9"/>
  <c r="AO222" i="9"/>
  <c r="AN222" i="9"/>
  <c r="AM222" i="9"/>
  <c r="AL222" i="9"/>
  <c r="AK222" i="9"/>
  <c r="AJ222" i="9"/>
  <c r="AI222" i="9"/>
  <c r="AH222" i="9"/>
  <c r="AG222" i="9"/>
  <c r="AF222" i="9"/>
  <c r="AE222" i="9"/>
  <c r="AD222" i="9"/>
  <c r="AC222" i="9"/>
  <c r="AQ221" i="9"/>
  <c r="AP221" i="9"/>
  <c r="AO221" i="9"/>
  <c r="AN221" i="9"/>
  <c r="AM221" i="9"/>
  <c r="AL221" i="9"/>
  <c r="AK221" i="9"/>
  <c r="AJ221" i="9"/>
  <c r="AI221" i="9"/>
  <c r="AH221" i="9"/>
  <c r="AG221" i="9"/>
  <c r="AF221" i="9"/>
  <c r="AE221" i="9"/>
  <c r="AD221" i="9"/>
  <c r="AC221" i="9"/>
  <c r="AQ220" i="9"/>
  <c r="AP220" i="9"/>
  <c r="AO220" i="9"/>
  <c r="AN220" i="9"/>
  <c r="AM220" i="9"/>
  <c r="AL220" i="9"/>
  <c r="AK220" i="9"/>
  <c r="AJ220" i="9"/>
  <c r="AI220" i="9"/>
  <c r="AH220" i="9"/>
  <c r="AG220" i="9"/>
  <c r="AF220" i="9"/>
  <c r="AE220" i="9"/>
  <c r="AD220" i="9"/>
  <c r="AC220" i="9"/>
  <c r="AQ219" i="9"/>
  <c r="AP219" i="9"/>
  <c r="AO219" i="9"/>
  <c r="AN219" i="9"/>
  <c r="AM219" i="9"/>
  <c r="AL219" i="9"/>
  <c r="AK219" i="9"/>
  <c r="AJ219" i="9"/>
  <c r="AI219" i="9"/>
  <c r="AH219" i="9"/>
  <c r="AG219" i="9"/>
  <c r="AF219" i="9"/>
  <c r="AE219" i="9"/>
  <c r="AD219" i="9"/>
  <c r="AC219" i="9"/>
  <c r="AQ218" i="9"/>
  <c r="AP218" i="9"/>
  <c r="AO218" i="9"/>
  <c r="AN218" i="9"/>
  <c r="AM218" i="9"/>
  <c r="AL218" i="9"/>
  <c r="AK218" i="9"/>
  <c r="AJ218" i="9"/>
  <c r="AI218" i="9"/>
  <c r="AH218" i="9"/>
  <c r="AG218" i="9"/>
  <c r="AF218" i="9"/>
  <c r="AE218" i="9"/>
  <c r="AD218" i="9"/>
  <c r="AC218" i="9"/>
  <c r="AQ217" i="9"/>
  <c r="AP217" i="9"/>
  <c r="AO217" i="9"/>
  <c r="AN217" i="9"/>
  <c r="AM217" i="9"/>
  <c r="AL217" i="9"/>
  <c r="AK217" i="9"/>
  <c r="AJ217" i="9"/>
  <c r="AI217" i="9"/>
  <c r="AH217" i="9"/>
  <c r="AG217" i="9"/>
  <c r="AF217" i="9"/>
  <c r="AE217" i="9"/>
  <c r="AD217" i="9"/>
  <c r="AC217" i="9"/>
  <c r="AQ216" i="9"/>
  <c r="AP216" i="9"/>
  <c r="AO216" i="9"/>
  <c r="AN216" i="9"/>
  <c r="AM216" i="9"/>
  <c r="AL216" i="9"/>
  <c r="AK216" i="9"/>
  <c r="AJ216" i="9"/>
  <c r="AI216" i="9"/>
  <c r="AH216" i="9"/>
  <c r="AG216" i="9"/>
  <c r="AF216" i="9"/>
  <c r="AE216" i="9"/>
  <c r="AD216" i="9"/>
  <c r="AC216" i="9"/>
  <c r="AQ215" i="9"/>
  <c r="AP215" i="9"/>
  <c r="AO215" i="9"/>
  <c r="AN215" i="9"/>
  <c r="AM215" i="9"/>
  <c r="AL215" i="9"/>
  <c r="AK215" i="9"/>
  <c r="AJ215" i="9"/>
  <c r="AI215" i="9"/>
  <c r="AH215" i="9"/>
  <c r="AG215" i="9"/>
  <c r="AF215" i="9"/>
  <c r="AE215" i="9"/>
  <c r="AD215" i="9"/>
  <c r="AC215" i="9"/>
  <c r="AQ214" i="9"/>
  <c r="AP214" i="9"/>
  <c r="AO214" i="9"/>
  <c r="AN214" i="9"/>
  <c r="AM214" i="9"/>
  <c r="AL214" i="9"/>
  <c r="AK214" i="9"/>
  <c r="AJ214" i="9"/>
  <c r="AI214" i="9"/>
  <c r="AH214" i="9"/>
  <c r="AG214" i="9"/>
  <c r="AF214" i="9"/>
  <c r="AE214" i="9"/>
  <c r="AD214" i="9"/>
  <c r="AC214" i="9"/>
  <c r="AQ213" i="9"/>
  <c r="AP213" i="9"/>
  <c r="AO213" i="9"/>
  <c r="AN213" i="9"/>
  <c r="AM213" i="9"/>
  <c r="AL213" i="9"/>
  <c r="AK213" i="9"/>
  <c r="AJ213" i="9"/>
  <c r="AI213" i="9"/>
  <c r="AH213" i="9"/>
  <c r="AG213" i="9"/>
  <c r="AF213" i="9"/>
  <c r="AE213" i="9"/>
  <c r="AD213" i="9"/>
  <c r="AC213" i="9"/>
  <c r="AW212" i="9"/>
  <c r="BI212" i="9" s="1"/>
  <c r="AQ212" i="9"/>
  <c r="AP212" i="9"/>
  <c r="AO212" i="9"/>
  <c r="AN212" i="9"/>
  <c r="AM212" i="9"/>
  <c r="AL212" i="9"/>
  <c r="AK212" i="9"/>
  <c r="AJ212" i="9"/>
  <c r="AI212" i="9"/>
  <c r="AH212" i="9"/>
  <c r="AG212" i="9"/>
  <c r="AF212" i="9"/>
  <c r="AE212" i="9"/>
  <c r="AD212" i="9"/>
  <c r="AC212" i="9"/>
  <c r="AQ211" i="9"/>
  <c r="AP211" i="9"/>
  <c r="AO211" i="9"/>
  <c r="AN211" i="9"/>
  <c r="AM211" i="9"/>
  <c r="AL211" i="9"/>
  <c r="AK211" i="9"/>
  <c r="AJ211" i="9"/>
  <c r="AI211" i="9"/>
  <c r="AH211" i="9"/>
  <c r="AG211" i="9"/>
  <c r="AF211" i="9"/>
  <c r="AE211" i="9"/>
  <c r="AD211" i="9"/>
  <c r="AC211" i="9"/>
  <c r="AQ210" i="9"/>
  <c r="AP210" i="9"/>
  <c r="AO210" i="9"/>
  <c r="AN210" i="9"/>
  <c r="AM210" i="9"/>
  <c r="AL210" i="9"/>
  <c r="AK210" i="9"/>
  <c r="AJ210" i="9"/>
  <c r="AI210" i="9"/>
  <c r="AH210" i="9"/>
  <c r="AG210" i="9"/>
  <c r="AF210" i="9"/>
  <c r="AE210" i="9"/>
  <c r="AD210" i="9"/>
  <c r="AC210" i="9"/>
  <c r="AQ209" i="9"/>
  <c r="AP209" i="9"/>
  <c r="AO209" i="9"/>
  <c r="AN209" i="9"/>
  <c r="AM209" i="9"/>
  <c r="AL209" i="9"/>
  <c r="AK209" i="9"/>
  <c r="AJ209" i="9"/>
  <c r="AI209" i="9"/>
  <c r="AH209" i="9"/>
  <c r="AG209" i="9"/>
  <c r="AF209" i="9"/>
  <c r="AE209" i="9"/>
  <c r="AD209" i="9"/>
  <c r="AC209" i="9"/>
  <c r="AQ208" i="9"/>
  <c r="AP208" i="9"/>
  <c r="AO208" i="9"/>
  <c r="AN208" i="9"/>
  <c r="AM208" i="9"/>
  <c r="AL208" i="9"/>
  <c r="AK208" i="9"/>
  <c r="AJ208" i="9"/>
  <c r="AI208" i="9"/>
  <c r="AH208" i="9"/>
  <c r="AG208" i="9"/>
  <c r="AF208" i="9"/>
  <c r="AE208" i="9"/>
  <c r="AD208" i="9"/>
  <c r="AC208" i="9"/>
  <c r="AQ207" i="9"/>
  <c r="AP207" i="9"/>
  <c r="AO207" i="9"/>
  <c r="AN207" i="9"/>
  <c r="AM207" i="9"/>
  <c r="AL207" i="9"/>
  <c r="AK207" i="9"/>
  <c r="AJ207" i="9"/>
  <c r="AI207" i="9"/>
  <c r="AH207" i="9"/>
  <c r="AG207" i="9"/>
  <c r="AF207" i="9"/>
  <c r="AE207" i="9"/>
  <c r="AD207" i="9"/>
  <c r="AC207" i="9"/>
  <c r="AQ206" i="9"/>
  <c r="AP206" i="9"/>
  <c r="AO206" i="9"/>
  <c r="AN206" i="9"/>
  <c r="AM206" i="9"/>
  <c r="AL206" i="9"/>
  <c r="AK206" i="9"/>
  <c r="AJ206" i="9"/>
  <c r="AI206" i="9"/>
  <c r="AH206" i="9"/>
  <c r="AG206" i="9"/>
  <c r="AF206" i="9"/>
  <c r="AE206" i="9"/>
  <c r="AD206" i="9"/>
  <c r="AC206" i="9"/>
  <c r="AQ205" i="9"/>
  <c r="AP205" i="9"/>
  <c r="AO205" i="9"/>
  <c r="AN205" i="9"/>
  <c r="AM205" i="9"/>
  <c r="AL205" i="9"/>
  <c r="AK205" i="9"/>
  <c r="AJ205" i="9"/>
  <c r="AI205" i="9"/>
  <c r="AH205" i="9"/>
  <c r="AG205" i="9"/>
  <c r="AF205" i="9"/>
  <c r="AE205" i="9"/>
  <c r="AD205" i="9"/>
  <c r="AC205" i="9"/>
  <c r="AQ204" i="9"/>
  <c r="AP204" i="9"/>
  <c r="AO204" i="9"/>
  <c r="AN204" i="9"/>
  <c r="AM204" i="9"/>
  <c r="AL204" i="9"/>
  <c r="AK204" i="9"/>
  <c r="AJ204" i="9"/>
  <c r="AI204" i="9"/>
  <c r="AH204" i="9"/>
  <c r="AG204" i="9"/>
  <c r="AF204" i="9"/>
  <c r="AE204" i="9"/>
  <c r="AD204" i="9"/>
  <c r="AC204" i="9"/>
  <c r="AQ203" i="9"/>
  <c r="AP203" i="9"/>
  <c r="AO203" i="9"/>
  <c r="AN203" i="9"/>
  <c r="AM203" i="9"/>
  <c r="AL203" i="9"/>
  <c r="AK203" i="9"/>
  <c r="AJ203" i="9"/>
  <c r="AI203" i="9"/>
  <c r="AH203" i="9"/>
  <c r="AG203" i="9"/>
  <c r="AF203" i="9"/>
  <c r="AE203" i="9"/>
  <c r="AD203" i="9"/>
  <c r="AC203" i="9"/>
  <c r="AQ202" i="9"/>
  <c r="AP202" i="9"/>
  <c r="AO202" i="9"/>
  <c r="AN202" i="9"/>
  <c r="AM202" i="9"/>
  <c r="AL202" i="9"/>
  <c r="AK202" i="9"/>
  <c r="AJ202" i="9"/>
  <c r="AI202" i="9"/>
  <c r="AH202" i="9"/>
  <c r="AG202" i="9"/>
  <c r="AF202" i="9"/>
  <c r="AE202" i="9"/>
  <c r="AD202" i="9"/>
  <c r="AC202" i="9"/>
  <c r="AQ201" i="9"/>
  <c r="AP201" i="9"/>
  <c r="AO201" i="9"/>
  <c r="AN201" i="9"/>
  <c r="AM201" i="9"/>
  <c r="AL201" i="9"/>
  <c r="AK201" i="9"/>
  <c r="AJ201" i="9"/>
  <c r="AI201" i="9"/>
  <c r="AH201" i="9"/>
  <c r="AG201" i="9"/>
  <c r="AF201" i="9"/>
  <c r="AE201" i="9"/>
  <c r="AD201" i="9"/>
  <c r="AC201" i="9"/>
  <c r="AQ200" i="9"/>
  <c r="AP200" i="9"/>
  <c r="AO200" i="9"/>
  <c r="AN200" i="9"/>
  <c r="AM200" i="9"/>
  <c r="AL200" i="9"/>
  <c r="AK200" i="9"/>
  <c r="AJ200" i="9"/>
  <c r="AI200" i="9"/>
  <c r="AH200" i="9"/>
  <c r="AG200" i="9"/>
  <c r="AF200" i="9"/>
  <c r="AE200" i="9"/>
  <c r="AD200" i="9"/>
  <c r="AC200" i="9"/>
  <c r="AQ199" i="9"/>
  <c r="AP199" i="9"/>
  <c r="AO199" i="9"/>
  <c r="AN199" i="9"/>
  <c r="AM199" i="9"/>
  <c r="AL199" i="9"/>
  <c r="AK199" i="9"/>
  <c r="AJ199" i="9"/>
  <c r="AI199" i="9"/>
  <c r="AH199" i="9"/>
  <c r="AG199" i="9"/>
  <c r="AF199" i="9"/>
  <c r="AE199" i="9"/>
  <c r="AD199" i="9"/>
  <c r="AC199" i="9"/>
  <c r="AQ198" i="9"/>
  <c r="AP198" i="9"/>
  <c r="AO198" i="9"/>
  <c r="AN198" i="9"/>
  <c r="AM198" i="9"/>
  <c r="AL198" i="9"/>
  <c r="AK198" i="9"/>
  <c r="AJ198" i="9"/>
  <c r="AI198" i="9"/>
  <c r="AH198" i="9"/>
  <c r="AG198" i="9"/>
  <c r="AF198" i="9"/>
  <c r="AE198" i="9"/>
  <c r="AD198" i="9"/>
  <c r="AC198" i="9"/>
  <c r="AQ197" i="9"/>
  <c r="AP197" i="9"/>
  <c r="AO197" i="9"/>
  <c r="AN197" i="9"/>
  <c r="AM197" i="9"/>
  <c r="AL197" i="9"/>
  <c r="AK197" i="9"/>
  <c r="AJ197" i="9"/>
  <c r="AI197" i="9"/>
  <c r="AH197" i="9"/>
  <c r="AG197" i="9"/>
  <c r="AF197" i="9"/>
  <c r="AE197" i="9"/>
  <c r="AD197" i="9"/>
  <c r="AC197" i="9"/>
  <c r="AQ196" i="9"/>
  <c r="AP196" i="9"/>
  <c r="AO196" i="9"/>
  <c r="AN196" i="9"/>
  <c r="AM196" i="9"/>
  <c r="AL196" i="9"/>
  <c r="AK196" i="9"/>
  <c r="AJ196" i="9"/>
  <c r="AI196" i="9"/>
  <c r="AH196" i="9"/>
  <c r="AG196" i="9"/>
  <c r="AF196" i="9"/>
  <c r="AE196" i="9"/>
  <c r="AD196" i="9"/>
  <c r="AC196" i="9"/>
  <c r="AQ195" i="9"/>
  <c r="AP195" i="9"/>
  <c r="AO195" i="9"/>
  <c r="AN195" i="9"/>
  <c r="AM195" i="9"/>
  <c r="AL195" i="9"/>
  <c r="AK195" i="9"/>
  <c r="AJ195" i="9"/>
  <c r="AI195" i="9"/>
  <c r="AH195" i="9"/>
  <c r="AG195" i="9"/>
  <c r="AF195" i="9"/>
  <c r="AE195" i="9"/>
  <c r="AD195" i="9"/>
  <c r="AC195" i="9"/>
  <c r="AQ194" i="9"/>
  <c r="AP194" i="9"/>
  <c r="AO194" i="9"/>
  <c r="AN194" i="9"/>
  <c r="AM194" i="9"/>
  <c r="AL194" i="9"/>
  <c r="AK194" i="9"/>
  <c r="AJ194" i="9"/>
  <c r="AI194" i="9"/>
  <c r="AH194" i="9"/>
  <c r="AG194" i="9"/>
  <c r="AF194" i="9"/>
  <c r="AE194" i="9"/>
  <c r="AD194" i="9"/>
  <c r="AC194" i="9"/>
  <c r="AQ193" i="9"/>
  <c r="AP193" i="9"/>
  <c r="AO193" i="9"/>
  <c r="AN193" i="9"/>
  <c r="AM193" i="9"/>
  <c r="AL193" i="9"/>
  <c r="AK193" i="9"/>
  <c r="AJ193" i="9"/>
  <c r="AI193" i="9"/>
  <c r="AH193" i="9"/>
  <c r="AG193" i="9"/>
  <c r="AF193" i="9"/>
  <c r="AE193" i="9"/>
  <c r="AD193" i="9"/>
  <c r="AC193" i="9"/>
  <c r="AQ192" i="9"/>
  <c r="AP192" i="9"/>
  <c r="AO192" i="9"/>
  <c r="AN192" i="9"/>
  <c r="AM192" i="9"/>
  <c r="AL192" i="9"/>
  <c r="AK192" i="9"/>
  <c r="AJ192" i="9"/>
  <c r="AI192" i="9"/>
  <c r="AH192" i="9"/>
  <c r="AG192" i="9"/>
  <c r="AF192" i="9"/>
  <c r="AE192" i="9"/>
  <c r="AD192" i="9"/>
  <c r="AC192" i="9"/>
  <c r="AQ191" i="9"/>
  <c r="AP191" i="9"/>
  <c r="AO191" i="9"/>
  <c r="AN191" i="9"/>
  <c r="AM191" i="9"/>
  <c r="AL191" i="9"/>
  <c r="AK191" i="9"/>
  <c r="AJ191" i="9"/>
  <c r="AI191" i="9"/>
  <c r="AH191" i="9"/>
  <c r="AG191" i="9"/>
  <c r="AF191" i="9"/>
  <c r="AE191" i="9"/>
  <c r="AD191" i="9"/>
  <c r="AC191" i="9"/>
  <c r="AQ190" i="9"/>
  <c r="AP190" i="9"/>
  <c r="AO190" i="9"/>
  <c r="AN190" i="9"/>
  <c r="AM190" i="9"/>
  <c r="AL190" i="9"/>
  <c r="AK190" i="9"/>
  <c r="AJ190" i="9"/>
  <c r="AI190" i="9"/>
  <c r="AH190" i="9"/>
  <c r="AG190" i="9"/>
  <c r="AF190" i="9"/>
  <c r="AE190" i="9"/>
  <c r="AD190" i="9"/>
  <c r="AC190" i="9"/>
  <c r="AQ189" i="9"/>
  <c r="AP189" i="9"/>
  <c r="AO189" i="9"/>
  <c r="AN189" i="9"/>
  <c r="AM189" i="9"/>
  <c r="AL189" i="9"/>
  <c r="AK189" i="9"/>
  <c r="AJ189" i="9"/>
  <c r="AI189" i="9"/>
  <c r="AH189" i="9"/>
  <c r="AG189" i="9"/>
  <c r="AF189" i="9"/>
  <c r="AE189" i="9"/>
  <c r="AD189" i="9"/>
  <c r="AC189" i="9"/>
  <c r="AQ188" i="9"/>
  <c r="AP188" i="9"/>
  <c r="AO188" i="9"/>
  <c r="AN188" i="9"/>
  <c r="AM188" i="9"/>
  <c r="AL188" i="9"/>
  <c r="AK188" i="9"/>
  <c r="AJ188" i="9"/>
  <c r="AI188" i="9"/>
  <c r="AH188" i="9"/>
  <c r="AG188" i="9"/>
  <c r="AF188" i="9"/>
  <c r="AE188" i="9"/>
  <c r="AD188" i="9"/>
  <c r="AC188" i="9"/>
  <c r="AQ187" i="9"/>
  <c r="AP187" i="9"/>
  <c r="AO187" i="9"/>
  <c r="AN187" i="9"/>
  <c r="AM187" i="9"/>
  <c r="AL187" i="9"/>
  <c r="AK187" i="9"/>
  <c r="AJ187" i="9"/>
  <c r="AI187" i="9"/>
  <c r="AH187" i="9"/>
  <c r="AG187" i="9"/>
  <c r="AF187" i="9"/>
  <c r="AE187" i="9"/>
  <c r="AD187" i="9"/>
  <c r="AC187" i="9"/>
  <c r="AQ186" i="9"/>
  <c r="AP186" i="9"/>
  <c r="AO186" i="9"/>
  <c r="AN186" i="9"/>
  <c r="AM186" i="9"/>
  <c r="AL186" i="9"/>
  <c r="AK186" i="9"/>
  <c r="AJ186" i="9"/>
  <c r="AI186" i="9"/>
  <c r="AH186" i="9"/>
  <c r="AG186" i="9"/>
  <c r="AF186" i="9"/>
  <c r="AE186" i="9"/>
  <c r="AD186" i="9"/>
  <c r="AC186" i="9"/>
  <c r="AQ185" i="9"/>
  <c r="AP185" i="9"/>
  <c r="AO185" i="9"/>
  <c r="AN185" i="9"/>
  <c r="AM185" i="9"/>
  <c r="AL185" i="9"/>
  <c r="AK185" i="9"/>
  <c r="AJ185" i="9"/>
  <c r="AI185" i="9"/>
  <c r="AH185" i="9"/>
  <c r="AG185" i="9"/>
  <c r="AF185" i="9"/>
  <c r="AE185" i="9"/>
  <c r="AD185" i="9"/>
  <c r="AC185" i="9"/>
  <c r="AQ184" i="9"/>
  <c r="AP184" i="9"/>
  <c r="AO184" i="9"/>
  <c r="AN184" i="9"/>
  <c r="AM184" i="9"/>
  <c r="AL184" i="9"/>
  <c r="AK184" i="9"/>
  <c r="AJ184" i="9"/>
  <c r="AI184" i="9"/>
  <c r="AH184" i="9"/>
  <c r="AG184" i="9"/>
  <c r="AF184" i="9"/>
  <c r="AE184" i="9"/>
  <c r="AD184" i="9"/>
  <c r="AC184" i="9"/>
  <c r="AQ183" i="9"/>
  <c r="AP183" i="9"/>
  <c r="AO183" i="9"/>
  <c r="AN183" i="9"/>
  <c r="AM183" i="9"/>
  <c r="AL183" i="9"/>
  <c r="AK183" i="9"/>
  <c r="AJ183" i="9"/>
  <c r="AI183" i="9"/>
  <c r="AH183" i="9"/>
  <c r="AG183" i="9"/>
  <c r="AF183" i="9"/>
  <c r="AE183" i="9"/>
  <c r="AD183" i="9"/>
  <c r="AC183" i="9"/>
  <c r="AQ182" i="9"/>
  <c r="AP182" i="9"/>
  <c r="AO182" i="9"/>
  <c r="AN182" i="9"/>
  <c r="AM182" i="9"/>
  <c r="AL182" i="9"/>
  <c r="AK182" i="9"/>
  <c r="AJ182" i="9"/>
  <c r="AI182" i="9"/>
  <c r="AH182" i="9"/>
  <c r="AG182" i="9"/>
  <c r="AF182" i="9"/>
  <c r="AE182" i="9"/>
  <c r="AD182" i="9"/>
  <c r="AC182" i="9"/>
  <c r="AQ181" i="9"/>
  <c r="AP181" i="9"/>
  <c r="AO181" i="9"/>
  <c r="AN181" i="9"/>
  <c r="AM181" i="9"/>
  <c r="AL181" i="9"/>
  <c r="AK181" i="9"/>
  <c r="AJ181" i="9"/>
  <c r="AI181" i="9"/>
  <c r="AH181" i="9"/>
  <c r="AG181" i="9"/>
  <c r="AF181" i="9"/>
  <c r="AE181" i="9"/>
  <c r="AD181" i="9"/>
  <c r="AC181" i="9"/>
  <c r="AQ180" i="9"/>
  <c r="AP180" i="9"/>
  <c r="AO180" i="9"/>
  <c r="AN180" i="9"/>
  <c r="AM180" i="9"/>
  <c r="AL180" i="9"/>
  <c r="AK180" i="9"/>
  <c r="AJ180" i="9"/>
  <c r="AI180" i="9"/>
  <c r="AH180" i="9"/>
  <c r="AG180" i="9"/>
  <c r="AF180" i="9"/>
  <c r="AE180" i="9"/>
  <c r="AD180" i="9"/>
  <c r="AC180" i="9"/>
  <c r="AQ179" i="9"/>
  <c r="AP179" i="9"/>
  <c r="AO179" i="9"/>
  <c r="AN179" i="9"/>
  <c r="AM179" i="9"/>
  <c r="AL179" i="9"/>
  <c r="AK179" i="9"/>
  <c r="AJ179" i="9"/>
  <c r="AI179" i="9"/>
  <c r="AH179" i="9"/>
  <c r="AG179" i="9"/>
  <c r="AF179" i="9"/>
  <c r="AE179" i="9"/>
  <c r="AD179" i="9"/>
  <c r="AC179" i="9"/>
  <c r="AQ178" i="9"/>
  <c r="AP178" i="9"/>
  <c r="AO178" i="9"/>
  <c r="AN178" i="9"/>
  <c r="AM178" i="9"/>
  <c r="AL178" i="9"/>
  <c r="AK178" i="9"/>
  <c r="AJ178" i="9"/>
  <c r="AI178" i="9"/>
  <c r="AH178" i="9"/>
  <c r="AG178" i="9"/>
  <c r="AF178" i="9"/>
  <c r="AE178" i="9"/>
  <c r="AD178" i="9"/>
  <c r="AC178" i="9"/>
  <c r="AW177" i="9"/>
  <c r="BI177" i="9" s="1"/>
  <c r="AQ177" i="9"/>
  <c r="AP177" i="9"/>
  <c r="AO177" i="9"/>
  <c r="AN177" i="9"/>
  <c r="AM177" i="9"/>
  <c r="AL177" i="9"/>
  <c r="AK177" i="9"/>
  <c r="AJ177" i="9"/>
  <c r="AI177" i="9"/>
  <c r="AH177" i="9"/>
  <c r="AG177" i="9"/>
  <c r="AF177" i="9"/>
  <c r="AE177" i="9"/>
  <c r="AD177" i="9"/>
  <c r="AC177" i="9"/>
  <c r="AQ176" i="9"/>
  <c r="AP176" i="9"/>
  <c r="AO176" i="9"/>
  <c r="AN176" i="9"/>
  <c r="AM176" i="9"/>
  <c r="AL176" i="9"/>
  <c r="AK176" i="9"/>
  <c r="AJ176" i="9"/>
  <c r="AI176" i="9"/>
  <c r="AH176" i="9"/>
  <c r="AG176" i="9"/>
  <c r="AF176" i="9"/>
  <c r="AE176" i="9"/>
  <c r="AD176" i="9"/>
  <c r="AC176" i="9"/>
  <c r="AQ175" i="9"/>
  <c r="AP175" i="9"/>
  <c r="AO175" i="9"/>
  <c r="AN175" i="9"/>
  <c r="AM175" i="9"/>
  <c r="AL175" i="9"/>
  <c r="AK175" i="9"/>
  <c r="AJ175" i="9"/>
  <c r="AI175" i="9"/>
  <c r="AH175" i="9"/>
  <c r="AG175" i="9"/>
  <c r="AF175" i="9"/>
  <c r="AE175" i="9"/>
  <c r="AD175" i="9"/>
  <c r="AC175" i="9"/>
  <c r="AQ174" i="9"/>
  <c r="AP174" i="9"/>
  <c r="AO174" i="9"/>
  <c r="AN174" i="9"/>
  <c r="AM174" i="9"/>
  <c r="AL174" i="9"/>
  <c r="AK174" i="9"/>
  <c r="AJ174" i="9"/>
  <c r="AI174" i="9"/>
  <c r="AH174" i="9"/>
  <c r="AG174" i="9"/>
  <c r="AF174" i="9"/>
  <c r="AE174" i="9"/>
  <c r="AD174" i="9"/>
  <c r="AC174" i="9"/>
  <c r="AQ173" i="9"/>
  <c r="AP173" i="9"/>
  <c r="AO173" i="9"/>
  <c r="AN173" i="9"/>
  <c r="AM173" i="9"/>
  <c r="AL173" i="9"/>
  <c r="AK173" i="9"/>
  <c r="AJ173" i="9"/>
  <c r="AI173" i="9"/>
  <c r="AH173" i="9"/>
  <c r="AG173" i="9"/>
  <c r="AF173" i="9"/>
  <c r="AE173" i="9"/>
  <c r="AD173" i="9"/>
  <c r="AC173" i="9"/>
  <c r="AQ172" i="9"/>
  <c r="AP172" i="9"/>
  <c r="AO172" i="9"/>
  <c r="AN172" i="9"/>
  <c r="AM172" i="9"/>
  <c r="AL172" i="9"/>
  <c r="AK172" i="9"/>
  <c r="AJ172" i="9"/>
  <c r="AI172" i="9"/>
  <c r="AH172" i="9"/>
  <c r="AG172" i="9"/>
  <c r="AF172" i="9"/>
  <c r="AE172" i="9"/>
  <c r="AD172" i="9"/>
  <c r="AC172" i="9"/>
  <c r="AQ171" i="9"/>
  <c r="AP171" i="9"/>
  <c r="AO171" i="9"/>
  <c r="AN171" i="9"/>
  <c r="AM171" i="9"/>
  <c r="AL171" i="9"/>
  <c r="AK171" i="9"/>
  <c r="AJ171" i="9"/>
  <c r="AI171" i="9"/>
  <c r="AH171" i="9"/>
  <c r="AG171" i="9"/>
  <c r="AF171" i="9"/>
  <c r="AE171" i="9"/>
  <c r="AD171" i="9"/>
  <c r="AC171" i="9"/>
  <c r="AQ170" i="9"/>
  <c r="AP170" i="9"/>
  <c r="AO170" i="9"/>
  <c r="AN170" i="9"/>
  <c r="AM170" i="9"/>
  <c r="AL170" i="9"/>
  <c r="AK170" i="9"/>
  <c r="AJ170" i="9"/>
  <c r="AI170" i="9"/>
  <c r="AH170" i="9"/>
  <c r="AG170" i="9"/>
  <c r="AF170" i="9"/>
  <c r="AE170" i="9"/>
  <c r="AD170" i="9"/>
  <c r="AC170" i="9"/>
  <c r="AQ169" i="9"/>
  <c r="AP169" i="9"/>
  <c r="AO169" i="9"/>
  <c r="AN169" i="9"/>
  <c r="AM169" i="9"/>
  <c r="AL169" i="9"/>
  <c r="AK169" i="9"/>
  <c r="AJ169" i="9"/>
  <c r="AI169" i="9"/>
  <c r="AH169" i="9"/>
  <c r="AG169" i="9"/>
  <c r="AF169" i="9"/>
  <c r="AE169" i="9"/>
  <c r="AD169" i="9"/>
  <c r="AC169" i="9"/>
  <c r="AQ168" i="9"/>
  <c r="AP168" i="9"/>
  <c r="AO168" i="9"/>
  <c r="AN168" i="9"/>
  <c r="AM168" i="9"/>
  <c r="AL168" i="9"/>
  <c r="AK168" i="9"/>
  <c r="AJ168" i="9"/>
  <c r="AI168" i="9"/>
  <c r="AH168" i="9"/>
  <c r="AG168" i="9"/>
  <c r="AF168" i="9"/>
  <c r="AE168" i="9"/>
  <c r="AD168" i="9"/>
  <c r="AC168" i="9"/>
  <c r="AQ167" i="9"/>
  <c r="AP167" i="9"/>
  <c r="AO167" i="9"/>
  <c r="AN167" i="9"/>
  <c r="AM167" i="9"/>
  <c r="AL167" i="9"/>
  <c r="AK167" i="9"/>
  <c r="AJ167" i="9"/>
  <c r="AI167" i="9"/>
  <c r="AH167" i="9"/>
  <c r="AG167" i="9"/>
  <c r="AF167" i="9"/>
  <c r="AE167" i="9"/>
  <c r="AD167" i="9"/>
  <c r="AC167" i="9"/>
  <c r="AQ166" i="9"/>
  <c r="AP166" i="9"/>
  <c r="AO166" i="9"/>
  <c r="AN166" i="9"/>
  <c r="AM166" i="9"/>
  <c r="AL166" i="9"/>
  <c r="AK166" i="9"/>
  <c r="AJ166" i="9"/>
  <c r="AI166" i="9"/>
  <c r="AH166" i="9"/>
  <c r="AG166" i="9"/>
  <c r="AF166" i="9"/>
  <c r="AE166" i="9"/>
  <c r="AD166" i="9"/>
  <c r="AC166" i="9"/>
  <c r="AQ165" i="9"/>
  <c r="AP165" i="9"/>
  <c r="AO165" i="9"/>
  <c r="AN165" i="9"/>
  <c r="AM165" i="9"/>
  <c r="AL165" i="9"/>
  <c r="AK165" i="9"/>
  <c r="AJ165" i="9"/>
  <c r="AI165" i="9"/>
  <c r="AH165" i="9"/>
  <c r="AG165" i="9"/>
  <c r="AF165" i="9"/>
  <c r="AE165" i="9"/>
  <c r="AD165" i="9"/>
  <c r="AC165" i="9"/>
  <c r="AQ164" i="9"/>
  <c r="AP164" i="9"/>
  <c r="AO164" i="9"/>
  <c r="AN164" i="9"/>
  <c r="AM164" i="9"/>
  <c r="AL164" i="9"/>
  <c r="AK164" i="9"/>
  <c r="AJ164" i="9"/>
  <c r="AI164" i="9"/>
  <c r="AH164" i="9"/>
  <c r="AG164" i="9"/>
  <c r="AF164" i="9"/>
  <c r="AE164" i="9"/>
  <c r="AD164" i="9"/>
  <c r="AC164" i="9"/>
  <c r="AQ163" i="9"/>
  <c r="AP163" i="9"/>
  <c r="AO163" i="9"/>
  <c r="AN163" i="9"/>
  <c r="AM163" i="9"/>
  <c r="AL163" i="9"/>
  <c r="AK163" i="9"/>
  <c r="AJ163" i="9"/>
  <c r="AI163" i="9"/>
  <c r="AH163" i="9"/>
  <c r="AG163" i="9"/>
  <c r="AF163" i="9"/>
  <c r="AE163" i="9"/>
  <c r="AD163" i="9"/>
  <c r="AC163" i="9"/>
  <c r="AQ162" i="9"/>
  <c r="AP162" i="9"/>
  <c r="AO162" i="9"/>
  <c r="AN162" i="9"/>
  <c r="AM162" i="9"/>
  <c r="AL162" i="9"/>
  <c r="AK162" i="9"/>
  <c r="AJ162" i="9"/>
  <c r="AI162" i="9"/>
  <c r="AH162" i="9"/>
  <c r="AG162" i="9"/>
  <c r="AF162" i="9"/>
  <c r="AE162" i="9"/>
  <c r="AD162" i="9"/>
  <c r="AC162" i="9"/>
  <c r="AW161" i="9"/>
  <c r="BI161" i="9" s="1"/>
  <c r="AQ161" i="9"/>
  <c r="AP161" i="9"/>
  <c r="AO161" i="9"/>
  <c r="AN161" i="9"/>
  <c r="AM161" i="9"/>
  <c r="AL161" i="9"/>
  <c r="AK161" i="9"/>
  <c r="AJ161" i="9"/>
  <c r="AI161" i="9"/>
  <c r="AH161" i="9"/>
  <c r="AG161" i="9"/>
  <c r="AF161" i="9"/>
  <c r="AE161" i="9"/>
  <c r="AD161" i="9"/>
  <c r="AC161" i="9"/>
  <c r="AQ160" i="9"/>
  <c r="AP160" i="9"/>
  <c r="AO160" i="9"/>
  <c r="AN160" i="9"/>
  <c r="AM160" i="9"/>
  <c r="AL160" i="9"/>
  <c r="AK160" i="9"/>
  <c r="AJ160" i="9"/>
  <c r="AI160" i="9"/>
  <c r="AH160" i="9"/>
  <c r="AG160" i="9"/>
  <c r="AF160" i="9"/>
  <c r="AE160" i="9"/>
  <c r="AD160" i="9"/>
  <c r="AC160" i="9"/>
  <c r="AW159" i="9"/>
  <c r="BI159" i="9" s="1"/>
  <c r="AQ159" i="9"/>
  <c r="AP159" i="9"/>
  <c r="AO159" i="9"/>
  <c r="AN159" i="9"/>
  <c r="AM159" i="9"/>
  <c r="AL159" i="9"/>
  <c r="AK159" i="9"/>
  <c r="AJ159" i="9"/>
  <c r="AI159" i="9"/>
  <c r="AH159" i="9"/>
  <c r="AG159" i="9"/>
  <c r="AF159" i="9"/>
  <c r="AE159" i="9"/>
  <c r="AD159" i="9"/>
  <c r="AC159" i="9"/>
  <c r="AQ158" i="9"/>
  <c r="AP158" i="9"/>
  <c r="AO158" i="9"/>
  <c r="AN158" i="9"/>
  <c r="AM158" i="9"/>
  <c r="AL158" i="9"/>
  <c r="AK158" i="9"/>
  <c r="AJ158" i="9"/>
  <c r="AI158" i="9"/>
  <c r="AH158" i="9"/>
  <c r="AG158" i="9"/>
  <c r="AF158" i="9"/>
  <c r="AE158" i="9"/>
  <c r="AD158" i="9"/>
  <c r="AC158" i="9"/>
  <c r="AQ157" i="9"/>
  <c r="AP157" i="9"/>
  <c r="AO157" i="9"/>
  <c r="AN157" i="9"/>
  <c r="AM157" i="9"/>
  <c r="AL157" i="9"/>
  <c r="AK157" i="9"/>
  <c r="AJ157" i="9"/>
  <c r="AI157" i="9"/>
  <c r="AH157" i="9"/>
  <c r="AG157" i="9"/>
  <c r="AF157" i="9"/>
  <c r="AE157" i="9"/>
  <c r="AD157" i="9"/>
  <c r="AC157" i="9"/>
  <c r="AQ156" i="9"/>
  <c r="AP156" i="9"/>
  <c r="AO156" i="9"/>
  <c r="AN156" i="9"/>
  <c r="AM156" i="9"/>
  <c r="AL156" i="9"/>
  <c r="AK156" i="9"/>
  <c r="AJ156" i="9"/>
  <c r="AI156" i="9"/>
  <c r="AH156" i="9"/>
  <c r="AG156" i="9"/>
  <c r="AF156" i="9"/>
  <c r="AE156" i="9"/>
  <c r="AD156" i="9"/>
  <c r="AC156" i="9"/>
  <c r="AQ155" i="9"/>
  <c r="AP155" i="9"/>
  <c r="AO155" i="9"/>
  <c r="AN155" i="9"/>
  <c r="AM155" i="9"/>
  <c r="AL155" i="9"/>
  <c r="AK155" i="9"/>
  <c r="AJ155" i="9"/>
  <c r="AI155" i="9"/>
  <c r="AH155" i="9"/>
  <c r="AG155" i="9"/>
  <c r="AF155" i="9"/>
  <c r="AE155" i="9"/>
  <c r="AD155" i="9"/>
  <c r="AC155" i="9"/>
  <c r="AQ154" i="9"/>
  <c r="AP154" i="9"/>
  <c r="AO154" i="9"/>
  <c r="AN154" i="9"/>
  <c r="AM154" i="9"/>
  <c r="AL154" i="9"/>
  <c r="AK154" i="9"/>
  <c r="AJ154" i="9"/>
  <c r="AI154" i="9"/>
  <c r="AH154" i="9"/>
  <c r="AG154" i="9"/>
  <c r="AF154" i="9"/>
  <c r="AE154" i="9"/>
  <c r="AD154" i="9"/>
  <c r="AC154" i="9"/>
  <c r="AQ153" i="9"/>
  <c r="AP153" i="9"/>
  <c r="AO153" i="9"/>
  <c r="AN153" i="9"/>
  <c r="AM153" i="9"/>
  <c r="AL153" i="9"/>
  <c r="AK153" i="9"/>
  <c r="AJ153" i="9"/>
  <c r="AI153" i="9"/>
  <c r="AH153" i="9"/>
  <c r="AG153" i="9"/>
  <c r="AF153" i="9"/>
  <c r="AE153" i="9"/>
  <c r="AD153" i="9"/>
  <c r="AC153" i="9"/>
  <c r="AQ152" i="9"/>
  <c r="AP152" i="9"/>
  <c r="AO152" i="9"/>
  <c r="AN152" i="9"/>
  <c r="AM152" i="9"/>
  <c r="AL152" i="9"/>
  <c r="AK152" i="9"/>
  <c r="AJ152" i="9"/>
  <c r="AI152" i="9"/>
  <c r="AH152" i="9"/>
  <c r="AG152" i="9"/>
  <c r="AF152" i="9"/>
  <c r="AE152" i="9"/>
  <c r="AD152" i="9"/>
  <c r="AC152" i="9"/>
  <c r="AQ151" i="9"/>
  <c r="AP151" i="9"/>
  <c r="AO151" i="9"/>
  <c r="AN151" i="9"/>
  <c r="AM151" i="9"/>
  <c r="AL151" i="9"/>
  <c r="AK151" i="9"/>
  <c r="AJ151" i="9"/>
  <c r="AI151" i="9"/>
  <c r="AH151" i="9"/>
  <c r="AG151" i="9"/>
  <c r="AF151" i="9"/>
  <c r="AE151" i="9"/>
  <c r="AD151" i="9"/>
  <c r="AC151" i="9"/>
  <c r="AQ150" i="9"/>
  <c r="AP150" i="9"/>
  <c r="AO150" i="9"/>
  <c r="AN150" i="9"/>
  <c r="AM150" i="9"/>
  <c r="AL150" i="9"/>
  <c r="AK150" i="9"/>
  <c r="AJ150" i="9"/>
  <c r="AI150" i="9"/>
  <c r="AH150" i="9"/>
  <c r="AG150" i="9"/>
  <c r="AF150" i="9"/>
  <c r="AE150" i="9"/>
  <c r="AD150" i="9"/>
  <c r="AC150" i="9"/>
  <c r="AQ149" i="9"/>
  <c r="AP149" i="9"/>
  <c r="AO149" i="9"/>
  <c r="AN149" i="9"/>
  <c r="AM149" i="9"/>
  <c r="AL149" i="9"/>
  <c r="AK149" i="9"/>
  <c r="AJ149" i="9"/>
  <c r="AI149" i="9"/>
  <c r="AH149" i="9"/>
  <c r="AG149" i="9"/>
  <c r="AF149" i="9"/>
  <c r="AE149" i="9"/>
  <c r="AD149" i="9"/>
  <c r="AC149" i="9"/>
  <c r="AQ148" i="9"/>
  <c r="AP148" i="9"/>
  <c r="AO148" i="9"/>
  <c r="AN148" i="9"/>
  <c r="AM148" i="9"/>
  <c r="AL148" i="9"/>
  <c r="AK148" i="9"/>
  <c r="AJ148" i="9"/>
  <c r="AI148" i="9"/>
  <c r="AH148" i="9"/>
  <c r="AG148" i="9"/>
  <c r="AF148" i="9"/>
  <c r="AE148" i="9"/>
  <c r="AD148" i="9"/>
  <c r="AC148" i="9"/>
  <c r="AW147" i="9"/>
  <c r="BI147" i="9" s="1"/>
  <c r="AQ147" i="9"/>
  <c r="AP147" i="9"/>
  <c r="AO147" i="9"/>
  <c r="AN147" i="9"/>
  <c r="AM147" i="9"/>
  <c r="AL147" i="9"/>
  <c r="AK147" i="9"/>
  <c r="AJ147" i="9"/>
  <c r="AI147" i="9"/>
  <c r="AH147" i="9"/>
  <c r="AG147" i="9"/>
  <c r="AF147" i="9"/>
  <c r="AE147" i="9"/>
  <c r="AD147" i="9"/>
  <c r="AC147" i="9"/>
  <c r="AQ146" i="9"/>
  <c r="AP146" i="9"/>
  <c r="AO146" i="9"/>
  <c r="AN146" i="9"/>
  <c r="AM146" i="9"/>
  <c r="AL146" i="9"/>
  <c r="AK146" i="9"/>
  <c r="AJ146" i="9"/>
  <c r="AI146" i="9"/>
  <c r="AH146" i="9"/>
  <c r="AG146" i="9"/>
  <c r="AF146" i="9"/>
  <c r="AE146" i="9"/>
  <c r="AD146" i="9"/>
  <c r="AC146" i="9"/>
  <c r="AQ145" i="9"/>
  <c r="AP145" i="9"/>
  <c r="AO145" i="9"/>
  <c r="AN145" i="9"/>
  <c r="AM145" i="9"/>
  <c r="AL145" i="9"/>
  <c r="AK145" i="9"/>
  <c r="AJ145" i="9"/>
  <c r="AI145" i="9"/>
  <c r="AH145" i="9"/>
  <c r="AG145" i="9"/>
  <c r="AF145" i="9"/>
  <c r="AE145" i="9"/>
  <c r="AD145" i="9"/>
  <c r="AC145" i="9"/>
  <c r="AQ144" i="9"/>
  <c r="AP144" i="9"/>
  <c r="AO144" i="9"/>
  <c r="AN144" i="9"/>
  <c r="AM144" i="9"/>
  <c r="AL144" i="9"/>
  <c r="AK144" i="9"/>
  <c r="AJ144" i="9"/>
  <c r="AI144" i="9"/>
  <c r="AH144" i="9"/>
  <c r="AG144" i="9"/>
  <c r="AF144" i="9"/>
  <c r="AE144" i="9"/>
  <c r="AD144" i="9"/>
  <c r="AC144" i="9"/>
  <c r="AQ143" i="9"/>
  <c r="AP143" i="9"/>
  <c r="AO143" i="9"/>
  <c r="AN143" i="9"/>
  <c r="AM143" i="9"/>
  <c r="AL143" i="9"/>
  <c r="AK143" i="9"/>
  <c r="AJ143" i="9"/>
  <c r="AI143" i="9"/>
  <c r="AH143" i="9"/>
  <c r="AG143" i="9"/>
  <c r="AF143" i="9"/>
  <c r="AE143" i="9"/>
  <c r="AD143" i="9"/>
  <c r="AC143" i="9"/>
  <c r="AQ142" i="9"/>
  <c r="AP142" i="9"/>
  <c r="AO142" i="9"/>
  <c r="AN142" i="9"/>
  <c r="AM142" i="9"/>
  <c r="AL142" i="9"/>
  <c r="AK142" i="9"/>
  <c r="AJ142" i="9"/>
  <c r="AI142" i="9"/>
  <c r="AH142" i="9"/>
  <c r="AG142" i="9"/>
  <c r="AF142" i="9"/>
  <c r="AE142" i="9"/>
  <c r="AD142" i="9"/>
  <c r="AC142" i="9"/>
  <c r="AQ141" i="9"/>
  <c r="AP141" i="9"/>
  <c r="AO141" i="9"/>
  <c r="AN141" i="9"/>
  <c r="AM141" i="9"/>
  <c r="AL141" i="9"/>
  <c r="AK141" i="9"/>
  <c r="AJ141" i="9"/>
  <c r="AI141" i="9"/>
  <c r="AH141" i="9"/>
  <c r="AG141" i="9"/>
  <c r="AF141" i="9"/>
  <c r="AE141" i="9"/>
  <c r="AD141" i="9"/>
  <c r="AC141" i="9"/>
  <c r="AQ140" i="9"/>
  <c r="AP140" i="9"/>
  <c r="AO140" i="9"/>
  <c r="AN140" i="9"/>
  <c r="AM140" i="9"/>
  <c r="AL140" i="9"/>
  <c r="AK140" i="9"/>
  <c r="AJ140" i="9"/>
  <c r="AI140" i="9"/>
  <c r="AH140" i="9"/>
  <c r="AG140" i="9"/>
  <c r="AF140" i="9"/>
  <c r="AE140" i="9"/>
  <c r="AD140" i="9"/>
  <c r="AC140" i="9"/>
  <c r="AW139" i="9"/>
  <c r="BI139" i="9" s="1"/>
  <c r="AQ139" i="9"/>
  <c r="AP139" i="9"/>
  <c r="AO139" i="9"/>
  <c r="AN139" i="9"/>
  <c r="AM139" i="9"/>
  <c r="AL139" i="9"/>
  <c r="AK139" i="9"/>
  <c r="AJ139" i="9"/>
  <c r="AI139" i="9"/>
  <c r="AH139" i="9"/>
  <c r="AG139" i="9"/>
  <c r="AF139" i="9"/>
  <c r="AE139" i="9"/>
  <c r="AD139" i="9"/>
  <c r="AC139" i="9"/>
  <c r="AQ138" i="9"/>
  <c r="AP138" i="9"/>
  <c r="AO138" i="9"/>
  <c r="AN138" i="9"/>
  <c r="AM138" i="9"/>
  <c r="AL138" i="9"/>
  <c r="AK138" i="9"/>
  <c r="AJ138" i="9"/>
  <c r="AI138" i="9"/>
  <c r="AH138" i="9"/>
  <c r="AG138" i="9"/>
  <c r="AF138" i="9"/>
  <c r="AE138" i="9"/>
  <c r="AD138" i="9"/>
  <c r="AC138" i="9"/>
  <c r="AW137" i="9"/>
  <c r="BI137" i="9" s="1"/>
  <c r="AQ137" i="9"/>
  <c r="AP137" i="9"/>
  <c r="AO137" i="9"/>
  <c r="AN137" i="9"/>
  <c r="AM137" i="9"/>
  <c r="AL137" i="9"/>
  <c r="AK137" i="9"/>
  <c r="AJ137" i="9"/>
  <c r="AI137" i="9"/>
  <c r="AH137" i="9"/>
  <c r="AG137" i="9"/>
  <c r="AF137" i="9"/>
  <c r="AE137" i="9"/>
  <c r="AD137" i="9"/>
  <c r="AC137" i="9"/>
  <c r="AW136" i="9"/>
  <c r="BI136" i="9" s="1"/>
  <c r="AQ136" i="9"/>
  <c r="AP136" i="9"/>
  <c r="AO136" i="9"/>
  <c r="AN136" i="9"/>
  <c r="AM136" i="9"/>
  <c r="AL136" i="9"/>
  <c r="AK136" i="9"/>
  <c r="AJ136" i="9"/>
  <c r="AI136" i="9"/>
  <c r="AH136" i="9"/>
  <c r="AG136" i="9"/>
  <c r="AF136" i="9"/>
  <c r="AE136" i="9"/>
  <c r="AD136" i="9"/>
  <c r="AC136" i="9"/>
  <c r="AW135" i="9"/>
  <c r="BI135" i="9" s="1"/>
  <c r="AQ135" i="9"/>
  <c r="AP135" i="9"/>
  <c r="AO135" i="9"/>
  <c r="AN135" i="9"/>
  <c r="AM135" i="9"/>
  <c r="AL135" i="9"/>
  <c r="AK135" i="9"/>
  <c r="AJ135" i="9"/>
  <c r="AI135" i="9"/>
  <c r="AH135" i="9"/>
  <c r="AG135" i="9"/>
  <c r="AF135" i="9"/>
  <c r="AE135" i="9"/>
  <c r="AD135" i="9"/>
  <c r="AC135" i="9"/>
  <c r="AW134" i="9"/>
  <c r="BI134" i="9" s="1"/>
  <c r="AQ134" i="9"/>
  <c r="AP134" i="9"/>
  <c r="AO134" i="9"/>
  <c r="AN134" i="9"/>
  <c r="AM134" i="9"/>
  <c r="AL134" i="9"/>
  <c r="AK134" i="9"/>
  <c r="AJ134" i="9"/>
  <c r="AI134" i="9"/>
  <c r="AH134" i="9"/>
  <c r="AG134" i="9"/>
  <c r="AF134" i="9"/>
  <c r="AE134" i="9"/>
  <c r="AD134" i="9"/>
  <c r="AC134" i="9"/>
  <c r="AW133" i="9"/>
  <c r="BI133" i="9" s="1"/>
  <c r="AQ133" i="9"/>
  <c r="AP133" i="9"/>
  <c r="AO133" i="9"/>
  <c r="AN133" i="9"/>
  <c r="AM133" i="9"/>
  <c r="AL133" i="9"/>
  <c r="AK133" i="9"/>
  <c r="AJ133" i="9"/>
  <c r="AI133" i="9"/>
  <c r="AH133" i="9"/>
  <c r="AG133" i="9"/>
  <c r="AF133" i="9"/>
  <c r="AE133" i="9"/>
  <c r="AD133" i="9"/>
  <c r="AC133" i="9"/>
  <c r="AW132" i="9"/>
  <c r="BI132" i="9" s="1"/>
  <c r="AQ132" i="9"/>
  <c r="AP132" i="9"/>
  <c r="AO132" i="9"/>
  <c r="AN132" i="9"/>
  <c r="AM132" i="9"/>
  <c r="AL132" i="9"/>
  <c r="AK132" i="9"/>
  <c r="AJ132" i="9"/>
  <c r="AI132" i="9"/>
  <c r="AH132" i="9"/>
  <c r="AG132" i="9"/>
  <c r="AF132" i="9"/>
  <c r="AE132" i="9"/>
  <c r="AD132" i="9"/>
  <c r="AC132" i="9"/>
  <c r="AW131" i="9"/>
  <c r="BI131" i="9" s="1"/>
  <c r="AQ131" i="9"/>
  <c r="AP131" i="9"/>
  <c r="AO131" i="9"/>
  <c r="AN131" i="9"/>
  <c r="AM131" i="9"/>
  <c r="AL131" i="9"/>
  <c r="AK131" i="9"/>
  <c r="AJ131" i="9"/>
  <c r="AI131" i="9"/>
  <c r="AH131" i="9"/>
  <c r="AG131" i="9"/>
  <c r="AF131" i="9"/>
  <c r="AE131" i="9"/>
  <c r="AD131" i="9"/>
  <c r="AC131" i="9"/>
  <c r="AW130" i="9"/>
  <c r="BI130" i="9" s="1"/>
  <c r="AQ130" i="9"/>
  <c r="AP130" i="9"/>
  <c r="AO130" i="9"/>
  <c r="AN130" i="9"/>
  <c r="AM130" i="9"/>
  <c r="AL130" i="9"/>
  <c r="AK130" i="9"/>
  <c r="AJ130" i="9"/>
  <c r="AI130" i="9"/>
  <c r="AH130" i="9"/>
  <c r="AG130" i="9"/>
  <c r="AF130" i="9"/>
  <c r="AE130" i="9"/>
  <c r="AD130" i="9"/>
  <c r="AC130" i="9"/>
  <c r="AW129" i="9"/>
  <c r="BI129" i="9" s="1"/>
  <c r="AQ129" i="9"/>
  <c r="AP129" i="9"/>
  <c r="AO129" i="9"/>
  <c r="AN129" i="9"/>
  <c r="AM129" i="9"/>
  <c r="AL129" i="9"/>
  <c r="AK129" i="9"/>
  <c r="AJ129" i="9"/>
  <c r="AI129" i="9"/>
  <c r="AH129" i="9"/>
  <c r="AG129" i="9"/>
  <c r="AF129" i="9"/>
  <c r="AE129" i="9"/>
  <c r="AD129" i="9"/>
  <c r="AC129" i="9"/>
  <c r="AW128" i="9"/>
  <c r="BI128" i="9" s="1"/>
  <c r="AQ128" i="9"/>
  <c r="AP128" i="9"/>
  <c r="AO128" i="9"/>
  <c r="AN128" i="9"/>
  <c r="AM128" i="9"/>
  <c r="AL128" i="9"/>
  <c r="AK128" i="9"/>
  <c r="AJ128" i="9"/>
  <c r="AI128" i="9"/>
  <c r="AH128" i="9"/>
  <c r="AG128" i="9"/>
  <c r="AF128" i="9"/>
  <c r="AE128" i="9"/>
  <c r="AD128" i="9"/>
  <c r="AC128" i="9"/>
  <c r="AW127" i="9"/>
  <c r="BI127" i="9" s="1"/>
  <c r="AQ127" i="9"/>
  <c r="AP127" i="9"/>
  <c r="AO127" i="9"/>
  <c r="AN127" i="9"/>
  <c r="AM127" i="9"/>
  <c r="AL127" i="9"/>
  <c r="AK127" i="9"/>
  <c r="AJ127" i="9"/>
  <c r="AI127" i="9"/>
  <c r="AH127" i="9"/>
  <c r="AG127" i="9"/>
  <c r="AF127" i="9"/>
  <c r="AE127" i="9"/>
  <c r="AD127" i="9"/>
  <c r="AC127" i="9"/>
  <c r="AW126" i="9"/>
  <c r="BI126" i="9" s="1"/>
  <c r="AQ126" i="9"/>
  <c r="AP126" i="9"/>
  <c r="AO126" i="9"/>
  <c r="AN126" i="9"/>
  <c r="AM126" i="9"/>
  <c r="AL126" i="9"/>
  <c r="AK126" i="9"/>
  <c r="AJ126" i="9"/>
  <c r="AI126" i="9"/>
  <c r="AH126" i="9"/>
  <c r="AG126" i="9"/>
  <c r="AF126" i="9"/>
  <c r="AE126" i="9"/>
  <c r="AD126" i="9"/>
  <c r="AC126" i="9"/>
  <c r="AW125" i="9"/>
  <c r="BI125" i="9" s="1"/>
  <c r="AQ125" i="9"/>
  <c r="AP125" i="9"/>
  <c r="AO125" i="9"/>
  <c r="AN125" i="9"/>
  <c r="AM125" i="9"/>
  <c r="AL125" i="9"/>
  <c r="AK125" i="9"/>
  <c r="AJ125" i="9"/>
  <c r="AI125" i="9"/>
  <c r="AH125" i="9"/>
  <c r="AG125" i="9"/>
  <c r="AF125" i="9"/>
  <c r="AE125" i="9"/>
  <c r="AD125" i="9"/>
  <c r="AC125" i="9"/>
  <c r="AW124" i="9"/>
  <c r="BI124" i="9" s="1"/>
  <c r="AQ124" i="9"/>
  <c r="AP124" i="9"/>
  <c r="AO124" i="9"/>
  <c r="AN124" i="9"/>
  <c r="AM124" i="9"/>
  <c r="AL124" i="9"/>
  <c r="AK124" i="9"/>
  <c r="AJ124" i="9"/>
  <c r="AI124" i="9"/>
  <c r="AH124" i="9"/>
  <c r="AG124" i="9"/>
  <c r="AF124" i="9"/>
  <c r="AE124" i="9"/>
  <c r="AD124" i="9"/>
  <c r="AC124" i="9"/>
  <c r="AW123" i="9"/>
  <c r="BI123" i="9" s="1"/>
  <c r="AQ123" i="9"/>
  <c r="AP123" i="9"/>
  <c r="AO123" i="9"/>
  <c r="AN123" i="9"/>
  <c r="AM123" i="9"/>
  <c r="AL123" i="9"/>
  <c r="AK123" i="9"/>
  <c r="AJ123" i="9"/>
  <c r="AI123" i="9"/>
  <c r="AH123" i="9"/>
  <c r="AG123" i="9"/>
  <c r="AF123" i="9"/>
  <c r="AE123" i="9"/>
  <c r="AD123" i="9"/>
  <c r="AC123" i="9"/>
  <c r="AW122" i="9"/>
  <c r="BI122" i="9" s="1"/>
  <c r="AQ122" i="9"/>
  <c r="AP122" i="9"/>
  <c r="AO122" i="9"/>
  <c r="AN122" i="9"/>
  <c r="AM122" i="9"/>
  <c r="AL122" i="9"/>
  <c r="AK122" i="9"/>
  <c r="AJ122" i="9"/>
  <c r="AI122" i="9"/>
  <c r="AH122" i="9"/>
  <c r="AG122" i="9"/>
  <c r="AF122" i="9"/>
  <c r="AE122" i="9"/>
  <c r="AD122" i="9"/>
  <c r="AC122" i="9"/>
  <c r="AW121" i="9"/>
  <c r="BI121" i="9" s="1"/>
  <c r="AQ121" i="9"/>
  <c r="AP121" i="9"/>
  <c r="AO121" i="9"/>
  <c r="AN121" i="9"/>
  <c r="AM121" i="9"/>
  <c r="AL121" i="9"/>
  <c r="AK121" i="9"/>
  <c r="AJ121" i="9"/>
  <c r="AI121" i="9"/>
  <c r="AH121" i="9"/>
  <c r="AG121" i="9"/>
  <c r="AF121" i="9"/>
  <c r="AE121" i="9"/>
  <c r="AD121" i="9"/>
  <c r="AC121" i="9"/>
  <c r="AW120" i="9"/>
  <c r="BI120" i="9" s="1"/>
  <c r="AQ120" i="9"/>
  <c r="AP120" i="9"/>
  <c r="AO120" i="9"/>
  <c r="AN120" i="9"/>
  <c r="AM120" i="9"/>
  <c r="AL120" i="9"/>
  <c r="AK120" i="9"/>
  <c r="AJ120" i="9"/>
  <c r="AI120" i="9"/>
  <c r="AH120" i="9"/>
  <c r="AG120" i="9"/>
  <c r="AF120" i="9"/>
  <c r="AE120" i="9"/>
  <c r="AD120" i="9"/>
  <c r="AC120" i="9"/>
  <c r="AW119" i="9"/>
  <c r="BI119" i="9" s="1"/>
  <c r="AQ119" i="9"/>
  <c r="AP119" i="9"/>
  <c r="AO119" i="9"/>
  <c r="AN119" i="9"/>
  <c r="AM119" i="9"/>
  <c r="AL119" i="9"/>
  <c r="AK119" i="9"/>
  <c r="AJ119" i="9"/>
  <c r="AI119" i="9"/>
  <c r="AH119" i="9"/>
  <c r="AG119" i="9"/>
  <c r="AF119" i="9"/>
  <c r="AE119" i="9"/>
  <c r="AD119" i="9"/>
  <c r="AC119" i="9"/>
  <c r="AW118" i="9"/>
  <c r="BI118" i="9" s="1"/>
  <c r="AQ118" i="9"/>
  <c r="AP118" i="9"/>
  <c r="AO118" i="9"/>
  <c r="AN118" i="9"/>
  <c r="AM118" i="9"/>
  <c r="AL118" i="9"/>
  <c r="AK118" i="9"/>
  <c r="AJ118" i="9"/>
  <c r="AI118" i="9"/>
  <c r="AH118" i="9"/>
  <c r="AG118" i="9"/>
  <c r="AF118" i="9"/>
  <c r="AE118" i="9"/>
  <c r="AD118" i="9"/>
  <c r="AC118" i="9"/>
  <c r="AW117" i="9"/>
  <c r="BI117" i="9" s="1"/>
  <c r="AQ117" i="9"/>
  <c r="AP117" i="9"/>
  <c r="AO117" i="9"/>
  <c r="AN117" i="9"/>
  <c r="AM117" i="9"/>
  <c r="AL117" i="9"/>
  <c r="AK117" i="9"/>
  <c r="AJ117" i="9"/>
  <c r="AI117" i="9"/>
  <c r="AH117" i="9"/>
  <c r="AG117" i="9"/>
  <c r="AF117" i="9"/>
  <c r="AE117" i="9"/>
  <c r="AD117" i="9"/>
  <c r="AC117" i="9"/>
  <c r="AW116" i="9"/>
  <c r="BI116" i="9" s="1"/>
  <c r="AQ116" i="9"/>
  <c r="AP116" i="9"/>
  <c r="AO116" i="9"/>
  <c r="AN116" i="9"/>
  <c r="AM116" i="9"/>
  <c r="AL116" i="9"/>
  <c r="AK116" i="9"/>
  <c r="AJ116" i="9"/>
  <c r="AI116" i="9"/>
  <c r="AH116" i="9"/>
  <c r="AG116" i="9"/>
  <c r="AF116" i="9"/>
  <c r="AE116" i="9"/>
  <c r="AD116" i="9"/>
  <c r="AC116" i="9"/>
  <c r="AW115" i="9"/>
  <c r="BI115" i="9" s="1"/>
  <c r="AQ115" i="9"/>
  <c r="AP115" i="9"/>
  <c r="AO115" i="9"/>
  <c r="AN115" i="9"/>
  <c r="AM115" i="9"/>
  <c r="AL115" i="9"/>
  <c r="AK115" i="9"/>
  <c r="AJ115" i="9"/>
  <c r="AI115" i="9"/>
  <c r="AH115" i="9"/>
  <c r="AG115" i="9"/>
  <c r="AF115" i="9"/>
  <c r="AE115" i="9"/>
  <c r="AD115" i="9"/>
  <c r="AC115" i="9"/>
  <c r="AW114" i="9"/>
  <c r="BI114" i="9" s="1"/>
  <c r="AQ114" i="9"/>
  <c r="AP114" i="9"/>
  <c r="AO114" i="9"/>
  <c r="AN114" i="9"/>
  <c r="AM114" i="9"/>
  <c r="AL114" i="9"/>
  <c r="AK114" i="9"/>
  <c r="AJ114" i="9"/>
  <c r="AI114" i="9"/>
  <c r="AH114" i="9"/>
  <c r="AG114" i="9"/>
  <c r="AF114" i="9"/>
  <c r="AE114" i="9"/>
  <c r="AD114" i="9"/>
  <c r="AC114" i="9"/>
  <c r="AQ113" i="9"/>
  <c r="AP113" i="9"/>
  <c r="AO113" i="9"/>
  <c r="AN113" i="9"/>
  <c r="AM113" i="9"/>
  <c r="AL113" i="9"/>
  <c r="AK113" i="9"/>
  <c r="AJ113" i="9"/>
  <c r="AI113" i="9"/>
  <c r="AH113" i="9"/>
  <c r="AG113" i="9"/>
  <c r="AF113" i="9"/>
  <c r="AE113" i="9"/>
  <c r="AD113" i="9"/>
  <c r="AC113" i="9"/>
  <c r="AQ112" i="9"/>
  <c r="AP112" i="9"/>
  <c r="AO112" i="9"/>
  <c r="AN112" i="9"/>
  <c r="AM112" i="9"/>
  <c r="AL112" i="9"/>
  <c r="AK112" i="9"/>
  <c r="AJ112" i="9"/>
  <c r="AI112" i="9"/>
  <c r="AH112" i="9"/>
  <c r="AG112" i="9"/>
  <c r="AF112" i="9"/>
  <c r="AE112" i="9"/>
  <c r="AD112" i="9"/>
  <c r="AC112" i="9"/>
  <c r="AW111" i="9"/>
  <c r="BI111" i="9" s="1"/>
  <c r="AQ111" i="9"/>
  <c r="AP111" i="9"/>
  <c r="AO111" i="9"/>
  <c r="AN111" i="9"/>
  <c r="AM111" i="9"/>
  <c r="AL111" i="9"/>
  <c r="AK111" i="9"/>
  <c r="AJ111" i="9"/>
  <c r="AI111" i="9"/>
  <c r="AH111" i="9"/>
  <c r="AG111" i="9"/>
  <c r="AF111" i="9"/>
  <c r="AE111" i="9"/>
  <c r="AD111" i="9"/>
  <c r="AC111" i="9"/>
  <c r="AQ110" i="9"/>
  <c r="AP110" i="9"/>
  <c r="AO110" i="9"/>
  <c r="AN110" i="9"/>
  <c r="AM110" i="9"/>
  <c r="AL110" i="9"/>
  <c r="AK110" i="9"/>
  <c r="AJ110" i="9"/>
  <c r="AI110" i="9"/>
  <c r="AH110" i="9"/>
  <c r="AG110" i="9"/>
  <c r="AF110" i="9"/>
  <c r="AE110" i="9"/>
  <c r="AD110" i="9"/>
  <c r="AC110" i="9"/>
  <c r="AQ109" i="9"/>
  <c r="AP109" i="9"/>
  <c r="AO109" i="9"/>
  <c r="AN109" i="9"/>
  <c r="AM109" i="9"/>
  <c r="AL109" i="9"/>
  <c r="AK109" i="9"/>
  <c r="AJ109" i="9"/>
  <c r="AI109" i="9"/>
  <c r="AH109" i="9"/>
  <c r="AG109" i="9"/>
  <c r="AF109" i="9"/>
  <c r="AE109" i="9"/>
  <c r="AD109" i="9"/>
  <c r="AC109" i="9"/>
  <c r="AW108" i="9"/>
  <c r="BI108" i="9" s="1"/>
  <c r="AQ108" i="9"/>
  <c r="AP108" i="9"/>
  <c r="AO108" i="9"/>
  <c r="AN108" i="9"/>
  <c r="AM108" i="9"/>
  <c r="AL108" i="9"/>
  <c r="AK108" i="9"/>
  <c r="AJ108" i="9"/>
  <c r="AI108" i="9"/>
  <c r="AH108" i="9"/>
  <c r="AG108" i="9"/>
  <c r="AF108" i="9"/>
  <c r="AE108" i="9"/>
  <c r="AD108" i="9"/>
  <c r="AC108" i="9"/>
  <c r="AW107" i="9"/>
  <c r="BI107" i="9" s="1"/>
  <c r="AQ107" i="9"/>
  <c r="AP107" i="9"/>
  <c r="AO107" i="9"/>
  <c r="AN107" i="9"/>
  <c r="AM107" i="9"/>
  <c r="AL107" i="9"/>
  <c r="AK107" i="9"/>
  <c r="AJ107" i="9"/>
  <c r="AI107" i="9"/>
  <c r="AH107" i="9"/>
  <c r="AG107" i="9"/>
  <c r="AF107" i="9"/>
  <c r="AE107" i="9"/>
  <c r="AD107" i="9"/>
  <c r="AC107" i="9"/>
  <c r="AW106" i="9"/>
  <c r="BI106" i="9" s="1"/>
  <c r="AQ106" i="9"/>
  <c r="AP106" i="9"/>
  <c r="AO106" i="9"/>
  <c r="AN106" i="9"/>
  <c r="AM106" i="9"/>
  <c r="AL106" i="9"/>
  <c r="AK106" i="9"/>
  <c r="AJ106" i="9"/>
  <c r="AI106" i="9"/>
  <c r="AH106" i="9"/>
  <c r="AG106" i="9"/>
  <c r="AF106" i="9"/>
  <c r="AE106" i="9"/>
  <c r="AD106" i="9"/>
  <c r="AC106" i="9"/>
  <c r="AW105" i="9"/>
  <c r="BI105" i="9" s="1"/>
  <c r="AQ105" i="9"/>
  <c r="AP105" i="9"/>
  <c r="AO105" i="9"/>
  <c r="AN105" i="9"/>
  <c r="AM105" i="9"/>
  <c r="AL105" i="9"/>
  <c r="AK105" i="9"/>
  <c r="AJ105" i="9"/>
  <c r="AI105" i="9"/>
  <c r="AH105" i="9"/>
  <c r="AG105" i="9"/>
  <c r="AF105" i="9"/>
  <c r="AE105" i="9"/>
  <c r="AD105" i="9"/>
  <c r="AC105" i="9"/>
  <c r="AW104" i="9"/>
  <c r="BI104" i="9" s="1"/>
  <c r="AQ104" i="9"/>
  <c r="AP104" i="9"/>
  <c r="AO104" i="9"/>
  <c r="AN104" i="9"/>
  <c r="AM104" i="9"/>
  <c r="AL104" i="9"/>
  <c r="AK104" i="9"/>
  <c r="AJ104" i="9"/>
  <c r="AI104" i="9"/>
  <c r="AH104" i="9"/>
  <c r="AG104" i="9"/>
  <c r="AF104" i="9"/>
  <c r="AE104" i="9"/>
  <c r="AD104" i="9"/>
  <c r="AC104" i="9"/>
  <c r="AW103" i="9"/>
  <c r="BI103" i="9" s="1"/>
  <c r="AQ103" i="9"/>
  <c r="AP103" i="9"/>
  <c r="AO103" i="9"/>
  <c r="AN103" i="9"/>
  <c r="AM103" i="9"/>
  <c r="AL103" i="9"/>
  <c r="AK103" i="9"/>
  <c r="AJ103" i="9"/>
  <c r="AI103" i="9"/>
  <c r="AH103" i="9"/>
  <c r="AG103" i="9"/>
  <c r="AF103" i="9"/>
  <c r="AE103" i="9"/>
  <c r="AD103" i="9"/>
  <c r="AC103" i="9"/>
  <c r="AW102" i="9"/>
  <c r="BI102" i="9" s="1"/>
  <c r="AQ102" i="9"/>
  <c r="AP102" i="9"/>
  <c r="AO102" i="9"/>
  <c r="AN102" i="9"/>
  <c r="AM102" i="9"/>
  <c r="AL102" i="9"/>
  <c r="AK102" i="9"/>
  <c r="AJ102" i="9"/>
  <c r="AI102" i="9"/>
  <c r="AH102" i="9"/>
  <c r="AG102" i="9"/>
  <c r="AF102" i="9"/>
  <c r="AE102" i="9"/>
  <c r="AD102" i="9"/>
  <c r="AC102" i="9"/>
  <c r="AW101" i="9"/>
  <c r="BI101" i="9" s="1"/>
  <c r="AQ101" i="9"/>
  <c r="AP101" i="9"/>
  <c r="AO101" i="9"/>
  <c r="AN101" i="9"/>
  <c r="AM101" i="9"/>
  <c r="AL101" i="9"/>
  <c r="AK101" i="9"/>
  <c r="AJ101" i="9"/>
  <c r="AI101" i="9"/>
  <c r="AH101" i="9"/>
  <c r="AG101" i="9"/>
  <c r="AF101" i="9"/>
  <c r="AE101" i="9"/>
  <c r="AD101" i="9"/>
  <c r="AC101" i="9"/>
  <c r="AQ100" i="9"/>
  <c r="AP100" i="9"/>
  <c r="AO100" i="9"/>
  <c r="AN100" i="9"/>
  <c r="AM100" i="9"/>
  <c r="AL100" i="9"/>
  <c r="AK100" i="9"/>
  <c r="AJ100" i="9"/>
  <c r="AI100" i="9"/>
  <c r="AH100" i="9"/>
  <c r="AG100" i="9"/>
  <c r="AF100" i="9"/>
  <c r="AE100" i="9"/>
  <c r="AD100" i="9"/>
  <c r="AC100" i="9"/>
  <c r="AQ99" i="9"/>
  <c r="AP99" i="9"/>
  <c r="AO99" i="9"/>
  <c r="AN99" i="9"/>
  <c r="AM99" i="9"/>
  <c r="AL99" i="9"/>
  <c r="AK99" i="9"/>
  <c r="AJ99" i="9"/>
  <c r="AI99" i="9"/>
  <c r="AH99" i="9"/>
  <c r="AG99" i="9"/>
  <c r="AF99" i="9"/>
  <c r="AE99" i="9"/>
  <c r="AD99" i="9"/>
  <c r="AC99" i="9"/>
  <c r="AW98" i="9"/>
  <c r="BI98" i="9" s="1"/>
  <c r="AQ98" i="9"/>
  <c r="AP98" i="9"/>
  <c r="AO98" i="9"/>
  <c r="AN98" i="9"/>
  <c r="AM98" i="9"/>
  <c r="AL98" i="9"/>
  <c r="AK98" i="9"/>
  <c r="AJ98" i="9"/>
  <c r="AI98" i="9"/>
  <c r="AH98" i="9"/>
  <c r="AG98" i="9"/>
  <c r="AF98" i="9"/>
  <c r="AE98" i="9"/>
  <c r="AD98" i="9"/>
  <c r="AC98" i="9"/>
  <c r="AW97" i="9"/>
  <c r="BI97" i="9" s="1"/>
  <c r="AQ97" i="9"/>
  <c r="AP97" i="9"/>
  <c r="AO97" i="9"/>
  <c r="AN97" i="9"/>
  <c r="AM97" i="9"/>
  <c r="AL97" i="9"/>
  <c r="AK97" i="9"/>
  <c r="AJ97" i="9"/>
  <c r="AI97" i="9"/>
  <c r="AH97" i="9"/>
  <c r="AG97" i="9"/>
  <c r="AF97" i="9"/>
  <c r="AE97" i="9"/>
  <c r="AD97" i="9"/>
  <c r="AC97" i="9"/>
  <c r="AW96" i="9"/>
  <c r="BI96" i="9" s="1"/>
  <c r="AQ96" i="9"/>
  <c r="AP96" i="9"/>
  <c r="AO96" i="9"/>
  <c r="AN96" i="9"/>
  <c r="AM96" i="9"/>
  <c r="AL96" i="9"/>
  <c r="AK96" i="9"/>
  <c r="AJ96" i="9"/>
  <c r="AI96" i="9"/>
  <c r="AH96" i="9"/>
  <c r="AG96" i="9"/>
  <c r="AF96" i="9"/>
  <c r="AE96" i="9"/>
  <c r="AD96" i="9"/>
  <c r="AC96" i="9"/>
  <c r="AW95" i="9"/>
  <c r="BI95" i="9" s="1"/>
  <c r="AQ95" i="9"/>
  <c r="AP95" i="9"/>
  <c r="AO95" i="9"/>
  <c r="AN95" i="9"/>
  <c r="AM95" i="9"/>
  <c r="AL95" i="9"/>
  <c r="AK95" i="9"/>
  <c r="AJ95" i="9"/>
  <c r="AI95" i="9"/>
  <c r="AH95" i="9"/>
  <c r="AG95" i="9"/>
  <c r="AF95" i="9"/>
  <c r="AE95" i="9"/>
  <c r="AD95" i="9"/>
  <c r="AC95" i="9"/>
  <c r="AW94" i="9"/>
  <c r="BI94" i="9" s="1"/>
  <c r="AQ94" i="9"/>
  <c r="AP94" i="9"/>
  <c r="AO94" i="9"/>
  <c r="AN94" i="9"/>
  <c r="AM94" i="9"/>
  <c r="AL94" i="9"/>
  <c r="AK94" i="9"/>
  <c r="AJ94" i="9"/>
  <c r="AI94" i="9"/>
  <c r="AH94" i="9"/>
  <c r="AG94" i="9"/>
  <c r="AF94" i="9"/>
  <c r="AE94" i="9"/>
  <c r="AD94" i="9"/>
  <c r="AC94" i="9"/>
  <c r="AW93" i="9"/>
  <c r="BI93" i="9" s="1"/>
  <c r="AQ93" i="9"/>
  <c r="AP93" i="9"/>
  <c r="AO93" i="9"/>
  <c r="AN93" i="9"/>
  <c r="AM93" i="9"/>
  <c r="AL93" i="9"/>
  <c r="AK93" i="9"/>
  <c r="AJ93" i="9"/>
  <c r="AI93" i="9"/>
  <c r="AH93" i="9"/>
  <c r="AG93" i="9"/>
  <c r="AF93" i="9"/>
  <c r="AE93" i="9"/>
  <c r="AD93" i="9"/>
  <c r="AC93" i="9"/>
  <c r="AW92" i="9"/>
  <c r="BI92" i="9" s="1"/>
  <c r="AQ92" i="9"/>
  <c r="AP92" i="9"/>
  <c r="AO92" i="9"/>
  <c r="AN92" i="9"/>
  <c r="AM92" i="9"/>
  <c r="AL92" i="9"/>
  <c r="AK92" i="9"/>
  <c r="AJ92" i="9"/>
  <c r="AI92" i="9"/>
  <c r="AH92" i="9"/>
  <c r="AG92" i="9"/>
  <c r="AF92" i="9"/>
  <c r="AE92" i="9"/>
  <c r="AD92" i="9"/>
  <c r="AC92" i="9"/>
  <c r="AQ91" i="9"/>
  <c r="AP91" i="9"/>
  <c r="AO91" i="9"/>
  <c r="AN91" i="9"/>
  <c r="AM91" i="9"/>
  <c r="AL91" i="9"/>
  <c r="AK91" i="9"/>
  <c r="AJ91" i="9"/>
  <c r="AI91" i="9"/>
  <c r="AH91" i="9"/>
  <c r="AG91" i="9"/>
  <c r="AF91" i="9"/>
  <c r="AE91" i="9"/>
  <c r="AD91" i="9"/>
  <c r="AC91" i="9"/>
  <c r="AW90" i="9"/>
  <c r="BI90" i="9" s="1"/>
  <c r="AQ90" i="9"/>
  <c r="AP90" i="9"/>
  <c r="AO90" i="9"/>
  <c r="AN90" i="9"/>
  <c r="AM90" i="9"/>
  <c r="AL90" i="9"/>
  <c r="AK90" i="9"/>
  <c r="AJ90" i="9"/>
  <c r="AI90" i="9"/>
  <c r="AH90" i="9"/>
  <c r="AG90" i="9"/>
  <c r="AF90" i="9"/>
  <c r="AE90" i="9"/>
  <c r="AD90" i="9"/>
  <c r="AC90" i="9"/>
  <c r="AW89" i="9"/>
  <c r="BI89" i="9" s="1"/>
  <c r="AQ89" i="9"/>
  <c r="AP89" i="9"/>
  <c r="AO89" i="9"/>
  <c r="AN89" i="9"/>
  <c r="AM89" i="9"/>
  <c r="AL89" i="9"/>
  <c r="AK89" i="9"/>
  <c r="AJ89" i="9"/>
  <c r="AI89" i="9"/>
  <c r="AH89" i="9"/>
  <c r="AG89" i="9"/>
  <c r="AF89" i="9"/>
  <c r="AE89" i="9"/>
  <c r="AD89" i="9"/>
  <c r="AC89" i="9"/>
  <c r="AW88" i="9"/>
  <c r="BI88" i="9" s="1"/>
  <c r="AQ88" i="9"/>
  <c r="AP88" i="9"/>
  <c r="AO88" i="9"/>
  <c r="AN88" i="9"/>
  <c r="AM88" i="9"/>
  <c r="AL88" i="9"/>
  <c r="AK88" i="9"/>
  <c r="AJ88" i="9"/>
  <c r="AI88" i="9"/>
  <c r="AH88" i="9"/>
  <c r="AG88" i="9"/>
  <c r="AF88" i="9"/>
  <c r="AE88" i="9"/>
  <c r="AD88" i="9"/>
  <c r="AC88" i="9"/>
  <c r="AQ87" i="9"/>
  <c r="AP87" i="9"/>
  <c r="AO87" i="9"/>
  <c r="AN87" i="9"/>
  <c r="AM87" i="9"/>
  <c r="AL87" i="9"/>
  <c r="AK87" i="9"/>
  <c r="AJ87" i="9"/>
  <c r="AI87" i="9"/>
  <c r="AH87" i="9"/>
  <c r="AG87" i="9"/>
  <c r="AF87" i="9"/>
  <c r="AE87" i="9"/>
  <c r="AD87" i="9"/>
  <c r="AC87" i="9"/>
  <c r="AQ86" i="9"/>
  <c r="AP86" i="9"/>
  <c r="AO86" i="9"/>
  <c r="AN86" i="9"/>
  <c r="AM86" i="9"/>
  <c r="AL86" i="9"/>
  <c r="AK86" i="9"/>
  <c r="AJ86" i="9"/>
  <c r="AI86" i="9"/>
  <c r="AH86" i="9"/>
  <c r="AG86" i="9"/>
  <c r="AF86" i="9"/>
  <c r="AE86" i="9"/>
  <c r="AD86" i="9"/>
  <c r="AC86" i="9"/>
  <c r="AW85" i="9"/>
  <c r="BI85" i="9" s="1"/>
  <c r="AQ85" i="9"/>
  <c r="AP85" i="9"/>
  <c r="AO85" i="9"/>
  <c r="AN85" i="9"/>
  <c r="AM85" i="9"/>
  <c r="AL85" i="9"/>
  <c r="AK85" i="9"/>
  <c r="AJ85" i="9"/>
  <c r="AI85" i="9"/>
  <c r="AH85" i="9"/>
  <c r="AG85" i="9"/>
  <c r="AF85" i="9"/>
  <c r="AE85" i="9"/>
  <c r="AD85" i="9"/>
  <c r="AC85" i="9"/>
  <c r="AQ84" i="9"/>
  <c r="AP84" i="9"/>
  <c r="AO84" i="9"/>
  <c r="AN84" i="9"/>
  <c r="AM84" i="9"/>
  <c r="AL84" i="9"/>
  <c r="AK84" i="9"/>
  <c r="AJ84" i="9"/>
  <c r="AI84" i="9"/>
  <c r="AH84" i="9"/>
  <c r="AG84" i="9"/>
  <c r="AF84" i="9"/>
  <c r="AE84" i="9"/>
  <c r="AD84" i="9"/>
  <c r="AC84" i="9"/>
  <c r="AW83" i="9"/>
  <c r="BI83" i="9" s="1"/>
  <c r="AQ83" i="9"/>
  <c r="AP83" i="9"/>
  <c r="AO83" i="9"/>
  <c r="AN83" i="9"/>
  <c r="AM83" i="9"/>
  <c r="AL83" i="9"/>
  <c r="AK83" i="9"/>
  <c r="AJ83" i="9"/>
  <c r="AI83" i="9"/>
  <c r="AH83" i="9"/>
  <c r="AG83" i="9"/>
  <c r="AF83" i="9"/>
  <c r="AE83" i="9"/>
  <c r="AD83" i="9"/>
  <c r="AC83" i="9"/>
  <c r="AW82" i="9"/>
  <c r="BI82" i="9" s="1"/>
  <c r="AQ82" i="9"/>
  <c r="AP82" i="9"/>
  <c r="AO82" i="9"/>
  <c r="AN82" i="9"/>
  <c r="AM82" i="9"/>
  <c r="AL82" i="9"/>
  <c r="AK82" i="9"/>
  <c r="AJ82" i="9"/>
  <c r="AI82" i="9"/>
  <c r="AH82" i="9"/>
  <c r="AG82" i="9"/>
  <c r="AF82" i="9"/>
  <c r="AE82" i="9"/>
  <c r="AD82" i="9"/>
  <c r="AC82" i="9"/>
  <c r="AW81" i="9"/>
  <c r="BI81" i="9" s="1"/>
  <c r="AQ81" i="9"/>
  <c r="AP81" i="9"/>
  <c r="AO81" i="9"/>
  <c r="AN81" i="9"/>
  <c r="AM81" i="9"/>
  <c r="AL81" i="9"/>
  <c r="AK81" i="9"/>
  <c r="AJ81" i="9"/>
  <c r="AI81" i="9"/>
  <c r="AH81" i="9"/>
  <c r="AG81" i="9"/>
  <c r="AF81" i="9"/>
  <c r="AE81" i="9"/>
  <c r="AD81" i="9"/>
  <c r="AC81" i="9"/>
  <c r="AW80" i="9"/>
  <c r="BI80" i="9" s="1"/>
  <c r="AQ80" i="9"/>
  <c r="AP80" i="9"/>
  <c r="AO80" i="9"/>
  <c r="AN80" i="9"/>
  <c r="AM80" i="9"/>
  <c r="AL80" i="9"/>
  <c r="AK80" i="9"/>
  <c r="AJ80" i="9"/>
  <c r="AI80" i="9"/>
  <c r="AH80" i="9"/>
  <c r="AG80" i="9"/>
  <c r="AF80" i="9"/>
  <c r="AE80" i="9"/>
  <c r="AD80" i="9"/>
  <c r="AC80" i="9"/>
  <c r="AW79" i="9"/>
  <c r="BI79" i="9" s="1"/>
  <c r="AQ79" i="9"/>
  <c r="AP79" i="9"/>
  <c r="AO79" i="9"/>
  <c r="AN79" i="9"/>
  <c r="AM79" i="9"/>
  <c r="AL79" i="9"/>
  <c r="AK79" i="9"/>
  <c r="AJ79" i="9"/>
  <c r="AI79" i="9"/>
  <c r="AH79" i="9"/>
  <c r="AG79" i="9"/>
  <c r="AF79" i="9"/>
  <c r="AE79" i="9"/>
  <c r="AD79" i="9"/>
  <c r="AC79" i="9"/>
  <c r="AW78" i="9"/>
  <c r="BI78" i="9" s="1"/>
  <c r="AQ78" i="9"/>
  <c r="AP78" i="9"/>
  <c r="AO78" i="9"/>
  <c r="AN78" i="9"/>
  <c r="AM78" i="9"/>
  <c r="AL78" i="9"/>
  <c r="AK78" i="9"/>
  <c r="AJ78" i="9"/>
  <c r="AI78" i="9"/>
  <c r="AH78" i="9"/>
  <c r="AG78" i="9"/>
  <c r="AF78" i="9"/>
  <c r="AE78" i="9"/>
  <c r="AD78" i="9"/>
  <c r="AC78" i="9"/>
  <c r="AW77" i="9"/>
  <c r="BI77" i="9" s="1"/>
  <c r="AQ77" i="9"/>
  <c r="AP77" i="9"/>
  <c r="AO77" i="9"/>
  <c r="AN77" i="9"/>
  <c r="AM77" i="9"/>
  <c r="AL77" i="9"/>
  <c r="AK77" i="9"/>
  <c r="AJ77" i="9"/>
  <c r="AI77" i="9"/>
  <c r="AH77" i="9"/>
  <c r="AG77" i="9"/>
  <c r="AF77" i="9"/>
  <c r="AE77" i="9"/>
  <c r="AD77" i="9"/>
  <c r="AC77" i="9"/>
  <c r="AW76" i="9"/>
  <c r="BI76" i="9" s="1"/>
  <c r="AQ76" i="9"/>
  <c r="AP76" i="9"/>
  <c r="AO76" i="9"/>
  <c r="AN76" i="9"/>
  <c r="AM76" i="9"/>
  <c r="AL76" i="9"/>
  <c r="AK76" i="9"/>
  <c r="AJ76" i="9"/>
  <c r="AI76" i="9"/>
  <c r="AH76" i="9"/>
  <c r="AG76" i="9"/>
  <c r="AF76" i="9"/>
  <c r="AE76" i="9"/>
  <c r="AD76" i="9"/>
  <c r="AC76" i="9"/>
  <c r="AW75" i="9"/>
  <c r="BI75" i="9" s="1"/>
  <c r="AQ75" i="9"/>
  <c r="AP75" i="9"/>
  <c r="AO75" i="9"/>
  <c r="AN75" i="9"/>
  <c r="AM75" i="9"/>
  <c r="AL75" i="9"/>
  <c r="AK75" i="9"/>
  <c r="AJ75" i="9"/>
  <c r="AI75" i="9"/>
  <c r="AH75" i="9"/>
  <c r="AG75" i="9"/>
  <c r="AF75" i="9"/>
  <c r="AE75" i="9"/>
  <c r="AD75" i="9"/>
  <c r="AC75" i="9"/>
  <c r="AW74" i="9"/>
  <c r="BI74" i="9" s="1"/>
  <c r="AQ74" i="9"/>
  <c r="AP74" i="9"/>
  <c r="AO74" i="9"/>
  <c r="AN74" i="9"/>
  <c r="AM74" i="9"/>
  <c r="AL74" i="9"/>
  <c r="AK74" i="9"/>
  <c r="AJ74" i="9"/>
  <c r="AI74" i="9"/>
  <c r="AH74" i="9"/>
  <c r="AG74" i="9"/>
  <c r="AF74" i="9"/>
  <c r="AE74" i="9"/>
  <c r="AD74" i="9"/>
  <c r="AC74" i="9"/>
  <c r="AW73" i="9"/>
  <c r="BI73" i="9" s="1"/>
  <c r="AQ73" i="9"/>
  <c r="AP73" i="9"/>
  <c r="AO73" i="9"/>
  <c r="AN73" i="9"/>
  <c r="AM73" i="9"/>
  <c r="AL73" i="9"/>
  <c r="AK73" i="9"/>
  <c r="AJ73" i="9"/>
  <c r="AI73" i="9"/>
  <c r="AH73" i="9"/>
  <c r="AG73" i="9"/>
  <c r="AF73" i="9"/>
  <c r="AE73" i="9"/>
  <c r="AD73" i="9"/>
  <c r="AC73" i="9"/>
  <c r="AW72" i="9"/>
  <c r="BI72" i="9" s="1"/>
  <c r="AQ72" i="9"/>
  <c r="AP72" i="9"/>
  <c r="AO72" i="9"/>
  <c r="AN72" i="9"/>
  <c r="AM72" i="9"/>
  <c r="AL72" i="9"/>
  <c r="AK72" i="9"/>
  <c r="AJ72" i="9"/>
  <c r="AI72" i="9"/>
  <c r="AH72" i="9"/>
  <c r="AG72" i="9"/>
  <c r="AF72" i="9"/>
  <c r="AE72" i="9"/>
  <c r="AD72" i="9"/>
  <c r="AC72" i="9"/>
  <c r="AW71" i="9"/>
  <c r="BI71" i="9" s="1"/>
  <c r="AQ71" i="9"/>
  <c r="AP71" i="9"/>
  <c r="AO71" i="9"/>
  <c r="AN71" i="9"/>
  <c r="AM71" i="9"/>
  <c r="AL71" i="9"/>
  <c r="AK71" i="9"/>
  <c r="AJ71" i="9"/>
  <c r="AI71" i="9"/>
  <c r="AH71" i="9"/>
  <c r="AG71" i="9"/>
  <c r="AF71" i="9"/>
  <c r="AE71" i="9"/>
  <c r="AD71" i="9"/>
  <c r="AC71" i="9"/>
  <c r="AW70" i="9"/>
  <c r="BI70" i="9" s="1"/>
  <c r="AQ70" i="9"/>
  <c r="AP70" i="9"/>
  <c r="AO70" i="9"/>
  <c r="AN70" i="9"/>
  <c r="AM70" i="9"/>
  <c r="AL70" i="9"/>
  <c r="AK70" i="9"/>
  <c r="AJ70" i="9"/>
  <c r="AI70" i="9"/>
  <c r="AH70" i="9"/>
  <c r="AG70" i="9"/>
  <c r="AF70" i="9"/>
  <c r="AE70" i="9"/>
  <c r="AD70" i="9"/>
  <c r="AC70" i="9"/>
  <c r="AW69" i="9"/>
  <c r="BI69" i="9" s="1"/>
  <c r="AQ69" i="9"/>
  <c r="AP69" i="9"/>
  <c r="AO69" i="9"/>
  <c r="AN69" i="9"/>
  <c r="AM69" i="9"/>
  <c r="AL69" i="9"/>
  <c r="AK69" i="9"/>
  <c r="AJ69" i="9"/>
  <c r="AI69" i="9"/>
  <c r="AH69" i="9"/>
  <c r="AG69" i="9"/>
  <c r="AF69" i="9"/>
  <c r="AE69" i="9"/>
  <c r="AD69" i="9"/>
  <c r="AC69" i="9"/>
  <c r="AQ68" i="9"/>
  <c r="AP68" i="9"/>
  <c r="AO68" i="9"/>
  <c r="AN68" i="9"/>
  <c r="AM68" i="9"/>
  <c r="AL68" i="9"/>
  <c r="AK68" i="9"/>
  <c r="AJ68" i="9"/>
  <c r="AI68" i="9"/>
  <c r="AH68" i="9"/>
  <c r="AG68" i="9"/>
  <c r="AF68" i="9"/>
  <c r="AE68" i="9"/>
  <c r="AD68" i="9"/>
  <c r="AC68" i="9"/>
  <c r="AW67" i="9"/>
  <c r="BI67" i="9" s="1"/>
  <c r="AQ67" i="9"/>
  <c r="AP67" i="9"/>
  <c r="AO67" i="9"/>
  <c r="AN67" i="9"/>
  <c r="AM67" i="9"/>
  <c r="AL67" i="9"/>
  <c r="AK67" i="9"/>
  <c r="AJ67" i="9"/>
  <c r="AI67" i="9"/>
  <c r="AH67" i="9"/>
  <c r="AG67" i="9"/>
  <c r="AF67" i="9"/>
  <c r="AE67" i="9"/>
  <c r="AD67" i="9"/>
  <c r="AC67" i="9"/>
  <c r="AW66" i="9"/>
  <c r="BI66" i="9" s="1"/>
  <c r="AQ66" i="9"/>
  <c r="AP66" i="9"/>
  <c r="AO66" i="9"/>
  <c r="AN66" i="9"/>
  <c r="AM66" i="9"/>
  <c r="AL66" i="9"/>
  <c r="AK66" i="9"/>
  <c r="AJ66" i="9"/>
  <c r="AI66" i="9"/>
  <c r="AH66" i="9"/>
  <c r="AG66" i="9"/>
  <c r="AF66" i="9"/>
  <c r="AE66" i="9"/>
  <c r="AD66" i="9"/>
  <c r="AC66" i="9"/>
  <c r="AW65" i="9"/>
  <c r="BI65" i="9" s="1"/>
  <c r="AQ65" i="9"/>
  <c r="AP65" i="9"/>
  <c r="AO65" i="9"/>
  <c r="AN65" i="9"/>
  <c r="AM65" i="9"/>
  <c r="AL65" i="9"/>
  <c r="AK65" i="9"/>
  <c r="AJ65" i="9"/>
  <c r="AI65" i="9"/>
  <c r="AH65" i="9"/>
  <c r="AG65" i="9"/>
  <c r="AF65" i="9"/>
  <c r="AE65" i="9"/>
  <c r="AD65" i="9"/>
  <c r="AC65" i="9"/>
  <c r="AW64" i="9"/>
  <c r="BI64" i="9" s="1"/>
  <c r="AQ64" i="9"/>
  <c r="AP64" i="9"/>
  <c r="AO64" i="9"/>
  <c r="AN64" i="9"/>
  <c r="AM64" i="9"/>
  <c r="AL64" i="9"/>
  <c r="AK64" i="9"/>
  <c r="AJ64" i="9"/>
  <c r="AI64" i="9"/>
  <c r="AH64" i="9"/>
  <c r="AG64" i="9"/>
  <c r="AF64" i="9"/>
  <c r="AE64" i="9"/>
  <c r="AD64" i="9"/>
  <c r="AC64" i="9"/>
  <c r="AW63" i="9"/>
  <c r="BI63" i="9" s="1"/>
  <c r="AQ63" i="9"/>
  <c r="AP63" i="9"/>
  <c r="AO63" i="9"/>
  <c r="AN63" i="9"/>
  <c r="AM63" i="9"/>
  <c r="AL63" i="9"/>
  <c r="AK63" i="9"/>
  <c r="AJ63" i="9"/>
  <c r="AI63" i="9"/>
  <c r="AH63" i="9"/>
  <c r="AG63" i="9"/>
  <c r="AF63" i="9"/>
  <c r="AE63" i="9"/>
  <c r="AD63" i="9"/>
  <c r="AC63" i="9"/>
  <c r="AW62" i="9"/>
  <c r="BI62" i="9" s="1"/>
  <c r="AQ62" i="9"/>
  <c r="AP62" i="9"/>
  <c r="AO62" i="9"/>
  <c r="AN62" i="9"/>
  <c r="AM62" i="9"/>
  <c r="AL62" i="9"/>
  <c r="AK62" i="9"/>
  <c r="AJ62" i="9"/>
  <c r="AI62" i="9"/>
  <c r="AH62" i="9"/>
  <c r="AG62" i="9"/>
  <c r="AF62" i="9"/>
  <c r="AE62" i="9"/>
  <c r="AD62" i="9"/>
  <c r="AC62" i="9"/>
  <c r="AW61" i="9"/>
  <c r="BI61" i="9" s="1"/>
  <c r="AQ61" i="9"/>
  <c r="AP61" i="9"/>
  <c r="AO61" i="9"/>
  <c r="AN61" i="9"/>
  <c r="AM61" i="9"/>
  <c r="AL61" i="9"/>
  <c r="AK61" i="9"/>
  <c r="AJ61" i="9"/>
  <c r="AI61" i="9"/>
  <c r="AH61" i="9"/>
  <c r="AG61" i="9"/>
  <c r="AF61" i="9"/>
  <c r="AE61" i="9"/>
  <c r="AD61" i="9"/>
  <c r="AC61" i="9"/>
  <c r="AQ60" i="9"/>
  <c r="AP60" i="9"/>
  <c r="AO60" i="9"/>
  <c r="AN60" i="9"/>
  <c r="AM60" i="9"/>
  <c r="AL60" i="9"/>
  <c r="AK60" i="9"/>
  <c r="AJ60" i="9"/>
  <c r="AI60" i="9"/>
  <c r="AH60" i="9"/>
  <c r="AG60" i="9"/>
  <c r="AF60" i="9"/>
  <c r="AE60" i="9"/>
  <c r="AD60" i="9"/>
  <c r="AC60" i="9"/>
  <c r="AQ59" i="9"/>
  <c r="AP59" i="9"/>
  <c r="AO59" i="9"/>
  <c r="AN59" i="9"/>
  <c r="AM59" i="9"/>
  <c r="AL59" i="9"/>
  <c r="AK59" i="9"/>
  <c r="AJ59" i="9"/>
  <c r="AI59" i="9"/>
  <c r="AH59" i="9"/>
  <c r="AG59" i="9"/>
  <c r="AF59" i="9"/>
  <c r="AE59" i="9"/>
  <c r="AD59" i="9"/>
  <c r="AC59" i="9"/>
  <c r="AQ58" i="9"/>
  <c r="AP58" i="9"/>
  <c r="AO58" i="9"/>
  <c r="AN58" i="9"/>
  <c r="AM58" i="9"/>
  <c r="AL58" i="9"/>
  <c r="AK58" i="9"/>
  <c r="AJ58" i="9"/>
  <c r="AI58" i="9"/>
  <c r="AH58" i="9"/>
  <c r="AG58" i="9"/>
  <c r="AF58" i="9"/>
  <c r="AE58" i="9"/>
  <c r="AD58" i="9"/>
  <c r="AC58" i="9"/>
  <c r="AQ57" i="9"/>
  <c r="AP57" i="9"/>
  <c r="AO57" i="9"/>
  <c r="AN57" i="9"/>
  <c r="AM57" i="9"/>
  <c r="AL57" i="9"/>
  <c r="AK57" i="9"/>
  <c r="AJ57" i="9"/>
  <c r="AI57" i="9"/>
  <c r="AH57" i="9"/>
  <c r="AG57" i="9"/>
  <c r="AF57" i="9"/>
  <c r="AE57" i="9"/>
  <c r="AD57" i="9"/>
  <c r="AC57" i="9"/>
  <c r="AQ56" i="9"/>
  <c r="AP56" i="9"/>
  <c r="AO56" i="9"/>
  <c r="AN56" i="9"/>
  <c r="AM56" i="9"/>
  <c r="AL56" i="9"/>
  <c r="AK56" i="9"/>
  <c r="AJ56" i="9"/>
  <c r="AI56" i="9"/>
  <c r="AH56" i="9"/>
  <c r="AG56" i="9"/>
  <c r="AF56" i="9"/>
  <c r="AE56" i="9"/>
  <c r="AD56" i="9"/>
  <c r="AC56" i="9"/>
  <c r="AQ55" i="9"/>
  <c r="AP55" i="9"/>
  <c r="AO55" i="9"/>
  <c r="AN55" i="9"/>
  <c r="AM55" i="9"/>
  <c r="AL55" i="9"/>
  <c r="AK55" i="9"/>
  <c r="AJ55" i="9"/>
  <c r="AI55" i="9"/>
  <c r="AH55" i="9"/>
  <c r="AG55" i="9"/>
  <c r="AF55" i="9"/>
  <c r="AE55" i="9"/>
  <c r="AD55" i="9"/>
  <c r="AC55" i="9"/>
  <c r="AQ54" i="9"/>
  <c r="AP54" i="9"/>
  <c r="AO54" i="9"/>
  <c r="AN54" i="9"/>
  <c r="AM54" i="9"/>
  <c r="AL54" i="9"/>
  <c r="AK54" i="9"/>
  <c r="AJ54" i="9"/>
  <c r="AI54" i="9"/>
  <c r="AH54" i="9"/>
  <c r="AG54" i="9"/>
  <c r="AF54" i="9"/>
  <c r="AE54" i="9"/>
  <c r="AD54" i="9"/>
  <c r="AC54" i="9"/>
  <c r="AW53" i="9"/>
  <c r="BI53" i="9" s="1"/>
  <c r="AQ53" i="9"/>
  <c r="AP53" i="9"/>
  <c r="AO53" i="9"/>
  <c r="AN53" i="9"/>
  <c r="AM53" i="9"/>
  <c r="AL53" i="9"/>
  <c r="AK53" i="9"/>
  <c r="AJ53" i="9"/>
  <c r="AI53" i="9"/>
  <c r="AH53" i="9"/>
  <c r="AG53" i="9"/>
  <c r="AF53" i="9"/>
  <c r="AE53" i="9"/>
  <c r="AD53" i="9"/>
  <c r="AC53" i="9"/>
  <c r="AQ52" i="9"/>
  <c r="AP52" i="9"/>
  <c r="AO52" i="9"/>
  <c r="AN52" i="9"/>
  <c r="AM52" i="9"/>
  <c r="AL52" i="9"/>
  <c r="AK52" i="9"/>
  <c r="AJ52" i="9"/>
  <c r="AI52" i="9"/>
  <c r="AH52" i="9"/>
  <c r="AG52" i="9"/>
  <c r="AF52" i="9"/>
  <c r="AE52" i="9"/>
  <c r="AD52" i="9"/>
  <c r="AC52" i="9"/>
  <c r="AQ51" i="9"/>
  <c r="AP51" i="9"/>
  <c r="AO51" i="9"/>
  <c r="AN51" i="9"/>
  <c r="AM51" i="9"/>
  <c r="AL51" i="9"/>
  <c r="AK51" i="9"/>
  <c r="AJ51" i="9"/>
  <c r="AI51" i="9"/>
  <c r="AH51" i="9"/>
  <c r="AG51" i="9"/>
  <c r="AF51" i="9"/>
  <c r="AE51" i="9"/>
  <c r="AD51" i="9"/>
  <c r="AC51" i="9"/>
  <c r="AQ50" i="9"/>
  <c r="AP50" i="9"/>
  <c r="AO50" i="9"/>
  <c r="AN50" i="9"/>
  <c r="AM50" i="9"/>
  <c r="AL50" i="9"/>
  <c r="AK50" i="9"/>
  <c r="AJ50" i="9"/>
  <c r="AI50" i="9"/>
  <c r="AH50" i="9"/>
  <c r="AG50" i="9"/>
  <c r="AF50" i="9"/>
  <c r="AE50" i="9"/>
  <c r="AD50" i="9"/>
  <c r="AC50" i="9"/>
  <c r="AQ49" i="9"/>
  <c r="AP49" i="9"/>
  <c r="AO49" i="9"/>
  <c r="AN49" i="9"/>
  <c r="AM49" i="9"/>
  <c r="AL49" i="9"/>
  <c r="AK49" i="9"/>
  <c r="AJ49" i="9"/>
  <c r="AI49" i="9"/>
  <c r="AH49" i="9"/>
  <c r="AG49" i="9"/>
  <c r="AF49" i="9"/>
  <c r="AE49" i="9"/>
  <c r="AD49" i="9"/>
  <c r="AC49" i="9"/>
  <c r="AQ48" i="9"/>
  <c r="AP48" i="9"/>
  <c r="AO48" i="9"/>
  <c r="AN48" i="9"/>
  <c r="AM48" i="9"/>
  <c r="AL48" i="9"/>
  <c r="AK48" i="9"/>
  <c r="AJ48" i="9"/>
  <c r="AI48" i="9"/>
  <c r="AH48" i="9"/>
  <c r="AG48" i="9"/>
  <c r="AF48" i="9"/>
  <c r="AE48" i="9"/>
  <c r="AD48" i="9"/>
  <c r="AC48" i="9"/>
  <c r="AQ47" i="9"/>
  <c r="AP47" i="9"/>
  <c r="AO47" i="9"/>
  <c r="AN47" i="9"/>
  <c r="AM47" i="9"/>
  <c r="AL47" i="9"/>
  <c r="AK47" i="9"/>
  <c r="AJ47" i="9"/>
  <c r="AI47" i="9"/>
  <c r="AH47" i="9"/>
  <c r="AG47" i="9"/>
  <c r="AF47" i="9"/>
  <c r="AE47" i="9"/>
  <c r="AD47" i="9"/>
  <c r="AC47" i="9"/>
  <c r="AQ46" i="9"/>
  <c r="AP46" i="9"/>
  <c r="AO46" i="9"/>
  <c r="AN46" i="9"/>
  <c r="AM46" i="9"/>
  <c r="AL46" i="9"/>
  <c r="AK46" i="9"/>
  <c r="AJ46" i="9"/>
  <c r="AI46" i="9"/>
  <c r="AH46" i="9"/>
  <c r="AG46" i="9"/>
  <c r="AF46" i="9"/>
  <c r="AE46" i="9"/>
  <c r="AD46" i="9"/>
  <c r="AC46" i="9"/>
  <c r="AQ45" i="9"/>
  <c r="AP45" i="9"/>
  <c r="AO45" i="9"/>
  <c r="AN45" i="9"/>
  <c r="AM45" i="9"/>
  <c r="AL45" i="9"/>
  <c r="AK45" i="9"/>
  <c r="AJ45" i="9"/>
  <c r="AI45" i="9"/>
  <c r="AH45" i="9"/>
  <c r="AG45" i="9"/>
  <c r="AF45" i="9"/>
  <c r="AE45" i="9"/>
  <c r="AD45" i="9"/>
  <c r="AC45" i="9"/>
  <c r="AQ44" i="9"/>
  <c r="AP44" i="9"/>
  <c r="AO44" i="9"/>
  <c r="AN44" i="9"/>
  <c r="AM44" i="9"/>
  <c r="AL44" i="9"/>
  <c r="AK44" i="9"/>
  <c r="AJ44" i="9"/>
  <c r="AI44" i="9"/>
  <c r="AH44" i="9"/>
  <c r="AG44" i="9"/>
  <c r="AF44" i="9"/>
  <c r="AE44" i="9"/>
  <c r="AD44" i="9"/>
  <c r="AC44" i="9"/>
  <c r="AQ43" i="9"/>
  <c r="AP43" i="9"/>
  <c r="AO43" i="9"/>
  <c r="AN43" i="9"/>
  <c r="AM43" i="9"/>
  <c r="AL43" i="9"/>
  <c r="AK43" i="9"/>
  <c r="AJ43" i="9"/>
  <c r="AI43" i="9"/>
  <c r="AH43" i="9"/>
  <c r="AG43" i="9"/>
  <c r="AF43" i="9"/>
  <c r="AE43" i="9"/>
  <c r="AD43" i="9"/>
  <c r="AC43" i="9"/>
  <c r="AQ42" i="9"/>
  <c r="AP42" i="9"/>
  <c r="AO42" i="9"/>
  <c r="AN42" i="9"/>
  <c r="AM42" i="9"/>
  <c r="AL42" i="9"/>
  <c r="AK42" i="9"/>
  <c r="AJ42" i="9"/>
  <c r="AI42" i="9"/>
  <c r="AH42" i="9"/>
  <c r="AG42" i="9"/>
  <c r="AF42" i="9"/>
  <c r="AE42" i="9"/>
  <c r="AD42" i="9"/>
  <c r="AC42" i="9"/>
  <c r="AQ41" i="9"/>
  <c r="AP41" i="9"/>
  <c r="AO41" i="9"/>
  <c r="AN41" i="9"/>
  <c r="AM41" i="9"/>
  <c r="AL41" i="9"/>
  <c r="AK41" i="9"/>
  <c r="AJ41" i="9"/>
  <c r="AI41" i="9"/>
  <c r="AH41" i="9"/>
  <c r="AG41" i="9"/>
  <c r="AF41" i="9"/>
  <c r="AE41" i="9"/>
  <c r="AD41" i="9"/>
  <c r="AC41" i="9"/>
  <c r="AQ40" i="9"/>
  <c r="AP40" i="9"/>
  <c r="AO40" i="9"/>
  <c r="AN40" i="9"/>
  <c r="AM40" i="9"/>
  <c r="AL40" i="9"/>
  <c r="AK40" i="9"/>
  <c r="AJ40" i="9"/>
  <c r="AI40" i="9"/>
  <c r="AH40" i="9"/>
  <c r="AG40" i="9"/>
  <c r="AF40" i="9"/>
  <c r="AE40" i="9"/>
  <c r="AD40" i="9"/>
  <c r="AC40" i="9"/>
  <c r="AQ39" i="9"/>
  <c r="AP39" i="9"/>
  <c r="AO39" i="9"/>
  <c r="AN39" i="9"/>
  <c r="AM39" i="9"/>
  <c r="AL39" i="9"/>
  <c r="AK39" i="9"/>
  <c r="AJ39" i="9"/>
  <c r="AI39" i="9"/>
  <c r="AH39" i="9"/>
  <c r="AG39" i="9"/>
  <c r="AF39" i="9"/>
  <c r="AE39" i="9"/>
  <c r="AD39" i="9"/>
  <c r="AC39" i="9"/>
  <c r="AQ38" i="9"/>
  <c r="AP38" i="9"/>
  <c r="AO38" i="9"/>
  <c r="AN38" i="9"/>
  <c r="AM38" i="9"/>
  <c r="AL38" i="9"/>
  <c r="AK38" i="9"/>
  <c r="AJ38" i="9"/>
  <c r="AI38" i="9"/>
  <c r="AH38" i="9"/>
  <c r="AG38" i="9"/>
  <c r="AF38" i="9"/>
  <c r="AE38" i="9"/>
  <c r="AD38" i="9"/>
  <c r="AC38" i="9"/>
  <c r="AQ37" i="9"/>
  <c r="AP37" i="9"/>
  <c r="AO37" i="9"/>
  <c r="AN37" i="9"/>
  <c r="AM37" i="9"/>
  <c r="AL37" i="9"/>
  <c r="AK37" i="9"/>
  <c r="AJ37" i="9"/>
  <c r="AI37" i="9"/>
  <c r="AH37" i="9"/>
  <c r="AG37" i="9"/>
  <c r="AF37" i="9"/>
  <c r="AE37" i="9"/>
  <c r="AD37" i="9"/>
  <c r="AC37" i="9"/>
  <c r="AQ36" i="9"/>
  <c r="AP36" i="9"/>
  <c r="AO36" i="9"/>
  <c r="AN36" i="9"/>
  <c r="AM36" i="9"/>
  <c r="AL36" i="9"/>
  <c r="AK36" i="9"/>
  <c r="AJ36" i="9"/>
  <c r="AI36" i="9"/>
  <c r="AH36" i="9"/>
  <c r="AG36" i="9"/>
  <c r="AF36" i="9"/>
  <c r="AE36" i="9"/>
  <c r="AD36" i="9"/>
  <c r="AC36" i="9"/>
  <c r="AQ35" i="9"/>
  <c r="AP35" i="9"/>
  <c r="AO35" i="9"/>
  <c r="AN35" i="9"/>
  <c r="AM35" i="9"/>
  <c r="AL35" i="9"/>
  <c r="AK35" i="9"/>
  <c r="AJ35" i="9"/>
  <c r="AI35" i="9"/>
  <c r="AH35" i="9"/>
  <c r="AG35" i="9"/>
  <c r="AF35" i="9"/>
  <c r="AE35" i="9"/>
  <c r="AD35" i="9"/>
  <c r="AC35" i="9"/>
  <c r="AQ34" i="9"/>
  <c r="AP34" i="9"/>
  <c r="AO34" i="9"/>
  <c r="AN34" i="9"/>
  <c r="AM34" i="9"/>
  <c r="AL34" i="9"/>
  <c r="AK34" i="9"/>
  <c r="AJ34" i="9"/>
  <c r="AI34" i="9"/>
  <c r="AH34" i="9"/>
  <c r="AG34" i="9"/>
  <c r="AF34" i="9"/>
  <c r="AE34" i="9"/>
  <c r="AD34" i="9"/>
  <c r="AC34" i="9"/>
  <c r="AQ33" i="9"/>
  <c r="AP33" i="9"/>
  <c r="AO33" i="9"/>
  <c r="AN33" i="9"/>
  <c r="AM33" i="9"/>
  <c r="AL33" i="9"/>
  <c r="AK33" i="9"/>
  <c r="AJ33" i="9"/>
  <c r="AI33" i="9"/>
  <c r="AH33" i="9"/>
  <c r="AG33" i="9"/>
  <c r="AF33" i="9"/>
  <c r="AE33" i="9"/>
  <c r="AD33" i="9"/>
  <c r="AC33" i="9"/>
  <c r="AQ32" i="9"/>
  <c r="AP32" i="9"/>
  <c r="AO32" i="9"/>
  <c r="AN32" i="9"/>
  <c r="AM32" i="9"/>
  <c r="AL32" i="9"/>
  <c r="AK32" i="9"/>
  <c r="AJ32" i="9"/>
  <c r="AI32" i="9"/>
  <c r="AH32" i="9"/>
  <c r="AG32" i="9"/>
  <c r="AF32" i="9"/>
  <c r="AE32" i="9"/>
  <c r="AD32" i="9"/>
  <c r="AC32" i="9"/>
  <c r="AQ31" i="9"/>
  <c r="AP31" i="9"/>
  <c r="AO31" i="9"/>
  <c r="AN31" i="9"/>
  <c r="AM31" i="9"/>
  <c r="AL31" i="9"/>
  <c r="AK31" i="9"/>
  <c r="AJ31" i="9"/>
  <c r="AI31" i="9"/>
  <c r="AH31" i="9"/>
  <c r="AG31" i="9"/>
  <c r="AF31" i="9"/>
  <c r="AE31" i="9"/>
  <c r="AD31" i="9"/>
  <c r="AC31" i="9"/>
  <c r="AQ30" i="9"/>
  <c r="AP30" i="9"/>
  <c r="AO30" i="9"/>
  <c r="AN30" i="9"/>
  <c r="AM30" i="9"/>
  <c r="AL30" i="9"/>
  <c r="AK30" i="9"/>
  <c r="AJ30" i="9"/>
  <c r="AI30" i="9"/>
  <c r="AH30" i="9"/>
  <c r="AG30" i="9"/>
  <c r="AF30" i="9"/>
  <c r="AE30" i="9"/>
  <c r="AD30" i="9"/>
  <c r="AC30" i="9"/>
  <c r="AQ29" i="9"/>
  <c r="AP29" i="9"/>
  <c r="AO29" i="9"/>
  <c r="AN29" i="9"/>
  <c r="AM29" i="9"/>
  <c r="AL29" i="9"/>
  <c r="AK29" i="9"/>
  <c r="AJ29" i="9"/>
  <c r="AI29" i="9"/>
  <c r="AH29" i="9"/>
  <c r="AG29" i="9"/>
  <c r="AF29" i="9"/>
  <c r="AE29" i="9"/>
  <c r="AD29" i="9"/>
  <c r="AC29" i="9"/>
  <c r="AQ28" i="9"/>
  <c r="AP28" i="9"/>
  <c r="AO28" i="9"/>
  <c r="AN28" i="9"/>
  <c r="AM28" i="9"/>
  <c r="AL28" i="9"/>
  <c r="AK28" i="9"/>
  <c r="AJ28" i="9"/>
  <c r="AI28" i="9"/>
  <c r="AH28" i="9"/>
  <c r="AG28" i="9"/>
  <c r="AF28" i="9"/>
  <c r="AE28" i="9"/>
  <c r="AD28" i="9"/>
  <c r="AC28" i="9"/>
  <c r="AQ27" i="9"/>
  <c r="AP27" i="9"/>
  <c r="AO27" i="9"/>
  <c r="AN27" i="9"/>
  <c r="AM27" i="9"/>
  <c r="AL27" i="9"/>
  <c r="AK27" i="9"/>
  <c r="AJ27" i="9"/>
  <c r="AI27" i="9"/>
  <c r="AH27" i="9"/>
  <c r="AG27" i="9"/>
  <c r="AF27" i="9"/>
  <c r="AE27" i="9"/>
  <c r="AD27" i="9"/>
  <c r="AC27" i="9"/>
  <c r="AQ26" i="9"/>
  <c r="AP26" i="9"/>
  <c r="AO26" i="9"/>
  <c r="AN26" i="9"/>
  <c r="AM26" i="9"/>
  <c r="AL26" i="9"/>
  <c r="AK26" i="9"/>
  <c r="AJ26" i="9"/>
  <c r="AI26" i="9"/>
  <c r="AH26" i="9"/>
  <c r="AG26" i="9"/>
  <c r="AF26" i="9"/>
  <c r="AE26" i="9"/>
  <c r="AD26" i="9"/>
  <c r="AC26" i="9"/>
  <c r="AQ25" i="9"/>
  <c r="AP25" i="9"/>
  <c r="AO25" i="9"/>
  <c r="AN25" i="9"/>
  <c r="AM25" i="9"/>
  <c r="AL25" i="9"/>
  <c r="AK25" i="9"/>
  <c r="AJ25" i="9"/>
  <c r="AI25" i="9"/>
  <c r="AH25" i="9"/>
  <c r="AG25" i="9"/>
  <c r="AF25" i="9"/>
  <c r="AE25" i="9"/>
  <c r="AD25" i="9"/>
  <c r="AC25" i="9"/>
  <c r="AQ24" i="9"/>
  <c r="AP24" i="9"/>
  <c r="AO24" i="9"/>
  <c r="AN24" i="9"/>
  <c r="AM24" i="9"/>
  <c r="AL24" i="9"/>
  <c r="AK24" i="9"/>
  <c r="AJ24" i="9"/>
  <c r="AI24" i="9"/>
  <c r="AH24" i="9"/>
  <c r="AG24" i="9"/>
  <c r="AF24" i="9"/>
  <c r="AE24" i="9"/>
  <c r="AD24" i="9"/>
  <c r="AC24" i="9"/>
  <c r="AQ23" i="9"/>
  <c r="AP23" i="9"/>
  <c r="AO23" i="9"/>
  <c r="AN23" i="9"/>
  <c r="AM23" i="9"/>
  <c r="AL23" i="9"/>
  <c r="AK23" i="9"/>
  <c r="AJ23" i="9"/>
  <c r="AI23" i="9"/>
  <c r="AH23" i="9"/>
  <c r="AG23" i="9"/>
  <c r="AF23" i="9"/>
  <c r="AE23" i="9"/>
  <c r="AD23" i="9"/>
  <c r="AC23" i="9"/>
  <c r="AQ22" i="9"/>
  <c r="AP22" i="9"/>
  <c r="AO22" i="9"/>
  <c r="AN22" i="9"/>
  <c r="AM22" i="9"/>
  <c r="AL22" i="9"/>
  <c r="AK22" i="9"/>
  <c r="AJ22" i="9"/>
  <c r="AI22" i="9"/>
  <c r="AH22" i="9"/>
  <c r="AG22" i="9"/>
  <c r="AF22" i="9"/>
  <c r="AE22" i="9"/>
  <c r="AD22" i="9"/>
  <c r="AC22" i="9"/>
  <c r="AQ21" i="9"/>
  <c r="AP21" i="9"/>
  <c r="AO21" i="9"/>
  <c r="AN21" i="9"/>
  <c r="AM21" i="9"/>
  <c r="AL21" i="9"/>
  <c r="AK21" i="9"/>
  <c r="AJ21" i="9"/>
  <c r="AI21" i="9"/>
  <c r="AH21" i="9"/>
  <c r="AG21" i="9"/>
  <c r="AF21" i="9"/>
  <c r="AE21" i="9"/>
  <c r="AD21" i="9"/>
  <c r="AC21" i="9"/>
  <c r="AQ20" i="9"/>
  <c r="AP20" i="9"/>
  <c r="AO20" i="9"/>
  <c r="AN20" i="9"/>
  <c r="AM20" i="9"/>
  <c r="AL20" i="9"/>
  <c r="AK20" i="9"/>
  <c r="AJ20" i="9"/>
  <c r="AI20" i="9"/>
  <c r="AH20" i="9"/>
  <c r="AG20" i="9"/>
  <c r="AF20" i="9"/>
  <c r="AE20" i="9"/>
  <c r="AD20" i="9"/>
  <c r="AC20" i="9"/>
  <c r="AQ19" i="9"/>
  <c r="AP19" i="9"/>
  <c r="AO19" i="9"/>
  <c r="AN19" i="9"/>
  <c r="AM19" i="9"/>
  <c r="AL19" i="9"/>
  <c r="AK19" i="9"/>
  <c r="AJ19" i="9"/>
  <c r="AI19" i="9"/>
  <c r="AH19" i="9"/>
  <c r="AG19" i="9"/>
  <c r="AF19" i="9"/>
  <c r="AE19" i="9"/>
  <c r="AD19" i="9"/>
  <c r="AC19" i="9"/>
  <c r="AQ18" i="9"/>
  <c r="AP18" i="9"/>
  <c r="AO18" i="9"/>
  <c r="AN18" i="9"/>
  <c r="AM18" i="9"/>
  <c r="AL18" i="9"/>
  <c r="AK18" i="9"/>
  <c r="AJ18" i="9"/>
  <c r="AI18" i="9"/>
  <c r="AH18" i="9"/>
  <c r="AG18" i="9"/>
  <c r="AF18" i="9"/>
  <c r="AE18" i="9"/>
  <c r="AD18" i="9"/>
  <c r="AC18" i="9"/>
  <c r="AQ17" i="9"/>
  <c r="AP17" i="9"/>
  <c r="AO17" i="9"/>
  <c r="AN17" i="9"/>
  <c r="AM17" i="9"/>
  <c r="AL17" i="9"/>
  <c r="AK17" i="9"/>
  <c r="AJ17" i="9"/>
  <c r="AI17" i="9"/>
  <c r="AH17" i="9"/>
  <c r="AG17" i="9"/>
  <c r="AF17" i="9"/>
  <c r="AE17" i="9"/>
  <c r="AD17" i="9"/>
  <c r="AC17" i="9"/>
  <c r="AQ16" i="9"/>
  <c r="AP16" i="9"/>
  <c r="AO16" i="9"/>
  <c r="AN16" i="9"/>
  <c r="AM16" i="9"/>
  <c r="AL16" i="9"/>
  <c r="AK16" i="9"/>
  <c r="AJ16" i="9"/>
  <c r="AI16" i="9"/>
  <c r="AH16" i="9"/>
  <c r="AG16" i="9"/>
  <c r="AF16" i="9"/>
  <c r="AE16" i="9"/>
  <c r="AD16" i="9"/>
  <c r="AC16" i="9"/>
  <c r="AQ15" i="9"/>
  <c r="AP15" i="9"/>
  <c r="AO15" i="9"/>
  <c r="AN15" i="9"/>
  <c r="AM15" i="9"/>
  <c r="AL15" i="9"/>
  <c r="AK15" i="9"/>
  <c r="AJ15" i="9"/>
  <c r="AI15" i="9"/>
  <c r="AH15" i="9"/>
  <c r="AG15" i="9"/>
  <c r="AF15" i="9"/>
  <c r="AE15" i="9"/>
  <c r="AD15" i="9"/>
  <c r="AC15" i="9"/>
  <c r="AQ14" i="9"/>
  <c r="AP14" i="9"/>
  <c r="AO14" i="9"/>
  <c r="AN14" i="9"/>
  <c r="AM14" i="9"/>
  <c r="AL14" i="9"/>
  <c r="AK14" i="9"/>
  <c r="AJ14" i="9"/>
  <c r="AI14" i="9"/>
  <c r="AH14" i="9"/>
  <c r="AG14" i="9"/>
  <c r="AF14" i="9"/>
  <c r="AE14" i="9"/>
  <c r="AD14" i="9"/>
  <c r="AC14" i="9"/>
  <c r="AW13" i="9"/>
  <c r="BI13" i="9" s="1"/>
  <c r="AQ13" i="9"/>
  <c r="AP13" i="9"/>
  <c r="AO13" i="9"/>
  <c r="AN13" i="9"/>
  <c r="AM13" i="9"/>
  <c r="AL13" i="9"/>
  <c r="AK13" i="9"/>
  <c r="AJ13" i="9"/>
  <c r="AI13" i="9"/>
  <c r="AH13" i="9"/>
  <c r="AG13" i="9"/>
  <c r="AF13" i="9"/>
  <c r="AE13" i="9"/>
  <c r="AD13" i="9"/>
  <c r="AC13" i="9"/>
  <c r="AW12" i="9"/>
  <c r="BI12" i="9" s="1"/>
  <c r="AQ12" i="9"/>
  <c r="AP12" i="9"/>
  <c r="AO12" i="9"/>
  <c r="AN12" i="9"/>
  <c r="AM12" i="9"/>
  <c r="AL12" i="9"/>
  <c r="AK12" i="9"/>
  <c r="AJ12" i="9"/>
  <c r="AI12" i="9"/>
  <c r="AH12" i="9"/>
  <c r="AG12" i="9"/>
  <c r="AF12" i="9"/>
  <c r="AE12" i="9"/>
  <c r="AD12" i="9"/>
  <c r="AC12" i="9"/>
  <c r="AW11" i="9"/>
  <c r="BI11" i="9" s="1"/>
  <c r="AQ11" i="9"/>
  <c r="AP11" i="9"/>
  <c r="AO11" i="9"/>
  <c r="AN11" i="9"/>
  <c r="AM11" i="9"/>
  <c r="AL11" i="9"/>
  <c r="AK11" i="9"/>
  <c r="AJ11" i="9"/>
  <c r="AI11" i="9"/>
  <c r="AH11" i="9"/>
  <c r="AG11" i="9"/>
  <c r="AF11" i="9"/>
  <c r="AE11" i="9"/>
  <c r="AD11" i="9"/>
  <c r="AC11" i="9"/>
  <c r="AW10" i="9"/>
  <c r="BI10" i="9" s="1"/>
  <c r="AQ10" i="9"/>
  <c r="AP10" i="9"/>
  <c r="AO10" i="9"/>
  <c r="AN10" i="9"/>
  <c r="AM10" i="9"/>
  <c r="AL10" i="9"/>
  <c r="AK10" i="9"/>
  <c r="AJ10" i="9"/>
  <c r="AI10" i="9"/>
  <c r="AH10" i="9"/>
  <c r="AG10" i="9"/>
  <c r="AF10" i="9"/>
  <c r="AE10" i="9"/>
  <c r="AD10" i="9"/>
  <c r="AC10" i="9"/>
  <c r="AW9" i="9"/>
  <c r="BI9" i="9" s="1"/>
  <c r="AQ9" i="9"/>
  <c r="AP9" i="9"/>
  <c r="AO9" i="9"/>
  <c r="AN9" i="9"/>
  <c r="AM9" i="9"/>
  <c r="AL9" i="9"/>
  <c r="AK9" i="9"/>
  <c r="AJ9" i="9"/>
  <c r="AI9" i="9"/>
  <c r="AH9" i="9"/>
  <c r="AG9" i="9"/>
  <c r="AF9" i="9"/>
  <c r="AE9" i="9"/>
  <c r="AD9" i="9"/>
  <c r="AC9" i="9"/>
  <c r="AW8" i="9"/>
  <c r="BI8" i="9" s="1"/>
  <c r="AQ8" i="9"/>
  <c r="AP8" i="9"/>
  <c r="AO8" i="9"/>
  <c r="AN8" i="9"/>
  <c r="AM8" i="9"/>
  <c r="AL8" i="9"/>
  <c r="AK8" i="9"/>
  <c r="AJ8" i="9"/>
  <c r="AI8" i="9"/>
  <c r="AH8" i="9"/>
  <c r="AG8" i="9"/>
  <c r="AF8" i="9"/>
  <c r="AE8" i="9"/>
  <c r="AD8" i="9"/>
  <c r="AC8" i="9"/>
  <c r="AW7" i="9"/>
  <c r="BI7" i="9" s="1"/>
  <c r="AQ7" i="9"/>
  <c r="AP7" i="9"/>
  <c r="AO7" i="9"/>
  <c r="AN7" i="9"/>
  <c r="AM7" i="9"/>
  <c r="AL7" i="9"/>
  <c r="AK7" i="9"/>
  <c r="AJ7" i="9"/>
  <c r="AI7" i="9"/>
  <c r="AH7" i="9"/>
  <c r="AG7" i="9"/>
  <c r="AF7" i="9"/>
  <c r="AE7" i="9"/>
  <c r="AD7" i="9"/>
  <c r="AC7" i="9"/>
  <c r="AW6" i="9"/>
  <c r="BI6" i="9" s="1"/>
  <c r="AQ6" i="9"/>
  <c r="AP6" i="9"/>
  <c r="AO6" i="9"/>
  <c r="AN6" i="9"/>
  <c r="AM6" i="9"/>
  <c r="AL6" i="9"/>
  <c r="AK6" i="9"/>
  <c r="AJ6" i="9"/>
  <c r="AI6" i="9"/>
  <c r="AH6" i="9"/>
  <c r="AG6" i="9"/>
  <c r="AF6" i="9"/>
  <c r="AE6" i="9"/>
  <c r="AD6" i="9"/>
  <c r="AC6" i="9"/>
  <c r="AQ5" i="9"/>
  <c r="AP5" i="9"/>
  <c r="AO5" i="9"/>
  <c r="AN5" i="9"/>
  <c r="AM5" i="9"/>
  <c r="AL5" i="9"/>
  <c r="AK5" i="9"/>
  <c r="AJ5" i="9"/>
  <c r="AI5" i="9"/>
  <c r="AH5" i="9"/>
  <c r="AG5" i="9"/>
  <c r="AF5" i="9"/>
  <c r="AE5" i="9"/>
  <c r="AD5" i="9"/>
  <c r="AC5" i="9"/>
  <c r="AV2" i="9"/>
  <c r="AV275" i="9" s="1"/>
  <c r="AU2" i="9"/>
  <c r="AU370" i="9" s="1"/>
  <c r="AX1233" i="1"/>
  <c r="AD5" i="2"/>
  <c r="AG5" i="2" s="1"/>
  <c r="AR15" i="9" l="1"/>
  <c r="AS15" i="9" s="1"/>
  <c r="AR19" i="9"/>
  <c r="AS19" i="9" s="1"/>
  <c r="AR23" i="9"/>
  <c r="AS23" i="9" s="1"/>
  <c r="AR27" i="9"/>
  <c r="AS27" i="9" s="1"/>
  <c r="AR31" i="9"/>
  <c r="AS31" i="9" s="1"/>
  <c r="AR35" i="9"/>
  <c r="AT35" i="9" s="1"/>
  <c r="AR39" i="9"/>
  <c r="AT39" i="9" s="1"/>
  <c r="AZ39" i="9" s="1"/>
  <c r="AR43" i="9"/>
  <c r="AS43" i="9" s="1"/>
  <c r="AR47" i="9"/>
  <c r="AR51" i="9"/>
  <c r="AT51" i="9" s="1"/>
  <c r="AZ51" i="9" s="1"/>
  <c r="AR56" i="9"/>
  <c r="AS56" i="9" s="1"/>
  <c r="AR60" i="9"/>
  <c r="AR87" i="9"/>
  <c r="AR101" i="9"/>
  <c r="AS101" i="9" s="1"/>
  <c r="AR102" i="9"/>
  <c r="AX102" i="9" s="1"/>
  <c r="AR103" i="9"/>
  <c r="AX103" i="9" s="1"/>
  <c r="AR104" i="9"/>
  <c r="AS104" i="9" s="1"/>
  <c r="AR105" i="9"/>
  <c r="AT105" i="9" s="1"/>
  <c r="AZ105" i="9" s="1"/>
  <c r="AR106" i="9"/>
  <c r="AX106" i="9" s="1"/>
  <c r="AR107" i="9"/>
  <c r="AT107" i="9" s="1"/>
  <c r="AR108" i="9"/>
  <c r="AT108" i="9" s="1"/>
  <c r="AR109" i="9"/>
  <c r="AS109" i="9" s="1"/>
  <c r="AR114" i="9"/>
  <c r="AX114" i="9" s="1"/>
  <c r="AR115" i="9"/>
  <c r="AX115" i="9" s="1"/>
  <c r="AR116" i="9"/>
  <c r="AR117" i="9"/>
  <c r="AS117" i="9" s="1"/>
  <c r="AR118" i="9"/>
  <c r="AX118" i="9" s="1"/>
  <c r="AR119" i="9"/>
  <c r="AT119" i="9" s="1"/>
  <c r="AZ119" i="9" s="1"/>
  <c r="AR120" i="9"/>
  <c r="AS120" i="9" s="1"/>
  <c r="AR121" i="9"/>
  <c r="AT121" i="9" s="1"/>
  <c r="AR122" i="9"/>
  <c r="AR123" i="9"/>
  <c r="AS123" i="9" s="1"/>
  <c r="AY123" i="9" s="1"/>
  <c r="AR124" i="9"/>
  <c r="AR125" i="9"/>
  <c r="AR126" i="9"/>
  <c r="AX126" i="9" s="1"/>
  <c r="AR127" i="9"/>
  <c r="AS127" i="9" s="1"/>
  <c r="AY127" i="9" s="1"/>
  <c r="AR128" i="9"/>
  <c r="AS128" i="9" s="1"/>
  <c r="AR129" i="9"/>
  <c r="AT129" i="9" s="1"/>
  <c r="AZ129" i="9" s="1"/>
  <c r="AR130" i="9"/>
  <c r="AX130" i="9" s="1"/>
  <c r="AR131" i="9"/>
  <c r="AX131" i="9" s="1"/>
  <c r="AR132" i="9"/>
  <c r="AR133" i="9"/>
  <c r="AR134" i="9"/>
  <c r="AX134" i="9" s="1"/>
  <c r="AR135" i="9"/>
  <c r="AX135" i="9" s="1"/>
  <c r="AR136" i="9"/>
  <c r="AR137" i="9"/>
  <c r="AT137" i="9" s="1"/>
  <c r="AZ137" i="9" s="1"/>
  <c r="AR138" i="9"/>
  <c r="AR143" i="9"/>
  <c r="AR147" i="9"/>
  <c r="AT147" i="9" s="1"/>
  <c r="AR148" i="9"/>
  <c r="AS148" i="9" s="1"/>
  <c r="AR152" i="9"/>
  <c r="AR156" i="9"/>
  <c r="AR161" i="9"/>
  <c r="AR162" i="9"/>
  <c r="AS162" i="9" s="1"/>
  <c r="AR166" i="9"/>
  <c r="AR170" i="9"/>
  <c r="AR174" i="9"/>
  <c r="AT174" i="9" s="1"/>
  <c r="AZ174" i="9" s="1"/>
  <c r="AR179" i="9"/>
  <c r="AS179" i="9" s="1"/>
  <c r="AR183" i="9"/>
  <c r="AR187" i="9"/>
  <c r="AR191" i="9"/>
  <c r="AR195" i="9"/>
  <c r="AT195" i="9" s="1"/>
  <c r="AZ195" i="9" s="1"/>
  <c r="AR199" i="9"/>
  <c r="AR203" i="9"/>
  <c r="AR207" i="9"/>
  <c r="AR211" i="9"/>
  <c r="AS211" i="9" s="1"/>
  <c r="AR216" i="9"/>
  <c r="AR220" i="9"/>
  <c r="AR224" i="9"/>
  <c r="AR228" i="9"/>
  <c r="AR232" i="9"/>
  <c r="AR236" i="9"/>
  <c r="AS236" i="9" s="1"/>
  <c r="AR240" i="9"/>
  <c r="AS240" i="9" s="1"/>
  <c r="AR244" i="9"/>
  <c r="AS244" i="9" s="1"/>
  <c r="AR245" i="9"/>
  <c r="AR252" i="9"/>
  <c r="AR256" i="9"/>
  <c r="AT256" i="9" s="1"/>
  <c r="AR260" i="9"/>
  <c r="AS260" i="9" s="1"/>
  <c r="AR264" i="9"/>
  <c r="AR268" i="9"/>
  <c r="AR272" i="9"/>
  <c r="AS272" i="9" s="1"/>
  <c r="AR276" i="9"/>
  <c r="AT276" i="9" s="1"/>
  <c r="AR280" i="9"/>
  <c r="AR297" i="9"/>
  <c r="AS297" i="9" s="1"/>
  <c r="AR309" i="9"/>
  <c r="AR310" i="9"/>
  <c r="AT310" i="9" s="1"/>
  <c r="AZ310" i="9" s="1"/>
  <c r="AR311" i="9"/>
  <c r="AX311" i="9" s="1"/>
  <c r="AR312" i="9"/>
  <c r="AR313" i="9"/>
  <c r="AT313" i="9" s="1"/>
  <c r="AR314" i="9"/>
  <c r="AR315" i="9"/>
  <c r="AR316" i="9"/>
  <c r="AR317" i="9"/>
  <c r="AR318" i="9"/>
  <c r="AT318" i="9" s="1"/>
  <c r="AR319" i="9"/>
  <c r="AX319" i="9" s="1"/>
  <c r="AR320" i="9"/>
  <c r="AR321" i="9"/>
  <c r="AT321" i="9" s="1"/>
  <c r="AR322" i="9"/>
  <c r="AR323" i="9"/>
  <c r="AR324" i="9"/>
  <c r="AT324" i="9" s="1"/>
  <c r="AR325" i="9"/>
  <c r="AR326" i="9"/>
  <c r="AR327" i="9"/>
  <c r="AR347" i="9"/>
  <c r="AT347" i="9" s="1"/>
  <c r="AZ347" i="9" s="1"/>
  <c r="AR348" i="9"/>
  <c r="AR359" i="9"/>
  <c r="AR360" i="9"/>
  <c r="AX360" i="9" s="1"/>
  <c r="AR361" i="9"/>
  <c r="AX361" i="9" s="1"/>
  <c r="AR362" i="9"/>
  <c r="AT362" i="9" s="1"/>
  <c r="AR363" i="9"/>
  <c r="AR364" i="9"/>
  <c r="AR375" i="9"/>
  <c r="AR387" i="9"/>
  <c r="AT387" i="9" s="1"/>
  <c r="AR406" i="9"/>
  <c r="AR410" i="9"/>
  <c r="AR411" i="9"/>
  <c r="AS411" i="9" s="1"/>
  <c r="AY411" i="9" s="1"/>
  <c r="AR412" i="9"/>
  <c r="AT412" i="9" s="1"/>
  <c r="AZ412" i="9" s="1"/>
  <c r="AR413" i="9"/>
  <c r="AT413" i="9" s="1"/>
  <c r="AR414" i="9"/>
  <c r="AX414" i="9" s="1"/>
  <c r="AR415" i="9"/>
  <c r="AX415" i="9" s="1"/>
  <c r="AR416" i="9"/>
  <c r="AS416" i="9" s="1"/>
  <c r="AR417" i="9"/>
  <c r="AT417" i="9" s="1"/>
  <c r="AZ417" i="9" s="1"/>
  <c r="AR452" i="9"/>
  <c r="AR456" i="9"/>
  <c r="AR491" i="9"/>
  <c r="AR510" i="9"/>
  <c r="AR511" i="9"/>
  <c r="AR512" i="9"/>
  <c r="AX512" i="9" s="1"/>
  <c r="AR513" i="9"/>
  <c r="AS513" i="9" s="1"/>
  <c r="AR514" i="9"/>
  <c r="AR515" i="9"/>
  <c r="AR516" i="9"/>
  <c r="AR517" i="9"/>
  <c r="AR518" i="9"/>
  <c r="AX518" i="9" s="1"/>
  <c r="AR519" i="9"/>
  <c r="AR520" i="9"/>
  <c r="AX520" i="9" s="1"/>
  <c r="AR521" i="9"/>
  <c r="AS521" i="9" s="1"/>
  <c r="AR522" i="9"/>
  <c r="AR523" i="9"/>
  <c r="AR524" i="9"/>
  <c r="AT524" i="9" s="1"/>
  <c r="AZ524" i="9" s="1"/>
  <c r="AR525" i="9"/>
  <c r="AT525" i="9" s="1"/>
  <c r="AZ525" i="9" s="1"/>
  <c r="AR526" i="9"/>
  <c r="AR527" i="9"/>
  <c r="AR528" i="9"/>
  <c r="AR551" i="9"/>
  <c r="AS551" i="9" s="1"/>
  <c r="AR560" i="9"/>
  <c r="AT560" i="9" s="1"/>
  <c r="AR565" i="9"/>
  <c r="AR569" i="9"/>
  <c r="AX569" i="9" s="1"/>
  <c r="AR570" i="9"/>
  <c r="AR571" i="9"/>
  <c r="AX571" i="9" s="1"/>
  <c r="AR572" i="9"/>
  <c r="AR573" i="9"/>
  <c r="AS573" i="9" s="1"/>
  <c r="AY573" i="9" s="1"/>
  <c r="AR574" i="9"/>
  <c r="AS574" i="9" s="1"/>
  <c r="AR575" i="9"/>
  <c r="AR576" i="9"/>
  <c r="AR577" i="9"/>
  <c r="AX577" i="9" s="1"/>
  <c r="AR578" i="9"/>
  <c r="AR579" i="9"/>
  <c r="AR580" i="9"/>
  <c r="AR581" i="9"/>
  <c r="AS581" i="9" s="1"/>
  <c r="AR582" i="9"/>
  <c r="AT582" i="9" s="1"/>
  <c r="AR583" i="9"/>
  <c r="AT583" i="9" s="1"/>
  <c r="AZ583" i="9" s="1"/>
  <c r="AR584" i="9"/>
  <c r="AR585" i="9"/>
  <c r="AX585" i="9" s="1"/>
  <c r="AR586" i="9"/>
  <c r="AR587" i="9"/>
  <c r="AS587" i="9" s="1"/>
  <c r="AR588" i="9"/>
  <c r="AT588" i="9" s="1"/>
  <c r="AZ588" i="9" s="1"/>
  <c r="AR589" i="9"/>
  <c r="AR601" i="9"/>
  <c r="AR602" i="9"/>
  <c r="AT602" i="9" s="1"/>
  <c r="AZ602" i="9" s="1"/>
  <c r="AR603" i="9"/>
  <c r="AT603" i="9" s="1"/>
  <c r="AZ603" i="9" s="1"/>
  <c r="AR604" i="9"/>
  <c r="AS604" i="9" s="1"/>
  <c r="AR608" i="9"/>
  <c r="AR612" i="9"/>
  <c r="AS612" i="9" s="1"/>
  <c r="AR616" i="9"/>
  <c r="AT616" i="9" s="1"/>
  <c r="AZ616" i="9" s="1"/>
  <c r="AR621" i="9"/>
  <c r="AR625" i="9"/>
  <c r="AR626" i="9"/>
  <c r="AR632" i="9"/>
  <c r="AR638" i="9"/>
  <c r="AR643" i="9"/>
  <c r="AR649" i="9"/>
  <c r="AR650" i="9"/>
  <c r="AR656" i="9"/>
  <c r="AR660" i="9"/>
  <c r="AR661" i="9"/>
  <c r="AT661" i="9" s="1"/>
  <c r="AZ661" i="9" s="1"/>
  <c r="AR662" i="9"/>
  <c r="AX662" i="9" s="1"/>
  <c r="AR663" i="9"/>
  <c r="AR664" i="9"/>
  <c r="AR665" i="9"/>
  <c r="AS665" i="9" s="1"/>
  <c r="AR675" i="9"/>
  <c r="AR679" i="9"/>
  <c r="AR688" i="9"/>
  <c r="AR695" i="9"/>
  <c r="AS695" i="9" s="1"/>
  <c r="AR696" i="9"/>
  <c r="AX696" i="9" s="1"/>
  <c r="AR697" i="9"/>
  <c r="AX697" i="9" s="1"/>
  <c r="AR698" i="9"/>
  <c r="AR699" i="9"/>
  <c r="AR700" i="9"/>
  <c r="AX700" i="9" s="1"/>
  <c r="AR701" i="9"/>
  <c r="AX701" i="9" s="1"/>
  <c r="AR702" i="9"/>
  <c r="AR703" i="9"/>
  <c r="AS703" i="9" s="1"/>
  <c r="AR704" i="9"/>
  <c r="AS704" i="9" s="1"/>
  <c r="AR705" i="9"/>
  <c r="AX705" i="9" s="1"/>
  <c r="AR706" i="9"/>
  <c r="AR710" i="9"/>
  <c r="AT710" i="9" s="1"/>
  <c r="AR714" i="9"/>
  <c r="AR715" i="9"/>
  <c r="AX715" i="9" s="1"/>
  <c r="AR716" i="9"/>
  <c r="AR717" i="9"/>
  <c r="AR721" i="9"/>
  <c r="AX721" i="9" s="1"/>
  <c r="AR722" i="9"/>
  <c r="AR727" i="9"/>
  <c r="AT727" i="9" s="1"/>
  <c r="AR728" i="9"/>
  <c r="AS728" i="9" s="1"/>
  <c r="AR729" i="9"/>
  <c r="AR730" i="9"/>
  <c r="AR731" i="9"/>
  <c r="AT731" i="9" s="1"/>
  <c r="AR732" i="9"/>
  <c r="AT732" i="9" s="1"/>
  <c r="AZ732" i="9" s="1"/>
  <c r="AR733" i="9"/>
  <c r="AX733" i="9" s="1"/>
  <c r="AR734" i="9"/>
  <c r="AR735" i="9"/>
  <c r="AT735" i="9" s="1"/>
  <c r="AR744" i="9"/>
  <c r="AT744" i="9" s="1"/>
  <c r="AR745" i="9"/>
  <c r="AR746" i="9"/>
  <c r="AR747" i="9"/>
  <c r="AR754" i="9"/>
  <c r="AR755" i="9"/>
  <c r="AS755" i="9" s="1"/>
  <c r="AR763" i="9"/>
  <c r="AX763" i="9" s="1"/>
  <c r="AR764" i="9"/>
  <c r="AR768" i="9"/>
  <c r="AS768" i="9" s="1"/>
  <c r="AR772" i="9"/>
  <c r="AR785" i="9"/>
  <c r="AR789" i="9"/>
  <c r="AR793" i="9"/>
  <c r="AR797" i="9"/>
  <c r="AR801" i="9"/>
  <c r="AR805" i="9"/>
  <c r="AR809" i="9"/>
  <c r="AS809" i="9" s="1"/>
  <c r="AR813" i="9"/>
  <c r="AR817" i="9"/>
  <c r="AR822" i="9"/>
  <c r="AT822" i="9" s="1"/>
  <c r="AR826" i="9"/>
  <c r="AS826" i="9" s="1"/>
  <c r="AR833" i="9"/>
  <c r="AT833" i="9" s="1"/>
  <c r="AZ833" i="9" s="1"/>
  <c r="AR837" i="9"/>
  <c r="AR841" i="9"/>
  <c r="AR845" i="9"/>
  <c r="AR849" i="9"/>
  <c r="AT849" i="9" s="1"/>
  <c r="AZ849" i="9" s="1"/>
  <c r="AR853" i="9"/>
  <c r="AT853" i="9" s="1"/>
  <c r="AZ853" i="9" s="1"/>
  <c r="AR857" i="9"/>
  <c r="AT857" i="9" s="1"/>
  <c r="AR861" i="9"/>
  <c r="AT861" i="9" s="1"/>
  <c r="AZ861" i="9" s="1"/>
  <c r="AR865" i="9"/>
  <c r="AT865" i="9" s="1"/>
  <c r="AZ865" i="9" s="1"/>
  <c r="AR869" i="9"/>
  <c r="AT869" i="9" s="1"/>
  <c r="AZ869" i="9" s="1"/>
  <c r="AR873" i="9"/>
  <c r="AT873" i="9" s="1"/>
  <c r="AR877" i="9"/>
  <c r="AS877" i="9" s="1"/>
  <c r="AR881" i="9"/>
  <c r="AT881" i="9" s="1"/>
  <c r="AZ881" i="9" s="1"/>
  <c r="AR885" i="9"/>
  <c r="AR889" i="9"/>
  <c r="AT889" i="9" s="1"/>
  <c r="AR893" i="9"/>
  <c r="AS893" i="9" s="1"/>
  <c r="AR897" i="9"/>
  <c r="AR901" i="9"/>
  <c r="AR919" i="9"/>
  <c r="AR923" i="9"/>
  <c r="AS923" i="9" s="1"/>
  <c r="AR928" i="9"/>
  <c r="AR932" i="9"/>
  <c r="AT932" i="9" s="1"/>
  <c r="AR933" i="9"/>
  <c r="AT933" i="9" s="1"/>
  <c r="AR934" i="9"/>
  <c r="AR935" i="9"/>
  <c r="AR936" i="9"/>
  <c r="AR937" i="9"/>
  <c r="AT937" i="9" s="1"/>
  <c r="AR938" i="9"/>
  <c r="AS938" i="9" s="1"/>
  <c r="AR939" i="9"/>
  <c r="AR940" i="9"/>
  <c r="AR941" i="9"/>
  <c r="AT941" i="9" s="1"/>
  <c r="AR942" i="9"/>
  <c r="AR943" i="9"/>
  <c r="AR944" i="9"/>
  <c r="AR945" i="9"/>
  <c r="AT945" i="9" s="1"/>
  <c r="AR946" i="9"/>
  <c r="AT946" i="9" s="1"/>
  <c r="AR947" i="9"/>
  <c r="AR948" i="9"/>
  <c r="AT948" i="9" s="1"/>
  <c r="AR949" i="9"/>
  <c r="AT949" i="9" s="1"/>
  <c r="AR950" i="9"/>
  <c r="AR951" i="9"/>
  <c r="AR952" i="9"/>
  <c r="AT952" i="9" s="1"/>
  <c r="AR953" i="9"/>
  <c r="AT953" i="9" s="1"/>
  <c r="AR954" i="9"/>
  <c r="AS954" i="9" s="1"/>
  <c r="AY954" i="9" s="1"/>
  <c r="AR955" i="9"/>
  <c r="AR956" i="9"/>
  <c r="AR957" i="9"/>
  <c r="AT957" i="9" s="1"/>
  <c r="AZ957" i="9" s="1"/>
  <c r="AR958" i="9"/>
  <c r="AT958" i="9" s="1"/>
  <c r="AR959" i="9"/>
  <c r="AX959" i="9" s="1"/>
  <c r="AR960" i="9"/>
  <c r="AR968" i="9"/>
  <c r="AT968" i="9" s="1"/>
  <c r="AR969" i="9"/>
  <c r="AS969" i="9" s="1"/>
  <c r="AY969" i="9" s="1"/>
  <c r="AR970" i="9"/>
  <c r="AR971" i="9"/>
  <c r="AT971" i="9" s="1"/>
  <c r="AR972" i="9"/>
  <c r="AT972" i="9" s="1"/>
  <c r="AR973" i="9"/>
  <c r="AT973" i="9" s="1"/>
  <c r="AR974" i="9"/>
  <c r="AR975" i="9"/>
  <c r="AT975" i="9" s="1"/>
  <c r="AR976" i="9"/>
  <c r="AT976" i="9" s="1"/>
  <c r="AR977" i="9"/>
  <c r="AS977" i="9" s="1"/>
  <c r="AY977" i="9" s="1"/>
  <c r="AR978" i="9"/>
  <c r="AX978" i="9" s="1"/>
  <c r="AR979" i="9"/>
  <c r="AR980" i="9"/>
  <c r="AT980" i="9" s="1"/>
  <c r="AR981" i="9"/>
  <c r="AT981" i="9" s="1"/>
  <c r="AR985" i="9"/>
  <c r="AS985" i="9" s="1"/>
  <c r="AR989" i="9"/>
  <c r="AR993" i="9"/>
  <c r="AR997" i="9"/>
  <c r="AS997" i="9" s="1"/>
  <c r="AR1001" i="9"/>
  <c r="AR1005" i="9"/>
  <c r="AT1005" i="9" s="1"/>
  <c r="AZ1005" i="9" s="1"/>
  <c r="AR1013" i="9"/>
  <c r="AT1013" i="9" s="1"/>
  <c r="AR1014" i="9"/>
  <c r="AR1015" i="9"/>
  <c r="AR1016" i="9"/>
  <c r="AR1017" i="9"/>
  <c r="AT1017" i="9" s="1"/>
  <c r="AR1018" i="9"/>
  <c r="AT1018" i="9" s="1"/>
  <c r="AZ1018" i="9" s="1"/>
  <c r="AR1019" i="9"/>
  <c r="AR1020" i="9"/>
  <c r="AR1021" i="9"/>
  <c r="AT1021" i="9" s="1"/>
  <c r="AR1022" i="9"/>
  <c r="AT1022" i="9" s="1"/>
  <c r="AR1065" i="9"/>
  <c r="AX1065" i="9" s="1"/>
  <c r="AR1066" i="9"/>
  <c r="AR1067" i="9"/>
  <c r="AT1067" i="9" s="1"/>
  <c r="AR1068" i="9"/>
  <c r="AR1069" i="9"/>
  <c r="AR1070" i="9"/>
  <c r="AT1070" i="9" s="1"/>
  <c r="AR1071" i="9"/>
  <c r="AT1071" i="9" s="1"/>
  <c r="AR1072" i="9"/>
  <c r="AS1072" i="9" s="1"/>
  <c r="AY1072" i="9" s="1"/>
  <c r="AR1073" i="9"/>
  <c r="AR1074" i="9"/>
  <c r="AT1074" i="9" s="1"/>
  <c r="AR1075" i="9"/>
  <c r="AT1075" i="9" s="1"/>
  <c r="AR1076" i="9"/>
  <c r="AX1076" i="9" s="1"/>
  <c r="AR1077" i="9"/>
  <c r="AR1078" i="9"/>
  <c r="AR1079" i="9"/>
  <c r="AR1080" i="9"/>
  <c r="AS1080" i="9" s="1"/>
  <c r="AY1080" i="9" s="1"/>
  <c r="AR1081" i="9"/>
  <c r="AR1082" i="9"/>
  <c r="AR1083" i="9"/>
  <c r="AR1084" i="9"/>
  <c r="AR1085" i="9"/>
  <c r="AR1086" i="9"/>
  <c r="AR1087" i="9"/>
  <c r="AR1088" i="9"/>
  <c r="AR1089" i="9"/>
  <c r="AR1090" i="9"/>
  <c r="AT1090" i="9" s="1"/>
  <c r="AR1091" i="9"/>
  <c r="AT1091" i="9" s="1"/>
  <c r="AR1092" i="9"/>
  <c r="AR1093" i="9"/>
  <c r="AR1094" i="9"/>
  <c r="AR1102" i="9"/>
  <c r="AT1102" i="9" s="1"/>
  <c r="AR1103" i="9"/>
  <c r="AS1103" i="9" s="1"/>
  <c r="AR1104" i="9"/>
  <c r="AR1105" i="9"/>
  <c r="AT1105" i="9" s="1"/>
  <c r="AR1106" i="9"/>
  <c r="AT1106" i="9" s="1"/>
  <c r="AR1107" i="9"/>
  <c r="AT1107" i="9" s="1"/>
  <c r="AR1108" i="9"/>
  <c r="AR1109" i="9"/>
  <c r="AT1109" i="9" s="1"/>
  <c r="AR1110" i="9"/>
  <c r="AT1110" i="9" s="1"/>
  <c r="AR1111" i="9"/>
  <c r="AT1111" i="9" s="1"/>
  <c r="AZ1111" i="9" s="1"/>
  <c r="AR1112" i="9"/>
  <c r="AR1113" i="9"/>
  <c r="AR1114" i="9"/>
  <c r="AR1115" i="9"/>
  <c r="AT1115" i="9" s="1"/>
  <c r="AR1116" i="9"/>
  <c r="AR1117" i="9"/>
  <c r="AR1118" i="9"/>
  <c r="AR1119" i="9"/>
  <c r="AT1119" i="9" s="1"/>
  <c r="AR1120" i="9"/>
  <c r="AR1121" i="9"/>
  <c r="AT1121" i="9" s="1"/>
  <c r="AR1122" i="9"/>
  <c r="AR1123" i="9"/>
  <c r="AS1123" i="9" s="1"/>
  <c r="AR1124" i="9"/>
  <c r="AR1125" i="9"/>
  <c r="AT1125" i="9" s="1"/>
  <c r="AR1126" i="9"/>
  <c r="AR1127" i="9"/>
  <c r="AT1127" i="9" s="1"/>
  <c r="AR1128" i="9"/>
  <c r="AR1191" i="9"/>
  <c r="AR1192" i="9"/>
  <c r="AR1193" i="9"/>
  <c r="AR1194" i="9"/>
  <c r="AR1195" i="9"/>
  <c r="AT1195" i="9" s="1"/>
  <c r="AR1196" i="9"/>
  <c r="AR1197" i="9"/>
  <c r="AS1197" i="9" s="1"/>
  <c r="AY1197" i="9" s="1"/>
  <c r="AR1198" i="9"/>
  <c r="AR1199" i="9"/>
  <c r="AT1199" i="9" s="1"/>
  <c r="AZ1199" i="9" s="1"/>
  <c r="AR1200" i="9"/>
  <c r="AR1201" i="9"/>
  <c r="AR1202" i="9"/>
  <c r="AR1203" i="9"/>
  <c r="AT1203" i="9" s="1"/>
  <c r="AZ1203" i="9" s="1"/>
  <c r="AR1204" i="9"/>
  <c r="AR1205" i="9"/>
  <c r="AS1205" i="9" s="1"/>
  <c r="AY1205" i="9" s="1"/>
  <c r="AR1206" i="9"/>
  <c r="AR1207" i="9"/>
  <c r="AR1208" i="9"/>
  <c r="AR1212" i="9"/>
  <c r="AS1212" i="9" s="1"/>
  <c r="AR1213" i="9"/>
  <c r="AT1213" i="9" s="1"/>
  <c r="AZ1213" i="9" s="1"/>
  <c r="AR1217" i="9"/>
  <c r="AS1217" i="9" s="1"/>
  <c r="AR1221" i="9"/>
  <c r="AR1225" i="9"/>
  <c r="AS1225" i="9" s="1"/>
  <c r="AR1229" i="9"/>
  <c r="AT1229" i="9" s="1"/>
  <c r="AZ1229" i="9" s="1"/>
  <c r="AT411" i="9"/>
  <c r="AZ411" i="9" s="1"/>
  <c r="AT521" i="9"/>
  <c r="AZ521" i="9" s="1"/>
  <c r="AT587" i="9"/>
  <c r="AT612" i="9"/>
  <c r="AZ612" i="9" s="1"/>
  <c r="AT626" i="9"/>
  <c r="AZ626" i="9" s="1"/>
  <c r="AT768" i="9"/>
  <c r="AZ768" i="9" s="1"/>
  <c r="AT793" i="9"/>
  <c r="AB5" i="9"/>
  <c r="AR5" i="9"/>
  <c r="AT5" i="9" s="1"/>
  <c r="AZ5" i="9" s="1"/>
  <c r="AB17" i="9"/>
  <c r="AR17" i="9"/>
  <c r="AT17" i="9" s="1"/>
  <c r="AB21" i="9"/>
  <c r="AR21" i="9"/>
  <c r="AB25" i="9"/>
  <c r="AR25" i="9"/>
  <c r="AB29" i="9"/>
  <c r="AR29" i="9"/>
  <c r="AT29" i="9" s="1"/>
  <c r="AZ29" i="9" s="1"/>
  <c r="AB33" i="9"/>
  <c r="AR33" i="9"/>
  <c r="AT33" i="9" s="1"/>
  <c r="AB37" i="9"/>
  <c r="AR37" i="9"/>
  <c r="AT37" i="9" s="1"/>
  <c r="AZ37" i="9" s="1"/>
  <c r="AB41" i="9"/>
  <c r="AR41" i="9"/>
  <c r="AT41" i="9" s="1"/>
  <c r="AZ41" i="9" s="1"/>
  <c r="AB45" i="9"/>
  <c r="AR45" i="9"/>
  <c r="AB49" i="9"/>
  <c r="AR49" i="9"/>
  <c r="AT49" i="9" s="1"/>
  <c r="AB53" i="9"/>
  <c r="AR53" i="9"/>
  <c r="AT53" i="9" s="1"/>
  <c r="AZ53" i="9" s="1"/>
  <c r="AB54" i="9"/>
  <c r="AR54" i="9"/>
  <c r="AB58" i="9"/>
  <c r="AR58" i="9"/>
  <c r="AB69" i="9"/>
  <c r="AR69" i="9"/>
  <c r="AB70" i="9"/>
  <c r="AR70" i="9"/>
  <c r="AB71" i="9"/>
  <c r="AR71" i="9"/>
  <c r="AT71" i="9" s="1"/>
  <c r="AB72" i="9"/>
  <c r="AR72" i="9"/>
  <c r="AX72" i="9" s="1"/>
  <c r="AB73" i="9"/>
  <c r="AR73" i="9"/>
  <c r="AB74" i="9"/>
  <c r="AR74" i="9"/>
  <c r="AX74" i="9" s="1"/>
  <c r="AB75" i="9"/>
  <c r="AR75" i="9"/>
  <c r="AB76" i="9"/>
  <c r="AR76" i="9"/>
  <c r="AT76" i="9" s="1"/>
  <c r="AZ76" i="9" s="1"/>
  <c r="AB77" i="9"/>
  <c r="AR77" i="9"/>
  <c r="AB78" i="9"/>
  <c r="AR78" i="9"/>
  <c r="AX78" i="9" s="1"/>
  <c r="AB79" i="9"/>
  <c r="AR79" i="9"/>
  <c r="AT79" i="9" s="1"/>
  <c r="AZ79" i="9" s="1"/>
  <c r="AB80" i="9"/>
  <c r="AR80" i="9"/>
  <c r="AT80" i="9" s="1"/>
  <c r="AZ80" i="9" s="1"/>
  <c r="AB81" i="9"/>
  <c r="AR81" i="9"/>
  <c r="AB82" i="9"/>
  <c r="AR82" i="9"/>
  <c r="AT82" i="9" s="1"/>
  <c r="AZ82" i="9" s="1"/>
  <c r="AB83" i="9"/>
  <c r="AR83" i="9"/>
  <c r="AB84" i="9"/>
  <c r="AR84" i="9"/>
  <c r="AB92" i="9"/>
  <c r="AR92" i="9"/>
  <c r="AT92" i="9" s="1"/>
  <c r="AB93" i="9"/>
  <c r="AR93" i="9"/>
  <c r="AX93" i="9" s="1"/>
  <c r="AB94" i="9"/>
  <c r="AR94" i="9"/>
  <c r="AT94" i="9" s="1"/>
  <c r="AB95" i="9"/>
  <c r="AR95" i="9"/>
  <c r="AT95" i="9" s="1"/>
  <c r="AZ95" i="9" s="1"/>
  <c r="AB96" i="9"/>
  <c r="AR96" i="9"/>
  <c r="AT96" i="9" s="1"/>
  <c r="AZ96" i="9" s="1"/>
  <c r="AB97" i="9"/>
  <c r="AR97" i="9"/>
  <c r="AB98" i="9"/>
  <c r="AR98" i="9"/>
  <c r="AB99" i="9"/>
  <c r="AR99" i="9"/>
  <c r="AT99" i="9" s="1"/>
  <c r="AZ99" i="9" s="1"/>
  <c r="AS105" i="9"/>
  <c r="AY105" i="9" s="1"/>
  <c r="AS108" i="9"/>
  <c r="AB111" i="9"/>
  <c r="AR111" i="9"/>
  <c r="AB112" i="9"/>
  <c r="AR112" i="9"/>
  <c r="AT112" i="9" s="1"/>
  <c r="AS132" i="9"/>
  <c r="AY132" i="9" s="1"/>
  <c r="AB141" i="9"/>
  <c r="AR141" i="9"/>
  <c r="AT141" i="9" s="1"/>
  <c r="AZ141" i="9" s="1"/>
  <c r="AB145" i="9"/>
  <c r="AR145" i="9"/>
  <c r="AS147" i="9"/>
  <c r="AY147" i="9" s="1"/>
  <c r="AB150" i="9"/>
  <c r="AR150" i="9"/>
  <c r="AB154" i="9"/>
  <c r="AR154" i="9"/>
  <c r="AB158" i="9"/>
  <c r="AR158" i="9"/>
  <c r="AS161" i="9"/>
  <c r="AB164" i="9"/>
  <c r="AR164" i="9"/>
  <c r="AT164" i="9" s="1"/>
  <c r="AZ164" i="9" s="1"/>
  <c r="AB168" i="9"/>
  <c r="AR168" i="9"/>
  <c r="AB172" i="9"/>
  <c r="AR172" i="9"/>
  <c r="AS174" i="9"/>
  <c r="AB176" i="9"/>
  <c r="AR176" i="9"/>
  <c r="AT176" i="9" s="1"/>
  <c r="AZ176" i="9" s="1"/>
  <c r="AB181" i="9"/>
  <c r="AR181" i="9"/>
  <c r="AB185" i="9"/>
  <c r="AR185" i="9"/>
  <c r="AT185" i="9" s="1"/>
  <c r="AZ185" i="9" s="1"/>
  <c r="AB189" i="9"/>
  <c r="AR189" i="9"/>
  <c r="AT189" i="9" s="1"/>
  <c r="AZ189" i="9" s="1"/>
  <c r="AB193" i="9"/>
  <c r="AR193" i="9"/>
  <c r="AT193" i="9" s="1"/>
  <c r="AZ193" i="9" s="1"/>
  <c r="AS195" i="9"/>
  <c r="AB197" i="9"/>
  <c r="AR197" i="9"/>
  <c r="AT197" i="9" s="1"/>
  <c r="AZ197" i="9" s="1"/>
  <c r="AB201" i="9"/>
  <c r="AR201" i="9"/>
  <c r="AT201" i="9" s="1"/>
  <c r="AZ201" i="9" s="1"/>
  <c r="AB205" i="9"/>
  <c r="AR205" i="9"/>
  <c r="AB209" i="9"/>
  <c r="AR209" i="9"/>
  <c r="AB214" i="9"/>
  <c r="AR214" i="9"/>
  <c r="AB218" i="9"/>
  <c r="AR218" i="9"/>
  <c r="AT218" i="9" s="1"/>
  <c r="AZ218" i="9" s="1"/>
  <c r="AB222" i="9"/>
  <c r="AR222" i="9"/>
  <c r="AB226" i="9"/>
  <c r="AR226" i="9"/>
  <c r="AT226" i="9" s="1"/>
  <c r="AZ226" i="9" s="1"/>
  <c r="AB230" i="9"/>
  <c r="AR230" i="9"/>
  <c r="AB234" i="9"/>
  <c r="AR234" i="9"/>
  <c r="AT234" i="9" s="1"/>
  <c r="AZ234" i="9" s="1"/>
  <c r="AB238" i="9"/>
  <c r="AR238" i="9"/>
  <c r="AB242" i="9"/>
  <c r="AR242" i="9"/>
  <c r="AT242" i="9" s="1"/>
  <c r="AZ242" i="9" s="1"/>
  <c r="AB248" i="9"/>
  <c r="AR248" i="9"/>
  <c r="AS248" i="9" s="1"/>
  <c r="AY248" i="9" s="1"/>
  <c r="AB249" i="9"/>
  <c r="AR249" i="9"/>
  <c r="AB254" i="9"/>
  <c r="AR254" i="9"/>
  <c r="AS256" i="9"/>
  <c r="AB258" i="9"/>
  <c r="AR258" i="9"/>
  <c r="AB262" i="9"/>
  <c r="AR262" i="9"/>
  <c r="AB266" i="9"/>
  <c r="AR266" i="9"/>
  <c r="AB270" i="9"/>
  <c r="AR270" i="9"/>
  <c r="AB274" i="9"/>
  <c r="AR274" i="9"/>
  <c r="AS276" i="9"/>
  <c r="AR278" i="9"/>
  <c r="AT278" i="9" s="1"/>
  <c r="AZ278" i="9" s="1"/>
  <c r="AB282" i="9"/>
  <c r="AR282" i="9"/>
  <c r="AB283" i="9"/>
  <c r="AR283" i="9"/>
  <c r="AT283" i="9" s="1"/>
  <c r="AZ283" i="9" s="1"/>
  <c r="AB284" i="9"/>
  <c r="AR284" i="9"/>
  <c r="AT284" i="9" s="1"/>
  <c r="AZ284" i="9" s="1"/>
  <c r="AB285" i="9"/>
  <c r="AR285" i="9"/>
  <c r="AX285" i="9" s="1"/>
  <c r="AB286" i="9"/>
  <c r="AR286" i="9"/>
  <c r="AX286" i="9" s="1"/>
  <c r="AB287" i="9"/>
  <c r="AR287" i="9"/>
  <c r="AX287" i="9" s="1"/>
  <c r="AR288" i="9"/>
  <c r="AX288" i="9" s="1"/>
  <c r="AB289" i="9"/>
  <c r="AR289" i="9"/>
  <c r="AX289" i="9" s="1"/>
  <c r="AB290" i="9"/>
  <c r="AR290" i="9"/>
  <c r="AT290" i="9" s="1"/>
  <c r="AZ290" i="9" s="1"/>
  <c r="AB291" i="9"/>
  <c r="AR291" i="9"/>
  <c r="AB292" i="9"/>
  <c r="AR292" i="9"/>
  <c r="AB293" i="9"/>
  <c r="AR293" i="9"/>
  <c r="AX293" i="9" s="1"/>
  <c r="AB294" i="9"/>
  <c r="AR294" i="9"/>
  <c r="AB295" i="9"/>
  <c r="AR295" i="9"/>
  <c r="AT295" i="9" s="1"/>
  <c r="AZ295" i="9" s="1"/>
  <c r="AB299" i="9"/>
  <c r="AR299" i="9"/>
  <c r="AT299" i="9" s="1"/>
  <c r="AB300" i="9"/>
  <c r="AR300" i="9"/>
  <c r="AS300" i="9" s="1"/>
  <c r="AY300" i="9" s="1"/>
  <c r="AB301" i="9"/>
  <c r="AR301" i="9"/>
  <c r="AB302" i="9"/>
  <c r="AR302" i="9"/>
  <c r="AB303" i="9"/>
  <c r="AR303" i="9"/>
  <c r="AT303" i="9" s="1"/>
  <c r="AZ303" i="9" s="1"/>
  <c r="AR304" i="9"/>
  <c r="AT304" i="9" s="1"/>
  <c r="AZ304" i="9" s="1"/>
  <c r="AB305" i="9"/>
  <c r="AR305" i="9"/>
  <c r="AX305" i="9" s="1"/>
  <c r="AB306" i="9"/>
  <c r="AR306" i="9"/>
  <c r="AB307" i="9"/>
  <c r="AR307" i="9"/>
  <c r="AS307" i="9" s="1"/>
  <c r="AS310" i="9"/>
  <c r="AY310" i="9" s="1"/>
  <c r="AS313" i="9"/>
  <c r="BF313" i="9" s="1"/>
  <c r="BH313" i="9" s="1"/>
  <c r="AS321" i="9"/>
  <c r="AY321" i="9" s="1"/>
  <c r="AS71" i="9"/>
  <c r="AY71" i="9" s="1"/>
  <c r="AT104" i="9"/>
  <c r="BF104" i="9" s="1"/>
  <c r="BH104" i="9" s="1"/>
  <c r="AT120" i="9"/>
  <c r="BF120" i="9" s="1"/>
  <c r="BH120" i="9" s="1"/>
  <c r="AT125" i="9"/>
  <c r="AT161" i="9"/>
  <c r="AZ161" i="9" s="1"/>
  <c r="AT179" i="9"/>
  <c r="AZ179" i="9" s="1"/>
  <c r="AT272" i="9"/>
  <c r="AZ272" i="9" s="1"/>
  <c r="AR16" i="9"/>
  <c r="AT16" i="9" s="1"/>
  <c r="AZ16" i="9" s="1"/>
  <c r="AR20" i="9"/>
  <c r="AR24" i="9"/>
  <c r="AR28" i="9"/>
  <c r="AR32" i="9"/>
  <c r="AR36" i="9"/>
  <c r="AR40" i="9"/>
  <c r="AR44" i="9"/>
  <c r="AT44" i="9" s="1"/>
  <c r="AZ44" i="9" s="1"/>
  <c r="AR48" i="9"/>
  <c r="AR52" i="9"/>
  <c r="AR57" i="9"/>
  <c r="AR61" i="9"/>
  <c r="AX61" i="9" s="1"/>
  <c r="AR62" i="9"/>
  <c r="AX62" i="9" s="1"/>
  <c r="AR63" i="9"/>
  <c r="AX63" i="9" s="1"/>
  <c r="AR64" i="9"/>
  <c r="AS64" i="9" s="1"/>
  <c r="AY64" i="9" s="1"/>
  <c r="AR65" i="9"/>
  <c r="AX65" i="9" s="1"/>
  <c r="AR66" i="9"/>
  <c r="AX66" i="9" s="1"/>
  <c r="AR67" i="9"/>
  <c r="AT67" i="9" s="1"/>
  <c r="AZ67" i="9" s="1"/>
  <c r="AR68" i="9"/>
  <c r="AS68" i="9" s="1"/>
  <c r="AR88" i="9"/>
  <c r="AR89" i="9"/>
  <c r="AT89" i="9" s="1"/>
  <c r="AZ89" i="9" s="1"/>
  <c r="AR90" i="9"/>
  <c r="AX90" i="9" s="1"/>
  <c r="AR91" i="9"/>
  <c r="AR110" i="9"/>
  <c r="AT110" i="9" s="1"/>
  <c r="AZ110" i="9" s="1"/>
  <c r="AR139" i="9"/>
  <c r="AR140" i="9"/>
  <c r="AR144" i="9"/>
  <c r="AT144" i="9" s="1"/>
  <c r="AZ144" i="9" s="1"/>
  <c r="AR149" i="9"/>
  <c r="AS149" i="9" s="1"/>
  <c r="AR153" i="9"/>
  <c r="AT153" i="9" s="1"/>
  <c r="AZ153" i="9" s="1"/>
  <c r="AR157" i="9"/>
  <c r="AR163" i="9"/>
  <c r="AR167" i="9"/>
  <c r="AT167" i="9" s="1"/>
  <c r="AZ167" i="9" s="1"/>
  <c r="AR171" i="9"/>
  <c r="AR175" i="9"/>
  <c r="AR180" i="9"/>
  <c r="AR184" i="9"/>
  <c r="AR188" i="9"/>
  <c r="AT188" i="9" s="1"/>
  <c r="AZ188" i="9" s="1"/>
  <c r="AR192" i="9"/>
  <c r="AR196" i="9"/>
  <c r="AR200" i="9"/>
  <c r="AT200" i="9" s="1"/>
  <c r="AR204" i="9"/>
  <c r="AT204" i="9" s="1"/>
  <c r="AZ204" i="9" s="1"/>
  <c r="AR208" i="9"/>
  <c r="AR212" i="9"/>
  <c r="AR213" i="9"/>
  <c r="AT213" i="9" s="1"/>
  <c r="AZ213" i="9" s="1"/>
  <c r="AR217" i="9"/>
  <c r="AR221" i="9"/>
  <c r="AR225" i="9"/>
  <c r="AR229" i="9"/>
  <c r="AT229" i="9" s="1"/>
  <c r="AR233" i="9"/>
  <c r="AR237" i="9"/>
  <c r="AR241" i="9"/>
  <c r="AR246" i="9"/>
  <c r="AT246" i="9" s="1"/>
  <c r="AZ246" i="9" s="1"/>
  <c r="AR247" i="9"/>
  <c r="AR253" i="9"/>
  <c r="AR257" i="9"/>
  <c r="AR261" i="9"/>
  <c r="AT261" i="9" s="1"/>
  <c r="AZ261" i="9" s="1"/>
  <c r="AR265" i="9"/>
  <c r="AR269" i="9"/>
  <c r="AR273" i="9"/>
  <c r="AR277" i="9"/>
  <c r="AT277" i="9" s="1"/>
  <c r="AZ277" i="9" s="1"/>
  <c r="AR281" i="9"/>
  <c r="AX281" i="9" s="1"/>
  <c r="AR298" i="9"/>
  <c r="AT15" i="9"/>
  <c r="AZ15" i="9" s="1"/>
  <c r="AT31" i="9"/>
  <c r="BF31" i="9" s="1"/>
  <c r="BH31" i="9" s="1"/>
  <c r="AS33" i="9"/>
  <c r="AS41" i="9"/>
  <c r="AS54" i="9"/>
  <c r="AS79" i="9"/>
  <c r="AY79" i="9" s="1"/>
  <c r="AT128" i="9"/>
  <c r="BF128" i="9" s="1"/>
  <c r="BH128" i="9" s="1"/>
  <c r="AT136" i="9"/>
  <c r="AZ136" i="9" s="1"/>
  <c r="AT162" i="9"/>
  <c r="AS234" i="9"/>
  <c r="AT240" i="9"/>
  <c r="AT244" i="9"/>
  <c r="AT260" i="9"/>
  <c r="AT513" i="9"/>
  <c r="AZ513" i="9" s="1"/>
  <c r="AT551" i="9"/>
  <c r="AZ551" i="9" s="1"/>
  <c r="AT574" i="9"/>
  <c r="AT665" i="9"/>
  <c r="AZ665" i="9" s="1"/>
  <c r="AT703" i="9"/>
  <c r="AZ703" i="9" s="1"/>
  <c r="AT754" i="9"/>
  <c r="AZ754" i="9" s="1"/>
  <c r="AT877" i="9"/>
  <c r="AT325" i="9"/>
  <c r="AZ325" i="9" s="1"/>
  <c r="AT416" i="9"/>
  <c r="AZ416" i="9" s="1"/>
  <c r="AT649" i="9"/>
  <c r="AT695" i="9"/>
  <c r="AT699" i="9"/>
  <c r="AZ699" i="9" s="1"/>
  <c r="AT809" i="9"/>
  <c r="AZ809" i="9" s="1"/>
  <c r="AT826" i="9"/>
  <c r="AZ826" i="9" s="1"/>
  <c r="AT893" i="9"/>
  <c r="AZ893" i="9" s="1"/>
  <c r="AT919" i="9"/>
  <c r="AZ919" i="9" s="1"/>
  <c r="AT923" i="9"/>
  <c r="AZ923" i="9" s="1"/>
  <c r="AT934" i="9"/>
  <c r="AT938" i="9"/>
  <c r="AT950" i="9"/>
  <c r="AT954" i="9"/>
  <c r="AT969" i="9"/>
  <c r="AT977" i="9"/>
  <c r="AT997" i="9"/>
  <c r="AZ997" i="9" s="1"/>
  <c r="AT1014" i="9"/>
  <c r="AZ1014" i="9" s="1"/>
  <c r="AT1068" i="9"/>
  <c r="AT1072" i="9"/>
  <c r="AT1076" i="9"/>
  <c r="AT1079" i="9"/>
  <c r="AT1080" i="9"/>
  <c r="AZ1080" i="9" s="1"/>
  <c r="AT1083" i="9"/>
  <c r="AT1084" i="9"/>
  <c r="AT1087" i="9"/>
  <c r="AT1088" i="9"/>
  <c r="AZ1088" i="9" s="1"/>
  <c r="AT1092" i="9"/>
  <c r="AT1103" i="9"/>
  <c r="AR6" i="9"/>
  <c r="AX6" i="9" s="1"/>
  <c r="AR7" i="9"/>
  <c r="AX7" i="9" s="1"/>
  <c r="AR8" i="9"/>
  <c r="AT8" i="9" s="1"/>
  <c r="AR9" i="9"/>
  <c r="AR10" i="9"/>
  <c r="AX10" i="9" s="1"/>
  <c r="AR11" i="9"/>
  <c r="AX11" i="9" s="1"/>
  <c r="AR12" i="9"/>
  <c r="AT12" i="9" s="1"/>
  <c r="AR13" i="9"/>
  <c r="AX13" i="9" s="1"/>
  <c r="AR14" i="9"/>
  <c r="AR18" i="9"/>
  <c r="AT18" i="9" s="1"/>
  <c r="AZ18" i="9" s="1"/>
  <c r="AR22" i="9"/>
  <c r="AR26" i="9"/>
  <c r="AR30" i="9"/>
  <c r="AR34" i="9"/>
  <c r="AT34" i="9" s="1"/>
  <c r="AZ34" i="9" s="1"/>
  <c r="AR38" i="9"/>
  <c r="AR42" i="9"/>
  <c r="AR46" i="9"/>
  <c r="AR50" i="9"/>
  <c r="AT50" i="9" s="1"/>
  <c r="AZ50" i="9" s="1"/>
  <c r="AR55" i="9"/>
  <c r="AR59" i="9"/>
  <c r="AR85" i="9"/>
  <c r="AS85" i="9" s="1"/>
  <c r="AY85" i="9" s="1"/>
  <c r="AR86" i="9"/>
  <c r="AT86" i="9" s="1"/>
  <c r="AZ86" i="9" s="1"/>
  <c r="AR100" i="9"/>
  <c r="AR113" i="9"/>
  <c r="AS325" i="9"/>
  <c r="AY325" i="9" s="1"/>
  <c r="AR329" i="9"/>
  <c r="AB330" i="9"/>
  <c r="AR330" i="9"/>
  <c r="AX330" i="9" s="1"/>
  <c r="AB331" i="9"/>
  <c r="AR331" i="9"/>
  <c r="AB332" i="9"/>
  <c r="AR332" i="9"/>
  <c r="AT332" i="9" s="1"/>
  <c r="AZ332" i="9" s="1"/>
  <c r="AB333" i="9"/>
  <c r="AR333" i="9"/>
  <c r="AB334" i="9"/>
  <c r="AR334" i="9"/>
  <c r="AX334" i="9" s="1"/>
  <c r="AB335" i="9"/>
  <c r="AR335" i="9"/>
  <c r="AS335" i="9" s="1"/>
  <c r="AB336" i="9"/>
  <c r="AR336" i="9"/>
  <c r="AT336" i="9" s="1"/>
  <c r="AZ336" i="9" s="1"/>
  <c r="AB337" i="9"/>
  <c r="AR337" i="9"/>
  <c r="AS337" i="9" s="1"/>
  <c r="AY337" i="9" s="1"/>
  <c r="AR338" i="9"/>
  <c r="AT338" i="9" s="1"/>
  <c r="AZ338" i="9" s="1"/>
  <c r="AR339" i="9"/>
  <c r="AX339" i="9" s="1"/>
  <c r="AB340" i="9"/>
  <c r="AR340" i="9"/>
  <c r="AB341" i="9"/>
  <c r="AR341" i="9"/>
  <c r="AT341" i="9" s="1"/>
  <c r="AZ341" i="9" s="1"/>
  <c r="AB342" i="9"/>
  <c r="AR342" i="9"/>
  <c r="AB343" i="9"/>
  <c r="AR343" i="9"/>
  <c r="AT343" i="9" s="1"/>
  <c r="AZ343" i="9" s="1"/>
  <c r="AB344" i="9"/>
  <c r="AR344" i="9"/>
  <c r="AB345" i="9"/>
  <c r="AR345" i="9"/>
  <c r="AS345" i="9" s="1"/>
  <c r="AB350" i="9"/>
  <c r="AR350" i="9"/>
  <c r="AS362" i="9"/>
  <c r="AY362" i="9" s="1"/>
  <c r="AB371" i="9"/>
  <c r="AR371" i="9"/>
  <c r="AS371" i="9" s="1"/>
  <c r="AY371" i="9" s="1"/>
  <c r="AB372" i="9"/>
  <c r="AR372" i="9"/>
  <c r="AX372" i="9" s="1"/>
  <c r="AB373" i="9"/>
  <c r="AR373" i="9"/>
  <c r="AB377" i="9"/>
  <c r="AR377" i="9"/>
  <c r="AT377" i="9" s="1"/>
  <c r="AZ377" i="9" s="1"/>
  <c r="AB378" i="9"/>
  <c r="AR378" i="9"/>
  <c r="AT378" i="9" s="1"/>
  <c r="AZ378" i="9" s="1"/>
  <c r="AB379" i="9"/>
  <c r="AR379" i="9"/>
  <c r="AT379" i="9" s="1"/>
  <c r="AZ379" i="9" s="1"/>
  <c r="AB380" i="9"/>
  <c r="AR380" i="9"/>
  <c r="AX380" i="9" s="1"/>
  <c r="AB381" i="9"/>
  <c r="AR381" i="9"/>
  <c r="AX381" i="9" s="1"/>
  <c r="AB382" i="9"/>
  <c r="AR382" i="9"/>
  <c r="AX382" i="9" s="1"/>
  <c r="AB383" i="9"/>
  <c r="AR383" i="9"/>
  <c r="AS387" i="9"/>
  <c r="AB389" i="9"/>
  <c r="AR389" i="9"/>
  <c r="AT389" i="9" s="1"/>
  <c r="AZ389" i="9" s="1"/>
  <c r="AB390" i="9"/>
  <c r="AR390" i="9"/>
  <c r="AB391" i="9"/>
  <c r="AR391" i="9"/>
  <c r="AT391" i="9" s="1"/>
  <c r="AB392" i="9"/>
  <c r="AR392" i="9"/>
  <c r="AX392" i="9" s="1"/>
  <c r="AB393" i="9"/>
  <c r="AR393" i="9"/>
  <c r="AT393" i="9" s="1"/>
  <c r="AB394" i="9"/>
  <c r="AR394" i="9"/>
  <c r="AB395" i="9"/>
  <c r="AR395" i="9"/>
  <c r="AT395" i="9" s="1"/>
  <c r="AB396" i="9"/>
  <c r="AR396" i="9"/>
  <c r="AX396" i="9" s="1"/>
  <c r="AB397" i="9"/>
  <c r="AR397" i="9"/>
  <c r="AT397" i="9" s="1"/>
  <c r="AZ397" i="9" s="1"/>
  <c r="AB398" i="9"/>
  <c r="AR398" i="9"/>
  <c r="AB399" i="9"/>
  <c r="AR399" i="9"/>
  <c r="AT399" i="9" s="1"/>
  <c r="AZ399" i="9" s="1"/>
  <c r="AB400" i="9"/>
  <c r="AR400" i="9"/>
  <c r="AX400" i="9" s="1"/>
  <c r="AB401" i="9"/>
  <c r="AR401" i="9"/>
  <c r="AS401" i="9" s="1"/>
  <c r="AY401" i="9" s="1"/>
  <c r="AB402" i="9"/>
  <c r="AR402" i="9"/>
  <c r="AB403" i="9"/>
  <c r="AR403" i="9"/>
  <c r="AT403" i="9"/>
  <c r="AB408" i="9"/>
  <c r="AR408" i="9"/>
  <c r="AS408" i="9" s="1"/>
  <c r="AS412" i="9"/>
  <c r="AB420" i="9"/>
  <c r="AR420" i="9"/>
  <c r="AT420" i="9" s="1"/>
  <c r="AZ420" i="9" s="1"/>
  <c r="AB421" i="9"/>
  <c r="AR421" i="9"/>
  <c r="AB422" i="9"/>
  <c r="AR422" i="9"/>
  <c r="AX422" i="9" s="1"/>
  <c r="AB423" i="9"/>
  <c r="AR423" i="9"/>
  <c r="AT423" i="9" s="1"/>
  <c r="AB424" i="9"/>
  <c r="AR424" i="9"/>
  <c r="AX424" i="9" s="1"/>
  <c r="AB425" i="9"/>
  <c r="AR425" i="9"/>
  <c r="AB426" i="9"/>
  <c r="AR426" i="9"/>
  <c r="AB427" i="9"/>
  <c r="AR427" i="9"/>
  <c r="AT427" i="9" s="1"/>
  <c r="AZ427" i="9" s="1"/>
  <c r="AB428" i="9"/>
  <c r="AR428" i="9"/>
  <c r="AX428" i="9" s="1"/>
  <c r="AB429" i="9"/>
  <c r="AR429" i="9"/>
  <c r="AB430" i="9"/>
  <c r="AR430" i="9"/>
  <c r="AX430" i="9" s="1"/>
  <c r="AB431" i="9"/>
  <c r="AR431" i="9"/>
  <c r="AB432" i="9"/>
  <c r="AR432" i="9"/>
  <c r="AT432" i="9" s="1"/>
  <c r="AZ432" i="9" s="1"/>
  <c r="AB433" i="9"/>
  <c r="AR433" i="9"/>
  <c r="AB434" i="9"/>
  <c r="AR434" i="9"/>
  <c r="AB435" i="9"/>
  <c r="AR435" i="9"/>
  <c r="AT435" i="9" s="1"/>
  <c r="AZ435" i="9" s="1"/>
  <c r="AB436" i="9"/>
  <c r="AR436" i="9"/>
  <c r="AT436" i="9" s="1"/>
  <c r="AZ436" i="9" s="1"/>
  <c r="AB437" i="9"/>
  <c r="AR437" i="9"/>
  <c r="AX437" i="9" s="1"/>
  <c r="AB438" i="9"/>
  <c r="AR438" i="9"/>
  <c r="AB439" i="9"/>
  <c r="AR439" i="9"/>
  <c r="AT439" i="9" s="1"/>
  <c r="AZ439" i="9" s="1"/>
  <c r="AB440" i="9"/>
  <c r="AR440" i="9"/>
  <c r="AX440" i="9" s="1"/>
  <c r="AB441" i="9"/>
  <c r="AR441" i="9"/>
  <c r="AB442" i="9"/>
  <c r="AR442" i="9"/>
  <c r="AB443" i="9"/>
  <c r="AR443" i="9"/>
  <c r="AT443" i="9" s="1"/>
  <c r="AZ443" i="9" s="1"/>
  <c r="AR444" i="9"/>
  <c r="AS444" i="9" s="1"/>
  <c r="AY444" i="9" s="1"/>
  <c r="AB445" i="9"/>
  <c r="AR445" i="9"/>
  <c r="AS445" i="9" s="1"/>
  <c r="AY445" i="9" s="1"/>
  <c r="AB446" i="9"/>
  <c r="AR446" i="9"/>
  <c r="AT446" i="9" s="1"/>
  <c r="AZ446" i="9" s="1"/>
  <c r="AB447" i="9"/>
  <c r="AR447" i="9"/>
  <c r="AX447" i="9" s="1"/>
  <c r="AB448" i="9"/>
  <c r="AR448" i="9"/>
  <c r="AT448" i="9" s="1"/>
  <c r="AB449" i="9"/>
  <c r="AR449" i="9"/>
  <c r="AX449" i="9" s="1"/>
  <c r="AB450" i="9"/>
  <c r="AR450" i="9"/>
  <c r="AT450" i="9" s="1"/>
  <c r="AZ450" i="9" s="1"/>
  <c r="AB454" i="9"/>
  <c r="AR454" i="9"/>
  <c r="AB458" i="9"/>
  <c r="AR458" i="9"/>
  <c r="AB496" i="9"/>
  <c r="AR496" i="9"/>
  <c r="AB497" i="9"/>
  <c r="AR497" i="9"/>
  <c r="AT497" i="9" s="1"/>
  <c r="AZ497" i="9" s="1"/>
  <c r="AB498" i="9"/>
  <c r="AR498" i="9"/>
  <c r="AX498" i="9" s="1"/>
  <c r="AB499" i="9"/>
  <c r="AR499" i="9"/>
  <c r="AB500" i="9"/>
  <c r="AR500" i="9"/>
  <c r="AB501" i="9"/>
  <c r="AR501" i="9"/>
  <c r="AS501" i="9" s="1"/>
  <c r="AY501" i="9" s="1"/>
  <c r="AB502" i="9"/>
  <c r="AR502" i="9"/>
  <c r="AS502" i="9" s="1"/>
  <c r="AY502" i="9" s="1"/>
  <c r="AB503" i="9"/>
  <c r="AR503" i="9"/>
  <c r="AT503" i="9" s="1"/>
  <c r="AZ503" i="9" s="1"/>
  <c r="AB504" i="9"/>
  <c r="AR504" i="9"/>
  <c r="AB505" i="9"/>
  <c r="AR505" i="9"/>
  <c r="AS505" i="9" s="1"/>
  <c r="AY505" i="9" s="1"/>
  <c r="AB506" i="9"/>
  <c r="AR506" i="9"/>
  <c r="AX506" i="9" s="1"/>
  <c r="AB507" i="9"/>
  <c r="AR507" i="9"/>
  <c r="AS507" i="9" s="1"/>
  <c r="AB508" i="9"/>
  <c r="AR508" i="9"/>
  <c r="AS525" i="9"/>
  <c r="BF525" i="9" s="1"/>
  <c r="BH525" i="9" s="1"/>
  <c r="AB530" i="9"/>
  <c r="AR530" i="9"/>
  <c r="AS530" i="9" s="1"/>
  <c r="AB553" i="9"/>
  <c r="AR553" i="9"/>
  <c r="AT553" i="9" s="1"/>
  <c r="AB554" i="9"/>
  <c r="AR554" i="9"/>
  <c r="AS554" i="9" s="1"/>
  <c r="AY554" i="9" s="1"/>
  <c r="AB555" i="9"/>
  <c r="AR555" i="9"/>
  <c r="AB556" i="9"/>
  <c r="AR556" i="9"/>
  <c r="AT556" i="9" s="1"/>
  <c r="AZ556" i="9" s="1"/>
  <c r="AB557" i="9"/>
  <c r="AR557" i="9"/>
  <c r="AB558" i="9"/>
  <c r="AR558" i="9"/>
  <c r="AB562" i="9"/>
  <c r="AR562" i="9"/>
  <c r="AS562" i="9" s="1"/>
  <c r="AB563" i="9"/>
  <c r="AR563" i="9"/>
  <c r="AB567" i="9"/>
  <c r="AR567" i="9"/>
  <c r="AS582" i="9"/>
  <c r="AY582" i="9" s="1"/>
  <c r="AS583" i="9"/>
  <c r="AY583" i="9" s="1"/>
  <c r="AB594" i="9"/>
  <c r="AR594" i="9"/>
  <c r="AB606" i="9"/>
  <c r="AR606" i="9"/>
  <c r="AB610" i="9"/>
  <c r="AR610" i="9"/>
  <c r="AT610" i="9" s="1"/>
  <c r="AZ610" i="9" s="1"/>
  <c r="AB614" i="9"/>
  <c r="AR614" i="9"/>
  <c r="AB618" i="9"/>
  <c r="AR618" i="9"/>
  <c r="AX618" i="9" s="1"/>
  <c r="AB619" i="9"/>
  <c r="AR619" i="9"/>
  <c r="AT619" i="9" s="1"/>
  <c r="AZ619" i="9" s="1"/>
  <c r="AB623" i="9"/>
  <c r="AR623" i="9"/>
  <c r="AS623" i="9" s="1"/>
  <c r="AS626" i="9"/>
  <c r="AB628" i="9"/>
  <c r="AR628" i="9"/>
  <c r="AT628" i="9" s="1"/>
  <c r="AZ628" i="9" s="1"/>
  <c r="AB634" i="9"/>
  <c r="AR634" i="9"/>
  <c r="AB641" i="9"/>
  <c r="AR641" i="9"/>
  <c r="AB645" i="9"/>
  <c r="AR645" i="9"/>
  <c r="AT645" i="9" s="1"/>
  <c r="AZ645" i="9" s="1"/>
  <c r="AS649" i="9"/>
  <c r="AY649" i="9" s="1"/>
  <c r="AB652" i="9"/>
  <c r="AR652" i="9"/>
  <c r="AB658" i="9"/>
  <c r="AR658" i="9"/>
  <c r="AS661" i="9"/>
  <c r="AY661" i="9" s="1"/>
  <c r="AB667" i="9"/>
  <c r="AR667" i="9"/>
  <c r="AX667" i="9" s="1"/>
  <c r="AB668" i="9"/>
  <c r="AR668" i="9"/>
  <c r="AB669" i="9"/>
  <c r="AR669" i="9"/>
  <c r="AT669" i="9" s="1"/>
  <c r="AZ669" i="9" s="1"/>
  <c r="AB677" i="9"/>
  <c r="AR677" i="9"/>
  <c r="AT677" i="9" s="1"/>
  <c r="AZ677" i="9" s="1"/>
  <c r="AB681" i="9"/>
  <c r="AR681" i="9"/>
  <c r="AT681" i="9" s="1"/>
  <c r="AZ681" i="9" s="1"/>
  <c r="AB682" i="9"/>
  <c r="AR682" i="9"/>
  <c r="AX682" i="9" s="1"/>
  <c r="AB683" i="9"/>
  <c r="AR683" i="9"/>
  <c r="AT683" i="9" s="1"/>
  <c r="AZ683" i="9" s="1"/>
  <c r="AB684" i="9"/>
  <c r="AR684" i="9"/>
  <c r="AB685" i="9"/>
  <c r="AR685" i="9"/>
  <c r="AS685" i="9" s="1"/>
  <c r="AY685" i="9" s="1"/>
  <c r="AR686" i="9"/>
  <c r="AS686" i="9" s="1"/>
  <c r="AB692" i="9"/>
  <c r="AR692" i="9"/>
  <c r="AT692" i="9" s="1"/>
  <c r="AZ692" i="9" s="1"/>
  <c r="AB693" i="9"/>
  <c r="AR693" i="9"/>
  <c r="AS699" i="9"/>
  <c r="AB708" i="9"/>
  <c r="AR708" i="9"/>
  <c r="AS710" i="9"/>
  <c r="AB712" i="9"/>
  <c r="AR712" i="9"/>
  <c r="AB719" i="9"/>
  <c r="AR719" i="9"/>
  <c r="AS719" i="9" s="1"/>
  <c r="AR725" i="9"/>
  <c r="AT725" i="9" s="1"/>
  <c r="AZ725" i="9" s="1"/>
  <c r="AS732" i="9"/>
  <c r="AB739" i="9"/>
  <c r="AR739" i="9"/>
  <c r="AS739" i="9" s="1"/>
  <c r="AB740" i="9"/>
  <c r="AR740" i="9"/>
  <c r="AT740" i="9" s="1"/>
  <c r="AS744" i="9"/>
  <c r="AY744" i="9" s="1"/>
  <c r="AB750" i="9"/>
  <c r="AR750" i="9"/>
  <c r="AB751" i="9"/>
  <c r="AR751" i="9"/>
  <c r="AS754" i="9"/>
  <c r="AY754" i="9" s="1"/>
  <c r="AB758" i="9"/>
  <c r="AR758" i="9"/>
  <c r="AB759" i="9"/>
  <c r="AR759" i="9"/>
  <c r="AX759" i="9" s="1"/>
  <c r="AB760" i="9"/>
  <c r="AR760" i="9"/>
  <c r="AB766" i="9"/>
  <c r="AR766" i="9"/>
  <c r="AT766" i="9" s="1"/>
  <c r="AZ766" i="9" s="1"/>
  <c r="AB770" i="9"/>
  <c r="AR770" i="9"/>
  <c r="AT770" i="9" s="1"/>
  <c r="AZ770" i="9" s="1"/>
  <c r="AB774" i="9"/>
  <c r="AR774" i="9"/>
  <c r="AB775" i="9"/>
  <c r="AR775" i="9"/>
  <c r="AB776" i="9"/>
  <c r="AR776" i="9"/>
  <c r="AT776" i="9" s="1"/>
  <c r="AB777" i="9"/>
  <c r="AR777" i="9"/>
  <c r="AB778" i="9"/>
  <c r="AR778" i="9"/>
  <c r="AT778" i="9" s="1"/>
  <c r="AZ778" i="9" s="1"/>
  <c r="AB779" i="9"/>
  <c r="AR779" i="9"/>
  <c r="AB780" i="9"/>
  <c r="AR780" i="9"/>
  <c r="AS780" i="9" s="1"/>
  <c r="AB781" i="9"/>
  <c r="AR781" i="9"/>
  <c r="AS781" i="9" s="1"/>
  <c r="AB787" i="9"/>
  <c r="AR787" i="9"/>
  <c r="AB791" i="9"/>
  <c r="AR791" i="9"/>
  <c r="AS793" i="9"/>
  <c r="AB795" i="9"/>
  <c r="AR795" i="9"/>
  <c r="AB799" i="9"/>
  <c r="AR799" i="9"/>
  <c r="AR328" i="9"/>
  <c r="AT328" i="9" s="1"/>
  <c r="AZ328" i="9" s="1"/>
  <c r="AR349" i="9"/>
  <c r="AT349" i="9" s="1"/>
  <c r="AZ349" i="9" s="1"/>
  <c r="AR365" i="9"/>
  <c r="AR366" i="9"/>
  <c r="AX366" i="9" s="1"/>
  <c r="AR367" i="9"/>
  <c r="AS367" i="9" s="1"/>
  <c r="AY367" i="9" s="1"/>
  <c r="AR368" i="9"/>
  <c r="AR369" i="9"/>
  <c r="AR370" i="9"/>
  <c r="AX370" i="9" s="1"/>
  <c r="AR376" i="9"/>
  <c r="AT376" i="9" s="1"/>
  <c r="AZ376" i="9" s="1"/>
  <c r="AR388" i="9"/>
  <c r="AS388" i="9" s="1"/>
  <c r="AR407" i="9"/>
  <c r="AR418" i="9"/>
  <c r="AR419" i="9"/>
  <c r="AT419" i="9" s="1"/>
  <c r="AZ419" i="9" s="1"/>
  <c r="AR453" i="9"/>
  <c r="AR457" i="9"/>
  <c r="AR492" i="9"/>
  <c r="AS492" i="9" s="1"/>
  <c r="AY492" i="9" s="1"/>
  <c r="AR493" i="9"/>
  <c r="AT493" i="9" s="1"/>
  <c r="AZ493" i="9" s="1"/>
  <c r="AR494" i="9"/>
  <c r="AX494" i="9" s="1"/>
  <c r="AR495" i="9"/>
  <c r="AT495" i="9" s="1"/>
  <c r="AZ495" i="9" s="1"/>
  <c r="AR529" i="9"/>
  <c r="AT529" i="9" s="1"/>
  <c r="AZ529" i="9" s="1"/>
  <c r="AR552" i="9"/>
  <c r="AT552" i="9" s="1"/>
  <c r="AZ552" i="9" s="1"/>
  <c r="AR561" i="9"/>
  <c r="AR566" i="9"/>
  <c r="AR590" i="9"/>
  <c r="AR591" i="9"/>
  <c r="AX591" i="9" s="1"/>
  <c r="AR592" i="9"/>
  <c r="AT592" i="9" s="1"/>
  <c r="AR593" i="9"/>
  <c r="AR605" i="9"/>
  <c r="AS605" i="9" s="1"/>
  <c r="AR609" i="9"/>
  <c r="AT609" i="9" s="1"/>
  <c r="AZ609" i="9" s="1"/>
  <c r="AR613" i="9"/>
  <c r="AR617" i="9"/>
  <c r="AR622" i="9"/>
  <c r="AR627" i="9"/>
  <c r="AR633" i="9"/>
  <c r="AR639" i="9"/>
  <c r="AX639" i="9" s="1"/>
  <c r="AR640" i="9"/>
  <c r="AT640" i="9" s="1"/>
  <c r="AR644" i="9"/>
  <c r="AR651" i="9"/>
  <c r="AR657" i="9"/>
  <c r="AR666" i="9"/>
  <c r="AT666" i="9" s="1"/>
  <c r="AZ666" i="9" s="1"/>
  <c r="AR676" i="9"/>
  <c r="AT676" i="9" s="1"/>
  <c r="AZ676" i="9" s="1"/>
  <c r="AR680" i="9"/>
  <c r="AR689" i="9"/>
  <c r="AR690" i="9"/>
  <c r="AX690" i="9" s="1"/>
  <c r="AR691" i="9"/>
  <c r="AR707" i="9"/>
  <c r="AT707" i="9" s="1"/>
  <c r="AR711" i="9"/>
  <c r="AT711" i="9" s="1"/>
  <c r="AZ711" i="9" s="1"/>
  <c r="AR718" i="9"/>
  <c r="AT718" i="9" s="1"/>
  <c r="AZ718" i="9" s="1"/>
  <c r="AR723" i="9"/>
  <c r="AR724" i="9"/>
  <c r="AR736" i="9"/>
  <c r="AT736" i="9" s="1"/>
  <c r="AR737" i="9"/>
  <c r="AT737" i="9" s="1"/>
  <c r="AR738" i="9"/>
  <c r="AT738" i="9" s="1"/>
  <c r="AZ738" i="9" s="1"/>
  <c r="AR748" i="9"/>
  <c r="AT748" i="9" s="1"/>
  <c r="AR749" i="9"/>
  <c r="AR756" i="9"/>
  <c r="AR757" i="9"/>
  <c r="AR765" i="9"/>
  <c r="AT765" i="9" s="1"/>
  <c r="AZ765" i="9" s="1"/>
  <c r="AR769" i="9"/>
  <c r="AR773" i="9"/>
  <c r="AR786" i="9"/>
  <c r="AT786" i="9" s="1"/>
  <c r="AZ786" i="9" s="1"/>
  <c r="AR790" i="9"/>
  <c r="AR794" i="9"/>
  <c r="AR798" i="9"/>
  <c r="AT798" i="9" s="1"/>
  <c r="AZ798" i="9" s="1"/>
  <c r="AR802" i="9"/>
  <c r="AT802" i="9" s="1"/>
  <c r="AZ802" i="9" s="1"/>
  <c r="AR142" i="9"/>
  <c r="AS144" i="9"/>
  <c r="AR146" i="9"/>
  <c r="AR151" i="9"/>
  <c r="AS151" i="9" s="1"/>
  <c r="AR155" i="9"/>
  <c r="AR159" i="9"/>
  <c r="AX159" i="9" s="1"/>
  <c r="AR160" i="9"/>
  <c r="AT160" i="9" s="1"/>
  <c r="AZ160" i="9" s="1"/>
  <c r="AR165" i="9"/>
  <c r="AR169" i="9"/>
  <c r="AT169" i="9" s="1"/>
  <c r="AZ169" i="9" s="1"/>
  <c r="AR173" i="9"/>
  <c r="AT173" i="9" s="1"/>
  <c r="AR177" i="9"/>
  <c r="AT177" i="9" s="1"/>
  <c r="AZ177" i="9" s="1"/>
  <c r="AR178" i="9"/>
  <c r="AT178" i="9" s="1"/>
  <c r="AZ178" i="9" s="1"/>
  <c r="AR182" i="9"/>
  <c r="AR186" i="9"/>
  <c r="AR190" i="9"/>
  <c r="AR194" i="9"/>
  <c r="AT194" i="9" s="1"/>
  <c r="AZ194" i="9" s="1"/>
  <c r="AR198" i="9"/>
  <c r="AS200" i="9"/>
  <c r="AR202" i="9"/>
  <c r="AR206" i="9"/>
  <c r="AR210" i="9"/>
  <c r="AT210" i="9" s="1"/>
  <c r="AZ210" i="9" s="1"/>
  <c r="AR215" i="9"/>
  <c r="AT215" i="9" s="1"/>
  <c r="AZ215" i="9" s="1"/>
  <c r="AR219" i="9"/>
  <c r="AT219" i="9" s="1"/>
  <c r="AR223" i="9"/>
  <c r="AT223" i="9" s="1"/>
  <c r="AZ223" i="9" s="1"/>
  <c r="AR227" i="9"/>
  <c r="AR231" i="9"/>
  <c r="AT231" i="9" s="1"/>
  <c r="AZ231" i="9" s="1"/>
  <c r="AR235" i="9"/>
  <c r="AT235" i="9" s="1"/>
  <c r="AZ235" i="9" s="1"/>
  <c r="AR239" i="9"/>
  <c r="AT239" i="9" s="1"/>
  <c r="AZ239" i="9" s="1"/>
  <c r="AR243" i="9"/>
  <c r="AR250" i="9"/>
  <c r="AX250" i="9" s="1"/>
  <c r="AR251" i="9"/>
  <c r="AT251" i="9" s="1"/>
  <c r="AR255" i="9"/>
  <c r="AT255" i="9" s="1"/>
  <c r="AZ255" i="9" s="1"/>
  <c r="AR259" i="9"/>
  <c r="AR263" i="9"/>
  <c r="AT263" i="9" s="1"/>
  <c r="AZ263" i="9" s="1"/>
  <c r="AR267" i="9"/>
  <c r="AT267" i="9" s="1"/>
  <c r="AR271" i="9"/>
  <c r="AT271" i="9" s="1"/>
  <c r="AZ271" i="9" s="1"/>
  <c r="AR275" i="9"/>
  <c r="AR279" i="9"/>
  <c r="AT279" i="9" s="1"/>
  <c r="AZ279" i="9" s="1"/>
  <c r="AR296" i="9"/>
  <c r="AT296" i="9" s="1"/>
  <c r="AZ296" i="9" s="1"/>
  <c r="AR308" i="9"/>
  <c r="AR346" i="9"/>
  <c r="AR351" i="9"/>
  <c r="AR352" i="9"/>
  <c r="AX352" i="9" s="1"/>
  <c r="AR353" i="9"/>
  <c r="AR354" i="9"/>
  <c r="AX354" i="9" s="1"/>
  <c r="AR355" i="9"/>
  <c r="AR356" i="9"/>
  <c r="AR357" i="9"/>
  <c r="AR358" i="9"/>
  <c r="AR374" i="9"/>
  <c r="AS374" i="9" s="1"/>
  <c r="AR384" i="9"/>
  <c r="AR385" i="9"/>
  <c r="AX385" i="9" s="1"/>
  <c r="AR386" i="9"/>
  <c r="AR404" i="9"/>
  <c r="AX404" i="9" s="1"/>
  <c r="AR405" i="9"/>
  <c r="AR409" i="9"/>
  <c r="AR451" i="9"/>
  <c r="AR455" i="9"/>
  <c r="AR459" i="9"/>
  <c r="AT459" i="9" s="1"/>
  <c r="AZ459" i="9" s="1"/>
  <c r="AR460" i="9"/>
  <c r="AS460" i="9" s="1"/>
  <c r="AY460" i="9" s="1"/>
  <c r="AR461" i="9"/>
  <c r="AT461" i="9" s="1"/>
  <c r="AZ461" i="9" s="1"/>
  <c r="AR462" i="9"/>
  <c r="AT462" i="9" s="1"/>
  <c r="AZ462" i="9" s="1"/>
  <c r="AR463" i="9"/>
  <c r="AT463" i="9" s="1"/>
  <c r="AZ463" i="9" s="1"/>
  <c r="AR464" i="9"/>
  <c r="AX464" i="9" s="1"/>
  <c r="AR465" i="9"/>
  <c r="AR466" i="9"/>
  <c r="AT466" i="9" s="1"/>
  <c r="AZ466" i="9" s="1"/>
  <c r="AR467" i="9"/>
  <c r="AT467" i="9" s="1"/>
  <c r="AZ467" i="9" s="1"/>
  <c r="AR468" i="9"/>
  <c r="AS468" i="9" s="1"/>
  <c r="AY468" i="9" s="1"/>
  <c r="AR469" i="9"/>
  <c r="AT469" i="9" s="1"/>
  <c r="AZ469" i="9" s="1"/>
  <c r="AR470" i="9"/>
  <c r="AT470" i="9" s="1"/>
  <c r="AZ470" i="9" s="1"/>
  <c r="AR471" i="9"/>
  <c r="AT471" i="9" s="1"/>
  <c r="AZ471" i="9" s="1"/>
  <c r="AR472" i="9"/>
  <c r="AR473" i="9"/>
  <c r="AT473" i="9" s="1"/>
  <c r="AR474" i="9"/>
  <c r="AT474" i="9" s="1"/>
  <c r="AZ474" i="9" s="1"/>
  <c r="AR475" i="9"/>
  <c r="AT475" i="9" s="1"/>
  <c r="AZ475" i="9" s="1"/>
  <c r="AR476" i="9"/>
  <c r="AX476" i="9" s="1"/>
  <c r="AR477" i="9"/>
  <c r="AR478" i="9"/>
  <c r="AT478" i="9" s="1"/>
  <c r="AZ478" i="9" s="1"/>
  <c r="AR479" i="9"/>
  <c r="AT479" i="9" s="1"/>
  <c r="AZ479" i="9" s="1"/>
  <c r="AR480" i="9"/>
  <c r="AX480" i="9" s="1"/>
  <c r="AR481" i="9"/>
  <c r="AR482" i="9"/>
  <c r="AT482" i="9" s="1"/>
  <c r="AZ482" i="9" s="1"/>
  <c r="AR483" i="9"/>
  <c r="AT483" i="9" s="1"/>
  <c r="AZ483" i="9" s="1"/>
  <c r="AR484" i="9"/>
  <c r="AR485" i="9"/>
  <c r="AT485" i="9" s="1"/>
  <c r="AZ485" i="9" s="1"/>
  <c r="AR486" i="9"/>
  <c r="AT486" i="9" s="1"/>
  <c r="AZ486" i="9" s="1"/>
  <c r="AR487" i="9"/>
  <c r="AT487" i="9" s="1"/>
  <c r="AZ487" i="9" s="1"/>
  <c r="AR488" i="9"/>
  <c r="AX488" i="9" s="1"/>
  <c r="AR489" i="9"/>
  <c r="AR490" i="9"/>
  <c r="AT490" i="9" s="1"/>
  <c r="AR509" i="9"/>
  <c r="AR531" i="9"/>
  <c r="AX531" i="9" s="1"/>
  <c r="AR532" i="9"/>
  <c r="AS532" i="9" s="1"/>
  <c r="AR533" i="9"/>
  <c r="AT533" i="9" s="1"/>
  <c r="AZ533" i="9" s="1"/>
  <c r="AR534" i="9"/>
  <c r="AX534" i="9" s="1"/>
  <c r="AR535" i="9"/>
  <c r="AX535" i="9" s="1"/>
  <c r="AR536" i="9"/>
  <c r="AS536" i="9" s="1"/>
  <c r="AY536" i="9" s="1"/>
  <c r="AR537" i="9"/>
  <c r="AT537" i="9" s="1"/>
  <c r="AZ537" i="9" s="1"/>
  <c r="AR538" i="9"/>
  <c r="AT538" i="9" s="1"/>
  <c r="AZ538" i="9" s="1"/>
  <c r="AR539" i="9"/>
  <c r="AX539" i="9" s="1"/>
  <c r="AR540" i="9"/>
  <c r="AS540" i="9" s="1"/>
  <c r="AY540" i="9" s="1"/>
  <c r="AR541" i="9"/>
  <c r="AT541" i="9" s="1"/>
  <c r="AZ541" i="9" s="1"/>
  <c r="AR542" i="9"/>
  <c r="AX542" i="9" s="1"/>
  <c r="AR543" i="9"/>
  <c r="AX543" i="9" s="1"/>
  <c r="AR544" i="9"/>
  <c r="AS544" i="9" s="1"/>
  <c r="AY544" i="9" s="1"/>
  <c r="AR545" i="9"/>
  <c r="AT545" i="9" s="1"/>
  <c r="AZ545" i="9" s="1"/>
  <c r="AR546" i="9"/>
  <c r="AT546" i="9" s="1"/>
  <c r="AZ546" i="9" s="1"/>
  <c r="AR547" i="9"/>
  <c r="AS547" i="9" s="1"/>
  <c r="AY547" i="9" s="1"/>
  <c r="AR548" i="9"/>
  <c r="AR549" i="9"/>
  <c r="AR550" i="9"/>
  <c r="AR559" i="9"/>
  <c r="AR564" i="9"/>
  <c r="AT564" i="9" s="1"/>
  <c r="AZ564" i="9" s="1"/>
  <c r="AR568" i="9"/>
  <c r="AS568" i="9" s="1"/>
  <c r="AR595" i="9"/>
  <c r="AR596" i="9"/>
  <c r="AS596" i="9" s="1"/>
  <c r="AY596" i="9" s="1"/>
  <c r="AR597" i="9"/>
  <c r="AS597" i="9" s="1"/>
  <c r="AY597" i="9" s="1"/>
  <c r="AR598" i="9"/>
  <c r="AX598" i="9" s="1"/>
  <c r="AR599" i="9"/>
  <c r="AR600" i="9"/>
  <c r="AT600" i="9" s="1"/>
  <c r="AZ600" i="9" s="1"/>
  <c r="AR607" i="9"/>
  <c r="AS607" i="9" s="1"/>
  <c r="AS609" i="9"/>
  <c r="AR611" i="9"/>
  <c r="AR615" i="9"/>
  <c r="AS615" i="9" s="1"/>
  <c r="AR620" i="9"/>
  <c r="AT620" i="9" s="1"/>
  <c r="AZ620" i="9" s="1"/>
  <c r="AS622" i="9"/>
  <c r="AR624" i="9"/>
  <c r="AS624" i="9" s="1"/>
  <c r="AR629" i="9"/>
  <c r="AX629" i="9" s="1"/>
  <c r="AR630" i="9"/>
  <c r="AT630" i="9" s="1"/>
  <c r="AR631" i="9"/>
  <c r="AR635" i="9"/>
  <c r="AR636" i="9"/>
  <c r="AT636" i="9" s="1"/>
  <c r="AR637" i="9"/>
  <c r="AS637" i="9" s="1"/>
  <c r="AR642" i="9"/>
  <c r="AR646" i="9"/>
  <c r="AR647" i="9"/>
  <c r="AX647" i="9" s="1"/>
  <c r="AR648" i="9"/>
  <c r="AT648" i="9" s="1"/>
  <c r="AZ648" i="9" s="1"/>
  <c r="AR653" i="9"/>
  <c r="AT653" i="9" s="1"/>
  <c r="AZ653" i="9" s="1"/>
  <c r="AR654" i="9"/>
  <c r="AT654" i="9" s="1"/>
  <c r="AZ654" i="9" s="1"/>
  <c r="AR655" i="9"/>
  <c r="AT655" i="9" s="1"/>
  <c r="AZ655" i="9" s="1"/>
  <c r="AR659" i="9"/>
  <c r="AR670" i="9"/>
  <c r="AS670" i="9" s="1"/>
  <c r="AY670" i="9" s="1"/>
  <c r="AR671" i="9"/>
  <c r="AS671" i="9" s="1"/>
  <c r="AY671" i="9" s="1"/>
  <c r="AR672" i="9"/>
  <c r="AT672" i="9" s="1"/>
  <c r="AZ672" i="9" s="1"/>
  <c r="AR673" i="9"/>
  <c r="AX673" i="9" s="1"/>
  <c r="AR674" i="9"/>
  <c r="AR678" i="9"/>
  <c r="AR687" i="9"/>
  <c r="AT687" i="9" s="1"/>
  <c r="AZ687" i="9" s="1"/>
  <c r="AR694" i="9"/>
  <c r="AT694" i="9" s="1"/>
  <c r="AB803" i="9"/>
  <c r="AR803" i="9"/>
  <c r="AT803" i="9" s="1"/>
  <c r="AZ803" i="9" s="1"/>
  <c r="AS805" i="9"/>
  <c r="AB807" i="9"/>
  <c r="AR807" i="9"/>
  <c r="AT807" i="9" s="1"/>
  <c r="AZ807" i="9" s="1"/>
  <c r="AB811" i="9"/>
  <c r="AR811" i="9"/>
  <c r="AB815" i="9"/>
  <c r="AR815" i="9"/>
  <c r="AT815" i="9" s="1"/>
  <c r="AZ815" i="9" s="1"/>
  <c r="AB819" i="9"/>
  <c r="AR819" i="9"/>
  <c r="AT819" i="9" s="1"/>
  <c r="AS822" i="9"/>
  <c r="BF822" i="9" s="1"/>
  <c r="BH822" i="9" s="1"/>
  <c r="AB824" i="9"/>
  <c r="AR824" i="9"/>
  <c r="AB830" i="9"/>
  <c r="AR830" i="9"/>
  <c r="AB831" i="9"/>
  <c r="AR831" i="9"/>
  <c r="AB835" i="9"/>
  <c r="AR835" i="9"/>
  <c r="AB839" i="9"/>
  <c r="AR839" i="9"/>
  <c r="AS841" i="9"/>
  <c r="AB843" i="9"/>
  <c r="AR843" i="9"/>
  <c r="AB847" i="9"/>
  <c r="AR847" i="9"/>
  <c r="AB851" i="9"/>
  <c r="AR851" i="9"/>
  <c r="AB855" i="9"/>
  <c r="AR855" i="9"/>
  <c r="AS857" i="9"/>
  <c r="BF857" i="9" s="1"/>
  <c r="BH857" i="9" s="1"/>
  <c r="AB859" i="9"/>
  <c r="AR859" i="9"/>
  <c r="AS861" i="9"/>
  <c r="AB863" i="9"/>
  <c r="AR863" i="9"/>
  <c r="AB867" i="9"/>
  <c r="AR867" i="9"/>
  <c r="AB871" i="9"/>
  <c r="AR871" i="9"/>
  <c r="AS873" i="9"/>
  <c r="BF873" i="9" s="1"/>
  <c r="BH873" i="9" s="1"/>
  <c r="AB875" i="9"/>
  <c r="AR875" i="9"/>
  <c r="AB879" i="9"/>
  <c r="AR879" i="9"/>
  <c r="AB883" i="9"/>
  <c r="AR883" i="9"/>
  <c r="AR887" i="9"/>
  <c r="AS889" i="9"/>
  <c r="BF889" i="9" s="1"/>
  <c r="BH889" i="9" s="1"/>
  <c r="AB891" i="9"/>
  <c r="AR891" i="9"/>
  <c r="AT891" i="9" s="1"/>
  <c r="AZ891" i="9" s="1"/>
  <c r="AB895" i="9"/>
  <c r="AR895" i="9"/>
  <c r="AT895" i="9" s="1"/>
  <c r="AZ895" i="9" s="1"/>
  <c r="AB899" i="9"/>
  <c r="AR899" i="9"/>
  <c r="AB907" i="9"/>
  <c r="AR907" i="9"/>
  <c r="AB908" i="9"/>
  <c r="AR908" i="9"/>
  <c r="AT908" i="9" s="1"/>
  <c r="AB909" i="9"/>
  <c r="AR909" i="9"/>
  <c r="AS909" i="9" s="1"/>
  <c r="AY909" i="9" s="1"/>
  <c r="AB910" i="9"/>
  <c r="AR910" i="9"/>
  <c r="AS919" i="9"/>
  <c r="AB921" i="9"/>
  <c r="AR921" i="9"/>
  <c r="AB925" i="9"/>
  <c r="AR925" i="9"/>
  <c r="AB930" i="9"/>
  <c r="AR930" i="9"/>
  <c r="AS933" i="9"/>
  <c r="BF933" i="9" s="1"/>
  <c r="BH933" i="9" s="1"/>
  <c r="AS934" i="9"/>
  <c r="AS937" i="9"/>
  <c r="BF937" i="9" s="1"/>
  <c r="BH937" i="9" s="1"/>
  <c r="AS941" i="9"/>
  <c r="AS945" i="9"/>
  <c r="AY945" i="9" s="1"/>
  <c r="AS946" i="9"/>
  <c r="AS949" i="9"/>
  <c r="BF949" i="9" s="1"/>
  <c r="BH949" i="9" s="1"/>
  <c r="AS950" i="9"/>
  <c r="AS953" i="9"/>
  <c r="BF953" i="9" s="1"/>
  <c r="BH953" i="9" s="1"/>
  <c r="AS957" i="9"/>
  <c r="BF957" i="9" s="1"/>
  <c r="BH957" i="9" s="1"/>
  <c r="AS958" i="9"/>
  <c r="BF958" i="9" s="1"/>
  <c r="BH958" i="9" s="1"/>
  <c r="AB965" i="9"/>
  <c r="AR965" i="9"/>
  <c r="AB966" i="9"/>
  <c r="AR966" i="9"/>
  <c r="AS968" i="9"/>
  <c r="AY968" i="9" s="1"/>
  <c r="AS972" i="9"/>
  <c r="AS973" i="9"/>
  <c r="AY973" i="9" s="1"/>
  <c r="AS976" i="9"/>
  <c r="AS980" i="9"/>
  <c r="AY980" i="9" s="1"/>
  <c r="AS981" i="9"/>
  <c r="AB983" i="9"/>
  <c r="AR983" i="9"/>
  <c r="AB987" i="9"/>
  <c r="AR987" i="9"/>
  <c r="AS987" i="9" s="1"/>
  <c r="AB991" i="9"/>
  <c r="AR991" i="9"/>
  <c r="AS993" i="9"/>
  <c r="AB995" i="9"/>
  <c r="AR995" i="9"/>
  <c r="AB999" i="9"/>
  <c r="AR999" i="9"/>
  <c r="AB1003" i="9"/>
  <c r="AR1003" i="9"/>
  <c r="AB1007" i="9"/>
  <c r="AR1007" i="9"/>
  <c r="AX1007" i="9" s="1"/>
  <c r="AB1008" i="9"/>
  <c r="AR1008" i="9"/>
  <c r="AB1009" i="9"/>
  <c r="AR1009" i="9"/>
  <c r="AS1009" i="9" s="1"/>
  <c r="AY1009" i="9" s="1"/>
  <c r="AB1010" i="9"/>
  <c r="AR1010" i="9"/>
  <c r="AS1010" i="9" s="1"/>
  <c r="AS1013" i="9"/>
  <c r="BF1013" i="9" s="1"/>
  <c r="BH1013" i="9" s="1"/>
  <c r="AS1014" i="9"/>
  <c r="AS1017" i="9"/>
  <c r="BF1017" i="9" s="1"/>
  <c r="BH1017" i="9" s="1"/>
  <c r="AS1021" i="9"/>
  <c r="BF1021" i="9" s="1"/>
  <c r="BH1021" i="9" s="1"/>
  <c r="AS1022" i="9"/>
  <c r="AB1057" i="9"/>
  <c r="AR1057" i="9"/>
  <c r="AS1057" i="9" s="1"/>
  <c r="AY1057" i="9" s="1"/>
  <c r="AB1058" i="9"/>
  <c r="AR1058" i="9"/>
  <c r="AB1059" i="9"/>
  <c r="AR1059" i="9"/>
  <c r="AB1060" i="9"/>
  <c r="AR1060" i="9"/>
  <c r="AT1060" i="9" s="1"/>
  <c r="AB1061" i="9"/>
  <c r="AR1061" i="9"/>
  <c r="AS1067" i="9"/>
  <c r="AS1068" i="9"/>
  <c r="AS1071" i="9"/>
  <c r="AY1071" i="9" s="1"/>
  <c r="AS1075" i="9"/>
  <c r="AY1075" i="9" s="1"/>
  <c r="AS1076" i="9"/>
  <c r="AY1076" i="9" s="1"/>
  <c r="AS1079" i="9"/>
  <c r="AR806" i="9"/>
  <c r="AR810" i="9"/>
  <c r="AR814" i="9"/>
  <c r="AS814" i="9" s="1"/>
  <c r="AR818" i="9"/>
  <c r="AT818" i="9" s="1"/>
  <c r="AZ818" i="9" s="1"/>
  <c r="AR823" i="9"/>
  <c r="AR827" i="9"/>
  <c r="AR828" i="9"/>
  <c r="AS828" i="9" s="1"/>
  <c r="AY828" i="9" s="1"/>
  <c r="AR829" i="9"/>
  <c r="AT829" i="9" s="1"/>
  <c r="AR834" i="9"/>
  <c r="AT834" i="9" s="1"/>
  <c r="AZ834" i="9" s="1"/>
  <c r="AR838" i="9"/>
  <c r="AR842" i="9"/>
  <c r="AT842" i="9" s="1"/>
  <c r="AZ842" i="9" s="1"/>
  <c r="AR846" i="9"/>
  <c r="AT846" i="9" s="1"/>
  <c r="AZ846" i="9" s="1"/>
  <c r="AR850" i="9"/>
  <c r="AR854" i="9"/>
  <c r="AR858" i="9"/>
  <c r="AT858" i="9" s="1"/>
  <c r="AZ858" i="9" s="1"/>
  <c r="AR862" i="9"/>
  <c r="AT862" i="9" s="1"/>
  <c r="AZ862" i="9" s="1"/>
  <c r="AR866" i="9"/>
  <c r="AR870" i="9"/>
  <c r="AR874" i="9"/>
  <c r="AT874" i="9" s="1"/>
  <c r="AZ874" i="9" s="1"/>
  <c r="AR878" i="9"/>
  <c r="AR882" i="9"/>
  <c r="AT882" i="9" s="1"/>
  <c r="AZ882" i="9" s="1"/>
  <c r="AR886" i="9"/>
  <c r="AR890" i="9"/>
  <c r="AT890" i="9" s="1"/>
  <c r="AZ890" i="9" s="1"/>
  <c r="AR894" i="9"/>
  <c r="AT894" i="9" s="1"/>
  <c r="AR898" i="9"/>
  <c r="AR902" i="9"/>
  <c r="AX902" i="9" s="1"/>
  <c r="AR903" i="9"/>
  <c r="AT903" i="9" s="1"/>
  <c r="AR904" i="9"/>
  <c r="AR905" i="9"/>
  <c r="AR906" i="9"/>
  <c r="AR920" i="9"/>
  <c r="AR924" i="9"/>
  <c r="AT924" i="9" s="1"/>
  <c r="AZ924" i="9" s="1"/>
  <c r="AR929" i="9"/>
  <c r="AR961" i="9"/>
  <c r="AR962" i="9"/>
  <c r="AT962" i="9" s="1"/>
  <c r="AR963" i="9"/>
  <c r="AS963" i="9" s="1"/>
  <c r="AY963" i="9" s="1"/>
  <c r="AR964" i="9"/>
  <c r="AT964" i="9" s="1"/>
  <c r="AZ964" i="9" s="1"/>
  <c r="AR982" i="9"/>
  <c r="AR986" i="9"/>
  <c r="AS986" i="9" s="1"/>
  <c r="AR990" i="9"/>
  <c r="AR994" i="9"/>
  <c r="AR998" i="9"/>
  <c r="AR1002" i="9"/>
  <c r="AS1002" i="9" s="1"/>
  <c r="AR1006" i="9"/>
  <c r="AT1006" i="9" s="1"/>
  <c r="AZ1006" i="9" s="1"/>
  <c r="AR1023" i="9"/>
  <c r="AT1023" i="9" s="1"/>
  <c r="AZ1023" i="9" s="1"/>
  <c r="AR1024" i="9"/>
  <c r="AR1025" i="9"/>
  <c r="AR1026" i="9"/>
  <c r="AT1026" i="9" s="1"/>
  <c r="AR1027" i="9"/>
  <c r="AR1028" i="9"/>
  <c r="AR1029" i="9"/>
  <c r="AT1029" i="9" s="1"/>
  <c r="AR1030" i="9"/>
  <c r="AT1030" i="9" s="1"/>
  <c r="AR1031" i="9"/>
  <c r="AR1032" i="9"/>
  <c r="AX1032" i="9" s="1"/>
  <c r="AR1033" i="9"/>
  <c r="AT1033" i="9" s="1"/>
  <c r="AR1034" i="9"/>
  <c r="AT1034" i="9" s="1"/>
  <c r="AR1035" i="9"/>
  <c r="AX1035" i="9" s="1"/>
  <c r="AR1036" i="9"/>
  <c r="AR1037" i="9"/>
  <c r="AT1037" i="9" s="1"/>
  <c r="AR1038" i="9"/>
  <c r="AT1038" i="9" s="1"/>
  <c r="AR1039" i="9"/>
  <c r="AT1039" i="9" s="1"/>
  <c r="AR1040" i="9"/>
  <c r="AR1041" i="9"/>
  <c r="AT1041" i="9" s="1"/>
  <c r="AR1042" i="9"/>
  <c r="AT1042" i="9" s="1"/>
  <c r="AR1043" i="9"/>
  <c r="AR1044" i="9"/>
  <c r="AR1045" i="9"/>
  <c r="AS1045" i="9" s="1"/>
  <c r="AY1045" i="9" s="1"/>
  <c r="AR1046" i="9"/>
  <c r="AT1046" i="9" s="1"/>
  <c r="AR1047" i="9"/>
  <c r="AR1048" i="9"/>
  <c r="AR1049" i="9"/>
  <c r="AR1050" i="9"/>
  <c r="AT1050" i="9" s="1"/>
  <c r="AR1051" i="9"/>
  <c r="AR1052" i="9"/>
  <c r="AT1052" i="9" s="1"/>
  <c r="AR1053" i="9"/>
  <c r="AR1054" i="9"/>
  <c r="AT1054" i="9" s="1"/>
  <c r="AR1055" i="9"/>
  <c r="AR1056" i="9"/>
  <c r="AT1114" i="9"/>
  <c r="AT1118" i="9"/>
  <c r="AT1122" i="9"/>
  <c r="AT1123" i="9"/>
  <c r="AT1126" i="9"/>
  <c r="AT1192" i="9"/>
  <c r="AT1193" i="9"/>
  <c r="AT1196" i="9"/>
  <c r="AT1197" i="9"/>
  <c r="AZ1197" i="9" s="1"/>
  <c r="AT1200" i="9"/>
  <c r="AZ1200" i="9" s="1"/>
  <c r="AT1201" i="9"/>
  <c r="AT1204" i="9"/>
  <c r="AT1205" i="9"/>
  <c r="AT1208" i="9"/>
  <c r="AT1212" i="9"/>
  <c r="AZ1212" i="9" s="1"/>
  <c r="AT1221" i="9"/>
  <c r="AZ1221" i="9" s="1"/>
  <c r="AT1225" i="9"/>
  <c r="AZ1225" i="9" s="1"/>
  <c r="AR709" i="9"/>
  <c r="AT709" i="9" s="1"/>
  <c r="AZ709" i="9" s="1"/>
  <c r="AR713" i="9"/>
  <c r="AR720" i="9"/>
  <c r="AT720" i="9" s="1"/>
  <c r="AZ720" i="9" s="1"/>
  <c r="AR726" i="9"/>
  <c r="AR741" i="9"/>
  <c r="AR742" i="9"/>
  <c r="AX742" i="9" s="1"/>
  <c r="AR743" i="9"/>
  <c r="AR752" i="9"/>
  <c r="AR753" i="9"/>
  <c r="AS753" i="9" s="1"/>
  <c r="AR761" i="9"/>
  <c r="AT761" i="9" s="1"/>
  <c r="AR762" i="9"/>
  <c r="AR767" i="9"/>
  <c r="AR771" i="9"/>
  <c r="AS771" i="9" s="1"/>
  <c r="AR782" i="9"/>
  <c r="AS782" i="9" s="1"/>
  <c r="AY782" i="9" s="1"/>
  <c r="AR783" i="9"/>
  <c r="AT783" i="9" s="1"/>
  <c r="AZ783" i="9" s="1"/>
  <c r="AR784" i="9"/>
  <c r="AR788" i="9"/>
  <c r="AR792" i="9"/>
  <c r="AT792" i="9" s="1"/>
  <c r="AZ792" i="9" s="1"/>
  <c r="AR796" i="9"/>
  <c r="AR800" i="9"/>
  <c r="AR804" i="9"/>
  <c r="AR808" i="9"/>
  <c r="AR812" i="9"/>
  <c r="AT812" i="9" s="1"/>
  <c r="AR816" i="9"/>
  <c r="AS816" i="9" s="1"/>
  <c r="AS818" i="9"/>
  <c r="AR820" i="9"/>
  <c r="AR821" i="9"/>
  <c r="AT821" i="9" s="1"/>
  <c r="AZ821" i="9" s="1"/>
  <c r="AR825" i="9"/>
  <c r="AT825" i="9" s="1"/>
  <c r="AZ825" i="9" s="1"/>
  <c r="AS829" i="9"/>
  <c r="AR832" i="9"/>
  <c r="AS832" i="9" s="1"/>
  <c r="AR836" i="9"/>
  <c r="AT836" i="9" s="1"/>
  <c r="AZ836" i="9" s="1"/>
  <c r="AR840" i="9"/>
  <c r="AR844" i="9"/>
  <c r="AS844" i="9" s="1"/>
  <c r="AR848" i="9"/>
  <c r="AS848" i="9" s="1"/>
  <c r="AR852" i="9"/>
  <c r="AR856" i="9"/>
  <c r="AR860" i="9"/>
  <c r="AS860" i="9" s="1"/>
  <c r="AR864" i="9"/>
  <c r="AS864" i="9" s="1"/>
  <c r="AR868" i="9"/>
  <c r="AR872" i="9"/>
  <c r="AT872" i="9" s="1"/>
  <c r="AZ872" i="9" s="1"/>
  <c r="AR876" i="9"/>
  <c r="AR880" i="9"/>
  <c r="AS880" i="9" s="1"/>
  <c r="AR884" i="9"/>
  <c r="AR888" i="9"/>
  <c r="AT888" i="9" s="1"/>
  <c r="AZ888" i="9" s="1"/>
  <c r="AR892" i="9"/>
  <c r="AT892" i="9" s="1"/>
  <c r="AZ892" i="9" s="1"/>
  <c r="AR896" i="9"/>
  <c r="AR900" i="9"/>
  <c r="AS904" i="9"/>
  <c r="AY904" i="9" s="1"/>
  <c r="AR911" i="9"/>
  <c r="AT911" i="9" s="1"/>
  <c r="AR912" i="9"/>
  <c r="AT912" i="9" s="1"/>
  <c r="AZ912" i="9" s="1"/>
  <c r="AR913" i="9"/>
  <c r="AT913" i="9" s="1"/>
  <c r="AR914" i="9"/>
  <c r="AR915" i="9"/>
  <c r="AT915" i="9" s="1"/>
  <c r="AZ915" i="9" s="1"/>
  <c r="AR916" i="9"/>
  <c r="AR917" i="9"/>
  <c r="AS917" i="9" s="1"/>
  <c r="AY917" i="9" s="1"/>
  <c r="AR918" i="9"/>
  <c r="AT918" i="9" s="1"/>
  <c r="AZ918" i="9" s="1"/>
  <c r="AR922" i="9"/>
  <c r="AR926" i="9"/>
  <c r="AR927" i="9"/>
  <c r="AR931" i="9"/>
  <c r="AR967" i="9"/>
  <c r="AS967" i="9" s="1"/>
  <c r="AR984" i="9"/>
  <c r="AS984" i="9" s="1"/>
  <c r="AR988" i="9"/>
  <c r="AR992" i="9"/>
  <c r="AT992" i="9" s="1"/>
  <c r="AZ992" i="9" s="1"/>
  <c r="AR996" i="9"/>
  <c r="AR1000" i="9"/>
  <c r="AR1004" i="9"/>
  <c r="AR1011" i="9"/>
  <c r="AR1012" i="9"/>
  <c r="AT1012" i="9" s="1"/>
  <c r="AS1083" i="9"/>
  <c r="AS1084" i="9"/>
  <c r="AS1087" i="9"/>
  <c r="AY1087" i="9" s="1"/>
  <c r="AS1088" i="9"/>
  <c r="AS1091" i="9"/>
  <c r="AY1091" i="9" s="1"/>
  <c r="AS1092" i="9"/>
  <c r="AB1095" i="9"/>
  <c r="AR1095" i="9"/>
  <c r="AB1096" i="9"/>
  <c r="AR1096" i="9"/>
  <c r="AS1096" i="9" s="1"/>
  <c r="AY1096" i="9" s="1"/>
  <c r="AB1097" i="9"/>
  <c r="AR1097" i="9"/>
  <c r="AS1097" i="9" s="1"/>
  <c r="AS1102" i="9"/>
  <c r="BF1102" i="9" s="1"/>
  <c r="BH1102" i="9" s="1"/>
  <c r="AS1106" i="9"/>
  <c r="BF1106" i="9" s="1"/>
  <c r="BH1106" i="9" s="1"/>
  <c r="AS1110" i="9"/>
  <c r="BF1110" i="9" s="1"/>
  <c r="BH1110" i="9" s="1"/>
  <c r="AS1111" i="9"/>
  <c r="AS1114" i="9"/>
  <c r="AS1115" i="9"/>
  <c r="AY1115" i="9" s="1"/>
  <c r="AS1118" i="9"/>
  <c r="AS1119" i="9"/>
  <c r="AY1119" i="9" s="1"/>
  <c r="AS1122" i="9"/>
  <c r="AS1126" i="9"/>
  <c r="AS1127" i="9"/>
  <c r="AY1127" i="9" s="1"/>
  <c r="AB1181" i="9"/>
  <c r="AR1181" i="9"/>
  <c r="AR1182" i="9"/>
  <c r="AB1183" i="9"/>
  <c r="AR1183" i="9"/>
  <c r="AT1183" i="9" s="1"/>
  <c r="AB1184" i="9"/>
  <c r="AR1184" i="9"/>
  <c r="AB1185" i="9"/>
  <c r="AR1185" i="9"/>
  <c r="AT1185" i="9" s="1"/>
  <c r="AZ1185" i="9" s="1"/>
  <c r="AB1186" i="9"/>
  <c r="AR1186" i="9"/>
  <c r="AB1187" i="9"/>
  <c r="AR1187" i="9"/>
  <c r="AS1187" i="9" s="1"/>
  <c r="AS1192" i="9"/>
  <c r="AS1193" i="9"/>
  <c r="AS1196" i="9"/>
  <c r="AS1200" i="9"/>
  <c r="AY1200" i="9" s="1"/>
  <c r="AS1201" i="9"/>
  <c r="AY1201" i="9" s="1"/>
  <c r="AS1204" i="9"/>
  <c r="AS1208" i="9"/>
  <c r="AB1210" i="9"/>
  <c r="AR1210" i="9"/>
  <c r="AT1210" i="9" s="1"/>
  <c r="AZ1210" i="9" s="1"/>
  <c r="AB1215" i="9"/>
  <c r="AR1215" i="9"/>
  <c r="AS1215" i="9" s="1"/>
  <c r="AB1219" i="9"/>
  <c r="AR1219" i="9"/>
  <c r="AS1221" i="9"/>
  <c r="AB1223" i="9"/>
  <c r="AR1223" i="9"/>
  <c r="AB1227" i="9"/>
  <c r="AR1227" i="9"/>
  <c r="AR1129" i="9"/>
  <c r="AT1129" i="9" s="1"/>
  <c r="AR1130" i="9"/>
  <c r="AR1131" i="9"/>
  <c r="AR1132" i="9"/>
  <c r="AT1132" i="9" s="1"/>
  <c r="AR1133" i="9"/>
  <c r="AT1133" i="9" s="1"/>
  <c r="AR1134" i="9"/>
  <c r="AR1135" i="9"/>
  <c r="AT1135" i="9" s="1"/>
  <c r="AR1136" i="9"/>
  <c r="AT1136" i="9" s="1"/>
  <c r="AR1137" i="9"/>
  <c r="AT1137" i="9" s="1"/>
  <c r="AR1138" i="9"/>
  <c r="AT1138" i="9" s="1"/>
  <c r="AR1139" i="9"/>
  <c r="AT1139" i="9" s="1"/>
  <c r="AR1140" i="9"/>
  <c r="AT1140" i="9" s="1"/>
  <c r="AR1141" i="9"/>
  <c r="AT1141" i="9" s="1"/>
  <c r="AR1142" i="9"/>
  <c r="AT1142" i="9" s="1"/>
  <c r="AR1143" i="9"/>
  <c r="AR1144" i="9"/>
  <c r="AT1144" i="9" s="1"/>
  <c r="AR1145" i="9"/>
  <c r="AT1145" i="9" s="1"/>
  <c r="AR1146" i="9"/>
  <c r="AR1147" i="9"/>
  <c r="AR1148" i="9"/>
  <c r="AT1148" i="9" s="1"/>
  <c r="AR1149" i="9"/>
  <c r="AT1149" i="9" s="1"/>
  <c r="AR1150" i="9"/>
  <c r="AT1150" i="9" s="1"/>
  <c r="AR1151" i="9"/>
  <c r="AT1151" i="9" s="1"/>
  <c r="AR1152" i="9"/>
  <c r="AT1152" i="9" s="1"/>
  <c r="AR1153" i="9"/>
  <c r="AT1153" i="9" s="1"/>
  <c r="AR1154" i="9"/>
  <c r="AR1155" i="9"/>
  <c r="AT1155" i="9" s="1"/>
  <c r="AR1156" i="9"/>
  <c r="AT1156" i="9" s="1"/>
  <c r="AR1157" i="9"/>
  <c r="AT1157" i="9" s="1"/>
  <c r="AR1158" i="9"/>
  <c r="AR1159" i="9"/>
  <c r="AT1159" i="9" s="1"/>
  <c r="AR1160" i="9"/>
  <c r="AT1160" i="9" s="1"/>
  <c r="AR1161" i="9"/>
  <c r="AT1161" i="9" s="1"/>
  <c r="AR1162" i="9"/>
  <c r="AR1163" i="9"/>
  <c r="AT1163" i="9" s="1"/>
  <c r="AR1164" i="9"/>
  <c r="AT1164" i="9" s="1"/>
  <c r="AR1165" i="9"/>
  <c r="AT1165" i="9" s="1"/>
  <c r="AZ1165" i="9" s="1"/>
  <c r="AR1166" i="9"/>
  <c r="AT1166" i="9" s="1"/>
  <c r="AR1167" i="9"/>
  <c r="AT1167" i="9" s="1"/>
  <c r="AZ1167" i="9" s="1"/>
  <c r="AR1168" i="9"/>
  <c r="AT1168" i="9" s="1"/>
  <c r="AR1169" i="9"/>
  <c r="AT1169" i="9" s="1"/>
  <c r="AR1170" i="9"/>
  <c r="AR1171" i="9"/>
  <c r="AT1171" i="9" s="1"/>
  <c r="AR1172" i="9"/>
  <c r="AT1172" i="9" s="1"/>
  <c r="AR1173" i="9"/>
  <c r="AT1173" i="9" s="1"/>
  <c r="AZ1173" i="9" s="1"/>
  <c r="AR1174" i="9"/>
  <c r="AX1174" i="9" s="1"/>
  <c r="AR1175" i="9"/>
  <c r="AR1176" i="9"/>
  <c r="AT1176" i="9" s="1"/>
  <c r="AR1177" i="9"/>
  <c r="AT1177" i="9" s="1"/>
  <c r="AR1178" i="9"/>
  <c r="AR1179" i="9"/>
  <c r="AT1179" i="9" s="1"/>
  <c r="AZ1179" i="9" s="1"/>
  <c r="AR1180" i="9"/>
  <c r="AT1180" i="9" s="1"/>
  <c r="AZ1180" i="9" s="1"/>
  <c r="AR1209" i="9"/>
  <c r="AT1209" i="9" s="1"/>
  <c r="AZ1209" i="9" s="1"/>
  <c r="AR1214" i="9"/>
  <c r="AR1218" i="9"/>
  <c r="AT1218" i="9" s="1"/>
  <c r="AZ1218" i="9" s="1"/>
  <c r="AR1222" i="9"/>
  <c r="AT1222" i="9" s="1"/>
  <c r="AZ1222" i="9" s="1"/>
  <c r="AR1226" i="9"/>
  <c r="AT1226" i="9" s="1"/>
  <c r="AZ1226" i="9" s="1"/>
  <c r="AR1230" i="9"/>
  <c r="AR1062" i="9"/>
  <c r="AR1063" i="9"/>
  <c r="AS1063" i="9" s="1"/>
  <c r="AY1063" i="9" s="1"/>
  <c r="AR1064" i="9"/>
  <c r="AR1098" i="9"/>
  <c r="AR1099" i="9"/>
  <c r="AR1100" i="9"/>
  <c r="AT1100" i="9" s="1"/>
  <c r="AR1101" i="9"/>
  <c r="AR1188" i="9"/>
  <c r="AT1188" i="9" s="1"/>
  <c r="AZ1188" i="9" s="1"/>
  <c r="AR1189" i="9"/>
  <c r="AS1189" i="9" s="1"/>
  <c r="AY1189" i="9" s="1"/>
  <c r="AR1190" i="9"/>
  <c r="AS1190" i="9" s="1"/>
  <c r="AY1190" i="9" s="1"/>
  <c r="AR1211" i="9"/>
  <c r="AS1211" i="9" s="1"/>
  <c r="AR1216" i="9"/>
  <c r="AT1216" i="9" s="1"/>
  <c r="AZ1216" i="9" s="1"/>
  <c r="AR1220" i="9"/>
  <c r="AT1220" i="9" s="1"/>
  <c r="AZ1220" i="9" s="1"/>
  <c r="AR1224" i="9"/>
  <c r="AS1224" i="9" s="1"/>
  <c r="AR1228" i="9"/>
  <c r="AS1228" i="9" s="1"/>
  <c r="AX597" i="9"/>
  <c r="AB278" i="9"/>
  <c r="AB338" i="9"/>
  <c r="AB725" i="9"/>
  <c r="AB686" i="9"/>
  <c r="AB887" i="9"/>
  <c r="AB304" i="9"/>
  <c r="AB339" i="9"/>
  <c r="AB24" i="9"/>
  <c r="AB36" i="9"/>
  <c r="AB67" i="9"/>
  <c r="AB89" i="9"/>
  <c r="AB110" i="9"/>
  <c r="AB139" i="9"/>
  <c r="AB140" i="9"/>
  <c r="AB144" i="9"/>
  <c r="AB163" i="9"/>
  <c r="AB184" i="9"/>
  <c r="AB192" i="9"/>
  <c r="AB196" i="9"/>
  <c r="AB204" i="9"/>
  <c r="AB208" i="9"/>
  <c r="AB225" i="9"/>
  <c r="AB229" i="9"/>
  <c r="AB233" i="9"/>
  <c r="AB237" i="9"/>
  <c r="AB253" i="9"/>
  <c r="AB257" i="9"/>
  <c r="AB265" i="9"/>
  <c r="AB269" i="9"/>
  <c r="AB273" i="9"/>
  <c r="AB328" i="9"/>
  <c r="AB349" i="9"/>
  <c r="AB365" i="9"/>
  <c r="AB366" i="9"/>
  <c r="AB367" i="9"/>
  <c r="AB368" i="9"/>
  <c r="AB369" i="9"/>
  <c r="AB370" i="9"/>
  <c r="AB376" i="9"/>
  <c r="AB388" i="9"/>
  <c r="AB407" i="9"/>
  <c r="AB418" i="9"/>
  <c r="AB419" i="9"/>
  <c r="AB453" i="9"/>
  <c r="AB457" i="9"/>
  <c r="AB492" i="9"/>
  <c r="AB493" i="9"/>
  <c r="AB494" i="9"/>
  <c r="AB495" i="9"/>
  <c r="AB529" i="9"/>
  <c r="AB552" i="9"/>
  <c r="AB561" i="9"/>
  <c r="AB566" i="9"/>
  <c r="AB590" i="9"/>
  <c r="AB591" i="9"/>
  <c r="AB592" i="9"/>
  <c r="AB593" i="9"/>
  <c r="AB605" i="9"/>
  <c r="AB609" i="9"/>
  <c r="AB613" i="9"/>
  <c r="AB617" i="9"/>
  <c r="AB622" i="9"/>
  <c r="AB627" i="9"/>
  <c r="AB633" i="9"/>
  <c r="AB639" i="9"/>
  <c r="AB640" i="9"/>
  <c r="AB644" i="9"/>
  <c r="AB651" i="9"/>
  <c r="AB657" i="9"/>
  <c r="AB666" i="9"/>
  <c r="AB676" i="9"/>
  <c r="AB680" i="9"/>
  <c r="AB689" i="9"/>
  <c r="AB690" i="9"/>
  <c r="AB691" i="9"/>
  <c r="AB707" i="9"/>
  <c r="AB711" i="9"/>
  <c r="AB718" i="9"/>
  <c r="AB723" i="9"/>
  <c r="AB724" i="9"/>
  <c r="AB736" i="9"/>
  <c r="AB737" i="9"/>
  <c r="AB738" i="9"/>
  <c r="AB748" i="9"/>
  <c r="AB749" i="9"/>
  <c r="AB756" i="9"/>
  <c r="AB757" i="9"/>
  <c r="AB765" i="9"/>
  <c r="AB769" i="9"/>
  <c r="AB773" i="9"/>
  <c r="AB786" i="9"/>
  <c r="AB790" i="9"/>
  <c r="AB794" i="9"/>
  <c r="AB798" i="9"/>
  <c r="AB802" i="9"/>
  <c r="AB806" i="9"/>
  <c r="AB810" i="9"/>
  <c r="AB814" i="9"/>
  <c r="AB818" i="9"/>
  <c r="AB823" i="9"/>
  <c r="AB827" i="9"/>
  <c r="AB828" i="9"/>
  <c r="AB829" i="9"/>
  <c r="AB834" i="9"/>
  <c r="AB838" i="9"/>
  <c r="AB842" i="9"/>
  <c r="AB846" i="9"/>
  <c r="AB850" i="9"/>
  <c r="AB854" i="9"/>
  <c r="AB858" i="9"/>
  <c r="AB862" i="9"/>
  <c r="AB866" i="9"/>
  <c r="AB870" i="9"/>
  <c r="AB874" i="9"/>
  <c r="AB878" i="9"/>
  <c r="AB882" i="9"/>
  <c r="AB886" i="9"/>
  <c r="AB890" i="9"/>
  <c r="AB894" i="9"/>
  <c r="AB898" i="9"/>
  <c r="AB902" i="9"/>
  <c r="AB903" i="9"/>
  <c r="AB904" i="9"/>
  <c r="AB905" i="9"/>
  <c r="AB906" i="9"/>
  <c r="AB920" i="9"/>
  <c r="AB924" i="9"/>
  <c r="AB929" i="9"/>
  <c r="AB961" i="9"/>
  <c r="AB962" i="9"/>
  <c r="AB963" i="9"/>
  <c r="AB964" i="9"/>
  <c r="AB982" i="9"/>
  <c r="AB986" i="9"/>
  <c r="AB990" i="9"/>
  <c r="AB994" i="9"/>
  <c r="AB998" i="9"/>
  <c r="AB1002" i="9"/>
  <c r="AB1006" i="9"/>
  <c r="AB1023" i="9"/>
  <c r="AB1024" i="9"/>
  <c r="AB1025" i="9"/>
  <c r="AB1026" i="9"/>
  <c r="AB1027" i="9"/>
  <c r="AB1028" i="9"/>
  <c r="AB1029" i="9"/>
  <c r="AB288" i="9"/>
  <c r="AB329" i="9"/>
  <c r="AB444" i="9"/>
  <c r="AB1182" i="9"/>
  <c r="AB16" i="9"/>
  <c r="AB20" i="9"/>
  <c r="AB28" i="9"/>
  <c r="AB32" i="9"/>
  <c r="AB40" i="9"/>
  <c r="AB44" i="9"/>
  <c r="AB48" i="9"/>
  <c r="AB52" i="9"/>
  <c r="AB57" i="9"/>
  <c r="AB61" i="9"/>
  <c r="AB62" i="9"/>
  <c r="AB63" i="9"/>
  <c r="AB64" i="9"/>
  <c r="AB65" i="9"/>
  <c r="AB66" i="9"/>
  <c r="AB68" i="9"/>
  <c r="AB88" i="9"/>
  <c r="AB90" i="9"/>
  <c r="AB91" i="9"/>
  <c r="AB149" i="9"/>
  <c r="AB153" i="9"/>
  <c r="AB157" i="9"/>
  <c r="AB167" i="9"/>
  <c r="AB171" i="9"/>
  <c r="AB175" i="9"/>
  <c r="AB180" i="9"/>
  <c r="AB188" i="9"/>
  <c r="AB200" i="9"/>
  <c r="AB212" i="9"/>
  <c r="AB213" i="9"/>
  <c r="AB217" i="9"/>
  <c r="AB221" i="9"/>
  <c r="AB241" i="9"/>
  <c r="AB246" i="9"/>
  <c r="AB247" i="9"/>
  <c r="AB261" i="9"/>
  <c r="AB277" i="9"/>
  <c r="AB281" i="9"/>
  <c r="AB298" i="9"/>
  <c r="AB15" i="9"/>
  <c r="AB19" i="9"/>
  <c r="AB23" i="9"/>
  <c r="AB27" i="9"/>
  <c r="AB31" i="9"/>
  <c r="AB35" i="9"/>
  <c r="AB39" i="9"/>
  <c r="AB43" i="9"/>
  <c r="AB47" i="9"/>
  <c r="AB51" i="9"/>
  <c r="AB56" i="9"/>
  <c r="AB60" i="9"/>
  <c r="AB87" i="9"/>
  <c r="AB101" i="9"/>
  <c r="AB102" i="9"/>
  <c r="AB103" i="9"/>
  <c r="AB104" i="9"/>
  <c r="AB105" i="9"/>
  <c r="AB106" i="9"/>
  <c r="AB107" i="9"/>
  <c r="AB108" i="9"/>
  <c r="AB109" i="9"/>
  <c r="AB114" i="9"/>
  <c r="AB115" i="9"/>
  <c r="AB116" i="9"/>
  <c r="AB117" i="9"/>
  <c r="AB118" i="9"/>
  <c r="AB119" i="9"/>
  <c r="AB120" i="9"/>
  <c r="AB121" i="9"/>
  <c r="AB122" i="9"/>
  <c r="AB123" i="9"/>
  <c r="AB124" i="9"/>
  <c r="AB125" i="9"/>
  <c r="AB126" i="9"/>
  <c r="AB127" i="9"/>
  <c r="AB128" i="9"/>
  <c r="AB129" i="9"/>
  <c r="AB130" i="9"/>
  <c r="AB131" i="9"/>
  <c r="AB132" i="9"/>
  <c r="AB133" i="9"/>
  <c r="AB134" i="9"/>
  <c r="AB135" i="9"/>
  <c r="AB136" i="9"/>
  <c r="AB137" i="9"/>
  <c r="AB138" i="9"/>
  <c r="AB143" i="9"/>
  <c r="AB147" i="9"/>
  <c r="AB148" i="9"/>
  <c r="AB152" i="9"/>
  <c r="AB156" i="9"/>
  <c r="AB161" i="9"/>
  <c r="AB162" i="9"/>
  <c r="AB166" i="9"/>
  <c r="AB170" i="9"/>
  <c r="AB174" i="9"/>
  <c r="AB179" i="9"/>
  <c r="AB183" i="9"/>
  <c r="AB187" i="9"/>
  <c r="AB191" i="9"/>
  <c r="AB195" i="9"/>
  <c r="AB199" i="9"/>
  <c r="AB203" i="9"/>
  <c r="AB207" i="9"/>
  <c r="AB211" i="9"/>
  <c r="AB216" i="9"/>
  <c r="AB220" i="9"/>
  <c r="AB224" i="9"/>
  <c r="AB228" i="9"/>
  <c r="AB232" i="9"/>
  <c r="AB236" i="9"/>
  <c r="AB240" i="9"/>
  <c r="AB244" i="9"/>
  <c r="AB245" i="9"/>
  <c r="AB252" i="9"/>
  <c r="AB256" i="9"/>
  <c r="AB260" i="9"/>
  <c r="AB264" i="9"/>
  <c r="AB268" i="9"/>
  <c r="AB272" i="9"/>
  <c r="AB276" i="9"/>
  <c r="AB280" i="9"/>
  <c r="AB297" i="9"/>
  <c r="AB309" i="9"/>
  <c r="AB310" i="9"/>
  <c r="AB311" i="9"/>
  <c r="AB312" i="9"/>
  <c r="AB313" i="9"/>
  <c r="AB314" i="9"/>
  <c r="AB315" i="9"/>
  <c r="AB316" i="9"/>
  <c r="AB317" i="9"/>
  <c r="AB318" i="9"/>
  <c r="AB319" i="9"/>
  <c r="AB320" i="9"/>
  <c r="AB321" i="9"/>
  <c r="AB322" i="9"/>
  <c r="AB323" i="9"/>
  <c r="AB324" i="9"/>
  <c r="AB325" i="9"/>
  <c r="AB326" i="9"/>
  <c r="AB327" i="9"/>
  <c r="AB347" i="9"/>
  <c r="AB348" i="9"/>
  <c r="AB359" i="9"/>
  <c r="AB360" i="9"/>
  <c r="AB361" i="9"/>
  <c r="AB362" i="9"/>
  <c r="AB363" i="9"/>
  <c r="AB364" i="9"/>
  <c r="AB375" i="9"/>
  <c r="AB387" i="9"/>
  <c r="AB406" i="9"/>
  <c r="AB410" i="9"/>
  <c r="AB411" i="9"/>
  <c r="AB412" i="9"/>
  <c r="AB413" i="9"/>
  <c r="AB414" i="9"/>
  <c r="AB415" i="9"/>
  <c r="AB416" i="9"/>
  <c r="AB417" i="9"/>
  <c r="AB452" i="9"/>
  <c r="AB456" i="9"/>
  <c r="AB491" i="9"/>
  <c r="AB510" i="9"/>
  <c r="AB511" i="9"/>
  <c r="AB512" i="9"/>
  <c r="AB513" i="9"/>
  <c r="AB514" i="9"/>
  <c r="AB515" i="9"/>
  <c r="AB516" i="9"/>
  <c r="AB517" i="9"/>
  <c r="AB518" i="9"/>
  <c r="AB519" i="9"/>
  <c r="AB520" i="9"/>
  <c r="AB521" i="9"/>
  <c r="AB522" i="9"/>
  <c r="AB523" i="9"/>
  <c r="AB524" i="9"/>
  <c r="AB525" i="9"/>
  <c r="AB526" i="9"/>
  <c r="AB527" i="9"/>
  <c r="AB528" i="9"/>
  <c r="AB551" i="9"/>
  <c r="AB560" i="9"/>
  <c r="AB565" i="9"/>
  <c r="AB569" i="9"/>
  <c r="AB570" i="9"/>
  <c r="AB571" i="9"/>
  <c r="AB572" i="9"/>
  <c r="AB573" i="9"/>
  <c r="AB574" i="9"/>
  <c r="AB575" i="9"/>
  <c r="AB576" i="9"/>
  <c r="AB577" i="9"/>
  <c r="AB578" i="9"/>
  <c r="AB579" i="9"/>
  <c r="AB580" i="9"/>
  <c r="AB581" i="9"/>
  <c r="AB582" i="9"/>
  <c r="AB583" i="9"/>
  <c r="AB584" i="9"/>
  <c r="AB585" i="9"/>
  <c r="AB586" i="9"/>
  <c r="AB587" i="9"/>
  <c r="AB588" i="9"/>
  <c r="AB589" i="9"/>
  <c r="AB601" i="9"/>
  <c r="AB602" i="9"/>
  <c r="AB603" i="9"/>
  <c r="AB604" i="9"/>
  <c r="AB608" i="9"/>
  <c r="AB612" i="9"/>
  <c r="AB616" i="9"/>
  <c r="AB621" i="9"/>
  <c r="AB625" i="9"/>
  <c r="AB626" i="9"/>
  <c r="AB632" i="9"/>
  <c r="AB638" i="9"/>
  <c r="AB643" i="9"/>
  <c r="AB649" i="9"/>
  <c r="AB650" i="9"/>
  <c r="AB656" i="9"/>
  <c r="AB660" i="9"/>
  <c r="AB661" i="9"/>
  <c r="AB662" i="9"/>
  <c r="AB663" i="9"/>
  <c r="AB664" i="9"/>
  <c r="AB665" i="9"/>
  <c r="AB675" i="9"/>
  <c r="AB679" i="9"/>
  <c r="AB688" i="9"/>
  <c r="AB695" i="9"/>
  <c r="AB696" i="9"/>
  <c r="AB697" i="9"/>
  <c r="AB698" i="9"/>
  <c r="AB699" i="9"/>
  <c r="AB700" i="9"/>
  <c r="AB701" i="9"/>
  <c r="AB702" i="9"/>
  <c r="AB703" i="9"/>
  <c r="AB704" i="9"/>
  <c r="AB705" i="9"/>
  <c r="AB706" i="9"/>
  <c r="AB710" i="9"/>
  <c r="AB714" i="9"/>
  <c r="AB715" i="9"/>
  <c r="AB716" i="9"/>
  <c r="AB717" i="9"/>
  <c r="AB721" i="9"/>
  <c r="AB722" i="9"/>
  <c r="AB727" i="9"/>
  <c r="AB728" i="9"/>
  <c r="AB729" i="9"/>
  <c r="AB730" i="9"/>
  <c r="AB731" i="9"/>
  <c r="AB732" i="9"/>
  <c r="AB733" i="9"/>
  <c r="AB734" i="9"/>
  <c r="AB735" i="9"/>
  <c r="AB744" i="9"/>
  <c r="AB745" i="9"/>
  <c r="AB746" i="9"/>
  <c r="AB747" i="9"/>
  <c r="AB754" i="9"/>
  <c r="AB755" i="9"/>
  <c r="AB763" i="9"/>
  <c r="AB764" i="9"/>
  <c r="AB768" i="9"/>
  <c r="AB772" i="9"/>
  <c r="AB785" i="9"/>
  <c r="AB789" i="9"/>
  <c r="AB793" i="9"/>
  <c r="AB797" i="9"/>
  <c r="AB801" i="9"/>
  <c r="AB805" i="9"/>
  <c r="AB809" i="9"/>
  <c r="AB813" i="9"/>
  <c r="AB817" i="9"/>
  <c r="AB822" i="9"/>
  <c r="AB826" i="9"/>
  <c r="AB833" i="9"/>
  <c r="AB837" i="9"/>
  <c r="AB841" i="9"/>
  <c r="AB845" i="9"/>
  <c r="AB849" i="9"/>
  <c r="AB853" i="9"/>
  <c r="AB857" i="9"/>
  <c r="AB861" i="9"/>
  <c r="AB865" i="9"/>
  <c r="AB869" i="9"/>
  <c r="AB873" i="9"/>
  <c r="AB877" i="9"/>
  <c r="AB881" i="9"/>
  <c r="AB885" i="9"/>
  <c r="AB889" i="9"/>
  <c r="AB893" i="9"/>
  <c r="AB897" i="9"/>
  <c r="AB901" i="9"/>
  <c r="AB919" i="9"/>
  <c r="AB923" i="9"/>
  <c r="AB6" i="9"/>
  <c r="AB7" i="9"/>
  <c r="AB8" i="9"/>
  <c r="AB9" i="9"/>
  <c r="AB10" i="9"/>
  <c r="AB11" i="9"/>
  <c r="AB12" i="9"/>
  <c r="AB13" i="9"/>
  <c r="AB14" i="9"/>
  <c r="AB18" i="9"/>
  <c r="AB22" i="9"/>
  <c r="AB26" i="9"/>
  <c r="AB30" i="9"/>
  <c r="AB34" i="9"/>
  <c r="AB38" i="9"/>
  <c r="AB42" i="9"/>
  <c r="AB46" i="9"/>
  <c r="AB50" i="9"/>
  <c r="AB55" i="9"/>
  <c r="AB59" i="9"/>
  <c r="AB85" i="9"/>
  <c r="AB86" i="9"/>
  <c r="AB100" i="9"/>
  <c r="AB113" i="9"/>
  <c r="AB142" i="9"/>
  <c r="AB146" i="9"/>
  <c r="AB151" i="9"/>
  <c r="AB155" i="9"/>
  <c r="AB159" i="9"/>
  <c r="AB160" i="9"/>
  <c r="AB165" i="9"/>
  <c r="AB169" i="9"/>
  <c r="AB173" i="9"/>
  <c r="AB177" i="9"/>
  <c r="AB178" i="9"/>
  <c r="AB182" i="9"/>
  <c r="AB186" i="9"/>
  <c r="AB190" i="9"/>
  <c r="AB194" i="9"/>
  <c r="AB198" i="9"/>
  <c r="AB202" i="9"/>
  <c r="AB206" i="9"/>
  <c r="AB210" i="9"/>
  <c r="AB215" i="9"/>
  <c r="AB219" i="9"/>
  <c r="AB223" i="9"/>
  <c r="AB227" i="9"/>
  <c r="AB231" i="9"/>
  <c r="AB235" i="9"/>
  <c r="AB239" i="9"/>
  <c r="AB243" i="9"/>
  <c r="AB250" i="9"/>
  <c r="AB251" i="9"/>
  <c r="AB255" i="9"/>
  <c r="AB259" i="9"/>
  <c r="AB263" i="9"/>
  <c r="AB267" i="9"/>
  <c r="AB271" i="9"/>
  <c r="AB275" i="9"/>
  <c r="AB279" i="9"/>
  <c r="AB296" i="9"/>
  <c r="AB308" i="9"/>
  <c r="AB346" i="9"/>
  <c r="AB351" i="9"/>
  <c r="AB352" i="9"/>
  <c r="AB353" i="9"/>
  <c r="AB354" i="9"/>
  <c r="AB355" i="9"/>
  <c r="AB356" i="9"/>
  <c r="AB357" i="9"/>
  <c r="AB358" i="9"/>
  <c r="AB374" i="9"/>
  <c r="AB384" i="9"/>
  <c r="AB385" i="9"/>
  <c r="AB386" i="9"/>
  <c r="AB404" i="9"/>
  <c r="AB405" i="9"/>
  <c r="AB409" i="9"/>
  <c r="AB451" i="9"/>
  <c r="AB455" i="9"/>
  <c r="AB459" i="9"/>
  <c r="AB460" i="9"/>
  <c r="AB461" i="9"/>
  <c r="AB462" i="9"/>
  <c r="AB463" i="9"/>
  <c r="AB464" i="9"/>
  <c r="AB465" i="9"/>
  <c r="AB466" i="9"/>
  <c r="AB467" i="9"/>
  <c r="AB468" i="9"/>
  <c r="AB469" i="9"/>
  <c r="AB470" i="9"/>
  <c r="AB471" i="9"/>
  <c r="AB472" i="9"/>
  <c r="AB473" i="9"/>
  <c r="AB474" i="9"/>
  <c r="AB475" i="9"/>
  <c r="AB476" i="9"/>
  <c r="AB477" i="9"/>
  <c r="AB478" i="9"/>
  <c r="AB479" i="9"/>
  <c r="AB480" i="9"/>
  <c r="AB481" i="9"/>
  <c r="AB482" i="9"/>
  <c r="AB483" i="9"/>
  <c r="AB484" i="9"/>
  <c r="AB485" i="9"/>
  <c r="AB486" i="9"/>
  <c r="AB487" i="9"/>
  <c r="AB488" i="9"/>
  <c r="AB489" i="9"/>
  <c r="AB490" i="9"/>
  <c r="AB509" i="9"/>
  <c r="AB531" i="9"/>
  <c r="AB532" i="9"/>
  <c r="AB533" i="9"/>
  <c r="AB534" i="9"/>
  <c r="AB535" i="9"/>
  <c r="AB536" i="9"/>
  <c r="AB537" i="9"/>
  <c r="AB538" i="9"/>
  <c r="AB539" i="9"/>
  <c r="AB540" i="9"/>
  <c r="AB541" i="9"/>
  <c r="AB542" i="9"/>
  <c r="AB543" i="9"/>
  <c r="AB544" i="9"/>
  <c r="AB545" i="9"/>
  <c r="AB546" i="9"/>
  <c r="AB547" i="9"/>
  <c r="AB548" i="9"/>
  <c r="AB549" i="9"/>
  <c r="AB550" i="9"/>
  <c r="AB559" i="9"/>
  <c r="AB564" i="9"/>
  <c r="AB568" i="9"/>
  <c r="AB595" i="9"/>
  <c r="AB596" i="9"/>
  <c r="AB597" i="9"/>
  <c r="AB598" i="9"/>
  <c r="AB599" i="9"/>
  <c r="AB600" i="9"/>
  <c r="AB607" i="9"/>
  <c r="AB611" i="9"/>
  <c r="AB615" i="9"/>
  <c r="AB620" i="9"/>
  <c r="AB624" i="9"/>
  <c r="AB629" i="9"/>
  <c r="AB630" i="9"/>
  <c r="AB631" i="9"/>
  <c r="AB635" i="9"/>
  <c r="AB636" i="9"/>
  <c r="AB637" i="9"/>
  <c r="AB642" i="9"/>
  <c r="AB646" i="9"/>
  <c r="AB647" i="9"/>
  <c r="AB648" i="9"/>
  <c r="AB653" i="9"/>
  <c r="AB654" i="9"/>
  <c r="AB655" i="9"/>
  <c r="AB659" i="9"/>
  <c r="AB670" i="9"/>
  <c r="AB671" i="9"/>
  <c r="AB672" i="9"/>
  <c r="AB673" i="9"/>
  <c r="AB674" i="9"/>
  <c r="AB678" i="9"/>
  <c r="AB687" i="9"/>
  <c r="AB694" i="9"/>
  <c r="AB709" i="9"/>
  <c r="AB713" i="9"/>
  <c r="AB720" i="9"/>
  <c r="AB726" i="9"/>
  <c r="AB741" i="9"/>
  <c r="AB742" i="9"/>
  <c r="AB743" i="9"/>
  <c r="AB1030" i="9"/>
  <c r="AB1031" i="9"/>
  <c r="AB1032" i="9"/>
  <c r="AB1033" i="9"/>
  <c r="AB1034" i="9"/>
  <c r="AB1035" i="9"/>
  <c r="AB1036" i="9"/>
  <c r="AB1037" i="9"/>
  <c r="AB1038" i="9"/>
  <c r="AB1039" i="9"/>
  <c r="AB1040" i="9"/>
  <c r="AB1041" i="9"/>
  <c r="AB1042" i="9"/>
  <c r="AB1043" i="9"/>
  <c r="AB1044" i="9"/>
  <c r="AB1045" i="9"/>
  <c r="AB1046" i="9"/>
  <c r="AB1047" i="9"/>
  <c r="AB1048" i="9"/>
  <c r="AB1049" i="9"/>
  <c r="AB1050" i="9"/>
  <c r="AB1051" i="9"/>
  <c r="AB1052" i="9"/>
  <c r="AB1053" i="9"/>
  <c r="AB1054" i="9"/>
  <c r="AB1055" i="9"/>
  <c r="AB1056" i="9"/>
  <c r="AB1129" i="9"/>
  <c r="AB1130" i="9"/>
  <c r="AB1131" i="9"/>
  <c r="AB1132" i="9"/>
  <c r="AB1133" i="9"/>
  <c r="AB1134" i="9"/>
  <c r="AB1135" i="9"/>
  <c r="AB1136" i="9"/>
  <c r="AB1137" i="9"/>
  <c r="AB1138" i="9"/>
  <c r="AB1139" i="9"/>
  <c r="AB1140" i="9"/>
  <c r="AB1141" i="9"/>
  <c r="AB1142" i="9"/>
  <c r="AB1143" i="9"/>
  <c r="AB1144" i="9"/>
  <c r="AB1145" i="9"/>
  <c r="AB1146" i="9"/>
  <c r="AB1147" i="9"/>
  <c r="AB1148" i="9"/>
  <c r="AB1149" i="9"/>
  <c r="AB1150" i="9"/>
  <c r="AB1151" i="9"/>
  <c r="AB1152" i="9"/>
  <c r="AB1153" i="9"/>
  <c r="AB1154" i="9"/>
  <c r="AB1155" i="9"/>
  <c r="AB1156" i="9"/>
  <c r="AB1157" i="9"/>
  <c r="AB1158" i="9"/>
  <c r="AB1159" i="9"/>
  <c r="AB1160" i="9"/>
  <c r="AB1161" i="9"/>
  <c r="AB1162" i="9"/>
  <c r="AB1163" i="9"/>
  <c r="AB1164" i="9"/>
  <c r="AB1165" i="9"/>
  <c r="AB1166" i="9"/>
  <c r="AB1167" i="9"/>
  <c r="AB1168" i="9"/>
  <c r="AB1169" i="9"/>
  <c r="AB1170" i="9"/>
  <c r="AB1171" i="9"/>
  <c r="AB1172" i="9"/>
  <c r="AB1173" i="9"/>
  <c r="AB1174" i="9"/>
  <c r="AB1175" i="9"/>
  <c r="AB1176" i="9"/>
  <c r="AB1177" i="9"/>
  <c r="AB1178" i="9"/>
  <c r="AB1179" i="9"/>
  <c r="AB1180" i="9"/>
  <c r="AB1209" i="9"/>
  <c r="AB1214" i="9"/>
  <c r="AB1218" i="9"/>
  <c r="AB1222" i="9"/>
  <c r="AB1226" i="9"/>
  <c r="AB1230" i="9"/>
  <c r="AB928" i="9"/>
  <c r="AB932" i="9"/>
  <c r="AB933" i="9"/>
  <c r="AB934" i="9"/>
  <c r="AB935" i="9"/>
  <c r="AB936" i="9"/>
  <c r="AB937" i="9"/>
  <c r="AB938" i="9"/>
  <c r="AB939" i="9"/>
  <c r="AB940" i="9"/>
  <c r="AB941" i="9"/>
  <c r="AB942" i="9"/>
  <c r="AB943" i="9"/>
  <c r="AB944" i="9"/>
  <c r="AB945" i="9"/>
  <c r="AB946" i="9"/>
  <c r="AB947" i="9"/>
  <c r="AB948" i="9"/>
  <c r="AB949" i="9"/>
  <c r="AB950" i="9"/>
  <c r="AB951" i="9"/>
  <c r="AB952" i="9"/>
  <c r="AB953" i="9"/>
  <c r="AB954" i="9"/>
  <c r="AB955" i="9"/>
  <c r="AB956" i="9"/>
  <c r="AB957" i="9"/>
  <c r="AB958" i="9"/>
  <c r="AB959" i="9"/>
  <c r="AB960" i="9"/>
  <c r="AB968" i="9"/>
  <c r="AB969" i="9"/>
  <c r="AB970" i="9"/>
  <c r="AB971" i="9"/>
  <c r="AB972" i="9"/>
  <c r="AB973" i="9"/>
  <c r="AB974" i="9"/>
  <c r="AB975" i="9"/>
  <c r="AB976" i="9"/>
  <c r="AB977" i="9"/>
  <c r="AB978" i="9"/>
  <c r="AB979" i="9"/>
  <c r="AB980" i="9"/>
  <c r="AB981" i="9"/>
  <c r="AB985" i="9"/>
  <c r="AB989" i="9"/>
  <c r="AB993" i="9"/>
  <c r="AB997" i="9"/>
  <c r="AB1001" i="9"/>
  <c r="AB1005" i="9"/>
  <c r="AB1013" i="9"/>
  <c r="AB1014" i="9"/>
  <c r="AB1015" i="9"/>
  <c r="AB1016" i="9"/>
  <c r="AB1017" i="9"/>
  <c r="AB1018" i="9"/>
  <c r="AB1019" i="9"/>
  <c r="AB1020" i="9"/>
  <c r="AB1021" i="9"/>
  <c r="AB1022" i="9"/>
  <c r="AB1065" i="9"/>
  <c r="AB1066" i="9"/>
  <c r="AB1067" i="9"/>
  <c r="AB1068" i="9"/>
  <c r="AB1069" i="9"/>
  <c r="AB1070" i="9"/>
  <c r="AB1071" i="9"/>
  <c r="AB1072" i="9"/>
  <c r="AB1073" i="9"/>
  <c r="AB1074" i="9"/>
  <c r="AB1075" i="9"/>
  <c r="AB1076" i="9"/>
  <c r="AB1077" i="9"/>
  <c r="AB1078" i="9"/>
  <c r="AB1079" i="9"/>
  <c r="AB1080" i="9"/>
  <c r="AB1081" i="9"/>
  <c r="AB1082" i="9"/>
  <c r="AB1083" i="9"/>
  <c r="AB1084" i="9"/>
  <c r="AB1085" i="9"/>
  <c r="AB1086" i="9"/>
  <c r="AB1087" i="9"/>
  <c r="AB1088" i="9"/>
  <c r="AB1089" i="9"/>
  <c r="AB1090" i="9"/>
  <c r="AB1091" i="9"/>
  <c r="AB1092" i="9"/>
  <c r="AB1093" i="9"/>
  <c r="AB1094" i="9"/>
  <c r="AB1102" i="9"/>
  <c r="AB1103" i="9"/>
  <c r="AB1104" i="9"/>
  <c r="AB1105" i="9"/>
  <c r="AB1106" i="9"/>
  <c r="AB1107" i="9"/>
  <c r="AB1108" i="9"/>
  <c r="AB1109" i="9"/>
  <c r="AB1110" i="9"/>
  <c r="AB1111" i="9"/>
  <c r="AB1112" i="9"/>
  <c r="AB1113" i="9"/>
  <c r="AB1114" i="9"/>
  <c r="AB1115" i="9"/>
  <c r="AB1116" i="9"/>
  <c r="AB1117" i="9"/>
  <c r="AB1118" i="9"/>
  <c r="AB1119" i="9"/>
  <c r="AB1120" i="9"/>
  <c r="AB1121" i="9"/>
  <c r="AB1122" i="9"/>
  <c r="AB1123" i="9"/>
  <c r="AB1124" i="9"/>
  <c r="AB1125" i="9"/>
  <c r="AB1126" i="9"/>
  <c r="AB1127" i="9"/>
  <c r="AB1128" i="9"/>
  <c r="AB1191" i="9"/>
  <c r="AB1192" i="9"/>
  <c r="AB1193" i="9"/>
  <c r="AB1194" i="9"/>
  <c r="AB1195" i="9"/>
  <c r="AB1196" i="9"/>
  <c r="AB1197" i="9"/>
  <c r="AB1198" i="9"/>
  <c r="AB1199" i="9"/>
  <c r="AB1200" i="9"/>
  <c r="AB1201" i="9"/>
  <c r="AB1202" i="9"/>
  <c r="AB1203" i="9"/>
  <c r="AB1204" i="9"/>
  <c r="AB1205" i="9"/>
  <c r="AB1206" i="9"/>
  <c r="AB1207" i="9"/>
  <c r="AB1208" i="9"/>
  <c r="AB1212" i="9"/>
  <c r="AB1213" i="9"/>
  <c r="AB1217" i="9"/>
  <c r="AB1221" i="9"/>
  <c r="AB1225" i="9"/>
  <c r="AB1229" i="9"/>
  <c r="AB752" i="9"/>
  <c r="AB753" i="9"/>
  <c r="AB761" i="9"/>
  <c r="AB762" i="9"/>
  <c r="AB767" i="9"/>
  <c r="AB771" i="9"/>
  <c r="AB782" i="9"/>
  <c r="AB783" i="9"/>
  <c r="AB784" i="9"/>
  <c r="AB788" i="9"/>
  <c r="AB792" i="9"/>
  <c r="AB796" i="9"/>
  <c r="AB800" i="9"/>
  <c r="AB804" i="9"/>
  <c r="AB808" i="9"/>
  <c r="AB812" i="9"/>
  <c r="AB816" i="9"/>
  <c r="AB820" i="9"/>
  <c r="AB821" i="9"/>
  <c r="AB825" i="9"/>
  <c r="AB832" i="9"/>
  <c r="AB836" i="9"/>
  <c r="AB840" i="9"/>
  <c r="AB844" i="9"/>
  <c r="AB848" i="9"/>
  <c r="AB852" i="9"/>
  <c r="AB856" i="9"/>
  <c r="AB860" i="9"/>
  <c r="AB864" i="9"/>
  <c r="AB868" i="9"/>
  <c r="AB872" i="9"/>
  <c r="AB876" i="9"/>
  <c r="AB880" i="9"/>
  <c r="AB884" i="9"/>
  <c r="AB888" i="9"/>
  <c r="AB892" i="9"/>
  <c r="AB896" i="9"/>
  <c r="AB900" i="9"/>
  <c r="AB911" i="9"/>
  <c r="AB912" i="9"/>
  <c r="AB913" i="9"/>
  <c r="AB914" i="9"/>
  <c r="AB915" i="9"/>
  <c r="AB916" i="9"/>
  <c r="AB917" i="9"/>
  <c r="AB918" i="9"/>
  <c r="AB922" i="9"/>
  <c r="AB926" i="9"/>
  <c r="AB927" i="9"/>
  <c r="AB931" i="9"/>
  <c r="AB967" i="9"/>
  <c r="AB984" i="9"/>
  <c r="AB988" i="9"/>
  <c r="AB992" i="9"/>
  <c r="AB996" i="9"/>
  <c r="AB1000" i="9"/>
  <c r="AB1004" i="9"/>
  <c r="AB1011" i="9"/>
  <c r="AB1012" i="9"/>
  <c r="AB1062" i="9"/>
  <c r="AB1063" i="9"/>
  <c r="AB1064" i="9"/>
  <c r="AB1098" i="9"/>
  <c r="AB1099" i="9"/>
  <c r="AB1100" i="9"/>
  <c r="AB1101" i="9"/>
  <c r="AB1188" i="9"/>
  <c r="AB1189" i="9"/>
  <c r="AB1190" i="9"/>
  <c r="AB1211" i="9"/>
  <c r="AB1216" i="9"/>
  <c r="AB1220" i="9"/>
  <c r="AB1224" i="9"/>
  <c r="AB1228" i="9"/>
  <c r="M1233" i="9"/>
  <c r="Y1233" i="9"/>
  <c r="AV22" i="9"/>
  <c r="AV23" i="9"/>
  <c r="AV38" i="9"/>
  <c r="AV39" i="9"/>
  <c r="AV269" i="9"/>
  <c r="AV261" i="9"/>
  <c r="AV166" i="9"/>
  <c r="AV277" i="9"/>
  <c r="AV14" i="9"/>
  <c r="AV15" i="9"/>
  <c r="AV30" i="9"/>
  <c r="AV31" i="9"/>
  <c r="AV46" i="9"/>
  <c r="AV47" i="9"/>
  <c r="AV68" i="9"/>
  <c r="AV99" i="9"/>
  <c r="AV174" i="9"/>
  <c r="AV253" i="9"/>
  <c r="S1233" i="9"/>
  <c r="AX586" i="9"/>
  <c r="AZ819" i="9"/>
  <c r="AZ793" i="9"/>
  <c r="AZ822" i="9"/>
  <c r="AZ889" i="9"/>
  <c r="AX355" i="9"/>
  <c r="AX969" i="9"/>
  <c r="AZ387" i="9"/>
  <c r="AX434" i="9"/>
  <c r="AX514" i="9"/>
  <c r="AZ1092" i="9"/>
  <c r="AZ1102" i="9"/>
  <c r="AX1114" i="9"/>
  <c r="AZ393" i="9"/>
  <c r="AZ240" i="9"/>
  <c r="AX73" i="9"/>
  <c r="AZ8" i="9"/>
  <c r="AZ112" i="9"/>
  <c r="AY117" i="9"/>
  <c r="AY120" i="9"/>
  <c r="AZ267" i="9"/>
  <c r="AY513" i="9"/>
  <c r="AX554" i="9"/>
  <c r="AX557" i="9"/>
  <c r="AX660" i="9"/>
  <c r="AZ695" i="9"/>
  <c r="AZ727" i="9"/>
  <c r="AX731" i="9"/>
  <c r="AX664" i="9"/>
  <c r="AX121" i="9"/>
  <c r="AZ121" i="9"/>
  <c r="AX147" i="9"/>
  <c r="AZ147" i="9"/>
  <c r="AZ251" i="9"/>
  <c r="AX362" i="9"/>
  <c r="AZ362" i="9"/>
  <c r="AX553" i="9"/>
  <c r="AY562" i="9"/>
  <c r="AX582" i="9"/>
  <c r="AZ740" i="9"/>
  <c r="AX941" i="9"/>
  <c r="AX977" i="9"/>
  <c r="AX510" i="9"/>
  <c r="AX545" i="9"/>
  <c r="AX574" i="9"/>
  <c r="AX579" i="9"/>
  <c r="AZ857" i="9"/>
  <c r="AZ873" i="9"/>
  <c r="AX934" i="9"/>
  <c r="AX950" i="9"/>
  <c r="AY1068" i="9"/>
  <c r="AX933" i="9"/>
  <c r="AZ1208" i="9"/>
  <c r="AV16" i="9"/>
  <c r="AV17" i="9"/>
  <c r="AV24" i="9"/>
  <c r="AV25" i="9"/>
  <c r="AV32" i="9"/>
  <c r="AV33" i="9"/>
  <c r="AV40" i="9"/>
  <c r="AV41" i="9"/>
  <c r="AV48" i="9"/>
  <c r="AV49" i="9"/>
  <c r="AZ71" i="9"/>
  <c r="AY104" i="9"/>
  <c r="AX133" i="9"/>
  <c r="AV148" i="9"/>
  <c r="AV150" i="9"/>
  <c r="AV152" i="9"/>
  <c r="AV154" i="9"/>
  <c r="AV156" i="9"/>
  <c r="AV158" i="9"/>
  <c r="AV164" i="9"/>
  <c r="AV172" i="9"/>
  <c r="AV251" i="9"/>
  <c r="AV259" i="9"/>
  <c r="AV267" i="9"/>
  <c r="AX290" i="9"/>
  <c r="AV864" i="9"/>
  <c r="AV848" i="9"/>
  <c r="AV832" i="9"/>
  <c r="AV860" i="9"/>
  <c r="AV840" i="9"/>
  <c r="AV906" i="9"/>
  <c r="AV876" i="9"/>
  <c r="AV856" i="9"/>
  <c r="AV836" i="9"/>
  <c r="AV872" i="9"/>
  <c r="AV852" i="9"/>
  <c r="AV755" i="9"/>
  <c r="AV658" i="9"/>
  <c r="AV626" i="9"/>
  <c r="AV529" i="9"/>
  <c r="AV844" i="9"/>
  <c r="AV656" i="9"/>
  <c r="AV868" i="9"/>
  <c r="AV458" i="9"/>
  <c r="AV456" i="9"/>
  <c r="AV454" i="9"/>
  <c r="AV452" i="9"/>
  <c r="AV450" i="9"/>
  <c r="AV419" i="9"/>
  <c r="AV628" i="9"/>
  <c r="AV508" i="9"/>
  <c r="AV408" i="9"/>
  <c r="AV406" i="9"/>
  <c r="AV243" i="9"/>
  <c r="AV241" i="9"/>
  <c r="AV239" i="9"/>
  <c r="AV237" i="9"/>
  <c r="AV235" i="9"/>
  <c r="AV233" i="9"/>
  <c r="AV231" i="9"/>
  <c r="AV229" i="9"/>
  <c r="AV227" i="9"/>
  <c r="AV225" i="9"/>
  <c r="AV223" i="9"/>
  <c r="AV221" i="9"/>
  <c r="AV219" i="9"/>
  <c r="AV217" i="9"/>
  <c r="AV215" i="9"/>
  <c r="AV213" i="9"/>
  <c r="AV348" i="9"/>
  <c r="AV651" i="9"/>
  <c r="AV350" i="9"/>
  <c r="AV247" i="9"/>
  <c r="AV100" i="9"/>
  <c r="AV87" i="9"/>
  <c r="AV86" i="9"/>
  <c r="AV5" i="9"/>
  <c r="AZ12" i="9"/>
  <c r="AV18" i="9"/>
  <c r="AV19" i="9"/>
  <c r="AZ33" i="9"/>
  <c r="AV42" i="9"/>
  <c r="AV43" i="9"/>
  <c r="AZ49" i="9"/>
  <c r="AV50" i="9"/>
  <c r="AV51" i="9"/>
  <c r="AX92" i="9"/>
  <c r="AV162" i="9"/>
  <c r="AV170" i="9"/>
  <c r="AV257" i="9"/>
  <c r="AV265" i="9"/>
  <c r="AV273" i="9"/>
  <c r="AX294" i="9"/>
  <c r="AZ17" i="9"/>
  <c r="AV26" i="9"/>
  <c r="AV27" i="9"/>
  <c r="AV34" i="9"/>
  <c r="AV35" i="9"/>
  <c r="AV20" i="9"/>
  <c r="AV21" i="9"/>
  <c r="AV28" i="9"/>
  <c r="AV29" i="9"/>
  <c r="AZ35" i="9"/>
  <c r="AV36" i="9"/>
  <c r="AV37" i="9"/>
  <c r="AV44" i="9"/>
  <c r="AV45" i="9"/>
  <c r="AV52" i="9"/>
  <c r="AX96" i="9"/>
  <c r="AV112" i="9"/>
  <c r="AV138" i="9"/>
  <c r="AV168" i="9"/>
  <c r="AV176" i="9"/>
  <c r="AV255" i="9"/>
  <c r="AV263" i="9"/>
  <c r="AV271" i="9"/>
  <c r="AV279" i="9"/>
  <c r="AZ92" i="9"/>
  <c r="AX137" i="9"/>
  <c r="AX161" i="9"/>
  <c r="AZ256" i="9"/>
  <c r="AZ276" i="9"/>
  <c r="AZ318" i="9"/>
  <c r="AZ200" i="9"/>
  <c r="AY244" i="9"/>
  <c r="AY335" i="9"/>
  <c r="AY507" i="9"/>
  <c r="AZ173" i="9"/>
  <c r="AZ219" i="9"/>
  <c r="AZ229" i="9"/>
  <c r="AX337" i="9"/>
  <c r="AX397" i="9"/>
  <c r="AX401" i="9"/>
  <c r="AX416" i="9"/>
  <c r="AZ448" i="9"/>
  <c r="AZ473" i="9"/>
  <c r="AZ490" i="9"/>
  <c r="AX502" i="9"/>
  <c r="AX727" i="9"/>
  <c r="AX329" i="9"/>
  <c r="AX389" i="9"/>
  <c r="AX393" i="9"/>
  <c r="AX413" i="9"/>
  <c r="AZ413" i="9"/>
  <c r="AY416" i="9"/>
  <c r="AY521" i="9"/>
  <c r="AX533" i="9"/>
  <c r="AZ574" i="9"/>
  <c r="AX625" i="9"/>
  <c r="AZ636" i="9"/>
  <c r="AZ649" i="9"/>
  <c r="AZ694" i="9"/>
  <c r="AX596" i="9"/>
  <c r="AX601" i="9"/>
  <c r="AZ630" i="9"/>
  <c r="AX663" i="9"/>
  <c r="AX698" i="9"/>
  <c r="AY532" i="9"/>
  <c r="AZ553" i="9"/>
  <c r="AZ560" i="9"/>
  <c r="AX578" i="9"/>
  <c r="AZ582" i="9"/>
  <c r="AZ640" i="9"/>
  <c r="AX716" i="9"/>
  <c r="AZ829" i="9"/>
  <c r="AZ735" i="9"/>
  <c r="AZ877" i="9"/>
  <c r="AZ1012" i="9"/>
  <c r="AZ968" i="9"/>
  <c r="AZ1022" i="9"/>
  <c r="AZ894" i="9"/>
  <c r="AX980" i="9"/>
  <c r="AY1013" i="9"/>
  <c r="AY1067" i="9"/>
  <c r="AX1084" i="9"/>
  <c r="AX1107" i="9"/>
  <c r="AY1123" i="9"/>
  <c r="AX1201" i="9"/>
  <c r="AX124" i="9"/>
  <c r="AX244" i="9"/>
  <c r="AX310" i="9"/>
  <c r="AX326" i="9"/>
  <c r="AX412" i="9"/>
  <c r="AU54" i="9"/>
  <c r="AU55" i="9"/>
  <c r="AU56" i="9"/>
  <c r="AU57" i="9"/>
  <c r="AU58" i="9"/>
  <c r="AU59" i="9"/>
  <c r="AU60" i="9"/>
  <c r="AX64" i="9"/>
  <c r="AX71" i="9"/>
  <c r="AX79" i="9"/>
  <c r="AU84" i="9"/>
  <c r="AU91" i="9"/>
  <c r="AX98" i="9"/>
  <c r="AX101" i="9"/>
  <c r="AX104" i="9"/>
  <c r="AZ104" i="9"/>
  <c r="AY108" i="9"/>
  <c r="AX120" i="9"/>
  <c r="AY128" i="9"/>
  <c r="AX136" i="9"/>
  <c r="AX284" i="9"/>
  <c r="AU295" i="9"/>
  <c r="AU297" i="9"/>
  <c r="AX304" i="9"/>
  <c r="AU308" i="9"/>
  <c r="AX322" i="9"/>
  <c r="AU1229" i="9"/>
  <c r="AU1228" i="9"/>
  <c r="AU1227" i="9"/>
  <c r="AU1226" i="9"/>
  <c r="AU1225" i="9"/>
  <c r="AU1224" i="9"/>
  <c r="AU1223" i="9"/>
  <c r="AU1222" i="9"/>
  <c r="AU1221" i="9"/>
  <c r="AU1220" i="9"/>
  <c r="AU1219" i="9"/>
  <c r="AU1218" i="9"/>
  <c r="AU1217" i="9"/>
  <c r="AU1216" i="9"/>
  <c r="AU1215" i="9"/>
  <c r="AU1214" i="9"/>
  <c r="AU1213" i="9"/>
  <c r="AU1211" i="9"/>
  <c r="AU1210" i="9"/>
  <c r="AU1209" i="9"/>
  <c r="AU1208" i="9"/>
  <c r="AU1180" i="9"/>
  <c r="AU1101" i="9"/>
  <c r="AU1094" i="9"/>
  <c r="AU1061" i="9"/>
  <c r="AU1097" i="9"/>
  <c r="AU1064" i="9"/>
  <c r="AU1056" i="9"/>
  <c r="AU964" i="9"/>
  <c r="AU1012" i="9"/>
  <c r="AU1006" i="9"/>
  <c r="AU1005" i="9"/>
  <c r="AU1004" i="9"/>
  <c r="AU1003" i="9"/>
  <c r="AU1002" i="9"/>
  <c r="AU1001" i="9"/>
  <c r="AU1000" i="9"/>
  <c r="AU999" i="9"/>
  <c r="AU998" i="9"/>
  <c r="AU997" i="9"/>
  <c r="AU996" i="9"/>
  <c r="AU995" i="9"/>
  <c r="AU994" i="9"/>
  <c r="AU993" i="9"/>
  <c r="AU992" i="9"/>
  <c r="AU991" i="9"/>
  <c r="AU990" i="9"/>
  <c r="AU989" i="9"/>
  <c r="AU988" i="9"/>
  <c r="AU987" i="9"/>
  <c r="AU986" i="9"/>
  <c r="AU985" i="9"/>
  <c r="AU984" i="9"/>
  <c r="AU983" i="9"/>
  <c r="AU982" i="9"/>
  <c r="AU981" i="9"/>
  <c r="AU1022" i="9"/>
  <c r="AU967" i="9"/>
  <c r="AU966" i="9"/>
  <c r="AU906" i="9"/>
  <c r="AU901" i="9"/>
  <c r="AU900" i="9"/>
  <c r="AU899" i="9"/>
  <c r="AU898" i="9"/>
  <c r="AU897" i="9"/>
  <c r="AU896" i="9"/>
  <c r="AU895" i="9"/>
  <c r="AU894" i="9"/>
  <c r="AU893" i="9"/>
  <c r="AU892" i="9"/>
  <c r="AU891" i="9"/>
  <c r="AU890" i="9"/>
  <c r="AU889" i="9"/>
  <c r="AU888" i="9"/>
  <c r="AU887" i="9"/>
  <c r="AU886" i="9"/>
  <c r="AU885" i="9"/>
  <c r="AU884" i="9"/>
  <c r="AU883" i="9"/>
  <c r="AU882" i="9"/>
  <c r="AU881" i="9"/>
  <c r="AU880" i="9"/>
  <c r="AU1010" i="9"/>
  <c r="AU925" i="9"/>
  <c r="AU923" i="9"/>
  <c r="AU921" i="9"/>
  <c r="AU919" i="9"/>
  <c r="AU879" i="9"/>
  <c r="AU878" i="9"/>
  <c r="AU877" i="9"/>
  <c r="AU876" i="9"/>
  <c r="AU875" i="9"/>
  <c r="AU874" i="9"/>
  <c r="AU873" i="9"/>
  <c r="AU872" i="9"/>
  <c r="AU871" i="9"/>
  <c r="AU870" i="9"/>
  <c r="AU869" i="9"/>
  <c r="AU868" i="9"/>
  <c r="AU867" i="9"/>
  <c r="AU866" i="9"/>
  <c r="AU865" i="9"/>
  <c r="AU864" i="9"/>
  <c r="AU863" i="9"/>
  <c r="AU862" i="9"/>
  <c r="AU861" i="9"/>
  <c r="AU860" i="9"/>
  <c r="AU859" i="9"/>
  <c r="AU858" i="9"/>
  <c r="AU857" i="9"/>
  <c r="AU856" i="9"/>
  <c r="AU855" i="9"/>
  <c r="AU854" i="9"/>
  <c r="AU853" i="9"/>
  <c r="AU852" i="9"/>
  <c r="AU851" i="9"/>
  <c r="AU850" i="9"/>
  <c r="AU849" i="9"/>
  <c r="AU848" i="9"/>
  <c r="AU847" i="9"/>
  <c r="AU846" i="9"/>
  <c r="AU845" i="9"/>
  <c r="AU844" i="9"/>
  <c r="AU843" i="9"/>
  <c r="AU842" i="9"/>
  <c r="AU841" i="9"/>
  <c r="AU840" i="9"/>
  <c r="AU839" i="9"/>
  <c r="AU838" i="9"/>
  <c r="AU837" i="9"/>
  <c r="AU836" i="9"/>
  <c r="AU835" i="9"/>
  <c r="AU834" i="9"/>
  <c r="AU833" i="9"/>
  <c r="AU832" i="9"/>
  <c r="AU831" i="9"/>
  <c r="AU819" i="9"/>
  <c r="AU818" i="9"/>
  <c r="AU817" i="9"/>
  <c r="AU816" i="9"/>
  <c r="AU815" i="9"/>
  <c r="AU814" i="9"/>
  <c r="AU813" i="9"/>
  <c r="AU812" i="9"/>
  <c r="AU811" i="9"/>
  <c r="AU810" i="9"/>
  <c r="AU809" i="9"/>
  <c r="AU808" i="9"/>
  <c r="AU807" i="9"/>
  <c r="AU806" i="9"/>
  <c r="AU805" i="9"/>
  <c r="AU804" i="9"/>
  <c r="AU803" i="9"/>
  <c r="AU802" i="9"/>
  <c r="AU801" i="9"/>
  <c r="AU800" i="9"/>
  <c r="AU799" i="9"/>
  <c r="AU798" i="9"/>
  <c r="AU797" i="9"/>
  <c r="AU796" i="9"/>
  <c r="AU795" i="9"/>
  <c r="AU794" i="9"/>
  <c r="AU793" i="9"/>
  <c r="AU792" i="9"/>
  <c r="AU791" i="9"/>
  <c r="AU790" i="9"/>
  <c r="AU789" i="9"/>
  <c r="AU788" i="9"/>
  <c r="AU787" i="9"/>
  <c r="AU786" i="9"/>
  <c r="AU785" i="9"/>
  <c r="AU784" i="9"/>
  <c r="AU751" i="9"/>
  <c r="AU738" i="9"/>
  <c r="AU720" i="9"/>
  <c r="AU719" i="9"/>
  <c r="AU718" i="9"/>
  <c r="AU717" i="9"/>
  <c r="AU960" i="9"/>
  <c r="AU931" i="9"/>
  <c r="AU930" i="9"/>
  <c r="AU929" i="9"/>
  <c r="AU928" i="9"/>
  <c r="AU927" i="9"/>
  <c r="AU924" i="9"/>
  <c r="AU773" i="9"/>
  <c r="AU771" i="9"/>
  <c r="AU769" i="9"/>
  <c r="AU767" i="9"/>
  <c r="AU765" i="9"/>
  <c r="AU760" i="9"/>
  <c r="AU755" i="9"/>
  <c r="AU747" i="9"/>
  <c r="AU722" i="9"/>
  <c r="AU659" i="9"/>
  <c r="AU658" i="9"/>
  <c r="AU657" i="9"/>
  <c r="AU656" i="9"/>
  <c r="AU655" i="9"/>
  <c r="AU634" i="9"/>
  <c r="AU633" i="9"/>
  <c r="AU632" i="9"/>
  <c r="AU631" i="9"/>
  <c r="AU617" i="9"/>
  <c r="AU616" i="9"/>
  <c r="AU615" i="9"/>
  <c r="AU614" i="9"/>
  <c r="AU613" i="9"/>
  <c r="AU612" i="9"/>
  <c r="AU611" i="9"/>
  <c r="AU610" i="9"/>
  <c r="AU609" i="9"/>
  <c r="AU608" i="9"/>
  <c r="AU607" i="9"/>
  <c r="AU606" i="9"/>
  <c r="AU605" i="9"/>
  <c r="AU604" i="9"/>
  <c r="AU594" i="9"/>
  <c r="AU593" i="9"/>
  <c r="AU561" i="9"/>
  <c r="AU560" i="9"/>
  <c r="AU559" i="9"/>
  <c r="AU558" i="9"/>
  <c r="AU530" i="9"/>
  <c r="AU529" i="9"/>
  <c r="AU528" i="9"/>
  <c r="AU920" i="9"/>
  <c r="AU772" i="9"/>
  <c r="AU770" i="9"/>
  <c r="AU768" i="9"/>
  <c r="AU766" i="9"/>
  <c r="AU764" i="9"/>
  <c r="AU743" i="9"/>
  <c r="AU740" i="9"/>
  <c r="AU691" i="9"/>
  <c r="AU652" i="9"/>
  <c r="AU651" i="9"/>
  <c r="AU650" i="9"/>
  <c r="AU638" i="9"/>
  <c r="AU637" i="9"/>
  <c r="AU628" i="9"/>
  <c r="AU627" i="9"/>
  <c r="AU626" i="9"/>
  <c r="AU825" i="9"/>
  <c r="AU823" i="9"/>
  <c r="AU821" i="9"/>
  <c r="AU757" i="9"/>
  <c r="AU725" i="9"/>
  <c r="AU669" i="9"/>
  <c r="AU589" i="9"/>
  <c r="AU509" i="9"/>
  <c r="AU508" i="9"/>
  <c r="AU458" i="9"/>
  <c r="AU457" i="9"/>
  <c r="AU456" i="9"/>
  <c r="AU455" i="9"/>
  <c r="AU454" i="9"/>
  <c r="AU453" i="9"/>
  <c r="AU452" i="9"/>
  <c r="AU451" i="9"/>
  <c r="AU450" i="9"/>
  <c r="AU364" i="9"/>
  <c r="AU350" i="9"/>
  <c r="AU349" i="9"/>
  <c r="AU348" i="9"/>
  <c r="AU247" i="9"/>
  <c r="AU176" i="9"/>
  <c r="AU175" i="9"/>
  <c r="AU174" i="9"/>
  <c r="BI174" i="9" s="1"/>
  <c r="AU173" i="9"/>
  <c r="AU172" i="9"/>
  <c r="AU171" i="9"/>
  <c r="AU170" i="9"/>
  <c r="AU169" i="9"/>
  <c r="AU168" i="9"/>
  <c r="AU167" i="9"/>
  <c r="AU166" i="9"/>
  <c r="AU165" i="9"/>
  <c r="AU164" i="9"/>
  <c r="AU163" i="9"/>
  <c r="AU162" i="9"/>
  <c r="AU138" i="9"/>
  <c r="AU113" i="9"/>
  <c r="AU112" i="9"/>
  <c r="AU910" i="9"/>
  <c r="AU826" i="9"/>
  <c r="AU824" i="9"/>
  <c r="AU822" i="9"/>
  <c r="AU762" i="9"/>
  <c r="AU753" i="9"/>
  <c r="AU749" i="9"/>
  <c r="AU726" i="9"/>
  <c r="AU724" i="9"/>
  <c r="AU645" i="9"/>
  <c r="AU644" i="9"/>
  <c r="AU643" i="9"/>
  <c r="AU642" i="9"/>
  <c r="AU641" i="9"/>
  <c r="AU640" i="9"/>
  <c r="AU624" i="9"/>
  <c r="AU623" i="9"/>
  <c r="AU622" i="9"/>
  <c r="AU621" i="9"/>
  <c r="AU620" i="9"/>
  <c r="AU619" i="9"/>
  <c r="AU600" i="9"/>
  <c r="AU419" i="9"/>
  <c r="AU409" i="9"/>
  <c r="AU408" i="9"/>
  <c r="AU407" i="9"/>
  <c r="AU406" i="9"/>
  <c r="AU405" i="9"/>
  <c r="AU280" i="9"/>
  <c r="AU279" i="9"/>
  <c r="AU278" i="9"/>
  <c r="AU277" i="9"/>
  <c r="AU276" i="9"/>
  <c r="AU275" i="9"/>
  <c r="BI275" i="9" s="1"/>
  <c r="AU274" i="9"/>
  <c r="AU273" i="9"/>
  <c r="AU272" i="9"/>
  <c r="AU271" i="9"/>
  <c r="AU270" i="9"/>
  <c r="AU269" i="9"/>
  <c r="AU268" i="9"/>
  <c r="AU267" i="9"/>
  <c r="AU266" i="9"/>
  <c r="AU265" i="9"/>
  <c r="AU264" i="9"/>
  <c r="AU263" i="9"/>
  <c r="AU262" i="9"/>
  <c r="AU261" i="9"/>
  <c r="AU260" i="9"/>
  <c r="AU259" i="9"/>
  <c r="AU258" i="9"/>
  <c r="AU257" i="9"/>
  <c r="AU256" i="9"/>
  <c r="AU255" i="9"/>
  <c r="AU254" i="9"/>
  <c r="AU253" i="9"/>
  <c r="AU252" i="9"/>
  <c r="AU251" i="9"/>
  <c r="AU243" i="9"/>
  <c r="AU242" i="9"/>
  <c r="AU241" i="9"/>
  <c r="AU240" i="9"/>
  <c r="AU239" i="9"/>
  <c r="AU238" i="9"/>
  <c r="AU237" i="9"/>
  <c r="AU236" i="9"/>
  <c r="AU235" i="9"/>
  <c r="AU234" i="9"/>
  <c r="AU233" i="9"/>
  <c r="AU232" i="9"/>
  <c r="AU231" i="9"/>
  <c r="AU230" i="9"/>
  <c r="AU229" i="9"/>
  <c r="AU228" i="9"/>
  <c r="AU227" i="9"/>
  <c r="AU226" i="9"/>
  <c r="AU225" i="9"/>
  <c r="AU224" i="9"/>
  <c r="AU223" i="9"/>
  <c r="AU222" i="9"/>
  <c r="AU221" i="9"/>
  <c r="AU220" i="9"/>
  <c r="AU219" i="9"/>
  <c r="AU218" i="9"/>
  <c r="AU217" i="9"/>
  <c r="AU216" i="9"/>
  <c r="AU215" i="9"/>
  <c r="AU214" i="9"/>
  <c r="AU213" i="9"/>
  <c r="AU158" i="9"/>
  <c r="AU157" i="9"/>
  <c r="AU156" i="9"/>
  <c r="AU155" i="9"/>
  <c r="AU154" i="9"/>
  <c r="AU153" i="9"/>
  <c r="AU152" i="9"/>
  <c r="AU151" i="9"/>
  <c r="AU150" i="9"/>
  <c r="AU149" i="9"/>
  <c r="AU148" i="9"/>
  <c r="AU694" i="9"/>
  <c r="AU693" i="9"/>
  <c r="AU688" i="9"/>
  <c r="AU687" i="9"/>
  <c r="AU686" i="9"/>
  <c r="AU680" i="9"/>
  <c r="AU679" i="9"/>
  <c r="AU678" i="9"/>
  <c r="AU677" i="9"/>
  <c r="AU676" i="9"/>
  <c r="AU675" i="9"/>
  <c r="AU674" i="9"/>
  <c r="AU666" i="9"/>
  <c r="AU567" i="9"/>
  <c r="AU565" i="9"/>
  <c r="AU563" i="9"/>
  <c r="AU551" i="9"/>
  <c r="AU417" i="9"/>
  <c r="AU388" i="9"/>
  <c r="AU387" i="9"/>
  <c r="AU386" i="9"/>
  <c r="AU376" i="9"/>
  <c r="AU375" i="9"/>
  <c r="AU374" i="9"/>
  <c r="AU373" i="9"/>
  <c r="AU245" i="9"/>
  <c r="AU211" i="9"/>
  <c r="AU210" i="9"/>
  <c r="AU209" i="9"/>
  <c r="AU208" i="9"/>
  <c r="AU207" i="9"/>
  <c r="AU206" i="9"/>
  <c r="AU205" i="9"/>
  <c r="AU204" i="9"/>
  <c r="AU203" i="9"/>
  <c r="AU202" i="9"/>
  <c r="AU201" i="9"/>
  <c r="AU200" i="9"/>
  <c r="AU199" i="9"/>
  <c r="AU198" i="9"/>
  <c r="AU197" i="9"/>
  <c r="AU196" i="9"/>
  <c r="AU195" i="9"/>
  <c r="AU194" i="9"/>
  <c r="AU193" i="9"/>
  <c r="AU192" i="9"/>
  <c r="AU191" i="9"/>
  <c r="AU190" i="9"/>
  <c r="AU189" i="9"/>
  <c r="AU188" i="9"/>
  <c r="AU187" i="9"/>
  <c r="AU186" i="9"/>
  <c r="AU185" i="9"/>
  <c r="AU184" i="9"/>
  <c r="AU183" i="9"/>
  <c r="AU182" i="9"/>
  <c r="AU181" i="9"/>
  <c r="AU180" i="9"/>
  <c r="AU179" i="9"/>
  <c r="AU178" i="9"/>
  <c r="AU160" i="9"/>
  <c r="AU146" i="9"/>
  <c r="AU145" i="9"/>
  <c r="AU144" i="9"/>
  <c r="AU143" i="9"/>
  <c r="AU142" i="9"/>
  <c r="AU141" i="9"/>
  <c r="AU140" i="9"/>
  <c r="AU110" i="9"/>
  <c r="AU109" i="9"/>
  <c r="AU100" i="9"/>
  <c r="AU99" i="9"/>
  <c r="AU713" i="9"/>
  <c r="AU712" i="9"/>
  <c r="AU711" i="9"/>
  <c r="AU710" i="9"/>
  <c r="AU709" i="9"/>
  <c r="AU708" i="9"/>
  <c r="AU707" i="9"/>
  <c r="AU706" i="9"/>
  <c r="AU648" i="9"/>
  <c r="AU491" i="9"/>
  <c r="AU490" i="9"/>
  <c r="AU358" i="9"/>
  <c r="AU918" i="9"/>
  <c r="AU829" i="9"/>
  <c r="AU665" i="9"/>
  <c r="AU568" i="9"/>
  <c r="AU566" i="9"/>
  <c r="AU564" i="9"/>
  <c r="AU552" i="9"/>
  <c r="AU550" i="9"/>
  <c r="AU346" i="9"/>
  <c r="AU345" i="9"/>
  <c r="AU328" i="9"/>
  <c r="AU327" i="9"/>
  <c r="AU249" i="9"/>
  <c r="AU87" i="9"/>
  <c r="AU86" i="9"/>
  <c r="AU68" i="9"/>
  <c r="AU52" i="9"/>
  <c r="AU51" i="9"/>
  <c r="AU50" i="9"/>
  <c r="AU49" i="9"/>
  <c r="AU48" i="9"/>
  <c r="BI48" i="9" s="1"/>
  <c r="AU47" i="9"/>
  <c r="BI47" i="9" s="1"/>
  <c r="AU46" i="9"/>
  <c r="AU45" i="9"/>
  <c r="AU44" i="9"/>
  <c r="AU43" i="9"/>
  <c r="AU42" i="9"/>
  <c r="AU41" i="9"/>
  <c r="AU40" i="9"/>
  <c r="AU39" i="9"/>
  <c r="AU38" i="9"/>
  <c r="AU37" i="9"/>
  <c r="AU36" i="9"/>
  <c r="AU35" i="9"/>
  <c r="AU34" i="9"/>
  <c r="AU33" i="9"/>
  <c r="AU32" i="9"/>
  <c r="AU31" i="9"/>
  <c r="AU30" i="9"/>
  <c r="AU29" i="9"/>
  <c r="AU28" i="9"/>
  <c r="AU27" i="9"/>
  <c r="AU26" i="9"/>
  <c r="AU25" i="9"/>
  <c r="AU24" i="9"/>
  <c r="AU23" i="9"/>
  <c r="AU22" i="9"/>
  <c r="AU21" i="9"/>
  <c r="AU20" i="9"/>
  <c r="AU19" i="9"/>
  <c r="AU18" i="9"/>
  <c r="AU17" i="9"/>
  <c r="AU16" i="9"/>
  <c r="AU15" i="9"/>
  <c r="BI15" i="9" s="1"/>
  <c r="AU14" i="9"/>
  <c r="AU5" i="9"/>
  <c r="AU1187" i="9"/>
  <c r="AU922" i="9"/>
  <c r="AU781" i="9"/>
  <c r="AU735" i="9"/>
  <c r="AX116" i="9"/>
  <c r="AX132" i="9"/>
  <c r="AX344" i="9"/>
  <c r="AU383" i="9"/>
  <c r="AU403" i="9"/>
  <c r="AX75" i="9"/>
  <c r="AX83" i="9"/>
  <c r="AX94" i="9"/>
  <c r="AZ94" i="9"/>
  <c r="AX105" i="9"/>
  <c r="AX108" i="9"/>
  <c r="AX128" i="9"/>
  <c r="AU296" i="9"/>
  <c r="AU298" i="9"/>
  <c r="AU307" i="9"/>
  <c r="AX314" i="9"/>
  <c r="AX340" i="9"/>
  <c r="AX351" i="9"/>
  <c r="AX689" i="9"/>
  <c r="AV1229" i="9"/>
  <c r="AV1225" i="9"/>
  <c r="AV1221" i="9"/>
  <c r="AV1217" i="9"/>
  <c r="AV1213" i="9"/>
  <c r="AV1210" i="9"/>
  <c r="AV1208" i="9"/>
  <c r="AV1227" i="9"/>
  <c r="AV1223" i="9"/>
  <c r="AV1219" i="9"/>
  <c r="AV1215" i="9"/>
  <c r="AV1180" i="9"/>
  <c r="AV1228" i="9"/>
  <c r="AV1226" i="9"/>
  <c r="AV1224" i="9"/>
  <c r="AV1222" i="9"/>
  <c r="AV1220" i="9"/>
  <c r="AV1218" i="9"/>
  <c r="AV1216" i="9"/>
  <c r="AV1214" i="9"/>
  <c r="AV1187" i="9"/>
  <c r="AV1211" i="9"/>
  <c r="AV1209" i="9"/>
  <c r="AV1094" i="9"/>
  <c r="AV1064" i="9"/>
  <c r="AV1010" i="9"/>
  <c r="AV967" i="9"/>
  <c r="AV966" i="9"/>
  <c r="AV960" i="9"/>
  <c r="AV1101" i="9"/>
  <c r="AV1097" i="9"/>
  <c r="AV1061" i="9"/>
  <c r="AV1022" i="9"/>
  <c r="AV1006" i="9"/>
  <c r="AV1002" i="9"/>
  <c r="AV998" i="9"/>
  <c r="AV994" i="9"/>
  <c r="AV990" i="9"/>
  <c r="AV986" i="9"/>
  <c r="AV982" i="9"/>
  <c r="AV1004" i="9"/>
  <c r="AV1000" i="9"/>
  <c r="AV996" i="9"/>
  <c r="AV992" i="9"/>
  <c r="AV1005" i="9"/>
  <c r="AV1001" i="9"/>
  <c r="AV997" i="9"/>
  <c r="AV993" i="9"/>
  <c r="AV989" i="9"/>
  <c r="AV985" i="9"/>
  <c r="AV981" i="9"/>
  <c r="AV931" i="9"/>
  <c r="AV929" i="9"/>
  <c r="AV927" i="9"/>
  <c r="AV910" i="9"/>
  <c r="AV901" i="9"/>
  <c r="AV897" i="9"/>
  <c r="AV893" i="9"/>
  <c r="AV889" i="9"/>
  <c r="AV885" i="9"/>
  <c r="AV881" i="9"/>
  <c r="AV826" i="9"/>
  <c r="AV825" i="9"/>
  <c r="AV824" i="9"/>
  <c r="AV823" i="9"/>
  <c r="AV822" i="9"/>
  <c r="AV821" i="9"/>
  <c r="AV760" i="9"/>
  <c r="AV753" i="9"/>
  <c r="AV740" i="9"/>
  <c r="AV722" i="9"/>
  <c r="AV713" i="9"/>
  <c r="AV712" i="9"/>
  <c r="AV711" i="9"/>
  <c r="AV710" i="9"/>
  <c r="AV709" i="9"/>
  <c r="AV708" i="9"/>
  <c r="AV707" i="9"/>
  <c r="AV706" i="9"/>
  <c r="AV691" i="9"/>
  <c r="AV1012" i="9"/>
  <c r="AV983" i="9"/>
  <c r="AV964" i="9"/>
  <c r="AV923" i="9"/>
  <c r="AV922" i="9"/>
  <c r="AV900" i="9"/>
  <c r="AV892" i="9"/>
  <c r="AV884" i="9"/>
  <c r="AV877" i="9"/>
  <c r="AV873" i="9"/>
  <c r="AV869" i="9"/>
  <c r="AV865" i="9"/>
  <c r="AV861" i="9"/>
  <c r="AV857" i="9"/>
  <c r="AV853" i="9"/>
  <c r="AV849" i="9"/>
  <c r="AV845" i="9"/>
  <c r="AV841" i="9"/>
  <c r="AV837" i="9"/>
  <c r="AV833" i="9"/>
  <c r="AV829" i="9"/>
  <c r="AV817" i="9"/>
  <c r="AV813" i="9"/>
  <c r="AV809" i="9"/>
  <c r="AV805" i="9"/>
  <c r="AV801" i="9"/>
  <c r="AV797" i="9"/>
  <c r="AV793" i="9"/>
  <c r="AV789" i="9"/>
  <c r="AV785" i="9"/>
  <c r="AV781" i="9"/>
  <c r="AV762" i="9"/>
  <c r="AV757" i="9"/>
  <c r="AV749" i="9"/>
  <c r="AV735" i="9"/>
  <c r="AV726" i="9"/>
  <c r="AV724" i="9"/>
  <c r="AV719" i="9"/>
  <c r="AV694" i="9"/>
  <c r="AV687" i="9"/>
  <c r="AV679" i="9"/>
  <c r="AV677" i="9"/>
  <c r="AV675" i="9"/>
  <c r="AV666" i="9"/>
  <c r="AV665" i="9"/>
  <c r="AV648" i="9"/>
  <c r="AV624" i="9"/>
  <c r="AV623" i="9"/>
  <c r="AV622" i="9"/>
  <c r="AV621" i="9"/>
  <c r="AV620" i="9"/>
  <c r="AV619" i="9"/>
  <c r="AV600" i="9"/>
  <c r="AV589" i="9"/>
  <c r="AV568" i="9"/>
  <c r="AV567" i="9"/>
  <c r="AV566" i="9"/>
  <c r="AV565" i="9"/>
  <c r="AV564" i="9"/>
  <c r="AV563" i="9"/>
  <c r="AV1056" i="9"/>
  <c r="AV987" i="9"/>
  <c r="AV919" i="9"/>
  <c r="AV918" i="9"/>
  <c r="AV896" i="9"/>
  <c r="AV888" i="9"/>
  <c r="AV880" i="9"/>
  <c r="AV879" i="9"/>
  <c r="AV875" i="9"/>
  <c r="AV871" i="9"/>
  <c r="AV867" i="9"/>
  <c r="AV863" i="9"/>
  <c r="AV859" i="9"/>
  <c r="AV855" i="9"/>
  <c r="AV851" i="9"/>
  <c r="AV847" i="9"/>
  <c r="AV843" i="9"/>
  <c r="AV839" i="9"/>
  <c r="AV835" i="9"/>
  <c r="AV831" i="9"/>
  <c r="AV819" i="9"/>
  <c r="AV815" i="9"/>
  <c r="AV811" i="9"/>
  <c r="AV807" i="9"/>
  <c r="AV803" i="9"/>
  <c r="AV799" i="9"/>
  <c r="AV795" i="9"/>
  <c r="AV791" i="9"/>
  <c r="AV787" i="9"/>
  <c r="AV751" i="9"/>
  <c r="AV725" i="9"/>
  <c r="AV717" i="9"/>
  <c r="AV693" i="9"/>
  <c r="AV688" i="9"/>
  <c r="AV686" i="9"/>
  <c r="AV680" i="9"/>
  <c r="AV678" i="9"/>
  <c r="AV676" i="9"/>
  <c r="AV674" i="9"/>
  <c r="AV669" i="9"/>
  <c r="AV645" i="9"/>
  <c r="AV644" i="9"/>
  <c r="AV643" i="9"/>
  <c r="AV642" i="9"/>
  <c r="AV641" i="9"/>
  <c r="AV640" i="9"/>
  <c r="AV1003" i="9"/>
  <c r="AV999" i="9"/>
  <c r="AV995" i="9"/>
  <c r="AV991" i="9"/>
  <c r="AV984" i="9"/>
  <c r="AV928" i="9"/>
  <c r="AV925" i="9"/>
  <c r="AV921" i="9"/>
  <c r="AV899" i="9"/>
  <c r="AV894" i="9"/>
  <c r="AV891" i="9"/>
  <c r="AV886" i="9"/>
  <c r="AV883" i="9"/>
  <c r="AV771" i="9"/>
  <c r="AV767" i="9"/>
  <c r="AV738" i="9"/>
  <c r="AV659" i="9"/>
  <c r="AV655" i="9"/>
  <c r="AV650" i="9"/>
  <c r="AV637" i="9"/>
  <c r="AV632" i="9"/>
  <c r="AV627" i="9"/>
  <c r="AV616" i="9"/>
  <c r="AV612" i="9"/>
  <c r="AV608" i="9"/>
  <c r="AV604" i="9"/>
  <c r="AV561" i="9"/>
  <c r="AV551" i="9"/>
  <c r="AV530" i="9"/>
  <c r="AV417" i="9"/>
  <c r="AV403" i="9"/>
  <c r="AV383" i="9"/>
  <c r="AV370" i="9"/>
  <c r="BI370" i="9" s="1"/>
  <c r="AV308" i="9"/>
  <c r="AV307" i="9"/>
  <c r="AV298" i="9"/>
  <c r="AV297" i="9"/>
  <c r="AV296" i="9"/>
  <c r="AV295" i="9"/>
  <c r="AV249" i="9"/>
  <c r="AV211" i="9"/>
  <c r="AV210" i="9"/>
  <c r="AV209" i="9"/>
  <c r="AV208" i="9"/>
  <c r="AV207" i="9"/>
  <c r="AV206" i="9"/>
  <c r="AV205" i="9"/>
  <c r="AV204" i="9"/>
  <c r="AV203" i="9"/>
  <c r="AV202" i="9"/>
  <c r="AV201" i="9"/>
  <c r="AV200" i="9"/>
  <c r="AV199" i="9"/>
  <c r="AV198" i="9"/>
  <c r="AV197" i="9"/>
  <c r="AV196" i="9"/>
  <c r="AV195" i="9"/>
  <c r="AV194" i="9"/>
  <c r="AV193" i="9"/>
  <c r="AV192" i="9"/>
  <c r="AV191" i="9"/>
  <c r="AV190" i="9"/>
  <c r="AV189" i="9"/>
  <c r="AV188" i="9"/>
  <c r="AV187" i="9"/>
  <c r="AV186" i="9"/>
  <c r="AV185" i="9"/>
  <c r="AV184" i="9"/>
  <c r="AV183" i="9"/>
  <c r="AV182" i="9"/>
  <c r="AV181" i="9"/>
  <c r="AV180" i="9"/>
  <c r="AV179" i="9"/>
  <c r="AV178" i="9"/>
  <c r="AV146" i="9"/>
  <c r="AV145" i="9"/>
  <c r="AV144" i="9"/>
  <c r="AV143" i="9"/>
  <c r="AV142" i="9"/>
  <c r="AV141" i="9"/>
  <c r="AV140" i="9"/>
  <c r="AV930" i="9"/>
  <c r="AV898" i="9"/>
  <c r="AV895" i="9"/>
  <c r="AV890" i="9"/>
  <c r="AV887" i="9"/>
  <c r="AV882" i="9"/>
  <c r="AV818" i="9"/>
  <c r="AV816" i="9"/>
  <c r="AV814" i="9"/>
  <c r="AV812" i="9"/>
  <c r="AV810" i="9"/>
  <c r="AV808" i="9"/>
  <c r="AV806" i="9"/>
  <c r="AV804" i="9"/>
  <c r="AV802" i="9"/>
  <c r="AV800" i="9"/>
  <c r="AV798" i="9"/>
  <c r="AV796" i="9"/>
  <c r="AV794" i="9"/>
  <c r="AV792" i="9"/>
  <c r="AV790" i="9"/>
  <c r="AV788" i="9"/>
  <c r="AV786" i="9"/>
  <c r="AV784" i="9"/>
  <c r="AV773" i="9"/>
  <c r="AV769" i="9"/>
  <c r="AV765" i="9"/>
  <c r="AV720" i="9"/>
  <c r="AV718" i="9"/>
  <c r="AV657" i="9"/>
  <c r="AV652" i="9"/>
  <c r="AV634" i="9"/>
  <c r="AV614" i="9"/>
  <c r="AV610" i="9"/>
  <c r="AV606" i="9"/>
  <c r="AV593" i="9"/>
  <c r="AV559" i="9"/>
  <c r="AV552" i="9"/>
  <c r="AV550" i="9"/>
  <c r="AV528" i="9"/>
  <c r="AV491" i="9"/>
  <c r="AV490" i="9"/>
  <c r="AV388" i="9"/>
  <c r="AV387" i="9"/>
  <c r="AV386" i="9"/>
  <c r="AV376" i="9"/>
  <c r="AV375" i="9"/>
  <c r="AV374" i="9"/>
  <c r="AV373" i="9"/>
  <c r="AV358" i="9"/>
  <c r="AV346" i="9"/>
  <c r="AV345" i="9"/>
  <c r="AV328" i="9"/>
  <c r="AV327" i="9"/>
  <c r="AV245" i="9"/>
  <c r="AV160" i="9"/>
  <c r="AV110" i="9"/>
  <c r="AV109" i="9"/>
  <c r="AW1231" i="9"/>
  <c r="AV54" i="9"/>
  <c r="AV55" i="9"/>
  <c r="AV56" i="9"/>
  <c r="AV57" i="9"/>
  <c r="AV58" i="9"/>
  <c r="AV59" i="9"/>
  <c r="AV60" i="9"/>
  <c r="AV113" i="9"/>
  <c r="AV149" i="9"/>
  <c r="AV153" i="9"/>
  <c r="AV157" i="9"/>
  <c r="AV163" i="9"/>
  <c r="AV167" i="9"/>
  <c r="AV171" i="9"/>
  <c r="AV175" i="9"/>
  <c r="AV214" i="9"/>
  <c r="AV218" i="9"/>
  <c r="AV222" i="9"/>
  <c r="AV226" i="9"/>
  <c r="AV230" i="9"/>
  <c r="AV234" i="9"/>
  <c r="AV238" i="9"/>
  <c r="AV242" i="9"/>
  <c r="AV254" i="9"/>
  <c r="AV258" i="9"/>
  <c r="AV262" i="9"/>
  <c r="AV266" i="9"/>
  <c r="AV270" i="9"/>
  <c r="AV274" i="9"/>
  <c r="AV278" i="9"/>
  <c r="AZ299" i="9"/>
  <c r="AX309" i="9"/>
  <c r="AX317" i="9"/>
  <c r="AX325" i="9"/>
  <c r="AX335" i="9"/>
  <c r="AX359" i="9"/>
  <c r="AX379" i="9"/>
  <c r="AX391" i="9"/>
  <c r="AZ391" i="9"/>
  <c r="AX399" i="9"/>
  <c r="AV407" i="9"/>
  <c r="AX427" i="9"/>
  <c r="AX435" i="9"/>
  <c r="AX443" i="9"/>
  <c r="AV451" i="9"/>
  <c r="AV455" i="9"/>
  <c r="AX466" i="9"/>
  <c r="AX474" i="9"/>
  <c r="AX526" i="9"/>
  <c r="AV558" i="9"/>
  <c r="AV560" i="9"/>
  <c r="AX570" i="9"/>
  <c r="AV605" i="9"/>
  <c r="AV609" i="9"/>
  <c r="AV613" i="9"/>
  <c r="AV617" i="9"/>
  <c r="AV631" i="9"/>
  <c r="AV638" i="9"/>
  <c r="AV766" i="9"/>
  <c r="AV770" i="9"/>
  <c r="AV838" i="9"/>
  <c r="AV846" i="9"/>
  <c r="AV854" i="9"/>
  <c r="AV862" i="9"/>
  <c r="AV870" i="9"/>
  <c r="AV878" i="9"/>
  <c r="AV920" i="9"/>
  <c r="AV924" i="9"/>
  <c r="AY412" i="9"/>
  <c r="AX517" i="9"/>
  <c r="AX668" i="9"/>
  <c r="AY695" i="9"/>
  <c r="AV84" i="9"/>
  <c r="AV91" i="9"/>
  <c r="AV151" i="9"/>
  <c r="AV155" i="9"/>
  <c r="AV165" i="9"/>
  <c r="AV169" i="9"/>
  <c r="AV173" i="9"/>
  <c r="AV216" i="9"/>
  <c r="AV220" i="9"/>
  <c r="AV224" i="9"/>
  <c r="AV228" i="9"/>
  <c r="AV232" i="9"/>
  <c r="AV236" i="9"/>
  <c r="AV240" i="9"/>
  <c r="AV252" i="9"/>
  <c r="AV256" i="9"/>
  <c r="AV260" i="9"/>
  <c r="AV264" i="9"/>
  <c r="AV268" i="9"/>
  <c r="AV272" i="9"/>
  <c r="AV276" i="9"/>
  <c r="AV280" i="9"/>
  <c r="AX283" i="9"/>
  <c r="AX313" i="9"/>
  <c r="AZ313" i="9"/>
  <c r="AX321" i="9"/>
  <c r="AZ321" i="9"/>
  <c r="AX331" i="9"/>
  <c r="AV349" i="9"/>
  <c r="AX363" i="9"/>
  <c r="AV364" i="9"/>
  <c r="AX395" i="9"/>
  <c r="AZ395" i="9"/>
  <c r="AZ403" i="9"/>
  <c r="AV405" i="9"/>
  <c r="AV409" i="9"/>
  <c r="AX423" i="9"/>
  <c r="AZ423" i="9"/>
  <c r="AX439" i="9"/>
  <c r="AV453" i="9"/>
  <c r="AV457" i="9"/>
  <c r="AX470" i="9"/>
  <c r="AV509" i="9"/>
  <c r="AX522" i="9"/>
  <c r="AX525" i="9"/>
  <c r="AY574" i="9"/>
  <c r="AX575" i="9"/>
  <c r="AV594" i="9"/>
  <c r="AV607" i="9"/>
  <c r="AV611" i="9"/>
  <c r="AV615" i="9"/>
  <c r="AV633" i="9"/>
  <c r="AV743" i="9"/>
  <c r="AV747" i="9"/>
  <c r="AV764" i="9"/>
  <c r="AV768" i="9"/>
  <c r="AV772" i="9"/>
  <c r="AV834" i="9"/>
  <c r="AV842" i="9"/>
  <c r="AV850" i="9"/>
  <c r="AV858" i="9"/>
  <c r="AV866" i="9"/>
  <c r="AV874" i="9"/>
  <c r="AV988" i="9"/>
  <c r="AX513" i="9"/>
  <c r="AX583" i="9"/>
  <c r="AZ592" i="9"/>
  <c r="AX661" i="9"/>
  <c r="AX699" i="9"/>
  <c r="AZ710" i="9"/>
  <c r="AY739" i="9"/>
  <c r="AY780" i="9"/>
  <c r="AZ812" i="9"/>
  <c r="AX521" i="9"/>
  <c r="AX544" i="9"/>
  <c r="AX587" i="9"/>
  <c r="AZ587" i="9"/>
  <c r="AX649" i="9"/>
  <c r="AZ707" i="9"/>
  <c r="AX702" i="9"/>
  <c r="AZ981" i="9"/>
  <c r="AY1079" i="9"/>
  <c r="AY1103" i="9"/>
  <c r="AY1102" i="9"/>
  <c r="AY1193" i="9"/>
  <c r="S30" i="2"/>
  <c r="S29" i="2"/>
  <c r="S28" i="2"/>
  <c r="S27" i="2"/>
  <c r="S26" i="2"/>
  <c r="S25" i="2"/>
  <c r="S24" i="2"/>
  <c r="S23" i="2"/>
  <c r="S22" i="2"/>
  <c r="S21" i="2"/>
  <c r="S20" i="2"/>
  <c r="S19" i="2"/>
  <c r="S18" i="2"/>
  <c r="S17" i="2"/>
  <c r="S16" i="2"/>
  <c r="S15" i="2"/>
  <c r="S14" i="2"/>
  <c r="S13" i="2"/>
  <c r="S12" i="2"/>
  <c r="S11" i="2"/>
  <c r="S10" i="2"/>
  <c r="S9" i="2"/>
  <c r="S8" i="2"/>
  <c r="S7" i="2"/>
  <c r="S6" i="2"/>
  <c r="S5" i="2"/>
  <c r="N38" i="7"/>
  <c r="G14" i="7"/>
  <c r="AX493" i="9" l="1"/>
  <c r="BI150" i="9"/>
  <c r="AS95" i="9"/>
  <c r="AY95" i="9" s="1"/>
  <c r="AX630" i="9"/>
  <c r="AX492" i="9"/>
  <c r="AS1039" i="9"/>
  <c r="AY1039" i="9" s="1"/>
  <c r="AS798" i="9"/>
  <c r="BF798" i="9" s="1"/>
  <c r="BH798" i="9" s="1"/>
  <c r="AS737" i="9"/>
  <c r="AY737" i="9" s="1"/>
  <c r="AS349" i="9"/>
  <c r="AS193" i="9"/>
  <c r="AX486" i="9"/>
  <c r="AX478" i="9"/>
  <c r="AX482" i="9"/>
  <c r="BI148" i="9"/>
  <c r="AZ128" i="9"/>
  <c r="AS894" i="9"/>
  <c r="AS975" i="9"/>
  <c r="BF975" i="9" s="1"/>
  <c r="BH975" i="9" s="1"/>
  <c r="AT388" i="9"/>
  <c r="AZ388" i="9" s="1"/>
  <c r="AX82" i="9"/>
  <c r="BF1196" i="9"/>
  <c r="BH1196" i="9" s="1"/>
  <c r="AX332" i="9"/>
  <c r="AY958" i="9"/>
  <c r="AX341" i="9"/>
  <c r="AX80" i="9"/>
  <c r="AZ31" i="9"/>
  <c r="AX246" i="9"/>
  <c r="AX338" i="9"/>
  <c r="BF1204" i="9"/>
  <c r="BH1204" i="9" s="1"/>
  <c r="BF1084" i="9"/>
  <c r="BH1084" i="9" s="1"/>
  <c r="BF893" i="9"/>
  <c r="BH893" i="9" s="1"/>
  <c r="AX683" i="9"/>
  <c r="AX119" i="9"/>
  <c r="AX95" i="9"/>
  <c r="AY1021" i="9"/>
  <c r="AS962" i="9"/>
  <c r="AY962" i="9" s="1"/>
  <c r="AS765" i="9"/>
  <c r="AS711" i="9"/>
  <c r="AS119" i="9"/>
  <c r="AY119" i="9" s="1"/>
  <c r="AX692" i="9"/>
  <c r="AX592" i="9"/>
  <c r="AX556" i="9"/>
  <c r="AX501" i="9"/>
  <c r="AX444" i="9"/>
  <c r="AX459" i="9"/>
  <c r="AX107" i="9"/>
  <c r="AX497" i="9"/>
  <c r="AX300" i="9"/>
  <c r="AX446" i="9"/>
  <c r="AS1166" i="9"/>
  <c r="AY1166" i="9" s="1"/>
  <c r="AS16" i="9"/>
  <c r="BF179" i="9"/>
  <c r="BH179" i="9" s="1"/>
  <c r="AS99" i="9"/>
  <c r="BF1111" i="9"/>
  <c r="BH1111" i="9" s="1"/>
  <c r="AT1025" i="9"/>
  <c r="AS1025" i="9"/>
  <c r="AY1025" i="9" s="1"/>
  <c r="AT1094" i="9"/>
  <c r="AZ1094" i="9" s="1"/>
  <c r="AS1094" i="9"/>
  <c r="AT936" i="9"/>
  <c r="AS936" i="9"/>
  <c r="AY936" i="9" s="1"/>
  <c r="AT516" i="9"/>
  <c r="AZ516" i="9" s="1"/>
  <c r="AS516" i="9"/>
  <c r="AY516" i="9" s="1"/>
  <c r="AS361" i="9"/>
  <c r="AY361" i="9" s="1"/>
  <c r="AT361" i="9"/>
  <c r="AZ361" i="9" s="1"/>
  <c r="AT312" i="9"/>
  <c r="AZ312" i="9" s="1"/>
  <c r="AX312" i="9"/>
  <c r="AX573" i="9"/>
  <c r="AY937" i="9"/>
  <c r="AX299" i="9"/>
  <c r="AX67" i="9"/>
  <c r="AS1037" i="9"/>
  <c r="AY1037" i="9" s="1"/>
  <c r="AT573" i="9"/>
  <c r="AZ573" i="9" s="1"/>
  <c r="AS226" i="9"/>
  <c r="AT247" i="9"/>
  <c r="AZ247" i="9" s="1"/>
  <c r="AS247" i="9"/>
  <c r="BF247" i="9" s="1"/>
  <c r="BH247" i="9" s="1"/>
  <c r="AX546" i="9"/>
  <c r="AX495" i="9"/>
  <c r="AX123" i="9"/>
  <c r="AX562" i="9"/>
  <c r="AX343" i="9"/>
  <c r="AT1049" i="9"/>
  <c r="AS1049" i="9"/>
  <c r="AY1049" i="9" s="1"/>
  <c r="AX975" i="9"/>
  <c r="AS398" i="9"/>
  <c r="AY398" i="9" s="1"/>
  <c r="AX398" i="9"/>
  <c r="AT48" i="9"/>
  <c r="AZ48" i="9" s="1"/>
  <c r="AS48" i="9"/>
  <c r="AX475" i="9"/>
  <c r="AX436" i="9"/>
  <c r="AX303" i="9"/>
  <c r="AX524" i="9"/>
  <c r="AX516" i="9"/>
  <c r="AX378" i="9"/>
  <c r="AX467" i="9"/>
  <c r="AX89" i="9"/>
  <c r="AS1029" i="9"/>
  <c r="AY1029" i="9" s="1"/>
  <c r="AS1109" i="9"/>
  <c r="AY1109" i="9" s="1"/>
  <c r="AS153" i="9"/>
  <c r="AY153" i="9" s="1"/>
  <c r="AT499" i="9"/>
  <c r="AZ499" i="9" s="1"/>
  <c r="AX499" i="9"/>
  <c r="AS218" i="9"/>
  <c r="BF1103" i="9"/>
  <c r="BH1103" i="9" s="1"/>
  <c r="AT942" i="9"/>
  <c r="AZ942" i="9" s="1"/>
  <c r="AS942" i="9"/>
  <c r="AY942" i="9" s="1"/>
  <c r="BF877" i="9"/>
  <c r="BH877" i="9" s="1"/>
  <c r="AT845" i="9"/>
  <c r="AZ845" i="9" s="1"/>
  <c r="AS845" i="9"/>
  <c r="AY845" i="9" s="1"/>
  <c r="AT717" i="9"/>
  <c r="AZ717" i="9" s="1"/>
  <c r="AS717" i="9"/>
  <c r="BF695" i="9"/>
  <c r="BH695" i="9" s="1"/>
  <c r="BF665" i="9"/>
  <c r="BH665" i="9" s="1"/>
  <c r="AS314" i="9"/>
  <c r="AY314" i="9" s="1"/>
  <c r="AT314" i="9"/>
  <c r="AZ314" i="9" s="1"/>
  <c r="AS133" i="9"/>
  <c r="AY133" i="9" s="1"/>
  <c r="AT133" i="9"/>
  <c r="AS125" i="9"/>
  <c r="AY125" i="9" s="1"/>
  <c r="AX125" i="9"/>
  <c r="AX685" i="9"/>
  <c r="AX636" i="9"/>
  <c r="AX371" i="9"/>
  <c r="AX505" i="9"/>
  <c r="AX127" i="9"/>
  <c r="AX695" i="9"/>
  <c r="AX318" i="9"/>
  <c r="BI99" i="9"/>
  <c r="BI273" i="9"/>
  <c r="BI277" i="9"/>
  <c r="AX420" i="9"/>
  <c r="AX336" i="9"/>
  <c r="AX1169" i="9"/>
  <c r="AY1111" i="9"/>
  <c r="AX973" i="9"/>
  <c r="AX938" i="9"/>
  <c r="AX672" i="9"/>
  <c r="AX432" i="9"/>
  <c r="AX602" i="9"/>
  <c r="AX487" i="9"/>
  <c r="AX448" i="9"/>
  <c r="AX129" i="9"/>
  <c r="AX1133" i="9"/>
  <c r="AX117" i="9"/>
  <c r="AX653" i="9"/>
  <c r="AX460" i="9"/>
  <c r="AX703" i="9"/>
  <c r="AT1158" i="9"/>
  <c r="AZ1158" i="9" s="1"/>
  <c r="AS1158" i="9"/>
  <c r="AY1158" i="9" s="1"/>
  <c r="AS1121" i="9"/>
  <c r="AY1121" i="9" s="1"/>
  <c r="BF1114" i="9"/>
  <c r="BH1114" i="9" s="1"/>
  <c r="AS1107" i="9"/>
  <c r="AS1018" i="9"/>
  <c r="AY1018" i="9" s="1"/>
  <c r="AS1005" i="9"/>
  <c r="BF1005" i="9" s="1"/>
  <c r="BH1005" i="9" s="1"/>
  <c r="AS948" i="9"/>
  <c r="AT460" i="9"/>
  <c r="AZ460" i="9" s="1"/>
  <c r="AT368" i="9"/>
  <c r="AZ368" i="9" s="1"/>
  <c r="AX368" i="9"/>
  <c r="AS602" i="9"/>
  <c r="AY602" i="9" s="1"/>
  <c r="AS560" i="9"/>
  <c r="BF560" i="9" s="1"/>
  <c r="BH560" i="9" s="1"/>
  <c r="AS524" i="9"/>
  <c r="AY524" i="9" s="1"/>
  <c r="AS89" i="9"/>
  <c r="AY89" i="9" s="1"/>
  <c r="AT91" i="9"/>
  <c r="AZ91" i="9" s="1"/>
  <c r="AS91" i="9"/>
  <c r="AT236" i="9"/>
  <c r="BF236" i="9" s="1"/>
  <c r="BH236" i="9" s="1"/>
  <c r="AT306" i="9"/>
  <c r="AZ306" i="9" s="1"/>
  <c r="AX306" i="9"/>
  <c r="AS129" i="9"/>
  <c r="AY129" i="9" s="1"/>
  <c r="AT728" i="9"/>
  <c r="BF728" i="9" s="1"/>
  <c r="BH728" i="9" s="1"/>
  <c r="BF1208" i="9"/>
  <c r="BH1208" i="9" s="1"/>
  <c r="BF1192" i="9"/>
  <c r="BH1192" i="9" s="1"/>
  <c r="AS812" i="9"/>
  <c r="AX547" i="9"/>
  <c r="AX53" i="9"/>
  <c r="AT1178" i="9"/>
  <c r="AZ1178" i="9" s="1"/>
  <c r="AS1178" i="9"/>
  <c r="AY1178" i="9" s="1"/>
  <c r="AT1174" i="9"/>
  <c r="AS1174" i="9"/>
  <c r="AY1174" i="9" s="1"/>
  <c r="AT1170" i="9"/>
  <c r="AZ1170" i="9" s="1"/>
  <c r="AS1170" i="9"/>
  <c r="AY1170" i="9" s="1"/>
  <c r="AT1162" i="9"/>
  <c r="AX1162" i="9"/>
  <c r="AT1154" i="9"/>
  <c r="BF1154" i="9" s="1"/>
  <c r="BH1154" i="9" s="1"/>
  <c r="AS1154" i="9"/>
  <c r="AY1154" i="9" s="1"/>
  <c r="AT1146" i="9"/>
  <c r="AZ1146" i="9" s="1"/>
  <c r="AS1146" i="9"/>
  <c r="AY1146" i="9" s="1"/>
  <c r="AT1134" i="9"/>
  <c r="AZ1134" i="9" s="1"/>
  <c r="AX1134" i="9"/>
  <c r="AS1134" i="9"/>
  <c r="AY1134" i="9" s="1"/>
  <c r="AT1130" i="9"/>
  <c r="AS1130" i="9"/>
  <c r="AY1130" i="9" s="1"/>
  <c r="AX1130" i="9"/>
  <c r="AT1055" i="9"/>
  <c r="AZ1055" i="9" s="1"/>
  <c r="AS1055" i="9"/>
  <c r="AY1055" i="9" s="1"/>
  <c r="AT1047" i="9"/>
  <c r="AX1047" i="9"/>
  <c r="AT929" i="9"/>
  <c r="AZ929" i="9" s="1"/>
  <c r="AS929" i="9"/>
  <c r="AT850" i="9"/>
  <c r="AZ850" i="9" s="1"/>
  <c r="AS850" i="9"/>
  <c r="AY850" i="9" s="1"/>
  <c r="AT810" i="9"/>
  <c r="AZ810" i="9" s="1"/>
  <c r="AS810" i="9"/>
  <c r="BF969" i="9"/>
  <c r="BH969" i="9" s="1"/>
  <c r="BF941" i="9"/>
  <c r="BH941" i="9" s="1"/>
  <c r="AY941" i="9"/>
  <c r="AS455" i="9"/>
  <c r="AT455" i="9"/>
  <c r="AZ455" i="9" s="1"/>
  <c r="AT384" i="9"/>
  <c r="AZ384" i="9" s="1"/>
  <c r="AX384" i="9"/>
  <c r="AT302" i="9"/>
  <c r="AZ302" i="9" s="1"/>
  <c r="AX302" i="9"/>
  <c r="AT291" i="9"/>
  <c r="AZ291" i="9" s="1"/>
  <c r="AX291" i="9"/>
  <c r="AT230" i="9"/>
  <c r="AZ230" i="9" s="1"/>
  <c r="AS230" i="9"/>
  <c r="AT214" i="9"/>
  <c r="AZ214" i="9" s="1"/>
  <c r="AS214" i="9"/>
  <c r="AY214" i="9" s="1"/>
  <c r="AT205" i="9"/>
  <c r="AZ205" i="9" s="1"/>
  <c r="AS205" i="9"/>
  <c r="AY205" i="9" s="1"/>
  <c r="AT635" i="9"/>
  <c r="AZ635" i="9" s="1"/>
  <c r="AX635" i="9"/>
  <c r="AS484" i="9"/>
  <c r="AY484" i="9" s="1"/>
  <c r="AX484" i="9"/>
  <c r="AT70" i="9"/>
  <c r="AZ70" i="9" s="1"/>
  <c r="AS70" i="9"/>
  <c r="AY70" i="9" s="1"/>
  <c r="AT21" i="9"/>
  <c r="AZ21" i="9" s="1"/>
  <c r="AS21" i="9"/>
  <c r="AS1093" i="9"/>
  <c r="AT1093" i="9"/>
  <c r="AZ1093" i="9" s="1"/>
  <c r="AS935" i="9"/>
  <c r="AY935" i="9" s="1"/>
  <c r="AT935" i="9"/>
  <c r="AZ935" i="9" s="1"/>
  <c r="AS527" i="9"/>
  <c r="AY527" i="9" s="1"/>
  <c r="AT527" i="9"/>
  <c r="AZ527" i="9" s="1"/>
  <c r="AT511" i="9"/>
  <c r="AZ511" i="9" s="1"/>
  <c r="AX511" i="9"/>
  <c r="AS410" i="9"/>
  <c r="AY410" i="9" s="1"/>
  <c r="AX410" i="9"/>
  <c r="AX704" i="9"/>
  <c r="AX527" i="9"/>
  <c r="AX468" i="9"/>
  <c r="AX70" i="9"/>
  <c r="AY313" i="9"/>
  <c r="BI35" i="9"/>
  <c r="BI154" i="9"/>
  <c r="AY953" i="9"/>
  <c r="AT1044" i="9"/>
  <c r="AS1044" i="9"/>
  <c r="AY1044" i="9" s="1"/>
  <c r="AT1036" i="9"/>
  <c r="AS1036" i="9"/>
  <c r="AY1036" i="9" s="1"/>
  <c r="AS346" i="9"/>
  <c r="AT346" i="9"/>
  <c r="AZ346" i="9" s="1"/>
  <c r="AY728" i="9"/>
  <c r="BF516" i="9"/>
  <c r="BH516" i="9" s="1"/>
  <c r="AS441" i="9"/>
  <c r="AY441" i="9" s="1"/>
  <c r="AX441" i="9"/>
  <c r="AT433" i="9"/>
  <c r="AZ433" i="9" s="1"/>
  <c r="AX433" i="9"/>
  <c r="AT431" i="9"/>
  <c r="AZ431" i="9" s="1"/>
  <c r="AX431" i="9"/>
  <c r="AS429" i="9"/>
  <c r="AY429" i="9" s="1"/>
  <c r="AX429" i="9"/>
  <c r="AT425" i="9"/>
  <c r="AZ425" i="9" s="1"/>
  <c r="AX425" i="9"/>
  <c r="AT421" i="9"/>
  <c r="AZ421" i="9" s="1"/>
  <c r="AX421" i="9"/>
  <c r="AS548" i="9"/>
  <c r="AY548" i="9" s="1"/>
  <c r="AX548" i="9"/>
  <c r="AT489" i="9"/>
  <c r="AZ489" i="9" s="1"/>
  <c r="AX489" i="9"/>
  <c r="AT481" i="9"/>
  <c r="AZ481" i="9" s="1"/>
  <c r="AX481" i="9"/>
  <c r="AT477" i="9"/>
  <c r="AZ477" i="9" s="1"/>
  <c r="AX477" i="9"/>
  <c r="AT357" i="9"/>
  <c r="AZ357" i="9" s="1"/>
  <c r="AX357" i="9"/>
  <c r="AT353" i="9"/>
  <c r="AZ353" i="9" s="1"/>
  <c r="AX353" i="9"/>
  <c r="AY581" i="9"/>
  <c r="AT298" i="9"/>
  <c r="AZ298" i="9" s="1"/>
  <c r="AS298" i="9"/>
  <c r="AT237" i="9"/>
  <c r="AZ237" i="9" s="1"/>
  <c r="AS237" i="9"/>
  <c r="BF237" i="9" s="1"/>
  <c r="BH237" i="9" s="1"/>
  <c r="AS111" i="9"/>
  <c r="AY111" i="9" s="1"/>
  <c r="AX111" i="9"/>
  <c r="AT1207" i="9"/>
  <c r="AS1207" i="9"/>
  <c r="AS1195" i="9"/>
  <c r="AY1195" i="9" s="1"/>
  <c r="AX1195" i="9"/>
  <c r="AT1117" i="9"/>
  <c r="AZ1117" i="9" s="1"/>
  <c r="AS1117" i="9"/>
  <c r="AY1117" i="9" s="1"/>
  <c r="AT1113" i="9"/>
  <c r="AZ1113" i="9" s="1"/>
  <c r="AS1113" i="9"/>
  <c r="AT1086" i="9"/>
  <c r="AS1086" i="9"/>
  <c r="AT1082" i="9"/>
  <c r="AZ1082" i="9" s="1"/>
  <c r="AS1082" i="9"/>
  <c r="AT1078" i="9"/>
  <c r="AZ1078" i="9" s="1"/>
  <c r="AS1078" i="9"/>
  <c r="AT1066" i="9"/>
  <c r="AZ1066" i="9" s="1"/>
  <c r="AS1066" i="9"/>
  <c r="AS1020" i="9"/>
  <c r="AY1020" i="9" s="1"/>
  <c r="AT1020" i="9"/>
  <c r="AZ1020" i="9" s="1"/>
  <c r="AT989" i="9"/>
  <c r="AZ989" i="9" s="1"/>
  <c r="AS989" i="9"/>
  <c r="AT979" i="9"/>
  <c r="AS979" i="9"/>
  <c r="AT960" i="9"/>
  <c r="AZ960" i="9" s="1"/>
  <c r="AS960" i="9"/>
  <c r="AY960" i="9" s="1"/>
  <c r="AT956" i="9"/>
  <c r="AS956" i="9"/>
  <c r="AT944" i="9"/>
  <c r="AZ944" i="9" s="1"/>
  <c r="AS944" i="9"/>
  <c r="AY944" i="9" s="1"/>
  <c r="AT940" i="9"/>
  <c r="AS940" i="9"/>
  <c r="AT885" i="9"/>
  <c r="AZ885" i="9" s="1"/>
  <c r="AS885" i="9"/>
  <c r="AT837" i="9"/>
  <c r="AZ837" i="9" s="1"/>
  <c r="AS837" i="9"/>
  <c r="AT730" i="9"/>
  <c r="AZ730" i="9" s="1"/>
  <c r="AS730" i="9"/>
  <c r="AT722" i="9"/>
  <c r="AZ722" i="9" s="1"/>
  <c r="AS722" i="9"/>
  <c r="AS697" i="9"/>
  <c r="AY697" i="9" s="1"/>
  <c r="AT697" i="9"/>
  <c r="AZ697" i="9" s="1"/>
  <c r="AT581" i="9"/>
  <c r="AZ581" i="9" s="1"/>
  <c r="AX581" i="9"/>
  <c r="AS528" i="9"/>
  <c r="AY528" i="9" s="1"/>
  <c r="AT528" i="9"/>
  <c r="AZ528" i="9" s="1"/>
  <c r="AS324" i="9"/>
  <c r="AY324" i="9" s="1"/>
  <c r="AX324" i="9"/>
  <c r="AT320" i="9"/>
  <c r="AZ320" i="9" s="1"/>
  <c r="AS320" i="9"/>
  <c r="AY320" i="9" s="1"/>
  <c r="AX320" i="9"/>
  <c r="AS316" i="9"/>
  <c r="AY316" i="9" s="1"/>
  <c r="AT316" i="9"/>
  <c r="AZ316" i="9" s="1"/>
  <c r="AX316" i="9"/>
  <c r="AT252" i="9"/>
  <c r="AZ252" i="9" s="1"/>
  <c r="AS252" i="9"/>
  <c r="AS203" i="9"/>
  <c r="AT203" i="9"/>
  <c r="AZ203" i="9" s="1"/>
  <c r="AS187" i="9"/>
  <c r="AY187" i="9" s="1"/>
  <c r="AT187" i="9"/>
  <c r="AT170" i="9"/>
  <c r="AZ170" i="9" s="1"/>
  <c r="AS170" i="9"/>
  <c r="AT156" i="9"/>
  <c r="AZ156" i="9" s="1"/>
  <c r="AS156" i="9"/>
  <c r="AY156" i="9" s="1"/>
  <c r="AT143" i="9"/>
  <c r="AZ143" i="9" s="1"/>
  <c r="AS143" i="9"/>
  <c r="AT131" i="9"/>
  <c r="AZ131" i="9" s="1"/>
  <c r="AS131" i="9"/>
  <c r="AY131" i="9" s="1"/>
  <c r="AX532" i="9"/>
  <c r="AS1199" i="9"/>
  <c r="AY1199" i="9" s="1"/>
  <c r="AS1125" i="9"/>
  <c r="AY1125" i="9" s="1"/>
  <c r="AS1070" i="9"/>
  <c r="BF1070" i="9" s="1"/>
  <c r="BH1070" i="9" s="1"/>
  <c r="AS952" i="9"/>
  <c r="AY952" i="9" s="1"/>
  <c r="AS853" i="9"/>
  <c r="BF853" i="9" s="1"/>
  <c r="BH853" i="9" s="1"/>
  <c r="AT566" i="9"/>
  <c r="AZ566" i="9" s="1"/>
  <c r="AS566" i="9"/>
  <c r="AT604" i="9"/>
  <c r="AZ604" i="9" s="1"/>
  <c r="AT127" i="9"/>
  <c r="AZ127" i="9" s="1"/>
  <c r="AS312" i="9"/>
  <c r="AY312" i="9" s="1"/>
  <c r="AT282" i="9"/>
  <c r="AZ282" i="9" s="1"/>
  <c r="AX282" i="9"/>
  <c r="AX536" i="9"/>
  <c r="AX411" i="9"/>
  <c r="BI37" i="9"/>
  <c r="BI41" i="9"/>
  <c r="BI68" i="9"/>
  <c r="AX377" i="9"/>
  <c r="AX503" i="9"/>
  <c r="AX347" i="9"/>
  <c r="AS1203" i="9"/>
  <c r="AY1203" i="9" s="1"/>
  <c r="AS1105" i="9"/>
  <c r="AS1090" i="9"/>
  <c r="AS808" i="9"/>
  <c r="AY808" i="9" s="1"/>
  <c r="AT808" i="9"/>
  <c r="AZ808" i="9" s="1"/>
  <c r="AT1217" i="9"/>
  <c r="AZ1217" i="9" s="1"/>
  <c r="AS1074" i="9"/>
  <c r="BF1074" i="9" s="1"/>
  <c r="BH1074" i="9" s="1"/>
  <c r="BF1068" i="9"/>
  <c r="BH1068" i="9" s="1"/>
  <c r="AS971" i="9"/>
  <c r="BF971" i="9" s="1"/>
  <c r="BH971" i="9" s="1"/>
  <c r="AS932" i="9"/>
  <c r="AS869" i="9"/>
  <c r="AY869" i="9" s="1"/>
  <c r="AS347" i="9"/>
  <c r="AT273" i="9"/>
  <c r="AZ273" i="9" s="1"/>
  <c r="AS273" i="9"/>
  <c r="AY273" i="9" s="1"/>
  <c r="AT225" i="9"/>
  <c r="AZ225" i="9" s="1"/>
  <c r="AS225" i="9"/>
  <c r="AY225" i="9" s="1"/>
  <c r="AT212" i="9"/>
  <c r="AZ212" i="9" s="1"/>
  <c r="AS212" i="9"/>
  <c r="AY212" i="9" s="1"/>
  <c r="AX212" i="9"/>
  <c r="AT297" i="9"/>
  <c r="BF297" i="9" s="1"/>
  <c r="BH297" i="9" s="1"/>
  <c r="AS185" i="9"/>
  <c r="BF185" i="9" s="1"/>
  <c r="BH185" i="9" s="1"/>
  <c r="AT123" i="9"/>
  <c r="AZ123" i="9" s="1"/>
  <c r="AT43" i="9"/>
  <c r="AZ43" i="9" s="1"/>
  <c r="AT172" i="9"/>
  <c r="AZ172" i="9" s="1"/>
  <c r="AS172" i="9"/>
  <c r="AY172" i="9" s="1"/>
  <c r="AT111" i="9"/>
  <c r="AZ111" i="9" s="1"/>
  <c r="AS107" i="9"/>
  <c r="AY107" i="9" s="1"/>
  <c r="AT83" i="9"/>
  <c r="AZ83" i="9" s="1"/>
  <c r="AS83" i="9"/>
  <c r="AY83" i="9" s="1"/>
  <c r="BF1107" i="9"/>
  <c r="BH1107" i="9" s="1"/>
  <c r="BF1022" i="9"/>
  <c r="BH1022" i="9" s="1"/>
  <c r="BF826" i="9"/>
  <c r="BH826" i="9" s="1"/>
  <c r="AT23" i="9"/>
  <c r="AZ23" i="9" s="1"/>
  <c r="AS283" i="9"/>
  <c r="AY283" i="9" s="1"/>
  <c r="BF1200" i="9"/>
  <c r="BH1200" i="9" s="1"/>
  <c r="BF768" i="9"/>
  <c r="BH768" i="9" s="1"/>
  <c r="AS1229" i="9"/>
  <c r="BF1229" i="9" s="1"/>
  <c r="BH1229" i="9" s="1"/>
  <c r="AS1213" i="9"/>
  <c r="BF1213" i="9" s="1"/>
  <c r="BH1213" i="9" s="1"/>
  <c r="AS881" i="9"/>
  <c r="BF881" i="9" s="1"/>
  <c r="BH881" i="9" s="1"/>
  <c r="AS865" i="9"/>
  <c r="BF865" i="9" s="1"/>
  <c r="BH865" i="9" s="1"/>
  <c r="AS849" i="9"/>
  <c r="BF849" i="9" s="1"/>
  <c r="BH849" i="9" s="1"/>
  <c r="AS833" i="9"/>
  <c r="BF833" i="9" s="1"/>
  <c r="BH833" i="9" s="1"/>
  <c r="AS511" i="9"/>
  <c r="AY511" i="9" s="1"/>
  <c r="AT755" i="9"/>
  <c r="AZ755" i="9" s="1"/>
  <c r="AT410" i="9"/>
  <c r="AZ410" i="9" s="1"/>
  <c r="BF260" i="9"/>
  <c r="BH260" i="9" s="1"/>
  <c r="AZ260" i="9"/>
  <c r="AT253" i="9"/>
  <c r="AZ253" i="9" s="1"/>
  <c r="AS253" i="9"/>
  <c r="AY253" i="9" s="1"/>
  <c r="AS1206" i="9"/>
  <c r="AT1206" i="9"/>
  <c r="AZ1206" i="9" s="1"/>
  <c r="AS1198" i="9"/>
  <c r="AY1198" i="9" s="1"/>
  <c r="AT1198" i="9"/>
  <c r="AZ1198" i="9" s="1"/>
  <c r="AT1128" i="9"/>
  <c r="AZ1128" i="9" s="1"/>
  <c r="AS1128" i="9"/>
  <c r="AY1128" i="9" s="1"/>
  <c r="AT1120" i="9"/>
  <c r="AS1120" i="9"/>
  <c r="AY1120" i="9" s="1"/>
  <c r="AT1112" i="9"/>
  <c r="AZ1112" i="9" s="1"/>
  <c r="AS1112" i="9"/>
  <c r="AY1112" i="9" s="1"/>
  <c r="AT1104" i="9"/>
  <c r="AS1104" i="9"/>
  <c r="AY1104" i="9" s="1"/>
  <c r="AT1089" i="9"/>
  <c r="AZ1089" i="9" s="1"/>
  <c r="AS1089" i="9"/>
  <c r="AT1081" i="9"/>
  <c r="AZ1081" i="9" s="1"/>
  <c r="AS1081" i="9"/>
  <c r="AT1073" i="9"/>
  <c r="AZ1073" i="9" s="1"/>
  <c r="AS1073" i="9"/>
  <c r="AT1065" i="9"/>
  <c r="AS1065" i="9"/>
  <c r="AT1015" i="9"/>
  <c r="AS1015" i="9"/>
  <c r="AT974" i="9"/>
  <c r="AS974" i="9"/>
  <c r="AY974" i="9" s="1"/>
  <c r="AT955" i="9"/>
  <c r="AX955" i="9"/>
  <c r="AS955" i="9"/>
  <c r="AY955" i="9" s="1"/>
  <c r="AT947" i="9"/>
  <c r="AZ947" i="9" s="1"/>
  <c r="AS947" i="9"/>
  <c r="AT897" i="9"/>
  <c r="AZ897" i="9" s="1"/>
  <c r="AS897" i="9"/>
  <c r="AT797" i="9"/>
  <c r="AZ797" i="9" s="1"/>
  <c r="AS797" i="9"/>
  <c r="AT772" i="9"/>
  <c r="AZ772" i="9" s="1"/>
  <c r="AS772" i="9"/>
  <c r="AS745" i="9"/>
  <c r="AY745" i="9" s="1"/>
  <c r="AT745" i="9"/>
  <c r="AT721" i="9"/>
  <c r="AZ721" i="9" s="1"/>
  <c r="AS721" i="9"/>
  <c r="AY721" i="9" s="1"/>
  <c r="AT696" i="9"/>
  <c r="AZ696" i="9" s="1"/>
  <c r="AS696" i="9"/>
  <c r="AY696" i="9" s="1"/>
  <c r="AS662" i="9"/>
  <c r="AT662" i="9"/>
  <c r="AZ662" i="9" s="1"/>
  <c r="AT580" i="9"/>
  <c r="AZ580" i="9" s="1"/>
  <c r="AS580" i="9"/>
  <c r="AX580" i="9"/>
  <c r="AT572" i="9"/>
  <c r="AZ572" i="9" s="1"/>
  <c r="AS572" i="9"/>
  <c r="AX572" i="9"/>
  <c r="AT565" i="9"/>
  <c r="AZ565" i="9" s="1"/>
  <c r="AS565" i="9"/>
  <c r="AT523" i="9"/>
  <c r="AZ523" i="9" s="1"/>
  <c r="AS523" i="9"/>
  <c r="AY523" i="9" s="1"/>
  <c r="AT515" i="9"/>
  <c r="AZ515" i="9" s="1"/>
  <c r="AS515" i="9"/>
  <c r="AY515" i="9" s="1"/>
  <c r="AS452" i="9"/>
  <c r="AY452" i="9" s="1"/>
  <c r="AT452" i="9"/>
  <c r="AZ452" i="9" s="1"/>
  <c r="AT414" i="9"/>
  <c r="AZ414" i="9" s="1"/>
  <c r="AS414" i="9"/>
  <c r="AY414" i="9" s="1"/>
  <c r="AS364" i="9"/>
  <c r="AY364" i="9" s="1"/>
  <c r="AT364" i="9"/>
  <c r="AT327" i="9"/>
  <c r="AZ327" i="9" s="1"/>
  <c r="AS327" i="9"/>
  <c r="BI16" i="9"/>
  <c r="BI36" i="9"/>
  <c r="BF703" i="9"/>
  <c r="BH703" i="9" s="1"/>
  <c r="AY703" i="9"/>
  <c r="AS616" i="9"/>
  <c r="BF616" i="9" s="1"/>
  <c r="BH616" i="9" s="1"/>
  <c r="AS603" i="9"/>
  <c r="AY603" i="9" s="1"/>
  <c r="AS588" i="9"/>
  <c r="AT985" i="9"/>
  <c r="AZ985" i="9" s="1"/>
  <c r="AT301" i="9"/>
  <c r="AZ301" i="9" s="1"/>
  <c r="AS301" i="9"/>
  <c r="AY301" i="9" s="1"/>
  <c r="AZ324" i="9"/>
  <c r="AT269" i="9"/>
  <c r="AZ269" i="9" s="1"/>
  <c r="AS269" i="9"/>
  <c r="AY269" i="9" s="1"/>
  <c r="AT222" i="9"/>
  <c r="AZ222" i="9" s="1"/>
  <c r="AS222" i="9"/>
  <c r="AS1202" i="9"/>
  <c r="AT1202" i="9"/>
  <c r="AS1194" i="9"/>
  <c r="AT1194" i="9"/>
  <c r="AT1124" i="9"/>
  <c r="AZ1124" i="9" s="1"/>
  <c r="AS1124" i="9"/>
  <c r="AY1124" i="9" s="1"/>
  <c r="AT1116" i="9"/>
  <c r="AS1116" i="9"/>
  <c r="AY1116" i="9" s="1"/>
  <c r="AT1108" i="9"/>
  <c r="AZ1108" i="9" s="1"/>
  <c r="AS1108" i="9"/>
  <c r="AY1108" i="9" s="1"/>
  <c r="AT1085" i="9"/>
  <c r="AZ1085" i="9" s="1"/>
  <c r="AS1085" i="9"/>
  <c r="AY1085" i="9" s="1"/>
  <c r="AS1077" i="9"/>
  <c r="AY1077" i="9" s="1"/>
  <c r="AT1077" i="9"/>
  <c r="AS1069" i="9"/>
  <c r="AY1069" i="9" s="1"/>
  <c r="AX1069" i="9"/>
  <c r="AT1019" i="9"/>
  <c r="AZ1019" i="9" s="1"/>
  <c r="AS1019" i="9"/>
  <c r="AS1001" i="9"/>
  <c r="AY1001" i="9" s="1"/>
  <c r="AT1001" i="9"/>
  <c r="AZ1001" i="9" s="1"/>
  <c r="AT978" i="9"/>
  <c r="AS978" i="9"/>
  <c r="AY978" i="9" s="1"/>
  <c r="AT970" i="9"/>
  <c r="AS970" i="9"/>
  <c r="AY970" i="9" s="1"/>
  <c r="AT959" i="9"/>
  <c r="AZ959" i="9" s="1"/>
  <c r="AS959" i="9"/>
  <c r="AT951" i="9"/>
  <c r="AS951" i="9"/>
  <c r="AY951" i="9" s="1"/>
  <c r="AT943" i="9"/>
  <c r="AS943" i="9"/>
  <c r="AT939" i="9"/>
  <c r="AZ939" i="9" s="1"/>
  <c r="AS939" i="9"/>
  <c r="AY939" i="9" s="1"/>
  <c r="AT928" i="9"/>
  <c r="AZ928" i="9" s="1"/>
  <c r="AS928" i="9"/>
  <c r="AS813" i="9"/>
  <c r="AT813" i="9"/>
  <c r="AZ813" i="9" s="1"/>
  <c r="AT733" i="9"/>
  <c r="AZ733" i="9" s="1"/>
  <c r="AS733" i="9"/>
  <c r="AY733" i="9" s="1"/>
  <c r="AT729" i="9"/>
  <c r="AS729" i="9"/>
  <c r="AS714" i="9"/>
  <c r="AY714" i="9" s="1"/>
  <c r="AT714" i="9"/>
  <c r="AZ714" i="9" s="1"/>
  <c r="AT700" i="9"/>
  <c r="AZ700" i="9" s="1"/>
  <c r="AS700" i="9"/>
  <c r="AY700" i="9" s="1"/>
  <c r="AS675" i="9"/>
  <c r="AY675" i="9" s="1"/>
  <c r="AT675" i="9"/>
  <c r="AZ675" i="9" s="1"/>
  <c r="AT650" i="9"/>
  <c r="AZ650" i="9" s="1"/>
  <c r="AS650" i="9"/>
  <c r="AY650" i="9" s="1"/>
  <c r="AT632" i="9"/>
  <c r="AZ632" i="9" s="1"/>
  <c r="AS632" i="9"/>
  <c r="AT584" i="9"/>
  <c r="AZ584" i="9" s="1"/>
  <c r="AS584" i="9"/>
  <c r="AY584" i="9" s="1"/>
  <c r="AT576" i="9"/>
  <c r="AZ576" i="9" s="1"/>
  <c r="AS576" i="9"/>
  <c r="AY576" i="9" s="1"/>
  <c r="AT519" i="9"/>
  <c r="AZ519" i="9" s="1"/>
  <c r="AS519" i="9"/>
  <c r="AT360" i="9"/>
  <c r="AZ360" i="9" s="1"/>
  <c r="AS360" i="9"/>
  <c r="AY360" i="9" s="1"/>
  <c r="AS323" i="9"/>
  <c r="AT323" i="9"/>
  <c r="AZ323" i="9" s="1"/>
  <c r="AS315" i="9"/>
  <c r="AT315" i="9"/>
  <c r="AZ315" i="9" s="1"/>
  <c r="AT245" i="9"/>
  <c r="AZ245" i="9" s="1"/>
  <c r="AS245" i="9"/>
  <c r="AS216" i="9"/>
  <c r="AT216" i="9"/>
  <c r="AZ216" i="9" s="1"/>
  <c r="AS152" i="9"/>
  <c r="AT152" i="9"/>
  <c r="AZ152" i="9" s="1"/>
  <c r="AS138" i="9"/>
  <c r="AT138" i="9"/>
  <c r="BF138" i="9" s="1"/>
  <c r="BH138" i="9" s="1"/>
  <c r="AS122" i="9"/>
  <c r="AY122" i="9" s="1"/>
  <c r="AT122" i="9"/>
  <c r="AX714" i="9"/>
  <c r="AX588" i="9"/>
  <c r="AX1081" i="9"/>
  <c r="AX1015" i="9"/>
  <c r="AX1019" i="9"/>
  <c r="AX523" i="9"/>
  <c r="AX603" i="9"/>
  <c r="AX584" i="9"/>
  <c r="AX537" i="9"/>
  <c r="AX576" i="9"/>
  <c r="AX541" i="9"/>
  <c r="AX515" i="9"/>
  <c r="BI33" i="9"/>
  <c r="BI45" i="9"/>
  <c r="BI327" i="9"/>
  <c r="BI358" i="9"/>
  <c r="BI678" i="9"/>
  <c r="BI112" i="9"/>
  <c r="BI508" i="9"/>
  <c r="AX1077" i="9"/>
  <c r="AX315" i="9"/>
  <c r="AX301" i="9"/>
  <c r="AX519" i="9"/>
  <c r="AY1107" i="9"/>
  <c r="AX323" i="9"/>
  <c r="AX85" i="9"/>
  <c r="AX122" i="9"/>
  <c r="AS1186" i="9"/>
  <c r="AY1186" i="9" s="1"/>
  <c r="AT1186" i="9"/>
  <c r="AT457" i="9"/>
  <c r="AZ457" i="9" s="1"/>
  <c r="AS457" i="9"/>
  <c r="AS342" i="9"/>
  <c r="AY342" i="9" s="1"/>
  <c r="AT342" i="9"/>
  <c r="AZ342" i="9" s="1"/>
  <c r="AX342" i="9"/>
  <c r="AT333" i="9"/>
  <c r="AZ333" i="9" s="1"/>
  <c r="AX333" i="9"/>
  <c r="AT1069" i="9"/>
  <c r="AT704" i="9"/>
  <c r="AZ704" i="9" s="1"/>
  <c r="AZ125" i="9"/>
  <c r="AX8" i="9"/>
  <c r="AS1033" i="9"/>
  <c r="AY1033" i="9" s="1"/>
  <c r="AS903" i="9"/>
  <c r="AY903" i="9" s="1"/>
  <c r="AT690" i="9"/>
  <c r="AZ690" i="9" s="1"/>
  <c r="AS690" i="9"/>
  <c r="AY690" i="9" s="1"/>
  <c r="AS760" i="9"/>
  <c r="AY760" i="9" s="1"/>
  <c r="AT760" i="9"/>
  <c r="AZ760" i="9" s="1"/>
  <c r="AS458" i="9"/>
  <c r="AY458" i="9" s="1"/>
  <c r="AT458" i="9"/>
  <c r="AZ458" i="9" s="1"/>
  <c r="AS278" i="9"/>
  <c r="BF278" i="9" s="1"/>
  <c r="BH278" i="9" s="1"/>
  <c r="AT257" i="9"/>
  <c r="AZ257" i="9" s="1"/>
  <c r="AS257" i="9"/>
  <c r="AT241" i="9"/>
  <c r="AZ241" i="9" s="1"/>
  <c r="AS241" i="9"/>
  <c r="AY241" i="9" s="1"/>
  <c r="AT196" i="9"/>
  <c r="AZ196" i="9" s="1"/>
  <c r="AS196" i="9"/>
  <c r="AT40" i="9"/>
  <c r="AZ40" i="9" s="1"/>
  <c r="AS40" i="9"/>
  <c r="AY40" i="9" s="1"/>
  <c r="AT286" i="9"/>
  <c r="AZ286" i="9" s="1"/>
  <c r="AS286" i="9"/>
  <c r="AY286" i="9" s="1"/>
  <c r="AT901" i="9"/>
  <c r="AZ901" i="9" s="1"/>
  <c r="AS901" i="9"/>
  <c r="AY901" i="9" s="1"/>
  <c r="AT785" i="9"/>
  <c r="AZ785" i="9" s="1"/>
  <c r="AS785" i="9"/>
  <c r="AT763" i="9"/>
  <c r="AS763" i="9"/>
  <c r="AS656" i="9"/>
  <c r="AY656" i="9" s="1"/>
  <c r="AT656" i="9"/>
  <c r="AZ656" i="9" s="1"/>
  <c r="AT621" i="9"/>
  <c r="AZ621" i="9" s="1"/>
  <c r="AS621" i="9"/>
  <c r="AY621" i="9" s="1"/>
  <c r="AT577" i="9"/>
  <c r="AZ577" i="9" s="1"/>
  <c r="AS577" i="9"/>
  <c r="AY577" i="9" s="1"/>
  <c r="AS569" i="9"/>
  <c r="AT569" i="9"/>
  <c r="AZ569" i="9" s="1"/>
  <c r="AS520" i="9"/>
  <c r="AT520" i="9"/>
  <c r="AZ520" i="9" s="1"/>
  <c r="AT512" i="9"/>
  <c r="AZ512" i="9" s="1"/>
  <c r="AS512" i="9"/>
  <c r="BF512" i="9" s="1"/>
  <c r="BH512" i="9" s="1"/>
  <c r="AT456" i="9"/>
  <c r="AZ456" i="9" s="1"/>
  <c r="AS456" i="9"/>
  <c r="AY456" i="9" s="1"/>
  <c r="AT415" i="9"/>
  <c r="AZ415" i="9" s="1"/>
  <c r="AS415" i="9"/>
  <c r="AY415" i="9" s="1"/>
  <c r="AT375" i="9"/>
  <c r="AZ375" i="9" s="1"/>
  <c r="AS375" i="9"/>
  <c r="AY375" i="9" s="1"/>
  <c r="AT268" i="9"/>
  <c r="AS268" i="9"/>
  <c r="AY268" i="9" s="1"/>
  <c r="AS220" i="9"/>
  <c r="AY220" i="9" s="1"/>
  <c r="AT220" i="9"/>
  <c r="AZ220" i="9" s="1"/>
  <c r="AS135" i="9"/>
  <c r="AT135" i="9"/>
  <c r="AZ135" i="9" s="1"/>
  <c r="AT115" i="9"/>
  <c r="AZ115" i="9" s="1"/>
  <c r="AS115" i="9"/>
  <c r="AY115" i="9" s="1"/>
  <c r="AS103" i="9"/>
  <c r="AY103" i="9" s="1"/>
  <c r="AT103" i="9"/>
  <c r="AZ103" i="9" s="1"/>
  <c r="AS60" i="9"/>
  <c r="AY60" i="9" s="1"/>
  <c r="AT60" i="9"/>
  <c r="AZ60" i="9" s="1"/>
  <c r="AS651" i="9"/>
  <c r="AT651" i="9"/>
  <c r="AZ651" i="9" s="1"/>
  <c r="AT613" i="9"/>
  <c r="AZ613" i="9" s="1"/>
  <c r="AS613" i="9"/>
  <c r="AY613" i="9" s="1"/>
  <c r="AS775" i="9"/>
  <c r="AY775" i="9" s="1"/>
  <c r="AT775" i="9"/>
  <c r="AZ775" i="9" s="1"/>
  <c r="BF710" i="9"/>
  <c r="BH710" i="9" s="1"/>
  <c r="AS454" i="9"/>
  <c r="AY454" i="9" s="1"/>
  <c r="AT454" i="9"/>
  <c r="AZ454" i="9" s="1"/>
  <c r="AX12" i="9"/>
  <c r="AS1047" i="9"/>
  <c r="AY1047" i="9" s="1"/>
  <c r="AS726" i="9"/>
  <c r="AT726" i="9"/>
  <c r="AZ726" i="9" s="1"/>
  <c r="AT982" i="9"/>
  <c r="AZ982" i="9" s="1"/>
  <c r="AS982" i="9"/>
  <c r="BF919" i="9"/>
  <c r="BH919" i="9" s="1"/>
  <c r="AS592" i="9"/>
  <c r="AY592" i="9" s="1"/>
  <c r="AS531" i="9"/>
  <c r="AY531" i="9" s="1"/>
  <c r="AT531" i="9"/>
  <c r="AZ531" i="9" s="1"/>
  <c r="AT484" i="9"/>
  <c r="AZ484" i="9" s="1"/>
  <c r="AT644" i="9"/>
  <c r="AZ644" i="9" s="1"/>
  <c r="AS644" i="9"/>
  <c r="AY644" i="9" s="1"/>
  <c r="AS428" i="9"/>
  <c r="AY428" i="9" s="1"/>
  <c r="AT428" i="9"/>
  <c r="AZ428" i="9" s="1"/>
  <c r="AT184" i="9"/>
  <c r="AZ184" i="9" s="1"/>
  <c r="AS184" i="9"/>
  <c r="AT65" i="9"/>
  <c r="AZ65" i="9" s="1"/>
  <c r="AS65" i="9"/>
  <c r="AY65" i="9" s="1"/>
  <c r="AT61" i="9"/>
  <c r="AZ61" i="9" s="1"/>
  <c r="AS61" i="9"/>
  <c r="AY61" i="9" s="1"/>
  <c r="AT28" i="9"/>
  <c r="AZ28" i="9" s="1"/>
  <c r="AS28" i="9"/>
  <c r="AY28" i="9" s="1"/>
  <c r="AS201" i="9"/>
  <c r="AY201" i="9" s="1"/>
  <c r="AT293" i="9"/>
  <c r="AZ293" i="9" s="1"/>
  <c r="AS293" i="9"/>
  <c r="AY293" i="9" s="1"/>
  <c r="AT209" i="9"/>
  <c r="AZ209" i="9" s="1"/>
  <c r="AS209" i="9"/>
  <c r="AY209" i="9" s="1"/>
  <c r="AT84" i="9"/>
  <c r="AZ84" i="9" s="1"/>
  <c r="AS84" i="9"/>
  <c r="BF1076" i="9"/>
  <c r="BH1076" i="9" s="1"/>
  <c r="BF1072" i="9"/>
  <c r="BH1072" i="9" s="1"/>
  <c r="BF981" i="9"/>
  <c r="BH981" i="9" s="1"/>
  <c r="BF973" i="9"/>
  <c r="BH973" i="9" s="1"/>
  <c r="BF954" i="9"/>
  <c r="BH954" i="9" s="1"/>
  <c r="AT568" i="9"/>
  <c r="AZ568" i="9" s="1"/>
  <c r="AT547" i="9"/>
  <c r="AZ547" i="9" s="1"/>
  <c r="AT492" i="9"/>
  <c r="AZ492" i="9" s="1"/>
  <c r="BF325" i="9"/>
  <c r="BH325" i="9" s="1"/>
  <c r="AS391" i="9"/>
  <c r="AY391" i="9" s="1"/>
  <c r="BF861" i="9"/>
  <c r="BH861" i="9" s="1"/>
  <c r="BF612" i="9"/>
  <c r="BH612" i="9" s="1"/>
  <c r="AT27" i="9"/>
  <c r="AZ27" i="9" s="1"/>
  <c r="AX654" i="9"/>
  <c r="AX479" i="9"/>
  <c r="AT1224" i="9"/>
  <c r="AZ1224" i="9" s="1"/>
  <c r="AS1041" i="9"/>
  <c r="AY1041" i="9" s="1"/>
  <c r="BF1225" i="9"/>
  <c r="BH1225" i="9" s="1"/>
  <c r="BF1205" i="9"/>
  <c r="BH1205" i="9" s="1"/>
  <c r="BF1197" i="9"/>
  <c r="BH1197" i="9" s="1"/>
  <c r="BF1193" i="9"/>
  <c r="BH1193" i="9" s="1"/>
  <c r="AT967" i="9"/>
  <c r="AZ967" i="9" s="1"/>
  <c r="AT844" i="9"/>
  <c r="AZ844" i="9" s="1"/>
  <c r="AT771" i="9"/>
  <c r="AZ771" i="9" s="1"/>
  <c r="AS748" i="9"/>
  <c r="AY748" i="9" s="1"/>
  <c r="AT1045" i="9"/>
  <c r="BF1045" i="9" s="1"/>
  <c r="BH1045" i="9" s="1"/>
  <c r="AT994" i="9"/>
  <c r="AZ994" i="9" s="1"/>
  <c r="AS994" i="9"/>
  <c r="AY994" i="9" s="1"/>
  <c r="AT670" i="9"/>
  <c r="AZ670" i="9" s="1"/>
  <c r="AS476" i="9"/>
  <c r="AY476" i="9" s="1"/>
  <c r="AT476" i="9"/>
  <c r="AZ476" i="9" s="1"/>
  <c r="AT468" i="9"/>
  <c r="AZ468" i="9" s="1"/>
  <c r="AS355" i="9"/>
  <c r="AY355" i="9" s="1"/>
  <c r="AT355" i="9"/>
  <c r="AZ355" i="9" s="1"/>
  <c r="AS142" i="9"/>
  <c r="AY142" i="9" s="1"/>
  <c r="AT142" i="9"/>
  <c r="AZ142" i="9" s="1"/>
  <c r="AS712" i="9"/>
  <c r="AY712" i="9" s="1"/>
  <c r="AT712" i="9"/>
  <c r="AZ712" i="9" s="1"/>
  <c r="AS67" i="9"/>
  <c r="AY67" i="9" s="1"/>
  <c r="AS30" i="9"/>
  <c r="AT30" i="9"/>
  <c r="AZ30" i="9" s="1"/>
  <c r="AT57" i="9"/>
  <c r="AZ57" i="9" s="1"/>
  <c r="AS57" i="9"/>
  <c r="AY57" i="9" s="1"/>
  <c r="AT24" i="9"/>
  <c r="AZ24" i="9" s="1"/>
  <c r="AS24" i="9"/>
  <c r="AY24" i="9" s="1"/>
  <c r="AT238" i="9"/>
  <c r="AZ238" i="9" s="1"/>
  <c r="AS238" i="9"/>
  <c r="AT45" i="9"/>
  <c r="AZ45" i="9" s="1"/>
  <c r="AS45" i="9"/>
  <c r="AT1191" i="9"/>
  <c r="AZ1191" i="9" s="1"/>
  <c r="AS1191" i="9"/>
  <c r="AS1016" i="9"/>
  <c r="AY1016" i="9" s="1"/>
  <c r="AT1016" i="9"/>
  <c r="AZ1016" i="9" s="1"/>
  <c r="AS817" i="9"/>
  <c r="AY817" i="9" s="1"/>
  <c r="AT817" i="9"/>
  <c r="AZ817" i="9" s="1"/>
  <c r="AT801" i="9"/>
  <c r="AZ801" i="9" s="1"/>
  <c r="AS801" i="9"/>
  <c r="BF801" i="9" s="1"/>
  <c r="BH801" i="9" s="1"/>
  <c r="AS746" i="9"/>
  <c r="AT746" i="9"/>
  <c r="AZ746" i="9" s="1"/>
  <c r="AT734" i="9"/>
  <c r="AZ734" i="9" s="1"/>
  <c r="AS734" i="9"/>
  <c r="AT715" i="9"/>
  <c r="AZ715" i="9" s="1"/>
  <c r="AS715" i="9"/>
  <c r="AS705" i="9"/>
  <c r="AY705" i="9" s="1"/>
  <c r="AT705" i="9"/>
  <c r="AZ705" i="9" s="1"/>
  <c r="AS701" i="9"/>
  <c r="AY701" i="9" s="1"/>
  <c r="AT701" i="9"/>
  <c r="AZ701" i="9" s="1"/>
  <c r="AT679" i="9"/>
  <c r="AZ679" i="9" s="1"/>
  <c r="AS679" i="9"/>
  <c r="AY679" i="9" s="1"/>
  <c r="AT663" i="9"/>
  <c r="AZ663" i="9" s="1"/>
  <c r="AS663" i="9"/>
  <c r="AT638" i="9"/>
  <c r="AZ638" i="9" s="1"/>
  <c r="AS638" i="9"/>
  <c r="AS589" i="9"/>
  <c r="AY589" i="9" s="1"/>
  <c r="AT589" i="9"/>
  <c r="AZ589" i="9" s="1"/>
  <c r="AT585" i="9"/>
  <c r="AZ585" i="9" s="1"/>
  <c r="AS585" i="9"/>
  <c r="BI40" i="9"/>
  <c r="BI237" i="9"/>
  <c r="AS1182" i="9"/>
  <c r="AY1182" i="9" s="1"/>
  <c r="AT1182" i="9"/>
  <c r="AZ1182" i="9" s="1"/>
  <c r="BF1127" i="9"/>
  <c r="BH1127" i="9" s="1"/>
  <c r="AS382" i="9"/>
  <c r="AY382" i="9" s="1"/>
  <c r="AT382" i="9"/>
  <c r="AZ382" i="9" s="1"/>
  <c r="AT175" i="9"/>
  <c r="AZ175" i="9" s="1"/>
  <c r="AS175" i="9"/>
  <c r="AY175" i="9" s="1"/>
  <c r="AT157" i="9"/>
  <c r="AZ157" i="9" s="1"/>
  <c r="AS157" i="9"/>
  <c r="AY157" i="9" s="1"/>
  <c r="AT140" i="9"/>
  <c r="AZ140" i="9" s="1"/>
  <c r="AS140" i="9"/>
  <c r="AY140" i="9" s="1"/>
  <c r="AT262" i="9"/>
  <c r="AZ262" i="9" s="1"/>
  <c r="AS262" i="9"/>
  <c r="AT181" i="9"/>
  <c r="AZ181" i="9" s="1"/>
  <c r="AS181" i="9"/>
  <c r="AY181" i="9" s="1"/>
  <c r="AT168" i="9"/>
  <c r="AZ168" i="9" s="1"/>
  <c r="AS168" i="9"/>
  <c r="AT78" i="9"/>
  <c r="AZ78" i="9" s="1"/>
  <c r="AS78" i="9"/>
  <c r="AY78" i="9" s="1"/>
  <c r="AT74" i="9"/>
  <c r="AZ74" i="9" s="1"/>
  <c r="AS74" i="9"/>
  <c r="AY74" i="9" s="1"/>
  <c r="AT72" i="9"/>
  <c r="AZ72" i="9" s="1"/>
  <c r="AS72" i="9"/>
  <c r="AY72" i="9" s="1"/>
  <c r="BI44" i="9"/>
  <c r="BI221" i="9"/>
  <c r="BI17" i="9"/>
  <c r="BI25" i="9"/>
  <c r="BI49" i="9"/>
  <c r="BI178" i="9"/>
  <c r="BI186" i="9"/>
  <c r="BI194" i="9"/>
  <c r="BI198" i="9"/>
  <c r="BI206" i="9"/>
  <c r="BI156" i="9"/>
  <c r="BI230" i="9"/>
  <c r="BI257" i="9"/>
  <c r="BI265" i="9"/>
  <c r="BI405" i="9"/>
  <c r="BI163" i="9"/>
  <c r="AY1196" i="9"/>
  <c r="AY1204" i="9"/>
  <c r="AX1100" i="9"/>
  <c r="AS1222" i="9"/>
  <c r="AY1222" i="9" s="1"/>
  <c r="AS1209" i="9"/>
  <c r="BF1209" i="9" s="1"/>
  <c r="BH1209" i="9" s="1"/>
  <c r="AS1140" i="9"/>
  <c r="AY1140" i="9" s="1"/>
  <c r="AS964" i="9"/>
  <c r="BF964" i="9" s="1"/>
  <c r="BH964" i="9" s="1"/>
  <c r="AS862" i="9"/>
  <c r="BF862" i="9" s="1"/>
  <c r="BH862" i="9" s="1"/>
  <c r="AS539" i="9"/>
  <c r="AY539" i="9" s="1"/>
  <c r="AT539" i="9"/>
  <c r="AZ539" i="9" s="1"/>
  <c r="AS757" i="9"/>
  <c r="AY757" i="9" s="1"/>
  <c r="AT757" i="9"/>
  <c r="AZ757" i="9" s="1"/>
  <c r="AT407" i="9"/>
  <c r="AZ407" i="9" s="1"/>
  <c r="AS407" i="9"/>
  <c r="AT370" i="9"/>
  <c r="AZ370" i="9" s="1"/>
  <c r="AS370" i="9"/>
  <c r="AS14" i="9"/>
  <c r="AT14" i="9"/>
  <c r="AZ14" i="9" s="1"/>
  <c r="AS76" i="9"/>
  <c r="AY76" i="9" s="1"/>
  <c r="AT305" i="9"/>
  <c r="AZ305" i="9" s="1"/>
  <c r="AS305" i="9"/>
  <c r="AY305" i="9" s="1"/>
  <c r="AT294" i="9"/>
  <c r="AZ294" i="9" s="1"/>
  <c r="AS294" i="9"/>
  <c r="AY294" i="9" s="1"/>
  <c r="AT274" i="9"/>
  <c r="AZ274" i="9" s="1"/>
  <c r="AS274" i="9"/>
  <c r="BI213" i="9"/>
  <c r="BI229" i="9"/>
  <c r="BI5" i="9"/>
  <c r="BI21" i="9"/>
  <c r="BI29" i="9"/>
  <c r="BI182" i="9"/>
  <c r="BI190" i="9"/>
  <c r="BI202" i="9"/>
  <c r="BI210" i="9"/>
  <c r="BI563" i="9"/>
  <c r="BI687" i="9"/>
  <c r="BI152" i="9"/>
  <c r="BI214" i="9"/>
  <c r="BI253" i="9"/>
  <c r="BI261" i="9"/>
  <c r="BI269" i="9"/>
  <c r="BI726" i="9"/>
  <c r="BI349" i="9"/>
  <c r="AX670" i="9"/>
  <c r="AY1017" i="9"/>
  <c r="AX681" i="9"/>
  <c r="BI168" i="9"/>
  <c r="AY1192" i="9"/>
  <c r="AX76" i="9"/>
  <c r="AZ120" i="9"/>
  <c r="AS1226" i="9"/>
  <c r="AY1226" i="9" s="1"/>
  <c r="AS1176" i="9"/>
  <c r="AY1176" i="9" s="1"/>
  <c r="AS1136" i="9"/>
  <c r="AY1136" i="9" s="1"/>
  <c r="AS1052" i="9"/>
  <c r="AY1052" i="9" s="1"/>
  <c r="AS1023" i="9"/>
  <c r="AY1023" i="9" s="1"/>
  <c r="BF1221" i="9"/>
  <c r="BH1221" i="9" s="1"/>
  <c r="AS1006" i="9"/>
  <c r="BF1006" i="9" s="1"/>
  <c r="BH1006" i="9" s="1"/>
  <c r="AS707" i="9"/>
  <c r="BF707" i="9" s="1"/>
  <c r="BH707" i="9" s="1"/>
  <c r="AS920" i="9"/>
  <c r="AY920" i="9" s="1"/>
  <c r="AT920" i="9"/>
  <c r="AZ920" i="9" s="1"/>
  <c r="AS892" i="9"/>
  <c r="BF892" i="9" s="1"/>
  <c r="BH892" i="9" s="1"/>
  <c r="AT1009" i="9"/>
  <c r="AZ1009" i="9" s="1"/>
  <c r="AT615" i="9"/>
  <c r="AZ615" i="9" s="1"/>
  <c r="AT451" i="9"/>
  <c r="AZ451" i="9" s="1"/>
  <c r="AS451" i="9"/>
  <c r="AS453" i="9"/>
  <c r="AY453" i="9" s="1"/>
  <c r="AT453" i="9"/>
  <c r="AZ453" i="9" s="1"/>
  <c r="AS708" i="9"/>
  <c r="AY708" i="9" s="1"/>
  <c r="AT708" i="9"/>
  <c r="AZ708" i="9" s="1"/>
  <c r="AT578" i="9"/>
  <c r="AZ578" i="9" s="1"/>
  <c r="AS578" i="9"/>
  <c r="AY578" i="9" s="1"/>
  <c r="AS570" i="9"/>
  <c r="AY570" i="9" s="1"/>
  <c r="AT570" i="9"/>
  <c r="AZ570" i="9" s="1"/>
  <c r="BF551" i="9"/>
  <c r="BH551" i="9" s="1"/>
  <c r="BF521" i="9"/>
  <c r="BH521" i="9" s="1"/>
  <c r="AS517" i="9"/>
  <c r="AT517" i="9"/>
  <c r="AZ517" i="9" s="1"/>
  <c r="BF513" i="9"/>
  <c r="BH513" i="9" s="1"/>
  <c r="AT491" i="9"/>
  <c r="AZ491" i="9" s="1"/>
  <c r="AS491" i="9"/>
  <c r="AY491" i="9" s="1"/>
  <c r="BF416" i="9"/>
  <c r="BH416" i="9" s="1"/>
  <c r="AT348" i="9"/>
  <c r="AZ348" i="9" s="1"/>
  <c r="AS348" i="9"/>
  <c r="AS317" i="9"/>
  <c r="AY317" i="9" s="1"/>
  <c r="AT317" i="9"/>
  <c r="AS309" i="9"/>
  <c r="AY309" i="9" s="1"/>
  <c r="AT309" i="9"/>
  <c r="BF256" i="9"/>
  <c r="BH256" i="9" s="1"/>
  <c r="AT224" i="9"/>
  <c r="AZ224" i="9" s="1"/>
  <c r="AS224" i="9"/>
  <c r="AY224" i="9" s="1"/>
  <c r="AT207" i="9"/>
  <c r="AZ207" i="9" s="1"/>
  <c r="AS207" i="9"/>
  <c r="AY207" i="9" s="1"/>
  <c r="AS191" i="9"/>
  <c r="AY191" i="9" s="1"/>
  <c r="AT191" i="9"/>
  <c r="AS136" i="9"/>
  <c r="AY136" i="9" s="1"/>
  <c r="AT132" i="9"/>
  <c r="AZ132" i="9" s="1"/>
  <c r="AT124" i="9"/>
  <c r="AZ124" i="9" s="1"/>
  <c r="AS124" i="9"/>
  <c r="AY124" i="9" s="1"/>
  <c r="AS116" i="9"/>
  <c r="AY116" i="9" s="1"/>
  <c r="AT116" i="9"/>
  <c r="AS87" i="9"/>
  <c r="AY87" i="9" s="1"/>
  <c r="AT87" i="9"/>
  <c r="AZ87" i="9" s="1"/>
  <c r="AT47" i="9"/>
  <c r="AZ47" i="9" s="1"/>
  <c r="AS47" i="9"/>
  <c r="BF793" i="9"/>
  <c r="BH793" i="9" s="1"/>
  <c r="BF314" i="9"/>
  <c r="BH314" i="9" s="1"/>
  <c r="BF276" i="9"/>
  <c r="BH276" i="9" s="1"/>
  <c r="BF129" i="9"/>
  <c r="BH129" i="9" s="1"/>
  <c r="BF105" i="9"/>
  <c r="BH105" i="9" s="1"/>
  <c r="BF754" i="9"/>
  <c r="BH754" i="9" s="1"/>
  <c r="BF411" i="9"/>
  <c r="BH411" i="9" s="1"/>
  <c r="AS736" i="9"/>
  <c r="AY736" i="9" s="1"/>
  <c r="BF1080" i="9"/>
  <c r="BH1080" i="9" s="1"/>
  <c r="AS676" i="9"/>
  <c r="BF676" i="9" s="1"/>
  <c r="BH676" i="9" s="1"/>
  <c r="AT501" i="9"/>
  <c r="AZ501" i="9" s="1"/>
  <c r="AS44" i="9"/>
  <c r="AS197" i="9"/>
  <c r="BF197" i="9" s="1"/>
  <c r="BH197" i="9" s="1"/>
  <c r="AS82" i="9"/>
  <c r="AY82" i="9" s="1"/>
  <c r="AT905" i="9"/>
  <c r="AZ905" i="9" s="1"/>
  <c r="AS905" i="9"/>
  <c r="AY905" i="9" s="1"/>
  <c r="AT827" i="9"/>
  <c r="AZ827" i="9" s="1"/>
  <c r="AS827" i="9"/>
  <c r="AY827" i="9" s="1"/>
  <c r="AX827" i="9"/>
  <c r="AT794" i="9"/>
  <c r="AZ794" i="9" s="1"/>
  <c r="AS794" i="9"/>
  <c r="AY794" i="9" s="1"/>
  <c r="AT769" i="9"/>
  <c r="AZ769" i="9" s="1"/>
  <c r="AS769" i="9"/>
  <c r="AY769" i="9" s="1"/>
  <c r="BI568" i="9"/>
  <c r="BI710" i="9"/>
  <c r="BI374" i="9"/>
  <c r="BI674" i="9"/>
  <c r="BI222" i="9"/>
  <c r="BI643" i="9"/>
  <c r="BI175" i="9"/>
  <c r="AS896" i="9"/>
  <c r="AY896" i="9" s="1"/>
  <c r="AT896" i="9"/>
  <c r="AZ896" i="9" s="1"/>
  <c r="AS846" i="9"/>
  <c r="BF846" i="9" s="1"/>
  <c r="BH846" i="9" s="1"/>
  <c r="AT1028" i="9"/>
  <c r="AZ1028" i="9" s="1"/>
  <c r="AS1028" i="9"/>
  <c r="AY1028" i="9" s="1"/>
  <c r="AT998" i="9"/>
  <c r="AZ998" i="9" s="1"/>
  <c r="AS998" i="9"/>
  <c r="AZ107" i="9"/>
  <c r="AT1147" i="9"/>
  <c r="AZ1147" i="9" s="1"/>
  <c r="AS1147" i="9"/>
  <c r="AY1147" i="9" s="1"/>
  <c r="BF1212" i="9"/>
  <c r="BH1212" i="9" s="1"/>
  <c r="AY1212" i="9"/>
  <c r="BI144" i="9"/>
  <c r="BI226" i="9"/>
  <c r="BI238" i="9"/>
  <c r="BI620" i="9"/>
  <c r="BI171" i="9"/>
  <c r="BI725" i="9"/>
  <c r="AY1093" i="9"/>
  <c r="AT1053" i="9"/>
  <c r="AZ1053" i="9" s="1"/>
  <c r="AS1053" i="9"/>
  <c r="AY1053" i="9" s="1"/>
  <c r="AT1031" i="9"/>
  <c r="AZ1031" i="9" s="1"/>
  <c r="AS1031" i="9"/>
  <c r="AY1031" i="9" s="1"/>
  <c r="AT866" i="9"/>
  <c r="AZ866" i="9" s="1"/>
  <c r="AS866" i="9"/>
  <c r="AS966" i="9"/>
  <c r="AY966" i="9" s="1"/>
  <c r="AT966" i="9"/>
  <c r="AZ966" i="9" s="1"/>
  <c r="BF944" i="9"/>
  <c r="BH944" i="9" s="1"/>
  <c r="AS907" i="9"/>
  <c r="AY907" i="9" s="1"/>
  <c r="AT907" i="9"/>
  <c r="AS887" i="9"/>
  <c r="AY887" i="9" s="1"/>
  <c r="AT887" i="9"/>
  <c r="AZ887" i="9" s="1"/>
  <c r="AS674" i="9"/>
  <c r="AT674" i="9"/>
  <c r="AZ674" i="9" s="1"/>
  <c r="AT549" i="9"/>
  <c r="AZ549" i="9" s="1"/>
  <c r="AX549" i="9"/>
  <c r="AS535" i="9"/>
  <c r="AY535" i="9" s="1"/>
  <c r="AT535" i="9"/>
  <c r="AZ535" i="9" s="1"/>
  <c r="AT472" i="9"/>
  <c r="AZ472" i="9" s="1"/>
  <c r="AS472" i="9"/>
  <c r="AY472" i="9" s="1"/>
  <c r="AX472" i="9"/>
  <c r="AT465" i="9"/>
  <c r="AZ465" i="9" s="1"/>
  <c r="AX465" i="9"/>
  <c r="AT418" i="9"/>
  <c r="AZ418" i="9" s="1"/>
  <c r="AS418" i="9"/>
  <c r="AY418" i="9" s="1"/>
  <c r="AX418" i="9"/>
  <c r="BF732" i="9"/>
  <c r="BH732" i="9" s="1"/>
  <c r="AY732" i="9"/>
  <c r="AY704" i="9"/>
  <c r="BF699" i="9"/>
  <c r="BH699" i="9" s="1"/>
  <c r="AY699" i="9"/>
  <c r="AT42" i="9"/>
  <c r="AZ42" i="9" s="1"/>
  <c r="AS42" i="9"/>
  <c r="BF244" i="9"/>
  <c r="BH244" i="9" s="1"/>
  <c r="AZ244" i="9"/>
  <c r="BF162" i="9"/>
  <c r="BH162" i="9" s="1"/>
  <c r="AZ162" i="9"/>
  <c r="BI735" i="9"/>
  <c r="BI706" i="9"/>
  <c r="BI140" i="9"/>
  <c r="BI387" i="9"/>
  <c r="BI242" i="9"/>
  <c r="BI624" i="9"/>
  <c r="BI23" i="9"/>
  <c r="BI345" i="9"/>
  <c r="BI564" i="9"/>
  <c r="BI158" i="9"/>
  <c r="BI220" i="9"/>
  <c r="BI236" i="9"/>
  <c r="BI279" i="9"/>
  <c r="BI165" i="9"/>
  <c r="BI247" i="9"/>
  <c r="BI821" i="9"/>
  <c r="BI528" i="9"/>
  <c r="BI632" i="9"/>
  <c r="BI722" i="9"/>
  <c r="BI837" i="9"/>
  <c r="BI853" i="9"/>
  <c r="BI869" i="9"/>
  <c r="BI880" i="9"/>
  <c r="BI892" i="9"/>
  <c r="BI967" i="9"/>
  <c r="BI1003" i="9"/>
  <c r="BI58" i="9"/>
  <c r="BI54" i="9"/>
  <c r="AT876" i="9"/>
  <c r="AZ876" i="9" s="1"/>
  <c r="AS876" i="9"/>
  <c r="AT878" i="9"/>
  <c r="AZ878" i="9" s="1"/>
  <c r="AS878" i="9"/>
  <c r="AY878" i="9" s="1"/>
  <c r="AT724" i="9"/>
  <c r="AZ724" i="9" s="1"/>
  <c r="AS724" i="9"/>
  <c r="AT590" i="9"/>
  <c r="AZ590" i="9" s="1"/>
  <c r="AS590" i="9"/>
  <c r="AY590" i="9" s="1"/>
  <c r="AX590" i="9"/>
  <c r="BI931" i="9"/>
  <c r="BI831" i="9"/>
  <c r="BI847" i="9"/>
  <c r="BI894" i="9"/>
  <c r="BI993" i="9"/>
  <c r="BI1094" i="9"/>
  <c r="BI1214" i="9"/>
  <c r="BI1222" i="9"/>
  <c r="AS1164" i="9"/>
  <c r="AY1164" i="9" s="1"/>
  <c r="AS1152" i="9"/>
  <c r="AY1152" i="9" s="1"/>
  <c r="AS1144" i="9"/>
  <c r="AY1144" i="9" s="1"/>
  <c r="AT796" i="9"/>
  <c r="AZ796" i="9" s="1"/>
  <c r="AS796" i="9"/>
  <c r="BF951" i="9"/>
  <c r="BH951" i="9" s="1"/>
  <c r="AS642" i="9"/>
  <c r="AT642" i="9"/>
  <c r="AZ642" i="9" s="1"/>
  <c r="AS598" i="9"/>
  <c r="AY598" i="9" s="1"/>
  <c r="AT598" i="9"/>
  <c r="AZ598" i="9" s="1"/>
  <c r="AS464" i="9"/>
  <c r="AY464" i="9" s="1"/>
  <c r="AT464" i="9"/>
  <c r="AZ464" i="9" s="1"/>
  <c r="AS404" i="9"/>
  <c r="AY404" i="9" s="1"/>
  <c r="AT404" i="9"/>
  <c r="AZ404" i="9" s="1"/>
  <c r="AS368" i="9"/>
  <c r="AY368" i="9" s="1"/>
  <c r="AS182" i="9"/>
  <c r="AT182" i="9"/>
  <c r="AZ182" i="9" s="1"/>
  <c r="AT639" i="9"/>
  <c r="AZ639" i="9" s="1"/>
  <c r="AS639" i="9"/>
  <c r="AY639" i="9" s="1"/>
  <c r="AT617" i="9"/>
  <c r="AZ617" i="9" s="1"/>
  <c r="AS617" i="9"/>
  <c r="AS396" i="9"/>
  <c r="AY396" i="9" s="1"/>
  <c r="AT396" i="9"/>
  <c r="AZ396" i="9" s="1"/>
  <c r="AT339" i="9"/>
  <c r="AZ339" i="9" s="1"/>
  <c r="AS339" i="9"/>
  <c r="AY339" i="9" s="1"/>
  <c r="AS59" i="9"/>
  <c r="BF59" i="9" s="1"/>
  <c r="BH59" i="9" s="1"/>
  <c r="AT59" i="9"/>
  <c r="AZ59" i="9" s="1"/>
  <c r="BI825" i="9"/>
  <c r="BI764" i="9"/>
  <c r="BI617" i="9"/>
  <c r="BI755" i="9"/>
  <c r="BI863" i="9"/>
  <c r="BI879" i="9"/>
  <c r="BI30" i="9"/>
  <c r="BI38" i="9"/>
  <c r="BI86" i="9"/>
  <c r="BI215" i="9"/>
  <c r="BI223" i="9"/>
  <c r="BI231" i="9"/>
  <c r="BI239" i="9"/>
  <c r="BI350" i="9"/>
  <c r="BI832" i="9"/>
  <c r="BI852" i="9"/>
  <c r="BI876" i="9"/>
  <c r="AS1172" i="9"/>
  <c r="AY1172" i="9" s="1"/>
  <c r="AS1160" i="9"/>
  <c r="AY1160" i="9" s="1"/>
  <c r="AS1150" i="9"/>
  <c r="AY1150" i="9" s="1"/>
  <c r="AS1142" i="9"/>
  <c r="AY1142" i="9" s="1"/>
  <c r="AS1132" i="9"/>
  <c r="AY1132" i="9" s="1"/>
  <c r="AT1063" i="9"/>
  <c r="BF1063" i="9" s="1"/>
  <c r="BH1063" i="9" s="1"/>
  <c r="AT1096" i="9"/>
  <c r="AT996" i="9"/>
  <c r="AZ996" i="9" s="1"/>
  <c r="AS996" i="9"/>
  <c r="AY996" i="9" s="1"/>
  <c r="AT860" i="9"/>
  <c r="AZ860" i="9" s="1"/>
  <c r="AS488" i="9"/>
  <c r="AY488" i="9" s="1"/>
  <c r="AT488" i="9"/>
  <c r="AZ488" i="9" s="1"/>
  <c r="AS409" i="9"/>
  <c r="AT409" i="9"/>
  <c r="AZ409" i="9" s="1"/>
  <c r="AS351" i="9"/>
  <c r="AY351" i="9" s="1"/>
  <c r="AT351" i="9"/>
  <c r="AZ351" i="9" s="1"/>
  <c r="AS198" i="9"/>
  <c r="AT198" i="9"/>
  <c r="AZ198" i="9" s="1"/>
  <c r="AT494" i="9"/>
  <c r="AZ494" i="9" s="1"/>
  <c r="AS494" i="9"/>
  <c r="AY494" i="9" s="1"/>
  <c r="AS779" i="9"/>
  <c r="AY779" i="9" s="1"/>
  <c r="AT779" i="9"/>
  <c r="AZ779" i="9" s="1"/>
  <c r="AS373" i="9"/>
  <c r="AT373" i="9"/>
  <c r="AZ373" i="9" s="1"/>
  <c r="AS6" i="9"/>
  <c r="AY6" i="9" s="1"/>
  <c r="AT6" i="9"/>
  <c r="AZ6" i="9" s="1"/>
  <c r="AT180" i="9"/>
  <c r="AZ180" i="9" s="1"/>
  <c r="AS180" i="9"/>
  <c r="BI1097" i="9"/>
  <c r="BI1216" i="9"/>
  <c r="BI1224" i="9"/>
  <c r="AT927" i="9"/>
  <c r="AZ927" i="9" s="1"/>
  <c r="AS927" i="9"/>
  <c r="AS899" i="9"/>
  <c r="AY899" i="9" s="1"/>
  <c r="AT899" i="9"/>
  <c r="AZ899" i="9" s="1"/>
  <c r="AS543" i="9"/>
  <c r="AY543" i="9" s="1"/>
  <c r="AT543" i="9"/>
  <c r="AZ543" i="9" s="1"/>
  <c r="AS480" i="9"/>
  <c r="AY480" i="9" s="1"/>
  <c r="AT480" i="9"/>
  <c r="AZ480" i="9" s="1"/>
  <c r="AS159" i="9"/>
  <c r="AY159" i="9" s="1"/>
  <c r="AT159" i="9"/>
  <c r="AZ159" i="9" s="1"/>
  <c r="AT627" i="9"/>
  <c r="AZ627" i="9" s="1"/>
  <c r="AS627" i="9"/>
  <c r="AS751" i="9"/>
  <c r="AT751" i="9"/>
  <c r="AZ751" i="9" s="1"/>
  <c r="AT682" i="9"/>
  <c r="AZ682" i="9" s="1"/>
  <c r="AS682" i="9"/>
  <c r="AY682" i="9" s="1"/>
  <c r="AT221" i="9"/>
  <c r="AZ221" i="9" s="1"/>
  <c r="AS221" i="9"/>
  <c r="AT623" i="9"/>
  <c r="AZ623" i="9" s="1"/>
  <c r="BF412" i="9"/>
  <c r="BH412" i="9" s="1"/>
  <c r="AT335" i="9"/>
  <c r="AZ335" i="9" s="1"/>
  <c r="AT993" i="9"/>
  <c r="AZ993" i="9" s="1"/>
  <c r="BF321" i="9"/>
  <c r="BH321" i="9" s="1"/>
  <c r="AS290" i="9"/>
  <c r="AY290" i="9" s="1"/>
  <c r="AT228" i="9"/>
  <c r="AZ228" i="9" s="1"/>
  <c r="BF195" i="9"/>
  <c r="BH195" i="9" s="1"/>
  <c r="AT148" i="9"/>
  <c r="AZ148" i="9" s="1"/>
  <c r="AT109" i="9"/>
  <c r="AZ109" i="9" s="1"/>
  <c r="AS49" i="9"/>
  <c r="AY49" i="9" s="1"/>
  <c r="AS282" i="9"/>
  <c r="AY282" i="9" s="1"/>
  <c r="AS141" i="9"/>
  <c r="BF141" i="9" s="1"/>
  <c r="BH141" i="9" s="1"/>
  <c r="AT117" i="9"/>
  <c r="AT101" i="9"/>
  <c r="AZ101" i="9" s="1"/>
  <c r="AS318" i="9"/>
  <c r="AY318" i="9" s="1"/>
  <c r="AS228" i="9"/>
  <c r="AS137" i="9"/>
  <c r="AY137" i="9" s="1"/>
  <c r="AS121" i="9"/>
  <c r="AY121" i="9" s="1"/>
  <c r="AS35" i="9"/>
  <c r="BF35" i="9" s="1"/>
  <c r="BH35" i="9" s="1"/>
  <c r="BF661" i="9"/>
  <c r="BH661" i="9" s="1"/>
  <c r="BF362" i="9"/>
  <c r="BH362" i="9" s="1"/>
  <c r="AS304" i="9"/>
  <c r="AY304" i="9" s="1"/>
  <c r="BF147" i="9"/>
  <c r="BH147" i="9" s="1"/>
  <c r="AS80" i="9"/>
  <c r="AY80" i="9" s="1"/>
  <c r="AS164" i="9"/>
  <c r="AY164" i="9" s="1"/>
  <c r="AS94" i="9"/>
  <c r="AY94" i="9" s="1"/>
  <c r="AS51" i="9"/>
  <c r="AY51" i="9" s="1"/>
  <c r="BF310" i="9"/>
  <c r="BH310" i="9" s="1"/>
  <c r="BF1075" i="9"/>
  <c r="BH1075" i="9" s="1"/>
  <c r="BF1071" i="9"/>
  <c r="BH1071" i="9" s="1"/>
  <c r="BF1067" i="9"/>
  <c r="BH1067" i="9" s="1"/>
  <c r="BF985" i="9"/>
  <c r="BH985" i="9" s="1"/>
  <c r="BF980" i="9"/>
  <c r="BH980" i="9" s="1"/>
  <c r="BF976" i="9"/>
  <c r="BH976" i="9" s="1"/>
  <c r="BF972" i="9"/>
  <c r="BH972" i="9" s="1"/>
  <c r="BF968" i="9"/>
  <c r="BH968" i="9" s="1"/>
  <c r="BF869" i="9"/>
  <c r="BH869" i="9" s="1"/>
  <c r="BF809" i="9"/>
  <c r="BH809" i="9" s="1"/>
  <c r="AS735" i="9"/>
  <c r="BF735" i="9" s="1"/>
  <c r="BH735" i="9" s="1"/>
  <c r="AS731" i="9"/>
  <c r="BF731" i="9" s="1"/>
  <c r="BH731" i="9" s="1"/>
  <c r="AS727" i="9"/>
  <c r="BF626" i="9"/>
  <c r="BH626" i="9" s="1"/>
  <c r="AS417" i="9"/>
  <c r="BF417" i="9" s="1"/>
  <c r="BH417" i="9" s="1"/>
  <c r="AS413" i="9"/>
  <c r="BF413" i="9" s="1"/>
  <c r="BH413" i="9" s="1"/>
  <c r="AT408" i="9"/>
  <c r="AZ408" i="9" s="1"/>
  <c r="AS242" i="9"/>
  <c r="BF242" i="9" s="1"/>
  <c r="BH242" i="9" s="1"/>
  <c r="AT211" i="9"/>
  <c r="AZ211" i="9" s="1"/>
  <c r="AS189" i="9"/>
  <c r="BF189" i="9" s="1"/>
  <c r="BH189" i="9" s="1"/>
  <c r="AS176" i="9"/>
  <c r="AY176" i="9" s="1"/>
  <c r="AT19" i="9"/>
  <c r="BI167" i="9"/>
  <c r="AS1143" i="9"/>
  <c r="AY1143" i="9" s="1"/>
  <c r="AT1143" i="9"/>
  <c r="AZ1143" i="9" s="1"/>
  <c r="AT1056" i="9"/>
  <c r="AZ1056" i="9" s="1"/>
  <c r="AS1056" i="9"/>
  <c r="AY1056" i="9" s="1"/>
  <c r="BI296" i="9"/>
  <c r="BI19" i="9"/>
  <c r="BI27" i="9"/>
  <c r="BI43" i="9"/>
  <c r="BI51" i="9"/>
  <c r="BI491" i="9"/>
  <c r="BI417" i="9"/>
  <c r="BI567" i="9"/>
  <c r="BI680" i="9"/>
  <c r="BI216" i="9"/>
  <c r="BI232" i="9"/>
  <c r="BI251" i="9"/>
  <c r="BI263" i="9"/>
  <c r="BI271" i="9"/>
  <c r="BI138" i="9"/>
  <c r="BI453" i="9"/>
  <c r="BI627" i="9"/>
  <c r="BI559" i="9"/>
  <c r="BI607" i="9"/>
  <c r="BI611" i="9"/>
  <c r="BI773" i="9"/>
  <c r="BI717" i="9"/>
  <c r="BI790" i="9"/>
  <c r="BI798" i="9"/>
  <c r="BI806" i="9"/>
  <c r="BI814" i="9"/>
  <c r="BI833" i="9"/>
  <c r="BI849" i="9"/>
  <c r="BI865" i="9"/>
  <c r="BI884" i="9"/>
  <c r="BI999" i="9"/>
  <c r="BI1180" i="9"/>
  <c r="AY975" i="9"/>
  <c r="AY971" i="9"/>
  <c r="AY957" i="9"/>
  <c r="AS1179" i="9"/>
  <c r="AY1179" i="9" s="1"/>
  <c r="AS1163" i="9"/>
  <c r="AY1163" i="9" s="1"/>
  <c r="AS1139" i="9"/>
  <c r="AY1139" i="9" s="1"/>
  <c r="AS916" i="9"/>
  <c r="AY916" i="9" s="1"/>
  <c r="AT916" i="9"/>
  <c r="AS882" i="9"/>
  <c r="BF882" i="9" s="1"/>
  <c r="BH882" i="9" s="1"/>
  <c r="AT800" i="9"/>
  <c r="AZ800" i="9" s="1"/>
  <c r="AS800" i="9"/>
  <c r="AY800" i="9" s="1"/>
  <c r="AS767" i="9"/>
  <c r="AT767" i="9"/>
  <c r="AZ767" i="9" s="1"/>
  <c r="AS1183" i="9"/>
  <c r="AY1183" i="9" s="1"/>
  <c r="AT1048" i="9"/>
  <c r="AZ1048" i="9" s="1"/>
  <c r="AS1048" i="9"/>
  <c r="AY1048" i="9" s="1"/>
  <c r="AT1027" i="9"/>
  <c r="AZ1027" i="9" s="1"/>
  <c r="AS1027" i="9"/>
  <c r="AY1027" i="9" s="1"/>
  <c r="AS918" i="9"/>
  <c r="AY918" i="9" s="1"/>
  <c r="AT898" i="9"/>
  <c r="AZ898" i="9" s="1"/>
  <c r="AS898" i="9"/>
  <c r="AY898" i="9" s="1"/>
  <c r="AS678" i="9"/>
  <c r="AY678" i="9" s="1"/>
  <c r="AT678" i="9"/>
  <c r="AZ678" i="9" s="1"/>
  <c r="AT673" i="9"/>
  <c r="AZ673" i="9" s="1"/>
  <c r="AS673" i="9"/>
  <c r="AY673" i="9" s="1"/>
  <c r="AT550" i="9"/>
  <c r="AZ550" i="9" s="1"/>
  <c r="AS550" i="9"/>
  <c r="AT534" i="9"/>
  <c r="AZ534" i="9" s="1"/>
  <c r="AS534" i="9"/>
  <c r="AY534" i="9" s="1"/>
  <c r="AS600" i="9"/>
  <c r="AY600" i="9" s="1"/>
  <c r="AS641" i="9"/>
  <c r="AY641" i="9" s="1"/>
  <c r="AT641" i="9"/>
  <c r="AZ641" i="9" s="1"/>
  <c r="AS618" i="9"/>
  <c r="AY618" i="9" s="1"/>
  <c r="AT618" i="9"/>
  <c r="AZ618" i="9" s="1"/>
  <c r="AS606" i="9"/>
  <c r="AY606" i="9" s="1"/>
  <c r="AT606" i="9"/>
  <c r="AZ606" i="9" s="1"/>
  <c r="AS447" i="9"/>
  <c r="AY447" i="9" s="1"/>
  <c r="AT447" i="9"/>
  <c r="AZ447" i="9" s="1"/>
  <c r="AS392" i="9"/>
  <c r="AY392" i="9" s="1"/>
  <c r="AT392" i="9"/>
  <c r="AZ392" i="9" s="1"/>
  <c r="BI550" i="9"/>
  <c r="BI218" i="9"/>
  <c r="BI298" i="9"/>
  <c r="AS1175" i="9"/>
  <c r="AY1175" i="9" s="1"/>
  <c r="AT1175" i="9"/>
  <c r="AZ1175" i="9" s="1"/>
  <c r="AS1131" i="9"/>
  <c r="AY1131" i="9" s="1"/>
  <c r="AT1131" i="9"/>
  <c r="AZ1131" i="9" s="1"/>
  <c r="AS1000" i="9"/>
  <c r="AY1000" i="9" s="1"/>
  <c r="AT1000" i="9"/>
  <c r="AZ1000" i="9" s="1"/>
  <c r="AS1035" i="9"/>
  <c r="AY1035" i="9" s="1"/>
  <c r="AT1035" i="9"/>
  <c r="AZ1035" i="9" s="1"/>
  <c r="AT1024" i="9"/>
  <c r="AZ1024" i="9" s="1"/>
  <c r="AS1024" i="9"/>
  <c r="AY1024" i="9" s="1"/>
  <c r="AS1008" i="9"/>
  <c r="AY1008" i="9" s="1"/>
  <c r="AT1008" i="9"/>
  <c r="AS761" i="9"/>
  <c r="AY761" i="9" s="1"/>
  <c r="AY949" i="9"/>
  <c r="BI87" i="9"/>
  <c r="AX462" i="9"/>
  <c r="BI20" i="9"/>
  <c r="BI24" i="9"/>
  <c r="BI28" i="9"/>
  <c r="BI32" i="9"/>
  <c r="BI249" i="9"/>
  <c r="BI346" i="9"/>
  <c r="BI918" i="9"/>
  <c r="BI648" i="9"/>
  <c r="BI709" i="9"/>
  <c r="BI713" i="9"/>
  <c r="BI110" i="9"/>
  <c r="BI143" i="9"/>
  <c r="BI160" i="9"/>
  <c r="BI373" i="9"/>
  <c r="BI386" i="9"/>
  <c r="BI551" i="9"/>
  <c r="BI666" i="9"/>
  <c r="BI677" i="9"/>
  <c r="BI686" i="9"/>
  <c r="BI694" i="9"/>
  <c r="BI155" i="9"/>
  <c r="BI217" i="9"/>
  <c r="BI225" i="9"/>
  <c r="BI233" i="9"/>
  <c r="BI241" i="9"/>
  <c r="BI256" i="9"/>
  <c r="BI260" i="9"/>
  <c r="BI272" i="9"/>
  <c r="BI276" i="9"/>
  <c r="BI408" i="9"/>
  <c r="BI619" i="9"/>
  <c r="BI623" i="9"/>
  <c r="BI642" i="9"/>
  <c r="BI762" i="9"/>
  <c r="BI910" i="9"/>
  <c r="BI162" i="9"/>
  <c r="BI166" i="9"/>
  <c r="BI170" i="9"/>
  <c r="BI348" i="9"/>
  <c r="BI450" i="9"/>
  <c r="BI454" i="9"/>
  <c r="BI458" i="9"/>
  <c r="BI669" i="9"/>
  <c r="BI628" i="9"/>
  <c r="BI651" i="9"/>
  <c r="BI743" i="9"/>
  <c r="BI770" i="9"/>
  <c r="BI529" i="9"/>
  <c r="BI560" i="9"/>
  <c r="BI604" i="9"/>
  <c r="BI608" i="9"/>
  <c r="BI612" i="9"/>
  <c r="BI633" i="9"/>
  <c r="BI747" i="9"/>
  <c r="BI924" i="9"/>
  <c r="BI930" i="9"/>
  <c r="BI718" i="9"/>
  <c r="BI751" i="9"/>
  <c r="BI791" i="9"/>
  <c r="BI795" i="9"/>
  <c r="BI799" i="9"/>
  <c r="BI807" i="9"/>
  <c r="BI811" i="9"/>
  <c r="BI815" i="9"/>
  <c r="BI842" i="9"/>
  <c r="BI854" i="9"/>
  <c r="BI858" i="9"/>
  <c r="BI862" i="9"/>
  <c r="BI874" i="9"/>
  <c r="BI923" i="9"/>
  <c r="BI885" i="9"/>
  <c r="BI889" i="9"/>
  <c r="BI893" i="9"/>
  <c r="BI901" i="9"/>
  <c r="BI984" i="9"/>
  <c r="BI988" i="9"/>
  <c r="BI992" i="9"/>
  <c r="BI996" i="9"/>
  <c r="BI1000" i="9"/>
  <c r="BI964" i="9"/>
  <c r="BI1061" i="9"/>
  <c r="BI1208" i="9"/>
  <c r="BI1217" i="9"/>
  <c r="BI1221" i="9"/>
  <c r="BI1225" i="9"/>
  <c r="BI308" i="9"/>
  <c r="BI59" i="9"/>
  <c r="BI55" i="9"/>
  <c r="AY933" i="9"/>
  <c r="AS1098" i="9"/>
  <c r="AY1098" i="9" s="1"/>
  <c r="AT1098" i="9"/>
  <c r="AZ1098" i="9" s="1"/>
  <c r="AS1188" i="9"/>
  <c r="AY1188" i="9" s="1"/>
  <c r="BF1083" i="9"/>
  <c r="BH1083" i="9" s="1"/>
  <c r="AS834" i="9"/>
  <c r="AY834" i="9" s="1"/>
  <c r="AS742" i="9"/>
  <c r="AY742" i="9" s="1"/>
  <c r="AT742" i="9"/>
  <c r="AZ742" i="9" s="1"/>
  <c r="AS1051" i="9"/>
  <c r="AY1051" i="9" s="1"/>
  <c r="AT1051" i="9"/>
  <c r="AT1040" i="9"/>
  <c r="AZ1040" i="9" s="1"/>
  <c r="AS1040" i="9"/>
  <c r="AY1040" i="9" s="1"/>
  <c r="AS912" i="9"/>
  <c r="AY912" i="9" s="1"/>
  <c r="AS823" i="9"/>
  <c r="AT823" i="9"/>
  <c r="AZ823" i="9" s="1"/>
  <c r="AS1061" i="9"/>
  <c r="AY1061" i="9" s="1"/>
  <c r="AT1061" i="9"/>
  <c r="AZ1061" i="9" s="1"/>
  <c r="AT680" i="9"/>
  <c r="AZ680" i="9" s="1"/>
  <c r="AS680" i="9"/>
  <c r="AY680" i="9" s="1"/>
  <c r="AS908" i="9"/>
  <c r="AY908" i="9" s="1"/>
  <c r="AT163" i="9"/>
  <c r="AZ163" i="9" s="1"/>
  <c r="AS163" i="9"/>
  <c r="AY163" i="9" s="1"/>
  <c r="AS270" i="9"/>
  <c r="AY270" i="9" s="1"/>
  <c r="AT270" i="9"/>
  <c r="AZ270" i="9" s="1"/>
  <c r="AS258" i="9"/>
  <c r="AY258" i="9" s="1"/>
  <c r="AT258" i="9"/>
  <c r="AZ258" i="9" s="1"/>
  <c r="AS158" i="9"/>
  <c r="AT158" i="9"/>
  <c r="AZ158" i="9" s="1"/>
  <c r="AY135" i="9"/>
  <c r="BF119" i="9"/>
  <c r="BH119" i="9" s="1"/>
  <c r="BI234" i="9"/>
  <c r="BI409" i="9"/>
  <c r="BI822" i="9"/>
  <c r="BI451" i="9"/>
  <c r="BI637" i="9"/>
  <c r="AS1159" i="9"/>
  <c r="AY1159" i="9" s="1"/>
  <c r="AS914" i="9"/>
  <c r="AY914" i="9" s="1"/>
  <c r="AT914" i="9"/>
  <c r="AZ914" i="9" s="1"/>
  <c r="AT784" i="9"/>
  <c r="AZ784" i="9" s="1"/>
  <c r="AS784" i="9"/>
  <c r="AY784" i="9" s="1"/>
  <c r="AT1043" i="9"/>
  <c r="AZ1043" i="9" s="1"/>
  <c r="AS1043" i="9"/>
  <c r="AY1043" i="9" s="1"/>
  <c r="AT1032" i="9"/>
  <c r="AZ1032" i="9" s="1"/>
  <c r="AS1032" i="9"/>
  <c r="AY1032" i="9" s="1"/>
  <c r="AS990" i="9"/>
  <c r="AY990" i="9" s="1"/>
  <c r="AT990" i="9"/>
  <c r="AZ990" i="9" s="1"/>
  <c r="AS806" i="9"/>
  <c r="AY806" i="9" s="1"/>
  <c r="AT806" i="9"/>
  <c r="AZ806" i="9" s="1"/>
  <c r="BF1079" i="9"/>
  <c r="BH1079" i="9" s="1"/>
  <c r="AS646" i="9"/>
  <c r="AY646" i="9" s="1"/>
  <c r="AX646" i="9"/>
  <c r="AT646" i="9"/>
  <c r="AZ646" i="9" s="1"/>
  <c r="AT542" i="9"/>
  <c r="AZ542" i="9" s="1"/>
  <c r="AS542" i="9"/>
  <c r="AY542" i="9" s="1"/>
  <c r="AT385" i="9"/>
  <c r="AZ385" i="9" s="1"/>
  <c r="AS385" i="9"/>
  <c r="AY385" i="9" s="1"/>
  <c r="BF1115" i="9"/>
  <c r="BH1115" i="9" s="1"/>
  <c r="AT1058" i="9"/>
  <c r="AZ1058" i="9" s="1"/>
  <c r="AS1058" i="9"/>
  <c r="AY1058" i="9" s="1"/>
  <c r="AT386" i="9"/>
  <c r="AZ386" i="9" s="1"/>
  <c r="AS386" i="9"/>
  <c r="AY386" i="9" s="1"/>
  <c r="AS146" i="9"/>
  <c r="AY146" i="9" s="1"/>
  <c r="AT146" i="9"/>
  <c r="AZ146" i="9" s="1"/>
  <c r="AS620" i="9"/>
  <c r="BF620" i="9" s="1"/>
  <c r="BH620" i="9" s="1"/>
  <c r="AS538" i="9"/>
  <c r="AY538" i="9" s="1"/>
  <c r="AS634" i="9"/>
  <c r="AY634" i="9" s="1"/>
  <c r="AT634" i="9"/>
  <c r="AZ634" i="9" s="1"/>
  <c r="AS614" i="9"/>
  <c r="AY614" i="9" s="1"/>
  <c r="AT614" i="9"/>
  <c r="AZ614" i="9" s="1"/>
  <c r="AS331" i="9"/>
  <c r="AY331" i="9" s="1"/>
  <c r="AT331" i="9"/>
  <c r="AZ331" i="9" s="1"/>
  <c r="AT329" i="9"/>
  <c r="AZ329" i="9" s="1"/>
  <c r="AS329" i="9"/>
  <c r="AY329" i="9" s="1"/>
  <c r="AS63" i="9"/>
  <c r="AY63" i="9" s="1"/>
  <c r="AT63" i="9"/>
  <c r="AZ63" i="9" s="1"/>
  <c r="AS1180" i="9"/>
  <c r="AY1180" i="9" s="1"/>
  <c r="AS1168" i="9"/>
  <c r="AY1168" i="9" s="1"/>
  <c r="AS1162" i="9"/>
  <c r="AY1162" i="9" s="1"/>
  <c r="AS1156" i="9"/>
  <c r="AY1156" i="9" s="1"/>
  <c r="AS1148" i="9"/>
  <c r="AY1148" i="9" s="1"/>
  <c r="AS1138" i="9"/>
  <c r="AY1138" i="9" s="1"/>
  <c r="BF1201" i="9"/>
  <c r="BH1201" i="9" s="1"/>
  <c r="AT1187" i="9"/>
  <c r="AZ1187" i="9" s="1"/>
  <c r="AT1097" i="9"/>
  <c r="AZ1097" i="9" s="1"/>
  <c r="AT984" i="9"/>
  <c r="AZ984" i="9" s="1"/>
  <c r="AT917" i="9"/>
  <c r="BF917" i="9" s="1"/>
  <c r="BH917" i="9" s="1"/>
  <c r="AT880" i="9"/>
  <c r="AZ880" i="9" s="1"/>
  <c r="AT864" i="9"/>
  <c r="AZ864" i="9" s="1"/>
  <c r="AT848" i="9"/>
  <c r="AZ848" i="9" s="1"/>
  <c r="AT832" i="9"/>
  <c r="AZ832" i="9" s="1"/>
  <c r="BF1123" i="9"/>
  <c r="BH1123" i="9" s="1"/>
  <c r="AT1057" i="9"/>
  <c r="BF1057" i="9" s="1"/>
  <c r="BH1057" i="9" s="1"/>
  <c r="AT824" i="9"/>
  <c r="AZ824" i="9" s="1"/>
  <c r="AS824" i="9"/>
  <c r="AY824" i="9" s="1"/>
  <c r="AT637" i="9"/>
  <c r="AZ637" i="9" s="1"/>
  <c r="AT596" i="9"/>
  <c r="AZ596" i="9" s="1"/>
  <c r="AT202" i="9"/>
  <c r="AZ202" i="9" s="1"/>
  <c r="AS202" i="9"/>
  <c r="AT186" i="9"/>
  <c r="AZ186" i="9" s="1"/>
  <c r="AS186" i="9"/>
  <c r="AY186" i="9" s="1"/>
  <c r="AS366" i="9"/>
  <c r="AY366" i="9" s="1"/>
  <c r="AT366" i="9"/>
  <c r="AZ366" i="9" s="1"/>
  <c r="AT667" i="9"/>
  <c r="AZ667" i="9" s="1"/>
  <c r="AS667" i="9"/>
  <c r="AY667" i="9" s="1"/>
  <c r="AS506" i="9"/>
  <c r="AY506" i="9" s="1"/>
  <c r="AT506" i="9"/>
  <c r="AZ506" i="9" s="1"/>
  <c r="AS424" i="9"/>
  <c r="AY424" i="9" s="1"/>
  <c r="AT424" i="9"/>
  <c r="AZ424" i="9" s="1"/>
  <c r="AT841" i="9"/>
  <c r="AZ841" i="9" s="1"/>
  <c r="AT805" i="9"/>
  <c r="AZ805" i="9" s="1"/>
  <c r="AT789" i="9"/>
  <c r="AZ789" i="9" s="1"/>
  <c r="AS789" i="9"/>
  <c r="AY789" i="9" s="1"/>
  <c r="AT764" i="9"/>
  <c r="AZ764" i="9" s="1"/>
  <c r="AS764" i="9"/>
  <c r="AT747" i="9"/>
  <c r="AZ747" i="9" s="1"/>
  <c r="AS747" i="9"/>
  <c r="AY747" i="9" s="1"/>
  <c r="AT716" i="9"/>
  <c r="AZ716" i="9" s="1"/>
  <c r="AS716" i="9"/>
  <c r="AT706" i="9"/>
  <c r="AZ706" i="9" s="1"/>
  <c r="AS706" i="9"/>
  <c r="AT702" i="9"/>
  <c r="AZ702" i="9" s="1"/>
  <c r="AS702" i="9"/>
  <c r="AY702" i="9" s="1"/>
  <c r="AT698" i="9"/>
  <c r="AZ698" i="9" s="1"/>
  <c r="AS698" i="9"/>
  <c r="AT688" i="9"/>
  <c r="AZ688" i="9" s="1"/>
  <c r="AS688" i="9"/>
  <c r="AY688" i="9" s="1"/>
  <c r="AT664" i="9"/>
  <c r="AZ664" i="9" s="1"/>
  <c r="AS664" i="9"/>
  <c r="AT660" i="9"/>
  <c r="AZ660" i="9" s="1"/>
  <c r="AS660" i="9"/>
  <c r="AY660" i="9" s="1"/>
  <c r="AT643" i="9"/>
  <c r="AZ643" i="9" s="1"/>
  <c r="AS643" i="9"/>
  <c r="AY643" i="9" s="1"/>
  <c r="AT625" i="9"/>
  <c r="AZ625" i="9" s="1"/>
  <c r="AS625" i="9"/>
  <c r="AY625" i="9" s="1"/>
  <c r="AT608" i="9"/>
  <c r="AZ608" i="9" s="1"/>
  <c r="AS608" i="9"/>
  <c r="AY608" i="9" s="1"/>
  <c r="AT601" i="9"/>
  <c r="AZ601" i="9" s="1"/>
  <c r="AS601" i="9"/>
  <c r="AY601" i="9" s="1"/>
  <c r="AT586" i="9"/>
  <c r="AZ586" i="9" s="1"/>
  <c r="AS586" i="9"/>
  <c r="AY586" i="9" s="1"/>
  <c r="AT579" i="9"/>
  <c r="AZ579" i="9" s="1"/>
  <c r="AS579" i="9"/>
  <c r="AY579" i="9" s="1"/>
  <c r="AT575" i="9"/>
  <c r="AZ575" i="9" s="1"/>
  <c r="AS575" i="9"/>
  <c r="AT571" i="9"/>
  <c r="AZ571" i="9" s="1"/>
  <c r="AS571" i="9"/>
  <c r="AY571" i="9" s="1"/>
  <c r="AT526" i="9"/>
  <c r="AZ526" i="9" s="1"/>
  <c r="AS526" i="9"/>
  <c r="AT522" i="9"/>
  <c r="AZ522" i="9" s="1"/>
  <c r="AS522" i="9"/>
  <c r="AT518" i="9"/>
  <c r="AZ518" i="9" s="1"/>
  <c r="AS518" i="9"/>
  <c r="AY518" i="9" s="1"/>
  <c r="AT514" i="9"/>
  <c r="AZ514" i="9" s="1"/>
  <c r="AS514" i="9"/>
  <c r="AY514" i="9" s="1"/>
  <c r="AT510" i="9"/>
  <c r="AZ510" i="9" s="1"/>
  <c r="AS510" i="9"/>
  <c r="AY510" i="9" s="1"/>
  <c r="AT406" i="9"/>
  <c r="AZ406" i="9" s="1"/>
  <c r="AS406" i="9"/>
  <c r="AT363" i="9"/>
  <c r="AZ363" i="9" s="1"/>
  <c r="AS363" i="9"/>
  <c r="AY363" i="9" s="1"/>
  <c r="AT359" i="9"/>
  <c r="AZ359" i="9" s="1"/>
  <c r="AS359" i="9"/>
  <c r="AY359" i="9" s="1"/>
  <c r="AT326" i="9"/>
  <c r="AZ326" i="9" s="1"/>
  <c r="AS326" i="9"/>
  <c r="AT322" i="9"/>
  <c r="AS322" i="9"/>
  <c r="AY322" i="9" s="1"/>
  <c r="AT753" i="9"/>
  <c r="AZ753" i="9" s="1"/>
  <c r="BF1119" i="9"/>
  <c r="BH1119" i="9" s="1"/>
  <c r="AY1065" i="9"/>
  <c r="AT830" i="9"/>
  <c r="AZ830" i="9" s="1"/>
  <c r="AS830" i="9"/>
  <c r="AY830" i="9" s="1"/>
  <c r="AT811" i="9"/>
  <c r="AZ811" i="9" s="1"/>
  <c r="AS811" i="9"/>
  <c r="AS546" i="9"/>
  <c r="AY546" i="9" s="1"/>
  <c r="AS774" i="9"/>
  <c r="AY774" i="9" s="1"/>
  <c r="AT774" i="9"/>
  <c r="AZ774" i="9" s="1"/>
  <c r="AS759" i="9"/>
  <c r="AY759" i="9" s="1"/>
  <c r="AT759" i="9"/>
  <c r="AZ759" i="9" s="1"/>
  <c r="AS557" i="9"/>
  <c r="AY557" i="9" s="1"/>
  <c r="AT557" i="9"/>
  <c r="AZ557" i="9" s="1"/>
  <c r="AS498" i="9"/>
  <c r="AY498" i="9" s="1"/>
  <c r="AT498" i="9"/>
  <c r="AZ498" i="9" s="1"/>
  <c r="AS440" i="9"/>
  <c r="AY440" i="9" s="1"/>
  <c r="AT440" i="9"/>
  <c r="AZ440" i="9" s="1"/>
  <c r="AS400" i="9"/>
  <c r="AY400" i="9" s="1"/>
  <c r="AT400" i="9"/>
  <c r="AZ400" i="9" s="1"/>
  <c r="AS381" i="9"/>
  <c r="AY381" i="9" s="1"/>
  <c r="AT381" i="9"/>
  <c r="AZ381" i="9" s="1"/>
  <c r="AT26" i="9"/>
  <c r="AZ26" i="9" s="1"/>
  <c r="AS26" i="9"/>
  <c r="BF744" i="9"/>
  <c r="BH744" i="9" s="1"/>
  <c r="BF649" i="9"/>
  <c r="BH649" i="9" s="1"/>
  <c r="AT505" i="9"/>
  <c r="AZ505" i="9" s="1"/>
  <c r="AT383" i="9"/>
  <c r="AZ383" i="9" s="1"/>
  <c r="AS383" i="9"/>
  <c r="AY383" i="9" s="1"/>
  <c r="AT345" i="9"/>
  <c r="AZ345" i="9" s="1"/>
  <c r="AS46" i="9"/>
  <c r="AY46" i="9" s="1"/>
  <c r="AT46" i="9"/>
  <c r="AZ46" i="9" s="1"/>
  <c r="AS436" i="9"/>
  <c r="AY436" i="9" s="1"/>
  <c r="AS289" i="9"/>
  <c r="AY289" i="9" s="1"/>
  <c r="AT289" i="9"/>
  <c r="AZ289" i="9" s="1"/>
  <c r="AT249" i="9"/>
  <c r="AZ249" i="9" s="1"/>
  <c r="AS249" i="9"/>
  <c r="AY249" i="9" s="1"/>
  <c r="BF582" i="9"/>
  <c r="BH582" i="9" s="1"/>
  <c r="BF574" i="9"/>
  <c r="BH574" i="9" s="1"/>
  <c r="AT437" i="9"/>
  <c r="AZ437" i="9" s="1"/>
  <c r="AS437" i="9"/>
  <c r="AY437" i="9" s="1"/>
  <c r="AS10" i="9"/>
  <c r="AY10" i="9" s="1"/>
  <c r="AT10" i="9"/>
  <c r="AZ10" i="9" s="1"/>
  <c r="AS778" i="9"/>
  <c r="AY778" i="9" s="1"/>
  <c r="AT32" i="9"/>
  <c r="AZ32" i="9" s="1"/>
  <c r="AS32" i="9"/>
  <c r="AY32" i="9" s="1"/>
  <c r="AT266" i="9"/>
  <c r="AZ266" i="9" s="1"/>
  <c r="AS266" i="9"/>
  <c r="AY266" i="9" s="1"/>
  <c r="AS254" i="9"/>
  <c r="AY254" i="9" s="1"/>
  <c r="AT254" i="9"/>
  <c r="AZ254" i="9" s="1"/>
  <c r="AT154" i="9"/>
  <c r="AZ154" i="9" s="1"/>
  <c r="AS154" i="9"/>
  <c r="AS98" i="9"/>
  <c r="AY98" i="9" s="1"/>
  <c r="AT98" i="9"/>
  <c r="AZ98" i="9" s="1"/>
  <c r="AS75" i="9"/>
  <c r="AY75" i="9" s="1"/>
  <c r="AT75" i="9"/>
  <c r="AZ75" i="9" s="1"/>
  <c r="AT319" i="9"/>
  <c r="AZ319" i="9" s="1"/>
  <c r="AS319" i="9"/>
  <c r="AT311" i="9"/>
  <c r="AZ311" i="9" s="1"/>
  <c r="AS311" i="9"/>
  <c r="AS280" i="9"/>
  <c r="AY280" i="9" s="1"/>
  <c r="AT280" i="9"/>
  <c r="AZ280" i="9" s="1"/>
  <c r="AS264" i="9"/>
  <c r="AY264" i="9" s="1"/>
  <c r="AT264" i="9"/>
  <c r="AZ264" i="9" s="1"/>
  <c r="AT232" i="9"/>
  <c r="AZ232" i="9" s="1"/>
  <c r="AS232" i="9"/>
  <c r="AS199" i="9"/>
  <c r="AY199" i="9" s="1"/>
  <c r="AT199" i="9"/>
  <c r="AZ199" i="9" s="1"/>
  <c r="AS183" i="9"/>
  <c r="AT183" i="9"/>
  <c r="AZ183" i="9" s="1"/>
  <c r="AS166" i="9"/>
  <c r="AY166" i="9" s="1"/>
  <c r="AT166" i="9"/>
  <c r="AZ166" i="9" s="1"/>
  <c r="AT134" i="9"/>
  <c r="AZ134" i="9" s="1"/>
  <c r="AS134" i="9"/>
  <c r="AY134" i="9" s="1"/>
  <c r="AT130" i="9"/>
  <c r="AS130" i="9"/>
  <c r="AY130" i="9" s="1"/>
  <c r="AS126" i="9"/>
  <c r="AY126" i="9" s="1"/>
  <c r="AT126" i="9"/>
  <c r="AS118" i="9"/>
  <c r="AY118" i="9" s="1"/>
  <c r="AT118" i="9"/>
  <c r="AS114" i="9"/>
  <c r="AY114" i="9" s="1"/>
  <c r="AT114" i="9"/>
  <c r="AS106" i="9"/>
  <c r="AY106" i="9" s="1"/>
  <c r="AT106" i="9"/>
  <c r="AZ106" i="9" s="1"/>
  <c r="AS102" i="9"/>
  <c r="AY102" i="9" s="1"/>
  <c r="AT102" i="9"/>
  <c r="AZ102" i="9" s="1"/>
  <c r="AT56" i="9"/>
  <c r="AZ56" i="9" s="1"/>
  <c r="AS39" i="9"/>
  <c r="AY39" i="9" s="1"/>
  <c r="AT739" i="9"/>
  <c r="AZ739" i="9" s="1"/>
  <c r="AT719" i="9"/>
  <c r="AZ719" i="9" s="1"/>
  <c r="AT685" i="9"/>
  <c r="AZ685" i="9" s="1"/>
  <c r="AT558" i="9"/>
  <c r="AZ558" i="9" s="1"/>
  <c r="AS558" i="9"/>
  <c r="AY558" i="9" s="1"/>
  <c r="AT530" i="9"/>
  <c r="AZ530" i="9" s="1"/>
  <c r="AT502" i="9"/>
  <c r="AZ502" i="9" s="1"/>
  <c r="BF387" i="9"/>
  <c r="BH387" i="9" s="1"/>
  <c r="AT100" i="9"/>
  <c r="AZ100" i="9" s="1"/>
  <c r="AS100" i="9"/>
  <c r="AS287" i="9"/>
  <c r="AY287" i="9" s="1"/>
  <c r="AT287" i="9"/>
  <c r="AZ287" i="9" s="1"/>
  <c r="AS150" i="9"/>
  <c r="AT150" i="9"/>
  <c r="AZ150" i="9" s="1"/>
  <c r="AT145" i="9"/>
  <c r="AZ145" i="9" s="1"/>
  <c r="AS145" i="9"/>
  <c r="AT25" i="9"/>
  <c r="AZ25" i="9" s="1"/>
  <c r="AS25" i="9"/>
  <c r="AY25" i="9" s="1"/>
  <c r="BF1109" i="9"/>
  <c r="BH1109" i="9" s="1"/>
  <c r="BF15" i="9"/>
  <c r="BH15" i="9" s="1"/>
  <c r="AS302" i="9"/>
  <c r="AY302" i="9" s="1"/>
  <c r="BF240" i="9"/>
  <c r="BH240" i="9" s="1"/>
  <c r="AT1062" i="9"/>
  <c r="AZ1062" i="9" s="1"/>
  <c r="AS1062" i="9"/>
  <c r="AY1062" i="9" s="1"/>
  <c r="AT1214" i="9"/>
  <c r="AZ1214" i="9" s="1"/>
  <c r="AS1214" i="9"/>
  <c r="AT1181" i="9"/>
  <c r="AZ1181" i="9" s="1"/>
  <c r="AS1181" i="9"/>
  <c r="AY1181" i="9" s="1"/>
  <c r="AT1003" i="9"/>
  <c r="AZ1003" i="9" s="1"/>
  <c r="AT867" i="9"/>
  <c r="AZ867" i="9" s="1"/>
  <c r="AS867" i="9"/>
  <c r="AT851" i="9"/>
  <c r="AZ851" i="9" s="1"/>
  <c r="AS851" i="9"/>
  <c r="AY851" i="9" s="1"/>
  <c r="AT275" i="9"/>
  <c r="AZ275" i="9" s="1"/>
  <c r="AT243" i="9"/>
  <c r="AZ243" i="9" s="1"/>
  <c r="AT773" i="9"/>
  <c r="AZ773" i="9" s="1"/>
  <c r="AT561" i="9"/>
  <c r="AZ561" i="9" s="1"/>
  <c r="AS561" i="9"/>
  <c r="AY561" i="9" s="1"/>
  <c r="AT693" i="9"/>
  <c r="AZ693" i="9" s="1"/>
  <c r="AS693" i="9"/>
  <c r="AT652" i="9"/>
  <c r="AZ652" i="9" s="1"/>
  <c r="AT508" i="9"/>
  <c r="AZ508" i="9" s="1"/>
  <c r="AS500" i="9"/>
  <c r="AY500" i="9" s="1"/>
  <c r="AT500" i="9"/>
  <c r="AZ500" i="9" s="1"/>
  <c r="AX500" i="9"/>
  <c r="AT449" i="9"/>
  <c r="AZ449" i="9" s="1"/>
  <c r="AS442" i="9"/>
  <c r="AY442" i="9" s="1"/>
  <c r="AT442" i="9"/>
  <c r="AZ442" i="9" s="1"/>
  <c r="AT434" i="9"/>
  <c r="AZ434" i="9" s="1"/>
  <c r="AS426" i="9"/>
  <c r="AY426" i="9" s="1"/>
  <c r="AT426" i="9"/>
  <c r="AZ426" i="9" s="1"/>
  <c r="AX426" i="9"/>
  <c r="AT402" i="9"/>
  <c r="AZ402" i="9" s="1"/>
  <c r="AS402" i="9"/>
  <c r="AY402" i="9" s="1"/>
  <c r="AX402" i="9"/>
  <c r="AT394" i="9"/>
  <c r="AZ394" i="9" s="1"/>
  <c r="AS394" i="9"/>
  <c r="AY394" i="9" s="1"/>
  <c r="AS340" i="9"/>
  <c r="AY340" i="9" s="1"/>
  <c r="AT340" i="9"/>
  <c r="AZ340" i="9" s="1"/>
  <c r="AT13" i="9"/>
  <c r="AZ13" i="9" s="1"/>
  <c r="AS13" i="9"/>
  <c r="AY13" i="9" s="1"/>
  <c r="AS275" i="9"/>
  <c r="AY275" i="9" s="1"/>
  <c r="AT233" i="9"/>
  <c r="AZ233" i="9" s="1"/>
  <c r="AS233" i="9"/>
  <c r="AY233" i="9" s="1"/>
  <c r="AT139" i="9"/>
  <c r="AZ139" i="9" s="1"/>
  <c r="AS139" i="9"/>
  <c r="AY139" i="9" s="1"/>
  <c r="AX139" i="9"/>
  <c r="AT88" i="9"/>
  <c r="AZ88" i="9" s="1"/>
  <c r="AS88" i="9"/>
  <c r="AY88" i="9" s="1"/>
  <c r="AT66" i="9"/>
  <c r="AZ66" i="9" s="1"/>
  <c r="AS66" i="9"/>
  <c r="AY66" i="9" s="1"/>
  <c r="AT52" i="9"/>
  <c r="AZ52" i="9" s="1"/>
  <c r="AS52" i="9"/>
  <c r="AT36" i="9"/>
  <c r="AZ36" i="9" s="1"/>
  <c r="AS36" i="9"/>
  <c r="AY36" i="9" s="1"/>
  <c r="AT20" i="9"/>
  <c r="AZ20" i="9" s="1"/>
  <c r="AS20" i="9"/>
  <c r="AY20" i="9" s="1"/>
  <c r="AT292" i="9"/>
  <c r="AZ292" i="9" s="1"/>
  <c r="AT93" i="9"/>
  <c r="AZ93" i="9" s="1"/>
  <c r="AX292" i="9"/>
  <c r="BI403" i="9"/>
  <c r="BI91" i="9"/>
  <c r="AY1083" i="9"/>
  <c r="AY1110" i="9"/>
  <c r="AX394" i="9"/>
  <c r="AT1228" i="9"/>
  <c r="AZ1228" i="9" s="1"/>
  <c r="AS1216" i="9"/>
  <c r="BF1216" i="9" s="1"/>
  <c r="BH1216" i="9" s="1"/>
  <c r="AT1189" i="9"/>
  <c r="AZ1189" i="9" s="1"/>
  <c r="AS1064" i="9"/>
  <c r="AT1064" i="9"/>
  <c r="AZ1064" i="9" s="1"/>
  <c r="AS1177" i="9"/>
  <c r="AY1177" i="9" s="1"/>
  <c r="AS1173" i="9"/>
  <c r="AY1173" i="9" s="1"/>
  <c r="AS1169" i="9"/>
  <c r="AY1169" i="9" s="1"/>
  <c r="AS1165" i="9"/>
  <c r="AY1165" i="9" s="1"/>
  <c r="BF1163" i="9"/>
  <c r="BH1163" i="9" s="1"/>
  <c r="AS1161" i="9"/>
  <c r="AY1161" i="9" s="1"/>
  <c r="AX1159" i="9"/>
  <c r="AS1157" i="9"/>
  <c r="AY1157" i="9" s="1"/>
  <c r="AS1153" i="9"/>
  <c r="AY1153" i="9" s="1"/>
  <c r="AX1153" i="9"/>
  <c r="AX1151" i="9"/>
  <c r="AS1149" i="9"/>
  <c r="AY1149" i="9" s="1"/>
  <c r="AS1145" i="9"/>
  <c r="AY1145" i="9" s="1"/>
  <c r="AX1143" i="9"/>
  <c r="AS1141" i="9"/>
  <c r="AY1141" i="9" s="1"/>
  <c r="AS1137" i="9"/>
  <c r="AY1137" i="9" s="1"/>
  <c r="AX1135" i="9"/>
  <c r="AS1133" i="9"/>
  <c r="AY1133" i="9" s="1"/>
  <c r="AS1129" i="9"/>
  <c r="AY1129" i="9" s="1"/>
  <c r="AS1227" i="9"/>
  <c r="AY1227" i="9" s="1"/>
  <c r="AT1227" i="9"/>
  <c r="AZ1227" i="9" s="1"/>
  <c r="AS1184" i="9"/>
  <c r="AY1184" i="9" s="1"/>
  <c r="AT1184" i="9"/>
  <c r="AZ1184" i="9" s="1"/>
  <c r="BF1125" i="9"/>
  <c r="BH1125" i="9" s="1"/>
  <c r="AY1113" i="9"/>
  <c r="BF1096" i="9"/>
  <c r="BH1096" i="9" s="1"/>
  <c r="AS988" i="9"/>
  <c r="AY988" i="9" s="1"/>
  <c r="AT988" i="9"/>
  <c r="AZ988" i="9" s="1"/>
  <c r="AT922" i="9"/>
  <c r="AZ922" i="9" s="1"/>
  <c r="AT852" i="9"/>
  <c r="AZ852" i="9" s="1"/>
  <c r="AS852" i="9"/>
  <c r="AT752" i="9"/>
  <c r="AZ752" i="9" s="1"/>
  <c r="AS752" i="9"/>
  <c r="AY752" i="9" s="1"/>
  <c r="AT1007" i="9"/>
  <c r="AZ1007" i="9" s="1"/>
  <c r="AS1007" i="9"/>
  <c r="AY1007" i="9" s="1"/>
  <c r="BF997" i="9"/>
  <c r="BH997" i="9" s="1"/>
  <c r="AT991" i="9"/>
  <c r="AZ991" i="9" s="1"/>
  <c r="AS991" i="9"/>
  <c r="AY991" i="9" s="1"/>
  <c r="BF977" i="9"/>
  <c r="BH977" i="9" s="1"/>
  <c r="AT930" i="9"/>
  <c r="AZ930" i="9" s="1"/>
  <c r="AT871" i="9"/>
  <c r="AZ871" i="9" s="1"/>
  <c r="AS871" i="9"/>
  <c r="AT855" i="9"/>
  <c r="AZ855" i="9" s="1"/>
  <c r="AT839" i="9"/>
  <c r="AZ839" i="9" s="1"/>
  <c r="AS839" i="9"/>
  <c r="AY839" i="9" s="1"/>
  <c r="AT659" i="9"/>
  <c r="AZ659" i="9" s="1"/>
  <c r="AS659" i="9"/>
  <c r="AY659" i="9" s="1"/>
  <c r="AS647" i="9"/>
  <c r="AY647" i="9" s="1"/>
  <c r="AT647" i="9"/>
  <c r="AZ647" i="9" s="1"/>
  <c r="AT631" i="9"/>
  <c r="AZ631" i="9" s="1"/>
  <c r="AS631" i="9"/>
  <c r="AT509" i="9"/>
  <c r="AZ509" i="9" s="1"/>
  <c r="AS509" i="9"/>
  <c r="AY509" i="9" s="1"/>
  <c r="AS352" i="9"/>
  <c r="AY352" i="9" s="1"/>
  <c r="AT352" i="9"/>
  <c r="AZ352" i="9" s="1"/>
  <c r="AT165" i="9"/>
  <c r="AZ165" i="9" s="1"/>
  <c r="AT790" i="9"/>
  <c r="AZ790" i="9" s="1"/>
  <c r="AS790" i="9"/>
  <c r="AT749" i="9"/>
  <c r="AZ749" i="9" s="1"/>
  <c r="AS749" i="9"/>
  <c r="AY749" i="9" s="1"/>
  <c r="AS791" i="9"/>
  <c r="AY791" i="9" s="1"/>
  <c r="AT791" i="9"/>
  <c r="AZ791" i="9" s="1"/>
  <c r="AT777" i="9"/>
  <c r="AZ777" i="9" s="1"/>
  <c r="AS777" i="9"/>
  <c r="AY777" i="9" s="1"/>
  <c r="AX777" i="9"/>
  <c r="AY731" i="9"/>
  <c r="AT684" i="9"/>
  <c r="AZ684" i="9" s="1"/>
  <c r="AX684" i="9"/>
  <c r="AT658" i="9"/>
  <c r="AZ658" i="9" s="1"/>
  <c r="AS658" i="9"/>
  <c r="AT563" i="9"/>
  <c r="AZ563" i="9" s="1"/>
  <c r="AS563" i="9"/>
  <c r="AY563" i="9" s="1"/>
  <c r="BF524" i="9"/>
  <c r="BH524" i="9" s="1"/>
  <c r="AT372" i="9"/>
  <c r="AZ372" i="9" s="1"/>
  <c r="AS372" i="9"/>
  <c r="AY372" i="9" s="1"/>
  <c r="AT334" i="9"/>
  <c r="AZ334" i="9" s="1"/>
  <c r="AT113" i="9"/>
  <c r="AZ113" i="9" s="1"/>
  <c r="AS113" i="9"/>
  <c r="AT55" i="9"/>
  <c r="AZ55" i="9" s="1"/>
  <c r="AS55" i="9"/>
  <c r="AY55" i="9" s="1"/>
  <c r="AS7" i="9"/>
  <c r="AY7" i="9" s="1"/>
  <c r="AT7" i="9"/>
  <c r="AZ7" i="9" s="1"/>
  <c r="BF1091" i="9"/>
  <c r="BH1091" i="9" s="1"/>
  <c r="AS434" i="9"/>
  <c r="AY434" i="9" s="1"/>
  <c r="AS855" i="9"/>
  <c r="AY855" i="9" s="1"/>
  <c r="AS334" i="9"/>
  <c r="AY334" i="9" s="1"/>
  <c r="AS292" i="9"/>
  <c r="AY292" i="9" s="1"/>
  <c r="BF108" i="9"/>
  <c r="BH108" i="9" s="1"/>
  <c r="AZ108" i="9"/>
  <c r="AT265" i="9"/>
  <c r="AZ265" i="9" s="1"/>
  <c r="AS265" i="9"/>
  <c r="AT171" i="9"/>
  <c r="AZ171" i="9" s="1"/>
  <c r="AS171" i="9"/>
  <c r="AT90" i="9"/>
  <c r="AZ90" i="9" s="1"/>
  <c r="AS90" i="9"/>
  <c r="AY90" i="9" s="1"/>
  <c r="AT68" i="9"/>
  <c r="AZ68" i="9" s="1"/>
  <c r="BF127" i="9"/>
  <c r="BH127" i="9" s="1"/>
  <c r="AT285" i="9"/>
  <c r="AZ285" i="9" s="1"/>
  <c r="AS285" i="9"/>
  <c r="AY285" i="9" s="1"/>
  <c r="BF174" i="9"/>
  <c r="BH174" i="9" s="1"/>
  <c r="AT81" i="9"/>
  <c r="AZ81" i="9" s="1"/>
  <c r="AS81" i="9"/>
  <c r="AY81" i="9" s="1"/>
  <c r="AX81" i="9"/>
  <c r="AT73" i="9"/>
  <c r="AZ73" i="9" s="1"/>
  <c r="AS73" i="9"/>
  <c r="AY73" i="9" s="1"/>
  <c r="AT54" i="9"/>
  <c r="AZ54" i="9" s="1"/>
  <c r="BI455" i="9"/>
  <c r="AS1223" i="9"/>
  <c r="AY1223" i="9" s="1"/>
  <c r="AT1223" i="9"/>
  <c r="AZ1223" i="9" s="1"/>
  <c r="BF1126" i="9"/>
  <c r="BH1126" i="9" s="1"/>
  <c r="AY1126" i="9"/>
  <c r="BF1122" i="9"/>
  <c r="BH1122" i="9" s="1"/>
  <c r="AY1122" i="9"/>
  <c r="BF1118" i="9"/>
  <c r="BH1118" i="9" s="1"/>
  <c r="AY1118" i="9"/>
  <c r="AS1011" i="9"/>
  <c r="AY1011" i="9" s="1"/>
  <c r="AS926" i="9"/>
  <c r="AY926" i="9" s="1"/>
  <c r="AT868" i="9"/>
  <c r="AZ868" i="9" s="1"/>
  <c r="AS868" i="9"/>
  <c r="AY868" i="9" s="1"/>
  <c r="AS856" i="9"/>
  <c r="AY856" i="9" s="1"/>
  <c r="AT840" i="9"/>
  <c r="AZ840" i="9" s="1"/>
  <c r="AS840" i="9"/>
  <c r="AY840" i="9" s="1"/>
  <c r="AS820" i="9"/>
  <c r="AY820" i="9" s="1"/>
  <c r="AT820" i="9"/>
  <c r="AZ820" i="9" s="1"/>
  <c r="AT963" i="9"/>
  <c r="BF963" i="9" s="1"/>
  <c r="BH963" i="9" s="1"/>
  <c r="AX963" i="9"/>
  <c r="AT906" i="9"/>
  <c r="AZ906" i="9" s="1"/>
  <c r="AS906" i="9"/>
  <c r="AS1059" i="9"/>
  <c r="AY1059" i="9" s="1"/>
  <c r="AT1059" i="9"/>
  <c r="AX1059" i="9"/>
  <c r="AT987" i="9"/>
  <c r="AZ987" i="9" s="1"/>
  <c r="AS925" i="9"/>
  <c r="AY925" i="9" s="1"/>
  <c r="AT925" i="9"/>
  <c r="AZ925" i="9" s="1"/>
  <c r="AS883" i="9"/>
  <c r="AY883" i="9" s="1"/>
  <c r="AT883" i="9"/>
  <c r="AZ883" i="9" s="1"/>
  <c r="AT835" i="9"/>
  <c r="AZ835" i="9" s="1"/>
  <c r="AS629" i="9"/>
  <c r="AY629" i="9" s="1"/>
  <c r="AT629" i="9"/>
  <c r="AZ629" i="9" s="1"/>
  <c r="AT599" i="9"/>
  <c r="AZ599" i="9" s="1"/>
  <c r="AS599" i="9"/>
  <c r="AY599" i="9" s="1"/>
  <c r="AT358" i="9"/>
  <c r="AZ358" i="9" s="1"/>
  <c r="AS358" i="9"/>
  <c r="AY358" i="9" s="1"/>
  <c r="AT259" i="9"/>
  <c r="AZ259" i="9" s="1"/>
  <c r="AT227" i="9"/>
  <c r="AZ227" i="9" s="1"/>
  <c r="AT756" i="9"/>
  <c r="AZ756" i="9" s="1"/>
  <c r="AX756" i="9"/>
  <c r="AT723" i="9"/>
  <c r="AZ723" i="9" s="1"/>
  <c r="AS723" i="9"/>
  <c r="AY723" i="9" s="1"/>
  <c r="AT657" i="9"/>
  <c r="AZ657" i="9" s="1"/>
  <c r="AS657" i="9"/>
  <c r="AY657" i="9" s="1"/>
  <c r="AT369" i="9"/>
  <c r="AZ369" i="9" s="1"/>
  <c r="AS369" i="9"/>
  <c r="AY369" i="9" s="1"/>
  <c r="AT787" i="9"/>
  <c r="AZ787" i="9" s="1"/>
  <c r="AX723" i="9"/>
  <c r="AY763" i="9"/>
  <c r="AX599" i="9"/>
  <c r="BI922" i="9"/>
  <c r="BI31" i="9"/>
  <c r="BI39" i="9"/>
  <c r="BI829" i="9"/>
  <c r="BI708" i="9"/>
  <c r="BI712" i="9"/>
  <c r="BI109" i="9"/>
  <c r="BI142" i="9"/>
  <c r="BI146" i="9"/>
  <c r="BI180" i="9"/>
  <c r="BI184" i="9"/>
  <c r="BI188" i="9"/>
  <c r="BI192" i="9"/>
  <c r="BI196" i="9"/>
  <c r="BI200" i="9"/>
  <c r="BI204" i="9"/>
  <c r="BI208" i="9"/>
  <c r="BI245" i="9"/>
  <c r="BI376" i="9"/>
  <c r="BI676" i="9"/>
  <c r="BI693" i="9"/>
  <c r="BI224" i="9"/>
  <c r="BI228" i="9"/>
  <c r="BI240" i="9"/>
  <c r="BI255" i="9"/>
  <c r="BI259" i="9"/>
  <c r="BI267" i="9"/>
  <c r="BI407" i="9"/>
  <c r="BI600" i="9"/>
  <c r="BI622" i="9"/>
  <c r="BI641" i="9"/>
  <c r="BI645" i="9"/>
  <c r="BI753" i="9"/>
  <c r="BI826" i="9"/>
  <c r="BI169" i="9"/>
  <c r="BI173" i="9"/>
  <c r="BI364" i="9"/>
  <c r="BI457" i="9"/>
  <c r="BI589" i="9"/>
  <c r="BI650" i="9"/>
  <c r="BI740" i="9"/>
  <c r="BI768" i="9"/>
  <c r="BI594" i="9"/>
  <c r="BI615" i="9"/>
  <c r="BI656" i="9"/>
  <c r="BI765" i="9"/>
  <c r="BI929" i="9"/>
  <c r="BI738" i="9"/>
  <c r="BI786" i="9"/>
  <c r="BI794" i="9"/>
  <c r="BI802" i="9"/>
  <c r="BI810" i="9"/>
  <c r="BI818" i="9"/>
  <c r="BI841" i="9"/>
  <c r="BI845" i="9"/>
  <c r="BI857" i="9"/>
  <c r="BI861" i="9"/>
  <c r="BI873" i="9"/>
  <c r="BI877" i="9"/>
  <c r="BI921" i="9"/>
  <c r="BI888" i="9"/>
  <c r="BI896" i="9"/>
  <c r="BI900" i="9"/>
  <c r="BI983" i="9"/>
  <c r="BI987" i="9"/>
  <c r="BI991" i="9"/>
  <c r="BI995" i="9"/>
  <c r="BI1012" i="9"/>
  <c r="BI1211" i="9"/>
  <c r="BI1220" i="9"/>
  <c r="BI1228" i="9"/>
  <c r="BI295" i="9"/>
  <c r="AY1114" i="9"/>
  <c r="AX88" i="9"/>
  <c r="AX369" i="9"/>
  <c r="AT1211" i="9"/>
  <c r="AZ1211" i="9" s="1"/>
  <c r="AS1167" i="9"/>
  <c r="AY1167" i="9" s="1"/>
  <c r="AS1151" i="9"/>
  <c r="AY1151" i="9" s="1"/>
  <c r="AS1135" i="9"/>
  <c r="AY1135" i="9" s="1"/>
  <c r="AT1099" i="9"/>
  <c r="AZ1099" i="9" s="1"/>
  <c r="AS1099" i="9"/>
  <c r="AY1099" i="9" s="1"/>
  <c r="AT1215" i="9"/>
  <c r="AZ1215" i="9" s="1"/>
  <c r="AS1004" i="9"/>
  <c r="AY1004" i="9" s="1"/>
  <c r="AT1004" i="9"/>
  <c r="AZ1004" i="9" s="1"/>
  <c r="AS915" i="9"/>
  <c r="AY915" i="9" s="1"/>
  <c r="AS911" i="9"/>
  <c r="AY911" i="9" s="1"/>
  <c r="AT900" i="9"/>
  <c r="AZ900" i="9" s="1"/>
  <c r="AS900" i="9"/>
  <c r="AY900" i="9" s="1"/>
  <c r="AS888" i="9"/>
  <c r="BF888" i="9" s="1"/>
  <c r="BH888" i="9" s="1"/>
  <c r="AT804" i="9"/>
  <c r="AZ804" i="9" s="1"/>
  <c r="AS804" i="9"/>
  <c r="AY804" i="9" s="1"/>
  <c r="AT788" i="9"/>
  <c r="AZ788" i="9" s="1"/>
  <c r="AS788" i="9"/>
  <c r="AS762" i="9"/>
  <c r="AY762" i="9" s="1"/>
  <c r="AT762" i="9"/>
  <c r="AZ762" i="9" s="1"/>
  <c r="AS756" i="9"/>
  <c r="AY756" i="9" s="1"/>
  <c r="AT741" i="9"/>
  <c r="AZ741" i="9" s="1"/>
  <c r="AS741" i="9"/>
  <c r="AY741" i="9" s="1"/>
  <c r="AT713" i="9"/>
  <c r="AZ713" i="9" s="1"/>
  <c r="AT1002" i="9"/>
  <c r="AZ1002" i="9" s="1"/>
  <c r="AT986" i="9"/>
  <c r="AZ986" i="9" s="1"/>
  <c r="AS913" i="9"/>
  <c r="AY913" i="9" s="1"/>
  <c r="AT902" i="9"/>
  <c r="AZ902" i="9" s="1"/>
  <c r="AS902" i="9"/>
  <c r="AY902" i="9" s="1"/>
  <c r="AT886" i="9"/>
  <c r="AZ886" i="9" s="1"/>
  <c r="AS886" i="9"/>
  <c r="BF886" i="9" s="1"/>
  <c r="BH886" i="9" s="1"/>
  <c r="AT870" i="9"/>
  <c r="AZ870" i="9" s="1"/>
  <c r="AS870" i="9"/>
  <c r="AT854" i="9"/>
  <c r="AZ854" i="9" s="1"/>
  <c r="AS854" i="9"/>
  <c r="AT838" i="9"/>
  <c r="AZ838" i="9" s="1"/>
  <c r="AS838" i="9"/>
  <c r="AT814" i="9"/>
  <c r="AZ814" i="9" s="1"/>
  <c r="AT995" i="9"/>
  <c r="AZ995" i="9" s="1"/>
  <c r="AS995" i="9"/>
  <c r="AY995" i="9" s="1"/>
  <c r="AT965" i="9"/>
  <c r="AS965" i="9"/>
  <c r="AY965" i="9" s="1"/>
  <c r="BF950" i="9"/>
  <c r="BH950" i="9" s="1"/>
  <c r="AY950" i="9"/>
  <c r="BF946" i="9"/>
  <c r="BH946" i="9" s="1"/>
  <c r="AY946" i="9"/>
  <c r="BF938" i="9"/>
  <c r="BH938" i="9" s="1"/>
  <c r="AY938" i="9"/>
  <c r="BF934" i="9"/>
  <c r="BH934" i="9" s="1"/>
  <c r="AY934" i="9"/>
  <c r="BF923" i="9"/>
  <c r="BH923" i="9" s="1"/>
  <c r="AT910" i="9"/>
  <c r="AZ910" i="9" s="1"/>
  <c r="AS910" i="9"/>
  <c r="AY910" i="9" s="1"/>
  <c r="AT875" i="9"/>
  <c r="AZ875" i="9" s="1"/>
  <c r="AS875" i="9"/>
  <c r="AT859" i="9"/>
  <c r="AZ859" i="9" s="1"/>
  <c r="AT843" i="9"/>
  <c r="AZ843" i="9" s="1"/>
  <c r="AS843" i="9"/>
  <c r="AY843" i="9" s="1"/>
  <c r="AS611" i="9"/>
  <c r="AT611" i="9"/>
  <c r="AZ611" i="9" s="1"/>
  <c r="AT595" i="9"/>
  <c r="AZ595" i="9" s="1"/>
  <c r="AS595" i="9"/>
  <c r="AY595" i="9" s="1"/>
  <c r="AX595" i="9"/>
  <c r="AT559" i="9"/>
  <c r="AZ559" i="9" s="1"/>
  <c r="AS559" i="9"/>
  <c r="AS405" i="9"/>
  <c r="AT405" i="9"/>
  <c r="AZ405" i="9" s="1"/>
  <c r="AT354" i="9"/>
  <c r="AZ354" i="9" s="1"/>
  <c r="AS354" i="9"/>
  <c r="AY354" i="9" s="1"/>
  <c r="AS250" i="9"/>
  <c r="AY250" i="9" s="1"/>
  <c r="AT250" i="9"/>
  <c r="AZ250" i="9" s="1"/>
  <c r="AS713" i="9"/>
  <c r="AY713" i="9" s="1"/>
  <c r="AT689" i="9"/>
  <c r="AZ689" i="9" s="1"/>
  <c r="AS689" i="9"/>
  <c r="AY689" i="9" s="1"/>
  <c r="AT622" i="9"/>
  <c r="AZ622" i="9" s="1"/>
  <c r="AT605" i="9"/>
  <c r="AZ605" i="9" s="1"/>
  <c r="AT591" i="9"/>
  <c r="AZ591" i="9" s="1"/>
  <c r="AS591" i="9"/>
  <c r="AY591" i="9" s="1"/>
  <c r="AT365" i="9"/>
  <c r="AZ365" i="9" s="1"/>
  <c r="AS365" i="9"/>
  <c r="AY365" i="9" s="1"/>
  <c r="AX365" i="9"/>
  <c r="AT795" i="9"/>
  <c r="AZ795" i="9" s="1"/>
  <c r="AS795" i="9"/>
  <c r="AY795" i="9" s="1"/>
  <c r="AT750" i="9"/>
  <c r="AZ750" i="9" s="1"/>
  <c r="AS750" i="9"/>
  <c r="AY750" i="9" s="1"/>
  <c r="AT567" i="9"/>
  <c r="AZ567" i="9" s="1"/>
  <c r="AT555" i="9"/>
  <c r="AZ555" i="9" s="1"/>
  <c r="AX555" i="9"/>
  <c r="AS555" i="9"/>
  <c r="AY555" i="9" s="1"/>
  <c r="AT504" i="9"/>
  <c r="AZ504" i="9" s="1"/>
  <c r="AS504" i="9"/>
  <c r="AY504" i="9" s="1"/>
  <c r="AX504" i="9"/>
  <c r="AT496" i="9"/>
  <c r="AZ496" i="9" s="1"/>
  <c r="AX496" i="9"/>
  <c r="AS496" i="9"/>
  <c r="AY496" i="9" s="1"/>
  <c r="AT445" i="9"/>
  <c r="AZ445" i="9" s="1"/>
  <c r="AX445" i="9"/>
  <c r="AS438" i="9"/>
  <c r="AY438" i="9" s="1"/>
  <c r="AT438" i="9"/>
  <c r="AZ438" i="9" s="1"/>
  <c r="AX438" i="9"/>
  <c r="AS430" i="9"/>
  <c r="AY430" i="9" s="1"/>
  <c r="AT430" i="9"/>
  <c r="AZ430" i="9" s="1"/>
  <c r="AT422" i="9"/>
  <c r="AZ422" i="9" s="1"/>
  <c r="AS422" i="9"/>
  <c r="AY422" i="9" s="1"/>
  <c r="AT398" i="9"/>
  <c r="AZ398" i="9" s="1"/>
  <c r="AT390" i="9"/>
  <c r="AZ390" i="9" s="1"/>
  <c r="AS390" i="9"/>
  <c r="AY390" i="9" s="1"/>
  <c r="AX390" i="9"/>
  <c r="AT344" i="9"/>
  <c r="AZ344" i="9" s="1"/>
  <c r="AT38" i="9"/>
  <c r="AZ38" i="9" s="1"/>
  <c r="AS38" i="9"/>
  <c r="AY38" i="9" s="1"/>
  <c r="AT9" i="9"/>
  <c r="AZ9" i="9" s="1"/>
  <c r="AX9" i="9"/>
  <c r="AS9" i="9"/>
  <c r="AY9" i="9" s="1"/>
  <c r="AS1003" i="9"/>
  <c r="AS930" i="9"/>
  <c r="AS859" i="9"/>
  <c r="BF583" i="9"/>
  <c r="BH583" i="9" s="1"/>
  <c r="AS835" i="9"/>
  <c r="AY835" i="9" s="1"/>
  <c r="AS344" i="9"/>
  <c r="AY344" i="9" s="1"/>
  <c r="AT281" i="9"/>
  <c r="AZ281" i="9" s="1"/>
  <c r="AS281" i="9"/>
  <c r="AY281" i="9" s="1"/>
  <c r="AS227" i="9"/>
  <c r="AT62" i="9"/>
  <c r="AZ62" i="9" s="1"/>
  <c r="AS62" i="9"/>
  <c r="AY62" i="9" s="1"/>
  <c r="AT307" i="9"/>
  <c r="AZ307" i="9" s="1"/>
  <c r="AT288" i="9"/>
  <c r="AZ288" i="9" s="1"/>
  <c r="AS288" i="9"/>
  <c r="AY288" i="9" s="1"/>
  <c r="BF272" i="9"/>
  <c r="BH272" i="9" s="1"/>
  <c r="AT248" i="9"/>
  <c r="AZ248" i="9" s="1"/>
  <c r="AX248" i="9"/>
  <c r="BF161" i="9"/>
  <c r="BH161" i="9" s="1"/>
  <c r="AY161" i="9"/>
  <c r="AT97" i="9"/>
  <c r="AZ97" i="9" s="1"/>
  <c r="AX97" i="9"/>
  <c r="AS97" i="9"/>
  <c r="AY97" i="9" s="1"/>
  <c r="AT58" i="9"/>
  <c r="AZ58" i="9" s="1"/>
  <c r="AS58" i="9"/>
  <c r="AY58" i="9" s="1"/>
  <c r="AS652" i="9"/>
  <c r="BI1187" i="9"/>
  <c r="BI52" i="9"/>
  <c r="BI566" i="9"/>
  <c r="BI181" i="9"/>
  <c r="BI185" i="9"/>
  <c r="BI189" i="9"/>
  <c r="BI193" i="9"/>
  <c r="BI197" i="9"/>
  <c r="BI201" i="9"/>
  <c r="BI205" i="9"/>
  <c r="BI209" i="9"/>
  <c r="BI151" i="9"/>
  <c r="BI252" i="9"/>
  <c r="BI264" i="9"/>
  <c r="BI268" i="9"/>
  <c r="BI280" i="9"/>
  <c r="BI724" i="9"/>
  <c r="BI823" i="9"/>
  <c r="BI616" i="9"/>
  <c r="BI657" i="9"/>
  <c r="BI767" i="9"/>
  <c r="BI787" i="9"/>
  <c r="BI803" i="9"/>
  <c r="BI819" i="9"/>
  <c r="BI834" i="9"/>
  <c r="BI838" i="9"/>
  <c r="BI846" i="9"/>
  <c r="BI850" i="9"/>
  <c r="BI866" i="9"/>
  <c r="BI870" i="9"/>
  <c r="BI878" i="9"/>
  <c r="BI881" i="9"/>
  <c r="BI897" i="9"/>
  <c r="BI1022" i="9"/>
  <c r="BI1004" i="9"/>
  <c r="BI1213" i="9"/>
  <c r="BI1229" i="9"/>
  <c r="AY1106" i="9"/>
  <c r="AX442" i="9"/>
  <c r="AS1171" i="9"/>
  <c r="AY1171" i="9" s="1"/>
  <c r="AS1155" i="9"/>
  <c r="AY1155" i="9" s="1"/>
  <c r="AT1101" i="9"/>
  <c r="AZ1101" i="9" s="1"/>
  <c r="AS1101" i="9"/>
  <c r="AY1101" i="9" s="1"/>
  <c r="AT1230" i="9"/>
  <c r="AZ1230" i="9" s="1"/>
  <c r="AS1230" i="9"/>
  <c r="AY1230" i="9" s="1"/>
  <c r="AS1218" i="9"/>
  <c r="AY1218" i="9" s="1"/>
  <c r="AT1219" i="9"/>
  <c r="AZ1219" i="9" s="1"/>
  <c r="AS1219" i="9"/>
  <c r="AS1210" i="9"/>
  <c r="BF1210" i="9" s="1"/>
  <c r="BH1210" i="9" s="1"/>
  <c r="AY1202" i="9"/>
  <c r="AS1185" i="9"/>
  <c r="AY1185" i="9" s="1"/>
  <c r="AT1095" i="9"/>
  <c r="AZ1095" i="9" s="1"/>
  <c r="AS1095" i="9"/>
  <c r="AY1095" i="9" s="1"/>
  <c r="BF1092" i="9"/>
  <c r="BH1092" i="9" s="1"/>
  <c r="AY1092" i="9"/>
  <c r="BF1088" i="9"/>
  <c r="BH1088" i="9" s="1"/>
  <c r="AY1088" i="9"/>
  <c r="AT1011" i="9"/>
  <c r="AZ1011" i="9" s="1"/>
  <c r="AS992" i="9"/>
  <c r="BF992" i="9" s="1"/>
  <c r="BH992" i="9" s="1"/>
  <c r="AT931" i="9"/>
  <c r="AZ931" i="9" s="1"/>
  <c r="AS931" i="9"/>
  <c r="AY931" i="9" s="1"/>
  <c r="AT926" i="9"/>
  <c r="AT884" i="9"/>
  <c r="AZ884" i="9" s="1"/>
  <c r="AS884" i="9"/>
  <c r="AS872" i="9"/>
  <c r="BF872" i="9" s="1"/>
  <c r="BH872" i="9" s="1"/>
  <c r="AT856" i="9"/>
  <c r="AZ856" i="9" s="1"/>
  <c r="AS773" i="9"/>
  <c r="AS743" i="9"/>
  <c r="AY743" i="9" s="1"/>
  <c r="AT743" i="9"/>
  <c r="AZ743" i="9" s="1"/>
  <c r="AT961" i="9"/>
  <c r="AZ961" i="9" s="1"/>
  <c r="AX961" i="9"/>
  <c r="AS961" i="9"/>
  <c r="AY961" i="9" s="1"/>
  <c r="AS922" i="9"/>
  <c r="AT904" i="9"/>
  <c r="BF904" i="9" s="1"/>
  <c r="BH904" i="9" s="1"/>
  <c r="AT828" i="9"/>
  <c r="BF828" i="9" s="1"/>
  <c r="BH828" i="9" s="1"/>
  <c r="BF1014" i="9"/>
  <c r="BH1014" i="9" s="1"/>
  <c r="AY1014" i="9"/>
  <c r="AS999" i="9"/>
  <c r="AY999" i="9" s="1"/>
  <c r="AT999" i="9"/>
  <c r="AZ999" i="9" s="1"/>
  <c r="AS983" i="9"/>
  <c r="AT983" i="9"/>
  <c r="AZ983" i="9" s="1"/>
  <c r="BF945" i="9"/>
  <c r="BH945" i="9" s="1"/>
  <c r="AT921" i="9"/>
  <c r="AZ921" i="9" s="1"/>
  <c r="AS921" i="9"/>
  <c r="AT879" i="9"/>
  <c r="AZ879" i="9" s="1"/>
  <c r="AS879" i="9"/>
  <c r="AY879" i="9" s="1"/>
  <c r="AS863" i="9"/>
  <c r="AY863" i="9" s="1"/>
  <c r="AT863" i="9"/>
  <c r="AZ863" i="9" s="1"/>
  <c r="AS847" i="9"/>
  <c r="AY847" i="9" s="1"/>
  <c r="AT847" i="9"/>
  <c r="AZ847" i="9" s="1"/>
  <c r="AT831" i="9"/>
  <c r="AZ831" i="9" s="1"/>
  <c r="AS831" i="9"/>
  <c r="AT597" i="9"/>
  <c r="AZ597" i="9" s="1"/>
  <c r="AT374" i="9"/>
  <c r="AZ374" i="9" s="1"/>
  <c r="AS356" i="9"/>
  <c r="AY356" i="9" s="1"/>
  <c r="AT356" i="9"/>
  <c r="AZ356" i="9" s="1"/>
  <c r="AX356" i="9"/>
  <c r="AT308" i="9"/>
  <c r="AZ308" i="9" s="1"/>
  <c r="AT206" i="9"/>
  <c r="AZ206" i="9" s="1"/>
  <c r="AS206" i="9"/>
  <c r="AY206" i="9" s="1"/>
  <c r="AT190" i="9"/>
  <c r="AZ190" i="9" s="1"/>
  <c r="AS190" i="9"/>
  <c r="AY190" i="9" s="1"/>
  <c r="AS155" i="9"/>
  <c r="AY155" i="9" s="1"/>
  <c r="AT155" i="9"/>
  <c r="AZ155" i="9" s="1"/>
  <c r="AT691" i="9"/>
  <c r="AZ691" i="9" s="1"/>
  <c r="AS691" i="9"/>
  <c r="AY691" i="9" s="1"/>
  <c r="AT633" i="9"/>
  <c r="AZ633" i="9" s="1"/>
  <c r="AS633" i="9"/>
  <c r="AT593" i="9"/>
  <c r="AZ593" i="9" s="1"/>
  <c r="AS593" i="9"/>
  <c r="AT367" i="9"/>
  <c r="AZ367" i="9" s="1"/>
  <c r="AX367" i="9"/>
  <c r="AT799" i="9"/>
  <c r="AZ799" i="9" s="1"/>
  <c r="AS799" i="9"/>
  <c r="AT781" i="9"/>
  <c r="AZ781" i="9" s="1"/>
  <c r="AT758" i="9"/>
  <c r="AZ758" i="9" s="1"/>
  <c r="AS758" i="9"/>
  <c r="AY758" i="9" s="1"/>
  <c r="AT668" i="9"/>
  <c r="AZ668" i="9" s="1"/>
  <c r="AS668" i="9"/>
  <c r="AY668" i="9" s="1"/>
  <c r="AS594" i="9"/>
  <c r="AY594" i="9" s="1"/>
  <c r="AT594" i="9"/>
  <c r="AZ594" i="9" s="1"/>
  <c r="BF587" i="9"/>
  <c r="BH587" i="9" s="1"/>
  <c r="AY587" i="9"/>
  <c r="BF415" i="9"/>
  <c r="BH415" i="9" s="1"/>
  <c r="AT380" i="9"/>
  <c r="AZ380" i="9" s="1"/>
  <c r="AS380" i="9"/>
  <c r="AY380" i="9" s="1"/>
  <c r="AT350" i="9"/>
  <c r="AZ350" i="9" s="1"/>
  <c r="AS350" i="9"/>
  <c r="AY350" i="9" s="1"/>
  <c r="AS330" i="9"/>
  <c r="AY330" i="9" s="1"/>
  <c r="AT330" i="9"/>
  <c r="AZ330" i="9" s="1"/>
  <c r="AT22" i="9"/>
  <c r="AZ22" i="9" s="1"/>
  <c r="AS22" i="9"/>
  <c r="AY22" i="9" s="1"/>
  <c r="AS11" i="9"/>
  <c r="AY11" i="9" s="1"/>
  <c r="AT11" i="9"/>
  <c r="AZ11" i="9" s="1"/>
  <c r="BF1087" i="9"/>
  <c r="BH1087" i="9" s="1"/>
  <c r="AS787" i="9"/>
  <c r="AY787" i="9" s="1"/>
  <c r="AS684" i="9"/>
  <c r="AY684" i="9" s="1"/>
  <c r="AS508" i="9"/>
  <c r="AS93" i="9"/>
  <c r="AY93" i="9" s="1"/>
  <c r="AS308" i="9"/>
  <c r="AS259" i="9"/>
  <c r="AY259" i="9" s="1"/>
  <c r="AS243" i="9"/>
  <c r="AY243" i="9" s="1"/>
  <c r="AT217" i="9"/>
  <c r="AZ217" i="9" s="1"/>
  <c r="AS217" i="9"/>
  <c r="AY217" i="9" s="1"/>
  <c r="AT208" i="9"/>
  <c r="AZ208" i="9" s="1"/>
  <c r="AS208" i="9"/>
  <c r="AY208" i="9" s="1"/>
  <c r="AT192" i="9"/>
  <c r="AZ192" i="9" s="1"/>
  <c r="AS192" i="9"/>
  <c r="AY192" i="9" s="1"/>
  <c r="AS165" i="9"/>
  <c r="AT149" i="9"/>
  <c r="AZ149" i="9" s="1"/>
  <c r="AT64" i="9"/>
  <c r="AZ64" i="9" s="1"/>
  <c r="AY323" i="9"/>
  <c r="AT300" i="9"/>
  <c r="AZ300" i="9" s="1"/>
  <c r="AY101" i="9"/>
  <c r="AT77" i="9"/>
  <c r="AZ77" i="9" s="1"/>
  <c r="AS77" i="9"/>
  <c r="AY77" i="9" s="1"/>
  <c r="AX77" i="9"/>
  <c r="AT69" i="9"/>
  <c r="AZ69" i="9" s="1"/>
  <c r="AS69" i="9"/>
  <c r="AY69" i="9" s="1"/>
  <c r="AX69" i="9"/>
  <c r="AS567" i="9"/>
  <c r="AY567" i="9" s="1"/>
  <c r="AS449" i="9"/>
  <c r="AY449" i="9" s="1"/>
  <c r="BI530" i="9"/>
  <c r="BI609" i="9"/>
  <c r="BI634" i="9"/>
  <c r="BI769" i="9"/>
  <c r="BI719" i="9"/>
  <c r="BI792" i="9"/>
  <c r="BI804" i="9"/>
  <c r="BI812" i="9"/>
  <c r="BI835" i="9"/>
  <c r="BI859" i="9"/>
  <c r="BI871" i="9"/>
  <c r="BI925" i="9"/>
  <c r="BI890" i="9"/>
  <c r="BI906" i="9"/>
  <c r="BI989" i="9"/>
  <c r="BI1001" i="9"/>
  <c r="AX671" i="9"/>
  <c r="AX540" i="9"/>
  <c r="AX485" i="9"/>
  <c r="AX473" i="9"/>
  <c r="AX461" i="9"/>
  <c r="BF967" i="9"/>
  <c r="BH967" i="9" s="1"/>
  <c r="AS924" i="9"/>
  <c r="BF924" i="9" s="1"/>
  <c r="BH924" i="9" s="1"/>
  <c r="AS802" i="9"/>
  <c r="AY802" i="9" s="1"/>
  <c r="AS786" i="9"/>
  <c r="BF786" i="9" s="1"/>
  <c r="BH786" i="9" s="1"/>
  <c r="AS738" i="9"/>
  <c r="AY738" i="9" s="1"/>
  <c r="BF1049" i="9"/>
  <c r="BH1049" i="9" s="1"/>
  <c r="BF1039" i="9"/>
  <c r="BH1039" i="9" s="1"/>
  <c r="BF1033" i="9"/>
  <c r="BH1033" i="9" s="1"/>
  <c r="AS836" i="9"/>
  <c r="BF836" i="9" s="1"/>
  <c r="BH836" i="9" s="1"/>
  <c r="BF818" i="9"/>
  <c r="BH818" i="9" s="1"/>
  <c r="BF670" i="9"/>
  <c r="BH670" i="9" s="1"/>
  <c r="BF642" i="9"/>
  <c r="BH642" i="9" s="1"/>
  <c r="AS552" i="9"/>
  <c r="BF552" i="9" s="1"/>
  <c r="BH552" i="9" s="1"/>
  <c r="BF531" i="9"/>
  <c r="BH531" i="9" s="1"/>
  <c r="BF488" i="9"/>
  <c r="BH488" i="9" s="1"/>
  <c r="BF464" i="9"/>
  <c r="BH464" i="9" s="1"/>
  <c r="BF460" i="9"/>
  <c r="BH460" i="9" s="1"/>
  <c r="AS204" i="9"/>
  <c r="BF204" i="9" s="1"/>
  <c r="BH204" i="9" s="1"/>
  <c r="AS188" i="9"/>
  <c r="BF188" i="9" s="1"/>
  <c r="BH188" i="9" s="1"/>
  <c r="AS783" i="9"/>
  <c r="AY783" i="9" s="1"/>
  <c r="BF737" i="9"/>
  <c r="BH737" i="9" s="1"/>
  <c r="AS720" i="9"/>
  <c r="BF720" i="9" s="1"/>
  <c r="BH720" i="9" s="1"/>
  <c r="AS687" i="9"/>
  <c r="AY687" i="9" s="1"/>
  <c r="AS672" i="9"/>
  <c r="AY672" i="9" s="1"/>
  <c r="AS655" i="9"/>
  <c r="BF655" i="9" s="1"/>
  <c r="BH655" i="9" s="1"/>
  <c r="AS636" i="9"/>
  <c r="AY636" i="9" s="1"/>
  <c r="BF609" i="9"/>
  <c r="BH609" i="9" s="1"/>
  <c r="AS549" i="9"/>
  <c r="AY549" i="9" s="1"/>
  <c r="AS545" i="9"/>
  <c r="AY545" i="9" s="1"/>
  <c r="AS541" i="9"/>
  <c r="AY541" i="9" s="1"/>
  <c r="AS537" i="9"/>
  <c r="AY537" i="9" s="1"/>
  <c r="AS533" i="9"/>
  <c r="AY533" i="9" s="1"/>
  <c r="BF494" i="9"/>
  <c r="BH494" i="9" s="1"/>
  <c r="AS487" i="9"/>
  <c r="AY487" i="9" s="1"/>
  <c r="AS483" i="9"/>
  <c r="AY483" i="9" s="1"/>
  <c r="AS479" i="9"/>
  <c r="AY479" i="9" s="1"/>
  <c r="AS475" i="9"/>
  <c r="AY475" i="9" s="1"/>
  <c r="AS471" i="9"/>
  <c r="AY471" i="9" s="1"/>
  <c r="AS467" i="9"/>
  <c r="AY467" i="9" s="1"/>
  <c r="AS463" i="9"/>
  <c r="AY463" i="9" s="1"/>
  <c r="AS459" i="9"/>
  <c r="AY459" i="9" s="1"/>
  <c r="AS384" i="9"/>
  <c r="AY384" i="9" s="1"/>
  <c r="BF774" i="9"/>
  <c r="BH774" i="9" s="1"/>
  <c r="BF685" i="9"/>
  <c r="BH685" i="9" s="1"/>
  <c r="BF373" i="9"/>
  <c r="BH373" i="9" s="1"/>
  <c r="AS110" i="9"/>
  <c r="BF110" i="9" s="1"/>
  <c r="BH110" i="9" s="1"/>
  <c r="AS891" i="9"/>
  <c r="BF891" i="9" s="1"/>
  <c r="BH891" i="9" s="1"/>
  <c r="AS766" i="9"/>
  <c r="BF766" i="9" s="1"/>
  <c r="BH766" i="9" s="1"/>
  <c r="AS740" i="9"/>
  <c r="BF740" i="9" s="1"/>
  <c r="BH740" i="9" s="1"/>
  <c r="AS669" i="9"/>
  <c r="BF669" i="9" s="1"/>
  <c r="BH669" i="9" s="1"/>
  <c r="AS495" i="9"/>
  <c r="AY495" i="9" s="1"/>
  <c r="AS446" i="9"/>
  <c r="AY446" i="9" s="1"/>
  <c r="AS433" i="9"/>
  <c r="AY433" i="9" s="1"/>
  <c r="AS423" i="9"/>
  <c r="AY423" i="9" s="1"/>
  <c r="AS393" i="9"/>
  <c r="AY393" i="9" s="1"/>
  <c r="AS379" i="9"/>
  <c r="AY379" i="9" s="1"/>
  <c r="AS807" i="9"/>
  <c r="AY807" i="9" s="1"/>
  <c r="AS692" i="9"/>
  <c r="AY692" i="9" s="1"/>
  <c r="AS556" i="9"/>
  <c r="AY556" i="9" s="1"/>
  <c r="AS443" i="9"/>
  <c r="AY443" i="9" s="1"/>
  <c r="AS431" i="9"/>
  <c r="AY431" i="9" s="1"/>
  <c r="AS403" i="9"/>
  <c r="BF403" i="9" s="1"/>
  <c r="BH403" i="9" s="1"/>
  <c r="AS395" i="9"/>
  <c r="AY395" i="9" s="1"/>
  <c r="AS389" i="9"/>
  <c r="AY389" i="9" s="1"/>
  <c r="AS343" i="9"/>
  <c r="AY343" i="9" s="1"/>
  <c r="AS338" i="9"/>
  <c r="AY338" i="9" s="1"/>
  <c r="AS333" i="9"/>
  <c r="AY333" i="9" s="1"/>
  <c r="AS306" i="9"/>
  <c r="AY306" i="9" s="1"/>
  <c r="AS299" i="9"/>
  <c r="AY299" i="9" s="1"/>
  <c r="AS291" i="9"/>
  <c r="AY291" i="9" s="1"/>
  <c r="AS92" i="9"/>
  <c r="AY92" i="9" s="1"/>
  <c r="AS53" i="9"/>
  <c r="AY53" i="9" s="1"/>
  <c r="AS29" i="9"/>
  <c r="BF29" i="9" s="1"/>
  <c r="BH29" i="9" s="1"/>
  <c r="AS279" i="9"/>
  <c r="BF279" i="9" s="1"/>
  <c r="BH279" i="9" s="1"/>
  <c r="AS263" i="9"/>
  <c r="BF263" i="9" s="1"/>
  <c r="BH263" i="9" s="1"/>
  <c r="AS231" i="9"/>
  <c r="BF231" i="9" s="1"/>
  <c r="BH231" i="9" s="1"/>
  <c r="AS215" i="9"/>
  <c r="BF215" i="9" s="1"/>
  <c r="BH215" i="9" s="1"/>
  <c r="BF180" i="9"/>
  <c r="BH180" i="9" s="1"/>
  <c r="AS169" i="9"/>
  <c r="BF169" i="9" s="1"/>
  <c r="BH169" i="9" s="1"/>
  <c r="BF153" i="9"/>
  <c r="BH153" i="9" s="1"/>
  <c r="AS86" i="9"/>
  <c r="BF86" i="9" s="1"/>
  <c r="BH86" i="9" s="1"/>
  <c r="AS50" i="9"/>
  <c r="AY50" i="9" s="1"/>
  <c r="AS34" i="9"/>
  <c r="BF34" i="9" s="1"/>
  <c r="BH34" i="9" s="1"/>
  <c r="AS18" i="9"/>
  <c r="BF18" i="9" s="1"/>
  <c r="BH18" i="9" s="1"/>
  <c r="AS303" i="9"/>
  <c r="AY303" i="9" s="1"/>
  <c r="AS295" i="9"/>
  <c r="AY295" i="9" s="1"/>
  <c r="AS17" i="9"/>
  <c r="AY17" i="9" s="1"/>
  <c r="BF234" i="9"/>
  <c r="BH234" i="9" s="1"/>
  <c r="BF226" i="9"/>
  <c r="BH226" i="9" s="1"/>
  <c r="BF218" i="9"/>
  <c r="BH218" i="9" s="1"/>
  <c r="BF201" i="9"/>
  <c r="BH201" i="9" s="1"/>
  <c r="BF193" i="9"/>
  <c r="BH193" i="9" s="1"/>
  <c r="BF74" i="9"/>
  <c r="BH74" i="9" s="1"/>
  <c r="AS815" i="9"/>
  <c r="BF815" i="9" s="1"/>
  <c r="BH815" i="9" s="1"/>
  <c r="AS499" i="9"/>
  <c r="AY499" i="9" s="1"/>
  <c r="AS435" i="9"/>
  <c r="AY435" i="9" s="1"/>
  <c r="AS421" i="9"/>
  <c r="AY421" i="9" s="1"/>
  <c r="BI652" i="9"/>
  <c r="BI772" i="9"/>
  <c r="BI561" i="9"/>
  <c r="BI605" i="9"/>
  <c r="BI613" i="9"/>
  <c r="BI658" i="9"/>
  <c r="BI927" i="9"/>
  <c r="BI784" i="9"/>
  <c r="BI788" i="9"/>
  <c r="BI796" i="9"/>
  <c r="BI800" i="9"/>
  <c r="BI808" i="9"/>
  <c r="BI816" i="9"/>
  <c r="BI839" i="9"/>
  <c r="BI843" i="9"/>
  <c r="BI851" i="9"/>
  <c r="BI855" i="9"/>
  <c r="BI867" i="9"/>
  <c r="BI875" i="9"/>
  <c r="BI882" i="9"/>
  <c r="BI886" i="9"/>
  <c r="BI898" i="9"/>
  <c r="BI981" i="9"/>
  <c r="BI985" i="9"/>
  <c r="BI997" i="9"/>
  <c r="BI1005" i="9"/>
  <c r="BI1056" i="9"/>
  <c r="BI1209" i="9"/>
  <c r="BI1218" i="9"/>
  <c r="BI1226" i="9"/>
  <c r="BI57" i="9"/>
  <c r="AY1074" i="9"/>
  <c r="BI307" i="9"/>
  <c r="BI383" i="9"/>
  <c r="BI781" i="9"/>
  <c r="BI14" i="9"/>
  <c r="BI18" i="9"/>
  <c r="BI22" i="9"/>
  <c r="BI26" i="9"/>
  <c r="BI34" i="9"/>
  <c r="BI42" i="9"/>
  <c r="BI46" i="9"/>
  <c r="BI50" i="9"/>
  <c r="BI328" i="9"/>
  <c r="BI552" i="9"/>
  <c r="BI665" i="9"/>
  <c r="BI490" i="9"/>
  <c r="BI707" i="9"/>
  <c r="BI711" i="9"/>
  <c r="BI100" i="9"/>
  <c r="BI141" i="9"/>
  <c r="BI145" i="9"/>
  <c r="BI179" i="9"/>
  <c r="BI183" i="9"/>
  <c r="BI187" i="9"/>
  <c r="BI191" i="9"/>
  <c r="BI195" i="9"/>
  <c r="BI199" i="9"/>
  <c r="BI203" i="9"/>
  <c r="BI207" i="9"/>
  <c r="BI211" i="9"/>
  <c r="BI375" i="9"/>
  <c r="BI388" i="9"/>
  <c r="BI565" i="9"/>
  <c r="BI675" i="9"/>
  <c r="BI679" i="9"/>
  <c r="BI688" i="9"/>
  <c r="BI149" i="9"/>
  <c r="BI153" i="9"/>
  <c r="BI157" i="9"/>
  <c r="BI219" i="9"/>
  <c r="BI227" i="9"/>
  <c r="BI235" i="9"/>
  <c r="BI243" i="9"/>
  <c r="BI254" i="9"/>
  <c r="BI258" i="9"/>
  <c r="BI262" i="9"/>
  <c r="BI266" i="9"/>
  <c r="BI270" i="9"/>
  <c r="BI274" i="9"/>
  <c r="BI278" i="9"/>
  <c r="BI406" i="9"/>
  <c r="BI419" i="9"/>
  <c r="BI621" i="9"/>
  <c r="BI640" i="9"/>
  <c r="BI644" i="9"/>
  <c r="BI749" i="9"/>
  <c r="BI824" i="9"/>
  <c r="BI113" i="9"/>
  <c r="BI164" i="9"/>
  <c r="BI172" i="9"/>
  <c r="BI176" i="9"/>
  <c r="BI452" i="9"/>
  <c r="BI456" i="9"/>
  <c r="BI509" i="9"/>
  <c r="BI757" i="9"/>
  <c r="BI626" i="9"/>
  <c r="BI638" i="9"/>
  <c r="BI691" i="9"/>
  <c r="BI766" i="9"/>
  <c r="BI920" i="9"/>
  <c r="BI558" i="9"/>
  <c r="BI593" i="9"/>
  <c r="BI606" i="9"/>
  <c r="BI610" i="9"/>
  <c r="BI614" i="9"/>
  <c r="BI631" i="9"/>
  <c r="BI655" i="9"/>
  <c r="BI659" i="9"/>
  <c r="BI760" i="9"/>
  <c r="BI771" i="9"/>
  <c r="BI928" i="9"/>
  <c r="BI960" i="9"/>
  <c r="BI720" i="9"/>
  <c r="BI785" i="9"/>
  <c r="BI789" i="9"/>
  <c r="BI793" i="9"/>
  <c r="BI797" i="9"/>
  <c r="BI801" i="9"/>
  <c r="BI805" i="9"/>
  <c r="BI809" i="9"/>
  <c r="BI813" i="9"/>
  <c r="BI817" i="9"/>
  <c r="BI836" i="9"/>
  <c r="BI840" i="9"/>
  <c r="BI844" i="9"/>
  <c r="BI848" i="9"/>
  <c r="BI856" i="9"/>
  <c r="BI860" i="9"/>
  <c r="BI864" i="9"/>
  <c r="BI868" i="9"/>
  <c r="BI872" i="9"/>
  <c r="BI919" i="9"/>
  <c r="BI1010" i="9"/>
  <c r="BI883" i="9"/>
  <c r="BI887" i="9"/>
  <c r="BI891" i="9"/>
  <c r="BI895" i="9"/>
  <c r="BI899" i="9"/>
  <c r="BI966" i="9"/>
  <c r="BI982" i="9"/>
  <c r="BI986" i="9"/>
  <c r="BI990" i="9"/>
  <c r="BI994" i="9"/>
  <c r="BI998" i="9"/>
  <c r="BI1002" i="9"/>
  <c r="BI1006" i="9"/>
  <c r="BI1064" i="9"/>
  <c r="BI1101" i="9"/>
  <c r="BI1210" i="9"/>
  <c r="BI1215" i="9"/>
  <c r="BI1219" i="9"/>
  <c r="BI1223" i="9"/>
  <c r="BI1227" i="9"/>
  <c r="BI297" i="9"/>
  <c r="BI84" i="9"/>
  <c r="BI60" i="9"/>
  <c r="BI56" i="9"/>
  <c r="AX177" i="9"/>
  <c r="AY972" i="9"/>
  <c r="AY1070" i="9"/>
  <c r="AX1052" i="9"/>
  <c r="AX1036" i="9"/>
  <c r="AX463" i="9"/>
  <c r="AY525" i="9"/>
  <c r="AY976" i="9"/>
  <c r="AX507" i="9"/>
  <c r="AX1040" i="9"/>
  <c r="AX469" i="9"/>
  <c r="AX1098" i="9"/>
  <c r="AX538" i="9"/>
  <c r="AX483" i="9"/>
  <c r="AX471" i="9"/>
  <c r="AS1054" i="9"/>
  <c r="AY1054" i="9" s="1"/>
  <c r="AS1050" i="9"/>
  <c r="AY1050" i="9" s="1"/>
  <c r="AS1046" i="9"/>
  <c r="AY1046" i="9" s="1"/>
  <c r="AS1042" i="9"/>
  <c r="AY1042" i="9" s="1"/>
  <c r="AS1038" i="9"/>
  <c r="AY1038" i="9" s="1"/>
  <c r="AS1034" i="9"/>
  <c r="AY1034" i="9" s="1"/>
  <c r="AS1030" i="9"/>
  <c r="AY1030" i="9" s="1"/>
  <c r="AS1026" i="9"/>
  <c r="AY1026" i="9" s="1"/>
  <c r="AS1220" i="9"/>
  <c r="BF1220" i="9" s="1"/>
  <c r="BH1220" i="9" s="1"/>
  <c r="BF1176" i="9"/>
  <c r="BH1176" i="9" s="1"/>
  <c r="BF1168" i="9"/>
  <c r="BH1168" i="9" s="1"/>
  <c r="BF1164" i="9"/>
  <c r="BH1164" i="9" s="1"/>
  <c r="BF1150" i="9"/>
  <c r="BH1150" i="9" s="1"/>
  <c r="BF1144" i="9"/>
  <c r="BH1144" i="9" s="1"/>
  <c r="BF1142" i="9"/>
  <c r="BH1142" i="9" s="1"/>
  <c r="AS1100" i="9"/>
  <c r="AY1100" i="9" s="1"/>
  <c r="BF912" i="9"/>
  <c r="BH912" i="9" s="1"/>
  <c r="AS890" i="9"/>
  <c r="BF890" i="9" s="1"/>
  <c r="BH890" i="9" s="1"/>
  <c r="AS874" i="9"/>
  <c r="BF874" i="9" s="1"/>
  <c r="BH874" i="9" s="1"/>
  <c r="AS858" i="9"/>
  <c r="BF858" i="9" s="1"/>
  <c r="BH858" i="9" s="1"/>
  <c r="BF848" i="9"/>
  <c r="BH848" i="9" s="1"/>
  <c r="AS842" i="9"/>
  <c r="BF842" i="9" s="1"/>
  <c r="BH842" i="9" s="1"/>
  <c r="AT816" i="9"/>
  <c r="AZ816" i="9" s="1"/>
  <c r="BF812" i="9"/>
  <c r="BH812" i="9" s="1"/>
  <c r="AT782" i="9"/>
  <c r="BF782" i="9" s="1"/>
  <c r="BH782" i="9" s="1"/>
  <c r="BF753" i="9"/>
  <c r="BH753" i="9" s="1"/>
  <c r="AS718" i="9"/>
  <c r="BF718" i="9" s="1"/>
  <c r="BH718" i="9" s="1"/>
  <c r="AT1190" i="9"/>
  <c r="BF1190" i="9" s="1"/>
  <c r="BH1190" i="9" s="1"/>
  <c r="AS1012" i="9"/>
  <c r="BF1012" i="9" s="1"/>
  <c r="BH1012" i="9" s="1"/>
  <c r="BF905" i="9"/>
  <c r="BH905" i="9" s="1"/>
  <c r="BF894" i="9"/>
  <c r="BH894" i="9" s="1"/>
  <c r="BF829" i="9"/>
  <c r="BH829" i="9" s="1"/>
  <c r="AS821" i="9"/>
  <c r="BF821" i="9" s="1"/>
  <c r="BH821" i="9" s="1"/>
  <c r="AT1010" i="9"/>
  <c r="AZ1010" i="9" s="1"/>
  <c r="AT909" i="9"/>
  <c r="BF909" i="9" s="1"/>
  <c r="BH909" i="9" s="1"/>
  <c r="AT671" i="9"/>
  <c r="AZ671" i="9" s="1"/>
  <c r="AS666" i="9"/>
  <c r="BF666" i="9" s="1"/>
  <c r="BH666" i="9" s="1"/>
  <c r="AS640" i="9"/>
  <c r="BF640" i="9" s="1"/>
  <c r="BH640" i="9" s="1"/>
  <c r="AT624" i="9"/>
  <c r="AZ624" i="9" s="1"/>
  <c r="AT607" i="9"/>
  <c r="AZ607" i="9" s="1"/>
  <c r="AT548" i="9"/>
  <c r="AZ548" i="9" s="1"/>
  <c r="AT544" i="9"/>
  <c r="AZ544" i="9" s="1"/>
  <c r="AT540" i="9"/>
  <c r="AZ540" i="9" s="1"/>
  <c r="AT536" i="9"/>
  <c r="AZ536" i="9" s="1"/>
  <c r="AT532" i="9"/>
  <c r="AZ532" i="9" s="1"/>
  <c r="AS529" i="9"/>
  <c r="BF529" i="9" s="1"/>
  <c r="BH529" i="9" s="1"/>
  <c r="AS493" i="9"/>
  <c r="AY493" i="9" s="1"/>
  <c r="AS419" i="9"/>
  <c r="AY419" i="9" s="1"/>
  <c r="AS376" i="9"/>
  <c r="AY376" i="9" s="1"/>
  <c r="BF351" i="9"/>
  <c r="BH351" i="9" s="1"/>
  <c r="AS328" i="9"/>
  <c r="BF328" i="9" s="1"/>
  <c r="BH328" i="9" s="1"/>
  <c r="AS277" i="9"/>
  <c r="BF277" i="9" s="1"/>
  <c r="BH277" i="9" s="1"/>
  <c r="AS261" i="9"/>
  <c r="AY261" i="9" s="1"/>
  <c r="AS246" i="9"/>
  <c r="AY246" i="9" s="1"/>
  <c r="AS229" i="9"/>
  <c r="BF229" i="9" s="1"/>
  <c r="BH229" i="9" s="1"/>
  <c r="AS213" i="9"/>
  <c r="BF213" i="9" s="1"/>
  <c r="BH213" i="9" s="1"/>
  <c r="AS167" i="9"/>
  <c r="BF167" i="9" s="1"/>
  <c r="BH167" i="9" s="1"/>
  <c r="AT151" i="9"/>
  <c r="AZ151" i="9" s="1"/>
  <c r="AS792" i="9"/>
  <c r="AY792" i="9" s="1"/>
  <c r="BF765" i="9"/>
  <c r="BH765" i="9" s="1"/>
  <c r="BF711" i="9"/>
  <c r="BH711" i="9" s="1"/>
  <c r="AS694" i="9"/>
  <c r="BF694" i="9" s="1"/>
  <c r="BH694" i="9" s="1"/>
  <c r="AS654" i="9"/>
  <c r="AY654" i="9" s="1"/>
  <c r="AS648" i="9"/>
  <c r="BF648" i="9" s="1"/>
  <c r="BH648" i="9" s="1"/>
  <c r="AS635" i="9"/>
  <c r="AY635" i="9" s="1"/>
  <c r="AS630" i="9"/>
  <c r="AY630" i="9" s="1"/>
  <c r="AS564" i="9"/>
  <c r="BF564" i="9" s="1"/>
  <c r="BH564" i="9" s="1"/>
  <c r="AS490" i="9"/>
  <c r="BF490" i="9" s="1"/>
  <c r="BH490" i="9" s="1"/>
  <c r="AS486" i="9"/>
  <c r="AY486" i="9" s="1"/>
  <c r="AS482" i="9"/>
  <c r="AY482" i="9" s="1"/>
  <c r="AS478" i="9"/>
  <c r="AY478" i="9" s="1"/>
  <c r="AS474" i="9"/>
  <c r="AY474" i="9" s="1"/>
  <c r="AS470" i="9"/>
  <c r="AY470" i="9" s="1"/>
  <c r="AS466" i="9"/>
  <c r="AY466" i="9" s="1"/>
  <c r="AS462" i="9"/>
  <c r="AY462" i="9" s="1"/>
  <c r="BF388" i="9"/>
  <c r="BH388" i="9" s="1"/>
  <c r="BF368" i="9"/>
  <c r="BH368" i="9" s="1"/>
  <c r="AS357" i="9"/>
  <c r="AY357" i="9" s="1"/>
  <c r="AS353" i="9"/>
  <c r="AY353" i="9" s="1"/>
  <c r="BF349" i="9"/>
  <c r="BH349" i="9" s="1"/>
  <c r="AT780" i="9"/>
  <c r="BF780" i="9" s="1"/>
  <c r="BH780" i="9" s="1"/>
  <c r="AT686" i="9"/>
  <c r="AZ686" i="9" s="1"/>
  <c r="AT562" i="9"/>
  <c r="AZ562" i="9" s="1"/>
  <c r="AT554" i="9"/>
  <c r="AZ554" i="9" s="1"/>
  <c r="AT507" i="9"/>
  <c r="AZ507" i="9" s="1"/>
  <c r="BF502" i="9"/>
  <c r="BH502" i="9" s="1"/>
  <c r="AT444" i="9"/>
  <c r="AZ444" i="9" s="1"/>
  <c r="AT441" i="9"/>
  <c r="AZ441" i="9" s="1"/>
  <c r="AT429" i="9"/>
  <c r="AZ429" i="9" s="1"/>
  <c r="AT401" i="9"/>
  <c r="AZ401" i="9" s="1"/>
  <c r="AT371" i="9"/>
  <c r="AZ371" i="9" s="1"/>
  <c r="AT337" i="9"/>
  <c r="AZ337" i="9" s="1"/>
  <c r="AT85" i="9"/>
  <c r="AZ85" i="9" s="1"/>
  <c r="AS1060" i="9"/>
  <c r="AY1060" i="9" s="1"/>
  <c r="AS895" i="9"/>
  <c r="BF895" i="9" s="1"/>
  <c r="BH895" i="9" s="1"/>
  <c r="AS725" i="9"/>
  <c r="BF725" i="9" s="1"/>
  <c r="BH725" i="9" s="1"/>
  <c r="AS439" i="9"/>
  <c r="AY439" i="9" s="1"/>
  <c r="AS427" i="9"/>
  <c r="AY427" i="9" s="1"/>
  <c r="AS377" i="9"/>
  <c r="AY377" i="9" s="1"/>
  <c r="AS677" i="9"/>
  <c r="BF677" i="9" s="1"/>
  <c r="BH677" i="9" s="1"/>
  <c r="AS645" i="9"/>
  <c r="BF645" i="9" s="1"/>
  <c r="BH645" i="9" s="1"/>
  <c r="AS628" i="9"/>
  <c r="BF628" i="9" s="1"/>
  <c r="BH628" i="9" s="1"/>
  <c r="AS619" i="9"/>
  <c r="BF619" i="9" s="1"/>
  <c r="BH619" i="9" s="1"/>
  <c r="AS553" i="9"/>
  <c r="AY553" i="9" s="1"/>
  <c r="AS450" i="9"/>
  <c r="BF450" i="9" s="1"/>
  <c r="BH450" i="9" s="1"/>
  <c r="AS399" i="9"/>
  <c r="AY399" i="9" s="1"/>
  <c r="AS378" i="9"/>
  <c r="AY378" i="9" s="1"/>
  <c r="AS341" i="9"/>
  <c r="AY341" i="9" s="1"/>
  <c r="AS336" i="9"/>
  <c r="AY336" i="9" s="1"/>
  <c r="AS332" i="9"/>
  <c r="AY332" i="9" s="1"/>
  <c r="AS284" i="9"/>
  <c r="AY284" i="9" s="1"/>
  <c r="AS112" i="9"/>
  <c r="BF112" i="9" s="1"/>
  <c r="BH112" i="9" s="1"/>
  <c r="AS96" i="9"/>
  <c r="AY96" i="9" s="1"/>
  <c r="BF273" i="9"/>
  <c r="BH273" i="9" s="1"/>
  <c r="AS267" i="9"/>
  <c r="BF267" i="9" s="1"/>
  <c r="BH267" i="9" s="1"/>
  <c r="AS251" i="9"/>
  <c r="AY251" i="9" s="1"/>
  <c r="AS235" i="9"/>
  <c r="BF235" i="9" s="1"/>
  <c r="BH235" i="9" s="1"/>
  <c r="AS219" i="9"/>
  <c r="AY219" i="9" s="1"/>
  <c r="AS210" i="9"/>
  <c r="BF210" i="9" s="1"/>
  <c r="BH210" i="9" s="1"/>
  <c r="BF200" i="9"/>
  <c r="BH200" i="9" s="1"/>
  <c r="AS194" i="9"/>
  <c r="BF194" i="9" s="1"/>
  <c r="BH194" i="9" s="1"/>
  <c r="AS178" i="9"/>
  <c r="BF178" i="9" s="1"/>
  <c r="BH178" i="9" s="1"/>
  <c r="AS173" i="9"/>
  <c r="BF173" i="9" s="1"/>
  <c r="BH173" i="9" s="1"/>
  <c r="BF67" i="9"/>
  <c r="BH67" i="9" s="1"/>
  <c r="BF44" i="9"/>
  <c r="BH44" i="9" s="1"/>
  <c r="AS12" i="9"/>
  <c r="AY12" i="9" s="1"/>
  <c r="AS8" i="9"/>
  <c r="AY8" i="9" s="1"/>
  <c r="AS37" i="9"/>
  <c r="BF37" i="9" s="1"/>
  <c r="BH37" i="9" s="1"/>
  <c r="AS5" i="9"/>
  <c r="BF5" i="9" s="1"/>
  <c r="BH5" i="9" s="1"/>
  <c r="BF99" i="9"/>
  <c r="BH99" i="9" s="1"/>
  <c r="BF95" i="9"/>
  <c r="BH95" i="9" s="1"/>
  <c r="BF79" i="9"/>
  <c r="BH79" i="9" s="1"/>
  <c r="BF71" i="9"/>
  <c r="BH71" i="9" s="1"/>
  <c r="AS770" i="9"/>
  <c r="BF770" i="9" s="1"/>
  <c r="BH770" i="9" s="1"/>
  <c r="AS681" i="9"/>
  <c r="AY681" i="9" s="1"/>
  <c r="AS610" i="9"/>
  <c r="BF610" i="9" s="1"/>
  <c r="BH610" i="9" s="1"/>
  <c r="AS497" i="9"/>
  <c r="AY497" i="9" s="1"/>
  <c r="AS432" i="9"/>
  <c r="AY432" i="9" s="1"/>
  <c r="AS420" i="9"/>
  <c r="AY420" i="9" s="1"/>
  <c r="BF898" i="9"/>
  <c r="BH898" i="9" s="1"/>
  <c r="BF834" i="9"/>
  <c r="BH834" i="9" s="1"/>
  <c r="AS825" i="9"/>
  <c r="BF825" i="9" s="1"/>
  <c r="BH825" i="9" s="1"/>
  <c r="BF807" i="9"/>
  <c r="BH807" i="9" s="1"/>
  <c r="BF538" i="9"/>
  <c r="BH538" i="9" s="1"/>
  <c r="BF475" i="9"/>
  <c r="BH475" i="9" s="1"/>
  <c r="AS709" i="9"/>
  <c r="BF709" i="9" s="1"/>
  <c r="BH709" i="9" s="1"/>
  <c r="AS653" i="9"/>
  <c r="AY653" i="9" s="1"/>
  <c r="AS489" i="9"/>
  <c r="AY489" i="9" s="1"/>
  <c r="AS485" i="9"/>
  <c r="AY485" i="9" s="1"/>
  <c r="AS481" i="9"/>
  <c r="AY481" i="9" s="1"/>
  <c r="AS477" i="9"/>
  <c r="AY477" i="9" s="1"/>
  <c r="AS473" i="9"/>
  <c r="AY473" i="9" s="1"/>
  <c r="AS469" i="9"/>
  <c r="AY469" i="9" s="1"/>
  <c r="AS465" i="9"/>
  <c r="AY465" i="9" s="1"/>
  <c r="AS461" i="9"/>
  <c r="AY461" i="9" s="1"/>
  <c r="BF433" i="9"/>
  <c r="BH433" i="9" s="1"/>
  <c r="BF389" i="9"/>
  <c r="BH389" i="9" s="1"/>
  <c r="BF50" i="9"/>
  <c r="BH50" i="9" s="1"/>
  <c r="AS683" i="9"/>
  <c r="AY683" i="9" s="1"/>
  <c r="AS425" i="9"/>
  <c r="AY425" i="9" s="1"/>
  <c r="AS803" i="9"/>
  <c r="BF803" i="9" s="1"/>
  <c r="BH803" i="9" s="1"/>
  <c r="AS776" i="9"/>
  <c r="AY776" i="9" s="1"/>
  <c r="AS448" i="9"/>
  <c r="AY448" i="9" s="1"/>
  <c r="AS397" i="9"/>
  <c r="AY397" i="9" s="1"/>
  <c r="AS296" i="9"/>
  <c r="BF296" i="9" s="1"/>
  <c r="BH296" i="9" s="1"/>
  <c r="AS271" i="9"/>
  <c r="BF271" i="9" s="1"/>
  <c r="BH271" i="9" s="1"/>
  <c r="AS255" i="9"/>
  <c r="AY255" i="9" s="1"/>
  <c r="AS239" i="9"/>
  <c r="AY239" i="9" s="1"/>
  <c r="AS223" i="9"/>
  <c r="BF223" i="9" s="1"/>
  <c r="BH223" i="9" s="1"/>
  <c r="AS177" i="9"/>
  <c r="AY177" i="9" s="1"/>
  <c r="AS160" i="9"/>
  <c r="BF160" i="9" s="1"/>
  <c r="BH160" i="9" s="1"/>
  <c r="BF144" i="9"/>
  <c r="BH144" i="9" s="1"/>
  <c r="BF16" i="9"/>
  <c r="BH16" i="9" s="1"/>
  <c r="BF299" i="9"/>
  <c r="BH299" i="9" s="1"/>
  <c r="BF49" i="9"/>
  <c r="BH49" i="9" s="1"/>
  <c r="BF41" i="9"/>
  <c r="BH41" i="9" s="1"/>
  <c r="BF33" i="9"/>
  <c r="BH33" i="9" s="1"/>
  <c r="AS819" i="9"/>
  <c r="BF819" i="9" s="1"/>
  <c r="BH819" i="9" s="1"/>
  <c r="AS503" i="9"/>
  <c r="AY503" i="9" s="1"/>
  <c r="AY23" i="9"/>
  <c r="AX273" i="9"/>
  <c r="AY68" i="9"/>
  <c r="AX1203" i="9"/>
  <c r="AX269" i="9"/>
  <c r="AX112" i="9"/>
  <c r="AX609" i="9"/>
  <c r="AX754" i="9"/>
  <c r="AX1102" i="9"/>
  <c r="AY373" i="9"/>
  <c r="AY930" i="9"/>
  <c r="AX1165" i="9"/>
  <c r="AX552" i="9"/>
  <c r="AX456" i="9"/>
  <c r="AX651" i="9"/>
  <c r="AX158" i="9"/>
  <c r="AX589" i="9"/>
  <c r="AX528" i="9"/>
  <c r="AY15" i="9"/>
  <c r="AY151" i="9"/>
  <c r="AX52" i="9"/>
  <c r="AX386" i="9"/>
  <c r="AX628" i="9"/>
  <c r="AX930" i="9"/>
  <c r="AX885" i="9"/>
  <c r="AX20" i="9"/>
  <c r="AX36" i="9"/>
  <c r="AX803" i="9"/>
  <c r="AX1225" i="9"/>
  <c r="AY193" i="9"/>
  <c r="AX144" i="9"/>
  <c r="AX508" i="9"/>
  <c r="AX839" i="9"/>
  <c r="AX898" i="9"/>
  <c r="AZ763" i="9"/>
  <c r="AX915" i="9"/>
  <c r="AY665" i="9"/>
  <c r="AX869" i="9"/>
  <c r="AY26" i="9"/>
  <c r="AY174" i="9"/>
  <c r="AX1199" i="9"/>
  <c r="AX22" i="9"/>
  <c r="AX223" i="9"/>
  <c r="AX239" i="9"/>
  <c r="AX895" i="9"/>
  <c r="AX982" i="9"/>
  <c r="AY860" i="9"/>
  <c r="AY41" i="9"/>
  <c r="AY31" i="9"/>
  <c r="AX823" i="9"/>
  <c r="AX787" i="9"/>
  <c r="AX901" i="9"/>
  <c r="AY99" i="9"/>
  <c r="AY143" i="9"/>
  <c r="AX991" i="9"/>
  <c r="AY560" i="9"/>
  <c r="AX233" i="9"/>
  <c r="AX762" i="9"/>
  <c r="AX799" i="9"/>
  <c r="AX1003" i="9"/>
  <c r="AY1003" i="9"/>
  <c r="AX160" i="9"/>
  <c r="AX217" i="9"/>
  <c r="AX170" i="9"/>
  <c r="AX1018" i="9"/>
  <c r="AX617" i="9"/>
  <c r="AX847" i="9"/>
  <c r="AX882" i="9"/>
  <c r="AY265" i="9"/>
  <c r="AY247" i="9"/>
  <c r="AY170" i="9"/>
  <c r="AY91" i="9"/>
  <c r="AX750" i="9"/>
  <c r="AY568" i="9"/>
  <c r="AY889" i="9"/>
  <c r="AX18" i="9"/>
  <c r="AX328" i="9"/>
  <c r="AX388" i="9"/>
  <c r="AX406" i="9"/>
  <c r="AX1173" i="9"/>
  <c r="AY237" i="9"/>
  <c r="AY221" i="9"/>
  <c r="AX942" i="9"/>
  <c r="AY180" i="9"/>
  <c r="AY184" i="9"/>
  <c r="AY298" i="9"/>
  <c r="AY921" i="9"/>
  <c r="AY640" i="9"/>
  <c r="AX773" i="9"/>
  <c r="AX1188" i="9"/>
  <c r="AX1080" i="9"/>
  <c r="AX1093" i="9"/>
  <c r="AX1058" i="9"/>
  <c r="AZ975" i="9"/>
  <c r="AX968" i="9"/>
  <c r="AZ938" i="9"/>
  <c r="AZ731" i="9"/>
  <c r="AY882" i="9"/>
  <c r="AY805" i="9"/>
  <c r="AY1187" i="9"/>
  <c r="AY1213" i="9"/>
  <c r="AX1187" i="9"/>
  <c r="AX819" i="9"/>
  <c r="AX964" i="9"/>
  <c r="AX1213" i="9"/>
  <c r="AZ1100" i="9"/>
  <c r="AY52" i="9"/>
  <c r="AX1189" i="9"/>
  <c r="AY848" i="9"/>
  <c r="AX1182" i="9"/>
  <c r="AX1095" i="9"/>
  <c r="AZ1159" i="9"/>
  <c r="AY897" i="9"/>
  <c r="AX220" i="9"/>
  <c r="AX364" i="9"/>
  <c r="AX1088" i="9"/>
  <c r="AZ1059" i="9"/>
  <c r="AX732" i="9"/>
  <c r="AY262" i="9"/>
  <c r="AX1212" i="9"/>
  <c r="AX346" i="9"/>
  <c r="AX724" i="9"/>
  <c r="AX174" i="9"/>
  <c r="AX633" i="9"/>
  <c r="AX807" i="9"/>
  <c r="AX811" i="9"/>
  <c r="AX815" i="9"/>
  <c r="AX881" i="9"/>
  <c r="AX893" i="9"/>
  <c r="AX897" i="9"/>
  <c r="AY226" i="9"/>
  <c r="AX236" i="9"/>
  <c r="AX169" i="9"/>
  <c r="AX778" i="9"/>
  <c r="AZ1151" i="9"/>
  <c r="AX725" i="9"/>
  <c r="AX198" i="9"/>
  <c r="AX202" i="9"/>
  <c r="AX210" i="9"/>
  <c r="AX405" i="9"/>
  <c r="AZ1052" i="9"/>
  <c r="AX957" i="9"/>
  <c r="AZ934" i="9"/>
  <c r="AY272" i="9"/>
  <c r="AY256" i="9"/>
  <c r="AY240" i="9"/>
  <c r="AX905" i="9"/>
  <c r="AY765" i="9"/>
  <c r="AY551" i="9"/>
  <c r="AZ1076" i="9"/>
  <c r="AX1073" i="9"/>
  <c r="AX783" i="9"/>
  <c r="AY967" i="9"/>
  <c r="AX194" i="9"/>
  <c r="AX206" i="9"/>
  <c r="AX387" i="9"/>
  <c r="AX1179" i="9"/>
  <c r="AY724" i="9"/>
  <c r="AY877" i="9"/>
  <c r="AX109" i="9"/>
  <c r="AX192" i="9"/>
  <c r="AX196" i="9"/>
  <c r="AX200" i="9"/>
  <c r="AX204" i="9"/>
  <c r="AX208" i="9"/>
  <c r="AX615" i="9"/>
  <c r="AX873" i="9"/>
  <c r="AY27" i="9"/>
  <c r="AX1166" i="9"/>
  <c r="AZ1166" i="9"/>
  <c r="AX1051" i="9"/>
  <c r="AX1011" i="9"/>
  <c r="AX1062" i="9"/>
  <c r="AX1089" i="9"/>
  <c r="AX1194" i="9"/>
  <c r="AZ1194" i="9"/>
  <c r="AX1048" i="9"/>
  <c r="AX1112" i="9"/>
  <c r="AX1200" i="9"/>
  <c r="AX1197" i="9"/>
  <c r="AZ950" i="9"/>
  <c r="AX1068" i="9"/>
  <c r="AZ1068" i="9"/>
  <c r="AZ1044" i="9"/>
  <c r="AX1044" i="9"/>
  <c r="AX1024" i="9"/>
  <c r="AX779" i="9"/>
  <c r="AX1028" i="9"/>
  <c r="AZ1174" i="9"/>
  <c r="AZ941" i="9"/>
  <c r="AZ748" i="9"/>
  <c r="AX748" i="9"/>
  <c r="AY1217" i="9"/>
  <c r="AX252" i="9"/>
  <c r="AX1022" i="9"/>
  <c r="AZ1069" i="9"/>
  <c r="AZ978" i="9"/>
  <c r="AY626" i="9"/>
  <c r="AZ969" i="9"/>
  <c r="AX912" i="9"/>
  <c r="AY54" i="9"/>
  <c r="AY195" i="9"/>
  <c r="AY211" i="9"/>
  <c r="AY632" i="9"/>
  <c r="AY867" i="9"/>
  <c r="AY981" i="9"/>
  <c r="AY997" i="9"/>
  <c r="AY1215" i="9"/>
  <c r="AX1111" i="9"/>
  <c r="AX374" i="9"/>
  <c r="AX152" i="9"/>
  <c r="AX253" i="9"/>
  <c r="AX257" i="9"/>
  <c r="AX277" i="9"/>
  <c r="AX409" i="9"/>
  <c r="AX620" i="9"/>
  <c r="AX825" i="9"/>
  <c r="AX658" i="9"/>
  <c r="AX835" i="9"/>
  <c r="AX863" i="9"/>
  <c r="AX879" i="9"/>
  <c r="AX925" i="9"/>
  <c r="AX886" i="9"/>
  <c r="AX981" i="9"/>
  <c r="AX985" i="9"/>
  <c r="AX997" i="9"/>
  <c r="AX1001" i="9"/>
  <c r="AX1005" i="9"/>
  <c r="AX1094" i="9"/>
  <c r="AX1209" i="9"/>
  <c r="AX739" i="9"/>
  <c r="AX91" i="9"/>
  <c r="AX54" i="9"/>
  <c r="AX268" i="9"/>
  <c r="AX454" i="9"/>
  <c r="AX1085" i="9"/>
  <c r="AZ1201" i="9"/>
  <c r="AY609" i="9"/>
  <c r="AY873" i="9"/>
  <c r="AY985" i="9"/>
  <c r="AY1219" i="9"/>
  <c r="AZ1135" i="9"/>
  <c r="AX14" i="9"/>
  <c r="AX26" i="9"/>
  <c r="AX46" i="9"/>
  <c r="AX50" i="9"/>
  <c r="AX195" i="9"/>
  <c r="AX199" i="9"/>
  <c r="AX203" i="9"/>
  <c r="AX207" i="9"/>
  <c r="AX211" i="9"/>
  <c r="AX375" i="9"/>
  <c r="AX227" i="9"/>
  <c r="AX243" i="9"/>
  <c r="AX419" i="9"/>
  <c r="AX452" i="9"/>
  <c r="AX757" i="9"/>
  <c r="AX793" i="9"/>
  <c r="AX1010" i="9"/>
  <c r="AX1210" i="9"/>
  <c r="AX1215" i="9"/>
  <c r="AX57" i="9"/>
  <c r="AX1123" i="9"/>
  <c r="AZ1123" i="9"/>
  <c r="AX947" i="9"/>
  <c r="AX1092" i="9"/>
  <c r="AY144" i="9"/>
  <c r="AX855" i="9"/>
  <c r="AZ1110" i="9"/>
  <c r="AX1110" i="9"/>
  <c r="AX1128" i="9"/>
  <c r="AZ1120" i="9"/>
  <c r="AX1120" i="9"/>
  <c r="AX1072" i="9"/>
  <c r="AZ1072" i="9"/>
  <c r="AZ1039" i="9"/>
  <c r="AX1039" i="9"/>
  <c r="AY388" i="9"/>
  <c r="AX758" i="9"/>
  <c r="AZ951" i="9"/>
  <c r="AX951" i="9"/>
  <c r="AY1010" i="9"/>
  <c r="AX34" i="9"/>
  <c r="AX86" i="9"/>
  <c r="AX1185" i="9"/>
  <c r="AY755" i="9"/>
  <c r="AY349" i="9"/>
  <c r="AY252" i="9"/>
  <c r="AY162" i="9"/>
  <c r="AY56" i="9"/>
  <c r="AY109" i="9"/>
  <c r="AY327" i="9"/>
  <c r="AY566" i="9"/>
  <c r="AX146" i="9"/>
  <c r="AX376" i="9"/>
  <c r="AX150" i="9"/>
  <c r="AX259" i="9"/>
  <c r="AX263" i="9"/>
  <c r="AX275" i="9"/>
  <c r="AX622" i="9"/>
  <c r="AX247" i="9"/>
  <c r="AX457" i="9"/>
  <c r="AX821" i="9"/>
  <c r="AX559" i="9"/>
  <c r="AX717" i="9"/>
  <c r="AX833" i="9"/>
  <c r="AX837" i="9"/>
  <c r="AX861" i="9"/>
  <c r="AX995" i="9"/>
  <c r="AX1012" i="9"/>
  <c r="AX60" i="9"/>
  <c r="AX56" i="9"/>
  <c r="AY1211" i="9"/>
  <c r="AX176" i="9"/>
  <c r="AX626" i="9"/>
  <c r="AY148" i="9"/>
  <c r="AY844" i="9"/>
  <c r="AY182" i="9"/>
  <c r="AY198" i="9"/>
  <c r="AY894" i="9"/>
  <c r="AY849" i="9"/>
  <c r="AY923" i="9"/>
  <c r="AX16" i="9"/>
  <c r="AX24" i="9"/>
  <c r="AX28" i="9"/>
  <c r="AX32" i="9"/>
  <c r="AX40" i="9"/>
  <c r="AX44" i="9"/>
  <c r="AX48" i="9"/>
  <c r="AX249" i="9"/>
  <c r="AX110" i="9"/>
  <c r="AX143" i="9"/>
  <c r="AX193" i="9"/>
  <c r="AX197" i="9"/>
  <c r="AX201" i="9"/>
  <c r="AX205" i="9"/>
  <c r="AX209" i="9"/>
  <c r="AX373" i="9"/>
  <c r="AX551" i="9"/>
  <c r="AX686" i="9"/>
  <c r="AX213" i="9"/>
  <c r="AX229" i="9"/>
  <c r="AX408" i="9"/>
  <c r="AX910" i="9"/>
  <c r="AX162" i="9"/>
  <c r="AX450" i="9"/>
  <c r="AX529" i="9"/>
  <c r="AX604" i="9"/>
  <c r="AX889" i="9"/>
  <c r="AX59" i="9"/>
  <c r="AX55" i="9"/>
  <c r="AY19" i="9"/>
  <c r="AZ1114" i="9"/>
  <c r="AZ1153" i="9"/>
  <c r="AZ1195" i="9"/>
  <c r="AX140" i="9"/>
  <c r="AX148" i="9"/>
  <c r="AX156" i="9"/>
  <c r="AX349" i="9"/>
  <c r="AX1170" i="9"/>
  <c r="AZ744" i="9"/>
  <c r="AX744" i="9"/>
  <c r="AX19" i="9"/>
  <c r="AX47" i="9"/>
  <c r="AX142" i="9"/>
  <c r="AX154" i="9"/>
  <c r="AX255" i="9"/>
  <c r="AX267" i="9"/>
  <c r="AX271" i="9"/>
  <c r="AX453" i="9"/>
  <c r="AX656" i="9"/>
  <c r="AX765" i="9"/>
  <c r="AX849" i="9"/>
  <c r="AX921" i="9"/>
  <c r="AX987" i="9"/>
  <c r="AX1211" i="9"/>
  <c r="AY345" i="9"/>
  <c r="AY387" i="9"/>
  <c r="AY984" i="9"/>
  <c r="AY919" i="9"/>
  <c r="AY624" i="9"/>
  <c r="AY837" i="9"/>
  <c r="AY710" i="9"/>
  <c r="AY1097" i="9"/>
  <c r="AY1224" i="9"/>
  <c r="AY1221" i="9"/>
  <c r="AX566" i="9"/>
  <c r="AX677" i="9"/>
  <c r="AX694" i="9"/>
  <c r="AX151" i="9"/>
  <c r="AX221" i="9"/>
  <c r="AX237" i="9"/>
  <c r="AX256" i="9"/>
  <c r="AX264" i="9"/>
  <c r="AX272" i="9"/>
  <c r="AX280" i="9"/>
  <c r="AX619" i="9"/>
  <c r="AX348" i="9"/>
  <c r="AX458" i="9"/>
  <c r="AX669" i="9"/>
  <c r="AX608" i="9"/>
  <c r="AX616" i="9"/>
  <c r="AX767" i="9"/>
  <c r="AX791" i="9"/>
  <c r="AX795" i="9"/>
  <c r="AX834" i="9"/>
  <c r="AX923" i="9"/>
  <c r="AX1217" i="9"/>
  <c r="AX1221" i="9"/>
  <c r="AX1229" i="9"/>
  <c r="AY348" i="9"/>
  <c r="AY658" i="9"/>
  <c r="AX613" i="9"/>
  <c r="AX843" i="9"/>
  <c r="AX871" i="9"/>
  <c r="AX894" i="9"/>
  <c r="AX1056" i="9"/>
  <c r="AY605" i="9"/>
  <c r="AY307" i="9"/>
  <c r="AY767" i="9"/>
  <c r="AY622" i="9"/>
  <c r="AY861" i="9"/>
  <c r="AY929" i="9"/>
  <c r="AY1022" i="9"/>
  <c r="AX38" i="9"/>
  <c r="AX145" i="9"/>
  <c r="AX191" i="9"/>
  <c r="AX219" i="9"/>
  <c r="AX235" i="9"/>
  <c r="AX621" i="9"/>
  <c r="AX640" i="9"/>
  <c r="AX644" i="9"/>
  <c r="AX771" i="9"/>
  <c r="AX960" i="9"/>
  <c r="AX789" i="9"/>
  <c r="AX797" i="9"/>
  <c r="AX801" i="9"/>
  <c r="AX805" i="9"/>
  <c r="AX813" i="9"/>
  <c r="AX817" i="9"/>
  <c r="AX919" i="9"/>
  <c r="AX883" i="9"/>
  <c r="AX887" i="9"/>
  <c r="AX966" i="9"/>
  <c r="AX1219" i="9"/>
  <c r="AX1227" i="9"/>
  <c r="AX58" i="9"/>
  <c r="AY43" i="9"/>
  <c r="AY138" i="9"/>
  <c r="AY44" i="9"/>
  <c r="AY33" i="9"/>
  <c r="AX1175" i="9"/>
  <c r="AX1158" i="9"/>
  <c r="AX1027" i="9"/>
  <c r="AZ977" i="9"/>
  <c r="AZ973" i="9"/>
  <c r="AX1043" i="9"/>
  <c r="AY864" i="9"/>
  <c r="AY832" i="9"/>
  <c r="AY876" i="9"/>
  <c r="AY771" i="9"/>
  <c r="AY928" i="9"/>
  <c r="AY642" i="9"/>
  <c r="AY623" i="9"/>
  <c r="AY793" i="9"/>
  <c r="AY809" i="9"/>
  <c r="AZ1133" i="9"/>
  <c r="AX327" i="9"/>
  <c r="AX550" i="9"/>
  <c r="AX568" i="9"/>
  <c r="AX178" i="9"/>
  <c r="AX182" i="9"/>
  <c r="AX186" i="9"/>
  <c r="AX190" i="9"/>
  <c r="AX265" i="9"/>
  <c r="AX624" i="9"/>
  <c r="AX643" i="9"/>
  <c r="AX726" i="9"/>
  <c r="AX530" i="9"/>
  <c r="AX561" i="9"/>
  <c r="AX605" i="9"/>
  <c r="AX769" i="9"/>
  <c r="AX719" i="9"/>
  <c r="AX831" i="9"/>
  <c r="AX851" i="9"/>
  <c r="AX859" i="9"/>
  <c r="AX867" i="9"/>
  <c r="AX906" i="9"/>
  <c r="AX989" i="9"/>
  <c r="AX84" i="9"/>
  <c r="AX939" i="9"/>
  <c r="AY374" i="9"/>
  <c r="AY530" i="9"/>
  <c r="AY781" i="9"/>
  <c r="AY722" i="9"/>
  <c r="AY1002" i="9"/>
  <c r="AX100" i="9"/>
  <c r="AX183" i="9"/>
  <c r="AX215" i="9"/>
  <c r="AX231" i="9"/>
  <c r="AX749" i="9"/>
  <c r="AX172" i="9"/>
  <c r="AX350" i="9"/>
  <c r="AX638" i="9"/>
  <c r="AX928" i="9"/>
  <c r="AX986" i="9"/>
  <c r="AX1023" i="9"/>
  <c r="AZ1015" i="9"/>
  <c r="AY179" i="9"/>
  <c r="AY986" i="9"/>
  <c r="AY1208" i="9"/>
  <c r="AX30" i="9"/>
  <c r="AX42" i="9"/>
  <c r="AX141" i="9"/>
  <c r="AX179" i="9"/>
  <c r="AX187" i="9"/>
  <c r="AX164" i="9"/>
  <c r="AX168" i="9"/>
  <c r="AX509" i="9"/>
  <c r="AX631" i="9"/>
  <c r="AX785" i="9"/>
  <c r="AX809" i="9"/>
  <c r="AX891" i="9"/>
  <c r="AX899" i="9"/>
  <c r="AX1223" i="9"/>
  <c r="AX1055" i="9"/>
  <c r="AX1014" i="9"/>
  <c r="AY236" i="9"/>
  <c r="AY274" i="9"/>
  <c r="AY238" i="9"/>
  <c r="AY222" i="9"/>
  <c r="AY346" i="9"/>
  <c r="AY145" i="9"/>
  <c r="AY200" i="9"/>
  <c r="AY815" i="9"/>
  <c r="AY565" i="9"/>
  <c r="AY841" i="9"/>
  <c r="AY857" i="9"/>
  <c r="AY893" i="9"/>
  <c r="AY1225" i="9"/>
  <c r="AX15" i="9"/>
  <c r="AX43" i="9"/>
  <c r="AX345" i="9"/>
  <c r="AX180" i="9"/>
  <c r="AX184" i="9"/>
  <c r="AX188" i="9"/>
  <c r="AX245" i="9"/>
  <c r="AX417" i="9"/>
  <c r="AX216" i="9"/>
  <c r="AX232" i="9"/>
  <c r="AX251" i="9"/>
  <c r="AX279" i="9"/>
  <c r="AX600" i="9"/>
  <c r="AX641" i="9"/>
  <c r="AX645" i="9"/>
  <c r="AX138" i="9"/>
  <c r="AX165" i="9"/>
  <c r="AX594" i="9"/>
  <c r="AX607" i="9"/>
  <c r="AX611" i="9"/>
  <c r="AX841" i="9"/>
  <c r="AX845" i="9"/>
  <c r="AX853" i="9"/>
  <c r="AX857" i="9"/>
  <c r="AX877" i="9"/>
  <c r="AX983" i="9"/>
  <c r="AX1180" i="9"/>
  <c r="AZ1162" i="9"/>
  <c r="AZ1196" i="9"/>
  <c r="AX1196" i="9"/>
  <c r="AZ933" i="9"/>
  <c r="AY227" i="9"/>
  <c r="AY1084" i="9"/>
  <c r="AY407" i="9"/>
  <c r="AY711" i="9"/>
  <c r="AX1167" i="9"/>
  <c r="AZ980" i="9"/>
  <c r="AX31" i="9"/>
  <c r="AX564" i="9"/>
  <c r="AX865" i="9"/>
  <c r="AX999" i="9"/>
  <c r="AY37" i="9"/>
  <c r="AY29" i="9"/>
  <c r="AY16" i="9"/>
  <c r="AY451" i="9"/>
  <c r="AY816" i="9"/>
  <c r="AX1031" i="9"/>
  <c r="AY866" i="9"/>
  <c r="AY276" i="9"/>
  <c r="AY260" i="9"/>
  <c r="AZ1084" i="9"/>
  <c r="AX918" i="9"/>
  <c r="AX648" i="9"/>
  <c r="AX709" i="9"/>
  <c r="AX713" i="9"/>
  <c r="AX181" i="9"/>
  <c r="AX185" i="9"/>
  <c r="AX189" i="9"/>
  <c r="AX155" i="9"/>
  <c r="AX225" i="9"/>
  <c r="AX241" i="9"/>
  <c r="AX260" i="9"/>
  <c r="AX276" i="9"/>
  <c r="AX623" i="9"/>
  <c r="AX642" i="9"/>
  <c r="AX166" i="9"/>
  <c r="AX743" i="9"/>
  <c r="AX770" i="9"/>
  <c r="AX560" i="9"/>
  <c r="AX612" i="9"/>
  <c r="AX657" i="9"/>
  <c r="AX747" i="9"/>
  <c r="AX924" i="9"/>
  <c r="AX718" i="9"/>
  <c r="AX751" i="9"/>
  <c r="AX838" i="9"/>
  <c r="AX842" i="9"/>
  <c r="AX846" i="9"/>
  <c r="AX854" i="9"/>
  <c r="AX858" i="9"/>
  <c r="AX862" i="9"/>
  <c r="AX866" i="9"/>
  <c r="AX870" i="9"/>
  <c r="AX874" i="9"/>
  <c r="AX878" i="9"/>
  <c r="AX984" i="9"/>
  <c r="AX988" i="9"/>
  <c r="AX992" i="9"/>
  <c r="AX996" i="9"/>
  <c r="AX1000" i="9"/>
  <c r="AX1004" i="9"/>
  <c r="AX1061" i="9"/>
  <c r="AX1208" i="9"/>
  <c r="AZ1183" i="9"/>
  <c r="AX1183" i="9"/>
  <c r="AZ1105" i="9"/>
  <c r="AX1105" i="9"/>
  <c r="AX1146" i="9"/>
  <c r="AZ737" i="9"/>
  <c r="AX737" i="9"/>
  <c r="AY408" i="9"/>
  <c r="AX1137" i="9"/>
  <c r="AZ1137" i="9"/>
  <c r="AX909" i="9"/>
  <c r="AZ1107" i="9"/>
  <c r="AZ1169" i="9"/>
  <c r="AY607" i="9"/>
  <c r="AY455" i="9"/>
  <c r="AY798" i="9"/>
  <c r="AY814" i="9"/>
  <c r="AY604" i="9"/>
  <c r="AY717" i="9"/>
  <c r="AY726" i="9"/>
  <c r="AY884" i="9"/>
  <c r="AY993" i="9"/>
  <c r="AX735" i="9"/>
  <c r="AX17" i="9"/>
  <c r="AX21" i="9"/>
  <c r="AX33" i="9"/>
  <c r="AX37" i="9"/>
  <c r="AX49" i="9"/>
  <c r="AX68" i="9"/>
  <c r="AX706" i="9"/>
  <c r="AX710" i="9"/>
  <c r="AX99" i="9"/>
  <c r="AX563" i="9"/>
  <c r="AX687" i="9"/>
  <c r="AX214" i="9"/>
  <c r="AX222" i="9"/>
  <c r="AX230" i="9"/>
  <c r="AX238" i="9"/>
  <c r="AX261" i="9"/>
  <c r="AX822" i="9"/>
  <c r="AX163" i="9"/>
  <c r="AX171" i="9"/>
  <c r="AX637" i="9"/>
  <c r="AX772" i="9"/>
  <c r="AX755" i="9"/>
  <c r="AX784" i="9"/>
  <c r="AX792" i="9"/>
  <c r="AX800" i="9"/>
  <c r="AX808" i="9"/>
  <c r="AX816" i="9"/>
  <c r="AX875" i="9"/>
  <c r="AX890" i="9"/>
  <c r="AX993" i="9"/>
  <c r="AX1214" i="9"/>
  <c r="AX1222" i="9"/>
  <c r="AX308" i="9"/>
  <c r="AZ1130" i="9"/>
  <c r="AZ932" i="9"/>
  <c r="AX932" i="9"/>
  <c r="AY651" i="9"/>
  <c r="H14" i="7"/>
  <c r="AX1176" i="9"/>
  <c r="AZ1176" i="9"/>
  <c r="AX1131" i="9"/>
  <c r="AX1099" i="9"/>
  <c r="AZ1144" i="9"/>
  <c r="AX1144" i="9"/>
  <c r="AX1141" i="9"/>
  <c r="AZ1141" i="9"/>
  <c r="AX1117" i="9"/>
  <c r="AZ1156" i="9"/>
  <c r="AX1156" i="9"/>
  <c r="AZ1079" i="9"/>
  <c r="AX1079" i="9"/>
  <c r="AZ1030" i="9"/>
  <c r="AX1030" i="9"/>
  <c r="AX976" i="9"/>
  <c r="AZ976" i="9"/>
  <c r="AX952" i="9"/>
  <c r="AZ952" i="9"/>
  <c r="AX916" i="9"/>
  <c r="AX828" i="9"/>
  <c r="AY764" i="9"/>
  <c r="AX1091" i="9"/>
  <c r="AZ1091" i="9"/>
  <c r="AZ1083" i="9"/>
  <c r="AX1083" i="9"/>
  <c r="AX830" i="9"/>
  <c r="AX776" i="9"/>
  <c r="AZ776" i="9"/>
  <c r="AY998" i="9"/>
  <c r="AX1057" i="9"/>
  <c r="AR1231" i="9"/>
  <c r="AX666" i="9"/>
  <c r="AZ1207" i="9"/>
  <c r="AX1207" i="9"/>
  <c r="AX1193" i="9"/>
  <c r="AZ1193" i="9"/>
  <c r="AZ1204" i="9"/>
  <c r="AX1204" i="9"/>
  <c r="AX1181" i="9"/>
  <c r="AZ1168" i="9"/>
  <c r="AX1168" i="9"/>
  <c r="AZ1136" i="9"/>
  <c r="AX1136" i="9"/>
  <c r="AX1115" i="9"/>
  <c r="AZ1115" i="9"/>
  <c r="AZ1090" i="9"/>
  <c r="AX1090" i="9"/>
  <c r="AX1033" i="9"/>
  <c r="AZ1033" i="9"/>
  <c r="AX944" i="9"/>
  <c r="AX945" i="9"/>
  <c r="AZ945" i="9"/>
  <c r="AX780" i="9"/>
  <c r="AX962" i="9"/>
  <c r="AZ962" i="9"/>
  <c r="AX935" i="9"/>
  <c r="AZ1148" i="9"/>
  <c r="AX1148" i="9"/>
  <c r="AX775" i="9"/>
  <c r="AZ736" i="9"/>
  <c r="AX736" i="9"/>
  <c r="AY297" i="9"/>
  <c r="AY686" i="9"/>
  <c r="AY892" i="9"/>
  <c r="AZ1132" i="9"/>
  <c r="AX1132" i="9"/>
  <c r="AZ1109" i="9"/>
  <c r="AX1109" i="9"/>
  <c r="AX307" i="9"/>
  <c r="AU1231" i="9"/>
  <c r="AX5" i="9"/>
  <c r="AX29" i="9"/>
  <c r="AX45" i="9"/>
  <c r="AX358" i="9"/>
  <c r="AX674" i="9"/>
  <c r="AX455" i="9"/>
  <c r="AX634" i="9"/>
  <c r="AX927" i="9"/>
  <c r="AX788" i="9"/>
  <c r="AX796" i="9"/>
  <c r="AX804" i="9"/>
  <c r="AX812" i="9"/>
  <c r="AX1226" i="9"/>
  <c r="AX297" i="9"/>
  <c r="AX1206" i="9"/>
  <c r="AX1230" i="9"/>
  <c r="AZ1186" i="9"/>
  <c r="AX1186" i="9"/>
  <c r="AX1103" i="9"/>
  <c r="AZ1103" i="9"/>
  <c r="AX1147" i="9"/>
  <c r="AX1063" i="9"/>
  <c r="AZ1192" i="9"/>
  <c r="AX1192" i="9"/>
  <c r="AX1119" i="9"/>
  <c r="AZ1119" i="9"/>
  <c r="AX1045" i="9"/>
  <c r="AX1029" i="9"/>
  <c r="AZ1029" i="9"/>
  <c r="AX948" i="9"/>
  <c r="AZ948" i="9"/>
  <c r="AX940" i="9"/>
  <c r="AZ940" i="9"/>
  <c r="AZ979" i="9"/>
  <c r="AX979" i="9"/>
  <c r="AZ1021" i="9"/>
  <c r="AX1021" i="9"/>
  <c r="AX913" i="9"/>
  <c r="AZ913" i="9"/>
  <c r="AZ1054" i="9"/>
  <c r="AX1054" i="9"/>
  <c r="AZ911" i="9"/>
  <c r="AX911" i="9"/>
  <c r="AX953" i="9"/>
  <c r="AZ953" i="9"/>
  <c r="AY772" i="9"/>
  <c r="AY615" i="9"/>
  <c r="AX1126" i="9"/>
  <c r="AZ1126" i="9"/>
  <c r="AX729" i="9"/>
  <c r="AZ729" i="9"/>
  <c r="AZ1017" i="9"/>
  <c r="AX1017" i="9"/>
  <c r="AX904" i="9"/>
  <c r="AY810" i="9"/>
  <c r="AY818" i="9"/>
  <c r="AY612" i="9"/>
  <c r="AY637" i="9"/>
  <c r="AY888" i="9"/>
  <c r="AY987" i="9"/>
  <c r="AY719" i="9"/>
  <c r="AY822" i="9"/>
  <c r="AY826" i="9"/>
  <c r="AY927" i="9"/>
  <c r="AY1006" i="9"/>
  <c r="AX1038" i="9"/>
  <c r="AZ1038" i="9"/>
  <c r="AX298" i="9"/>
  <c r="AX781" i="9"/>
  <c r="AX665" i="9"/>
  <c r="AX490" i="9"/>
  <c r="AX707" i="9"/>
  <c r="AX711" i="9"/>
  <c r="AX565" i="9"/>
  <c r="AX675" i="9"/>
  <c r="AX679" i="9"/>
  <c r="AX688" i="9"/>
  <c r="AX149" i="9"/>
  <c r="AX153" i="9"/>
  <c r="AX157" i="9"/>
  <c r="AX254" i="9"/>
  <c r="AX258" i="9"/>
  <c r="AX262" i="9"/>
  <c r="AX266" i="9"/>
  <c r="AX270" i="9"/>
  <c r="AX274" i="9"/>
  <c r="AX278" i="9"/>
  <c r="AX824" i="9"/>
  <c r="AX113" i="9"/>
  <c r="AX691" i="9"/>
  <c r="AX766" i="9"/>
  <c r="AX920" i="9"/>
  <c r="AX558" i="9"/>
  <c r="AX593" i="9"/>
  <c r="AX606" i="9"/>
  <c r="AX610" i="9"/>
  <c r="AX614" i="9"/>
  <c r="AX655" i="9"/>
  <c r="AX659" i="9"/>
  <c r="AX760" i="9"/>
  <c r="AX720" i="9"/>
  <c r="AX832" i="9"/>
  <c r="AX836" i="9"/>
  <c r="AX840" i="9"/>
  <c r="AX844" i="9"/>
  <c r="AX848" i="9"/>
  <c r="AX852" i="9"/>
  <c r="AX856" i="9"/>
  <c r="AX860" i="9"/>
  <c r="AX864" i="9"/>
  <c r="AX868" i="9"/>
  <c r="AX872" i="9"/>
  <c r="AX876" i="9"/>
  <c r="AX990" i="9"/>
  <c r="AX994" i="9"/>
  <c r="AX998" i="9"/>
  <c r="AX1002" i="9"/>
  <c r="AX1006" i="9"/>
  <c r="AX1064" i="9"/>
  <c r="AX1101" i="9"/>
  <c r="AX295" i="9"/>
  <c r="AV1231" i="9"/>
  <c r="AX1184" i="9"/>
  <c r="AZ1163" i="9"/>
  <c r="AX1163" i="9"/>
  <c r="AX1138" i="9"/>
  <c r="AZ1138" i="9"/>
  <c r="AX1122" i="9"/>
  <c r="AZ1122" i="9"/>
  <c r="AZ1160" i="9"/>
  <c r="AX1160" i="9"/>
  <c r="AZ1121" i="9"/>
  <c r="AX1121" i="9"/>
  <c r="AZ1060" i="9"/>
  <c r="AX1060" i="9"/>
  <c r="AX1050" i="9"/>
  <c r="AZ1050" i="9"/>
  <c r="AX1013" i="9"/>
  <c r="AZ1013" i="9"/>
  <c r="AZ965" i="9"/>
  <c r="AX965" i="9"/>
  <c r="AZ949" i="9"/>
  <c r="AX949" i="9"/>
  <c r="AX745" i="9"/>
  <c r="AX908" i="9"/>
  <c r="AZ908" i="9"/>
  <c r="AX820" i="9"/>
  <c r="AX1149" i="9"/>
  <c r="AZ1149" i="9"/>
  <c r="AX914" i="9"/>
  <c r="AX782" i="9"/>
  <c r="AY982" i="9"/>
  <c r="AZ1164" i="9"/>
  <c r="AX1164" i="9"/>
  <c r="AX850" i="9"/>
  <c r="AX1202" i="9"/>
  <c r="AX1190" i="9"/>
  <c r="AX1161" i="9"/>
  <c r="AZ1161" i="9"/>
  <c r="AX1129" i="9"/>
  <c r="AZ1129" i="9"/>
  <c r="AX1108" i="9"/>
  <c r="AZ1074" i="9"/>
  <c r="AX1074" i="9"/>
  <c r="AZ1140" i="9"/>
  <c r="AX1140" i="9"/>
  <c r="AX1071" i="9"/>
  <c r="AZ1071" i="9"/>
  <c r="AX1049" i="9"/>
  <c r="AZ1049" i="9"/>
  <c r="AX1016" i="9"/>
  <c r="AX926" i="9"/>
  <c r="AX734" i="9"/>
  <c r="AZ1042" i="9"/>
  <c r="AX1042" i="9"/>
  <c r="AX741" i="9"/>
  <c r="AX1034" i="9"/>
  <c r="AZ1034" i="9"/>
  <c r="AX774" i="9"/>
  <c r="AX746" i="9"/>
  <c r="AX1127" i="9"/>
  <c r="AZ1127" i="9"/>
  <c r="AX730" i="9"/>
  <c r="AX937" i="9"/>
  <c r="AZ937" i="9"/>
  <c r="AY880" i="9"/>
  <c r="AX383" i="9"/>
  <c r="AX25" i="9"/>
  <c r="AX41" i="9"/>
  <c r="AX678" i="9"/>
  <c r="AX218" i="9"/>
  <c r="AX226" i="9"/>
  <c r="AX234" i="9"/>
  <c r="AX242" i="9"/>
  <c r="AX167" i="9"/>
  <c r="AX175" i="9"/>
  <c r="AX451" i="9"/>
  <c r="AX652" i="9"/>
  <c r="AX764" i="9"/>
  <c r="AX931" i="9"/>
  <c r="AX1218" i="9"/>
  <c r="AX1198" i="9"/>
  <c r="AX1178" i="9"/>
  <c r="AX1154" i="9"/>
  <c r="AX1113" i="9"/>
  <c r="AZ1171" i="9"/>
  <c r="AX1171" i="9"/>
  <c r="AX1053" i="9"/>
  <c r="AX1037" i="9"/>
  <c r="AZ1037" i="9"/>
  <c r="AX1020" i="9"/>
  <c r="AX956" i="9"/>
  <c r="AZ956" i="9"/>
  <c r="AZ1067" i="9"/>
  <c r="AX1067" i="9"/>
  <c r="AX1205" i="9"/>
  <c r="AZ1205" i="9"/>
  <c r="AX1177" i="9"/>
  <c r="AZ1177" i="9"/>
  <c r="AX1172" i="9"/>
  <c r="AZ1172" i="9"/>
  <c r="AZ1152" i="9"/>
  <c r="AX1152" i="9"/>
  <c r="AX1145" i="9"/>
  <c r="AZ1145" i="9"/>
  <c r="AX1124" i="9"/>
  <c r="AX1106" i="9"/>
  <c r="AZ1106" i="9"/>
  <c r="AZ1086" i="9"/>
  <c r="AX1086" i="9"/>
  <c r="AX1078" i="9"/>
  <c r="AZ1070" i="9"/>
  <c r="AX1070" i="9"/>
  <c r="AX1191" i="9"/>
  <c r="AZ1155" i="9"/>
  <c r="AX1155" i="9"/>
  <c r="AZ1139" i="9"/>
  <c r="AX1139" i="9"/>
  <c r="AZ1116" i="9"/>
  <c r="AX1116" i="9"/>
  <c r="AX1096" i="9"/>
  <c r="AZ1096" i="9"/>
  <c r="AX1082" i="9"/>
  <c r="AX1066" i="9"/>
  <c r="AX1142" i="9"/>
  <c r="AZ1142" i="9"/>
  <c r="AX1118" i="9"/>
  <c r="AZ1118" i="9"/>
  <c r="AZ1087" i="9"/>
  <c r="AX1087" i="9"/>
  <c r="AX974" i="9"/>
  <c r="AX1157" i="9"/>
  <c r="AZ1157" i="9"/>
  <c r="AX1104" i="9"/>
  <c r="AZ1104" i="9"/>
  <c r="AX1041" i="9"/>
  <c r="AZ1041" i="9"/>
  <c r="AX1025" i="9"/>
  <c r="AZ1025" i="9"/>
  <c r="AX1008" i="9"/>
  <c r="AX1046" i="9"/>
  <c r="AZ1046" i="9"/>
  <c r="AZ958" i="9"/>
  <c r="AX958" i="9"/>
  <c r="AZ946" i="9"/>
  <c r="AX946" i="9"/>
  <c r="AX1009" i="9"/>
  <c r="AZ970" i="9"/>
  <c r="AX970" i="9"/>
  <c r="AZ936" i="9"/>
  <c r="AX936" i="9"/>
  <c r="AX917" i="9"/>
  <c r="AX761" i="9"/>
  <c r="AZ761" i="9"/>
  <c r="AX972" i="9"/>
  <c r="AZ972" i="9"/>
  <c r="AZ954" i="9"/>
  <c r="AX954" i="9"/>
  <c r="AX903" i="9"/>
  <c r="AZ903" i="9"/>
  <c r="AX907" i="9"/>
  <c r="AZ907" i="9"/>
  <c r="AX752" i="9"/>
  <c r="AZ1026" i="9"/>
  <c r="AX1026" i="9"/>
  <c r="AX971" i="9"/>
  <c r="AZ971" i="9"/>
  <c r="AX943" i="9"/>
  <c r="AZ943" i="9"/>
  <c r="AZ728" i="9"/>
  <c r="AX728" i="9"/>
  <c r="AY858" i="9"/>
  <c r="AY768" i="9"/>
  <c r="AX1150" i="9"/>
  <c r="AZ1150" i="9"/>
  <c r="AZ1125" i="9"/>
  <c r="AX1125" i="9"/>
  <c r="AY870" i="9"/>
  <c r="AY234" i="9"/>
  <c r="AY218" i="9"/>
  <c r="AY149" i="9"/>
  <c r="AY788" i="9"/>
  <c r="AY796" i="9"/>
  <c r="AY812" i="9"/>
  <c r="AY829" i="9"/>
  <c r="AY753" i="9"/>
  <c r="AY1228" i="9"/>
  <c r="AX1075" i="9"/>
  <c r="AZ1075" i="9"/>
  <c r="AX296" i="9"/>
  <c r="AX403" i="9"/>
  <c r="AX922" i="9"/>
  <c r="AX23" i="9"/>
  <c r="AX27" i="9"/>
  <c r="AX35" i="9"/>
  <c r="AX39" i="9"/>
  <c r="AX51" i="9"/>
  <c r="AX87" i="9"/>
  <c r="AX829" i="9"/>
  <c r="AX491" i="9"/>
  <c r="AX708" i="9"/>
  <c r="AX712" i="9"/>
  <c r="AX567" i="9"/>
  <c r="AX676" i="9"/>
  <c r="AX680" i="9"/>
  <c r="AX693" i="9"/>
  <c r="AX224" i="9"/>
  <c r="AX228" i="9"/>
  <c r="AX240" i="9"/>
  <c r="AX407" i="9"/>
  <c r="AX753" i="9"/>
  <c r="AX826" i="9"/>
  <c r="AX173" i="9"/>
  <c r="AX627" i="9"/>
  <c r="AX650" i="9"/>
  <c r="AX740" i="9"/>
  <c r="AX768" i="9"/>
  <c r="AX632" i="9"/>
  <c r="AX722" i="9"/>
  <c r="AX929" i="9"/>
  <c r="AX738" i="9"/>
  <c r="AX786" i="9"/>
  <c r="AX790" i="9"/>
  <c r="AX794" i="9"/>
  <c r="AX798" i="9"/>
  <c r="AX802" i="9"/>
  <c r="AX806" i="9"/>
  <c r="AX810" i="9"/>
  <c r="AX814" i="9"/>
  <c r="AX818" i="9"/>
  <c r="AX880" i="9"/>
  <c r="AX884" i="9"/>
  <c r="AX888" i="9"/>
  <c r="AX892" i="9"/>
  <c r="AX896" i="9"/>
  <c r="AX900" i="9"/>
  <c r="AX967" i="9"/>
  <c r="AX1097" i="9"/>
  <c r="AX1216" i="9"/>
  <c r="AX1220" i="9"/>
  <c r="AX1224" i="9"/>
  <c r="AX1228" i="9"/>
  <c r="I38" i="7"/>
  <c r="G4" i="7"/>
  <c r="H4" i="7" s="1"/>
  <c r="G24" i="7"/>
  <c r="H24" i="7" s="1"/>
  <c r="I10" i="6"/>
  <c r="AY801" i="9" l="1"/>
  <c r="BF962" i="9"/>
  <c r="BH962" i="9" s="1"/>
  <c r="BF1029" i="9"/>
  <c r="BH1029" i="9" s="1"/>
  <c r="BF808" i="9"/>
  <c r="BH808" i="9" s="1"/>
  <c r="BF604" i="9"/>
  <c r="BH604" i="9" s="1"/>
  <c r="BF717" i="9"/>
  <c r="BH717" i="9" s="1"/>
  <c r="BF515" i="9"/>
  <c r="BH515" i="9" s="1"/>
  <c r="BF42" i="9"/>
  <c r="BH42" i="9" s="1"/>
  <c r="BF370" i="9"/>
  <c r="BH370" i="9" s="1"/>
  <c r="BF565" i="9"/>
  <c r="BH565" i="9" s="1"/>
  <c r="BF602" i="9"/>
  <c r="BH602" i="9" s="1"/>
  <c r="BF76" i="9"/>
  <c r="BH76" i="9" s="1"/>
  <c r="BF83" i="9"/>
  <c r="BH83" i="9" s="1"/>
  <c r="BF739" i="9"/>
  <c r="BH739" i="9" s="1"/>
  <c r="BF926" i="9"/>
  <c r="BH926" i="9" s="1"/>
  <c r="BF700" i="9"/>
  <c r="BH700" i="9" s="1"/>
  <c r="BF405" i="9"/>
  <c r="BH405" i="9" s="1"/>
  <c r="BF1195" i="9"/>
  <c r="BH1195" i="9" s="1"/>
  <c r="BF617" i="9"/>
  <c r="BH617" i="9" s="1"/>
  <c r="BF796" i="9"/>
  <c r="BH796" i="9" s="1"/>
  <c r="BF724" i="9"/>
  <c r="BH724" i="9" s="1"/>
  <c r="BF125" i="9"/>
  <c r="BH125" i="9" s="1"/>
  <c r="BF457" i="9"/>
  <c r="BH457" i="9" s="1"/>
  <c r="BF152" i="9"/>
  <c r="BH152" i="9" s="1"/>
  <c r="BF970" i="9"/>
  <c r="BH970" i="9" s="1"/>
  <c r="BF955" i="9"/>
  <c r="BH955" i="9" s="1"/>
  <c r="BF1206" i="9"/>
  <c r="BH1206" i="9" s="1"/>
  <c r="BF1130" i="9"/>
  <c r="BH1130" i="9" s="1"/>
  <c r="BF1025" i="9"/>
  <c r="BH1025" i="9" s="1"/>
  <c r="AZ1154" i="9"/>
  <c r="AY964" i="9"/>
  <c r="AY881" i="9"/>
  <c r="AY242" i="9"/>
  <c r="BF91" i="9"/>
  <c r="BH91" i="9" s="1"/>
  <c r="BF864" i="9"/>
  <c r="BH864" i="9" s="1"/>
  <c r="BF1180" i="9"/>
  <c r="BH1180" i="9" s="1"/>
  <c r="BF172" i="9"/>
  <c r="BH172" i="9" s="1"/>
  <c r="BF1041" i="9"/>
  <c r="BH1041" i="9" s="1"/>
  <c r="BF308" i="9"/>
  <c r="BH308" i="9" s="1"/>
  <c r="AZ297" i="9"/>
  <c r="BF1094" i="9"/>
  <c r="BH1094" i="9" s="1"/>
  <c r="BF232" i="9"/>
  <c r="BH232" i="9" s="1"/>
  <c r="BF319" i="9"/>
  <c r="BH319" i="9" s="1"/>
  <c r="BF811" i="9"/>
  <c r="BH811" i="9" s="1"/>
  <c r="BF1008" i="9"/>
  <c r="BH1008" i="9" s="1"/>
  <c r="BF550" i="9"/>
  <c r="BH550" i="9" s="1"/>
  <c r="BF238" i="9"/>
  <c r="BH238" i="9" s="1"/>
  <c r="BF845" i="9"/>
  <c r="BH845" i="9" s="1"/>
  <c r="BF84" i="9"/>
  <c r="BH84" i="9" s="1"/>
  <c r="BF566" i="9"/>
  <c r="BH566" i="9" s="1"/>
  <c r="BF252" i="9"/>
  <c r="BH252" i="9" s="1"/>
  <c r="BF722" i="9"/>
  <c r="BH722" i="9" s="1"/>
  <c r="BF837" i="9"/>
  <c r="BH837" i="9" s="1"/>
  <c r="BF940" i="9"/>
  <c r="BH940" i="9" s="1"/>
  <c r="BF1078" i="9"/>
  <c r="BH1078" i="9" s="1"/>
  <c r="BF810" i="9"/>
  <c r="BH810" i="9" s="1"/>
  <c r="BF929" i="9"/>
  <c r="BH929" i="9" s="1"/>
  <c r="BF48" i="9"/>
  <c r="BH48" i="9" s="1"/>
  <c r="AY616" i="9"/>
  <c r="AY676" i="9"/>
  <c r="AY1229" i="9"/>
  <c r="AY169" i="9"/>
  <c r="AY1216" i="9"/>
  <c r="AY694" i="9"/>
  <c r="AY278" i="9"/>
  <c r="AY457" i="9"/>
  <c r="BF769" i="9"/>
  <c r="BH769" i="9" s="1"/>
  <c r="BF784" i="9"/>
  <c r="BH784" i="9" s="1"/>
  <c r="BF111" i="9"/>
  <c r="BH111" i="9" s="1"/>
  <c r="BF760" i="9"/>
  <c r="BH760" i="9" s="1"/>
  <c r="BF407" i="9"/>
  <c r="BH407" i="9" s="1"/>
  <c r="BF355" i="9"/>
  <c r="BH355" i="9" s="1"/>
  <c r="BF903" i="9"/>
  <c r="BH903" i="9" s="1"/>
  <c r="BF1166" i="9"/>
  <c r="BH1166" i="9" s="1"/>
  <c r="BF293" i="9"/>
  <c r="BH293" i="9" s="1"/>
  <c r="BF57" i="9"/>
  <c r="BH57" i="9" s="1"/>
  <c r="BF1037" i="9"/>
  <c r="BH1037" i="9" s="1"/>
  <c r="BF1053" i="9"/>
  <c r="BH1053" i="9" s="1"/>
  <c r="AZ138" i="9"/>
  <c r="AY512" i="9"/>
  <c r="BF224" i="9"/>
  <c r="BH224" i="9" s="1"/>
  <c r="BF751" i="9"/>
  <c r="BH751" i="9" s="1"/>
  <c r="BF704" i="9"/>
  <c r="BH704" i="9" s="1"/>
  <c r="BF674" i="9"/>
  <c r="BH674" i="9" s="1"/>
  <c r="AZ236" i="9"/>
  <c r="BF216" i="9"/>
  <c r="BH216" i="9" s="1"/>
  <c r="BF315" i="9"/>
  <c r="BH315" i="9" s="1"/>
  <c r="AZ1045" i="9"/>
  <c r="AY231" i="9"/>
  <c r="AY152" i="9"/>
  <c r="AY1094" i="9"/>
  <c r="BF295" i="9"/>
  <c r="BH295" i="9" s="1"/>
  <c r="BF802" i="9"/>
  <c r="BH802" i="9" s="1"/>
  <c r="BF775" i="9"/>
  <c r="BH775" i="9" s="1"/>
  <c r="BF1152" i="9"/>
  <c r="BH1152" i="9" s="1"/>
  <c r="BF1226" i="9"/>
  <c r="BH1226" i="9" s="1"/>
  <c r="BF176" i="9"/>
  <c r="BH176" i="9" s="1"/>
  <c r="BF222" i="9"/>
  <c r="BH222" i="9" s="1"/>
  <c r="BF304" i="9"/>
  <c r="BH304" i="9" s="1"/>
  <c r="BF212" i="9"/>
  <c r="BH212" i="9" s="1"/>
  <c r="BF243" i="9"/>
  <c r="BH243" i="9" s="1"/>
  <c r="BF1117" i="9"/>
  <c r="BH1117" i="9" s="1"/>
  <c r="BF228" i="9"/>
  <c r="BH228" i="9" s="1"/>
  <c r="BF627" i="9"/>
  <c r="BH627" i="9" s="1"/>
  <c r="AY940" i="9"/>
  <c r="BF410" i="9"/>
  <c r="BH410" i="9" s="1"/>
  <c r="BF47" i="9"/>
  <c r="BH47" i="9" s="1"/>
  <c r="BF30" i="9"/>
  <c r="BH30" i="9" s="1"/>
  <c r="BF785" i="9"/>
  <c r="BH785" i="9" s="1"/>
  <c r="BF196" i="9"/>
  <c r="BH196" i="9" s="1"/>
  <c r="BF257" i="9"/>
  <c r="BH257" i="9" s="1"/>
  <c r="BF245" i="9"/>
  <c r="BH245" i="9" s="1"/>
  <c r="BF203" i="9"/>
  <c r="BH203" i="9" s="1"/>
  <c r="BF697" i="9"/>
  <c r="BH697" i="9" s="1"/>
  <c r="BF43" i="9"/>
  <c r="BH43" i="9" s="1"/>
  <c r="BF131" i="9"/>
  <c r="BH131" i="9" s="1"/>
  <c r="BF211" i="9"/>
  <c r="BH211" i="9" s="1"/>
  <c r="BF171" i="9"/>
  <c r="BH171" i="9" s="1"/>
  <c r="BF705" i="9"/>
  <c r="BH705" i="9" s="1"/>
  <c r="BF361" i="9"/>
  <c r="BH361" i="9" s="1"/>
  <c r="BF156" i="9"/>
  <c r="BH156" i="9" s="1"/>
  <c r="BF696" i="9"/>
  <c r="BH696" i="9" s="1"/>
  <c r="BF1018" i="9"/>
  <c r="BH1018" i="9" s="1"/>
  <c r="BF414" i="9"/>
  <c r="BH414" i="9" s="1"/>
  <c r="BF107" i="9"/>
  <c r="BH107" i="9" s="1"/>
  <c r="AY1078" i="9"/>
  <c r="BF274" i="9"/>
  <c r="BH274" i="9" s="1"/>
  <c r="BF1020" i="9"/>
  <c r="BH1020" i="9" s="1"/>
  <c r="BF28" i="9"/>
  <c r="BH28" i="9" s="1"/>
  <c r="BF632" i="9"/>
  <c r="BH632" i="9" s="1"/>
  <c r="BF928" i="9"/>
  <c r="BH928" i="9" s="1"/>
  <c r="BF1077" i="9"/>
  <c r="BH1077" i="9" s="1"/>
  <c r="BF1202" i="9"/>
  <c r="BH1202" i="9" s="1"/>
  <c r="BF269" i="9"/>
  <c r="BH269" i="9" s="1"/>
  <c r="BF364" i="9"/>
  <c r="BH364" i="9" s="1"/>
  <c r="BF745" i="9"/>
  <c r="BH745" i="9" s="1"/>
  <c r="BF797" i="9"/>
  <c r="BH797" i="9" s="1"/>
  <c r="BF935" i="9"/>
  <c r="BH935" i="9" s="1"/>
  <c r="BF1073" i="9"/>
  <c r="BH1073" i="9" s="1"/>
  <c r="BF298" i="9"/>
  <c r="BH298" i="9" s="1"/>
  <c r="BF21" i="9"/>
  <c r="BH21" i="9" s="1"/>
  <c r="BF205" i="9"/>
  <c r="BH205" i="9" s="1"/>
  <c r="BF230" i="9"/>
  <c r="BH230" i="9" s="1"/>
  <c r="BF1047" i="9"/>
  <c r="BH1047" i="9" s="1"/>
  <c r="BF948" i="9"/>
  <c r="BH948" i="9" s="1"/>
  <c r="AY948" i="9"/>
  <c r="BF573" i="9"/>
  <c r="BH573" i="9" s="1"/>
  <c r="BF133" i="9"/>
  <c r="BH133" i="9" s="1"/>
  <c r="AZ133" i="9"/>
  <c r="AY786" i="9"/>
  <c r="AY84" i="9"/>
  <c r="AY48" i="9"/>
  <c r="AY846" i="9"/>
  <c r="AY707" i="9"/>
  <c r="AY189" i="9"/>
  <c r="AY5" i="9"/>
  <c r="AZ955" i="9"/>
  <c r="BF283" i="9"/>
  <c r="BH283" i="9" s="1"/>
  <c r="BF225" i="9"/>
  <c r="BH225" i="9" s="1"/>
  <c r="BF1009" i="9"/>
  <c r="BH1009" i="9" s="1"/>
  <c r="BF1146" i="9"/>
  <c r="BH1146" i="9" s="1"/>
  <c r="BF454" i="9"/>
  <c r="BH454" i="9" s="1"/>
  <c r="AY1206" i="9"/>
  <c r="BF942" i="9"/>
  <c r="BH942" i="9" s="1"/>
  <c r="BF936" i="9"/>
  <c r="BH936" i="9" s="1"/>
  <c r="BF220" i="9"/>
  <c r="BH220" i="9" s="1"/>
  <c r="AY86" i="9"/>
  <c r="AY833" i="9"/>
  <c r="AY229" i="9"/>
  <c r="AY1005" i="9"/>
  <c r="AY196" i="9"/>
  <c r="BF499" i="9"/>
  <c r="BH499" i="9" s="1"/>
  <c r="BF89" i="9"/>
  <c r="BH89" i="9" s="1"/>
  <c r="BF94" i="9"/>
  <c r="BH94" i="9" s="1"/>
  <c r="BF543" i="9"/>
  <c r="BH543" i="9" s="1"/>
  <c r="BF1055" i="9"/>
  <c r="BH1055" i="9" s="1"/>
  <c r="BF1222" i="9"/>
  <c r="BH1222" i="9" s="1"/>
  <c r="AY862" i="9"/>
  <c r="AY228" i="9"/>
  <c r="AY188" i="9"/>
  <c r="AY617" i="9"/>
  <c r="AY718" i="9"/>
  <c r="AY627" i="9"/>
  <c r="AY550" i="9"/>
  <c r="BF343" i="9"/>
  <c r="BH343" i="9" s="1"/>
  <c r="BF558" i="9"/>
  <c r="BH558" i="9" s="1"/>
  <c r="BF534" i="9"/>
  <c r="BH534" i="9" s="1"/>
  <c r="BF1030" i="9"/>
  <c r="BH1030" i="9" s="1"/>
  <c r="BF294" i="9"/>
  <c r="BH294" i="9" s="1"/>
  <c r="BF428" i="9"/>
  <c r="BH428" i="9" s="1"/>
  <c r="BF366" i="9"/>
  <c r="BH366" i="9" s="1"/>
  <c r="BF1134" i="9"/>
  <c r="BH1134" i="9" s="1"/>
  <c r="BF1148" i="9"/>
  <c r="BH1148" i="9" s="1"/>
  <c r="BF1158" i="9"/>
  <c r="BH1158" i="9" s="1"/>
  <c r="BF1174" i="9"/>
  <c r="BH1174" i="9" s="1"/>
  <c r="BF458" i="9"/>
  <c r="BH458" i="9" s="1"/>
  <c r="BF492" i="9"/>
  <c r="BH492" i="9" s="1"/>
  <c r="BF159" i="9"/>
  <c r="BH159" i="9" s="1"/>
  <c r="BF547" i="9"/>
  <c r="BH547" i="9" s="1"/>
  <c r="BF844" i="9"/>
  <c r="BH844" i="9" s="1"/>
  <c r="BF312" i="9"/>
  <c r="BH312" i="9" s="1"/>
  <c r="BF227" i="9"/>
  <c r="BH227" i="9" s="1"/>
  <c r="BF1003" i="9"/>
  <c r="BH1003" i="9" s="1"/>
  <c r="BF123" i="9"/>
  <c r="BH123" i="9" s="1"/>
  <c r="BF1121" i="9"/>
  <c r="BH1121" i="9" s="1"/>
  <c r="BF51" i="9"/>
  <c r="BH51" i="9" s="1"/>
  <c r="BF1001" i="9"/>
  <c r="BH1001" i="9" s="1"/>
  <c r="BF168" i="9"/>
  <c r="BH168" i="9" s="1"/>
  <c r="BF45" i="9"/>
  <c r="BH45" i="9" s="1"/>
  <c r="BF23" i="9"/>
  <c r="BH23" i="9" s="1"/>
  <c r="BF527" i="9"/>
  <c r="BH527" i="9" s="1"/>
  <c r="BF813" i="9"/>
  <c r="BH813" i="9" s="1"/>
  <c r="BF1116" i="9"/>
  <c r="BH1116" i="9" s="1"/>
  <c r="BF324" i="9"/>
  <c r="BH324" i="9" s="1"/>
  <c r="BF974" i="9"/>
  <c r="BH974" i="9" s="1"/>
  <c r="BF1065" i="9"/>
  <c r="BH1065" i="9" s="1"/>
  <c r="BF1104" i="9"/>
  <c r="BH1104" i="9" s="1"/>
  <c r="BF1120" i="9"/>
  <c r="BH1120" i="9" s="1"/>
  <c r="BF143" i="9"/>
  <c r="BH143" i="9" s="1"/>
  <c r="BF170" i="9"/>
  <c r="BH170" i="9" s="1"/>
  <c r="BF885" i="9"/>
  <c r="BH885" i="9" s="1"/>
  <c r="BF989" i="9"/>
  <c r="BH989" i="9" s="1"/>
  <c r="BF1113" i="9"/>
  <c r="BH1113" i="9" s="1"/>
  <c r="BF1217" i="9"/>
  <c r="BH1217" i="9" s="1"/>
  <c r="BF581" i="9"/>
  <c r="BH581" i="9" s="1"/>
  <c r="BF1036" i="9"/>
  <c r="BH1036" i="9" s="1"/>
  <c r="BF1093" i="9"/>
  <c r="BH1093" i="9" s="1"/>
  <c r="BF730" i="9"/>
  <c r="BH730" i="9" s="1"/>
  <c r="AY730" i="9"/>
  <c r="BF1066" i="9"/>
  <c r="BH1066" i="9" s="1"/>
  <c r="AY1066" i="9"/>
  <c r="BF1082" i="9"/>
  <c r="BH1082" i="9" s="1"/>
  <c r="AY1082" i="9"/>
  <c r="AY677" i="9"/>
  <c r="BF347" i="9"/>
  <c r="BH347" i="9" s="1"/>
  <c r="AY347" i="9"/>
  <c r="AZ974" i="9"/>
  <c r="AZ1190" i="9"/>
  <c r="AZ780" i="9"/>
  <c r="AY865" i="9"/>
  <c r="AY230" i="9"/>
  <c r="AY45" i="9"/>
  <c r="AY785" i="9"/>
  <c r="AY405" i="9"/>
  <c r="AZ1036" i="9"/>
  <c r="AY168" i="9"/>
  <c r="AY989" i="9"/>
  <c r="AY18" i="9"/>
  <c r="AY203" i="9"/>
  <c r="AY245" i="9"/>
  <c r="AY813" i="9"/>
  <c r="AY216" i="9"/>
  <c r="AY185" i="9"/>
  <c r="AZ1065" i="9"/>
  <c r="AZ1047" i="9"/>
  <c r="AY59" i="9"/>
  <c r="BF401" i="9"/>
  <c r="BH401" i="9" s="1"/>
  <c r="BF376" i="9"/>
  <c r="BH376" i="9" s="1"/>
  <c r="BF850" i="9"/>
  <c r="BH850" i="9" s="1"/>
  <c r="BF61" i="9"/>
  <c r="BH61" i="9" s="1"/>
  <c r="BF241" i="9"/>
  <c r="BH241" i="9" s="1"/>
  <c r="BF592" i="9"/>
  <c r="BH592" i="9" s="1"/>
  <c r="BF644" i="9"/>
  <c r="BH644" i="9" s="1"/>
  <c r="BF1140" i="9"/>
  <c r="BH1140" i="9" s="1"/>
  <c r="BF1178" i="9"/>
  <c r="BH1178" i="9" s="1"/>
  <c r="BF164" i="9"/>
  <c r="BH164" i="9" s="1"/>
  <c r="BF501" i="9"/>
  <c r="BH501" i="9" s="1"/>
  <c r="BF863" i="9"/>
  <c r="BH863" i="9" s="1"/>
  <c r="BF316" i="9"/>
  <c r="BH316" i="9" s="1"/>
  <c r="BF1199" i="9"/>
  <c r="BH1199" i="9" s="1"/>
  <c r="BF523" i="9"/>
  <c r="BH523" i="9" s="1"/>
  <c r="BF1112" i="9"/>
  <c r="BH1112" i="9" s="1"/>
  <c r="BF578" i="9"/>
  <c r="BH578" i="9" s="1"/>
  <c r="BF576" i="9"/>
  <c r="BH576" i="9" s="1"/>
  <c r="BF978" i="9"/>
  <c r="BH978" i="9" s="1"/>
  <c r="BF960" i="9"/>
  <c r="BH960" i="9" s="1"/>
  <c r="BF528" i="9"/>
  <c r="BH528" i="9" s="1"/>
  <c r="BF1090" i="9"/>
  <c r="BH1090" i="9" s="1"/>
  <c r="AY1090" i="9"/>
  <c r="BF187" i="9"/>
  <c r="BH187" i="9" s="1"/>
  <c r="AZ187" i="9"/>
  <c r="BF956" i="9"/>
  <c r="BH956" i="9" s="1"/>
  <c r="AY956" i="9"/>
  <c r="BF979" i="9"/>
  <c r="BH979" i="9" s="1"/>
  <c r="AY979" i="9"/>
  <c r="BF1086" i="9"/>
  <c r="BH1086" i="9" s="1"/>
  <c r="AY1086" i="9"/>
  <c r="BF1207" i="9"/>
  <c r="BH1207" i="9" s="1"/>
  <c r="AY1207" i="9"/>
  <c r="AY490" i="9"/>
  <c r="BF671" i="9"/>
  <c r="BH671" i="9" s="1"/>
  <c r="BF634" i="9"/>
  <c r="BH634" i="9" s="1"/>
  <c r="BF124" i="9"/>
  <c r="BH124" i="9" s="1"/>
  <c r="BF87" i="9"/>
  <c r="BH87" i="9" s="1"/>
  <c r="BF920" i="9"/>
  <c r="BH920" i="9" s="1"/>
  <c r="BF14" i="9"/>
  <c r="BH14" i="9" s="1"/>
  <c r="AY167" i="9"/>
  <c r="AZ917" i="9"/>
  <c r="AY674" i="9"/>
  <c r="AZ1063" i="9"/>
  <c r="AY21" i="9"/>
  <c r="AY853" i="9"/>
  <c r="AY263" i="9"/>
  <c r="AY797" i="9"/>
  <c r="AY296" i="9"/>
  <c r="AZ1077" i="9"/>
  <c r="AY14" i="9"/>
  <c r="AY885" i="9"/>
  <c r="AY30" i="9"/>
  <c r="AY197" i="9"/>
  <c r="BF145" i="9"/>
  <c r="BH145" i="9" s="1"/>
  <c r="BF736" i="9"/>
  <c r="BH736" i="9" s="1"/>
  <c r="BF1044" i="9"/>
  <c r="BH1044" i="9" s="1"/>
  <c r="BF290" i="9"/>
  <c r="BH290" i="9" s="1"/>
  <c r="BF382" i="9"/>
  <c r="BH382" i="9" s="1"/>
  <c r="BF613" i="9"/>
  <c r="BH613" i="9" s="1"/>
  <c r="BF455" i="9"/>
  <c r="BH455" i="9" s="1"/>
  <c r="BF598" i="9"/>
  <c r="BH598" i="9" s="1"/>
  <c r="BF994" i="9"/>
  <c r="BH994" i="9" s="1"/>
  <c r="BF742" i="9"/>
  <c r="BH742" i="9" s="1"/>
  <c r="BF1160" i="9"/>
  <c r="BH1160" i="9" s="1"/>
  <c r="BF1170" i="9"/>
  <c r="BH1170" i="9" s="1"/>
  <c r="BF70" i="9"/>
  <c r="BH70" i="9" s="1"/>
  <c r="BF214" i="9"/>
  <c r="BH214" i="9" s="1"/>
  <c r="BF289" i="9"/>
  <c r="BH289" i="9" s="1"/>
  <c r="BF221" i="9"/>
  <c r="BH221" i="9" s="1"/>
  <c r="BF253" i="9"/>
  <c r="BH253" i="9" s="1"/>
  <c r="BF505" i="9"/>
  <c r="BH505" i="9" s="1"/>
  <c r="BF794" i="9"/>
  <c r="BH794" i="9" s="1"/>
  <c r="BF346" i="9"/>
  <c r="BH346" i="9" s="1"/>
  <c r="BF876" i="9"/>
  <c r="BH876" i="9" s="1"/>
  <c r="BF323" i="9"/>
  <c r="BH323" i="9" s="1"/>
  <c r="BF799" i="9"/>
  <c r="BH799" i="9" s="1"/>
  <c r="BF593" i="9"/>
  <c r="BH593" i="9" s="1"/>
  <c r="BF1203" i="9"/>
  <c r="BH1203" i="9" s="1"/>
  <c r="BF1147" i="9"/>
  <c r="BH1147" i="9" s="1"/>
  <c r="BF52" i="9"/>
  <c r="BH52" i="9" s="1"/>
  <c r="AZ364" i="9"/>
  <c r="BF952" i="9"/>
  <c r="BH952" i="9" s="1"/>
  <c r="BF570" i="9"/>
  <c r="BH570" i="9" s="1"/>
  <c r="BF621" i="9"/>
  <c r="BH621" i="9" s="1"/>
  <c r="BF320" i="9"/>
  <c r="BH320" i="9" s="1"/>
  <c r="BF932" i="9"/>
  <c r="BH932" i="9" s="1"/>
  <c r="AY932" i="9"/>
  <c r="BF1105" i="9"/>
  <c r="BH1105" i="9" s="1"/>
  <c r="AY1105" i="9"/>
  <c r="BF270" i="9"/>
  <c r="BH270" i="9" s="1"/>
  <c r="BF24" i="9"/>
  <c r="BH24" i="9" s="1"/>
  <c r="BF175" i="9"/>
  <c r="BH175" i="9" s="1"/>
  <c r="BF651" i="9"/>
  <c r="BH651" i="9" s="1"/>
  <c r="BF484" i="9"/>
  <c r="BH484" i="9" s="1"/>
  <c r="BF1186" i="9"/>
  <c r="BH1186" i="9" s="1"/>
  <c r="BF633" i="9"/>
  <c r="BH633" i="9" s="1"/>
  <c r="BF831" i="9"/>
  <c r="BH831" i="9" s="1"/>
  <c r="BF652" i="9"/>
  <c r="BH652" i="9" s="1"/>
  <c r="BF930" i="9"/>
  <c r="BH930" i="9" s="1"/>
  <c r="AY413" i="9"/>
  <c r="BF991" i="9"/>
  <c r="BH991" i="9" s="1"/>
  <c r="BF561" i="9"/>
  <c r="BH561" i="9" s="1"/>
  <c r="BF1214" i="9"/>
  <c r="BH1214" i="9" s="1"/>
  <c r="BF577" i="9"/>
  <c r="BH577" i="9" s="1"/>
  <c r="BF456" i="9"/>
  <c r="BH456" i="9" s="1"/>
  <c r="BF733" i="9"/>
  <c r="BH733" i="9" s="1"/>
  <c r="BF841" i="9"/>
  <c r="BH841" i="9" s="1"/>
  <c r="BF202" i="9"/>
  <c r="BH202" i="9" s="1"/>
  <c r="BF916" i="9"/>
  <c r="BH916" i="9" s="1"/>
  <c r="BF1143" i="9"/>
  <c r="BH1143" i="9" s="1"/>
  <c r="BF779" i="9"/>
  <c r="BH779" i="9" s="1"/>
  <c r="AY1073" i="9"/>
  <c r="BF1108" i="9"/>
  <c r="BH1108" i="9" s="1"/>
  <c r="BF103" i="9"/>
  <c r="BH103" i="9" s="1"/>
  <c r="BF656" i="9"/>
  <c r="BH656" i="9" s="1"/>
  <c r="BF375" i="9"/>
  <c r="BH375" i="9" s="1"/>
  <c r="BF569" i="9"/>
  <c r="BH569" i="9" s="1"/>
  <c r="AY569" i="9"/>
  <c r="BF1194" i="9"/>
  <c r="BH1194" i="9" s="1"/>
  <c r="AY1194" i="9"/>
  <c r="BF588" i="9"/>
  <c r="BH588" i="9" s="1"/>
  <c r="AY588" i="9"/>
  <c r="BF662" i="9"/>
  <c r="BH662" i="9" s="1"/>
  <c r="AY662" i="9"/>
  <c r="BF493" i="9"/>
  <c r="BH493" i="9" s="1"/>
  <c r="BF465" i="9"/>
  <c r="BH465" i="9" s="1"/>
  <c r="BF546" i="9"/>
  <c r="BH546" i="9" s="1"/>
  <c r="BF824" i="9"/>
  <c r="BH824" i="9" s="1"/>
  <c r="BF982" i="9"/>
  <c r="BH982" i="9" s="1"/>
  <c r="BF1048" i="9"/>
  <c r="BH1048" i="9" s="1"/>
  <c r="BF305" i="9"/>
  <c r="BH305" i="9" s="1"/>
  <c r="BF63" i="9"/>
  <c r="BH63" i="9" s="1"/>
  <c r="BF184" i="9"/>
  <c r="BH184" i="9" s="1"/>
  <c r="BF396" i="9"/>
  <c r="BH396" i="9" s="1"/>
  <c r="BF436" i="9"/>
  <c r="BH436" i="9" s="1"/>
  <c r="BF453" i="9"/>
  <c r="BH453" i="9" s="1"/>
  <c r="BF678" i="9"/>
  <c r="BH678" i="9" s="1"/>
  <c r="BF761" i="9"/>
  <c r="BH761" i="9" s="1"/>
  <c r="BF918" i="9"/>
  <c r="BH918" i="9" s="1"/>
  <c r="BF1162" i="9"/>
  <c r="BH1162" i="9" s="1"/>
  <c r="BF1224" i="9"/>
  <c r="BH1224" i="9" s="1"/>
  <c r="BF82" i="9"/>
  <c r="BH82" i="9" s="1"/>
  <c r="BF209" i="9"/>
  <c r="BH209" i="9" s="1"/>
  <c r="BF282" i="9"/>
  <c r="BH282" i="9" s="1"/>
  <c r="BF301" i="9"/>
  <c r="BH301" i="9" s="1"/>
  <c r="BF40" i="9"/>
  <c r="BH40" i="9" s="1"/>
  <c r="BF712" i="9"/>
  <c r="BH712" i="9" s="1"/>
  <c r="BF907" i="9"/>
  <c r="BH907" i="9" s="1"/>
  <c r="BF990" i="9"/>
  <c r="BH990" i="9" s="1"/>
  <c r="BF1188" i="9"/>
  <c r="BH1188" i="9" s="1"/>
  <c r="AY315" i="9"/>
  <c r="BF115" i="9"/>
  <c r="BH115" i="9" s="1"/>
  <c r="BF148" i="9"/>
  <c r="BH148" i="9" s="1"/>
  <c r="BF721" i="9"/>
  <c r="BH721" i="9" s="1"/>
  <c r="BF1069" i="9"/>
  <c r="BH1069" i="9" s="1"/>
  <c r="BF939" i="9"/>
  <c r="BH939" i="9" s="1"/>
  <c r="BF150" i="9"/>
  <c r="BH150" i="9" s="1"/>
  <c r="BF158" i="9"/>
  <c r="BH158" i="9" s="1"/>
  <c r="BF1040" i="9"/>
  <c r="BH1040" i="9" s="1"/>
  <c r="BF714" i="9"/>
  <c r="BH714" i="9" s="1"/>
  <c r="BF27" i="9"/>
  <c r="BH27" i="9" s="1"/>
  <c r="BF1124" i="9"/>
  <c r="BH1124" i="9" s="1"/>
  <c r="BF348" i="9"/>
  <c r="BH348" i="9" s="1"/>
  <c r="BF451" i="9"/>
  <c r="BH451" i="9" s="1"/>
  <c r="BF757" i="9"/>
  <c r="BH757" i="9" s="1"/>
  <c r="BF638" i="9"/>
  <c r="BH638" i="9" s="1"/>
  <c r="BF817" i="9"/>
  <c r="BH817" i="9" s="1"/>
  <c r="BF1191" i="9"/>
  <c r="BH1191" i="9" s="1"/>
  <c r="BF142" i="9"/>
  <c r="BH142" i="9" s="1"/>
  <c r="BF268" i="9"/>
  <c r="BH268" i="9" s="1"/>
  <c r="AZ268" i="9"/>
  <c r="BF452" i="9"/>
  <c r="BH452" i="9" s="1"/>
  <c r="BF572" i="9"/>
  <c r="BH572" i="9" s="1"/>
  <c r="AY572" i="9"/>
  <c r="BF947" i="9"/>
  <c r="BH947" i="9" s="1"/>
  <c r="AY947" i="9"/>
  <c r="BF520" i="9"/>
  <c r="BH520" i="9" s="1"/>
  <c r="AY520" i="9"/>
  <c r="BF122" i="9"/>
  <c r="BH122" i="9" s="1"/>
  <c r="AZ122" i="9"/>
  <c r="BF519" i="9"/>
  <c r="BH519" i="9" s="1"/>
  <c r="AY519" i="9"/>
  <c r="BF943" i="9"/>
  <c r="BH943" i="9" s="1"/>
  <c r="AY943" i="9"/>
  <c r="BF959" i="9"/>
  <c r="BH959" i="9" s="1"/>
  <c r="AY959" i="9"/>
  <c r="BF1019" i="9"/>
  <c r="BH1019" i="9" s="1"/>
  <c r="AY1019" i="9"/>
  <c r="BF580" i="9"/>
  <c r="BH580" i="9" s="1"/>
  <c r="AY580" i="9"/>
  <c r="BF1015" i="9"/>
  <c r="BH1015" i="9" s="1"/>
  <c r="AY1015" i="9"/>
  <c r="BF1089" i="9"/>
  <c r="BH1089" i="9" s="1"/>
  <c r="AY1089" i="9"/>
  <c r="AZ745" i="9"/>
  <c r="AY271" i="9"/>
  <c r="AY619" i="9"/>
  <c r="AY235" i="9"/>
  <c r="AY890" i="9"/>
  <c r="AY370" i="9"/>
  <c r="AY47" i="9"/>
  <c r="BF72" i="9"/>
  <c r="BH72" i="9" s="1"/>
  <c r="BF284" i="9"/>
  <c r="BH284" i="9" s="1"/>
  <c r="AZ1008" i="9"/>
  <c r="AZ1202" i="9"/>
  <c r="AY740" i="9"/>
  <c r="AY1214" i="9"/>
  <c r="AZ909" i="9"/>
  <c r="AY751" i="9"/>
  <c r="AY648" i="9"/>
  <c r="AY831" i="9"/>
  <c r="AY210" i="9"/>
  <c r="AY257" i="9"/>
  <c r="AY1209" i="9"/>
  <c r="AY720" i="9"/>
  <c r="AY895" i="9"/>
  <c r="AY178" i="9"/>
  <c r="BF291" i="9"/>
  <c r="BH291" i="9" s="1"/>
  <c r="BF261" i="9"/>
  <c r="BH261" i="9" s="1"/>
  <c r="BF639" i="9"/>
  <c r="BH639" i="9" s="1"/>
  <c r="BF1058" i="9"/>
  <c r="BH1058" i="9" s="1"/>
  <c r="BF1052" i="9"/>
  <c r="BH1052" i="9" s="1"/>
  <c r="BF287" i="9"/>
  <c r="BH287" i="9" s="1"/>
  <c r="BF65" i="9"/>
  <c r="BH65" i="9" s="1"/>
  <c r="BF157" i="9"/>
  <c r="BH157" i="9" s="1"/>
  <c r="BF342" i="9"/>
  <c r="BH342" i="9" s="1"/>
  <c r="BF690" i="9"/>
  <c r="BH690" i="9" s="1"/>
  <c r="BF748" i="9"/>
  <c r="BH748" i="9" s="1"/>
  <c r="BF568" i="9"/>
  <c r="BH568" i="9" s="1"/>
  <c r="BF908" i="9"/>
  <c r="BH908" i="9" s="1"/>
  <c r="BF771" i="9"/>
  <c r="BH771" i="9" s="1"/>
  <c r="BF984" i="9"/>
  <c r="BH984" i="9" s="1"/>
  <c r="BF1156" i="9"/>
  <c r="BH1156" i="9" s="1"/>
  <c r="BF262" i="9"/>
  <c r="BH262" i="9" s="1"/>
  <c r="BF286" i="9"/>
  <c r="BH286" i="9" s="1"/>
  <c r="BF391" i="9"/>
  <c r="BH391" i="9" s="1"/>
  <c r="BF468" i="9"/>
  <c r="BH468" i="9" s="1"/>
  <c r="BF539" i="9"/>
  <c r="BH539" i="9" s="1"/>
  <c r="BF615" i="9"/>
  <c r="BH615" i="9" s="1"/>
  <c r="BF1023" i="9"/>
  <c r="BH1023" i="9" s="1"/>
  <c r="BF726" i="9"/>
  <c r="BH726" i="9" s="1"/>
  <c r="BF165" i="9"/>
  <c r="BH165" i="9" s="1"/>
  <c r="BF508" i="9"/>
  <c r="BH508" i="9" s="1"/>
  <c r="BF922" i="9"/>
  <c r="BH922" i="9" s="1"/>
  <c r="BF931" i="9"/>
  <c r="BH931" i="9" s="1"/>
  <c r="BF584" i="9"/>
  <c r="BH584" i="9" s="1"/>
  <c r="BF795" i="9"/>
  <c r="BH795" i="9" s="1"/>
  <c r="BF875" i="9"/>
  <c r="BH875" i="9" s="1"/>
  <c r="BF870" i="9"/>
  <c r="BH870" i="9" s="1"/>
  <c r="BF265" i="9"/>
  <c r="BH265" i="9" s="1"/>
  <c r="BF755" i="9"/>
  <c r="BH755" i="9" s="1"/>
  <c r="BF790" i="9"/>
  <c r="BH790" i="9" s="1"/>
  <c r="BF871" i="9"/>
  <c r="BH871" i="9" s="1"/>
  <c r="BF852" i="9"/>
  <c r="BH852" i="9" s="1"/>
  <c r="BF867" i="9"/>
  <c r="BH867" i="9" s="1"/>
  <c r="BF360" i="9"/>
  <c r="BH360" i="9" s="1"/>
  <c r="BF1016" i="9"/>
  <c r="BH1016" i="9" s="1"/>
  <c r="BF126" i="9"/>
  <c r="BH126" i="9" s="1"/>
  <c r="BF311" i="9"/>
  <c r="BH311" i="9" s="1"/>
  <c r="BF154" i="9"/>
  <c r="BH154" i="9" s="1"/>
  <c r="BF406" i="9"/>
  <c r="BH406" i="9" s="1"/>
  <c r="BF135" i="9"/>
  <c r="BH135" i="9" s="1"/>
  <c r="BF1198" i="9"/>
  <c r="BH1198" i="9" s="1"/>
  <c r="BF327" i="9"/>
  <c r="BH327" i="9" s="1"/>
  <c r="BF511" i="9"/>
  <c r="BH511" i="9" s="1"/>
  <c r="BF675" i="9"/>
  <c r="BH675" i="9" s="1"/>
  <c r="BF603" i="9"/>
  <c r="BH603" i="9" s="1"/>
  <c r="BF1128" i="9"/>
  <c r="BH1128" i="9" s="1"/>
  <c r="BF679" i="9"/>
  <c r="BH679" i="9" s="1"/>
  <c r="BF60" i="9"/>
  <c r="BH60" i="9" s="1"/>
  <c r="BF763" i="9"/>
  <c r="BH763" i="9" s="1"/>
  <c r="BF901" i="9"/>
  <c r="BH901" i="9" s="1"/>
  <c r="BF650" i="9"/>
  <c r="BH650" i="9" s="1"/>
  <c r="BF729" i="9"/>
  <c r="BH729" i="9" s="1"/>
  <c r="AY729" i="9"/>
  <c r="BF1085" i="9"/>
  <c r="BH1085" i="9" s="1"/>
  <c r="BF772" i="9"/>
  <c r="BH772" i="9" s="1"/>
  <c r="BF897" i="9"/>
  <c r="BH897" i="9" s="1"/>
  <c r="BF1081" i="9"/>
  <c r="BH1081" i="9" s="1"/>
  <c r="AY1081" i="9"/>
  <c r="AY150" i="9"/>
  <c r="AY165" i="9"/>
  <c r="AY204" i="9"/>
  <c r="BF738" i="9"/>
  <c r="BH738" i="9" s="1"/>
  <c r="BF181" i="9"/>
  <c r="BH181" i="9" s="1"/>
  <c r="BF249" i="9"/>
  <c r="BH249" i="9" s="1"/>
  <c r="BF408" i="9"/>
  <c r="BH408" i="9" s="1"/>
  <c r="BF759" i="9"/>
  <c r="BH759" i="9" s="1"/>
  <c r="BF476" i="9"/>
  <c r="BH476" i="9" s="1"/>
  <c r="BF535" i="9"/>
  <c r="BH535" i="9" s="1"/>
  <c r="BF1182" i="9"/>
  <c r="BH1182" i="9" s="1"/>
  <c r="AY1191" i="9"/>
  <c r="BF701" i="9"/>
  <c r="BH701" i="9" s="1"/>
  <c r="BF1157" i="9"/>
  <c r="BH1157" i="9" s="1"/>
  <c r="BF510" i="9"/>
  <c r="BH510" i="9" s="1"/>
  <c r="BF207" i="9"/>
  <c r="BH207" i="9" s="1"/>
  <c r="BF121" i="9"/>
  <c r="BH121" i="9" s="1"/>
  <c r="BF317" i="9"/>
  <c r="BH317" i="9" s="1"/>
  <c r="AZ317" i="9"/>
  <c r="AZ904" i="9"/>
  <c r="AY825" i="9"/>
  <c r="AY842" i="9"/>
  <c r="BF17" i="9"/>
  <c r="BH17" i="9" s="1"/>
  <c r="BF239" i="9"/>
  <c r="BH239" i="9" s="1"/>
  <c r="AY924" i="9"/>
  <c r="AZ926" i="9"/>
  <c r="AZ916" i="9"/>
  <c r="AY267" i="9"/>
  <c r="AY279" i="9"/>
  <c r="AY202" i="9"/>
  <c r="AY725" i="9"/>
  <c r="AY213" i="9"/>
  <c r="AY638" i="9"/>
  <c r="AY874" i="9"/>
  <c r="AY886" i="9"/>
  <c r="AY34" i="9"/>
  <c r="BF80" i="9"/>
  <c r="BH80" i="9" s="1"/>
  <c r="BF306" i="9"/>
  <c r="BH306" i="9" s="1"/>
  <c r="BF686" i="9"/>
  <c r="BH686" i="9" s="1"/>
  <c r="BF459" i="9"/>
  <c r="BH459" i="9" s="1"/>
  <c r="BF536" i="9"/>
  <c r="BH536" i="9" s="1"/>
  <c r="BF866" i="9"/>
  <c r="BH866" i="9" s="1"/>
  <c r="BF998" i="9"/>
  <c r="BH998" i="9" s="1"/>
  <c r="BF1046" i="9"/>
  <c r="BH1046" i="9" s="1"/>
  <c r="BF140" i="9"/>
  <c r="BH140" i="9" s="1"/>
  <c r="BF440" i="9"/>
  <c r="BH440" i="9" s="1"/>
  <c r="BF506" i="9"/>
  <c r="BH506" i="9" s="1"/>
  <c r="BF623" i="9"/>
  <c r="BH623" i="9" s="1"/>
  <c r="BF146" i="9"/>
  <c r="BH146" i="9" s="1"/>
  <c r="BF404" i="9"/>
  <c r="BH404" i="9" s="1"/>
  <c r="BF832" i="9"/>
  <c r="BH832" i="9" s="1"/>
  <c r="BF1187" i="9"/>
  <c r="BH1187" i="9" s="1"/>
  <c r="BF1136" i="9"/>
  <c r="BH1136" i="9" s="1"/>
  <c r="BF78" i="9"/>
  <c r="BH78" i="9" s="1"/>
  <c r="BF331" i="9"/>
  <c r="BH331" i="9" s="1"/>
  <c r="BF606" i="9"/>
  <c r="BH606" i="9" s="1"/>
  <c r="BF708" i="9"/>
  <c r="BH708" i="9" s="1"/>
  <c r="BF208" i="9"/>
  <c r="BH208" i="9" s="1"/>
  <c r="BF514" i="9"/>
  <c r="BH514" i="9" s="1"/>
  <c r="BF579" i="9"/>
  <c r="BH579" i="9" s="1"/>
  <c r="BF594" i="9"/>
  <c r="BH594" i="9" s="1"/>
  <c r="BF374" i="9"/>
  <c r="BH374" i="9" s="1"/>
  <c r="BF773" i="9"/>
  <c r="BH773" i="9" s="1"/>
  <c r="BF854" i="9"/>
  <c r="BH854" i="9" s="1"/>
  <c r="BF906" i="9"/>
  <c r="BH906" i="9" s="1"/>
  <c r="BF631" i="9"/>
  <c r="BH631" i="9" s="1"/>
  <c r="BF1139" i="9"/>
  <c r="BH1139" i="9" s="1"/>
  <c r="BF1064" i="9"/>
  <c r="BH1064" i="9" s="1"/>
  <c r="BF100" i="9"/>
  <c r="BH100" i="9" s="1"/>
  <c r="BF39" i="9"/>
  <c r="BH39" i="9" s="1"/>
  <c r="BF688" i="9"/>
  <c r="BH688" i="9" s="1"/>
  <c r="BF1051" i="9"/>
  <c r="BH1051" i="9" s="1"/>
  <c r="BF136" i="9"/>
  <c r="BH136" i="9" s="1"/>
  <c r="BF491" i="9"/>
  <c r="BH491" i="9" s="1"/>
  <c r="BF517" i="9"/>
  <c r="BH517" i="9" s="1"/>
  <c r="AY517" i="9"/>
  <c r="BF589" i="9"/>
  <c r="BH589" i="9" s="1"/>
  <c r="BF663" i="9"/>
  <c r="BH663" i="9" s="1"/>
  <c r="AY663" i="9"/>
  <c r="BF715" i="9"/>
  <c r="BH715" i="9" s="1"/>
  <c r="AY715" i="9"/>
  <c r="BF309" i="9"/>
  <c r="BH309" i="9" s="1"/>
  <c r="AZ309" i="9"/>
  <c r="BF585" i="9"/>
  <c r="BH585" i="9" s="1"/>
  <c r="AY585" i="9"/>
  <c r="BF746" i="9"/>
  <c r="BH746" i="9" s="1"/>
  <c r="AY746" i="9"/>
  <c r="AY508" i="9"/>
  <c r="AY173" i="9"/>
  <c r="AY112" i="9"/>
  <c r="AY610" i="9"/>
  <c r="AY803" i="9"/>
  <c r="BF540" i="9"/>
  <c r="BH540" i="9" s="1"/>
  <c r="BF673" i="9"/>
  <c r="BH673" i="9" s="1"/>
  <c r="BF1010" i="9"/>
  <c r="BH1010" i="9" s="1"/>
  <c r="BF302" i="9"/>
  <c r="BH302" i="9" s="1"/>
  <c r="BF163" i="9"/>
  <c r="BH163" i="9" s="1"/>
  <c r="BF6" i="9"/>
  <c r="BH6" i="9" s="1"/>
  <c r="BF392" i="9"/>
  <c r="BH392" i="9" s="1"/>
  <c r="BF719" i="9"/>
  <c r="BH719" i="9" s="1"/>
  <c r="BF590" i="9"/>
  <c r="BH590" i="9" s="1"/>
  <c r="BF1061" i="9"/>
  <c r="BH1061" i="9" s="1"/>
  <c r="BF927" i="9"/>
  <c r="BH927" i="9" s="1"/>
  <c r="BF641" i="9"/>
  <c r="BH641" i="9" s="1"/>
  <c r="BF860" i="9"/>
  <c r="BH860" i="9" s="1"/>
  <c r="BF101" i="9"/>
  <c r="BH101" i="9" s="1"/>
  <c r="BF571" i="9"/>
  <c r="BH571" i="9" s="1"/>
  <c r="BF155" i="9"/>
  <c r="BH155" i="9" s="1"/>
  <c r="BF1211" i="9"/>
  <c r="BH1211" i="9" s="1"/>
  <c r="BF442" i="9"/>
  <c r="BH442" i="9" s="1"/>
  <c r="BF993" i="9"/>
  <c r="BH993" i="9" s="1"/>
  <c r="BF198" i="9"/>
  <c r="BH198" i="9" s="1"/>
  <c r="BF409" i="9"/>
  <c r="BH409" i="9" s="1"/>
  <c r="BF827" i="9"/>
  <c r="BH827" i="9" s="1"/>
  <c r="BF116" i="9"/>
  <c r="BH116" i="9" s="1"/>
  <c r="AZ116" i="9"/>
  <c r="BF132" i="9"/>
  <c r="BH132" i="9" s="1"/>
  <c r="BF191" i="9"/>
  <c r="BH191" i="9" s="1"/>
  <c r="AZ191" i="9"/>
  <c r="BF734" i="9"/>
  <c r="BH734" i="9" s="1"/>
  <c r="AY734" i="9"/>
  <c r="BF683" i="9"/>
  <c r="BH683" i="9" s="1"/>
  <c r="AY1220" i="9"/>
  <c r="AY1064" i="9"/>
  <c r="AZ1057" i="9"/>
  <c r="AZ828" i="9"/>
  <c r="AY154" i="9"/>
  <c r="AY215" i="9"/>
  <c r="AY403" i="9"/>
  <c r="AY709" i="9"/>
  <c r="AY42" i="9"/>
  <c r="AY35" i="9"/>
  <c r="AY406" i="9"/>
  <c r="AY773" i="9"/>
  <c r="BF339" i="9"/>
  <c r="BH339" i="9" s="1"/>
  <c r="BF421" i="9"/>
  <c r="BH421" i="9" s="1"/>
  <c r="BF830" i="9"/>
  <c r="BH830" i="9" s="1"/>
  <c r="BF1028" i="9"/>
  <c r="BH1028" i="9" s="1"/>
  <c r="BF1050" i="9"/>
  <c r="BH1050" i="9" s="1"/>
  <c r="BF596" i="9"/>
  <c r="BH596" i="9" s="1"/>
  <c r="BF896" i="9"/>
  <c r="BH896" i="9" s="1"/>
  <c r="BF266" i="9"/>
  <c r="BH266" i="9" s="1"/>
  <c r="BF345" i="9"/>
  <c r="BH345" i="9" s="1"/>
  <c r="BF472" i="9"/>
  <c r="BH472" i="9" s="1"/>
  <c r="BF887" i="9"/>
  <c r="BH887" i="9" s="1"/>
  <c r="BF966" i="9"/>
  <c r="BH966" i="9" s="1"/>
  <c r="BF1035" i="9"/>
  <c r="BH1035" i="9" s="1"/>
  <c r="BF1043" i="9"/>
  <c r="BH1043" i="9" s="1"/>
  <c r="BF1098" i="9"/>
  <c r="BH1098" i="9" s="1"/>
  <c r="BF691" i="9"/>
  <c r="BH691" i="9" s="1"/>
  <c r="BF190" i="9"/>
  <c r="BH190" i="9" s="1"/>
  <c r="BF983" i="9"/>
  <c r="BH983" i="9" s="1"/>
  <c r="BF884" i="9"/>
  <c r="BH884" i="9" s="1"/>
  <c r="BF264" i="9"/>
  <c r="BH264" i="9" s="1"/>
  <c r="AZ126" i="9"/>
  <c r="BF365" i="9"/>
  <c r="BH365" i="9" s="1"/>
  <c r="BF605" i="9"/>
  <c r="BH605" i="9" s="1"/>
  <c r="BF559" i="9"/>
  <c r="BH559" i="9" s="1"/>
  <c r="BF987" i="9"/>
  <c r="BH987" i="9" s="1"/>
  <c r="BF1059" i="9"/>
  <c r="BH1059" i="9" s="1"/>
  <c r="BF55" i="9"/>
  <c r="BH55" i="9" s="1"/>
  <c r="BF1161" i="9"/>
  <c r="BH1161" i="9" s="1"/>
  <c r="BF693" i="9"/>
  <c r="BH693" i="9" s="1"/>
  <c r="BF851" i="9"/>
  <c r="BH851" i="9" s="1"/>
  <c r="BF109" i="9"/>
  <c r="BH109" i="9" s="1"/>
  <c r="BF608" i="9"/>
  <c r="BH608" i="9" s="1"/>
  <c r="BF643" i="9"/>
  <c r="BH643" i="9" s="1"/>
  <c r="BF706" i="9"/>
  <c r="BH706" i="9" s="1"/>
  <c r="BF789" i="9"/>
  <c r="BH789" i="9" s="1"/>
  <c r="BF117" i="9"/>
  <c r="BH117" i="9" s="1"/>
  <c r="AZ117" i="9"/>
  <c r="BF166" i="9"/>
  <c r="BH166" i="9" s="1"/>
  <c r="AY631" i="9"/>
  <c r="AZ782" i="9"/>
  <c r="AY992" i="9"/>
  <c r="AY100" i="9"/>
  <c r="AY821" i="9"/>
  <c r="AY141" i="9"/>
  <c r="AY735" i="9"/>
  <c r="AY633" i="9"/>
  <c r="AY194" i="9"/>
  <c r="AY160" i="9"/>
  <c r="AY417" i="9"/>
  <c r="BF437" i="9"/>
  <c r="BH437" i="9" s="1"/>
  <c r="BF479" i="9"/>
  <c r="BH479" i="9" s="1"/>
  <c r="BF607" i="9"/>
  <c r="BH607" i="9" s="1"/>
  <c r="BF1034" i="9"/>
  <c r="BH1034" i="9" s="1"/>
  <c r="BF182" i="9"/>
  <c r="BH182" i="9" s="1"/>
  <c r="BF600" i="9"/>
  <c r="BH600" i="9" s="1"/>
  <c r="BF878" i="9"/>
  <c r="BH878" i="9" s="1"/>
  <c r="BF914" i="9"/>
  <c r="BH914" i="9" s="1"/>
  <c r="BF1138" i="9"/>
  <c r="BH1138" i="9" s="1"/>
  <c r="BF26" i="9"/>
  <c r="BH26" i="9" s="1"/>
  <c r="BF778" i="9"/>
  <c r="BH778" i="9" s="1"/>
  <c r="BF480" i="9"/>
  <c r="BH480" i="9" s="1"/>
  <c r="BF899" i="9"/>
  <c r="BH899" i="9" s="1"/>
  <c r="BF1031" i="9"/>
  <c r="BH1031" i="9" s="1"/>
  <c r="BF996" i="9"/>
  <c r="BH996" i="9" s="1"/>
  <c r="AY311" i="9"/>
  <c r="BF149" i="9"/>
  <c r="BH149" i="9" s="1"/>
  <c r="BF192" i="9"/>
  <c r="BH192" i="9" s="1"/>
  <c r="BF787" i="9"/>
  <c r="BH787" i="9" s="1"/>
  <c r="BF350" i="9"/>
  <c r="BH350" i="9" s="1"/>
  <c r="BF781" i="9"/>
  <c r="BH781" i="9" s="1"/>
  <c r="BF206" i="9"/>
  <c r="BH206" i="9" s="1"/>
  <c r="BF879" i="9"/>
  <c r="BH879" i="9" s="1"/>
  <c r="BF999" i="9"/>
  <c r="BH999" i="9" s="1"/>
  <c r="BF58" i="9"/>
  <c r="BH58" i="9" s="1"/>
  <c r="BF62" i="9"/>
  <c r="BH62" i="9" s="1"/>
  <c r="BF281" i="9"/>
  <c r="BH281" i="9" s="1"/>
  <c r="BF518" i="9"/>
  <c r="BH518" i="9" s="1"/>
  <c r="BF859" i="9"/>
  <c r="BH859" i="9" s="1"/>
  <c r="BF611" i="9"/>
  <c r="BH611" i="9" s="1"/>
  <c r="BF910" i="9"/>
  <c r="BH910" i="9" s="1"/>
  <c r="BF1215" i="9"/>
  <c r="BH1215" i="9" s="1"/>
  <c r="BF855" i="9"/>
  <c r="BH855" i="9" s="1"/>
  <c r="BF791" i="9"/>
  <c r="BH791" i="9" s="1"/>
  <c r="BF1131" i="9"/>
  <c r="BH1131" i="9" s="1"/>
  <c r="BF1177" i="9"/>
  <c r="BH1177" i="9" s="1"/>
  <c r="BF823" i="9"/>
  <c r="BH823" i="9" s="1"/>
  <c r="AZ19" i="9"/>
  <c r="BF19" i="9"/>
  <c r="BH19" i="9" s="1"/>
  <c r="AY158" i="9"/>
  <c r="AY652" i="9"/>
  <c r="AY669" i="9"/>
  <c r="AY308" i="9"/>
  <c r="AY110" i="9"/>
  <c r="AY409" i="9"/>
  <c r="AY906" i="9"/>
  <c r="BF25" i="9"/>
  <c r="BH25" i="9" s="1"/>
  <c r="BF692" i="9"/>
  <c r="BH692" i="9" s="1"/>
  <c r="BF418" i="9"/>
  <c r="BH418" i="9" s="1"/>
  <c r="BF463" i="9"/>
  <c r="BH463" i="9" s="1"/>
  <c r="BF542" i="9"/>
  <c r="BH542" i="9" s="1"/>
  <c r="BF800" i="9"/>
  <c r="BH800" i="9" s="1"/>
  <c r="BF75" i="9"/>
  <c r="BH75" i="9" s="1"/>
  <c r="BF400" i="9"/>
  <c r="BH400" i="9" s="1"/>
  <c r="BF498" i="9"/>
  <c r="BH498" i="9" s="1"/>
  <c r="BF530" i="9"/>
  <c r="BH530" i="9" s="1"/>
  <c r="BF682" i="9"/>
  <c r="BH682" i="9" s="1"/>
  <c r="BF1183" i="9"/>
  <c r="BH1183" i="9" s="1"/>
  <c r="BF1132" i="9"/>
  <c r="BH1132" i="9" s="1"/>
  <c r="BF1172" i="9"/>
  <c r="BH1172" i="9" s="1"/>
  <c r="BF335" i="9"/>
  <c r="BH335" i="9" s="1"/>
  <c r="BF537" i="9"/>
  <c r="BH537" i="9" s="1"/>
  <c r="BF1097" i="9"/>
  <c r="BH1097" i="9" s="1"/>
  <c r="BF134" i="9"/>
  <c r="BH134" i="9" s="1"/>
  <c r="BF1004" i="9"/>
  <c r="BH1004" i="9" s="1"/>
  <c r="BF7" i="9"/>
  <c r="BH7" i="9" s="1"/>
  <c r="BF1179" i="9"/>
  <c r="BH1179" i="9" s="1"/>
  <c r="BF106" i="9"/>
  <c r="BH106" i="9" s="1"/>
  <c r="BF183" i="9"/>
  <c r="BH183" i="9" s="1"/>
  <c r="BF727" i="9"/>
  <c r="BH727" i="9" s="1"/>
  <c r="AY727" i="9"/>
  <c r="BF318" i="9"/>
  <c r="BH318" i="9" s="1"/>
  <c r="BF137" i="9"/>
  <c r="BH137" i="9" s="1"/>
  <c r="BF783" i="9"/>
  <c r="BH783" i="9" s="1"/>
  <c r="AY770" i="9"/>
  <c r="AY1210" i="9"/>
  <c r="AY823" i="9"/>
  <c r="AY891" i="9"/>
  <c r="AY564" i="9"/>
  <c r="AY859" i="9"/>
  <c r="AY811" i="9"/>
  <c r="AZ1051" i="9"/>
  <c r="AY620" i="9"/>
  <c r="AY872" i="9"/>
  <c r="AY819" i="9"/>
  <c r="BF32" i="9"/>
  <c r="BH32" i="9" s="1"/>
  <c r="BF393" i="9"/>
  <c r="BH393" i="9" s="1"/>
  <c r="BF495" i="9"/>
  <c r="BH495" i="9" s="1"/>
  <c r="BF680" i="9"/>
  <c r="BH680" i="9" s="1"/>
  <c r="BF385" i="9"/>
  <c r="BH385" i="9" s="1"/>
  <c r="BF471" i="9"/>
  <c r="BH471" i="9" s="1"/>
  <c r="BF481" i="9"/>
  <c r="BH481" i="9" s="1"/>
  <c r="BF544" i="9"/>
  <c r="BH544" i="9" s="1"/>
  <c r="BF624" i="9"/>
  <c r="BH624" i="9" s="1"/>
  <c r="BF687" i="9"/>
  <c r="BH687" i="9" s="1"/>
  <c r="BF1024" i="9"/>
  <c r="BH1024" i="9" s="1"/>
  <c r="BF1032" i="9"/>
  <c r="BH1032" i="9" s="1"/>
  <c r="BF1042" i="9"/>
  <c r="BH1042" i="9" s="1"/>
  <c r="BF10" i="9"/>
  <c r="BH10" i="9" s="1"/>
  <c r="BF46" i="9"/>
  <c r="BH46" i="9" s="1"/>
  <c r="BF553" i="9"/>
  <c r="BH553" i="9" s="1"/>
  <c r="BF630" i="9"/>
  <c r="BH630" i="9" s="1"/>
  <c r="BF254" i="9"/>
  <c r="BH254" i="9" s="1"/>
  <c r="BF672" i="9"/>
  <c r="BH672" i="9" s="1"/>
  <c r="BF1027" i="9"/>
  <c r="BH1027" i="9" s="1"/>
  <c r="BF69" i="9"/>
  <c r="BH69" i="9" s="1"/>
  <c r="BF77" i="9"/>
  <c r="BH77" i="9" s="1"/>
  <c r="BF300" i="9"/>
  <c r="BH300" i="9" s="1"/>
  <c r="BF764" i="9"/>
  <c r="BH764" i="9" s="1"/>
  <c r="BF847" i="9"/>
  <c r="BH847" i="9" s="1"/>
  <c r="BF743" i="9"/>
  <c r="BH743" i="9" s="1"/>
  <c r="BF1218" i="9"/>
  <c r="BH1218" i="9" s="1"/>
  <c r="BF288" i="9"/>
  <c r="BH288" i="9" s="1"/>
  <c r="BF430" i="9"/>
  <c r="BH430" i="9" s="1"/>
  <c r="BF438" i="9"/>
  <c r="BH438" i="9" s="1"/>
  <c r="BF750" i="9"/>
  <c r="BH750" i="9" s="1"/>
  <c r="BF354" i="9"/>
  <c r="BH354" i="9" s="1"/>
  <c r="BF814" i="9"/>
  <c r="BH814" i="9" s="1"/>
  <c r="BF1002" i="9"/>
  <c r="BH1002" i="9" s="1"/>
  <c r="BF741" i="9"/>
  <c r="BH741" i="9" s="1"/>
  <c r="BF762" i="9"/>
  <c r="BH762" i="9" s="1"/>
  <c r="BF915" i="9"/>
  <c r="BH915" i="9" s="1"/>
  <c r="BF358" i="9"/>
  <c r="BH358" i="9" s="1"/>
  <c r="BF840" i="9"/>
  <c r="BH840" i="9" s="1"/>
  <c r="BF68" i="9"/>
  <c r="BH68" i="9" s="1"/>
  <c r="BF563" i="9"/>
  <c r="BH563" i="9" s="1"/>
  <c r="BF647" i="9"/>
  <c r="BH647" i="9" s="1"/>
  <c r="BF1129" i="9"/>
  <c r="BH1129" i="9" s="1"/>
  <c r="BF1135" i="9"/>
  <c r="BH1135" i="9" s="1"/>
  <c r="BF1159" i="9"/>
  <c r="BH1159" i="9" s="1"/>
  <c r="BF102" i="9"/>
  <c r="BH102" i="9" s="1"/>
  <c r="BF130" i="9"/>
  <c r="BH130" i="9" s="1"/>
  <c r="AZ130" i="9"/>
  <c r="BF280" i="9"/>
  <c r="BH280" i="9" s="1"/>
  <c r="BF522" i="9"/>
  <c r="BH522" i="9" s="1"/>
  <c r="AY522" i="9"/>
  <c r="BF586" i="9"/>
  <c r="BH586" i="9" s="1"/>
  <c r="BF660" i="9"/>
  <c r="BH660" i="9" s="1"/>
  <c r="BF747" i="9"/>
  <c r="BH747" i="9" s="1"/>
  <c r="BF118" i="9"/>
  <c r="BH118" i="9" s="1"/>
  <c r="AZ118" i="9"/>
  <c r="BF326" i="9"/>
  <c r="BH326" i="9" s="1"/>
  <c r="AY326" i="9"/>
  <c r="AY171" i="9"/>
  <c r="AY922" i="9"/>
  <c r="AY693" i="9"/>
  <c r="AY854" i="9"/>
  <c r="AY875" i="9"/>
  <c r="AZ963" i="9"/>
  <c r="AY450" i="9"/>
  <c r="AY183" i="9"/>
  <c r="AY871" i="9"/>
  <c r="AY529" i="9"/>
  <c r="AY852" i="9"/>
  <c r="AY232" i="9"/>
  <c r="AY593" i="9"/>
  <c r="BF92" i="9"/>
  <c r="BH92" i="9" s="1"/>
  <c r="BF329" i="9"/>
  <c r="BH329" i="9" s="1"/>
  <c r="BF371" i="9"/>
  <c r="BH371" i="9" s="1"/>
  <c r="BF441" i="9"/>
  <c r="BH441" i="9" s="1"/>
  <c r="BF562" i="9"/>
  <c r="BH562" i="9" s="1"/>
  <c r="BF186" i="9"/>
  <c r="BH186" i="9" s="1"/>
  <c r="BF473" i="9"/>
  <c r="BH473" i="9" s="1"/>
  <c r="BF487" i="9"/>
  <c r="BH487" i="9" s="1"/>
  <c r="BF636" i="9"/>
  <c r="BH636" i="9" s="1"/>
  <c r="BF1026" i="9"/>
  <c r="BH1026" i="9" s="1"/>
  <c r="BF816" i="9"/>
  <c r="BH816" i="9" s="1"/>
  <c r="BF12" i="9"/>
  <c r="BH12" i="9" s="1"/>
  <c r="BF432" i="9"/>
  <c r="BH432" i="9" s="1"/>
  <c r="BF880" i="9"/>
  <c r="BH880" i="9" s="1"/>
  <c r="BF258" i="9"/>
  <c r="BH258" i="9" s="1"/>
  <c r="BF381" i="9"/>
  <c r="BH381" i="9" s="1"/>
  <c r="BF423" i="9"/>
  <c r="BH423" i="9" s="1"/>
  <c r="BF614" i="9"/>
  <c r="BH614" i="9" s="1"/>
  <c r="BF637" i="9"/>
  <c r="BH637" i="9" s="1"/>
  <c r="AY319" i="9"/>
  <c r="BF1219" i="9"/>
  <c r="BH1219" i="9" s="1"/>
  <c r="BF344" i="9"/>
  <c r="BH344" i="9" s="1"/>
  <c r="BF390" i="9"/>
  <c r="BH390" i="9" s="1"/>
  <c r="BF422" i="9"/>
  <c r="BH422" i="9" s="1"/>
  <c r="BF843" i="9"/>
  <c r="BH843" i="9" s="1"/>
  <c r="BF995" i="9"/>
  <c r="BH995" i="9" s="1"/>
  <c r="BF838" i="9"/>
  <c r="BH838" i="9" s="1"/>
  <c r="BF788" i="9"/>
  <c r="BH788" i="9" s="1"/>
  <c r="BF900" i="9"/>
  <c r="BH900" i="9" s="1"/>
  <c r="BF369" i="9"/>
  <c r="BH369" i="9" s="1"/>
  <c r="BF925" i="9"/>
  <c r="BH925" i="9" s="1"/>
  <c r="BF856" i="9"/>
  <c r="BH856" i="9" s="1"/>
  <c r="BF1223" i="9"/>
  <c r="BH1223" i="9" s="1"/>
  <c r="BF334" i="9"/>
  <c r="BH334" i="9" s="1"/>
  <c r="BF658" i="9"/>
  <c r="BH658" i="9" s="1"/>
  <c r="BF659" i="9"/>
  <c r="BH659" i="9" s="1"/>
  <c r="BF1149" i="9"/>
  <c r="BH1149" i="9" s="1"/>
  <c r="BF1165" i="9"/>
  <c r="BH1165" i="9" s="1"/>
  <c r="BF1175" i="9"/>
  <c r="BH1175" i="9" s="1"/>
  <c r="BF56" i="9"/>
  <c r="BH56" i="9" s="1"/>
  <c r="BF114" i="9"/>
  <c r="BH114" i="9" s="1"/>
  <c r="AZ114" i="9"/>
  <c r="BF199" i="9"/>
  <c r="BH199" i="9" s="1"/>
  <c r="BF702" i="9"/>
  <c r="BH702" i="9" s="1"/>
  <c r="BF716" i="9"/>
  <c r="BH716" i="9" s="1"/>
  <c r="AY716" i="9"/>
  <c r="AY645" i="9"/>
  <c r="AY799" i="9"/>
  <c r="AY328" i="9"/>
  <c r="AY706" i="9"/>
  <c r="BF96" i="9"/>
  <c r="BH96" i="9" s="1"/>
  <c r="BF333" i="9"/>
  <c r="BH333" i="9" s="1"/>
  <c r="BF383" i="9"/>
  <c r="BH383" i="9" s="1"/>
  <c r="BF448" i="9"/>
  <c r="BH448" i="9" s="1"/>
  <c r="BF667" i="9"/>
  <c r="BH667" i="9" s="1"/>
  <c r="BF489" i="9"/>
  <c r="BH489" i="9" s="1"/>
  <c r="BF1056" i="9"/>
  <c r="BH1056" i="9" s="1"/>
  <c r="BF424" i="9"/>
  <c r="BH424" i="9" s="1"/>
  <c r="BF447" i="9"/>
  <c r="BH447" i="9" s="1"/>
  <c r="BF557" i="9"/>
  <c r="BH557" i="9" s="1"/>
  <c r="BF646" i="9"/>
  <c r="BH646" i="9" s="1"/>
  <c r="BF806" i="9"/>
  <c r="BH806" i="9" s="1"/>
  <c r="BF1000" i="9"/>
  <c r="BH1000" i="9" s="1"/>
  <c r="BF98" i="9"/>
  <c r="BH98" i="9" s="1"/>
  <c r="BF618" i="9"/>
  <c r="BH618" i="9" s="1"/>
  <c r="BF386" i="9"/>
  <c r="BH386" i="9" s="1"/>
  <c r="BF767" i="9"/>
  <c r="BH767" i="9" s="1"/>
  <c r="BF217" i="9"/>
  <c r="BH217" i="9" s="1"/>
  <c r="BF921" i="9"/>
  <c r="BH921" i="9" s="1"/>
  <c r="BF97" i="9"/>
  <c r="BH97" i="9" s="1"/>
  <c r="BF38" i="9"/>
  <c r="BH38" i="9" s="1"/>
  <c r="BF657" i="9"/>
  <c r="BH657" i="9" s="1"/>
  <c r="BF868" i="9"/>
  <c r="BH868" i="9" s="1"/>
  <c r="BF73" i="9"/>
  <c r="BH73" i="9" s="1"/>
  <c r="BF81" i="9"/>
  <c r="BH81" i="9" s="1"/>
  <c r="BF113" i="9"/>
  <c r="BH113" i="9" s="1"/>
  <c r="BF749" i="9"/>
  <c r="BH749" i="9" s="1"/>
  <c r="BF1167" i="9"/>
  <c r="BH1167" i="9" s="1"/>
  <c r="BF322" i="9"/>
  <c r="BH322" i="9" s="1"/>
  <c r="AZ322" i="9"/>
  <c r="BF359" i="9"/>
  <c r="BH359" i="9" s="1"/>
  <c r="BF363" i="9"/>
  <c r="BH363" i="9" s="1"/>
  <c r="BF526" i="9"/>
  <c r="BH526" i="9" s="1"/>
  <c r="AY526" i="9"/>
  <c r="BF575" i="9"/>
  <c r="BH575" i="9" s="1"/>
  <c r="AY575" i="9"/>
  <c r="BF601" i="9"/>
  <c r="BH601" i="9" s="1"/>
  <c r="BF625" i="9"/>
  <c r="BH625" i="9" s="1"/>
  <c r="BF664" i="9"/>
  <c r="BH664" i="9" s="1"/>
  <c r="AY664" i="9"/>
  <c r="BF698" i="9"/>
  <c r="BH698" i="9" s="1"/>
  <c r="AY698" i="9"/>
  <c r="BF805" i="9"/>
  <c r="BH805" i="9" s="1"/>
  <c r="BF420" i="9"/>
  <c r="BH420" i="9" s="1"/>
  <c r="BF835" i="9"/>
  <c r="BH835" i="9" s="1"/>
  <c r="AY611" i="9"/>
  <c r="AY666" i="9"/>
  <c r="AY1012" i="9"/>
  <c r="AY836" i="9"/>
  <c r="AY983" i="9"/>
  <c r="BF53" i="9"/>
  <c r="BH53" i="9" s="1"/>
  <c r="BF425" i="9"/>
  <c r="BH425" i="9" s="1"/>
  <c r="BF503" i="9"/>
  <c r="BH503" i="9" s="1"/>
  <c r="BF255" i="9"/>
  <c r="BH255" i="9" s="1"/>
  <c r="BF467" i="9"/>
  <c r="BH467" i="9" s="1"/>
  <c r="BF483" i="9"/>
  <c r="BH483" i="9" s="1"/>
  <c r="BF532" i="9"/>
  <c r="BH532" i="9" s="1"/>
  <c r="BF548" i="9"/>
  <c r="BH548" i="9" s="1"/>
  <c r="BF332" i="9"/>
  <c r="BH332" i="9" s="1"/>
  <c r="BF219" i="9"/>
  <c r="BH219" i="9" s="1"/>
  <c r="BF251" i="9"/>
  <c r="BH251" i="9" s="1"/>
  <c r="BF357" i="9"/>
  <c r="BH357" i="9" s="1"/>
  <c r="BF395" i="9"/>
  <c r="BH395" i="9" s="1"/>
  <c r="BF439" i="9"/>
  <c r="BH439" i="9" s="1"/>
  <c r="BF681" i="9"/>
  <c r="BH681" i="9" s="1"/>
  <c r="BF419" i="9"/>
  <c r="BH419" i="9" s="1"/>
  <c r="BF466" i="9"/>
  <c r="BH466" i="9" s="1"/>
  <c r="BF474" i="9"/>
  <c r="BH474" i="9" s="1"/>
  <c r="BF482" i="9"/>
  <c r="BH482" i="9" s="1"/>
  <c r="BF545" i="9"/>
  <c r="BH545" i="9" s="1"/>
  <c r="BF1060" i="9"/>
  <c r="BH1060" i="9" s="1"/>
  <c r="BF330" i="9"/>
  <c r="BH330" i="9" s="1"/>
  <c r="BF758" i="9"/>
  <c r="BH758" i="9" s="1"/>
  <c r="BF1185" i="9"/>
  <c r="BH1185" i="9" s="1"/>
  <c r="BF307" i="9"/>
  <c r="BH307" i="9" s="1"/>
  <c r="BF398" i="9"/>
  <c r="BH398" i="9" s="1"/>
  <c r="BF689" i="9"/>
  <c r="BH689" i="9" s="1"/>
  <c r="BF250" i="9"/>
  <c r="BH250" i="9" s="1"/>
  <c r="BF986" i="9"/>
  <c r="BH986" i="9" s="1"/>
  <c r="BF713" i="9"/>
  <c r="BH713" i="9" s="1"/>
  <c r="BF911" i="9"/>
  <c r="BH911" i="9" s="1"/>
  <c r="BF756" i="9"/>
  <c r="BH756" i="9" s="1"/>
  <c r="BF259" i="9"/>
  <c r="BH259" i="9" s="1"/>
  <c r="BF820" i="9"/>
  <c r="BH820" i="9" s="1"/>
  <c r="BF1011" i="9"/>
  <c r="BH1011" i="9" s="1"/>
  <c r="BF54" i="9"/>
  <c r="BH54" i="9" s="1"/>
  <c r="BF777" i="9"/>
  <c r="BH777" i="9" s="1"/>
  <c r="BF752" i="9"/>
  <c r="BH752" i="9" s="1"/>
  <c r="BF988" i="9"/>
  <c r="BH988" i="9" s="1"/>
  <c r="BF1227" i="9"/>
  <c r="BH1227" i="9" s="1"/>
  <c r="BF1141" i="9"/>
  <c r="BH1141" i="9" s="1"/>
  <c r="BF1145" i="9"/>
  <c r="BH1145" i="9" s="1"/>
  <c r="BF1153" i="9"/>
  <c r="BH1153" i="9" s="1"/>
  <c r="BF1173" i="9"/>
  <c r="BH1173" i="9" s="1"/>
  <c r="BF292" i="9"/>
  <c r="BH292" i="9" s="1"/>
  <c r="BF36" i="9"/>
  <c r="BH36" i="9" s="1"/>
  <c r="BF233" i="9"/>
  <c r="BH233" i="9" s="1"/>
  <c r="BF434" i="9"/>
  <c r="BH434" i="9" s="1"/>
  <c r="BF1181" i="9"/>
  <c r="BH1181" i="9" s="1"/>
  <c r="BF177" i="9"/>
  <c r="BH177" i="9" s="1"/>
  <c r="BF567" i="9"/>
  <c r="BH567" i="9" s="1"/>
  <c r="AY790" i="9"/>
  <c r="AY223" i="9"/>
  <c r="AY655" i="9"/>
  <c r="AY838" i="9"/>
  <c r="AY559" i="9"/>
  <c r="AY766" i="9"/>
  <c r="AY628" i="9"/>
  <c r="AY113" i="9"/>
  <c r="AY552" i="9"/>
  <c r="BF85" i="9"/>
  <c r="BH85" i="9" s="1"/>
  <c r="BF337" i="9"/>
  <c r="BH337" i="9" s="1"/>
  <c r="BF379" i="9"/>
  <c r="BH379" i="9" s="1"/>
  <c r="BF397" i="9"/>
  <c r="BH397" i="9" s="1"/>
  <c r="BF429" i="9"/>
  <c r="BH429" i="9" s="1"/>
  <c r="BF444" i="9"/>
  <c r="BH444" i="9" s="1"/>
  <c r="BF507" i="9"/>
  <c r="BH507" i="9" s="1"/>
  <c r="BF151" i="9"/>
  <c r="BH151" i="9" s="1"/>
  <c r="BF461" i="9"/>
  <c r="BH461" i="9" s="1"/>
  <c r="BF469" i="9"/>
  <c r="BH469" i="9" s="1"/>
  <c r="BF477" i="9"/>
  <c r="BH477" i="9" s="1"/>
  <c r="BF485" i="9"/>
  <c r="BH485" i="9" s="1"/>
  <c r="BF653" i="9"/>
  <c r="BH653" i="9" s="1"/>
  <c r="BF8" i="9"/>
  <c r="BH8" i="9" s="1"/>
  <c r="BF336" i="9"/>
  <c r="BH336" i="9" s="1"/>
  <c r="BF378" i="9"/>
  <c r="BH378" i="9" s="1"/>
  <c r="BF338" i="9"/>
  <c r="BH338" i="9" s="1"/>
  <c r="BF377" i="9"/>
  <c r="BH377" i="9" s="1"/>
  <c r="BF399" i="9"/>
  <c r="BH399" i="9" s="1"/>
  <c r="BF427" i="9"/>
  <c r="BH427" i="9" s="1"/>
  <c r="BF443" i="9"/>
  <c r="BH443" i="9" s="1"/>
  <c r="BF556" i="9"/>
  <c r="BH556" i="9" s="1"/>
  <c r="BF384" i="9"/>
  <c r="BH384" i="9" s="1"/>
  <c r="BF654" i="9"/>
  <c r="BH654" i="9" s="1"/>
  <c r="BF792" i="9"/>
  <c r="BH792" i="9" s="1"/>
  <c r="BF1100" i="9"/>
  <c r="BH1100" i="9" s="1"/>
  <c r="BF64" i="9"/>
  <c r="BH64" i="9" s="1"/>
  <c r="BF22" i="9"/>
  <c r="BH22" i="9" s="1"/>
  <c r="BF668" i="9"/>
  <c r="BH668" i="9" s="1"/>
  <c r="BF367" i="9"/>
  <c r="BH367" i="9" s="1"/>
  <c r="BF356" i="9"/>
  <c r="BH356" i="9" s="1"/>
  <c r="BF597" i="9"/>
  <c r="BH597" i="9" s="1"/>
  <c r="BF1101" i="9"/>
  <c r="BH1101" i="9" s="1"/>
  <c r="BF248" i="9"/>
  <c r="BH248" i="9" s="1"/>
  <c r="BF9" i="9"/>
  <c r="BH9" i="9" s="1"/>
  <c r="BF445" i="9"/>
  <c r="BH445" i="9" s="1"/>
  <c r="BF496" i="9"/>
  <c r="BH496" i="9" s="1"/>
  <c r="BF504" i="9"/>
  <c r="BH504" i="9" s="1"/>
  <c r="BF555" i="9"/>
  <c r="BH555" i="9" s="1"/>
  <c r="BF591" i="9"/>
  <c r="BH591" i="9" s="1"/>
  <c r="BF622" i="9"/>
  <c r="BH622" i="9" s="1"/>
  <c r="BF595" i="9"/>
  <c r="BH595" i="9" s="1"/>
  <c r="BF965" i="9"/>
  <c r="BH965" i="9" s="1"/>
  <c r="BF902" i="9"/>
  <c r="BH902" i="9" s="1"/>
  <c r="BF804" i="9"/>
  <c r="BH804" i="9" s="1"/>
  <c r="BF913" i="9"/>
  <c r="BH913" i="9" s="1"/>
  <c r="BF1099" i="9"/>
  <c r="BH1099" i="9" s="1"/>
  <c r="BF723" i="9"/>
  <c r="BH723" i="9" s="1"/>
  <c r="BF629" i="9"/>
  <c r="BH629" i="9" s="1"/>
  <c r="BF90" i="9"/>
  <c r="BH90" i="9" s="1"/>
  <c r="BF684" i="9"/>
  <c r="BH684" i="9" s="1"/>
  <c r="BF509" i="9"/>
  <c r="BH509" i="9" s="1"/>
  <c r="BF839" i="9"/>
  <c r="BH839" i="9" s="1"/>
  <c r="BF1007" i="9"/>
  <c r="BH1007" i="9" s="1"/>
  <c r="BF1184" i="9"/>
  <c r="BH1184" i="9" s="1"/>
  <c r="BF1133" i="9"/>
  <c r="BH1133" i="9" s="1"/>
  <c r="BF1137" i="9"/>
  <c r="BH1137" i="9" s="1"/>
  <c r="BF1151" i="9"/>
  <c r="BH1151" i="9" s="1"/>
  <c r="BF1155" i="9"/>
  <c r="BH1155" i="9" s="1"/>
  <c r="BF1169" i="9"/>
  <c r="BH1169" i="9" s="1"/>
  <c r="BF1189" i="9"/>
  <c r="BH1189" i="9" s="1"/>
  <c r="BF1228" i="9"/>
  <c r="BH1228" i="9" s="1"/>
  <c r="BF20" i="9"/>
  <c r="BH20" i="9" s="1"/>
  <c r="BF88" i="9"/>
  <c r="BH88" i="9" s="1"/>
  <c r="BF139" i="9"/>
  <c r="BH139" i="9" s="1"/>
  <c r="BF340" i="9"/>
  <c r="BH340" i="9" s="1"/>
  <c r="BF449" i="9"/>
  <c r="BH449" i="9" s="1"/>
  <c r="BF500" i="9"/>
  <c r="BH500" i="9" s="1"/>
  <c r="BF275" i="9"/>
  <c r="BH275" i="9" s="1"/>
  <c r="BF435" i="9"/>
  <c r="BH435" i="9" s="1"/>
  <c r="AY277" i="9"/>
  <c r="BF303" i="9"/>
  <c r="BH303" i="9" s="1"/>
  <c r="BF246" i="9"/>
  <c r="BH246" i="9" s="1"/>
  <c r="BF554" i="9"/>
  <c r="BH554" i="9" s="1"/>
  <c r="BF776" i="9"/>
  <c r="BH776" i="9" s="1"/>
  <c r="BF1038" i="9"/>
  <c r="BH1038" i="9" s="1"/>
  <c r="BF1054" i="9"/>
  <c r="BH1054" i="9" s="1"/>
  <c r="BF353" i="9"/>
  <c r="BH353" i="9" s="1"/>
  <c r="BF341" i="9"/>
  <c r="BH341" i="9" s="1"/>
  <c r="BF431" i="9"/>
  <c r="BH431" i="9" s="1"/>
  <c r="BF446" i="9"/>
  <c r="BH446" i="9" s="1"/>
  <c r="BF497" i="9"/>
  <c r="BH497" i="9" s="1"/>
  <c r="BF462" i="9"/>
  <c r="BH462" i="9" s="1"/>
  <c r="BF470" i="9"/>
  <c r="BH470" i="9" s="1"/>
  <c r="BF478" i="9"/>
  <c r="BH478" i="9" s="1"/>
  <c r="BF486" i="9"/>
  <c r="BH486" i="9" s="1"/>
  <c r="BF533" i="9"/>
  <c r="BH533" i="9" s="1"/>
  <c r="BF541" i="9"/>
  <c r="BH541" i="9" s="1"/>
  <c r="BF549" i="9"/>
  <c r="BH549" i="9" s="1"/>
  <c r="BF635" i="9"/>
  <c r="BH635" i="9" s="1"/>
  <c r="BF11" i="9"/>
  <c r="BH11" i="9" s="1"/>
  <c r="BF380" i="9"/>
  <c r="BH380" i="9" s="1"/>
  <c r="BF961" i="9"/>
  <c r="BH961" i="9" s="1"/>
  <c r="BF1095" i="9"/>
  <c r="BH1095" i="9" s="1"/>
  <c r="BF1230" i="9"/>
  <c r="BH1230" i="9" s="1"/>
  <c r="BF599" i="9"/>
  <c r="BH599" i="9" s="1"/>
  <c r="BF883" i="9"/>
  <c r="BH883" i="9" s="1"/>
  <c r="BF285" i="9"/>
  <c r="BH285" i="9" s="1"/>
  <c r="BF372" i="9"/>
  <c r="BH372" i="9" s="1"/>
  <c r="BF352" i="9"/>
  <c r="BH352" i="9" s="1"/>
  <c r="BF1171" i="9"/>
  <c r="BH1171" i="9" s="1"/>
  <c r="BF93" i="9"/>
  <c r="BH93" i="9" s="1"/>
  <c r="BF66" i="9"/>
  <c r="BH66" i="9" s="1"/>
  <c r="BF13" i="9"/>
  <c r="BH13" i="9" s="1"/>
  <c r="BF394" i="9"/>
  <c r="BH394" i="9" s="1"/>
  <c r="BF402" i="9"/>
  <c r="BH402" i="9" s="1"/>
  <c r="BF426" i="9"/>
  <c r="BH426" i="9" s="1"/>
  <c r="BF1062" i="9"/>
  <c r="BH1062" i="9" s="1"/>
  <c r="AS1231" i="9"/>
  <c r="AU1233" i="9"/>
  <c r="K1237" i="9" s="1"/>
  <c r="AX1231" i="9"/>
  <c r="AT1231" i="9"/>
  <c r="I10" i="8"/>
  <c r="I12" i="8"/>
  <c r="I9" i="8"/>
  <c r="I7" i="8"/>
  <c r="I5" i="8"/>
  <c r="E2" i="7"/>
  <c r="D2" i="7"/>
  <c r="J13" i="8"/>
  <c r="H13" i="8"/>
  <c r="J12" i="8"/>
  <c r="H12" i="8"/>
  <c r="H11" i="8"/>
  <c r="J11" i="8"/>
  <c r="J10" i="8"/>
  <c r="H10" i="8"/>
  <c r="J9" i="8"/>
  <c r="H9" i="8"/>
  <c r="H8" i="8"/>
  <c r="J8" i="8"/>
  <c r="J7" i="8"/>
  <c r="J6" i="8"/>
  <c r="J5" i="8"/>
  <c r="H7" i="8"/>
  <c r="H6" i="8"/>
  <c r="H5" i="8"/>
  <c r="AY1231" i="9" l="1"/>
  <c r="AZ1231" i="9"/>
  <c r="AR1233" i="9"/>
  <c r="K1236" i="9" s="1"/>
  <c r="K1238" i="9" s="1"/>
  <c r="I36" i="7"/>
  <c r="H14" i="8"/>
  <c r="F2" i="7"/>
  <c r="I12" i="3"/>
  <c r="I11" i="3"/>
  <c r="I10" i="3"/>
  <c r="I8" i="3"/>
  <c r="I7" i="3"/>
  <c r="I5" i="3"/>
  <c r="I5" i="6"/>
  <c r="I7" i="6"/>
  <c r="H5" i="6"/>
  <c r="H8" i="6"/>
  <c r="H6" i="6"/>
  <c r="H7" i="6"/>
  <c r="H13" i="3"/>
  <c r="H9" i="3"/>
  <c r="H5" i="3"/>
  <c r="H6" i="3"/>
  <c r="H12" i="3"/>
  <c r="H8" i="3"/>
  <c r="H11" i="3"/>
  <c r="H7" i="3"/>
  <c r="H10" i="3"/>
  <c r="AX1233" i="9" l="1"/>
  <c r="J14" i="8"/>
  <c r="H15" i="8" s="1"/>
  <c r="H14" i="3"/>
  <c r="J7" i="6"/>
  <c r="J6" i="6"/>
  <c r="J5" i="6"/>
  <c r="J8" i="6"/>
  <c r="H17" i="6"/>
  <c r="J10" i="3"/>
  <c r="J12" i="3"/>
  <c r="J13" i="3"/>
  <c r="J11" i="3"/>
  <c r="J7" i="3"/>
  <c r="J6" i="3"/>
  <c r="J5" i="3"/>
  <c r="J8" i="3"/>
  <c r="J9" i="3"/>
  <c r="J14" i="3" l="1"/>
  <c r="H15" i="3" s="1"/>
  <c r="J17" i="6"/>
  <c r="I12" i="6" l="1"/>
  <c r="I14" i="6"/>
  <c r="I15" i="6"/>
  <c r="I16" i="6"/>
  <c r="I11" i="6"/>
  <c r="I9" i="6"/>
  <c r="H16" i="6"/>
  <c r="H12" i="6"/>
  <c r="H10" i="6"/>
  <c r="H13" i="6"/>
  <c r="H11" i="6"/>
  <c r="H15" i="6"/>
  <c r="H9" i="6"/>
  <c r="H14" i="6"/>
  <c r="H18" i="6" l="1"/>
  <c r="T7" i="2"/>
  <c r="U7" i="2" s="1"/>
  <c r="T8" i="2"/>
  <c r="U8" i="2" s="1"/>
  <c r="T11" i="2"/>
  <c r="U11" i="2" s="1"/>
  <c r="T15" i="2"/>
  <c r="U15" i="2" s="1"/>
  <c r="T19" i="2"/>
  <c r="U19" i="2" s="1"/>
  <c r="T20" i="2"/>
  <c r="U20" i="2" s="1"/>
  <c r="T21" i="2"/>
  <c r="U21" i="2" s="1"/>
  <c r="T23" i="2"/>
  <c r="U23" i="2" s="1"/>
  <c r="T24" i="2"/>
  <c r="U24" i="2" s="1"/>
  <c r="T30" i="2"/>
  <c r="U30" i="2" s="1"/>
  <c r="T6" i="2"/>
  <c r="U6" i="2" s="1"/>
  <c r="Y8" i="2"/>
  <c r="AE8" i="2" s="1"/>
  <c r="BD33" i="2"/>
  <c r="BA33" i="2"/>
  <c r="AX33" i="2"/>
  <c r="AC31" i="2"/>
  <c r="AB31" i="2"/>
  <c r="AF24" i="2"/>
  <c r="AF25" i="2"/>
  <c r="AF26" i="2"/>
  <c r="AF27" i="2"/>
  <c r="AF28" i="2"/>
  <c r="AF29" i="2"/>
  <c r="AE30" i="2"/>
  <c r="AF30" i="2"/>
  <c r="P31" i="2"/>
  <c r="P33" i="2" s="1"/>
  <c r="O31" i="2"/>
  <c r="O33" i="2" s="1"/>
  <c r="N31" i="2"/>
  <c r="M31" i="2"/>
  <c r="M33" i="2" s="1"/>
  <c r="L31" i="2"/>
  <c r="K31" i="2"/>
  <c r="J31" i="2"/>
  <c r="I31" i="2"/>
  <c r="H31" i="2"/>
  <c r="F31" i="2"/>
  <c r="F33" i="2" s="1"/>
  <c r="AD30" i="2"/>
  <c r="AG30" i="2" s="1"/>
  <c r="G30" i="2"/>
  <c r="E30" i="2" s="1"/>
  <c r="AD29" i="2"/>
  <c r="AG29" i="2" s="1"/>
  <c r="G29" i="2"/>
  <c r="E29" i="2" s="1"/>
  <c r="AD28" i="2"/>
  <c r="AG28" i="2" s="1"/>
  <c r="G28" i="2"/>
  <c r="E28" i="2" s="1"/>
  <c r="AD27" i="2"/>
  <c r="AG27" i="2" s="1"/>
  <c r="G27" i="2"/>
  <c r="E27" i="2" s="1"/>
  <c r="AD26" i="2"/>
  <c r="AG26" i="2" s="1"/>
  <c r="G26" i="2"/>
  <c r="E26" i="2" s="1"/>
  <c r="AD25" i="2"/>
  <c r="AG25" i="2" s="1"/>
  <c r="G25" i="2"/>
  <c r="E25" i="2" s="1"/>
  <c r="AD24" i="2"/>
  <c r="AG24" i="2" s="1"/>
  <c r="Y24" i="2"/>
  <c r="AE24" i="2" s="1"/>
  <c r="G24" i="2"/>
  <c r="E24" i="2" s="1"/>
  <c r="AF23" i="2"/>
  <c r="AD23" i="2"/>
  <c r="AG23" i="2" s="1"/>
  <c r="G23" i="2"/>
  <c r="E23" i="2" s="1"/>
  <c r="AF22" i="2"/>
  <c r="AD22" i="2"/>
  <c r="AG22" i="2" s="1"/>
  <c r="G22" i="2"/>
  <c r="E22" i="2" s="1"/>
  <c r="AF21" i="2"/>
  <c r="AD21" i="2"/>
  <c r="AG21" i="2" s="1"/>
  <c r="G21" i="2"/>
  <c r="E21" i="2" s="1"/>
  <c r="AF20" i="2"/>
  <c r="AD20" i="2"/>
  <c r="AG20" i="2" s="1"/>
  <c r="G20" i="2"/>
  <c r="E20" i="2" s="1"/>
  <c r="AF19" i="2"/>
  <c r="AD19" i="2"/>
  <c r="AG19" i="2" s="1"/>
  <c r="Y19" i="2"/>
  <c r="AE19" i="2" s="1"/>
  <c r="G19" i="2"/>
  <c r="E19" i="2" s="1"/>
  <c r="AF18" i="2"/>
  <c r="AD18" i="2"/>
  <c r="AG18" i="2" s="1"/>
  <c r="G18" i="2"/>
  <c r="E18" i="2" s="1"/>
  <c r="AF17" i="2"/>
  <c r="AD17" i="2"/>
  <c r="AG17" i="2" s="1"/>
  <c r="G17" i="2"/>
  <c r="E17" i="2" s="1"/>
  <c r="AF16" i="2"/>
  <c r="AD16" i="2"/>
  <c r="AG16" i="2" s="1"/>
  <c r="G16" i="2"/>
  <c r="E16" i="2" s="1"/>
  <c r="AF15" i="2"/>
  <c r="AD15" i="2"/>
  <c r="AG15" i="2" s="1"/>
  <c r="G15" i="2"/>
  <c r="E15" i="2" s="1"/>
  <c r="AF14" i="2"/>
  <c r="AD14" i="2"/>
  <c r="AG14" i="2" s="1"/>
  <c r="G14" i="2"/>
  <c r="E14" i="2" s="1"/>
  <c r="AF13" i="2"/>
  <c r="AD13" i="2"/>
  <c r="AG13" i="2" s="1"/>
  <c r="G13" i="2"/>
  <c r="E13" i="2" s="1"/>
  <c r="AF12" i="2"/>
  <c r="AD12" i="2"/>
  <c r="AG12" i="2" s="1"/>
  <c r="G12" i="2"/>
  <c r="E12" i="2" s="1"/>
  <c r="AF11" i="2"/>
  <c r="AD11" i="2"/>
  <c r="AG11" i="2" s="1"/>
  <c r="Y11" i="2"/>
  <c r="AE11" i="2" s="1"/>
  <c r="G11" i="2"/>
  <c r="E11" i="2" s="1"/>
  <c r="AF10" i="2"/>
  <c r="AD10" i="2"/>
  <c r="AG10" i="2" s="1"/>
  <c r="G10" i="2"/>
  <c r="E10" i="2" s="1"/>
  <c r="AF9" i="2"/>
  <c r="AD9" i="2"/>
  <c r="AG9" i="2" s="1"/>
  <c r="G9" i="2"/>
  <c r="E9" i="2" s="1"/>
  <c r="AF8" i="2"/>
  <c r="AD8" i="2"/>
  <c r="AG8" i="2" s="1"/>
  <c r="G8" i="2"/>
  <c r="E8" i="2" s="1"/>
  <c r="AF7" i="2"/>
  <c r="AD7" i="2"/>
  <c r="AG7" i="2" s="1"/>
  <c r="G7" i="2"/>
  <c r="E7" i="2" s="1"/>
  <c r="AF6" i="2"/>
  <c r="AD6" i="2"/>
  <c r="AG6" i="2" s="1"/>
  <c r="G6" i="2"/>
  <c r="E6" i="2" s="1"/>
  <c r="AF5" i="2"/>
  <c r="G5" i="2"/>
  <c r="AC2" i="2"/>
  <c r="AB2" i="2"/>
  <c r="J10" i="6"/>
  <c r="J11" i="6"/>
  <c r="J16" i="6"/>
  <c r="J9" i="6"/>
  <c r="J14" i="6"/>
  <c r="J13" i="6"/>
  <c r="J15" i="6"/>
  <c r="J12" i="6"/>
  <c r="H33" i="2" l="1"/>
  <c r="Y21" i="2"/>
  <c r="AE21" i="2" s="1"/>
  <c r="Y20" i="2"/>
  <c r="AE20" i="2" s="1"/>
  <c r="Y29" i="2"/>
  <c r="AE29" i="2" s="1"/>
  <c r="T29" i="2"/>
  <c r="U29" i="2" s="1"/>
  <c r="Y25" i="2"/>
  <c r="AE25" i="2" s="1"/>
  <c r="T25" i="2"/>
  <c r="U25" i="2" s="1"/>
  <c r="Y17" i="2"/>
  <c r="AE17" i="2" s="1"/>
  <c r="T17" i="2"/>
  <c r="U17" i="2" s="1"/>
  <c r="Y13" i="2"/>
  <c r="AE13" i="2" s="1"/>
  <c r="T13" i="2"/>
  <c r="U13" i="2" s="1"/>
  <c r="Y9" i="2"/>
  <c r="AE9" i="2" s="1"/>
  <c r="T9" i="2"/>
  <c r="U9" i="2" s="1"/>
  <c r="Y15" i="2"/>
  <c r="AE15" i="2" s="1"/>
  <c r="Y5" i="2"/>
  <c r="AE5" i="2" s="1"/>
  <c r="T5" i="2"/>
  <c r="U5" i="2" s="1"/>
  <c r="Y28" i="2"/>
  <c r="AE28" i="2" s="1"/>
  <c r="T28" i="2"/>
  <c r="U28" i="2" s="1"/>
  <c r="Y16" i="2"/>
  <c r="AE16" i="2" s="1"/>
  <c r="T16" i="2"/>
  <c r="U16" i="2" s="1"/>
  <c r="Y12" i="2"/>
  <c r="AE12" i="2" s="1"/>
  <c r="T12" i="2"/>
  <c r="U12" i="2" s="1"/>
  <c r="Y27" i="2"/>
  <c r="AE27" i="2" s="1"/>
  <c r="T27" i="2"/>
  <c r="U27" i="2" s="1"/>
  <c r="Y6" i="2"/>
  <c r="AE6" i="2" s="1"/>
  <c r="Y7" i="2"/>
  <c r="AE7" i="2" s="1"/>
  <c r="Y23" i="2"/>
  <c r="AE23" i="2" s="1"/>
  <c r="Y26" i="2"/>
  <c r="AE26" i="2" s="1"/>
  <c r="T26" i="2"/>
  <c r="U26" i="2" s="1"/>
  <c r="Y22" i="2"/>
  <c r="AE22" i="2" s="1"/>
  <c r="T22" i="2"/>
  <c r="U22" i="2" s="1"/>
  <c r="Y18" i="2"/>
  <c r="AE18" i="2" s="1"/>
  <c r="T18" i="2"/>
  <c r="U18" i="2" s="1"/>
  <c r="Y14" i="2"/>
  <c r="AE14" i="2" s="1"/>
  <c r="T14" i="2"/>
  <c r="U14" i="2" s="1"/>
  <c r="Y10" i="2"/>
  <c r="AE10" i="2" s="1"/>
  <c r="T10" i="2"/>
  <c r="U10" i="2" s="1"/>
  <c r="AF31" i="2"/>
  <c r="G31" i="2"/>
  <c r="J18" i="6"/>
  <c r="AD31" i="2"/>
  <c r="AG31" i="2"/>
  <c r="E5" i="2"/>
  <c r="E31" i="2" s="1"/>
  <c r="H21" i="6"/>
  <c r="H23" i="6"/>
  <c r="U31" i="2" l="1"/>
  <c r="AE31" i="2"/>
  <c r="H24" i="6"/>
  <c r="H19" i="6"/>
  <c r="J20" i="6"/>
  <c r="F22" i="6" s="1"/>
  <c r="Y31" i="2"/>
  <c r="Y33" i="2" s="1"/>
  <c r="AB33" i="2"/>
  <c r="N39" i="7"/>
  <c r="I39" i="7"/>
  <c r="AE33" i="2"/>
  <c r="Y35" i="2" l="1"/>
  <c r="M1237" i="9"/>
  <c r="M1238" i="9" s="1"/>
  <c r="AD1190" i="1"/>
  <c r="AW1230" i="1" l="1"/>
  <c r="AW1212" i="1"/>
  <c r="AW1207" i="1"/>
  <c r="AW1206" i="1"/>
  <c r="AW1205" i="1"/>
  <c r="AW1204" i="1"/>
  <c r="AW1203" i="1"/>
  <c r="AW1202" i="1"/>
  <c r="AW1201" i="1"/>
  <c r="AW1200" i="1"/>
  <c r="AW1199" i="1"/>
  <c r="AW1198" i="1"/>
  <c r="AW1197" i="1"/>
  <c r="AW1196" i="1"/>
  <c r="AW1195" i="1"/>
  <c r="AW1194" i="1"/>
  <c r="AW1193" i="1"/>
  <c r="AW1192" i="1"/>
  <c r="AW1191" i="1"/>
  <c r="AW1190" i="1"/>
  <c r="AW1189" i="1"/>
  <c r="AW1188" i="1"/>
  <c r="AW1186" i="1"/>
  <c r="AW1185" i="1"/>
  <c r="AW1184" i="1"/>
  <c r="AW1183" i="1"/>
  <c r="AW1182" i="1"/>
  <c r="AW1181" i="1"/>
  <c r="AW1179" i="1"/>
  <c r="AW1178" i="1"/>
  <c r="AW1177" i="1"/>
  <c r="AW1176" i="1"/>
  <c r="AW1175" i="1"/>
  <c r="AW1174" i="1"/>
  <c r="AW1173" i="1"/>
  <c r="AW1172" i="1"/>
  <c r="AW1171" i="1"/>
  <c r="AW1170" i="1"/>
  <c r="AW1169" i="1"/>
  <c r="AW1168" i="1"/>
  <c r="AW1167" i="1"/>
  <c r="AW1166" i="1"/>
  <c r="AW1165" i="1"/>
  <c r="AW1164" i="1"/>
  <c r="AW1163" i="1"/>
  <c r="AW1162" i="1"/>
  <c r="AW1161" i="1"/>
  <c r="AW1160" i="1"/>
  <c r="AW1159" i="1"/>
  <c r="AW1158" i="1"/>
  <c r="AW1157" i="1"/>
  <c r="AW1156" i="1"/>
  <c r="AW1155" i="1"/>
  <c r="AW1154" i="1"/>
  <c r="AW1153" i="1"/>
  <c r="AW1152" i="1"/>
  <c r="AW1151" i="1"/>
  <c r="AW1150" i="1"/>
  <c r="AW1149" i="1"/>
  <c r="AW1148" i="1"/>
  <c r="AW1147" i="1"/>
  <c r="AW1146" i="1"/>
  <c r="AW1145" i="1"/>
  <c r="AW1144" i="1"/>
  <c r="AW1143" i="1"/>
  <c r="AW1142" i="1"/>
  <c r="AW1141" i="1"/>
  <c r="AW1140" i="1"/>
  <c r="AW1139" i="1"/>
  <c r="AW1138" i="1"/>
  <c r="AW1137" i="1"/>
  <c r="AW1136" i="1"/>
  <c r="AW1135" i="1"/>
  <c r="AW1134" i="1"/>
  <c r="AW1133" i="1"/>
  <c r="AW1132" i="1"/>
  <c r="AW1131" i="1"/>
  <c r="AW1130" i="1"/>
  <c r="AW1129" i="1"/>
  <c r="AW1128" i="1"/>
  <c r="AW1127" i="1"/>
  <c r="AW1126" i="1"/>
  <c r="AW1125" i="1"/>
  <c r="AW1124" i="1"/>
  <c r="AW1123" i="1"/>
  <c r="AW1122" i="1"/>
  <c r="AW1121" i="1"/>
  <c r="AW1120" i="1"/>
  <c r="AW1119" i="1"/>
  <c r="AW1118" i="1"/>
  <c r="AW1117" i="1"/>
  <c r="AW1116" i="1"/>
  <c r="AW1115" i="1"/>
  <c r="AW1114" i="1"/>
  <c r="AW1113" i="1"/>
  <c r="AW1112" i="1"/>
  <c r="AW1111" i="1"/>
  <c r="AW1110" i="1"/>
  <c r="AW1109" i="1"/>
  <c r="AW1108" i="1"/>
  <c r="AW1107" i="1"/>
  <c r="AW1106" i="1"/>
  <c r="AW1105" i="1"/>
  <c r="AW1104" i="1"/>
  <c r="AW1103" i="1"/>
  <c r="AW1102" i="1"/>
  <c r="AW1100" i="1"/>
  <c r="AW1099" i="1"/>
  <c r="AW1098" i="1"/>
  <c r="AW1096" i="1"/>
  <c r="AW1095" i="1"/>
  <c r="AW1093" i="1"/>
  <c r="AW1092" i="1"/>
  <c r="AW1091" i="1"/>
  <c r="AW1090" i="1"/>
  <c r="AW1089" i="1"/>
  <c r="AW1088" i="1"/>
  <c r="AW1087" i="1"/>
  <c r="AW1086" i="1"/>
  <c r="AW1085" i="1"/>
  <c r="AW1084" i="1"/>
  <c r="AW1083" i="1"/>
  <c r="AW1082" i="1"/>
  <c r="AW1081" i="1"/>
  <c r="AW1080" i="1"/>
  <c r="AW1079" i="1"/>
  <c r="AW1078" i="1"/>
  <c r="AW1077" i="1"/>
  <c r="AW1076" i="1"/>
  <c r="AW1075" i="1"/>
  <c r="AW1074" i="1"/>
  <c r="AW1073" i="1"/>
  <c r="AW1072" i="1"/>
  <c r="AW1071" i="1"/>
  <c r="AW1070" i="1"/>
  <c r="AW1069" i="1"/>
  <c r="AW1068" i="1"/>
  <c r="AW1067" i="1"/>
  <c r="AW1066" i="1"/>
  <c r="AW1065" i="1"/>
  <c r="AW1063" i="1"/>
  <c r="AW1062" i="1"/>
  <c r="AW1060" i="1"/>
  <c r="AW1059" i="1"/>
  <c r="AW1058" i="1"/>
  <c r="AW1057" i="1"/>
  <c r="AW1055" i="1"/>
  <c r="AW1054" i="1"/>
  <c r="AW1053" i="1"/>
  <c r="AW1052" i="1"/>
  <c r="AW1051" i="1"/>
  <c r="AW1050" i="1"/>
  <c r="AW1049" i="1"/>
  <c r="AW1048" i="1"/>
  <c r="AW1047" i="1"/>
  <c r="AW1046" i="1"/>
  <c r="AW1045" i="1"/>
  <c r="AW1044" i="1"/>
  <c r="AW1043" i="1"/>
  <c r="AW1042" i="1"/>
  <c r="AW1041" i="1"/>
  <c r="AW1040" i="1"/>
  <c r="AW1039" i="1"/>
  <c r="AW1038" i="1"/>
  <c r="AW1037" i="1"/>
  <c r="AW1036" i="1"/>
  <c r="AW1035" i="1"/>
  <c r="AW1034" i="1"/>
  <c r="AW1033" i="1"/>
  <c r="AW1032" i="1"/>
  <c r="AW1031" i="1"/>
  <c r="AW1030" i="1"/>
  <c r="AW1029" i="1"/>
  <c r="AW1028" i="1"/>
  <c r="AW1027" i="1"/>
  <c r="AW1026" i="1"/>
  <c r="AW1025" i="1"/>
  <c r="AW1024" i="1"/>
  <c r="AW1023" i="1"/>
  <c r="AW1021" i="1"/>
  <c r="AW1020" i="1"/>
  <c r="AW1019" i="1"/>
  <c r="AW1018" i="1"/>
  <c r="AW1017" i="1"/>
  <c r="AW1016" i="1"/>
  <c r="AW1015" i="1"/>
  <c r="AW1014" i="1"/>
  <c r="AW1013" i="1"/>
  <c r="AW1011" i="1"/>
  <c r="AW1009" i="1"/>
  <c r="AW1008" i="1"/>
  <c r="AW1007" i="1"/>
  <c r="AW980" i="1"/>
  <c r="AW979" i="1"/>
  <c r="AW978" i="1"/>
  <c r="AW977" i="1"/>
  <c r="AW976" i="1"/>
  <c r="AW975" i="1"/>
  <c r="AW974" i="1"/>
  <c r="AW973" i="1"/>
  <c r="AW972" i="1"/>
  <c r="AW971" i="1"/>
  <c r="AW970" i="1"/>
  <c r="AW969" i="1"/>
  <c r="AW968" i="1"/>
  <c r="AW965" i="1"/>
  <c r="AW963" i="1"/>
  <c r="AW962" i="1"/>
  <c r="AW961" i="1"/>
  <c r="AW959" i="1"/>
  <c r="AW958" i="1"/>
  <c r="AW957" i="1"/>
  <c r="AW956" i="1"/>
  <c r="AW955" i="1"/>
  <c r="AW954" i="1"/>
  <c r="AW953" i="1"/>
  <c r="AW952" i="1"/>
  <c r="AW951" i="1"/>
  <c r="AW950" i="1"/>
  <c r="AW949" i="1"/>
  <c r="AW948" i="1"/>
  <c r="AW947" i="1"/>
  <c r="AW946" i="1"/>
  <c r="AW945" i="1"/>
  <c r="AW944" i="1"/>
  <c r="AW943" i="1"/>
  <c r="AW942" i="1"/>
  <c r="AW941" i="1"/>
  <c r="AW940" i="1"/>
  <c r="AW939" i="1"/>
  <c r="AW938" i="1"/>
  <c r="AW937" i="1"/>
  <c r="AW936" i="1"/>
  <c r="AW935" i="1"/>
  <c r="AW934" i="1"/>
  <c r="AW933" i="1"/>
  <c r="AW932" i="1"/>
  <c r="AW926" i="1"/>
  <c r="AW917" i="1"/>
  <c r="AW916" i="1"/>
  <c r="AW915" i="1"/>
  <c r="AW914" i="1"/>
  <c r="AW913" i="1"/>
  <c r="AW912" i="1"/>
  <c r="AW911" i="1"/>
  <c r="AW909" i="1"/>
  <c r="AW908" i="1"/>
  <c r="AW907" i="1"/>
  <c r="AW905" i="1"/>
  <c r="AW904" i="1"/>
  <c r="AW903" i="1"/>
  <c r="AW902" i="1"/>
  <c r="AW830" i="1"/>
  <c r="AW828" i="1"/>
  <c r="AW827" i="1"/>
  <c r="AW820" i="1"/>
  <c r="AW783" i="1"/>
  <c r="AW782" i="1"/>
  <c r="AW780" i="1"/>
  <c r="AW779" i="1"/>
  <c r="AW778" i="1"/>
  <c r="AW777" i="1"/>
  <c r="AW776" i="1"/>
  <c r="AW775" i="1"/>
  <c r="AW774" i="1"/>
  <c r="AW763" i="1"/>
  <c r="AW761" i="1"/>
  <c r="AW759" i="1"/>
  <c r="AW758" i="1"/>
  <c r="AW756" i="1"/>
  <c r="AW754" i="1"/>
  <c r="AW752" i="1"/>
  <c r="AW750" i="1"/>
  <c r="AW748" i="1"/>
  <c r="AW746" i="1"/>
  <c r="AW745" i="1"/>
  <c r="AW744" i="1"/>
  <c r="AW742" i="1"/>
  <c r="AW741" i="1"/>
  <c r="AW739" i="1"/>
  <c r="AW737" i="1"/>
  <c r="AW736" i="1"/>
  <c r="AW734" i="1"/>
  <c r="AW733" i="1"/>
  <c r="AW732" i="1"/>
  <c r="AW731" i="1"/>
  <c r="AW730" i="1"/>
  <c r="AW729" i="1"/>
  <c r="AW728" i="1"/>
  <c r="AW727" i="1"/>
  <c r="AW723" i="1"/>
  <c r="AW721" i="1"/>
  <c r="AW716" i="1"/>
  <c r="AW715" i="1"/>
  <c r="AW714" i="1"/>
  <c r="AW705" i="1"/>
  <c r="AW704" i="1"/>
  <c r="AW703" i="1"/>
  <c r="AW702" i="1"/>
  <c r="AW701" i="1"/>
  <c r="AW700" i="1"/>
  <c r="AW699" i="1"/>
  <c r="AW698" i="1"/>
  <c r="AW697" i="1"/>
  <c r="AW696" i="1"/>
  <c r="AW695" i="1"/>
  <c r="AW692" i="1"/>
  <c r="AW690" i="1"/>
  <c r="AW689" i="1"/>
  <c r="AW685" i="1"/>
  <c r="AW684" i="1"/>
  <c r="AW683" i="1"/>
  <c r="AW682" i="1"/>
  <c r="AW681" i="1"/>
  <c r="AW673" i="1"/>
  <c r="AW672" i="1"/>
  <c r="AW671" i="1"/>
  <c r="AW670" i="1"/>
  <c r="AW668" i="1"/>
  <c r="AW667" i="1"/>
  <c r="AW664" i="1"/>
  <c r="AW663" i="1"/>
  <c r="AW662" i="1"/>
  <c r="AW661" i="1"/>
  <c r="AW660" i="1"/>
  <c r="AW654" i="1"/>
  <c r="AW653" i="1"/>
  <c r="AW649" i="1"/>
  <c r="AW647" i="1"/>
  <c r="AW646" i="1"/>
  <c r="AW639" i="1"/>
  <c r="AW636" i="1"/>
  <c r="AW635" i="1"/>
  <c r="AW630" i="1"/>
  <c r="AW629" i="1"/>
  <c r="AW625" i="1"/>
  <c r="AW618" i="1"/>
  <c r="AW603" i="1"/>
  <c r="AW602" i="1"/>
  <c r="AW601" i="1"/>
  <c r="AW599" i="1"/>
  <c r="AW598" i="1"/>
  <c r="AW597" i="1"/>
  <c r="AW596" i="1"/>
  <c r="AW595" i="1"/>
  <c r="AW592" i="1"/>
  <c r="AW591" i="1"/>
  <c r="AW590" i="1"/>
  <c r="AW588" i="1"/>
  <c r="AW587" i="1"/>
  <c r="AW586" i="1"/>
  <c r="AW585" i="1"/>
  <c r="AW584" i="1"/>
  <c r="AW583" i="1"/>
  <c r="AW582" i="1"/>
  <c r="AW581" i="1"/>
  <c r="AW580" i="1"/>
  <c r="AW579" i="1"/>
  <c r="AW578" i="1"/>
  <c r="AW577" i="1"/>
  <c r="AW576" i="1"/>
  <c r="AW575" i="1"/>
  <c r="AW574" i="1"/>
  <c r="AW573" i="1"/>
  <c r="AW572" i="1"/>
  <c r="AW571" i="1"/>
  <c r="AW570" i="1"/>
  <c r="AW569" i="1"/>
  <c r="AW562" i="1"/>
  <c r="AW557" i="1"/>
  <c r="AW556" i="1"/>
  <c r="AW555" i="1"/>
  <c r="AW554" i="1"/>
  <c r="AW553" i="1"/>
  <c r="AW549" i="1"/>
  <c r="AW548" i="1"/>
  <c r="AW547" i="1"/>
  <c r="AW546" i="1"/>
  <c r="AW545" i="1"/>
  <c r="AW544" i="1"/>
  <c r="AW543" i="1"/>
  <c r="AW542" i="1"/>
  <c r="AW541" i="1"/>
  <c r="AW540" i="1"/>
  <c r="AW539" i="1"/>
  <c r="AW538" i="1"/>
  <c r="AW537" i="1"/>
  <c r="AW536" i="1"/>
  <c r="AW535" i="1"/>
  <c r="AW534" i="1"/>
  <c r="AW533" i="1"/>
  <c r="AW532" i="1"/>
  <c r="AW531" i="1"/>
  <c r="AW527" i="1"/>
  <c r="AW526" i="1"/>
  <c r="AW525" i="1"/>
  <c r="AW524" i="1"/>
  <c r="AW523" i="1"/>
  <c r="AW522" i="1"/>
  <c r="AW521" i="1"/>
  <c r="AW520" i="1"/>
  <c r="AW519" i="1"/>
  <c r="AW518" i="1"/>
  <c r="AW517" i="1"/>
  <c r="AW516" i="1"/>
  <c r="AW515" i="1"/>
  <c r="AW514" i="1"/>
  <c r="AW513" i="1"/>
  <c r="AW512" i="1"/>
  <c r="AW511" i="1"/>
  <c r="AW510" i="1"/>
  <c r="AW507" i="1"/>
  <c r="AW506" i="1"/>
  <c r="AW505" i="1"/>
  <c r="AW504" i="1"/>
  <c r="AW503" i="1"/>
  <c r="AW502" i="1"/>
  <c r="AW501" i="1"/>
  <c r="AW500" i="1"/>
  <c r="AW499" i="1"/>
  <c r="AW498" i="1"/>
  <c r="AW497" i="1"/>
  <c r="AW496" i="1"/>
  <c r="AW495" i="1"/>
  <c r="AW494" i="1"/>
  <c r="AW493" i="1"/>
  <c r="AW492" i="1"/>
  <c r="AW489" i="1"/>
  <c r="AW488" i="1"/>
  <c r="AW487" i="1"/>
  <c r="AW486" i="1"/>
  <c r="AW485" i="1"/>
  <c r="AW484" i="1"/>
  <c r="AW483" i="1"/>
  <c r="AW482" i="1"/>
  <c r="AW481" i="1"/>
  <c r="AW480" i="1"/>
  <c r="AW479" i="1"/>
  <c r="AW478" i="1"/>
  <c r="AW477" i="1"/>
  <c r="AW476" i="1"/>
  <c r="AW475" i="1"/>
  <c r="AW474" i="1"/>
  <c r="AW473" i="1"/>
  <c r="AW472" i="1"/>
  <c r="AW471" i="1"/>
  <c r="AW470" i="1"/>
  <c r="AW469" i="1"/>
  <c r="AW468" i="1"/>
  <c r="AW467" i="1"/>
  <c r="AW466" i="1"/>
  <c r="AW465" i="1"/>
  <c r="AW464" i="1"/>
  <c r="AW463" i="1"/>
  <c r="AW462" i="1"/>
  <c r="AW461" i="1"/>
  <c r="AW460" i="1"/>
  <c r="AW459" i="1"/>
  <c r="AW449" i="1"/>
  <c r="AW448" i="1"/>
  <c r="AW447" i="1"/>
  <c r="AW446" i="1"/>
  <c r="AW445" i="1"/>
  <c r="AW444" i="1"/>
  <c r="AW443" i="1"/>
  <c r="AW442" i="1"/>
  <c r="AW441" i="1"/>
  <c r="AW440" i="1"/>
  <c r="AW439" i="1"/>
  <c r="AW438" i="1"/>
  <c r="AW437" i="1"/>
  <c r="AW436" i="1"/>
  <c r="AW435" i="1"/>
  <c r="AW434" i="1"/>
  <c r="AW433" i="1"/>
  <c r="AW432" i="1"/>
  <c r="AW431" i="1"/>
  <c r="AW430" i="1"/>
  <c r="AW429" i="1"/>
  <c r="AW428" i="1"/>
  <c r="AW427" i="1"/>
  <c r="AW426" i="1"/>
  <c r="AW425" i="1"/>
  <c r="AW424" i="1"/>
  <c r="AW423" i="1"/>
  <c r="AW422" i="1"/>
  <c r="AW421" i="1"/>
  <c r="AW420" i="1"/>
  <c r="AW418" i="1"/>
  <c r="AW416" i="1"/>
  <c r="AW415" i="1"/>
  <c r="AW414" i="1"/>
  <c r="AW413" i="1"/>
  <c r="AW412" i="1"/>
  <c r="AW411" i="1"/>
  <c r="AW410" i="1"/>
  <c r="AW404" i="1"/>
  <c r="AW402" i="1"/>
  <c r="AW401" i="1"/>
  <c r="AW400" i="1"/>
  <c r="AW399" i="1"/>
  <c r="AW398" i="1"/>
  <c r="AW397" i="1"/>
  <c r="AW396" i="1"/>
  <c r="AW395" i="1"/>
  <c r="AW394" i="1"/>
  <c r="AW393" i="1"/>
  <c r="AW392" i="1"/>
  <c r="AW391" i="1"/>
  <c r="AW390" i="1"/>
  <c r="AW389" i="1"/>
  <c r="AW385" i="1"/>
  <c r="AW384" i="1"/>
  <c r="AW382" i="1"/>
  <c r="AW381" i="1"/>
  <c r="AW380" i="1"/>
  <c r="AW379" i="1"/>
  <c r="AW378" i="1"/>
  <c r="AW377" i="1"/>
  <c r="AW372" i="1"/>
  <c r="AW371" i="1"/>
  <c r="AW369" i="1"/>
  <c r="AW368" i="1"/>
  <c r="AW367" i="1"/>
  <c r="AW366" i="1"/>
  <c r="AW365" i="1"/>
  <c r="AW363" i="1"/>
  <c r="AW362" i="1"/>
  <c r="AW361" i="1"/>
  <c r="AW360" i="1"/>
  <c r="AW359" i="1"/>
  <c r="AW357" i="1"/>
  <c r="AW356" i="1"/>
  <c r="AW355" i="1"/>
  <c r="AW354" i="1"/>
  <c r="AW353" i="1"/>
  <c r="AW352" i="1"/>
  <c r="AW351" i="1"/>
  <c r="AW347" i="1"/>
  <c r="AW344" i="1"/>
  <c r="AW343" i="1"/>
  <c r="AW342" i="1"/>
  <c r="AW341" i="1"/>
  <c r="AW340" i="1"/>
  <c r="AW339" i="1"/>
  <c r="AW338" i="1"/>
  <c r="AW337" i="1"/>
  <c r="AW336" i="1"/>
  <c r="AW335" i="1"/>
  <c r="AW334" i="1"/>
  <c r="AW333" i="1"/>
  <c r="AW332" i="1"/>
  <c r="AW331" i="1"/>
  <c r="AW330" i="1"/>
  <c r="AW329" i="1"/>
  <c r="AW326" i="1"/>
  <c r="AW325" i="1"/>
  <c r="AW324" i="1"/>
  <c r="AW323" i="1"/>
  <c r="AW322" i="1"/>
  <c r="AW321" i="1"/>
  <c r="AW320" i="1"/>
  <c r="AW319" i="1"/>
  <c r="AW318" i="1"/>
  <c r="AW317" i="1"/>
  <c r="AW316" i="1"/>
  <c r="AW315" i="1"/>
  <c r="AW314" i="1"/>
  <c r="AW313" i="1"/>
  <c r="AW312" i="1"/>
  <c r="AW311" i="1"/>
  <c r="AW310" i="1"/>
  <c r="AW309" i="1"/>
  <c r="AW306" i="1"/>
  <c r="AW305" i="1"/>
  <c r="AW304" i="1"/>
  <c r="AW303" i="1"/>
  <c r="AW302" i="1"/>
  <c r="AW301" i="1"/>
  <c r="AW300" i="1"/>
  <c r="AW299" i="1"/>
  <c r="AW294" i="1"/>
  <c r="AW293" i="1"/>
  <c r="AW292" i="1"/>
  <c r="AW291" i="1"/>
  <c r="AW290" i="1"/>
  <c r="AW289" i="1"/>
  <c r="AW288" i="1"/>
  <c r="AW287" i="1"/>
  <c r="AW286" i="1"/>
  <c r="AW285" i="1"/>
  <c r="AW284" i="1"/>
  <c r="AW283" i="1"/>
  <c r="AW282" i="1"/>
  <c r="AW281" i="1"/>
  <c r="AW250" i="1"/>
  <c r="AW248" i="1"/>
  <c r="AW246" i="1"/>
  <c r="AW244" i="1"/>
  <c r="AW212" i="1"/>
  <c r="AW177" i="1"/>
  <c r="AW161" i="1"/>
  <c r="AW159" i="1"/>
  <c r="AW147" i="1"/>
  <c r="AW139" i="1"/>
  <c r="AW137" i="1"/>
  <c r="AW136" i="1"/>
  <c r="AW135" i="1"/>
  <c r="AW134" i="1"/>
  <c r="AW133" i="1"/>
  <c r="AW132" i="1"/>
  <c r="AW131" i="1"/>
  <c r="AW130" i="1"/>
  <c r="AW129" i="1"/>
  <c r="AW128" i="1"/>
  <c r="AW127" i="1"/>
  <c r="AW126" i="1"/>
  <c r="AW125" i="1"/>
  <c r="AW124" i="1"/>
  <c r="AW123" i="1"/>
  <c r="AW122" i="1"/>
  <c r="AW121" i="1"/>
  <c r="AW120" i="1"/>
  <c r="AW119" i="1"/>
  <c r="AW118" i="1"/>
  <c r="AW117" i="1"/>
  <c r="AW116" i="1"/>
  <c r="AW115" i="1"/>
  <c r="AW114" i="1"/>
  <c r="AW111" i="1"/>
  <c r="AW108" i="1"/>
  <c r="AW107" i="1"/>
  <c r="AW106" i="1"/>
  <c r="AW105" i="1"/>
  <c r="AW104" i="1"/>
  <c r="AW103" i="1"/>
  <c r="AW102" i="1"/>
  <c r="AW101" i="1"/>
  <c r="AW98" i="1"/>
  <c r="AW97" i="1"/>
  <c r="AW96" i="1"/>
  <c r="AW95" i="1"/>
  <c r="AW94" i="1"/>
  <c r="AW93" i="1"/>
  <c r="AW92" i="1"/>
  <c r="AW90" i="1"/>
  <c r="AW89" i="1"/>
  <c r="AW88" i="1"/>
  <c r="AW85" i="1"/>
  <c r="AW83" i="1"/>
  <c r="AW82" i="1"/>
  <c r="AW81" i="1"/>
  <c r="AW80" i="1"/>
  <c r="AW79" i="1"/>
  <c r="AW78" i="1"/>
  <c r="AW77" i="1"/>
  <c r="AW76" i="1"/>
  <c r="AW75" i="1"/>
  <c r="AW74" i="1"/>
  <c r="AW73" i="1"/>
  <c r="AW72" i="1"/>
  <c r="AW71" i="1"/>
  <c r="AW70" i="1"/>
  <c r="AW69" i="1"/>
  <c r="AW67" i="1"/>
  <c r="AW66" i="1"/>
  <c r="AW65" i="1"/>
  <c r="AW64" i="1"/>
  <c r="AW63" i="1"/>
  <c r="AW62" i="1"/>
  <c r="AW61" i="1"/>
  <c r="AW53" i="1"/>
  <c r="AW13" i="1"/>
  <c r="AW12" i="1"/>
  <c r="AW11" i="1"/>
  <c r="AW10" i="1"/>
  <c r="AW9" i="1"/>
  <c r="AW8" i="1"/>
  <c r="AW7" i="1"/>
  <c r="AW6" i="1"/>
  <c r="AV2" i="1"/>
  <c r="AU2" i="1"/>
  <c r="AU1097" i="1" s="1"/>
  <c r="AP1230" i="1"/>
  <c r="AO1230" i="1"/>
  <c r="AN1230" i="1"/>
  <c r="AM1230" i="1"/>
  <c r="AL1230" i="1"/>
  <c r="AK1230" i="1"/>
  <c r="AJ1230" i="1"/>
  <c r="AI1230" i="1"/>
  <c r="AH1230" i="1"/>
  <c r="AG1230" i="1"/>
  <c r="AF1230" i="1"/>
  <c r="AE1230" i="1"/>
  <c r="AD1230" i="1"/>
  <c r="AC1230" i="1"/>
  <c r="AB1230" i="1"/>
  <c r="AP1229" i="1"/>
  <c r="AO1229" i="1"/>
  <c r="AN1229" i="1"/>
  <c r="AM1229" i="1"/>
  <c r="AL1229" i="1"/>
  <c r="AK1229" i="1"/>
  <c r="AJ1229" i="1"/>
  <c r="AI1229" i="1"/>
  <c r="AH1229" i="1"/>
  <c r="AG1229" i="1"/>
  <c r="AF1229" i="1"/>
  <c r="AE1229" i="1"/>
  <c r="AD1229" i="1"/>
  <c r="AC1229" i="1"/>
  <c r="AB1229" i="1"/>
  <c r="AP1228" i="1"/>
  <c r="AO1228" i="1"/>
  <c r="AN1228" i="1"/>
  <c r="AM1228" i="1"/>
  <c r="AL1228" i="1"/>
  <c r="AK1228" i="1"/>
  <c r="AJ1228" i="1"/>
  <c r="AI1228" i="1"/>
  <c r="AH1228" i="1"/>
  <c r="AG1228" i="1"/>
  <c r="AF1228" i="1"/>
  <c r="AE1228" i="1"/>
  <c r="AD1228" i="1"/>
  <c r="AC1228" i="1"/>
  <c r="AB1228" i="1"/>
  <c r="AP1227" i="1"/>
  <c r="AO1227" i="1"/>
  <c r="AN1227" i="1"/>
  <c r="AM1227" i="1"/>
  <c r="AL1227" i="1"/>
  <c r="AK1227" i="1"/>
  <c r="AJ1227" i="1"/>
  <c r="AI1227" i="1"/>
  <c r="AH1227" i="1"/>
  <c r="AG1227" i="1"/>
  <c r="AF1227" i="1"/>
  <c r="AE1227" i="1"/>
  <c r="AD1227" i="1"/>
  <c r="AC1227" i="1"/>
  <c r="AB1227" i="1"/>
  <c r="AP1226" i="1"/>
  <c r="AO1226" i="1"/>
  <c r="AN1226" i="1"/>
  <c r="AM1226" i="1"/>
  <c r="AL1226" i="1"/>
  <c r="AK1226" i="1"/>
  <c r="AJ1226" i="1"/>
  <c r="AI1226" i="1"/>
  <c r="AH1226" i="1"/>
  <c r="AG1226" i="1"/>
  <c r="AF1226" i="1"/>
  <c r="AE1226" i="1"/>
  <c r="AD1226" i="1"/>
  <c r="AC1226" i="1"/>
  <c r="AB1226" i="1"/>
  <c r="AP1225" i="1"/>
  <c r="AO1225" i="1"/>
  <c r="AN1225" i="1"/>
  <c r="AM1225" i="1"/>
  <c r="AL1225" i="1"/>
  <c r="AK1225" i="1"/>
  <c r="AJ1225" i="1"/>
  <c r="AI1225" i="1"/>
  <c r="AH1225" i="1"/>
  <c r="AG1225" i="1"/>
  <c r="AF1225" i="1"/>
  <c r="AE1225" i="1"/>
  <c r="AD1225" i="1"/>
  <c r="AC1225" i="1"/>
  <c r="AB1225" i="1"/>
  <c r="AP1224" i="1"/>
  <c r="AO1224" i="1"/>
  <c r="AN1224" i="1"/>
  <c r="AM1224" i="1"/>
  <c r="AL1224" i="1"/>
  <c r="AK1224" i="1"/>
  <c r="AJ1224" i="1"/>
  <c r="AI1224" i="1"/>
  <c r="AH1224" i="1"/>
  <c r="AG1224" i="1"/>
  <c r="AF1224" i="1"/>
  <c r="AE1224" i="1"/>
  <c r="AD1224" i="1"/>
  <c r="AC1224" i="1"/>
  <c r="AB1224" i="1"/>
  <c r="AP1223" i="1"/>
  <c r="AO1223" i="1"/>
  <c r="AN1223" i="1"/>
  <c r="AM1223" i="1"/>
  <c r="AL1223" i="1"/>
  <c r="AK1223" i="1"/>
  <c r="AJ1223" i="1"/>
  <c r="AI1223" i="1"/>
  <c r="AH1223" i="1"/>
  <c r="AG1223" i="1"/>
  <c r="AF1223" i="1"/>
  <c r="AE1223" i="1"/>
  <c r="AD1223" i="1"/>
  <c r="AC1223" i="1"/>
  <c r="AB1223" i="1"/>
  <c r="AP1222" i="1"/>
  <c r="AO1222" i="1"/>
  <c r="AN1222" i="1"/>
  <c r="AM1222" i="1"/>
  <c r="AL1222" i="1"/>
  <c r="AK1222" i="1"/>
  <c r="AJ1222" i="1"/>
  <c r="AI1222" i="1"/>
  <c r="AH1222" i="1"/>
  <c r="AG1222" i="1"/>
  <c r="AF1222" i="1"/>
  <c r="AE1222" i="1"/>
  <c r="AD1222" i="1"/>
  <c r="AC1222" i="1"/>
  <c r="AB1222" i="1"/>
  <c r="AP1221" i="1"/>
  <c r="AO1221" i="1"/>
  <c r="AN1221" i="1"/>
  <c r="AM1221" i="1"/>
  <c r="AL1221" i="1"/>
  <c r="AK1221" i="1"/>
  <c r="AJ1221" i="1"/>
  <c r="AI1221" i="1"/>
  <c r="AH1221" i="1"/>
  <c r="AG1221" i="1"/>
  <c r="AF1221" i="1"/>
  <c r="AE1221" i="1"/>
  <c r="AD1221" i="1"/>
  <c r="AC1221" i="1"/>
  <c r="AB1221" i="1"/>
  <c r="AP1220" i="1"/>
  <c r="AO1220" i="1"/>
  <c r="AN1220" i="1"/>
  <c r="AM1220" i="1"/>
  <c r="AL1220" i="1"/>
  <c r="AK1220" i="1"/>
  <c r="AJ1220" i="1"/>
  <c r="AI1220" i="1"/>
  <c r="AH1220" i="1"/>
  <c r="AG1220" i="1"/>
  <c r="AF1220" i="1"/>
  <c r="AE1220" i="1"/>
  <c r="AD1220" i="1"/>
  <c r="AC1220" i="1"/>
  <c r="AB1220" i="1"/>
  <c r="AP1219" i="1"/>
  <c r="AO1219" i="1"/>
  <c r="AN1219" i="1"/>
  <c r="AM1219" i="1"/>
  <c r="AL1219" i="1"/>
  <c r="AK1219" i="1"/>
  <c r="AJ1219" i="1"/>
  <c r="AI1219" i="1"/>
  <c r="AH1219" i="1"/>
  <c r="AG1219" i="1"/>
  <c r="AF1219" i="1"/>
  <c r="AE1219" i="1"/>
  <c r="AD1219" i="1"/>
  <c r="AC1219" i="1"/>
  <c r="AB1219" i="1"/>
  <c r="AP1218" i="1"/>
  <c r="AO1218" i="1"/>
  <c r="AN1218" i="1"/>
  <c r="AM1218" i="1"/>
  <c r="AL1218" i="1"/>
  <c r="AK1218" i="1"/>
  <c r="AJ1218" i="1"/>
  <c r="AI1218" i="1"/>
  <c r="AH1218" i="1"/>
  <c r="AG1218" i="1"/>
  <c r="AF1218" i="1"/>
  <c r="AE1218" i="1"/>
  <c r="AD1218" i="1"/>
  <c r="AC1218" i="1"/>
  <c r="AB1218" i="1"/>
  <c r="AP1217" i="1"/>
  <c r="AO1217" i="1"/>
  <c r="AN1217" i="1"/>
  <c r="AM1217" i="1"/>
  <c r="AL1217" i="1"/>
  <c r="AK1217" i="1"/>
  <c r="AJ1217" i="1"/>
  <c r="AI1217" i="1"/>
  <c r="AH1217" i="1"/>
  <c r="AG1217" i="1"/>
  <c r="AF1217" i="1"/>
  <c r="AE1217" i="1"/>
  <c r="AD1217" i="1"/>
  <c r="AC1217" i="1"/>
  <c r="AB1217" i="1"/>
  <c r="AP1216" i="1"/>
  <c r="AO1216" i="1"/>
  <c r="AN1216" i="1"/>
  <c r="AM1216" i="1"/>
  <c r="AL1216" i="1"/>
  <c r="AK1216" i="1"/>
  <c r="AJ1216" i="1"/>
  <c r="AI1216" i="1"/>
  <c r="AH1216" i="1"/>
  <c r="AG1216" i="1"/>
  <c r="AF1216" i="1"/>
  <c r="AE1216" i="1"/>
  <c r="AD1216" i="1"/>
  <c r="AC1216" i="1"/>
  <c r="AB1216" i="1"/>
  <c r="AP1215" i="1"/>
  <c r="AO1215" i="1"/>
  <c r="AN1215" i="1"/>
  <c r="AM1215" i="1"/>
  <c r="AL1215" i="1"/>
  <c r="AK1215" i="1"/>
  <c r="AJ1215" i="1"/>
  <c r="AI1215" i="1"/>
  <c r="AH1215" i="1"/>
  <c r="AG1215" i="1"/>
  <c r="AF1215" i="1"/>
  <c r="AE1215" i="1"/>
  <c r="AD1215" i="1"/>
  <c r="AC1215" i="1"/>
  <c r="AB1215" i="1"/>
  <c r="AP1214" i="1"/>
  <c r="AO1214" i="1"/>
  <c r="AN1214" i="1"/>
  <c r="AM1214" i="1"/>
  <c r="AL1214" i="1"/>
  <c r="AK1214" i="1"/>
  <c r="AJ1214" i="1"/>
  <c r="AI1214" i="1"/>
  <c r="AH1214" i="1"/>
  <c r="AG1214" i="1"/>
  <c r="AF1214" i="1"/>
  <c r="AE1214" i="1"/>
  <c r="AD1214" i="1"/>
  <c r="AC1214" i="1"/>
  <c r="AB1214" i="1"/>
  <c r="AP1213" i="1"/>
  <c r="AO1213" i="1"/>
  <c r="AN1213" i="1"/>
  <c r="AM1213" i="1"/>
  <c r="AL1213" i="1"/>
  <c r="AK1213" i="1"/>
  <c r="AJ1213" i="1"/>
  <c r="AI1213" i="1"/>
  <c r="AH1213" i="1"/>
  <c r="AG1213" i="1"/>
  <c r="AF1213" i="1"/>
  <c r="AE1213" i="1"/>
  <c r="AD1213" i="1"/>
  <c r="AC1213" i="1"/>
  <c r="AB1213" i="1"/>
  <c r="AP1212" i="1"/>
  <c r="AO1212" i="1"/>
  <c r="AN1212" i="1"/>
  <c r="AM1212" i="1"/>
  <c r="AL1212" i="1"/>
  <c r="AK1212" i="1"/>
  <c r="AJ1212" i="1"/>
  <c r="AI1212" i="1"/>
  <c r="AH1212" i="1"/>
  <c r="AG1212" i="1"/>
  <c r="AF1212" i="1"/>
  <c r="AE1212" i="1"/>
  <c r="AD1212" i="1"/>
  <c r="AC1212" i="1"/>
  <c r="AB1212" i="1"/>
  <c r="AP1211" i="1"/>
  <c r="AO1211" i="1"/>
  <c r="AN1211" i="1"/>
  <c r="AM1211" i="1"/>
  <c r="AL1211" i="1"/>
  <c r="AK1211" i="1"/>
  <c r="AJ1211" i="1"/>
  <c r="AI1211" i="1"/>
  <c r="AH1211" i="1"/>
  <c r="AG1211" i="1"/>
  <c r="AF1211" i="1"/>
  <c r="AE1211" i="1"/>
  <c r="AD1211" i="1"/>
  <c r="AC1211" i="1"/>
  <c r="AB1211" i="1"/>
  <c r="AP1210" i="1"/>
  <c r="AO1210" i="1"/>
  <c r="AN1210" i="1"/>
  <c r="AM1210" i="1"/>
  <c r="AL1210" i="1"/>
  <c r="AK1210" i="1"/>
  <c r="AJ1210" i="1"/>
  <c r="AI1210" i="1"/>
  <c r="AH1210" i="1"/>
  <c r="AG1210" i="1"/>
  <c r="AF1210" i="1"/>
  <c r="AE1210" i="1"/>
  <c r="AD1210" i="1"/>
  <c r="AC1210" i="1"/>
  <c r="AB1210" i="1"/>
  <c r="AP1209" i="1"/>
  <c r="AO1209" i="1"/>
  <c r="AN1209" i="1"/>
  <c r="AM1209" i="1"/>
  <c r="AL1209" i="1"/>
  <c r="AK1209" i="1"/>
  <c r="AJ1209" i="1"/>
  <c r="AI1209" i="1"/>
  <c r="AH1209" i="1"/>
  <c r="AG1209" i="1"/>
  <c r="AF1209" i="1"/>
  <c r="AE1209" i="1"/>
  <c r="AD1209" i="1"/>
  <c r="AC1209" i="1"/>
  <c r="AB1209" i="1"/>
  <c r="AP1208" i="1"/>
  <c r="AO1208" i="1"/>
  <c r="AN1208" i="1"/>
  <c r="AM1208" i="1"/>
  <c r="AL1208" i="1"/>
  <c r="AK1208" i="1"/>
  <c r="AJ1208" i="1"/>
  <c r="AI1208" i="1"/>
  <c r="AH1208" i="1"/>
  <c r="AG1208" i="1"/>
  <c r="AF1208" i="1"/>
  <c r="AE1208" i="1"/>
  <c r="AD1208" i="1"/>
  <c r="AC1208" i="1"/>
  <c r="AB1208" i="1"/>
  <c r="AP1207" i="1"/>
  <c r="AO1207" i="1"/>
  <c r="AN1207" i="1"/>
  <c r="AM1207" i="1"/>
  <c r="AL1207" i="1"/>
  <c r="AK1207" i="1"/>
  <c r="AJ1207" i="1"/>
  <c r="AI1207" i="1"/>
  <c r="AH1207" i="1"/>
  <c r="AG1207" i="1"/>
  <c r="AF1207" i="1"/>
  <c r="AE1207" i="1"/>
  <c r="AD1207" i="1"/>
  <c r="AC1207" i="1"/>
  <c r="AB1207" i="1"/>
  <c r="AP1206" i="1"/>
  <c r="AO1206" i="1"/>
  <c r="AN1206" i="1"/>
  <c r="AM1206" i="1"/>
  <c r="AL1206" i="1"/>
  <c r="AK1206" i="1"/>
  <c r="AJ1206" i="1"/>
  <c r="AI1206" i="1"/>
  <c r="AH1206" i="1"/>
  <c r="AG1206" i="1"/>
  <c r="AF1206" i="1"/>
  <c r="AE1206" i="1"/>
  <c r="AD1206" i="1"/>
  <c r="AC1206" i="1"/>
  <c r="AB1206" i="1"/>
  <c r="AP1205" i="1"/>
  <c r="AO1205" i="1"/>
  <c r="AN1205" i="1"/>
  <c r="AM1205" i="1"/>
  <c r="AL1205" i="1"/>
  <c r="AK1205" i="1"/>
  <c r="AJ1205" i="1"/>
  <c r="AI1205" i="1"/>
  <c r="AH1205" i="1"/>
  <c r="AG1205" i="1"/>
  <c r="AF1205" i="1"/>
  <c r="AE1205" i="1"/>
  <c r="AD1205" i="1"/>
  <c r="AC1205" i="1"/>
  <c r="AB1205" i="1"/>
  <c r="AP1204" i="1"/>
  <c r="AO1204" i="1"/>
  <c r="AN1204" i="1"/>
  <c r="AM1204" i="1"/>
  <c r="AL1204" i="1"/>
  <c r="AK1204" i="1"/>
  <c r="AJ1204" i="1"/>
  <c r="AI1204" i="1"/>
  <c r="AH1204" i="1"/>
  <c r="AG1204" i="1"/>
  <c r="AF1204" i="1"/>
  <c r="AE1204" i="1"/>
  <c r="AD1204" i="1"/>
  <c r="AC1204" i="1"/>
  <c r="AB1204" i="1"/>
  <c r="AP1203" i="1"/>
  <c r="AO1203" i="1"/>
  <c r="AN1203" i="1"/>
  <c r="AM1203" i="1"/>
  <c r="AL1203" i="1"/>
  <c r="AK1203" i="1"/>
  <c r="AJ1203" i="1"/>
  <c r="AI1203" i="1"/>
  <c r="AH1203" i="1"/>
  <c r="AG1203" i="1"/>
  <c r="AF1203" i="1"/>
  <c r="AE1203" i="1"/>
  <c r="AD1203" i="1"/>
  <c r="AC1203" i="1"/>
  <c r="AB1203" i="1"/>
  <c r="AP1202" i="1"/>
  <c r="AO1202" i="1"/>
  <c r="AN1202" i="1"/>
  <c r="AM1202" i="1"/>
  <c r="AL1202" i="1"/>
  <c r="AK1202" i="1"/>
  <c r="AJ1202" i="1"/>
  <c r="AI1202" i="1"/>
  <c r="AH1202" i="1"/>
  <c r="AG1202" i="1"/>
  <c r="AF1202" i="1"/>
  <c r="AE1202" i="1"/>
  <c r="AD1202" i="1"/>
  <c r="AC1202" i="1"/>
  <c r="AB1202" i="1"/>
  <c r="AP1201" i="1"/>
  <c r="AO1201" i="1"/>
  <c r="AN1201" i="1"/>
  <c r="AM1201" i="1"/>
  <c r="AL1201" i="1"/>
  <c r="AK1201" i="1"/>
  <c r="AJ1201" i="1"/>
  <c r="AI1201" i="1"/>
  <c r="AH1201" i="1"/>
  <c r="AG1201" i="1"/>
  <c r="AF1201" i="1"/>
  <c r="AE1201" i="1"/>
  <c r="AD1201" i="1"/>
  <c r="AC1201" i="1"/>
  <c r="AB1201" i="1"/>
  <c r="AP1200" i="1"/>
  <c r="AO1200" i="1"/>
  <c r="AN1200" i="1"/>
  <c r="AM1200" i="1"/>
  <c r="AL1200" i="1"/>
  <c r="AK1200" i="1"/>
  <c r="AJ1200" i="1"/>
  <c r="AI1200" i="1"/>
  <c r="AH1200" i="1"/>
  <c r="AG1200" i="1"/>
  <c r="AF1200" i="1"/>
  <c r="AE1200" i="1"/>
  <c r="AD1200" i="1"/>
  <c r="AC1200" i="1"/>
  <c r="AB1200" i="1"/>
  <c r="AP1199" i="1"/>
  <c r="AO1199" i="1"/>
  <c r="AN1199" i="1"/>
  <c r="AM1199" i="1"/>
  <c r="AL1199" i="1"/>
  <c r="AK1199" i="1"/>
  <c r="AJ1199" i="1"/>
  <c r="AI1199" i="1"/>
  <c r="AH1199" i="1"/>
  <c r="AG1199" i="1"/>
  <c r="AF1199" i="1"/>
  <c r="AE1199" i="1"/>
  <c r="AD1199" i="1"/>
  <c r="AC1199" i="1"/>
  <c r="AB1199" i="1"/>
  <c r="AP1198" i="1"/>
  <c r="AO1198" i="1"/>
  <c r="AN1198" i="1"/>
  <c r="AM1198" i="1"/>
  <c r="AL1198" i="1"/>
  <c r="AK1198" i="1"/>
  <c r="AJ1198" i="1"/>
  <c r="AI1198" i="1"/>
  <c r="AH1198" i="1"/>
  <c r="AG1198" i="1"/>
  <c r="AF1198" i="1"/>
  <c r="AE1198" i="1"/>
  <c r="AD1198" i="1"/>
  <c r="AC1198" i="1"/>
  <c r="AB1198" i="1"/>
  <c r="AP1197" i="1"/>
  <c r="AO1197" i="1"/>
  <c r="AN1197" i="1"/>
  <c r="AM1197" i="1"/>
  <c r="AL1197" i="1"/>
  <c r="AK1197" i="1"/>
  <c r="AJ1197" i="1"/>
  <c r="AI1197" i="1"/>
  <c r="AH1197" i="1"/>
  <c r="AG1197" i="1"/>
  <c r="AF1197" i="1"/>
  <c r="AE1197" i="1"/>
  <c r="AD1197" i="1"/>
  <c r="AC1197" i="1"/>
  <c r="AB1197" i="1"/>
  <c r="AP1196" i="1"/>
  <c r="AO1196" i="1"/>
  <c r="AN1196" i="1"/>
  <c r="AM1196" i="1"/>
  <c r="AL1196" i="1"/>
  <c r="AK1196" i="1"/>
  <c r="AJ1196" i="1"/>
  <c r="AI1196" i="1"/>
  <c r="AH1196" i="1"/>
  <c r="AG1196" i="1"/>
  <c r="AF1196" i="1"/>
  <c r="AE1196" i="1"/>
  <c r="AD1196" i="1"/>
  <c r="AC1196" i="1"/>
  <c r="AB1196" i="1"/>
  <c r="AP1195" i="1"/>
  <c r="AO1195" i="1"/>
  <c r="AN1195" i="1"/>
  <c r="AM1195" i="1"/>
  <c r="AL1195" i="1"/>
  <c r="AK1195" i="1"/>
  <c r="AJ1195" i="1"/>
  <c r="AI1195" i="1"/>
  <c r="AH1195" i="1"/>
  <c r="AG1195" i="1"/>
  <c r="AF1195" i="1"/>
  <c r="AE1195" i="1"/>
  <c r="AD1195" i="1"/>
  <c r="AC1195" i="1"/>
  <c r="AB1195" i="1"/>
  <c r="AP1194" i="1"/>
  <c r="AO1194" i="1"/>
  <c r="AN1194" i="1"/>
  <c r="AM1194" i="1"/>
  <c r="AL1194" i="1"/>
  <c r="AK1194" i="1"/>
  <c r="AJ1194" i="1"/>
  <c r="AI1194" i="1"/>
  <c r="AH1194" i="1"/>
  <c r="AG1194" i="1"/>
  <c r="AF1194" i="1"/>
  <c r="AE1194" i="1"/>
  <c r="AD1194" i="1"/>
  <c r="AC1194" i="1"/>
  <c r="AB1194" i="1"/>
  <c r="AP1193" i="1"/>
  <c r="AO1193" i="1"/>
  <c r="AN1193" i="1"/>
  <c r="AM1193" i="1"/>
  <c r="AL1193" i="1"/>
  <c r="AK1193" i="1"/>
  <c r="AJ1193" i="1"/>
  <c r="AI1193" i="1"/>
  <c r="AH1193" i="1"/>
  <c r="AG1193" i="1"/>
  <c r="AF1193" i="1"/>
  <c r="AE1193" i="1"/>
  <c r="AD1193" i="1"/>
  <c r="AC1193" i="1"/>
  <c r="AB1193" i="1"/>
  <c r="AP1192" i="1"/>
  <c r="AO1192" i="1"/>
  <c r="AN1192" i="1"/>
  <c r="AM1192" i="1"/>
  <c r="AL1192" i="1"/>
  <c r="AK1192" i="1"/>
  <c r="AJ1192" i="1"/>
  <c r="AI1192" i="1"/>
  <c r="AH1192" i="1"/>
  <c r="AG1192" i="1"/>
  <c r="AF1192" i="1"/>
  <c r="AE1192" i="1"/>
  <c r="AD1192" i="1"/>
  <c r="AC1192" i="1"/>
  <c r="AB1192" i="1"/>
  <c r="AP1191" i="1"/>
  <c r="AO1191" i="1"/>
  <c r="AN1191" i="1"/>
  <c r="AM1191" i="1"/>
  <c r="AL1191" i="1"/>
  <c r="AK1191" i="1"/>
  <c r="AJ1191" i="1"/>
  <c r="AI1191" i="1"/>
  <c r="AH1191" i="1"/>
  <c r="AG1191" i="1"/>
  <c r="AF1191" i="1"/>
  <c r="AE1191" i="1"/>
  <c r="AD1191" i="1"/>
  <c r="AC1191" i="1"/>
  <c r="AB1191" i="1"/>
  <c r="AP1190" i="1"/>
  <c r="AO1190" i="1"/>
  <c r="AN1190" i="1"/>
  <c r="AM1190" i="1"/>
  <c r="AL1190" i="1"/>
  <c r="AK1190" i="1"/>
  <c r="AJ1190" i="1"/>
  <c r="AI1190" i="1"/>
  <c r="AH1190" i="1"/>
  <c r="AG1190" i="1"/>
  <c r="AF1190" i="1"/>
  <c r="AE1190" i="1"/>
  <c r="AB1190" i="1"/>
  <c r="AP1189" i="1"/>
  <c r="AO1189" i="1"/>
  <c r="AN1189" i="1"/>
  <c r="AM1189" i="1"/>
  <c r="AL1189" i="1"/>
  <c r="AK1189" i="1"/>
  <c r="AJ1189" i="1"/>
  <c r="AI1189" i="1"/>
  <c r="AH1189" i="1"/>
  <c r="AG1189" i="1"/>
  <c r="AF1189" i="1"/>
  <c r="AE1189" i="1"/>
  <c r="AD1189" i="1"/>
  <c r="AC1189" i="1"/>
  <c r="AB1189" i="1"/>
  <c r="AP1188" i="1"/>
  <c r="AO1188" i="1"/>
  <c r="AN1188" i="1"/>
  <c r="AM1188" i="1"/>
  <c r="AL1188" i="1"/>
  <c r="AK1188" i="1"/>
  <c r="AJ1188" i="1"/>
  <c r="AI1188" i="1"/>
  <c r="AH1188" i="1"/>
  <c r="AG1188" i="1"/>
  <c r="AF1188" i="1"/>
  <c r="AE1188" i="1"/>
  <c r="AD1188" i="1"/>
  <c r="AC1188" i="1"/>
  <c r="AB1188" i="1"/>
  <c r="AP1187" i="1"/>
  <c r="AO1187" i="1"/>
  <c r="AN1187" i="1"/>
  <c r="AM1187" i="1"/>
  <c r="AL1187" i="1"/>
  <c r="AK1187" i="1"/>
  <c r="AJ1187" i="1"/>
  <c r="AI1187" i="1"/>
  <c r="AH1187" i="1"/>
  <c r="AG1187" i="1"/>
  <c r="AF1187" i="1"/>
  <c r="AE1187" i="1"/>
  <c r="AD1187" i="1"/>
  <c r="AC1187" i="1"/>
  <c r="AB1187" i="1"/>
  <c r="AP1186" i="1"/>
  <c r="AO1186" i="1"/>
  <c r="AN1186" i="1"/>
  <c r="AM1186" i="1"/>
  <c r="AL1186" i="1"/>
  <c r="AK1186" i="1"/>
  <c r="AJ1186" i="1"/>
  <c r="AI1186" i="1"/>
  <c r="AH1186" i="1"/>
  <c r="AG1186" i="1"/>
  <c r="AF1186" i="1"/>
  <c r="AE1186" i="1"/>
  <c r="AD1186" i="1"/>
  <c r="AC1186" i="1"/>
  <c r="AB1186" i="1"/>
  <c r="AP1185" i="1"/>
  <c r="AO1185" i="1"/>
  <c r="AN1185" i="1"/>
  <c r="AM1185" i="1"/>
  <c r="AL1185" i="1"/>
  <c r="AK1185" i="1"/>
  <c r="AJ1185" i="1"/>
  <c r="AI1185" i="1"/>
  <c r="AH1185" i="1"/>
  <c r="AG1185" i="1"/>
  <c r="AF1185" i="1"/>
  <c r="AE1185" i="1"/>
  <c r="AD1185" i="1"/>
  <c r="AC1185" i="1"/>
  <c r="AB1185" i="1"/>
  <c r="AP1184" i="1"/>
  <c r="AO1184" i="1"/>
  <c r="AN1184" i="1"/>
  <c r="AM1184" i="1"/>
  <c r="AL1184" i="1"/>
  <c r="AK1184" i="1"/>
  <c r="AJ1184" i="1"/>
  <c r="AI1184" i="1"/>
  <c r="AH1184" i="1"/>
  <c r="AG1184" i="1"/>
  <c r="AF1184" i="1"/>
  <c r="AE1184" i="1"/>
  <c r="AD1184" i="1"/>
  <c r="AC1184" i="1"/>
  <c r="AB1184" i="1"/>
  <c r="AP1183" i="1"/>
  <c r="AO1183" i="1"/>
  <c r="AN1183" i="1"/>
  <c r="AM1183" i="1"/>
  <c r="AL1183" i="1"/>
  <c r="AK1183" i="1"/>
  <c r="AJ1183" i="1"/>
  <c r="AI1183" i="1"/>
  <c r="AH1183" i="1"/>
  <c r="AG1183" i="1"/>
  <c r="AF1183" i="1"/>
  <c r="AE1183" i="1"/>
  <c r="AD1183" i="1"/>
  <c r="AC1183" i="1"/>
  <c r="AB1183" i="1"/>
  <c r="AP1182" i="1"/>
  <c r="AO1182" i="1"/>
  <c r="AN1182" i="1"/>
  <c r="AM1182" i="1"/>
  <c r="AL1182" i="1"/>
  <c r="AK1182" i="1"/>
  <c r="AJ1182" i="1"/>
  <c r="AI1182" i="1"/>
  <c r="AH1182" i="1"/>
  <c r="AG1182" i="1"/>
  <c r="AF1182" i="1"/>
  <c r="AE1182" i="1"/>
  <c r="AD1182" i="1"/>
  <c r="AC1182" i="1"/>
  <c r="AB1182" i="1"/>
  <c r="AP1181" i="1"/>
  <c r="AO1181" i="1"/>
  <c r="AN1181" i="1"/>
  <c r="AM1181" i="1"/>
  <c r="AL1181" i="1"/>
  <c r="AK1181" i="1"/>
  <c r="AJ1181" i="1"/>
  <c r="AI1181" i="1"/>
  <c r="AH1181" i="1"/>
  <c r="AG1181" i="1"/>
  <c r="AF1181" i="1"/>
  <c r="AE1181" i="1"/>
  <c r="AD1181" i="1"/>
  <c r="AC1181" i="1"/>
  <c r="AB1181" i="1"/>
  <c r="AP1180" i="1"/>
  <c r="AO1180" i="1"/>
  <c r="AN1180" i="1"/>
  <c r="AM1180" i="1"/>
  <c r="AL1180" i="1"/>
  <c r="AK1180" i="1"/>
  <c r="AJ1180" i="1"/>
  <c r="AI1180" i="1"/>
  <c r="AH1180" i="1"/>
  <c r="AG1180" i="1"/>
  <c r="AF1180" i="1"/>
  <c r="AE1180" i="1"/>
  <c r="AD1180" i="1"/>
  <c r="AC1180" i="1"/>
  <c r="AB1180" i="1"/>
  <c r="AP1179" i="1"/>
  <c r="AO1179" i="1"/>
  <c r="AN1179" i="1"/>
  <c r="AM1179" i="1"/>
  <c r="AL1179" i="1"/>
  <c r="AK1179" i="1"/>
  <c r="AJ1179" i="1"/>
  <c r="AI1179" i="1"/>
  <c r="AH1179" i="1"/>
  <c r="AG1179" i="1"/>
  <c r="AF1179" i="1"/>
  <c r="AE1179" i="1"/>
  <c r="AD1179" i="1"/>
  <c r="AC1179" i="1"/>
  <c r="AB1179" i="1"/>
  <c r="AP1178" i="1"/>
  <c r="AO1178" i="1"/>
  <c r="AN1178" i="1"/>
  <c r="AM1178" i="1"/>
  <c r="AL1178" i="1"/>
  <c r="AK1178" i="1"/>
  <c r="AJ1178" i="1"/>
  <c r="AI1178" i="1"/>
  <c r="AH1178" i="1"/>
  <c r="AG1178" i="1"/>
  <c r="AF1178" i="1"/>
  <c r="AE1178" i="1"/>
  <c r="AD1178" i="1"/>
  <c r="AC1178" i="1"/>
  <c r="AB1178" i="1"/>
  <c r="AP1177" i="1"/>
  <c r="AO1177" i="1"/>
  <c r="AN1177" i="1"/>
  <c r="AM1177" i="1"/>
  <c r="AL1177" i="1"/>
  <c r="AK1177" i="1"/>
  <c r="AJ1177" i="1"/>
  <c r="AI1177" i="1"/>
  <c r="AH1177" i="1"/>
  <c r="AG1177" i="1"/>
  <c r="AF1177" i="1"/>
  <c r="AE1177" i="1"/>
  <c r="AD1177" i="1"/>
  <c r="AC1177" i="1"/>
  <c r="AB1177" i="1"/>
  <c r="AP1176" i="1"/>
  <c r="AO1176" i="1"/>
  <c r="AN1176" i="1"/>
  <c r="AM1176" i="1"/>
  <c r="AL1176" i="1"/>
  <c r="AK1176" i="1"/>
  <c r="AJ1176" i="1"/>
  <c r="AI1176" i="1"/>
  <c r="AH1176" i="1"/>
  <c r="AG1176" i="1"/>
  <c r="AF1176" i="1"/>
  <c r="AE1176" i="1"/>
  <c r="AD1176" i="1"/>
  <c r="AC1176" i="1"/>
  <c r="AB1176" i="1"/>
  <c r="AP1175" i="1"/>
  <c r="AO1175" i="1"/>
  <c r="AN1175" i="1"/>
  <c r="AM1175" i="1"/>
  <c r="AL1175" i="1"/>
  <c r="AK1175" i="1"/>
  <c r="AJ1175" i="1"/>
  <c r="AI1175" i="1"/>
  <c r="AH1175" i="1"/>
  <c r="AG1175" i="1"/>
  <c r="AF1175" i="1"/>
  <c r="AE1175" i="1"/>
  <c r="AD1175" i="1"/>
  <c r="AC1175" i="1"/>
  <c r="AB1175" i="1"/>
  <c r="AP1174" i="1"/>
  <c r="AO1174" i="1"/>
  <c r="AN1174" i="1"/>
  <c r="AM1174" i="1"/>
  <c r="AL1174" i="1"/>
  <c r="AK1174" i="1"/>
  <c r="AJ1174" i="1"/>
  <c r="AI1174" i="1"/>
  <c r="AH1174" i="1"/>
  <c r="AG1174" i="1"/>
  <c r="AF1174" i="1"/>
  <c r="AE1174" i="1"/>
  <c r="AD1174" i="1"/>
  <c r="AC1174" i="1"/>
  <c r="AB1174" i="1"/>
  <c r="AP1173" i="1"/>
  <c r="AO1173" i="1"/>
  <c r="AN1173" i="1"/>
  <c r="AM1173" i="1"/>
  <c r="AL1173" i="1"/>
  <c r="AK1173" i="1"/>
  <c r="AJ1173" i="1"/>
  <c r="AI1173" i="1"/>
  <c r="AH1173" i="1"/>
  <c r="AG1173" i="1"/>
  <c r="AF1173" i="1"/>
  <c r="AE1173" i="1"/>
  <c r="AD1173" i="1"/>
  <c r="AC1173" i="1"/>
  <c r="AB1173" i="1"/>
  <c r="AP1172" i="1"/>
  <c r="AO1172" i="1"/>
  <c r="AN1172" i="1"/>
  <c r="AM1172" i="1"/>
  <c r="AL1172" i="1"/>
  <c r="AK1172" i="1"/>
  <c r="AJ1172" i="1"/>
  <c r="AI1172" i="1"/>
  <c r="AH1172" i="1"/>
  <c r="AG1172" i="1"/>
  <c r="AF1172" i="1"/>
  <c r="AE1172" i="1"/>
  <c r="AD1172" i="1"/>
  <c r="AC1172" i="1"/>
  <c r="AB1172" i="1"/>
  <c r="AP1171" i="1"/>
  <c r="AO1171" i="1"/>
  <c r="AN1171" i="1"/>
  <c r="AM1171" i="1"/>
  <c r="AL1171" i="1"/>
  <c r="AK1171" i="1"/>
  <c r="AJ1171" i="1"/>
  <c r="AI1171" i="1"/>
  <c r="AH1171" i="1"/>
  <c r="AG1171" i="1"/>
  <c r="AF1171" i="1"/>
  <c r="AE1171" i="1"/>
  <c r="AD1171" i="1"/>
  <c r="AC1171" i="1"/>
  <c r="AB1171" i="1"/>
  <c r="AP1170" i="1"/>
  <c r="AO1170" i="1"/>
  <c r="AN1170" i="1"/>
  <c r="AM1170" i="1"/>
  <c r="AL1170" i="1"/>
  <c r="AK1170" i="1"/>
  <c r="AJ1170" i="1"/>
  <c r="AI1170" i="1"/>
  <c r="AH1170" i="1"/>
  <c r="AG1170" i="1"/>
  <c r="AF1170" i="1"/>
  <c r="AE1170" i="1"/>
  <c r="AD1170" i="1"/>
  <c r="AC1170" i="1"/>
  <c r="AB1170" i="1"/>
  <c r="AP1169" i="1"/>
  <c r="AO1169" i="1"/>
  <c r="AN1169" i="1"/>
  <c r="AM1169" i="1"/>
  <c r="AL1169" i="1"/>
  <c r="AK1169" i="1"/>
  <c r="AJ1169" i="1"/>
  <c r="AI1169" i="1"/>
  <c r="AH1169" i="1"/>
  <c r="AG1169" i="1"/>
  <c r="AF1169" i="1"/>
  <c r="AE1169" i="1"/>
  <c r="AD1169" i="1"/>
  <c r="AC1169" i="1"/>
  <c r="AB1169" i="1"/>
  <c r="AP1168" i="1"/>
  <c r="AO1168" i="1"/>
  <c r="AN1168" i="1"/>
  <c r="AM1168" i="1"/>
  <c r="AL1168" i="1"/>
  <c r="AK1168" i="1"/>
  <c r="AJ1168" i="1"/>
  <c r="AI1168" i="1"/>
  <c r="AH1168" i="1"/>
  <c r="AG1168" i="1"/>
  <c r="AF1168" i="1"/>
  <c r="AE1168" i="1"/>
  <c r="AD1168" i="1"/>
  <c r="AC1168" i="1"/>
  <c r="AB1168" i="1"/>
  <c r="AP1167" i="1"/>
  <c r="AO1167" i="1"/>
  <c r="AN1167" i="1"/>
  <c r="AM1167" i="1"/>
  <c r="AL1167" i="1"/>
  <c r="AK1167" i="1"/>
  <c r="AJ1167" i="1"/>
  <c r="AI1167" i="1"/>
  <c r="AH1167" i="1"/>
  <c r="AG1167" i="1"/>
  <c r="AF1167" i="1"/>
  <c r="AE1167" i="1"/>
  <c r="AD1167" i="1"/>
  <c r="AC1167" i="1"/>
  <c r="AB1167" i="1"/>
  <c r="AP1166" i="1"/>
  <c r="AO1166" i="1"/>
  <c r="AN1166" i="1"/>
  <c r="AM1166" i="1"/>
  <c r="AL1166" i="1"/>
  <c r="AK1166" i="1"/>
  <c r="AJ1166" i="1"/>
  <c r="AI1166" i="1"/>
  <c r="AH1166" i="1"/>
  <c r="AG1166" i="1"/>
  <c r="AF1166" i="1"/>
  <c r="AE1166" i="1"/>
  <c r="AD1166" i="1"/>
  <c r="AC1166" i="1"/>
  <c r="AB1166" i="1"/>
  <c r="AP1165" i="1"/>
  <c r="AO1165" i="1"/>
  <c r="AN1165" i="1"/>
  <c r="AM1165" i="1"/>
  <c r="AL1165" i="1"/>
  <c r="AK1165" i="1"/>
  <c r="AJ1165" i="1"/>
  <c r="AI1165" i="1"/>
  <c r="AH1165" i="1"/>
  <c r="AG1165" i="1"/>
  <c r="AF1165" i="1"/>
  <c r="AE1165" i="1"/>
  <c r="AD1165" i="1"/>
  <c r="AC1165" i="1"/>
  <c r="AB1165" i="1"/>
  <c r="AP1164" i="1"/>
  <c r="AO1164" i="1"/>
  <c r="AN1164" i="1"/>
  <c r="AM1164" i="1"/>
  <c r="AL1164" i="1"/>
  <c r="AK1164" i="1"/>
  <c r="AJ1164" i="1"/>
  <c r="AI1164" i="1"/>
  <c r="AH1164" i="1"/>
  <c r="AG1164" i="1"/>
  <c r="AF1164" i="1"/>
  <c r="AE1164" i="1"/>
  <c r="AD1164" i="1"/>
  <c r="AC1164" i="1"/>
  <c r="AB1164" i="1"/>
  <c r="AP1163" i="1"/>
  <c r="AO1163" i="1"/>
  <c r="AN1163" i="1"/>
  <c r="AM1163" i="1"/>
  <c r="AL1163" i="1"/>
  <c r="AK1163" i="1"/>
  <c r="AJ1163" i="1"/>
  <c r="AI1163" i="1"/>
  <c r="AH1163" i="1"/>
  <c r="AG1163" i="1"/>
  <c r="AF1163" i="1"/>
  <c r="AE1163" i="1"/>
  <c r="AD1163" i="1"/>
  <c r="AC1163" i="1"/>
  <c r="AB1163" i="1"/>
  <c r="AP1162" i="1"/>
  <c r="AO1162" i="1"/>
  <c r="AN1162" i="1"/>
  <c r="AM1162" i="1"/>
  <c r="AL1162" i="1"/>
  <c r="AK1162" i="1"/>
  <c r="AJ1162" i="1"/>
  <c r="AI1162" i="1"/>
  <c r="AH1162" i="1"/>
  <c r="AG1162" i="1"/>
  <c r="AF1162" i="1"/>
  <c r="AE1162" i="1"/>
  <c r="AD1162" i="1"/>
  <c r="AC1162" i="1"/>
  <c r="AB1162" i="1"/>
  <c r="AP1161" i="1"/>
  <c r="AO1161" i="1"/>
  <c r="AN1161" i="1"/>
  <c r="AM1161" i="1"/>
  <c r="AL1161" i="1"/>
  <c r="AK1161" i="1"/>
  <c r="AJ1161" i="1"/>
  <c r="AI1161" i="1"/>
  <c r="AH1161" i="1"/>
  <c r="AG1161" i="1"/>
  <c r="AF1161" i="1"/>
  <c r="AE1161" i="1"/>
  <c r="AD1161" i="1"/>
  <c r="AC1161" i="1"/>
  <c r="AB1161" i="1"/>
  <c r="AP1160" i="1"/>
  <c r="AO1160" i="1"/>
  <c r="AN1160" i="1"/>
  <c r="AM1160" i="1"/>
  <c r="AL1160" i="1"/>
  <c r="AK1160" i="1"/>
  <c r="AJ1160" i="1"/>
  <c r="AI1160" i="1"/>
  <c r="AH1160" i="1"/>
  <c r="AG1160" i="1"/>
  <c r="AF1160" i="1"/>
  <c r="AE1160" i="1"/>
  <c r="AD1160" i="1"/>
  <c r="AC1160" i="1"/>
  <c r="AB1160" i="1"/>
  <c r="AP1159" i="1"/>
  <c r="AO1159" i="1"/>
  <c r="AN1159" i="1"/>
  <c r="AM1159" i="1"/>
  <c r="AL1159" i="1"/>
  <c r="AK1159" i="1"/>
  <c r="AJ1159" i="1"/>
  <c r="AI1159" i="1"/>
  <c r="AH1159" i="1"/>
  <c r="AG1159" i="1"/>
  <c r="AF1159" i="1"/>
  <c r="AE1159" i="1"/>
  <c r="AD1159" i="1"/>
  <c r="AC1159" i="1"/>
  <c r="AB1159" i="1"/>
  <c r="AP1158" i="1"/>
  <c r="AO1158" i="1"/>
  <c r="AN1158" i="1"/>
  <c r="AM1158" i="1"/>
  <c r="AL1158" i="1"/>
  <c r="AK1158" i="1"/>
  <c r="AJ1158" i="1"/>
  <c r="AI1158" i="1"/>
  <c r="AH1158" i="1"/>
  <c r="AG1158" i="1"/>
  <c r="AF1158" i="1"/>
  <c r="AE1158" i="1"/>
  <c r="AD1158" i="1"/>
  <c r="AC1158" i="1"/>
  <c r="AB1158" i="1"/>
  <c r="AP1157" i="1"/>
  <c r="AO1157" i="1"/>
  <c r="AN1157" i="1"/>
  <c r="AM1157" i="1"/>
  <c r="AL1157" i="1"/>
  <c r="AK1157" i="1"/>
  <c r="AJ1157" i="1"/>
  <c r="AI1157" i="1"/>
  <c r="AH1157" i="1"/>
  <c r="AG1157" i="1"/>
  <c r="AF1157" i="1"/>
  <c r="AE1157" i="1"/>
  <c r="AD1157" i="1"/>
  <c r="AC1157" i="1"/>
  <c r="AB1157" i="1"/>
  <c r="AP1156" i="1"/>
  <c r="AO1156" i="1"/>
  <c r="AN1156" i="1"/>
  <c r="AM1156" i="1"/>
  <c r="AL1156" i="1"/>
  <c r="AK1156" i="1"/>
  <c r="AJ1156" i="1"/>
  <c r="AI1156" i="1"/>
  <c r="AH1156" i="1"/>
  <c r="AG1156" i="1"/>
  <c r="AF1156" i="1"/>
  <c r="AE1156" i="1"/>
  <c r="AD1156" i="1"/>
  <c r="AC1156" i="1"/>
  <c r="AB1156" i="1"/>
  <c r="AP1155" i="1"/>
  <c r="AO1155" i="1"/>
  <c r="AN1155" i="1"/>
  <c r="AM1155" i="1"/>
  <c r="AL1155" i="1"/>
  <c r="AK1155" i="1"/>
  <c r="AJ1155" i="1"/>
  <c r="AI1155" i="1"/>
  <c r="AH1155" i="1"/>
  <c r="AG1155" i="1"/>
  <c r="AF1155" i="1"/>
  <c r="AE1155" i="1"/>
  <c r="AD1155" i="1"/>
  <c r="AC1155" i="1"/>
  <c r="AB1155" i="1"/>
  <c r="AP1154" i="1"/>
  <c r="AO1154" i="1"/>
  <c r="AN1154" i="1"/>
  <c r="AM1154" i="1"/>
  <c r="AL1154" i="1"/>
  <c r="AK1154" i="1"/>
  <c r="AJ1154" i="1"/>
  <c r="AI1154" i="1"/>
  <c r="AH1154" i="1"/>
  <c r="AG1154" i="1"/>
  <c r="AF1154" i="1"/>
  <c r="AE1154" i="1"/>
  <c r="AD1154" i="1"/>
  <c r="AC1154" i="1"/>
  <c r="AB1154" i="1"/>
  <c r="AP1153" i="1"/>
  <c r="AO1153" i="1"/>
  <c r="AN1153" i="1"/>
  <c r="AM1153" i="1"/>
  <c r="AL1153" i="1"/>
  <c r="AK1153" i="1"/>
  <c r="AJ1153" i="1"/>
  <c r="AI1153" i="1"/>
  <c r="AH1153" i="1"/>
  <c r="AG1153" i="1"/>
  <c r="AF1153" i="1"/>
  <c r="AE1153" i="1"/>
  <c r="AD1153" i="1"/>
  <c r="AC1153" i="1"/>
  <c r="AB1153" i="1"/>
  <c r="AP1152" i="1"/>
  <c r="AO1152" i="1"/>
  <c r="AN1152" i="1"/>
  <c r="AM1152" i="1"/>
  <c r="AL1152" i="1"/>
  <c r="AK1152" i="1"/>
  <c r="AJ1152" i="1"/>
  <c r="AI1152" i="1"/>
  <c r="AH1152" i="1"/>
  <c r="AG1152" i="1"/>
  <c r="AF1152" i="1"/>
  <c r="AE1152" i="1"/>
  <c r="AD1152" i="1"/>
  <c r="AC1152" i="1"/>
  <c r="AB1152" i="1"/>
  <c r="AP1151" i="1"/>
  <c r="AO1151" i="1"/>
  <c r="AN1151" i="1"/>
  <c r="AM1151" i="1"/>
  <c r="AL1151" i="1"/>
  <c r="AK1151" i="1"/>
  <c r="AJ1151" i="1"/>
  <c r="AI1151" i="1"/>
  <c r="AH1151" i="1"/>
  <c r="AG1151" i="1"/>
  <c r="AF1151" i="1"/>
  <c r="AE1151" i="1"/>
  <c r="AD1151" i="1"/>
  <c r="AC1151" i="1"/>
  <c r="AB1151" i="1"/>
  <c r="AP1150" i="1"/>
  <c r="AO1150" i="1"/>
  <c r="AN1150" i="1"/>
  <c r="AM1150" i="1"/>
  <c r="AL1150" i="1"/>
  <c r="AK1150" i="1"/>
  <c r="AJ1150" i="1"/>
  <c r="AI1150" i="1"/>
  <c r="AH1150" i="1"/>
  <c r="AG1150" i="1"/>
  <c r="AF1150" i="1"/>
  <c r="AE1150" i="1"/>
  <c r="AD1150" i="1"/>
  <c r="AC1150" i="1"/>
  <c r="AB1150" i="1"/>
  <c r="AP1149" i="1"/>
  <c r="AO1149" i="1"/>
  <c r="AN1149" i="1"/>
  <c r="AM1149" i="1"/>
  <c r="AL1149" i="1"/>
  <c r="AK1149" i="1"/>
  <c r="AJ1149" i="1"/>
  <c r="AI1149" i="1"/>
  <c r="AH1149" i="1"/>
  <c r="AG1149" i="1"/>
  <c r="AF1149" i="1"/>
  <c r="AE1149" i="1"/>
  <c r="AD1149" i="1"/>
  <c r="AC1149" i="1"/>
  <c r="AB1149" i="1"/>
  <c r="AP1148" i="1"/>
  <c r="AO1148" i="1"/>
  <c r="AN1148" i="1"/>
  <c r="AM1148" i="1"/>
  <c r="AL1148" i="1"/>
  <c r="AK1148" i="1"/>
  <c r="AJ1148" i="1"/>
  <c r="AI1148" i="1"/>
  <c r="AH1148" i="1"/>
  <c r="AG1148" i="1"/>
  <c r="AF1148" i="1"/>
  <c r="AE1148" i="1"/>
  <c r="AD1148" i="1"/>
  <c r="AC1148" i="1"/>
  <c r="AB1148" i="1"/>
  <c r="AP1147" i="1"/>
  <c r="AO1147" i="1"/>
  <c r="AN1147" i="1"/>
  <c r="AM1147" i="1"/>
  <c r="AL1147" i="1"/>
  <c r="AK1147" i="1"/>
  <c r="AJ1147" i="1"/>
  <c r="AI1147" i="1"/>
  <c r="AH1147" i="1"/>
  <c r="AG1147" i="1"/>
  <c r="AF1147" i="1"/>
  <c r="AE1147" i="1"/>
  <c r="AD1147" i="1"/>
  <c r="AC1147" i="1"/>
  <c r="AB1147" i="1"/>
  <c r="AP1146" i="1"/>
  <c r="AO1146" i="1"/>
  <c r="AN1146" i="1"/>
  <c r="AM1146" i="1"/>
  <c r="AL1146" i="1"/>
  <c r="AK1146" i="1"/>
  <c r="AJ1146" i="1"/>
  <c r="AI1146" i="1"/>
  <c r="AH1146" i="1"/>
  <c r="AG1146" i="1"/>
  <c r="AF1146" i="1"/>
  <c r="AE1146" i="1"/>
  <c r="AD1146" i="1"/>
  <c r="AC1146" i="1"/>
  <c r="AB1146" i="1"/>
  <c r="AP1145" i="1"/>
  <c r="AO1145" i="1"/>
  <c r="AN1145" i="1"/>
  <c r="AM1145" i="1"/>
  <c r="AL1145" i="1"/>
  <c r="AK1145" i="1"/>
  <c r="AJ1145" i="1"/>
  <c r="AI1145" i="1"/>
  <c r="AH1145" i="1"/>
  <c r="AG1145" i="1"/>
  <c r="AF1145" i="1"/>
  <c r="AE1145" i="1"/>
  <c r="AD1145" i="1"/>
  <c r="AC1145" i="1"/>
  <c r="AB1145" i="1"/>
  <c r="AP1144" i="1"/>
  <c r="AO1144" i="1"/>
  <c r="AN1144" i="1"/>
  <c r="AM1144" i="1"/>
  <c r="AL1144" i="1"/>
  <c r="AK1144" i="1"/>
  <c r="AJ1144" i="1"/>
  <c r="AI1144" i="1"/>
  <c r="AH1144" i="1"/>
  <c r="AG1144" i="1"/>
  <c r="AF1144" i="1"/>
  <c r="AE1144" i="1"/>
  <c r="AD1144" i="1"/>
  <c r="AC1144" i="1"/>
  <c r="AB1144" i="1"/>
  <c r="AP1143" i="1"/>
  <c r="AO1143" i="1"/>
  <c r="AN1143" i="1"/>
  <c r="AM1143" i="1"/>
  <c r="AL1143" i="1"/>
  <c r="AK1143" i="1"/>
  <c r="AJ1143" i="1"/>
  <c r="AI1143" i="1"/>
  <c r="AH1143" i="1"/>
  <c r="AG1143" i="1"/>
  <c r="AF1143" i="1"/>
  <c r="AE1143" i="1"/>
  <c r="AD1143" i="1"/>
  <c r="AC1143" i="1"/>
  <c r="AB1143" i="1"/>
  <c r="AP1142" i="1"/>
  <c r="AO1142" i="1"/>
  <c r="AN1142" i="1"/>
  <c r="AM1142" i="1"/>
  <c r="AL1142" i="1"/>
  <c r="AK1142" i="1"/>
  <c r="AJ1142" i="1"/>
  <c r="AI1142" i="1"/>
  <c r="AH1142" i="1"/>
  <c r="AG1142" i="1"/>
  <c r="AF1142" i="1"/>
  <c r="AE1142" i="1"/>
  <c r="AD1142" i="1"/>
  <c r="AC1142" i="1"/>
  <c r="AB1142" i="1"/>
  <c r="AP1141" i="1"/>
  <c r="AO1141" i="1"/>
  <c r="AN1141" i="1"/>
  <c r="AM1141" i="1"/>
  <c r="AL1141" i="1"/>
  <c r="AK1141" i="1"/>
  <c r="AJ1141" i="1"/>
  <c r="AI1141" i="1"/>
  <c r="AH1141" i="1"/>
  <c r="AG1141" i="1"/>
  <c r="AF1141" i="1"/>
  <c r="AE1141" i="1"/>
  <c r="AD1141" i="1"/>
  <c r="AC1141" i="1"/>
  <c r="AB1141" i="1"/>
  <c r="AP1140" i="1"/>
  <c r="AO1140" i="1"/>
  <c r="AN1140" i="1"/>
  <c r="AM1140" i="1"/>
  <c r="AL1140" i="1"/>
  <c r="AK1140" i="1"/>
  <c r="AJ1140" i="1"/>
  <c r="AI1140" i="1"/>
  <c r="AH1140" i="1"/>
  <c r="AG1140" i="1"/>
  <c r="AF1140" i="1"/>
  <c r="AE1140" i="1"/>
  <c r="AD1140" i="1"/>
  <c r="AC1140" i="1"/>
  <c r="AB1140" i="1"/>
  <c r="AP1139" i="1"/>
  <c r="AO1139" i="1"/>
  <c r="AN1139" i="1"/>
  <c r="AM1139" i="1"/>
  <c r="AL1139" i="1"/>
  <c r="AK1139" i="1"/>
  <c r="AJ1139" i="1"/>
  <c r="AI1139" i="1"/>
  <c r="AH1139" i="1"/>
  <c r="AG1139" i="1"/>
  <c r="AF1139" i="1"/>
  <c r="AE1139" i="1"/>
  <c r="AD1139" i="1"/>
  <c r="AC1139" i="1"/>
  <c r="AB1139" i="1"/>
  <c r="AP1138" i="1"/>
  <c r="AO1138" i="1"/>
  <c r="AN1138" i="1"/>
  <c r="AM1138" i="1"/>
  <c r="AL1138" i="1"/>
  <c r="AK1138" i="1"/>
  <c r="AJ1138" i="1"/>
  <c r="AI1138" i="1"/>
  <c r="AH1138" i="1"/>
  <c r="AG1138" i="1"/>
  <c r="AF1138" i="1"/>
  <c r="AE1138" i="1"/>
  <c r="AD1138" i="1"/>
  <c r="AC1138" i="1"/>
  <c r="AB1138" i="1"/>
  <c r="AP1137" i="1"/>
  <c r="AO1137" i="1"/>
  <c r="AN1137" i="1"/>
  <c r="AM1137" i="1"/>
  <c r="AL1137" i="1"/>
  <c r="AK1137" i="1"/>
  <c r="AJ1137" i="1"/>
  <c r="AI1137" i="1"/>
  <c r="AH1137" i="1"/>
  <c r="AG1137" i="1"/>
  <c r="AF1137" i="1"/>
  <c r="AE1137" i="1"/>
  <c r="AD1137" i="1"/>
  <c r="AC1137" i="1"/>
  <c r="AB1137" i="1"/>
  <c r="AP1136" i="1"/>
  <c r="AO1136" i="1"/>
  <c r="AN1136" i="1"/>
  <c r="AM1136" i="1"/>
  <c r="AL1136" i="1"/>
  <c r="AK1136" i="1"/>
  <c r="AJ1136" i="1"/>
  <c r="AI1136" i="1"/>
  <c r="AH1136" i="1"/>
  <c r="AG1136" i="1"/>
  <c r="AF1136" i="1"/>
  <c r="AE1136" i="1"/>
  <c r="AD1136" i="1"/>
  <c r="AC1136" i="1"/>
  <c r="AB1136" i="1"/>
  <c r="AP1135" i="1"/>
  <c r="AO1135" i="1"/>
  <c r="AN1135" i="1"/>
  <c r="AM1135" i="1"/>
  <c r="AL1135" i="1"/>
  <c r="AK1135" i="1"/>
  <c r="AJ1135" i="1"/>
  <c r="AI1135" i="1"/>
  <c r="AH1135" i="1"/>
  <c r="AG1135" i="1"/>
  <c r="AF1135" i="1"/>
  <c r="AE1135" i="1"/>
  <c r="AD1135" i="1"/>
  <c r="AC1135" i="1"/>
  <c r="AB1135" i="1"/>
  <c r="AP1134" i="1"/>
  <c r="AO1134" i="1"/>
  <c r="AN1134" i="1"/>
  <c r="AM1134" i="1"/>
  <c r="AL1134" i="1"/>
  <c r="AK1134" i="1"/>
  <c r="AJ1134" i="1"/>
  <c r="AI1134" i="1"/>
  <c r="AH1134" i="1"/>
  <c r="AG1134" i="1"/>
  <c r="AF1134" i="1"/>
  <c r="AE1134" i="1"/>
  <c r="AD1134" i="1"/>
  <c r="AC1134" i="1"/>
  <c r="AB1134" i="1"/>
  <c r="AP1133" i="1"/>
  <c r="AO1133" i="1"/>
  <c r="AN1133" i="1"/>
  <c r="AM1133" i="1"/>
  <c r="AL1133" i="1"/>
  <c r="AK1133" i="1"/>
  <c r="AJ1133" i="1"/>
  <c r="AI1133" i="1"/>
  <c r="AH1133" i="1"/>
  <c r="AG1133" i="1"/>
  <c r="AF1133" i="1"/>
  <c r="AE1133" i="1"/>
  <c r="AD1133" i="1"/>
  <c r="AC1133" i="1"/>
  <c r="AB1133" i="1"/>
  <c r="AP1132" i="1"/>
  <c r="AO1132" i="1"/>
  <c r="AN1132" i="1"/>
  <c r="AM1132" i="1"/>
  <c r="AL1132" i="1"/>
  <c r="AK1132" i="1"/>
  <c r="AJ1132" i="1"/>
  <c r="AI1132" i="1"/>
  <c r="AH1132" i="1"/>
  <c r="AG1132" i="1"/>
  <c r="AF1132" i="1"/>
  <c r="AE1132" i="1"/>
  <c r="AD1132" i="1"/>
  <c r="AC1132" i="1"/>
  <c r="AB1132" i="1"/>
  <c r="AP1131" i="1"/>
  <c r="AO1131" i="1"/>
  <c r="AN1131" i="1"/>
  <c r="AM1131" i="1"/>
  <c r="AL1131" i="1"/>
  <c r="AK1131" i="1"/>
  <c r="AJ1131" i="1"/>
  <c r="AI1131" i="1"/>
  <c r="AH1131" i="1"/>
  <c r="AG1131" i="1"/>
  <c r="AF1131" i="1"/>
  <c r="AE1131" i="1"/>
  <c r="AD1131" i="1"/>
  <c r="AC1131" i="1"/>
  <c r="AB1131" i="1"/>
  <c r="AP1130" i="1"/>
  <c r="AO1130" i="1"/>
  <c r="AN1130" i="1"/>
  <c r="AM1130" i="1"/>
  <c r="AL1130" i="1"/>
  <c r="AK1130" i="1"/>
  <c r="AJ1130" i="1"/>
  <c r="AI1130" i="1"/>
  <c r="AH1130" i="1"/>
  <c r="AG1130" i="1"/>
  <c r="AF1130" i="1"/>
  <c r="AE1130" i="1"/>
  <c r="AD1130" i="1"/>
  <c r="AC1130" i="1"/>
  <c r="AB1130" i="1"/>
  <c r="AP1129" i="1"/>
  <c r="AO1129" i="1"/>
  <c r="AN1129" i="1"/>
  <c r="AM1129" i="1"/>
  <c r="AL1129" i="1"/>
  <c r="AK1129" i="1"/>
  <c r="AJ1129" i="1"/>
  <c r="AI1129" i="1"/>
  <c r="AH1129" i="1"/>
  <c r="AG1129" i="1"/>
  <c r="AF1129" i="1"/>
  <c r="AE1129" i="1"/>
  <c r="AD1129" i="1"/>
  <c r="AC1129" i="1"/>
  <c r="AB1129" i="1"/>
  <c r="AO1128" i="1"/>
  <c r="AN1128" i="1"/>
  <c r="AM1128" i="1"/>
  <c r="AL1128" i="1"/>
  <c r="AK1128" i="1"/>
  <c r="AJ1128" i="1"/>
  <c r="AI1128" i="1"/>
  <c r="AH1128" i="1"/>
  <c r="AG1128" i="1"/>
  <c r="AF1128" i="1"/>
  <c r="AE1128" i="1"/>
  <c r="AD1128" i="1"/>
  <c r="AC1128" i="1"/>
  <c r="AB1128" i="1"/>
  <c r="AP1127" i="1"/>
  <c r="AO1127" i="1"/>
  <c r="AN1127" i="1"/>
  <c r="AM1127" i="1"/>
  <c r="AL1127" i="1"/>
  <c r="AK1127" i="1"/>
  <c r="AJ1127" i="1"/>
  <c r="AI1127" i="1"/>
  <c r="AH1127" i="1"/>
  <c r="AG1127" i="1"/>
  <c r="AF1127" i="1"/>
  <c r="AE1127" i="1"/>
  <c r="AD1127" i="1"/>
  <c r="AC1127" i="1"/>
  <c r="AB1127" i="1"/>
  <c r="AP1126" i="1"/>
  <c r="AO1126" i="1"/>
  <c r="AN1126" i="1"/>
  <c r="AM1126" i="1"/>
  <c r="AL1126" i="1"/>
  <c r="AK1126" i="1"/>
  <c r="AJ1126" i="1"/>
  <c r="AI1126" i="1"/>
  <c r="AH1126" i="1"/>
  <c r="AG1126" i="1"/>
  <c r="AF1126" i="1"/>
  <c r="AE1126" i="1"/>
  <c r="AD1126" i="1"/>
  <c r="AC1126" i="1"/>
  <c r="AB1126" i="1"/>
  <c r="AP1125" i="1"/>
  <c r="AO1125" i="1"/>
  <c r="AN1125" i="1"/>
  <c r="AM1125" i="1"/>
  <c r="AL1125" i="1"/>
  <c r="AK1125" i="1"/>
  <c r="AJ1125" i="1"/>
  <c r="AI1125" i="1"/>
  <c r="AH1125" i="1"/>
  <c r="AG1125" i="1"/>
  <c r="AF1125" i="1"/>
  <c r="AE1125" i="1"/>
  <c r="AD1125" i="1"/>
  <c r="AC1125" i="1"/>
  <c r="AB1125" i="1"/>
  <c r="AP1124" i="1"/>
  <c r="AO1124" i="1"/>
  <c r="AN1124" i="1"/>
  <c r="AM1124" i="1"/>
  <c r="AL1124" i="1"/>
  <c r="AK1124" i="1"/>
  <c r="AJ1124" i="1"/>
  <c r="AI1124" i="1"/>
  <c r="AH1124" i="1"/>
  <c r="AG1124" i="1"/>
  <c r="AF1124" i="1"/>
  <c r="AE1124" i="1"/>
  <c r="AD1124" i="1"/>
  <c r="AC1124" i="1"/>
  <c r="AB1124" i="1"/>
  <c r="AP1123" i="1"/>
  <c r="AO1123" i="1"/>
  <c r="AN1123" i="1"/>
  <c r="AM1123" i="1"/>
  <c r="AL1123" i="1"/>
  <c r="AK1123" i="1"/>
  <c r="AJ1123" i="1"/>
  <c r="AI1123" i="1"/>
  <c r="AH1123" i="1"/>
  <c r="AG1123" i="1"/>
  <c r="AF1123" i="1"/>
  <c r="AE1123" i="1"/>
  <c r="AD1123" i="1"/>
  <c r="AC1123" i="1"/>
  <c r="AB1123" i="1"/>
  <c r="AP1122" i="1"/>
  <c r="AO1122" i="1"/>
  <c r="AN1122" i="1"/>
  <c r="AM1122" i="1"/>
  <c r="AL1122" i="1"/>
  <c r="AK1122" i="1"/>
  <c r="AJ1122" i="1"/>
  <c r="AI1122" i="1"/>
  <c r="AH1122" i="1"/>
  <c r="AG1122" i="1"/>
  <c r="AF1122" i="1"/>
  <c r="AE1122" i="1"/>
  <c r="AD1122" i="1"/>
  <c r="AC1122" i="1"/>
  <c r="AB1122" i="1"/>
  <c r="AP1121" i="1"/>
  <c r="AO1121" i="1"/>
  <c r="AN1121" i="1"/>
  <c r="AM1121" i="1"/>
  <c r="AL1121" i="1"/>
  <c r="AK1121" i="1"/>
  <c r="AJ1121" i="1"/>
  <c r="AI1121" i="1"/>
  <c r="AH1121" i="1"/>
  <c r="AG1121" i="1"/>
  <c r="AF1121" i="1"/>
  <c r="AE1121" i="1"/>
  <c r="AD1121" i="1"/>
  <c r="AC1121" i="1"/>
  <c r="AB1121" i="1"/>
  <c r="AP1120" i="1"/>
  <c r="AO1120" i="1"/>
  <c r="AN1120" i="1"/>
  <c r="AM1120" i="1"/>
  <c r="AL1120" i="1"/>
  <c r="AK1120" i="1"/>
  <c r="AJ1120" i="1"/>
  <c r="AI1120" i="1"/>
  <c r="AH1120" i="1"/>
  <c r="AG1120" i="1"/>
  <c r="AF1120" i="1"/>
  <c r="AE1120" i="1"/>
  <c r="AD1120" i="1"/>
  <c r="AC1120" i="1"/>
  <c r="AB1120" i="1"/>
  <c r="AP1119" i="1"/>
  <c r="AO1119" i="1"/>
  <c r="AN1119" i="1"/>
  <c r="AM1119" i="1"/>
  <c r="AL1119" i="1"/>
  <c r="AK1119" i="1"/>
  <c r="AJ1119" i="1"/>
  <c r="AI1119" i="1"/>
  <c r="AH1119" i="1"/>
  <c r="AG1119" i="1"/>
  <c r="AF1119" i="1"/>
  <c r="AE1119" i="1"/>
  <c r="AD1119" i="1"/>
  <c r="AC1119" i="1"/>
  <c r="AB1119" i="1"/>
  <c r="AP1118" i="1"/>
  <c r="AO1118" i="1"/>
  <c r="AN1118" i="1"/>
  <c r="AM1118" i="1"/>
  <c r="AL1118" i="1"/>
  <c r="AK1118" i="1"/>
  <c r="AJ1118" i="1"/>
  <c r="AI1118" i="1"/>
  <c r="AH1118" i="1"/>
  <c r="AG1118" i="1"/>
  <c r="AF1118" i="1"/>
  <c r="AE1118" i="1"/>
  <c r="AD1118" i="1"/>
  <c r="AC1118" i="1"/>
  <c r="AB1118" i="1"/>
  <c r="AP1117" i="1"/>
  <c r="AO1117" i="1"/>
  <c r="AN1117" i="1"/>
  <c r="AM1117" i="1"/>
  <c r="AL1117" i="1"/>
  <c r="AK1117" i="1"/>
  <c r="AJ1117" i="1"/>
  <c r="AI1117" i="1"/>
  <c r="AH1117" i="1"/>
  <c r="AG1117" i="1"/>
  <c r="AF1117" i="1"/>
  <c r="AE1117" i="1"/>
  <c r="AD1117" i="1"/>
  <c r="AC1117" i="1"/>
  <c r="AB1117" i="1"/>
  <c r="AP1116" i="1"/>
  <c r="AO1116" i="1"/>
  <c r="AN1116" i="1"/>
  <c r="AM1116" i="1"/>
  <c r="AL1116" i="1"/>
  <c r="AK1116" i="1"/>
  <c r="AJ1116" i="1"/>
  <c r="AI1116" i="1"/>
  <c r="AH1116" i="1"/>
  <c r="AG1116" i="1"/>
  <c r="AF1116" i="1"/>
  <c r="AE1116" i="1"/>
  <c r="AD1116" i="1"/>
  <c r="AC1116" i="1"/>
  <c r="AB1116" i="1"/>
  <c r="AP1115" i="1"/>
  <c r="AO1115" i="1"/>
  <c r="AN1115" i="1"/>
  <c r="AM1115" i="1"/>
  <c r="AL1115" i="1"/>
  <c r="AK1115" i="1"/>
  <c r="AJ1115" i="1"/>
  <c r="AI1115" i="1"/>
  <c r="AH1115" i="1"/>
  <c r="AG1115" i="1"/>
  <c r="AF1115" i="1"/>
  <c r="AE1115" i="1"/>
  <c r="AD1115" i="1"/>
  <c r="AC1115" i="1"/>
  <c r="AB1115" i="1"/>
  <c r="AP1114" i="1"/>
  <c r="AO1114" i="1"/>
  <c r="AN1114" i="1"/>
  <c r="AM1114" i="1"/>
  <c r="AL1114" i="1"/>
  <c r="AK1114" i="1"/>
  <c r="AJ1114" i="1"/>
  <c r="AI1114" i="1"/>
  <c r="AH1114" i="1"/>
  <c r="AG1114" i="1"/>
  <c r="AF1114" i="1"/>
  <c r="AE1114" i="1"/>
  <c r="AD1114" i="1"/>
  <c r="AC1114" i="1"/>
  <c r="AB1114" i="1"/>
  <c r="AP1113" i="1"/>
  <c r="AO1113" i="1"/>
  <c r="AN1113" i="1"/>
  <c r="AM1113" i="1"/>
  <c r="AL1113" i="1"/>
  <c r="AK1113" i="1"/>
  <c r="AJ1113" i="1"/>
  <c r="AI1113" i="1"/>
  <c r="AH1113" i="1"/>
  <c r="AG1113" i="1"/>
  <c r="AF1113" i="1"/>
  <c r="AE1113" i="1"/>
  <c r="AD1113" i="1"/>
  <c r="AC1113" i="1"/>
  <c r="AB1113" i="1"/>
  <c r="AP1112" i="1"/>
  <c r="AO1112" i="1"/>
  <c r="AN1112" i="1"/>
  <c r="AM1112" i="1"/>
  <c r="AL1112" i="1"/>
  <c r="AK1112" i="1"/>
  <c r="AJ1112" i="1"/>
  <c r="AI1112" i="1"/>
  <c r="AH1112" i="1"/>
  <c r="AG1112" i="1"/>
  <c r="AF1112" i="1"/>
  <c r="AE1112" i="1"/>
  <c r="AD1112" i="1"/>
  <c r="AC1112" i="1"/>
  <c r="AB1112" i="1"/>
  <c r="AP1111" i="1"/>
  <c r="AO1111" i="1"/>
  <c r="AN1111" i="1"/>
  <c r="AM1111" i="1"/>
  <c r="AL1111" i="1"/>
  <c r="AK1111" i="1"/>
  <c r="AJ1111" i="1"/>
  <c r="AI1111" i="1"/>
  <c r="AH1111" i="1"/>
  <c r="AG1111" i="1"/>
  <c r="AF1111" i="1"/>
  <c r="AE1111" i="1"/>
  <c r="AD1111" i="1"/>
  <c r="AC1111" i="1"/>
  <c r="AB1111" i="1"/>
  <c r="AP1110" i="1"/>
  <c r="AO1110" i="1"/>
  <c r="AN1110" i="1"/>
  <c r="AM1110" i="1"/>
  <c r="AL1110" i="1"/>
  <c r="AK1110" i="1"/>
  <c r="AJ1110" i="1"/>
  <c r="AI1110" i="1"/>
  <c r="AH1110" i="1"/>
  <c r="AG1110" i="1"/>
  <c r="AF1110" i="1"/>
  <c r="AE1110" i="1"/>
  <c r="AD1110" i="1"/>
  <c r="AC1110" i="1"/>
  <c r="AB1110" i="1"/>
  <c r="AP1109" i="1"/>
  <c r="AO1109" i="1"/>
  <c r="AN1109" i="1"/>
  <c r="AM1109" i="1"/>
  <c r="AL1109" i="1"/>
  <c r="AK1109" i="1"/>
  <c r="AJ1109" i="1"/>
  <c r="AI1109" i="1"/>
  <c r="AH1109" i="1"/>
  <c r="AG1109" i="1"/>
  <c r="AF1109" i="1"/>
  <c r="AE1109" i="1"/>
  <c r="AD1109" i="1"/>
  <c r="AC1109" i="1"/>
  <c r="AB1109" i="1"/>
  <c r="AP1108" i="1"/>
  <c r="AO1108" i="1"/>
  <c r="AN1108" i="1"/>
  <c r="AM1108" i="1"/>
  <c r="AL1108" i="1"/>
  <c r="AK1108" i="1"/>
  <c r="AJ1108" i="1"/>
  <c r="AI1108" i="1"/>
  <c r="AH1108" i="1"/>
  <c r="AG1108" i="1"/>
  <c r="AF1108" i="1"/>
  <c r="AE1108" i="1"/>
  <c r="AD1108" i="1"/>
  <c r="AC1108" i="1"/>
  <c r="AB1108" i="1"/>
  <c r="AP1107" i="1"/>
  <c r="AO1107" i="1"/>
  <c r="AN1107" i="1"/>
  <c r="AM1107" i="1"/>
  <c r="AL1107" i="1"/>
  <c r="AK1107" i="1"/>
  <c r="AJ1107" i="1"/>
  <c r="AI1107" i="1"/>
  <c r="AH1107" i="1"/>
  <c r="AG1107" i="1"/>
  <c r="AF1107" i="1"/>
  <c r="AE1107" i="1"/>
  <c r="AD1107" i="1"/>
  <c r="AC1107" i="1"/>
  <c r="AB1107" i="1"/>
  <c r="AP1106" i="1"/>
  <c r="AO1106" i="1"/>
  <c r="AN1106" i="1"/>
  <c r="AM1106" i="1"/>
  <c r="AL1106" i="1"/>
  <c r="AK1106" i="1"/>
  <c r="AJ1106" i="1"/>
  <c r="AI1106" i="1"/>
  <c r="AH1106" i="1"/>
  <c r="AG1106" i="1"/>
  <c r="AF1106" i="1"/>
  <c r="AE1106" i="1"/>
  <c r="AD1106" i="1"/>
  <c r="AC1106" i="1"/>
  <c r="AB1106" i="1"/>
  <c r="AP1105" i="1"/>
  <c r="AO1105" i="1"/>
  <c r="AN1105" i="1"/>
  <c r="AM1105" i="1"/>
  <c r="AL1105" i="1"/>
  <c r="AK1105" i="1"/>
  <c r="AJ1105" i="1"/>
  <c r="AI1105" i="1"/>
  <c r="AH1105" i="1"/>
  <c r="AG1105" i="1"/>
  <c r="AF1105" i="1"/>
  <c r="AE1105" i="1"/>
  <c r="AD1105" i="1"/>
  <c r="AC1105" i="1"/>
  <c r="AB1105" i="1"/>
  <c r="AP1104" i="1"/>
  <c r="AO1104" i="1"/>
  <c r="AN1104" i="1"/>
  <c r="AM1104" i="1"/>
  <c r="AL1104" i="1"/>
  <c r="AK1104" i="1"/>
  <c r="AJ1104" i="1"/>
  <c r="AI1104" i="1"/>
  <c r="AH1104" i="1"/>
  <c r="AG1104" i="1"/>
  <c r="AF1104" i="1"/>
  <c r="AE1104" i="1"/>
  <c r="AD1104" i="1"/>
  <c r="AC1104" i="1"/>
  <c r="AB1104" i="1"/>
  <c r="AP1103" i="1"/>
  <c r="AO1103" i="1"/>
  <c r="AN1103" i="1"/>
  <c r="AM1103" i="1"/>
  <c r="AL1103" i="1"/>
  <c r="AK1103" i="1"/>
  <c r="AJ1103" i="1"/>
  <c r="AI1103" i="1"/>
  <c r="AH1103" i="1"/>
  <c r="AG1103" i="1"/>
  <c r="AF1103" i="1"/>
  <c r="AE1103" i="1"/>
  <c r="AD1103" i="1"/>
  <c r="AC1103" i="1"/>
  <c r="AB1103" i="1"/>
  <c r="AP1102" i="1"/>
  <c r="AO1102" i="1"/>
  <c r="AN1102" i="1"/>
  <c r="AM1102" i="1"/>
  <c r="AL1102" i="1"/>
  <c r="AK1102" i="1"/>
  <c r="AJ1102" i="1"/>
  <c r="AI1102" i="1"/>
  <c r="AH1102" i="1"/>
  <c r="AG1102" i="1"/>
  <c r="AF1102" i="1"/>
  <c r="AE1102" i="1"/>
  <c r="AD1102" i="1"/>
  <c r="AC1102" i="1"/>
  <c r="AB1102" i="1"/>
  <c r="AP1101" i="1"/>
  <c r="AO1101" i="1"/>
  <c r="AN1101" i="1"/>
  <c r="AM1101" i="1"/>
  <c r="AL1101" i="1"/>
  <c r="AK1101" i="1"/>
  <c r="AJ1101" i="1"/>
  <c r="AI1101" i="1"/>
  <c r="AH1101" i="1"/>
  <c r="AG1101" i="1"/>
  <c r="AF1101" i="1"/>
  <c r="AE1101" i="1"/>
  <c r="AD1101" i="1"/>
  <c r="AC1101" i="1"/>
  <c r="AB1101" i="1"/>
  <c r="AP1100" i="1"/>
  <c r="AO1100" i="1"/>
  <c r="AN1100" i="1"/>
  <c r="AM1100" i="1"/>
  <c r="AL1100" i="1"/>
  <c r="AK1100" i="1"/>
  <c r="AJ1100" i="1"/>
  <c r="AI1100" i="1"/>
  <c r="AH1100" i="1"/>
  <c r="AG1100" i="1"/>
  <c r="AF1100" i="1"/>
  <c r="AE1100" i="1"/>
  <c r="AD1100" i="1"/>
  <c r="AC1100" i="1"/>
  <c r="AB1100" i="1"/>
  <c r="AP1099" i="1"/>
  <c r="AO1099" i="1"/>
  <c r="AN1099" i="1"/>
  <c r="AM1099" i="1"/>
  <c r="AL1099" i="1"/>
  <c r="AK1099" i="1"/>
  <c r="AJ1099" i="1"/>
  <c r="AI1099" i="1"/>
  <c r="AH1099" i="1"/>
  <c r="AG1099" i="1"/>
  <c r="AF1099" i="1"/>
  <c r="AE1099" i="1"/>
  <c r="AD1099" i="1"/>
  <c r="AC1099" i="1"/>
  <c r="AB1099" i="1"/>
  <c r="AP1098" i="1"/>
  <c r="AO1098" i="1"/>
  <c r="AN1098" i="1"/>
  <c r="AM1098" i="1"/>
  <c r="AL1098" i="1"/>
  <c r="AK1098" i="1"/>
  <c r="AJ1098" i="1"/>
  <c r="AI1098" i="1"/>
  <c r="AH1098" i="1"/>
  <c r="AG1098" i="1"/>
  <c r="AF1098" i="1"/>
  <c r="AE1098" i="1"/>
  <c r="AD1098" i="1"/>
  <c r="AC1098" i="1"/>
  <c r="AB1098" i="1"/>
  <c r="AP1097" i="1"/>
  <c r="AO1097" i="1"/>
  <c r="AN1097" i="1"/>
  <c r="AM1097" i="1"/>
  <c r="AL1097" i="1"/>
  <c r="AK1097" i="1"/>
  <c r="AJ1097" i="1"/>
  <c r="AI1097" i="1"/>
  <c r="AH1097" i="1"/>
  <c r="AG1097" i="1"/>
  <c r="AF1097" i="1"/>
  <c r="AE1097" i="1"/>
  <c r="AD1097" i="1"/>
  <c r="AC1097" i="1"/>
  <c r="AB1097" i="1"/>
  <c r="AP1096" i="1"/>
  <c r="AO1096" i="1"/>
  <c r="AN1096" i="1"/>
  <c r="AM1096" i="1"/>
  <c r="AL1096" i="1"/>
  <c r="AK1096" i="1"/>
  <c r="AJ1096" i="1"/>
  <c r="AI1096" i="1"/>
  <c r="AH1096" i="1"/>
  <c r="AG1096" i="1"/>
  <c r="AF1096" i="1"/>
  <c r="AE1096" i="1"/>
  <c r="AD1096" i="1"/>
  <c r="AC1096" i="1"/>
  <c r="AB1096" i="1"/>
  <c r="AP1095" i="1"/>
  <c r="AO1095" i="1"/>
  <c r="AN1095" i="1"/>
  <c r="AM1095" i="1"/>
  <c r="AL1095" i="1"/>
  <c r="AK1095" i="1"/>
  <c r="AJ1095" i="1"/>
  <c r="AI1095" i="1"/>
  <c r="AH1095" i="1"/>
  <c r="AG1095" i="1"/>
  <c r="AF1095" i="1"/>
  <c r="AE1095" i="1"/>
  <c r="AD1095" i="1"/>
  <c r="AC1095" i="1"/>
  <c r="AB1095" i="1"/>
  <c r="AP1094" i="1"/>
  <c r="AO1094" i="1"/>
  <c r="AN1094" i="1"/>
  <c r="AM1094" i="1"/>
  <c r="AL1094" i="1"/>
  <c r="AK1094" i="1"/>
  <c r="AJ1094" i="1"/>
  <c r="AI1094" i="1"/>
  <c r="AG1094" i="1"/>
  <c r="AF1094" i="1"/>
  <c r="AE1094" i="1"/>
  <c r="AD1094" i="1"/>
  <c r="AC1094" i="1"/>
  <c r="AB1094" i="1"/>
  <c r="AP1093" i="1"/>
  <c r="AO1093" i="1"/>
  <c r="AN1093" i="1"/>
  <c r="AM1093" i="1"/>
  <c r="AL1093" i="1"/>
  <c r="AK1093" i="1"/>
  <c r="AJ1093" i="1"/>
  <c r="AI1093" i="1"/>
  <c r="AH1093" i="1"/>
  <c r="AG1093" i="1"/>
  <c r="AF1093" i="1"/>
  <c r="AE1093" i="1"/>
  <c r="AD1093" i="1"/>
  <c r="AC1093" i="1"/>
  <c r="AB1093" i="1"/>
  <c r="AP1092" i="1"/>
  <c r="AO1092" i="1"/>
  <c r="AN1092" i="1"/>
  <c r="AM1092" i="1"/>
  <c r="AL1092" i="1"/>
  <c r="AK1092" i="1"/>
  <c r="AJ1092" i="1"/>
  <c r="AI1092" i="1"/>
  <c r="AH1092" i="1"/>
  <c r="AG1092" i="1"/>
  <c r="AF1092" i="1"/>
  <c r="AE1092" i="1"/>
  <c r="AD1092" i="1"/>
  <c r="AC1092" i="1"/>
  <c r="AB1092" i="1"/>
  <c r="AP1091" i="1"/>
  <c r="AO1091" i="1"/>
  <c r="AN1091" i="1"/>
  <c r="AM1091" i="1"/>
  <c r="AL1091" i="1"/>
  <c r="AK1091" i="1"/>
  <c r="AJ1091" i="1"/>
  <c r="AI1091" i="1"/>
  <c r="AH1091" i="1"/>
  <c r="AG1091" i="1"/>
  <c r="AF1091" i="1"/>
  <c r="AE1091" i="1"/>
  <c r="AD1091" i="1"/>
  <c r="AC1091" i="1"/>
  <c r="AB1091" i="1"/>
  <c r="AP1090" i="1"/>
  <c r="AO1090" i="1"/>
  <c r="AN1090" i="1"/>
  <c r="AM1090" i="1"/>
  <c r="AL1090" i="1"/>
  <c r="AK1090" i="1"/>
  <c r="AJ1090" i="1"/>
  <c r="AI1090" i="1"/>
  <c r="AH1090" i="1"/>
  <c r="AG1090" i="1"/>
  <c r="AF1090" i="1"/>
  <c r="AE1090" i="1"/>
  <c r="AD1090" i="1"/>
  <c r="AC1090" i="1"/>
  <c r="AB1090" i="1"/>
  <c r="AP1089" i="1"/>
  <c r="AO1089" i="1"/>
  <c r="AN1089" i="1"/>
  <c r="AM1089" i="1"/>
  <c r="AL1089" i="1"/>
  <c r="AK1089" i="1"/>
  <c r="AJ1089" i="1"/>
  <c r="AI1089" i="1"/>
  <c r="AH1089" i="1"/>
  <c r="AG1089" i="1"/>
  <c r="AF1089" i="1"/>
  <c r="AE1089" i="1"/>
  <c r="AD1089" i="1"/>
  <c r="AC1089" i="1"/>
  <c r="AB1089" i="1"/>
  <c r="AP1088" i="1"/>
  <c r="AO1088" i="1"/>
  <c r="AN1088" i="1"/>
  <c r="AM1088" i="1"/>
  <c r="AL1088" i="1"/>
  <c r="AK1088" i="1"/>
  <c r="AJ1088" i="1"/>
  <c r="AI1088" i="1"/>
  <c r="AH1088" i="1"/>
  <c r="AG1088" i="1"/>
  <c r="AF1088" i="1"/>
  <c r="AE1088" i="1"/>
  <c r="AD1088" i="1"/>
  <c r="AC1088" i="1"/>
  <c r="AB1088" i="1"/>
  <c r="AP1087" i="1"/>
  <c r="AO1087" i="1"/>
  <c r="AN1087" i="1"/>
  <c r="AM1087" i="1"/>
  <c r="AL1087" i="1"/>
  <c r="AK1087" i="1"/>
  <c r="AJ1087" i="1"/>
  <c r="AI1087" i="1"/>
  <c r="AH1087" i="1"/>
  <c r="AG1087" i="1"/>
  <c r="AF1087" i="1"/>
  <c r="AE1087" i="1"/>
  <c r="AD1087" i="1"/>
  <c r="AC1087" i="1"/>
  <c r="AB1087" i="1"/>
  <c r="AP1086" i="1"/>
  <c r="AO1086" i="1"/>
  <c r="AN1086" i="1"/>
  <c r="AM1086" i="1"/>
  <c r="AL1086" i="1"/>
  <c r="AK1086" i="1"/>
  <c r="AJ1086" i="1"/>
  <c r="AI1086" i="1"/>
  <c r="AH1086" i="1"/>
  <c r="AG1086" i="1"/>
  <c r="AF1086" i="1"/>
  <c r="AE1086" i="1"/>
  <c r="AD1086" i="1"/>
  <c r="AC1086" i="1"/>
  <c r="AB1086" i="1"/>
  <c r="AP1085" i="1"/>
  <c r="AO1085" i="1"/>
  <c r="AN1085" i="1"/>
  <c r="AM1085" i="1"/>
  <c r="AL1085" i="1"/>
  <c r="AK1085" i="1"/>
  <c r="AJ1085" i="1"/>
  <c r="AI1085" i="1"/>
  <c r="AH1085" i="1"/>
  <c r="AG1085" i="1"/>
  <c r="AF1085" i="1"/>
  <c r="AE1085" i="1"/>
  <c r="AD1085" i="1"/>
  <c r="AC1085" i="1"/>
  <c r="AB1085" i="1"/>
  <c r="AP1084" i="1"/>
  <c r="AO1084" i="1"/>
  <c r="AN1084" i="1"/>
  <c r="AM1084" i="1"/>
  <c r="AL1084" i="1"/>
  <c r="AK1084" i="1"/>
  <c r="AJ1084" i="1"/>
  <c r="AI1084" i="1"/>
  <c r="AH1084" i="1"/>
  <c r="AG1084" i="1"/>
  <c r="AF1084" i="1"/>
  <c r="AE1084" i="1"/>
  <c r="AD1084" i="1"/>
  <c r="AC1084" i="1"/>
  <c r="AB1084" i="1"/>
  <c r="AP1083" i="1"/>
  <c r="AO1083" i="1"/>
  <c r="AN1083" i="1"/>
  <c r="AM1083" i="1"/>
  <c r="AL1083" i="1"/>
  <c r="AK1083" i="1"/>
  <c r="AJ1083" i="1"/>
  <c r="AI1083" i="1"/>
  <c r="AH1083" i="1"/>
  <c r="AG1083" i="1"/>
  <c r="AF1083" i="1"/>
  <c r="AE1083" i="1"/>
  <c r="AD1083" i="1"/>
  <c r="AC1083" i="1"/>
  <c r="AB1083" i="1"/>
  <c r="AP1082" i="1"/>
  <c r="AO1082" i="1"/>
  <c r="AN1082" i="1"/>
  <c r="AM1082" i="1"/>
  <c r="AL1082" i="1"/>
  <c r="AK1082" i="1"/>
  <c r="AJ1082" i="1"/>
  <c r="AI1082" i="1"/>
  <c r="AH1082" i="1"/>
  <c r="AG1082" i="1"/>
  <c r="AF1082" i="1"/>
  <c r="AE1082" i="1"/>
  <c r="AD1082" i="1"/>
  <c r="AC1082" i="1"/>
  <c r="AB1082" i="1"/>
  <c r="AP1081" i="1"/>
  <c r="AO1081" i="1"/>
  <c r="AN1081" i="1"/>
  <c r="AM1081" i="1"/>
  <c r="AL1081" i="1"/>
  <c r="AK1081" i="1"/>
  <c r="AJ1081" i="1"/>
  <c r="AI1081" i="1"/>
  <c r="AH1081" i="1"/>
  <c r="AG1081" i="1"/>
  <c r="AF1081" i="1"/>
  <c r="AE1081" i="1"/>
  <c r="AD1081" i="1"/>
  <c r="AC1081" i="1"/>
  <c r="AB1081" i="1"/>
  <c r="AP1080" i="1"/>
  <c r="AO1080" i="1"/>
  <c r="AN1080" i="1"/>
  <c r="AM1080" i="1"/>
  <c r="AL1080" i="1"/>
  <c r="AK1080" i="1"/>
  <c r="AJ1080" i="1"/>
  <c r="AI1080" i="1"/>
  <c r="AH1080" i="1"/>
  <c r="AG1080" i="1"/>
  <c r="AF1080" i="1"/>
  <c r="AE1080" i="1"/>
  <c r="AD1080" i="1"/>
  <c r="AC1080" i="1"/>
  <c r="AB1080" i="1"/>
  <c r="AP1079" i="1"/>
  <c r="AO1079" i="1"/>
  <c r="AN1079" i="1"/>
  <c r="AM1079" i="1"/>
  <c r="AL1079" i="1"/>
  <c r="AK1079" i="1"/>
  <c r="AJ1079" i="1"/>
  <c r="AI1079" i="1"/>
  <c r="AH1079" i="1"/>
  <c r="AG1079" i="1"/>
  <c r="AF1079" i="1"/>
  <c r="AE1079" i="1"/>
  <c r="AD1079" i="1"/>
  <c r="AC1079" i="1"/>
  <c r="AB1079" i="1"/>
  <c r="AP1078" i="1"/>
  <c r="AO1078" i="1"/>
  <c r="AN1078" i="1"/>
  <c r="AM1078" i="1"/>
  <c r="AL1078" i="1"/>
  <c r="AK1078" i="1"/>
  <c r="AJ1078" i="1"/>
  <c r="AI1078" i="1"/>
  <c r="AH1078" i="1"/>
  <c r="AG1078" i="1"/>
  <c r="AF1078" i="1"/>
  <c r="AE1078" i="1"/>
  <c r="AD1078" i="1"/>
  <c r="AC1078" i="1"/>
  <c r="AB1078" i="1"/>
  <c r="AP1077" i="1"/>
  <c r="AO1077" i="1"/>
  <c r="AN1077" i="1"/>
  <c r="AM1077" i="1"/>
  <c r="AL1077" i="1"/>
  <c r="AK1077" i="1"/>
  <c r="AJ1077" i="1"/>
  <c r="AI1077" i="1"/>
  <c r="AH1077" i="1"/>
  <c r="AG1077" i="1"/>
  <c r="AF1077" i="1"/>
  <c r="AE1077" i="1"/>
  <c r="AD1077" i="1"/>
  <c r="AC1077" i="1"/>
  <c r="AB1077" i="1"/>
  <c r="AP1076" i="1"/>
  <c r="AO1076" i="1"/>
  <c r="AN1076" i="1"/>
  <c r="AM1076" i="1"/>
  <c r="AL1076" i="1"/>
  <c r="AK1076" i="1"/>
  <c r="AJ1076" i="1"/>
  <c r="AI1076" i="1"/>
  <c r="AH1076" i="1"/>
  <c r="AG1076" i="1"/>
  <c r="AF1076" i="1"/>
  <c r="AE1076" i="1"/>
  <c r="AD1076" i="1"/>
  <c r="AC1076" i="1"/>
  <c r="AB1076" i="1"/>
  <c r="AP1075" i="1"/>
  <c r="AO1075" i="1"/>
  <c r="AN1075" i="1"/>
  <c r="AM1075" i="1"/>
  <c r="AL1075" i="1"/>
  <c r="AK1075" i="1"/>
  <c r="AJ1075" i="1"/>
  <c r="AI1075" i="1"/>
  <c r="AH1075" i="1"/>
  <c r="AG1075" i="1"/>
  <c r="AF1075" i="1"/>
  <c r="AE1075" i="1"/>
  <c r="AD1075" i="1"/>
  <c r="AC1075" i="1"/>
  <c r="AB1075" i="1"/>
  <c r="AP1074" i="1"/>
  <c r="AO1074" i="1"/>
  <c r="AN1074" i="1"/>
  <c r="AM1074" i="1"/>
  <c r="AL1074" i="1"/>
  <c r="AK1074" i="1"/>
  <c r="AJ1074" i="1"/>
  <c r="AI1074" i="1"/>
  <c r="AH1074" i="1"/>
  <c r="AG1074" i="1"/>
  <c r="AF1074" i="1"/>
  <c r="AE1074" i="1"/>
  <c r="AD1074" i="1"/>
  <c r="AC1074" i="1"/>
  <c r="AB1074" i="1"/>
  <c r="AP1073" i="1"/>
  <c r="AO1073" i="1"/>
  <c r="AN1073" i="1"/>
  <c r="AM1073" i="1"/>
  <c r="AL1073" i="1"/>
  <c r="AK1073" i="1"/>
  <c r="AJ1073" i="1"/>
  <c r="AI1073" i="1"/>
  <c r="AH1073" i="1"/>
  <c r="AG1073" i="1"/>
  <c r="AF1073" i="1"/>
  <c r="AE1073" i="1"/>
  <c r="AD1073" i="1"/>
  <c r="AC1073" i="1"/>
  <c r="AB1073" i="1"/>
  <c r="AP1072" i="1"/>
  <c r="AO1072" i="1"/>
  <c r="AN1072" i="1"/>
  <c r="AM1072" i="1"/>
  <c r="AL1072" i="1"/>
  <c r="AK1072" i="1"/>
  <c r="AJ1072" i="1"/>
  <c r="AI1072" i="1"/>
  <c r="AH1072" i="1"/>
  <c r="AG1072" i="1"/>
  <c r="AF1072" i="1"/>
  <c r="AE1072" i="1"/>
  <c r="AD1072" i="1"/>
  <c r="AC1072" i="1"/>
  <c r="AB1072" i="1"/>
  <c r="AP1071" i="1"/>
  <c r="AO1071" i="1"/>
  <c r="AN1071" i="1"/>
  <c r="AM1071" i="1"/>
  <c r="AL1071" i="1"/>
  <c r="AK1071" i="1"/>
  <c r="AJ1071" i="1"/>
  <c r="AI1071" i="1"/>
  <c r="AH1071" i="1"/>
  <c r="AG1071" i="1"/>
  <c r="AF1071" i="1"/>
  <c r="AE1071" i="1"/>
  <c r="AD1071" i="1"/>
  <c r="AC1071" i="1"/>
  <c r="AB1071" i="1"/>
  <c r="AP1070" i="1"/>
  <c r="AO1070" i="1"/>
  <c r="AN1070" i="1"/>
  <c r="AM1070" i="1"/>
  <c r="AL1070" i="1"/>
  <c r="AK1070" i="1"/>
  <c r="AJ1070" i="1"/>
  <c r="AI1070" i="1"/>
  <c r="AH1070" i="1"/>
  <c r="AG1070" i="1"/>
  <c r="AF1070" i="1"/>
  <c r="AE1070" i="1"/>
  <c r="AD1070" i="1"/>
  <c r="AC1070" i="1"/>
  <c r="AB1070" i="1"/>
  <c r="AP1069" i="1"/>
  <c r="AO1069" i="1"/>
  <c r="AN1069" i="1"/>
  <c r="AM1069" i="1"/>
  <c r="AL1069" i="1"/>
  <c r="AK1069" i="1"/>
  <c r="AJ1069" i="1"/>
  <c r="AI1069" i="1"/>
  <c r="AH1069" i="1"/>
  <c r="AG1069" i="1"/>
  <c r="AF1069" i="1"/>
  <c r="AE1069" i="1"/>
  <c r="AD1069" i="1"/>
  <c r="AC1069" i="1"/>
  <c r="AB1069" i="1"/>
  <c r="AP1068" i="1"/>
  <c r="AO1068" i="1"/>
  <c r="AN1068" i="1"/>
  <c r="AM1068" i="1"/>
  <c r="AL1068" i="1"/>
  <c r="AK1068" i="1"/>
  <c r="AJ1068" i="1"/>
  <c r="AI1068" i="1"/>
  <c r="AH1068" i="1"/>
  <c r="AG1068" i="1"/>
  <c r="AF1068" i="1"/>
  <c r="AE1068" i="1"/>
  <c r="AD1068" i="1"/>
  <c r="AC1068" i="1"/>
  <c r="AB1068" i="1"/>
  <c r="AP1067" i="1"/>
  <c r="AO1067" i="1"/>
  <c r="AN1067" i="1"/>
  <c r="AM1067" i="1"/>
  <c r="AL1067" i="1"/>
  <c r="AK1067" i="1"/>
  <c r="AJ1067" i="1"/>
  <c r="AI1067" i="1"/>
  <c r="AH1067" i="1"/>
  <c r="AG1067" i="1"/>
  <c r="AF1067" i="1"/>
  <c r="AE1067" i="1"/>
  <c r="AD1067" i="1"/>
  <c r="AC1067" i="1"/>
  <c r="AB1067" i="1"/>
  <c r="AP1066" i="1"/>
  <c r="AO1066" i="1"/>
  <c r="AN1066" i="1"/>
  <c r="AM1066" i="1"/>
  <c r="AL1066" i="1"/>
  <c r="AK1066" i="1"/>
  <c r="AJ1066" i="1"/>
  <c r="AI1066" i="1"/>
  <c r="AH1066" i="1"/>
  <c r="AG1066" i="1"/>
  <c r="AF1066" i="1"/>
  <c r="AE1066" i="1"/>
  <c r="AD1066" i="1"/>
  <c r="AC1066" i="1"/>
  <c r="AB1066" i="1"/>
  <c r="AP1065" i="1"/>
  <c r="AO1065" i="1"/>
  <c r="AN1065" i="1"/>
  <c r="AM1065" i="1"/>
  <c r="AL1065" i="1"/>
  <c r="AK1065" i="1"/>
  <c r="AJ1065" i="1"/>
  <c r="AI1065" i="1"/>
  <c r="AH1065" i="1"/>
  <c r="AG1065" i="1"/>
  <c r="AF1065" i="1"/>
  <c r="AE1065" i="1"/>
  <c r="AD1065" i="1"/>
  <c r="AC1065" i="1"/>
  <c r="AB1065" i="1"/>
  <c r="AP1064" i="1"/>
  <c r="AO1064" i="1"/>
  <c r="AN1064" i="1"/>
  <c r="AM1064" i="1"/>
  <c r="AL1064" i="1"/>
  <c r="AK1064" i="1"/>
  <c r="AJ1064" i="1"/>
  <c r="AI1064" i="1"/>
  <c r="AH1064" i="1"/>
  <c r="AG1064" i="1"/>
  <c r="AF1064" i="1"/>
  <c r="AE1064" i="1"/>
  <c r="AD1064" i="1"/>
  <c r="AC1064" i="1"/>
  <c r="AB1064" i="1"/>
  <c r="AP1063" i="1"/>
  <c r="AO1063" i="1"/>
  <c r="AN1063" i="1"/>
  <c r="AM1063" i="1"/>
  <c r="AL1063" i="1"/>
  <c r="AK1063" i="1"/>
  <c r="AJ1063" i="1"/>
  <c r="AI1063" i="1"/>
  <c r="AH1063" i="1"/>
  <c r="AG1063" i="1"/>
  <c r="AF1063" i="1"/>
  <c r="AE1063" i="1"/>
  <c r="AD1063" i="1"/>
  <c r="AC1063" i="1"/>
  <c r="AB1063" i="1"/>
  <c r="AP1062" i="1"/>
  <c r="AO1062" i="1"/>
  <c r="AN1062" i="1"/>
  <c r="AM1062" i="1"/>
  <c r="AL1062" i="1"/>
  <c r="AK1062" i="1"/>
  <c r="AJ1062" i="1"/>
  <c r="AI1062" i="1"/>
  <c r="AH1062" i="1"/>
  <c r="AG1062" i="1"/>
  <c r="AF1062" i="1"/>
  <c r="AE1062" i="1"/>
  <c r="AD1062" i="1"/>
  <c r="AC1062" i="1"/>
  <c r="AB1062" i="1"/>
  <c r="AP1061" i="1"/>
  <c r="AO1061" i="1"/>
  <c r="AN1061" i="1"/>
  <c r="AM1061" i="1"/>
  <c r="AL1061" i="1"/>
  <c r="AK1061" i="1"/>
  <c r="AJ1061" i="1"/>
  <c r="AI1061" i="1"/>
  <c r="AH1061" i="1"/>
  <c r="AG1061" i="1"/>
  <c r="AF1061" i="1"/>
  <c r="AE1061" i="1"/>
  <c r="AD1061" i="1"/>
  <c r="AC1061" i="1"/>
  <c r="AB1061" i="1"/>
  <c r="AP1060" i="1"/>
  <c r="AO1060" i="1"/>
  <c r="AN1060" i="1"/>
  <c r="AM1060" i="1"/>
  <c r="AL1060" i="1"/>
  <c r="AK1060" i="1"/>
  <c r="AJ1060" i="1"/>
  <c r="AI1060" i="1"/>
  <c r="AH1060" i="1"/>
  <c r="AG1060" i="1"/>
  <c r="AF1060" i="1"/>
  <c r="AE1060" i="1"/>
  <c r="AD1060" i="1"/>
  <c r="AC1060" i="1"/>
  <c r="AB1060" i="1"/>
  <c r="AP1059" i="1"/>
  <c r="AO1059" i="1"/>
  <c r="AN1059" i="1"/>
  <c r="AM1059" i="1"/>
  <c r="AL1059" i="1"/>
  <c r="AK1059" i="1"/>
  <c r="AJ1059" i="1"/>
  <c r="AI1059" i="1"/>
  <c r="AH1059" i="1"/>
  <c r="AG1059" i="1"/>
  <c r="AF1059" i="1"/>
  <c r="AE1059" i="1"/>
  <c r="AD1059" i="1"/>
  <c r="AC1059" i="1"/>
  <c r="AB1059" i="1"/>
  <c r="AP1058" i="1"/>
  <c r="AO1058" i="1"/>
  <c r="AN1058" i="1"/>
  <c r="AM1058" i="1"/>
  <c r="AL1058" i="1"/>
  <c r="AK1058" i="1"/>
  <c r="AJ1058" i="1"/>
  <c r="AI1058" i="1"/>
  <c r="AH1058" i="1"/>
  <c r="AG1058" i="1"/>
  <c r="AF1058" i="1"/>
  <c r="AE1058" i="1"/>
  <c r="AD1058" i="1"/>
  <c r="AC1058" i="1"/>
  <c r="AB1058" i="1"/>
  <c r="AP1057" i="1"/>
  <c r="AO1057" i="1"/>
  <c r="AN1057" i="1"/>
  <c r="AM1057" i="1"/>
  <c r="AL1057" i="1"/>
  <c r="AK1057" i="1"/>
  <c r="AJ1057" i="1"/>
  <c r="AI1057" i="1"/>
  <c r="AH1057" i="1"/>
  <c r="AG1057" i="1"/>
  <c r="AF1057" i="1"/>
  <c r="AE1057" i="1"/>
  <c r="AD1057" i="1"/>
  <c r="AC1057" i="1"/>
  <c r="AB1057" i="1"/>
  <c r="AP1056" i="1"/>
  <c r="AO1056" i="1"/>
  <c r="AN1056" i="1"/>
  <c r="AM1056" i="1"/>
  <c r="AL1056" i="1"/>
  <c r="AK1056" i="1"/>
  <c r="AJ1056" i="1"/>
  <c r="AI1056" i="1"/>
  <c r="AH1056" i="1"/>
  <c r="AG1056" i="1"/>
  <c r="AF1056" i="1"/>
  <c r="AE1056" i="1"/>
  <c r="AD1056" i="1"/>
  <c r="AC1056" i="1"/>
  <c r="AB1056" i="1"/>
  <c r="AP1055" i="1"/>
  <c r="AO1055" i="1"/>
  <c r="AN1055" i="1"/>
  <c r="AM1055" i="1"/>
  <c r="AL1055" i="1"/>
  <c r="AK1055" i="1"/>
  <c r="AJ1055" i="1"/>
  <c r="AI1055" i="1"/>
  <c r="AH1055" i="1"/>
  <c r="AG1055" i="1"/>
  <c r="AF1055" i="1"/>
  <c r="AE1055" i="1"/>
  <c r="AD1055" i="1"/>
  <c r="AC1055" i="1"/>
  <c r="AB1055" i="1"/>
  <c r="AP1054" i="1"/>
  <c r="AO1054" i="1"/>
  <c r="AN1054" i="1"/>
  <c r="AM1054" i="1"/>
  <c r="AL1054" i="1"/>
  <c r="AK1054" i="1"/>
  <c r="AJ1054" i="1"/>
  <c r="AI1054" i="1"/>
  <c r="AH1054" i="1"/>
  <c r="AG1054" i="1"/>
  <c r="AF1054" i="1"/>
  <c r="AE1054" i="1"/>
  <c r="AD1054" i="1"/>
  <c r="AC1054" i="1"/>
  <c r="AB1054" i="1"/>
  <c r="AP1053" i="1"/>
  <c r="AO1053" i="1"/>
  <c r="AN1053" i="1"/>
  <c r="AM1053" i="1"/>
  <c r="AL1053" i="1"/>
  <c r="AK1053" i="1"/>
  <c r="AJ1053" i="1"/>
  <c r="AI1053" i="1"/>
  <c r="AH1053" i="1"/>
  <c r="AG1053" i="1"/>
  <c r="AF1053" i="1"/>
  <c r="AE1053" i="1"/>
  <c r="AD1053" i="1"/>
  <c r="AC1053" i="1"/>
  <c r="AB1053" i="1"/>
  <c r="AP1052" i="1"/>
  <c r="AO1052" i="1"/>
  <c r="AN1052" i="1"/>
  <c r="AM1052" i="1"/>
  <c r="AL1052" i="1"/>
  <c r="AK1052" i="1"/>
  <c r="AJ1052" i="1"/>
  <c r="AI1052" i="1"/>
  <c r="AH1052" i="1"/>
  <c r="AG1052" i="1"/>
  <c r="AF1052" i="1"/>
  <c r="AE1052" i="1"/>
  <c r="AD1052" i="1"/>
  <c r="AC1052" i="1"/>
  <c r="AB1052" i="1"/>
  <c r="AP1051" i="1"/>
  <c r="AO1051" i="1"/>
  <c r="AN1051" i="1"/>
  <c r="AM1051" i="1"/>
  <c r="AL1051" i="1"/>
  <c r="AK1051" i="1"/>
  <c r="AJ1051" i="1"/>
  <c r="AI1051" i="1"/>
  <c r="AH1051" i="1"/>
  <c r="AG1051" i="1"/>
  <c r="AF1051" i="1"/>
  <c r="AE1051" i="1"/>
  <c r="AD1051" i="1"/>
  <c r="AC1051" i="1"/>
  <c r="AB1051" i="1"/>
  <c r="AP1050" i="1"/>
  <c r="AO1050" i="1"/>
  <c r="AN1050" i="1"/>
  <c r="AM1050" i="1"/>
  <c r="AL1050" i="1"/>
  <c r="AK1050" i="1"/>
  <c r="AJ1050" i="1"/>
  <c r="AI1050" i="1"/>
  <c r="AH1050" i="1"/>
  <c r="AG1050" i="1"/>
  <c r="AF1050" i="1"/>
  <c r="AE1050" i="1"/>
  <c r="AD1050" i="1"/>
  <c r="AC1050" i="1"/>
  <c r="AB1050" i="1"/>
  <c r="AP1049" i="1"/>
  <c r="AO1049" i="1"/>
  <c r="AN1049" i="1"/>
  <c r="AM1049" i="1"/>
  <c r="AL1049" i="1"/>
  <c r="AK1049" i="1"/>
  <c r="AJ1049" i="1"/>
  <c r="AI1049" i="1"/>
  <c r="AH1049" i="1"/>
  <c r="AG1049" i="1"/>
  <c r="AF1049" i="1"/>
  <c r="AE1049" i="1"/>
  <c r="AD1049" i="1"/>
  <c r="AC1049" i="1"/>
  <c r="AB1049" i="1"/>
  <c r="AP1048" i="1"/>
  <c r="AO1048" i="1"/>
  <c r="AN1048" i="1"/>
  <c r="AM1048" i="1"/>
  <c r="AL1048" i="1"/>
  <c r="AK1048" i="1"/>
  <c r="AJ1048" i="1"/>
  <c r="AI1048" i="1"/>
  <c r="AH1048" i="1"/>
  <c r="AG1048" i="1"/>
  <c r="AF1048" i="1"/>
  <c r="AE1048" i="1"/>
  <c r="AD1048" i="1"/>
  <c r="AC1048" i="1"/>
  <c r="AB1048" i="1"/>
  <c r="AP1047" i="1"/>
  <c r="AO1047" i="1"/>
  <c r="AN1047" i="1"/>
  <c r="AM1047" i="1"/>
  <c r="AL1047" i="1"/>
  <c r="AK1047" i="1"/>
  <c r="AJ1047" i="1"/>
  <c r="AI1047" i="1"/>
  <c r="AH1047" i="1"/>
  <c r="AG1047" i="1"/>
  <c r="AF1047" i="1"/>
  <c r="AE1047" i="1"/>
  <c r="AD1047" i="1"/>
  <c r="AC1047" i="1"/>
  <c r="AB1047" i="1"/>
  <c r="AP1046" i="1"/>
  <c r="AO1046" i="1"/>
  <c r="AN1046" i="1"/>
  <c r="AM1046" i="1"/>
  <c r="AL1046" i="1"/>
  <c r="AK1046" i="1"/>
  <c r="AJ1046" i="1"/>
  <c r="AI1046" i="1"/>
  <c r="AH1046" i="1"/>
  <c r="AG1046" i="1"/>
  <c r="AF1046" i="1"/>
  <c r="AE1046" i="1"/>
  <c r="AD1046" i="1"/>
  <c r="AC1046" i="1"/>
  <c r="AB1046" i="1"/>
  <c r="AP1045" i="1"/>
  <c r="AO1045" i="1"/>
  <c r="AN1045" i="1"/>
  <c r="AM1045" i="1"/>
  <c r="AL1045" i="1"/>
  <c r="AK1045" i="1"/>
  <c r="AJ1045" i="1"/>
  <c r="AI1045" i="1"/>
  <c r="AH1045" i="1"/>
  <c r="AG1045" i="1"/>
  <c r="AF1045" i="1"/>
  <c r="AE1045" i="1"/>
  <c r="AD1045" i="1"/>
  <c r="AC1045" i="1"/>
  <c r="AB1045" i="1"/>
  <c r="AP1044" i="1"/>
  <c r="AO1044" i="1"/>
  <c r="AN1044" i="1"/>
  <c r="AM1044" i="1"/>
  <c r="AL1044" i="1"/>
  <c r="AK1044" i="1"/>
  <c r="AJ1044" i="1"/>
  <c r="AI1044" i="1"/>
  <c r="AH1044" i="1"/>
  <c r="AG1044" i="1"/>
  <c r="AF1044" i="1"/>
  <c r="AE1044" i="1"/>
  <c r="AD1044" i="1"/>
  <c r="AC1044" i="1"/>
  <c r="AB1044" i="1"/>
  <c r="AP1043" i="1"/>
  <c r="AO1043" i="1"/>
  <c r="AN1043" i="1"/>
  <c r="AM1043" i="1"/>
  <c r="AL1043" i="1"/>
  <c r="AK1043" i="1"/>
  <c r="AJ1043" i="1"/>
  <c r="AI1043" i="1"/>
  <c r="AH1043" i="1"/>
  <c r="AG1043" i="1"/>
  <c r="AF1043" i="1"/>
  <c r="AE1043" i="1"/>
  <c r="AD1043" i="1"/>
  <c r="AC1043" i="1"/>
  <c r="AB1043" i="1"/>
  <c r="AP1042" i="1"/>
  <c r="AO1042" i="1"/>
  <c r="AN1042" i="1"/>
  <c r="AM1042" i="1"/>
  <c r="AL1042" i="1"/>
  <c r="AK1042" i="1"/>
  <c r="AJ1042" i="1"/>
  <c r="AI1042" i="1"/>
  <c r="AH1042" i="1"/>
  <c r="AG1042" i="1"/>
  <c r="AF1042" i="1"/>
  <c r="AE1042" i="1"/>
  <c r="AD1042" i="1"/>
  <c r="AC1042" i="1"/>
  <c r="AB1042" i="1"/>
  <c r="AP1041" i="1"/>
  <c r="AO1041" i="1"/>
  <c r="AN1041" i="1"/>
  <c r="AM1041" i="1"/>
  <c r="AL1041" i="1"/>
  <c r="AK1041" i="1"/>
  <c r="AJ1041" i="1"/>
  <c r="AI1041" i="1"/>
  <c r="AH1041" i="1"/>
  <c r="AG1041" i="1"/>
  <c r="AF1041" i="1"/>
  <c r="AE1041" i="1"/>
  <c r="AD1041" i="1"/>
  <c r="AC1041" i="1"/>
  <c r="AB1041" i="1"/>
  <c r="AP1040" i="1"/>
  <c r="AO1040" i="1"/>
  <c r="AN1040" i="1"/>
  <c r="AM1040" i="1"/>
  <c r="AL1040" i="1"/>
  <c r="AK1040" i="1"/>
  <c r="AJ1040" i="1"/>
  <c r="AI1040" i="1"/>
  <c r="AH1040" i="1"/>
  <c r="AG1040" i="1"/>
  <c r="AF1040" i="1"/>
  <c r="AE1040" i="1"/>
  <c r="AD1040" i="1"/>
  <c r="AC1040" i="1"/>
  <c r="AB1040" i="1"/>
  <c r="AP1039" i="1"/>
  <c r="AO1039" i="1"/>
  <c r="AN1039" i="1"/>
  <c r="AM1039" i="1"/>
  <c r="AL1039" i="1"/>
  <c r="AK1039" i="1"/>
  <c r="AJ1039" i="1"/>
  <c r="AI1039" i="1"/>
  <c r="AH1039" i="1"/>
  <c r="AG1039" i="1"/>
  <c r="AF1039" i="1"/>
  <c r="AE1039" i="1"/>
  <c r="AD1039" i="1"/>
  <c r="AC1039" i="1"/>
  <c r="AB1039" i="1"/>
  <c r="AP1038" i="1"/>
  <c r="AO1038" i="1"/>
  <c r="AN1038" i="1"/>
  <c r="AM1038" i="1"/>
  <c r="AL1038" i="1"/>
  <c r="AK1038" i="1"/>
  <c r="AJ1038" i="1"/>
  <c r="AI1038" i="1"/>
  <c r="AH1038" i="1"/>
  <c r="AG1038" i="1"/>
  <c r="AF1038" i="1"/>
  <c r="AE1038" i="1"/>
  <c r="AD1038" i="1"/>
  <c r="AC1038" i="1"/>
  <c r="AB1038" i="1"/>
  <c r="AP1037" i="1"/>
  <c r="AO1037" i="1"/>
  <c r="AN1037" i="1"/>
  <c r="AM1037" i="1"/>
  <c r="AL1037" i="1"/>
  <c r="AK1037" i="1"/>
  <c r="AJ1037" i="1"/>
  <c r="AI1037" i="1"/>
  <c r="AH1037" i="1"/>
  <c r="AG1037" i="1"/>
  <c r="AF1037" i="1"/>
  <c r="AE1037" i="1"/>
  <c r="AD1037" i="1"/>
  <c r="AC1037" i="1"/>
  <c r="AB1037" i="1"/>
  <c r="AP1036" i="1"/>
  <c r="AO1036" i="1"/>
  <c r="AN1036" i="1"/>
  <c r="AM1036" i="1"/>
  <c r="AL1036" i="1"/>
  <c r="AK1036" i="1"/>
  <c r="AJ1036" i="1"/>
  <c r="AI1036" i="1"/>
  <c r="AH1036" i="1"/>
  <c r="AG1036" i="1"/>
  <c r="AF1036" i="1"/>
  <c r="AE1036" i="1"/>
  <c r="AD1036" i="1"/>
  <c r="AC1036" i="1"/>
  <c r="AB1036" i="1"/>
  <c r="AP1035" i="1"/>
  <c r="AO1035" i="1"/>
  <c r="AN1035" i="1"/>
  <c r="AM1035" i="1"/>
  <c r="AL1035" i="1"/>
  <c r="AK1035" i="1"/>
  <c r="AJ1035" i="1"/>
  <c r="AI1035" i="1"/>
  <c r="AH1035" i="1"/>
  <c r="AG1035" i="1"/>
  <c r="AF1035" i="1"/>
  <c r="AE1035" i="1"/>
  <c r="AD1035" i="1"/>
  <c r="AC1035" i="1"/>
  <c r="AB1035" i="1"/>
  <c r="AP1034" i="1"/>
  <c r="AO1034" i="1"/>
  <c r="AN1034" i="1"/>
  <c r="AM1034" i="1"/>
  <c r="AL1034" i="1"/>
  <c r="AK1034" i="1"/>
  <c r="AJ1034" i="1"/>
  <c r="AI1034" i="1"/>
  <c r="AH1034" i="1"/>
  <c r="AG1034" i="1"/>
  <c r="AF1034" i="1"/>
  <c r="AE1034" i="1"/>
  <c r="AD1034" i="1"/>
  <c r="AC1034" i="1"/>
  <c r="AB1034" i="1"/>
  <c r="AP1033" i="1"/>
  <c r="AO1033" i="1"/>
  <c r="AN1033" i="1"/>
  <c r="AM1033" i="1"/>
  <c r="AL1033" i="1"/>
  <c r="AK1033" i="1"/>
  <c r="AJ1033" i="1"/>
  <c r="AI1033" i="1"/>
  <c r="AH1033" i="1"/>
  <c r="AG1033" i="1"/>
  <c r="AF1033" i="1"/>
  <c r="AE1033" i="1"/>
  <c r="AD1033" i="1"/>
  <c r="AC1033" i="1"/>
  <c r="AB1033" i="1"/>
  <c r="AP1032" i="1"/>
  <c r="AO1032" i="1"/>
  <c r="AN1032" i="1"/>
  <c r="AM1032" i="1"/>
  <c r="AL1032" i="1"/>
  <c r="AK1032" i="1"/>
  <c r="AJ1032" i="1"/>
  <c r="AI1032" i="1"/>
  <c r="AH1032" i="1"/>
  <c r="AG1032" i="1"/>
  <c r="AF1032" i="1"/>
  <c r="AE1032" i="1"/>
  <c r="AD1032" i="1"/>
  <c r="AC1032" i="1"/>
  <c r="AB1032" i="1"/>
  <c r="AP1031" i="1"/>
  <c r="AO1031" i="1"/>
  <c r="AN1031" i="1"/>
  <c r="AM1031" i="1"/>
  <c r="AL1031" i="1"/>
  <c r="AK1031" i="1"/>
  <c r="AJ1031" i="1"/>
  <c r="AI1031" i="1"/>
  <c r="AH1031" i="1"/>
  <c r="AG1031" i="1"/>
  <c r="AF1031" i="1"/>
  <c r="AE1031" i="1"/>
  <c r="AD1031" i="1"/>
  <c r="AC1031" i="1"/>
  <c r="AB1031" i="1"/>
  <c r="AP1030" i="1"/>
  <c r="AO1030" i="1"/>
  <c r="AN1030" i="1"/>
  <c r="AM1030" i="1"/>
  <c r="AL1030" i="1"/>
  <c r="AK1030" i="1"/>
  <c r="AJ1030" i="1"/>
  <c r="AI1030" i="1"/>
  <c r="AH1030" i="1"/>
  <c r="AG1030" i="1"/>
  <c r="AF1030" i="1"/>
  <c r="AE1030" i="1"/>
  <c r="AD1030" i="1"/>
  <c r="AC1030" i="1"/>
  <c r="AB1030" i="1"/>
  <c r="AP1029" i="1"/>
  <c r="AO1029" i="1"/>
  <c r="AN1029" i="1"/>
  <c r="AM1029" i="1"/>
  <c r="AL1029" i="1"/>
  <c r="AK1029" i="1"/>
  <c r="AJ1029" i="1"/>
  <c r="AI1029" i="1"/>
  <c r="AH1029" i="1"/>
  <c r="AG1029" i="1"/>
  <c r="AF1029" i="1"/>
  <c r="AE1029" i="1"/>
  <c r="AD1029" i="1"/>
  <c r="AC1029" i="1"/>
  <c r="AB1029" i="1"/>
  <c r="AP1028" i="1"/>
  <c r="AO1028" i="1"/>
  <c r="AN1028" i="1"/>
  <c r="AM1028" i="1"/>
  <c r="AL1028" i="1"/>
  <c r="AK1028" i="1"/>
  <c r="AJ1028" i="1"/>
  <c r="AI1028" i="1"/>
  <c r="AH1028" i="1"/>
  <c r="AG1028" i="1"/>
  <c r="AF1028" i="1"/>
  <c r="AE1028" i="1"/>
  <c r="AD1028" i="1"/>
  <c r="AC1028" i="1"/>
  <c r="AB1028" i="1"/>
  <c r="AP1027" i="1"/>
  <c r="AO1027" i="1"/>
  <c r="AN1027" i="1"/>
  <c r="AM1027" i="1"/>
  <c r="AL1027" i="1"/>
  <c r="AK1027" i="1"/>
  <c r="AJ1027" i="1"/>
  <c r="AI1027" i="1"/>
  <c r="AH1027" i="1"/>
  <c r="AG1027" i="1"/>
  <c r="AF1027" i="1"/>
  <c r="AE1027" i="1"/>
  <c r="AD1027" i="1"/>
  <c r="AC1027" i="1"/>
  <c r="AB1027" i="1"/>
  <c r="AP1026" i="1"/>
  <c r="AO1026" i="1"/>
  <c r="AN1026" i="1"/>
  <c r="AM1026" i="1"/>
  <c r="AL1026" i="1"/>
  <c r="AK1026" i="1"/>
  <c r="AJ1026" i="1"/>
  <c r="AI1026" i="1"/>
  <c r="AH1026" i="1"/>
  <c r="AG1026" i="1"/>
  <c r="AF1026" i="1"/>
  <c r="AE1026" i="1"/>
  <c r="AD1026" i="1"/>
  <c r="AC1026" i="1"/>
  <c r="AB1026" i="1"/>
  <c r="AP1025" i="1"/>
  <c r="AO1025" i="1"/>
  <c r="AN1025" i="1"/>
  <c r="AM1025" i="1"/>
  <c r="AL1025" i="1"/>
  <c r="AK1025" i="1"/>
  <c r="AJ1025" i="1"/>
  <c r="AI1025" i="1"/>
  <c r="AH1025" i="1"/>
  <c r="AG1025" i="1"/>
  <c r="AF1025" i="1"/>
  <c r="AE1025" i="1"/>
  <c r="AD1025" i="1"/>
  <c r="AC1025" i="1"/>
  <c r="AB1025" i="1"/>
  <c r="AP1024" i="1"/>
  <c r="AO1024" i="1"/>
  <c r="AN1024" i="1"/>
  <c r="AM1024" i="1"/>
  <c r="AL1024" i="1"/>
  <c r="AK1024" i="1"/>
  <c r="AJ1024" i="1"/>
  <c r="AI1024" i="1"/>
  <c r="AH1024" i="1"/>
  <c r="AG1024" i="1"/>
  <c r="AF1024" i="1"/>
  <c r="AE1024" i="1"/>
  <c r="AD1024" i="1"/>
  <c r="AC1024" i="1"/>
  <c r="AB1024" i="1"/>
  <c r="AP1023" i="1"/>
  <c r="AO1023" i="1"/>
  <c r="AN1023" i="1"/>
  <c r="AM1023" i="1"/>
  <c r="AL1023" i="1"/>
  <c r="AK1023" i="1"/>
  <c r="AJ1023" i="1"/>
  <c r="AI1023" i="1"/>
  <c r="AH1023" i="1"/>
  <c r="AG1023" i="1"/>
  <c r="AF1023" i="1"/>
  <c r="AE1023" i="1"/>
  <c r="AD1023" i="1"/>
  <c r="AC1023" i="1"/>
  <c r="AB1023" i="1"/>
  <c r="AP1022" i="1"/>
  <c r="AO1022" i="1"/>
  <c r="AN1022" i="1"/>
  <c r="AM1022" i="1"/>
  <c r="AL1022" i="1"/>
  <c r="AK1022" i="1"/>
  <c r="AJ1022" i="1"/>
  <c r="AI1022" i="1"/>
  <c r="AH1022" i="1"/>
  <c r="AG1022" i="1"/>
  <c r="AF1022" i="1"/>
  <c r="AE1022" i="1"/>
  <c r="AD1022" i="1"/>
  <c r="AC1022" i="1"/>
  <c r="AB1022" i="1"/>
  <c r="AP1021" i="1"/>
  <c r="AO1021" i="1"/>
  <c r="AN1021" i="1"/>
  <c r="AM1021" i="1"/>
  <c r="AL1021" i="1"/>
  <c r="AK1021" i="1"/>
  <c r="AJ1021" i="1"/>
  <c r="AI1021" i="1"/>
  <c r="AH1021" i="1"/>
  <c r="AG1021" i="1"/>
  <c r="AF1021" i="1"/>
  <c r="AE1021" i="1"/>
  <c r="AD1021" i="1"/>
  <c r="AC1021" i="1"/>
  <c r="AB1021" i="1"/>
  <c r="AP1020" i="1"/>
  <c r="AO1020" i="1"/>
  <c r="AN1020" i="1"/>
  <c r="AM1020" i="1"/>
  <c r="AL1020" i="1"/>
  <c r="AK1020" i="1"/>
  <c r="AJ1020" i="1"/>
  <c r="AI1020" i="1"/>
  <c r="AH1020" i="1"/>
  <c r="AG1020" i="1"/>
  <c r="AF1020" i="1"/>
  <c r="AE1020" i="1"/>
  <c r="AD1020" i="1"/>
  <c r="AC1020" i="1"/>
  <c r="AB1020" i="1"/>
  <c r="AP1019" i="1"/>
  <c r="AO1019" i="1"/>
  <c r="AN1019" i="1"/>
  <c r="AM1019" i="1"/>
  <c r="AL1019" i="1"/>
  <c r="AK1019" i="1"/>
  <c r="AJ1019" i="1"/>
  <c r="AI1019" i="1"/>
  <c r="AH1019" i="1"/>
  <c r="AG1019" i="1"/>
  <c r="AF1019" i="1"/>
  <c r="AE1019" i="1"/>
  <c r="AD1019" i="1"/>
  <c r="AC1019" i="1"/>
  <c r="AB1019" i="1"/>
  <c r="AP1018" i="1"/>
  <c r="AO1018" i="1"/>
  <c r="AN1018" i="1"/>
  <c r="AM1018" i="1"/>
  <c r="AL1018" i="1"/>
  <c r="AK1018" i="1"/>
  <c r="AJ1018" i="1"/>
  <c r="AI1018" i="1"/>
  <c r="AH1018" i="1"/>
  <c r="AG1018" i="1"/>
  <c r="AF1018" i="1"/>
  <c r="AE1018" i="1"/>
  <c r="AD1018" i="1"/>
  <c r="AC1018" i="1"/>
  <c r="AB1018" i="1"/>
  <c r="AP1017" i="1"/>
  <c r="AO1017" i="1"/>
  <c r="AN1017" i="1"/>
  <c r="AM1017" i="1"/>
  <c r="AL1017" i="1"/>
  <c r="AK1017" i="1"/>
  <c r="AJ1017" i="1"/>
  <c r="AI1017" i="1"/>
  <c r="AH1017" i="1"/>
  <c r="AG1017" i="1"/>
  <c r="AF1017" i="1"/>
  <c r="AE1017" i="1"/>
  <c r="AD1017" i="1"/>
  <c r="AC1017" i="1"/>
  <c r="AB1017" i="1"/>
  <c r="AP1016" i="1"/>
  <c r="AO1016" i="1"/>
  <c r="AN1016" i="1"/>
  <c r="AM1016" i="1"/>
  <c r="AL1016" i="1"/>
  <c r="AK1016" i="1"/>
  <c r="AJ1016" i="1"/>
  <c r="AI1016" i="1"/>
  <c r="AH1016" i="1"/>
  <c r="AG1016" i="1"/>
  <c r="AF1016" i="1"/>
  <c r="AE1016" i="1"/>
  <c r="AD1016" i="1"/>
  <c r="AC1016" i="1"/>
  <c r="AB1016" i="1"/>
  <c r="AP1015" i="1"/>
  <c r="AO1015" i="1"/>
  <c r="AN1015" i="1"/>
  <c r="AM1015" i="1"/>
  <c r="AL1015" i="1"/>
  <c r="AK1015" i="1"/>
  <c r="AJ1015" i="1"/>
  <c r="AI1015" i="1"/>
  <c r="AH1015" i="1"/>
  <c r="AG1015" i="1"/>
  <c r="AF1015" i="1"/>
  <c r="AE1015" i="1"/>
  <c r="AD1015" i="1"/>
  <c r="AC1015" i="1"/>
  <c r="AB1015" i="1"/>
  <c r="AP1014" i="1"/>
  <c r="AO1014" i="1"/>
  <c r="AN1014" i="1"/>
  <c r="AM1014" i="1"/>
  <c r="AL1014" i="1"/>
  <c r="AK1014" i="1"/>
  <c r="AJ1014" i="1"/>
  <c r="AI1014" i="1"/>
  <c r="AH1014" i="1"/>
  <c r="AG1014" i="1"/>
  <c r="AF1014" i="1"/>
  <c r="AE1014" i="1"/>
  <c r="AD1014" i="1"/>
  <c r="AC1014" i="1"/>
  <c r="AB1014" i="1"/>
  <c r="AP1013" i="1"/>
  <c r="AO1013" i="1"/>
  <c r="AN1013" i="1"/>
  <c r="AM1013" i="1"/>
  <c r="AL1013" i="1"/>
  <c r="AK1013" i="1"/>
  <c r="AJ1013" i="1"/>
  <c r="AI1013" i="1"/>
  <c r="AH1013" i="1"/>
  <c r="AG1013" i="1"/>
  <c r="AF1013" i="1"/>
  <c r="AE1013" i="1"/>
  <c r="AD1013" i="1"/>
  <c r="AC1013" i="1"/>
  <c r="AB1013" i="1"/>
  <c r="AP1012" i="1"/>
  <c r="AO1012" i="1"/>
  <c r="AN1012" i="1"/>
  <c r="AM1012" i="1"/>
  <c r="AL1012" i="1"/>
  <c r="AK1012" i="1"/>
  <c r="AJ1012" i="1"/>
  <c r="AI1012" i="1"/>
  <c r="AH1012" i="1"/>
  <c r="AG1012" i="1"/>
  <c r="AF1012" i="1"/>
  <c r="AE1012" i="1"/>
  <c r="AD1012" i="1"/>
  <c r="AC1012" i="1"/>
  <c r="AB1012" i="1"/>
  <c r="AP1011" i="1"/>
  <c r="AO1011" i="1"/>
  <c r="AN1011" i="1"/>
  <c r="AM1011" i="1"/>
  <c r="AL1011" i="1"/>
  <c r="AK1011" i="1"/>
  <c r="AJ1011" i="1"/>
  <c r="AI1011" i="1"/>
  <c r="AH1011" i="1"/>
  <c r="AG1011" i="1"/>
  <c r="AF1011" i="1"/>
  <c r="AE1011" i="1"/>
  <c r="AD1011" i="1"/>
  <c r="AC1011" i="1"/>
  <c r="AB1011" i="1"/>
  <c r="AP1010" i="1"/>
  <c r="AO1010" i="1"/>
  <c r="AN1010" i="1"/>
  <c r="AM1010" i="1"/>
  <c r="AL1010" i="1"/>
  <c r="AK1010" i="1"/>
  <c r="AJ1010" i="1"/>
  <c r="AI1010" i="1"/>
  <c r="AH1010" i="1"/>
  <c r="AG1010" i="1"/>
  <c r="AF1010" i="1"/>
  <c r="AE1010" i="1"/>
  <c r="AD1010" i="1"/>
  <c r="AC1010" i="1"/>
  <c r="AB1010" i="1"/>
  <c r="AP1009" i="1"/>
  <c r="AO1009" i="1"/>
  <c r="AN1009" i="1"/>
  <c r="AM1009" i="1"/>
  <c r="AL1009" i="1"/>
  <c r="AK1009" i="1"/>
  <c r="AJ1009" i="1"/>
  <c r="AI1009" i="1"/>
  <c r="AH1009" i="1"/>
  <c r="AG1009" i="1"/>
  <c r="AF1009" i="1"/>
  <c r="AE1009" i="1"/>
  <c r="AD1009" i="1"/>
  <c r="AC1009" i="1"/>
  <c r="AB1009" i="1"/>
  <c r="AP1008" i="1"/>
  <c r="AO1008" i="1"/>
  <c r="AN1008" i="1"/>
  <c r="AM1008" i="1"/>
  <c r="AL1008" i="1"/>
  <c r="AK1008" i="1"/>
  <c r="AJ1008" i="1"/>
  <c r="AI1008" i="1"/>
  <c r="AH1008" i="1"/>
  <c r="AG1008" i="1"/>
  <c r="AF1008" i="1"/>
  <c r="AE1008" i="1"/>
  <c r="AD1008" i="1"/>
  <c r="AC1008" i="1"/>
  <c r="AB1008" i="1"/>
  <c r="AP1007" i="1"/>
  <c r="AO1007" i="1"/>
  <c r="AN1007" i="1"/>
  <c r="AM1007" i="1"/>
  <c r="AL1007" i="1"/>
  <c r="AK1007" i="1"/>
  <c r="AJ1007" i="1"/>
  <c r="AI1007" i="1"/>
  <c r="AH1007" i="1"/>
  <c r="AG1007" i="1"/>
  <c r="AF1007" i="1"/>
  <c r="AE1007" i="1"/>
  <c r="AD1007" i="1"/>
  <c r="AC1007" i="1"/>
  <c r="AB1007" i="1"/>
  <c r="AP1006" i="1"/>
  <c r="AO1006" i="1"/>
  <c r="AN1006" i="1"/>
  <c r="AM1006" i="1"/>
  <c r="AL1006" i="1"/>
  <c r="AK1006" i="1"/>
  <c r="AJ1006" i="1"/>
  <c r="AI1006" i="1"/>
  <c r="AH1006" i="1"/>
  <c r="AG1006" i="1"/>
  <c r="AF1006" i="1"/>
  <c r="AE1006" i="1"/>
  <c r="AD1006" i="1"/>
  <c r="AC1006" i="1"/>
  <c r="AB1006" i="1"/>
  <c r="AP1005" i="1"/>
  <c r="AO1005" i="1"/>
  <c r="AN1005" i="1"/>
  <c r="AM1005" i="1"/>
  <c r="AL1005" i="1"/>
  <c r="AK1005" i="1"/>
  <c r="AJ1005" i="1"/>
  <c r="AI1005" i="1"/>
  <c r="AH1005" i="1"/>
  <c r="AG1005" i="1"/>
  <c r="AF1005" i="1"/>
  <c r="AE1005" i="1"/>
  <c r="AD1005" i="1"/>
  <c r="AC1005" i="1"/>
  <c r="AB1005" i="1"/>
  <c r="AP1004" i="1"/>
  <c r="AO1004" i="1"/>
  <c r="AN1004" i="1"/>
  <c r="AM1004" i="1"/>
  <c r="AL1004" i="1"/>
  <c r="AK1004" i="1"/>
  <c r="AJ1004" i="1"/>
  <c r="AI1004" i="1"/>
  <c r="AH1004" i="1"/>
  <c r="AG1004" i="1"/>
  <c r="AF1004" i="1"/>
  <c r="AE1004" i="1"/>
  <c r="AD1004" i="1"/>
  <c r="AC1004" i="1"/>
  <c r="AB1004" i="1"/>
  <c r="AP1003" i="1"/>
  <c r="AO1003" i="1"/>
  <c r="AN1003" i="1"/>
  <c r="AM1003" i="1"/>
  <c r="AL1003" i="1"/>
  <c r="AK1003" i="1"/>
  <c r="AJ1003" i="1"/>
  <c r="AI1003" i="1"/>
  <c r="AH1003" i="1"/>
  <c r="AG1003" i="1"/>
  <c r="AF1003" i="1"/>
  <c r="AE1003" i="1"/>
  <c r="AD1003" i="1"/>
  <c r="AC1003" i="1"/>
  <c r="AB1003" i="1"/>
  <c r="AP1002" i="1"/>
  <c r="AO1002" i="1"/>
  <c r="AN1002" i="1"/>
  <c r="AM1002" i="1"/>
  <c r="AL1002" i="1"/>
  <c r="AK1002" i="1"/>
  <c r="AJ1002" i="1"/>
  <c r="AI1002" i="1"/>
  <c r="AH1002" i="1"/>
  <c r="AG1002" i="1"/>
  <c r="AF1002" i="1"/>
  <c r="AE1002" i="1"/>
  <c r="AD1002" i="1"/>
  <c r="AC1002" i="1"/>
  <c r="AB1002" i="1"/>
  <c r="AP1001" i="1"/>
  <c r="AO1001" i="1"/>
  <c r="AN1001" i="1"/>
  <c r="AM1001" i="1"/>
  <c r="AL1001" i="1"/>
  <c r="AK1001" i="1"/>
  <c r="AJ1001" i="1"/>
  <c r="AI1001" i="1"/>
  <c r="AH1001" i="1"/>
  <c r="AG1001" i="1"/>
  <c r="AF1001" i="1"/>
  <c r="AE1001" i="1"/>
  <c r="AD1001" i="1"/>
  <c r="AC1001" i="1"/>
  <c r="AB1001" i="1"/>
  <c r="AP1000" i="1"/>
  <c r="AO1000" i="1"/>
  <c r="AN1000" i="1"/>
  <c r="AM1000" i="1"/>
  <c r="AL1000" i="1"/>
  <c r="AK1000" i="1"/>
  <c r="AJ1000" i="1"/>
  <c r="AI1000" i="1"/>
  <c r="AH1000" i="1"/>
  <c r="AG1000" i="1"/>
  <c r="AF1000" i="1"/>
  <c r="AE1000" i="1"/>
  <c r="AD1000" i="1"/>
  <c r="AC1000" i="1"/>
  <c r="AB1000" i="1"/>
  <c r="AP999" i="1"/>
  <c r="AO999" i="1"/>
  <c r="AN999" i="1"/>
  <c r="AM999" i="1"/>
  <c r="AL999" i="1"/>
  <c r="AK999" i="1"/>
  <c r="AJ999" i="1"/>
  <c r="AI999" i="1"/>
  <c r="AH999" i="1"/>
  <c r="AG999" i="1"/>
  <c r="AF999" i="1"/>
  <c r="AE999" i="1"/>
  <c r="AD999" i="1"/>
  <c r="AC999" i="1"/>
  <c r="AB999" i="1"/>
  <c r="AP998" i="1"/>
  <c r="AO998" i="1"/>
  <c r="AN998" i="1"/>
  <c r="AM998" i="1"/>
  <c r="AL998" i="1"/>
  <c r="AK998" i="1"/>
  <c r="AJ998" i="1"/>
  <c r="AI998" i="1"/>
  <c r="AH998" i="1"/>
  <c r="AG998" i="1"/>
  <c r="AF998" i="1"/>
  <c r="AE998" i="1"/>
  <c r="AD998" i="1"/>
  <c r="AC998" i="1"/>
  <c r="AB998" i="1"/>
  <c r="AP997" i="1"/>
  <c r="AO997" i="1"/>
  <c r="AN997" i="1"/>
  <c r="AM997" i="1"/>
  <c r="AL997" i="1"/>
  <c r="AK997" i="1"/>
  <c r="AJ997" i="1"/>
  <c r="AI997" i="1"/>
  <c r="AH997" i="1"/>
  <c r="AG997" i="1"/>
  <c r="AF997" i="1"/>
  <c r="AE997" i="1"/>
  <c r="AD997" i="1"/>
  <c r="AC997" i="1"/>
  <c r="AB997" i="1"/>
  <c r="AP996" i="1"/>
  <c r="AO996" i="1"/>
  <c r="AN996" i="1"/>
  <c r="AM996" i="1"/>
  <c r="AL996" i="1"/>
  <c r="AK996" i="1"/>
  <c r="AJ996" i="1"/>
  <c r="AI996" i="1"/>
  <c r="AH996" i="1"/>
  <c r="AG996" i="1"/>
  <c r="AF996" i="1"/>
  <c r="AE996" i="1"/>
  <c r="AD996" i="1"/>
  <c r="AC996" i="1"/>
  <c r="AB996" i="1"/>
  <c r="AP995" i="1"/>
  <c r="AO995" i="1"/>
  <c r="AN995" i="1"/>
  <c r="AM995" i="1"/>
  <c r="AL995" i="1"/>
  <c r="AK995" i="1"/>
  <c r="AJ995" i="1"/>
  <c r="AI995" i="1"/>
  <c r="AH995" i="1"/>
  <c r="AG995" i="1"/>
  <c r="AF995" i="1"/>
  <c r="AE995" i="1"/>
  <c r="AD995" i="1"/>
  <c r="AC995" i="1"/>
  <c r="AB995" i="1"/>
  <c r="AP994" i="1"/>
  <c r="AO994" i="1"/>
  <c r="AN994" i="1"/>
  <c r="AM994" i="1"/>
  <c r="AL994" i="1"/>
  <c r="AK994" i="1"/>
  <c r="AJ994" i="1"/>
  <c r="AI994" i="1"/>
  <c r="AH994" i="1"/>
  <c r="AG994" i="1"/>
  <c r="AF994" i="1"/>
  <c r="AE994" i="1"/>
  <c r="AD994" i="1"/>
  <c r="AC994" i="1"/>
  <c r="AB994" i="1"/>
  <c r="AP993" i="1"/>
  <c r="AO993" i="1"/>
  <c r="AN993" i="1"/>
  <c r="AM993" i="1"/>
  <c r="AL993" i="1"/>
  <c r="AK993" i="1"/>
  <c r="AJ993" i="1"/>
  <c r="AI993" i="1"/>
  <c r="AH993" i="1"/>
  <c r="AG993" i="1"/>
  <c r="AF993" i="1"/>
  <c r="AE993" i="1"/>
  <c r="AD993" i="1"/>
  <c r="AC993" i="1"/>
  <c r="AB993" i="1"/>
  <c r="AP992" i="1"/>
  <c r="AO992" i="1"/>
  <c r="AN992" i="1"/>
  <c r="AM992" i="1"/>
  <c r="AL992" i="1"/>
  <c r="AK992" i="1"/>
  <c r="AJ992" i="1"/>
  <c r="AI992" i="1"/>
  <c r="AH992" i="1"/>
  <c r="AG992" i="1"/>
  <c r="AF992" i="1"/>
  <c r="AE992" i="1"/>
  <c r="AD992" i="1"/>
  <c r="AC992" i="1"/>
  <c r="AB992" i="1"/>
  <c r="AP991" i="1"/>
  <c r="AO991" i="1"/>
  <c r="AN991" i="1"/>
  <c r="AM991" i="1"/>
  <c r="AL991" i="1"/>
  <c r="AK991" i="1"/>
  <c r="AJ991" i="1"/>
  <c r="AI991" i="1"/>
  <c r="AH991" i="1"/>
  <c r="AG991" i="1"/>
  <c r="AF991" i="1"/>
  <c r="AE991" i="1"/>
  <c r="AD991" i="1"/>
  <c r="AC991" i="1"/>
  <c r="AB991" i="1"/>
  <c r="AP990" i="1"/>
  <c r="AO990" i="1"/>
  <c r="AN990" i="1"/>
  <c r="AM990" i="1"/>
  <c r="AL990" i="1"/>
  <c r="AK990" i="1"/>
  <c r="AJ990" i="1"/>
  <c r="AI990" i="1"/>
  <c r="AH990" i="1"/>
  <c r="AG990" i="1"/>
  <c r="AF990" i="1"/>
  <c r="AE990" i="1"/>
  <c r="AD990" i="1"/>
  <c r="AC990" i="1"/>
  <c r="AB990" i="1"/>
  <c r="AP989" i="1"/>
  <c r="AO989" i="1"/>
  <c r="AN989" i="1"/>
  <c r="AM989" i="1"/>
  <c r="AL989" i="1"/>
  <c r="AK989" i="1"/>
  <c r="AJ989" i="1"/>
  <c r="AI989" i="1"/>
  <c r="AH989" i="1"/>
  <c r="AG989" i="1"/>
  <c r="AF989" i="1"/>
  <c r="AE989" i="1"/>
  <c r="AD989" i="1"/>
  <c r="AC989" i="1"/>
  <c r="AB989" i="1"/>
  <c r="AP988" i="1"/>
  <c r="AO988" i="1"/>
  <c r="AN988" i="1"/>
  <c r="AM988" i="1"/>
  <c r="AL988" i="1"/>
  <c r="AK988" i="1"/>
  <c r="AJ988" i="1"/>
  <c r="AI988" i="1"/>
  <c r="AH988" i="1"/>
  <c r="AG988" i="1"/>
  <c r="AF988" i="1"/>
  <c r="AE988" i="1"/>
  <c r="AD988" i="1"/>
  <c r="AC988" i="1"/>
  <c r="AB988" i="1"/>
  <c r="AP987" i="1"/>
  <c r="AO987" i="1"/>
  <c r="AN987" i="1"/>
  <c r="AM987" i="1"/>
  <c r="AL987" i="1"/>
  <c r="AK987" i="1"/>
  <c r="AJ987" i="1"/>
  <c r="AI987" i="1"/>
  <c r="AH987" i="1"/>
  <c r="AG987" i="1"/>
  <c r="AF987" i="1"/>
  <c r="AE987" i="1"/>
  <c r="AD987" i="1"/>
  <c r="AC987" i="1"/>
  <c r="AB987" i="1"/>
  <c r="AP986" i="1"/>
  <c r="AO986" i="1"/>
  <c r="AN986" i="1"/>
  <c r="AM986" i="1"/>
  <c r="AL986" i="1"/>
  <c r="AK986" i="1"/>
  <c r="AJ986" i="1"/>
  <c r="AI986" i="1"/>
  <c r="AH986" i="1"/>
  <c r="AG986" i="1"/>
  <c r="AF986" i="1"/>
  <c r="AE986" i="1"/>
  <c r="AD986" i="1"/>
  <c r="AC986" i="1"/>
  <c r="AB986" i="1"/>
  <c r="AP985" i="1"/>
  <c r="AO985" i="1"/>
  <c r="AN985" i="1"/>
  <c r="AM985" i="1"/>
  <c r="AL985" i="1"/>
  <c r="AK985" i="1"/>
  <c r="AJ985" i="1"/>
  <c r="AI985" i="1"/>
  <c r="AH985" i="1"/>
  <c r="AG985" i="1"/>
  <c r="AF985" i="1"/>
  <c r="AE985" i="1"/>
  <c r="AD985" i="1"/>
  <c r="AC985" i="1"/>
  <c r="AB985" i="1"/>
  <c r="AP984" i="1"/>
  <c r="AO984" i="1"/>
  <c r="AN984" i="1"/>
  <c r="AM984" i="1"/>
  <c r="AL984" i="1"/>
  <c r="AK984" i="1"/>
  <c r="AJ984" i="1"/>
  <c r="AI984" i="1"/>
  <c r="AH984" i="1"/>
  <c r="AG984" i="1"/>
  <c r="AF984" i="1"/>
  <c r="AE984" i="1"/>
  <c r="AD984" i="1"/>
  <c r="AC984" i="1"/>
  <c r="AB984" i="1"/>
  <c r="AP983" i="1"/>
  <c r="AO983" i="1"/>
  <c r="AN983" i="1"/>
  <c r="AM983" i="1"/>
  <c r="AL983" i="1"/>
  <c r="AK983" i="1"/>
  <c r="AJ983" i="1"/>
  <c r="AI983" i="1"/>
  <c r="AH983" i="1"/>
  <c r="AG983" i="1"/>
  <c r="AF983" i="1"/>
  <c r="AE983" i="1"/>
  <c r="AD983" i="1"/>
  <c r="AC983" i="1"/>
  <c r="AB983" i="1"/>
  <c r="AP982" i="1"/>
  <c r="AO982" i="1"/>
  <c r="AN982" i="1"/>
  <c r="AM982" i="1"/>
  <c r="AL982" i="1"/>
  <c r="AK982" i="1"/>
  <c r="AJ982" i="1"/>
  <c r="AI982" i="1"/>
  <c r="AH982" i="1"/>
  <c r="AG982" i="1"/>
  <c r="AF982" i="1"/>
  <c r="AE982" i="1"/>
  <c r="AD982" i="1"/>
  <c r="AC982" i="1"/>
  <c r="AB982" i="1"/>
  <c r="AP981" i="1"/>
  <c r="AO981" i="1"/>
  <c r="AN981" i="1"/>
  <c r="AM981" i="1"/>
  <c r="AL981" i="1"/>
  <c r="AK981" i="1"/>
  <c r="AJ981" i="1"/>
  <c r="AI981" i="1"/>
  <c r="AH981" i="1"/>
  <c r="AG981" i="1"/>
  <c r="AF981" i="1"/>
  <c r="AE981" i="1"/>
  <c r="AD981" i="1"/>
  <c r="AC981" i="1"/>
  <c r="AB981" i="1"/>
  <c r="AP980" i="1"/>
  <c r="AO980" i="1"/>
  <c r="AN980" i="1"/>
  <c r="AM980" i="1"/>
  <c r="AL980" i="1"/>
  <c r="AK980" i="1"/>
  <c r="AJ980" i="1"/>
  <c r="AI980" i="1"/>
  <c r="AH980" i="1"/>
  <c r="AG980" i="1"/>
  <c r="AF980" i="1"/>
  <c r="AE980" i="1"/>
  <c r="AD980" i="1"/>
  <c r="AC980" i="1"/>
  <c r="AB980" i="1"/>
  <c r="AP979" i="1"/>
  <c r="AO979" i="1"/>
  <c r="AN979" i="1"/>
  <c r="AM979" i="1"/>
  <c r="AL979" i="1"/>
  <c r="AK979" i="1"/>
  <c r="AJ979" i="1"/>
  <c r="AI979" i="1"/>
  <c r="AH979" i="1"/>
  <c r="AG979" i="1"/>
  <c r="AF979" i="1"/>
  <c r="AE979" i="1"/>
  <c r="AD979" i="1"/>
  <c r="AC979" i="1"/>
  <c r="AB979" i="1"/>
  <c r="AP978" i="1"/>
  <c r="AO978" i="1"/>
  <c r="AN978" i="1"/>
  <c r="AM978" i="1"/>
  <c r="AL978" i="1"/>
  <c r="AK978" i="1"/>
  <c r="AJ978" i="1"/>
  <c r="AI978" i="1"/>
  <c r="AH978" i="1"/>
  <c r="AG978" i="1"/>
  <c r="AF978" i="1"/>
  <c r="AE978" i="1"/>
  <c r="AD978" i="1"/>
  <c r="AC978" i="1"/>
  <c r="AB978" i="1"/>
  <c r="AP977" i="1"/>
  <c r="AO977" i="1"/>
  <c r="AN977" i="1"/>
  <c r="AM977" i="1"/>
  <c r="AL977" i="1"/>
  <c r="AK977" i="1"/>
  <c r="AJ977" i="1"/>
  <c r="AI977" i="1"/>
  <c r="AH977" i="1"/>
  <c r="AG977" i="1"/>
  <c r="AF977" i="1"/>
  <c r="AE977" i="1"/>
  <c r="AD977" i="1"/>
  <c r="AC977" i="1"/>
  <c r="AB977" i="1"/>
  <c r="AP976" i="1"/>
  <c r="AO976" i="1"/>
  <c r="AN976" i="1"/>
  <c r="AM976" i="1"/>
  <c r="AL976" i="1"/>
  <c r="AK976" i="1"/>
  <c r="AJ976" i="1"/>
  <c r="AI976" i="1"/>
  <c r="AH976" i="1"/>
  <c r="AG976" i="1"/>
  <c r="AF976" i="1"/>
  <c r="AE976" i="1"/>
  <c r="AD976" i="1"/>
  <c r="AC976" i="1"/>
  <c r="AB976" i="1"/>
  <c r="AP975" i="1"/>
  <c r="AO975" i="1"/>
  <c r="AN975" i="1"/>
  <c r="AM975" i="1"/>
  <c r="AL975" i="1"/>
  <c r="AK975" i="1"/>
  <c r="AJ975" i="1"/>
  <c r="AI975" i="1"/>
  <c r="AH975" i="1"/>
  <c r="AG975" i="1"/>
  <c r="AF975" i="1"/>
  <c r="AE975" i="1"/>
  <c r="AD975" i="1"/>
  <c r="AC975" i="1"/>
  <c r="AB975" i="1"/>
  <c r="AP974" i="1"/>
  <c r="AO974" i="1"/>
  <c r="AN974" i="1"/>
  <c r="AM974" i="1"/>
  <c r="AL974" i="1"/>
  <c r="AK974" i="1"/>
  <c r="AJ974" i="1"/>
  <c r="AI974" i="1"/>
  <c r="AH974" i="1"/>
  <c r="AG974" i="1"/>
  <c r="AF974" i="1"/>
  <c r="AE974" i="1"/>
  <c r="AD974" i="1"/>
  <c r="AC974" i="1"/>
  <c r="AB974" i="1"/>
  <c r="AP973" i="1"/>
  <c r="AO973" i="1"/>
  <c r="AN973" i="1"/>
  <c r="AM973" i="1"/>
  <c r="AL973" i="1"/>
  <c r="AK973" i="1"/>
  <c r="AJ973" i="1"/>
  <c r="AI973" i="1"/>
  <c r="AH973" i="1"/>
  <c r="AG973" i="1"/>
  <c r="AF973" i="1"/>
  <c r="AE973" i="1"/>
  <c r="AD973" i="1"/>
  <c r="AC973" i="1"/>
  <c r="AB973" i="1"/>
  <c r="AP972" i="1"/>
  <c r="AO972" i="1"/>
  <c r="AN972" i="1"/>
  <c r="AM972" i="1"/>
  <c r="AL972" i="1"/>
  <c r="AK972" i="1"/>
  <c r="AJ972" i="1"/>
  <c r="AI972" i="1"/>
  <c r="AH972" i="1"/>
  <c r="AG972" i="1"/>
  <c r="AF972" i="1"/>
  <c r="AE972" i="1"/>
  <c r="AD972" i="1"/>
  <c r="AC972" i="1"/>
  <c r="AB972" i="1"/>
  <c r="AP971" i="1"/>
  <c r="AO971" i="1"/>
  <c r="AN971" i="1"/>
  <c r="AM971" i="1"/>
  <c r="AL971" i="1"/>
  <c r="AK971" i="1"/>
  <c r="AJ971" i="1"/>
  <c r="AI971" i="1"/>
  <c r="AH971" i="1"/>
  <c r="AG971" i="1"/>
  <c r="AF971" i="1"/>
  <c r="AE971" i="1"/>
  <c r="AD971" i="1"/>
  <c r="AC971" i="1"/>
  <c r="AB971" i="1"/>
  <c r="AP970" i="1"/>
  <c r="AO970" i="1"/>
  <c r="AN970" i="1"/>
  <c r="AM970" i="1"/>
  <c r="AL970" i="1"/>
  <c r="AK970" i="1"/>
  <c r="AJ970" i="1"/>
  <c r="AI970" i="1"/>
  <c r="AH970" i="1"/>
  <c r="AG970" i="1"/>
  <c r="AF970" i="1"/>
  <c r="AE970" i="1"/>
  <c r="AD970" i="1"/>
  <c r="AC970" i="1"/>
  <c r="AB970" i="1"/>
  <c r="AP969" i="1"/>
  <c r="AO969" i="1"/>
  <c r="AN969" i="1"/>
  <c r="AM969" i="1"/>
  <c r="AL969" i="1"/>
  <c r="AK969" i="1"/>
  <c r="AJ969" i="1"/>
  <c r="AI969" i="1"/>
  <c r="AH969" i="1"/>
  <c r="AG969" i="1"/>
  <c r="AF969" i="1"/>
  <c r="AE969" i="1"/>
  <c r="AD969" i="1"/>
  <c r="AC969" i="1"/>
  <c r="AB969" i="1"/>
  <c r="AP968" i="1"/>
  <c r="AO968" i="1"/>
  <c r="AN968" i="1"/>
  <c r="AM968" i="1"/>
  <c r="AL968" i="1"/>
  <c r="AK968" i="1"/>
  <c r="AJ968" i="1"/>
  <c r="AI968" i="1"/>
  <c r="AH968" i="1"/>
  <c r="AG968" i="1"/>
  <c r="AF968" i="1"/>
  <c r="AE968" i="1"/>
  <c r="AD968" i="1"/>
  <c r="AC968" i="1"/>
  <c r="AB968" i="1"/>
  <c r="AP967" i="1"/>
  <c r="AO967" i="1"/>
  <c r="AN967" i="1"/>
  <c r="AM967" i="1"/>
  <c r="AL967" i="1"/>
  <c r="AK967" i="1"/>
  <c r="AJ967" i="1"/>
  <c r="AI967" i="1"/>
  <c r="AH967" i="1"/>
  <c r="AG967" i="1"/>
  <c r="AF967" i="1"/>
  <c r="AE967" i="1"/>
  <c r="AD967" i="1"/>
  <c r="AC967" i="1"/>
  <c r="AB967" i="1"/>
  <c r="AP966" i="1"/>
  <c r="AO966" i="1"/>
  <c r="AN966" i="1"/>
  <c r="AM966" i="1"/>
  <c r="AL966" i="1"/>
  <c r="AK966" i="1"/>
  <c r="AJ966" i="1"/>
  <c r="AI966" i="1"/>
  <c r="AH966" i="1"/>
  <c r="AG966" i="1"/>
  <c r="AF966" i="1"/>
  <c r="AE966" i="1"/>
  <c r="AD966" i="1"/>
  <c r="AC966" i="1"/>
  <c r="AB966" i="1"/>
  <c r="AP965" i="1"/>
  <c r="AO965" i="1"/>
  <c r="AN965" i="1"/>
  <c r="AM965" i="1"/>
  <c r="AL965" i="1"/>
  <c r="AK965" i="1"/>
  <c r="AJ965" i="1"/>
  <c r="AI965" i="1"/>
  <c r="AH965" i="1"/>
  <c r="AG965" i="1"/>
  <c r="AF965" i="1"/>
  <c r="AE965" i="1"/>
  <c r="AD965" i="1"/>
  <c r="AC965" i="1"/>
  <c r="AB965" i="1"/>
  <c r="AP964" i="1"/>
  <c r="AO964" i="1"/>
  <c r="AN964" i="1"/>
  <c r="AM964" i="1"/>
  <c r="AL964" i="1"/>
  <c r="AK964" i="1"/>
  <c r="AJ964" i="1"/>
  <c r="AI964" i="1"/>
  <c r="AH964" i="1"/>
  <c r="AG964" i="1"/>
  <c r="AF964" i="1"/>
  <c r="AE964" i="1"/>
  <c r="AD964" i="1"/>
  <c r="AC964" i="1"/>
  <c r="AB964" i="1"/>
  <c r="AP963" i="1"/>
  <c r="AO963" i="1"/>
  <c r="AN963" i="1"/>
  <c r="AM963" i="1"/>
  <c r="AL963" i="1"/>
  <c r="AK963" i="1"/>
  <c r="AJ963" i="1"/>
  <c r="AI963" i="1"/>
  <c r="AH963" i="1"/>
  <c r="AG963" i="1"/>
  <c r="AF963" i="1"/>
  <c r="AE963" i="1"/>
  <c r="AD963" i="1"/>
  <c r="AC963" i="1"/>
  <c r="AB963" i="1"/>
  <c r="AP962" i="1"/>
  <c r="AO962" i="1"/>
  <c r="AN962" i="1"/>
  <c r="AM962" i="1"/>
  <c r="AL962" i="1"/>
  <c r="AK962" i="1"/>
  <c r="AJ962" i="1"/>
  <c r="AI962" i="1"/>
  <c r="AH962" i="1"/>
  <c r="AG962" i="1"/>
  <c r="AF962" i="1"/>
  <c r="AE962" i="1"/>
  <c r="AD962" i="1"/>
  <c r="AC962" i="1"/>
  <c r="AB962" i="1"/>
  <c r="AP961" i="1"/>
  <c r="AO961" i="1"/>
  <c r="AN961" i="1"/>
  <c r="AM961" i="1"/>
  <c r="AL961" i="1"/>
  <c r="AK961" i="1"/>
  <c r="AJ961" i="1"/>
  <c r="AI961" i="1"/>
  <c r="AH961" i="1"/>
  <c r="AG961" i="1"/>
  <c r="AF961" i="1"/>
  <c r="AE961" i="1"/>
  <c r="AD961" i="1"/>
  <c r="AC961" i="1"/>
  <c r="AB961" i="1"/>
  <c r="AP960" i="1"/>
  <c r="AO960" i="1"/>
  <c r="AN960" i="1"/>
  <c r="AM960" i="1"/>
  <c r="AL960" i="1"/>
  <c r="AK960" i="1"/>
  <c r="AJ960" i="1"/>
  <c r="AI960" i="1"/>
  <c r="AH960" i="1"/>
  <c r="AG960" i="1"/>
  <c r="AF960" i="1"/>
  <c r="AE960" i="1"/>
  <c r="AD960" i="1"/>
  <c r="AC960" i="1"/>
  <c r="AB960" i="1"/>
  <c r="AP959" i="1"/>
  <c r="AO959" i="1"/>
  <c r="AN959" i="1"/>
  <c r="AM959" i="1"/>
  <c r="AL959" i="1"/>
  <c r="AK959" i="1"/>
  <c r="AJ959" i="1"/>
  <c r="AI959" i="1"/>
  <c r="AH959" i="1"/>
  <c r="AG959" i="1"/>
  <c r="AF959" i="1"/>
  <c r="AE959" i="1"/>
  <c r="AD959" i="1"/>
  <c r="AC959" i="1"/>
  <c r="AB959" i="1"/>
  <c r="AP958" i="1"/>
  <c r="AO958" i="1"/>
  <c r="AN958" i="1"/>
  <c r="AM958" i="1"/>
  <c r="AL958" i="1"/>
  <c r="AK958" i="1"/>
  <c r="AJ958" i="1"/>
  <c r="AI958" i="1"/>
  <c r="AH958" i="1"/>
  <c r="AG958" i="1"/>
  <c r="AF958" i="1"/>
  <c r="AE958" i="1"/>
  <c r="AD958" i="1"/>
  <c r="AC958" i="1"/>
  <c r="AB958" i="1"/>
  <c r="AP957" i="1"/>
  <c r="AO957" i="1"/>
  <c r="AN957" i="1"/>
  <c r="AM957" i="1"/>
  <c r="AL957" i="1"/>
  <c r="AK957" i="1"/>
  <c r="AJ957" i="1"/>
  <c r="AI957" i="1"/>
  <c r="AH957" i="1"/>
  <c r="AG957" i="1"/>
  <c r="AF957" i="1"/>
  <c r="AE957" i="1"/>
  <c r="AD957" i="1"/>
  <c r="AC957" i="1"/>
  <c r="AB957" i="1"/>
  <c r="AP956" i="1"/>
  <c r="AO956" i="1"/>
  <c r="AN956" i="1"/>
  <c r="AM956" i="1"/>
  <c r="AL956" i="1"/>
  <c r="AK956" i="1"/>
  <c r="AJ956" i="1"/>
  <c r="AI956" i="1"/>
  <c r="AH956" i="1"/>
  <c r="AG956" i="1"/>
  <c r="AF956" i="1"/>
  <c r="AE956" i="1"/>
  <c r="AD956" i="1"/>
  <c r="AC956" i="1"/>
  <c r="AB956" i="1"/>
  <c r="AP955" i="1"/>
  <c r="AO955" i="1"/>
  <c r="AN955" i="1"/>
  <c r="AM955" i="1"/>
  <c r="AL955" i="1"/>
  <c r="AK955" i="1"/>
  <c r="AJ955" i="1"/>
  <c r="AI955" i="1"/>
  <c r="AH955" i="1"/>
  <c r="AG955" i="1"/>
  <c r="AF955" i="1"/>
  <c r="AE955" i="1"/>
  <c r="AD955" i="1"/>
  <c r="AC955" i="1"/>
  <c r="AB955" i="1"/>
  <c r="AP954" i="1"/>
  <c r="AO954" i="1"/>
  <c r="AN954" i="1"/>
  <c r="AM954" i="1"/>
  <c r="AL954" i="1"/>
  <c r="AK954" i="1"/>
  <c r="AJ954" i="1"/>
  <c r="AI954" i="1"/>
  <c r="AH954" i="1"/>
  <c r="AG954" i="1"/>
  <c r="AF954" i="1"/>
  <c r="AE954" i="1"/>
  <c r="AD954" i="1"/>
  <c r="AC954" i="1"/>
  <c r="AB954" i="1"/>
  <c r="AP953" i="1"/>
  <c r="AO953" i="1"/>
  <c r="AN953" i="1"/>
  <c r="AM953" i="1"/>
  <c r="AL953" i="1"/>
  <c r="AK953" i="1"/>
  <c r="AJ953" i="1"/>
  <c r="AI953" i="1"/>
  <c r="AH953" i="1"/>
  <c r="AG953" i="1"/>
  <c r="AF953" i="1"/>
  <c r="AE953" i="1"/>
  <c r="AD953" i="1"/>
  <c r="AC953" i="1"/>
  <c r="AB953" i="1"/>
  <c r="AP952" i="1"/>
  <c r="AO952" i="1"/>
  <c r="AN952" i="1"/>
  <c r="AM952" i="1"/>
  <c r="AL952" i="1"/>
  <c r="AK952" i="1"/>
  <c r="AJ952" i="1"/>
  <c r="AI952" i="1"/>
  <c r="AH952" i="1"/>
  <c r="AG952" i="1"/>
  <c r="AF952" i="1"/>
  <c r="AE952" i="1"/>
  <c r="AD952" i="1"/>
  <c r="AC952" i="1"/>
  <c r="AB952" i="1"/>
  <c r="AP951" i="1"/>
  <c r="AO951" i="1"/>
  <c r="AN951" i="1"/>
  <c r="AM951" i="1"/>
  <c r="AL951" i="1"/>
  <c r="AK951" i="1"/>
  <c r="AJ951" i="1"/>
  <c r="AI951" i="1"/>
  <c r="AH951" i="1"/>
  <c r="AG951" i="1"/>
  <c r="AF951" i="1"/>
  <c r="AE951" i="1"/>
  <c r="AD951" i="1"/>
  <c r="AC951" i="1"/>
  <c r="AB951" i="1"/>
  <c r="AP950" i="1"/>
  <c r="AO950" i="1"/>
  <c r="AN950" i="1"/>
  <c r="AM950" i="1"/>
  <c r="AL950" i="1"/>
  <c r="AK950" i="1"/>
  <c r="AJ950" i="1"/>
  <c r="AI950" i="1"/>
  <c r="AH950" i="1"/>
  <c r="AG950" i="1"/>
  <c r="AF950" i="1"/>
  <c r="AE950" i="1"/>
  <c r="AD950" i="1"/>
  <c r="AC950" i="1"/>
  <c r="AB950" i="1"/>
  <c r="AP949" i="1"/>
  <c r="AO949" i="1"/>
  <c r="AN949" i="1"/>
  <c r="AM949" i="1"/>
  <c r="AL949" i="1"/>
  <c r="AK949" i="1"/>
  <c r="AJ949" i="1"/>
  <c r="AI949" i="1"/>
  <c r="AH949" i="1"/>
  <c r="AG949" i="1"/>
  <c r="AF949" i="1"/>
  <c r="AE949" i="1"/>
  <c r="AD949" i="1"/>
  <c r="AC949" i="1"/>
  <c r="AB949" i="1"/>
  <c r="AP948" i="1"/>
  <c r="AO948" i="1"/>
  <c r="AN948" i="1"/>
  <c r="AM948" i="1"/>
  <c r="AL948" i="1"/>
  <c r="AK948" i="1"/>
  <c r="AJ948" i="1"/>
  <c r="AI948" i="1"/>
  <c r="AH948" i="1"/>
  <c r="AG948" i="1"/>
  <c r="AF948" i="1"/>
  <c r="AE948" i="1"/>
  <c r="AD948" i="1"/>
  <c r="AC948" i="1"/>
  <c r="AB948" i="1"/>
  <c r="AP947" i="1"/>
  <c r="AO947" i="1"/>
  <c r="AN947" i="1"/>
  <c r="AM947" i="1"/>
  <c r="AL947" i="1"/>
  <c r="AK947" i="1"/>
  <c r="AJ947" i="1"/>
  <c r="AI947" i="1"/>
  <c r="AH947" i="1"/>
  <c r="AG947" i="1"/>
  <c r="AF947" i="1"/>
  <c r="AE947" i="1"/>
  <c r="AD947" i="1"/>
  <c r="AC947" i="1"/>
  <c r="AB947" i="1"/>
  <c r="AP946" i="1"/>
  <c r="AO946" i="1"/>
  <c r="AN946" i="1"/>
  <c r="AM946" i="1"/>
  <c r="AL946" i="1"/>
  <c r="AK946" i="1"/>
  <c r="AJ946" i="1"/>
  <c r="AI946" i="1"/>
  <c r="AH946" i="1"/>
  <c r="AG946" i="1"/>
  <c r="AF946" i="1"/>
  <c r="AE946" i="1"/>
  <c r="AD946" i="1"/>
  <c r="AC946" i="1"/>
  <c r="AB946" i="1"/>
  <c r="AP945" i="1"/>
  <c r="AO945" i="1"/>
  <c r="AN945" i="1"/>
  <c r="AM945" i="1"/>
  <c r="AL945" i="1"/>
  <c r="AK945" i="1"/>
  <c r="AJ945" i="1"/>
  <c r="AI945" i="1"/>
  <c r="AH945" i="1"/>
  <c r="AG945" i="1"/>
  <c r="AF945" i="1"/>
  <c r="AE945" i="1"/>
  <c r="AD945" i="1"/>
  <c r="AC945" i="1"/>
  <c r="AB945" i="1"/>
  <c r="AP944" i="1"/>
  <c r="AO944" i="1"/>
  <c r="AN944" i="1"/>
  <c r="AM944" i="1"/>
  <c r="AL944" i="1"/>
  <c r="AK944" i="1"/>
  <c r="AJ944" i="1"/>
  <c r="AI944" i="1"/>
  <c r="AH944" i="1"/>
  <c r="AG944" i="1"/>
  <c r="AF944" i="1"/>
  <c r="AE944" i="1"/>
  <c r="AD944" i="1"/>
  <c r="AC944" i="1"/>
  <c r="AB944" i="1"/>
  <c r="AP943" i="1"/>
  <c r="AO943" i="1"/>
  <c r="AN943" i="1"/>
  <c r="AM943" i="1"/>
  <c r="AL943" i="1"/>
  <c r="AK943" i="1"/>
  <c r="AJ943" i="1"/>
  <c r="AI943" i="1"/>
  <c r="AH943" i="1"/>
  <c r="AG943" i="1"/>
  <c r="AF943" i="1"/>
  <c r="AE943" i="1"/>
  <c r="AD943" i="1"/>
  <c r="AC943" i="1"/>
  <c r="AB943" i="1"/>
  <c r="AP942" i="1"/>
  <c r="AO942" i="1"/>
  <c r="AN942" i="1"/>
  <c r="AM942" i="1"/>
  <c r="AL942" i="1"/>
  <c r="AK942" i="1"/>
  <c r="AJ942" i="1"/>
  <c r="AI942" i="1"/>
  <c r="AH942" i="1"/>
  <c r="AG942" i="1"/>
  <c r="AF942" i="1"/>
  <c r="AE942" i="1"/>
  <c r="AD942" i="1"/>
  <c r="AC942" i="1"/>
  <c r="AB942" i="1"/>
  <c r="AP941" i="1"/>
  <c r="AO941" i="1"/>
  <c r="AN941" i="1"/>
  <c r="AM941" i="1"/>
  <c r="AL941" i="1"/>
  <c r="AK941" i="1"/>
  <c r="AJ941" i="1"/>
  <c r="AI941" i="1"/>
  <c r="AH941" i="1"/>
  <c r="AG941" i="1"/>
  <c r="AF941" i="1"/>
  <c r="AE941" i="1"/>
  <c r="AD941" i="1"/>
  <c r="AC941" i="1"/>
  <c r="AB941" i="1"/>
  <c r="AP940" i="1"/>
  <c r="AO940" i="1"/>
  <c r="AN940" i="1"/>
  <c r="AM940" i="1"/>
  <c r="AL940" i="1"/>
  <c r="AK940" i="1"/>
  <c r="AJ940" i="1"/>
  <c r="AI940" i="1"/>
  <c r="AH940" i="1"/>
  <c r="AG940" i="1"/>
  <c r="AF940" i="1"/>
  <c r="AE940" i="1"/>
  <c r="AD940" i="1"/>
  <c r="AC940" i="1"/>
  <c r="AB940" i="1"/>
  <c r="AP939" i="1"/>
  <c r="AO939" i="1"/>
  <c r="AN939" i="1"/>
  <c r="AM939" i="1"/>
  <c r="AL939" i="1"/>
  <c r="AK939" i="1"/>
  <c r="AJ939" i="1"/>
  <c r="AI939" i="1"/>
  <c r="AH939" i="1"/>
  <c r="AG939" i="1"/>
  <c r="AF939" i="1"/>
  <c r="AE939" i="1"/>
  <c r="AD939" i="1"/>
  <c r="AC939" i="1"/>
  <c r="AB939" i="1"/>
  <c r="AP938" i="1"/>
  <c r="AO938" i="1"/>
  <c r="AN938" i="1"/>
  <c r="AM938" i="1"/>
  <c r="AL938" i="1"/>
  <c r="AK938" i="1"/>
  <c r="AJ938" i="1"/>
  <c r="AI938" i="1"/>
  <c r="AH938" i="1"/>
  <c r="AG938" i="1"/>
  <c r="AF938" i="1"/>
  <c r="AE938" i="1"/>
  <c r="AD938" i="1"/>
  <c r="AC938" i="1"/>
  <c r="AB938" i="1"/>
  <c r="AP937" i="1"/>
  <c r="AO937" i="1"/>
  <c r="AN937" i="1"/>
  <c r="AM937" i="1"/>
  <c r="AL937" i="1"/>
  <c r="AK937" i="1"/>
  <c r="AJ937" i="1"/>
  <c r="AI937" i="1"/>
  <c r="AH937" i="1"/>
  <c r="AG937" i="1"/>
  <c r="AF937" i="1"/>
  <c r="AE937" i="1"/>
  <c r="AD937" i="1"/>
  <c r="AC937" i="1"/>
  <c r="AB937" i="1"/>
  <c r="AP936" i="1"/>
  <c r="AO936" i="1"/>
  <c r="AN936" i="1"/>
  <c r="AM936" i="1"/>
  <c r="AL936" i="1"/>
  <c r="AK936" i="1"/>
  <c r="AJ936" i="1"/>
  <c r="AI936" i="1"/>
  <c r="AH936" i="1"/>
  <c r="AG936" i="1"/>
  <c r="AF936" i="1"/>
  <c r="AE936" i="1"/>
  <c r="AD936" i="1"/>
  <c r="AC936" i="1"/>
  <c r="AB936" i="1"/>
  <c r="AP935" i="1"/>
  <c r="AO935" i="1"/>
  <c r="AN935" i="1"/>
  <c r="AM935" i="1"/>
  <c r="AL935" i="1"/>
  <c r="AK935" i="1"/>
  <c r="AJ935" i="1"/>
  <c r="AI935" i="1"/>
  <c r="AH935" i="1"/>
  <c r="AG935" i="1"/>
  <c r="AF935" i="1"/>
  <c r="AE935" i="1"/>
  <c r="AD935" i="1"/>
  <c r="AC935" i="1"/>
  <c r="AB935" i="1"/>
  <c r="AP934" i="1"/>
  <c r="AO934" i="1"/>
  <c r="AN934" i="1"/>
  <c r="AM934" i="1"/>
  <c r="AL934" i="1"/>
  <c r="AK934" i="1"/>
  <c r="AJ934" i="1"/>
  <c r="AI934" i="1"/>
  <c r="AH934" i="1"/>
  <c r="AG934" i="1"/>
  <c r="AF934" i="1"/>
  <c r="AE934" i="1"/>
  <c r="AD934" i="1"/>
  <c r="AC934" i="1"/>
  <c r="AB934" i="1"/>
  <c r="AP933" i="1"/>
  <c r="AO933" i="1"/>
  <c r="AN933" i="1"/>
  <c r="AM933" i="1"/>
  <c r="AL933" i="1"/>
  <c r="AK933" i="1"/>
  <c r="AJ933" i="1"/>
  <c r="AI933" i="1"/>
  <c r="AH933" i="1"/>
  <c r="AG933" i="1"/>
  <c r="AF933" i="1"/>
  <c r="AE933" i="1"/>
  <c r="AD933" i="1"/>
  <c r="AC933" i="1"/>
  <c r="AB933" i="1"/>
  <c r="AP932" i="1"/>
  <c r="AO932" i="1"/>
  <c r="AN932" i="1"/>
  <c r="AM932" i="1"/>
  <c r="AL932" i="1"/>
  <c r="AK932" i="1"/>
  <c r="AJ932" i="1"/>
  <c r="AI932" i="1"/>
  <c r="AH932" i="1"/>
  <c r="AG932" i="1"/>
  <c r="AF932" i="1"/>
  <c r="AE932" i="1"/>
  <c r="AD932" i="1"/>
  <c r="AC932" i="1"/>
  <c r="AB932" i="1"/>
  <c r="AP931" i="1"/>
  <c r="AO931" i="1"/>
  <c r="AN931" i="1"/>
  <c r="AM931" i="1"/>
  <c r="AL931" i="1"/>
  <c r="AK931" i="1"/>
  <c r="AJ931" i="1"/>
  <c r="AI931" i="1"/>
  <c r="AH931" i="1"/>
  <c r="AG931" i="1"/>
  <c r="AF931" i="1"/>
  <c r="AE931" i="1"/>
  <c r="AD931" i="1"/>
  <c r="AC931" i="1"/>
  <c r="AB931" i="1"/>
  <c r="AP930" i="1"/>
  <c r="AO930" i="1"/>
  <c r="AN930" i="1"/>
  <c r="AM930" i="1"/>
  <c r="AL930" i="1"/>
  <c r="AK930" i="1"/>
  <c r="AJ930" i="1"/>
  <c r="AI930" i="1"/>
  <c r="AH930" i="1"/>
  <c r="AG930" i="1"/>
  <c r="AF930" i="1"/>
  <c r="AE930" i="1"/>
  <c r="AD930" i="1"/>
  <c r="AC930" i="1"/>
  <c r="AB930" i="1"/>
  <c r="AP929" i="1"/>
  <c r="AO929" i="1"/>
  <c r="AN929" i="1"/>
  <c r="AM929" i="1"/>
  <c r="AL929" i="1"/>
  <c r="AK929" i="1"/>
  <c r="AJ929" i="1"/>
  <c r="AI929" i="1"/>
  <c r="AH929" i="1"/>
  <c r="AG929" i="1"/>
  <c r="AF929" i="1"/>
  <c r="AE929" i="1"/>
  <c r="AD929" i="1"/>
  <c r="AC929" i="1"/>
  <c r="AB929" i="1"/>
  <c r="AP928" i="1"/>
  <c r="AO928" i="1"/>
  <c r="AN928" i="1"/>
  <c r="AM928" i="1"/>
  <c r="AL928" i="1"/>
  <c r="AK928" i="1"/>
  <c r="AJ928" i="1"/>
  <c r="AI928" i="1"/>
  <c r="AH928" i="1"/>
  <c r="AG928" i="1"/>
  <c r="AF928" i="1"/>
  <c r="AE928" i="1"/>
  <c r="AD928" i="1"/>
  <c r="AC928" i="1"/>
  <c r="AB928" i="1"/>
  <c r="AP927" i="1"/>
  <c r="AO927" i="1"/>
  <c r="AN927" i="1"/>
  <c r="AM927" i="1"/>
  <c r="AL927" i="1"/>
  <c r="AK927" i="1"/>
  <c r="AJ927" i="1"/>
  <c r="AI927" i="1"/>
  <c r="AH927" i="1"/>
  <c r="AG927" i="1"/>
  <c r="AF927" i="1"/>
  <c r="AE927" i="1"/>
  <c r="AD927" i="1"/>
  <c r="AC927" i="1"/>
  <c r="AB927" i="1"/>
  <c r="AP926" i="1"/>
  <c r="AO926" i="1"/>
  <c r="AN926" i="1"/>
  <c r="AM926" i="1"/>
  <c r="AL926" i="1"/>
  <c r="AK926" i="1"/>
  <c r="AJ926" i="1"/>
  <c r="AI926" i="1"/>
  <c r="AH926" i="1"/>
  <c r="AG926" i="1"/>
  <c r="AF926" i="1"/>
  <c r="AE926" i="1"/>
  <c r="AD926" i="1"/>
  <c r="AC926" i="1"/>
  <c r="AB926" i="1"/>
  <c r="AP925" i="1"/>
  <c r="AO925" i="1"/>
  <c r="AN925" i="1"/>
  <c r="AM925" i="1"/>
  <c r="AL925" i="1"/>
  <c r="AK925" i="1"/>
  <c r="AJ925" i="1"/>
  <c r="AI925" i="1"/>
  <c r="AH925" i="1"/>
  <c r="AG925" i="1"/>
  <c r="AF925" i="1"/>
  <c r="AE925" i="1"/>
  <c r="AD925" i="1"/>
  <c r="AC925" i="1"/>
  <c r="AB925" i="1"/>
  <c r="AP924" i="1"/>
  <c r="AO924" i="1"/>
  <c r="AN924" i="1"/>
  <c r="AM924" i="1"/>
  <c r="AL924" i="1"/>
  <c r="AK924" i="1"/>
  <c r="AJ924" i="1"/>
  <c r="AI924" i="1"/>
  <c r="AH924" i="1"/>
  <c r="AG924" i="1"/>
  <c r="AF924" i="1"/>
  <c r="AE924" i="1"/>
  <c r="AD924" i="1"/>
  <c r="AC924" i="1"/>
  <c r="AB924" i="1"/>
  <c r="AP923" i="1"/>
  <c r="AO923" i="1"/>
  <c r="AN923" i="1"/>
  <c r="AM923" i="1"/>
  <c r="AL923" i="1"/>
  <c r="AK923" i="1"/>
  <c r="AJ923" i="1"/>
  <c r="AI923" i="1"/>
  <c r="AH923" i="1"/>
  <c r="AG923" i="1"/>
  <c r="AF923" i="1"/>
  <c r="AE923" i="1"/>
  <c r="AD923" i="1"/>
  <c r="AC923" i="1"/>
  <c r="AB923" i="1"/>
  <c r="AP922" i="1"/>
  <c r="AO922" i="1"/>
  <c r="AN922" i="1"/>
  <c r="AM922" i="1"/>
  <c r="AL922" i="1"/>
  <c r="AK922" i="1"/>
  <c r="AJ922" i="1"/>
  <c r="AI922" i="1"/>
  <c r="AH922" i="1"/>
  <c r="AG922" i="1"/>
  <c r="AF922" i="1"/>
  <c r="AE922" i="1"/>
  <c r="AD922" i="1"/>
  <c r="AC922" i="1"/>
  <c r="AB922" i="1"/>
  <c r="AP921" i="1"/>
  <c r="AO921" i="1"/>
  <c r="AN921" i="1"/>
  <c r="AM921" i="1"/>
  <c r="AL921" i="1"/>
  <c r="AK921" i="1"/>
  <c r="AJ921" i="1"/>
  <c r="AI921" i="1"/>
  <c r="AH921" i="1"/>
  <c r="AG921" i="1"/>
  <c r="AF921" i="1"/>
  <c r="AE921" i="1"/>
  <c r="AD921" i="1"/>
  <c r="AC921" i="1"/>
  <c r="AB921" i="1"/>
  <c r="AP920" i="1"/>
  <c r="AO920" i="1"/>
  <c r="AN920" i="1"/>
  <c r="AM920" i="1"/>
  <c r="AL920" i="1"/>
  <c r="AK920" i="1"/>
  <c r="AJ920" i="1"/>
  <c r="AI920" i="1"/>
  <c r="AH920" i="1"/>
  <c r="AG920" i="1"/>
  <c r="AF920" i="1"/>
  <c r="AE920" i="1"/>
  <c r="AD920" i="1"/>
  <c r="AC920" i="1"/>
  <c r="AB920" i="1"/>
  <c r="AP919" i="1"/>
  <c r="AO919" i="1"/>
  <c r="AN919" i="1"/>
  <c r="AM919" i="1"/>
  <c r="AL919" i="1"/>
  <c r="AK919" i="1"/>
  <c r="AJ919" i="1"/>
  <c r="AI919" i="1"/>
  <c r="AH919" i="1"/>
  <c r="AG919" i="1"/>
  <c r="AF919" i="1"/>
  <c r="AE919" i="1"/>
  <c r="AD919" i="1"/>
  <c r="AC919" i="1"/>
  <c r="AB919" i="1"/>
  <c r="AP918" i="1"/>
  <c r="AO918" i="1"/>
  <c r="AN918" i="1"/>
  <c r="AM918" i="1"/>
  <c r="AL918" i="1"/>
  <c r="AK918" i="1"/>
  <c r="AJ918" i="1"/>
  <c r="AI918" i="1"/>
  <c r="AH918" i="1"/>
  <c r="AG918" i="1"/>
  <c r="AF918" i="1"/>
  <c r="AE918" i="1"/>
  <c r="AD918" i="1"/>
  <c r="AC918" i="1"/>
  <c r="AB918" i="1"/>
  <c r="AP917" i="1"/>
  <c r="AO917" i="1"/>
  <c r="AN917" i="1"/>
  <c r="AM917" i="1"/>
  <c r="AL917" i="1"/>
  <c r="AK917" i="1"/>
  <c r="AJ917" i="1"/>
  <c r="AI917" i="1"/>
  <c r="AH917" i="1"/>
  <c r="AG917" i="1"/>
  <c r="AF917" i="1"/>
  <c r="AE917" i="1"/>
  <c r="AD917" i="1"/>
  <c r="AC917" i="1"/>
  <c r="AB917" i="1"/>
  <c r="AP916" i="1"/>
  <c r="AO916" i="1"/>
  <c r="AN916" i="1"/>
  <c r="AM916" i="1"/>
  <c r="AL916" i="1"/>
  <c r="AK916" i="1"/>
  <c r="AJ916" i="1"/>
  <c r="AI916" i="1"/>
  <c r="AH916" i="1"/>
  <c r="AG916" i="1"/>
  <c r="AF916" i="1"/>
  <c r="AE916" i="1"/>
  <c r="AD916" i="1"/>
  <c r="AC916" i="1"/>
  <c r="AB916" i="1"/>
  <c r="AP915" i="1"/>
  <c r="AO915" i="1"/>
  <c r="AN915" i="1"/>
  <c r="AM915" i="1"/>
  <c r="AL915" i="1"/>
  <c r="AK915" i="1"/>
  <c r="AJ915" i="1"/>
  <c r="AI915" i="1"/>
  <c r="AH915" i="1"/>
  <c r="AG915" i="1"/>
  <c r="AF915" i="1"/>
  <c r="AE915" i="1"/>
  <c r="AD915" i="1"/>
  <c r="AC915" i="1"/>
  <c r="AB915" i="1"/>
  <c r="AP914" i="1"/>
  <c r="AO914" i="1"/>
  <c r="AN914" i="1"/>
  <c r="AM914" i="1"/>
  <c r="AL914" i="1"/>
  <c r="AK914" i="1"/>
  <c r="AJ914" i="1"/>
  <c r="AI914" i="1"/>
  <c r="AH914" i="1"/>
  <c r="AG914" i="1"/>
  <c r="AF914" i="1"/>
  <c r="AE914" i="1"/>
  <c r="AD914" i="1"/>
  <c r="AC914" i="1"/>
  <c r="AB914" i="1"/>
  <c r="AP913" i="1"/>
  <c r="AO913" i="1"/>
  <c r="AN913" i="1"/>
  <c r="AM913" i="1"/>
  <c r="AL913" i="1"/>
  <c r="AK913" i="1"/>
  <c r="AJ913" i="1"/>
  <c r="AI913" i="1"/>
  <c r="AH913" i="1"/>
  <c r="AG913" i="1"/>
  <c r="AF913" i="1"/>
  <c r="AE913" i="1"/>
  <c r="AD913" i="1"/>
  <c r="AC913" i="1"/>
  <c r="AB913" i="1"/>
  <c r="AP912" i="1"/>
  <c r="AO912" i="1"/>
  <c r="AN912" i="1"/>
  <c r="AM912" i="1"/>
  <c r="AL912" i="1"/>
  <c r="AK912" i="1"/>
  <c r="AJ912" i="1"/>
  <c r="AI912" i="1"/>
  <c r="AH912" i="1"/>
  <c r="AG912" i="1"/>
  <c r="AF912" i="1"/>
  <c r="AE912" i="1"/>
  <c r="AD912" i="1"/>
  <c r="AC912" i="1"/>
  <c r="AB912" i="1"/>
  <c r="AP911" i="1"/>
  <c r="AO911" i="1"/>
  <c r="AN911" i="1"/>
  <c r="AM911" i="1"/>
  <c r="AL911" i="1"/>
  <c r="AK911" i="1"/>
  <c r="AJ911" i="1"/>
  <c r="AI911" i="1"/>
  <c r="AH911" i="1"/>
  <c r="AG911" i="1"/>
  <c r="AF911" i="1"/>
  <c r="AE911" i="1"/>
  <c r="AD911" i="1"/>
  <c r="AC911" i="1"/>
  <c r="AB911" i="1"/>
  <c r="AP910" i="1"/>
  <c r="AO910" i="1"/>
  <c r="AN910" i="1"/>
  <c r="AM910" i="1"/>
  <c r="AL910" i="1"/>
  <c r="AK910" i="1"/>
  <c r="AJ910" i="1"/>
  <c r="AI910" i="1"/>
  <c r="AH910" i="1"/>
  <c r="AG910" i="1"/>
  <c r="AF910" i="1"/>
  <c r="AE910" i="1"/>
  <c r="AD910" i="1"/>
  <c r="AC910" i="1"/>
  <c r="AB910" i="1"/>
  <c r="AP909" i="1"/>
  <c r="AO909" i="1"/>
  <c r="AN909" i="1"/>
  <c r="AM909" i="1"/>
  <c r="AL909" i="1"/>
  <c r="AK909" i="1"/>
  <c r="AJ909" i="1"/>
  <c r="AI909" i="1"/>
  <c r="AH909" i="1"/>
  <c r="AG909" i="1"/>
  <c r="AF909" i="1"/>
  <c r="AE909" i="1"/>
  <c r="AD909" i="1"/>
  <c r="AC909" i="1"/>
  <c r="AB909" i="1"/>
  <c r="AP908" i="1"/>
  <c r="AO908" i="1"/>
  <c r="AN908" i="1"/>
  <c r="AM908" i="1"/>
  <c r="AL908" i="1"/>
  <c r="AK908" i="1"/>
  <c r="AJ908" i="1"/>
  <c r="AI908" i="1"/>
  <c r="AH908" i="1"/>
  <c r="AG908" i="1"/>
  <c r="AF908" i="1"/>
  <c r="AE908" i="1"/>
  <c r="AD908" i="1"/>
  <c r="AC908" i="1"/>
  <c r="AB908" i="1"/>
  <c r="AP907" i="1"/>
  <c r="AO907" i="1"/>
  <c r="AN907" i="1"/>
  <c r="AM907" i="1"/>
  <c r="AL907" i="1"/>
  <c r="AK907" i="1"/>
  <c r="AJ907" i="1"/>
  <c r="AI907" i="1"/>
  <c r="AH907" i="1"/>
  <c r="AG907" i="1"/>
  <c r="AF907" i="1"/>
  <c r="AE907" i="1"/>
  <c r="AD907" i="1"/>
  <c r="AC907" i="1"/>
  <c r="AB907" i="1"/>
  <c r="AP906" i="1"/>
  <c r="AO906" i="1"/>
  <c r="AN906" i="1"/>
  <c r="AM906" i="1"/>
  <c r="AL906" i="1"/>
  <c r="AK906" i="1"/>
  <c r="AJ906" i="1"/>
  <c r="AI906" i="1"/>
  <c r="AH906" i="1"/>
  <c r="AG906" i="1"/>
  <c r="AF906" i="1"/>
  <c r="AE906" i="1"/>
  <c r="AD906" i="1"/>
  <c r="AC906" i="1"/>
  <c r="AB906" i="1"/>
  <c r="AP905" i="1"/>
  <c r="AO905" i="1"/>
  <c r="AN905" i="1"/>
  <c r="AM905" i="1"/>
  <c r="AL905" i="1"/>
  <c r="AK905" i="1"/>
  <c r="AJ905" i="1"/>
  <c r="AI905" i="1"/>
  <c r="AH905" i="1"/>
  <c r="AG905" i="1"/>
  <c r="AF905" i="1"/>
  <c r="AE905" i="1"/>
  <c r="AD905" i="1"/>
  <c r="AC905" i="1"/>
  <c r="AB905" i="1"/>
  <c r="AP904" i="1"/>
  <c r="AO904" i="1"/>
  <c r="AN904" i="1"/>
  <c r="AM904" i="1"/>
  <c r="AL904" i="1"/>
  <c r="AK904" i="1"/>
  <c r="AJ904" i="1"/>
  <c r="AI904" i="1"/>
  <c r="AH904" i="1"/>
  <c r="AG904" i="1"/>
  <c r="AF904" i="1"/>
  <c r="AE904" i="1"/>
  <c r="AD904" i="1"/>
  <c r="AC904" i="1"/>
  <c r="AB904" i="1"/>
  <c r="AP903" i="1"/>
  <c r="AO903" i="1"/>
  <c r="AN903" i="1"/>
  <c r="AM903" i="1"/>
  <c r="AL903" i="1"/>
  <c r="AK903" i="1"/>
  <c r="AJ903" i="1"/>
  <c r="AI903" i="1"/>
  <c r="AH903" i="1"/>
  <c r="AG903" i="1"/>
  <c r="AF903" i="1"/>
  <c r="AE903" i="1"/>
  <c r="AD903" i="1"/>
  <c r="AC903" i="1"/>
  <c r="AB903" i="1"/>
  <c r="AP902" i="1"/>
  <c r="AO902" i="1"/>
  <c r="AN902" i="1"/>
  <c r="AM902" i="1"/>
  <c r="AL902" i="1"/>
  <c r="AK902" i="1"/>
  <c r="AJ902" i="1"/>
  <c r="AI902" i="1"/>
  <c r="AH902" i="1"/>
  <c r="AG902" i="1"/>
  <c r="AF902" i="1"/>
  <c r="AE902" i="1"/>
  <c r="AD902" i="1"/>
  <c r="AC902" i="1"/>
  <c r="AB902" i="1"/>
  <c r="AP901" i="1"/>
  <c r="AO901" i="1"/>
  <c r="AN901" i="1"/>
  <c r="AM901" i="1"/>
  <c r="AL901" i="1"/>
  <c r="AK901" i="1"/>
  <c r="AJ901" i="1"/>
  <c r="AI901" i="1"/>
  <c r="AH901" i="1"/>
  <c r="AG901" i="1"/>
  <c r="AF901" i="1"/>
  <c r="AE901" i="1"/>
  <c r="AD901" i="1"/>
  <c r="AC901" i="1"/>
  <c r="AB901" i="1"/>
  <c r="AP900" i="1"/>
  <c r="AO900" i="1"/>
  <c r="AN900" i="1"/>
  <c r="AM900" i="1"/>
  <c r="AL900" i="1"/>
  <c r="AK900" i="1"/>
  <c r="AJ900" i="1"/>
  <c r="AI900" i="1"/>
  <c r="AH900" i="1"/>
  <c r="AG900" i="1"/>
  <c r="AF900" i="1"/>
  <c r="AE900" i="1"/>
  <c r="AD900" i="1"/>
  <c r="AC900" i="1"/>
  <c r="AB900" i="1"/>
  <c r="AP899" i="1"/>
  <c r="AO899" i="1"/>
  <c r="AN899" i="1"/>
  <c r="AM899" i="1"/>
  <c r="AL899" i="1"/>
  <c r="AK899" i="1"/>
  <c r="AJ899" i="1"/>
  <c r="AI899" i="1"/>
  <c r="AH899" i="1"/>
  <c r="AG899" i="1"/>
  <c r="AF899" i="1"/>
  <c r="AE899" i="1"/>
  <c r="AD899" i="1"/>
  <c r="AC899" i="1"/>
  <c r="AB899" i="1"/>
  <c r="AP898" i="1"/>
  <c r="AO898" i="1"/>
  <c r="AN898" i="1"/>
  <c r="AM898" i="1"/>
  <c r="AL898" i="1"/>
  <c r="AK898" i="1"/>
  <c r="AJ898" i="1"/>
  <c r="AI898" i="1"/>
  <c r="AH898" i="1"/>
  <c r="AG898" i="1"/>
  <c r="AF898" i="1"/>
  <c r="AE898" i="1"/>
  <c r="AD898" i="1"/>
  <c r="AC898" i="1"/>
  <c r="AB898" i="1"/>
  <c r="AP897" i="1"/>
  <c r="AO897" i="1"/>
  <c r="AN897" i="1"/>
  <c r="AM897" i="1"/>
  <c r="AL897" i="1"/>
  <c r="AK897" i="1"/>
  <c r="AJ897" i="1"/>
  <c r="AI897" i="1"/>
  <c r="AH897" i="1"/>
  <c r="AG897" i="1"/>
  <c r="AF897" i="1"/>
  <c r="AE897" i="1"/>
  <c r="AD897" i="1"/>
  <c r="AC897" i="1"/>
  <c r="AB897" i="1"/>
  <c r="AP896" i="1"/>
  <c r="AO896" i="1"/>
  <c r="AN896" i="1"/>
  <c r="AM896" i="1"/>
  <c r="AL896" i="1"/>
  <c r="AK896" i="1"/>
  <c r="AJ896" i="1"/>
  <c r="AI896" i="1"/>
  <c r="AH896" i="1"/>
  <c r="AG896" i="1"/>
  <c r="AF896" i="1"/>
  <c r="AE896" i="1"/>
  <c r="AD896" i="1"/>
  <c r="AC896" i="1"/>
  <c r="AB896" i="1"/>
  <c r="AP895" i="1"/>
  <c r="AO895" i="1"/>
  <c r="AN895" i="1"/>
  <c r="AM895" i="1"/>
  <c r="AL895" i="1"/>
  <c r="AK895" i="1"/>
  <c r="AJ895" i="1"/>
  <c r="AI895" i="1"/>
  <c r="AH895" i="1"/>
  <c r="AG895" i="1"/>
  <c r="AF895" i="1"/>
  <c r="AE895" i="1"/>
  <c r="AD895" i="1"/>
  <c r="AC895" i="1"/>
  <c r="AB895" i="1"/>
  <c r="AP894" i="1"/>
  <c r="AO894" i="1"/>
  <c r="AN894" i="1"/>
  <c r="AM894" i="1"/>
  <c r="AL894" i="1"/>
  <c r="AK894" i="1"/>
  <c r="AJ894" i="1"/>
  <c r="AI894" i="1"/>
  <c r="AH894" i="1"/>
  <c r="AG894" i="1"/>
  <c r="AF894" i="1"/>
  <c r="AE894" i="1"/>
  <c r="AD894" i="1"/>
  <c r="AC894" i="1"/>
  <c r="AB894" i="1"/>
  <c r="AP893" i="1"/>
  <c r="AO893" i="1"/>
  <c r="AN893" i="1"/>
  <c r="AM893" i="1"/>
  <c r="AL893" i="1"/>
  <c r="AK893" i="1"/>
  <c r="AJ893" i="1"/>
  <c r="AI893" i="1"/>
  <c r="AH893" i="1"/>
  <c r="AG893" i="1"/>
  <c r="AF893" i="1"/>
  <c r="AE893" i="1"/>
  <c r="AD893" i="1"/>
  <c r="AC893" i="1"/>
  <c r="AB893" i="1"/>
  <c r="AP892" i="1"/>
  <c r="AO892" i="1"/>
  <c r="AN892" i="1"/>
  <c r="AM892" i="1"/>
  <c r="AL892" i="1"/>
  <c r="AK892" i="1"/>
  <c r="AJ892" i="1"/>
  <c r="AI892" i="1"/>
  <c r="AH892" i="1"/>
  <c r="AG892" i="1"/>
  <c r="AF892" i="1"/>
  <c r="AE892" i="1"/>
  <c r="AD892" i="1"/>
  <c r="AC892" i="1"/>
  <c r="AB892" i="1"/>
  <c r="AP891" i="1"/>
  <c r="AO891" i="1"/>
  <c r="AN891" i="1"/>
  <c r="AM891" i="1"/>
  <c r="AL891" i="1"/>
  <c r="AK891" i="1"/>
  <c r="AJ891" i="1"/>
  <c r="AI891" i="1"/>
  <c r="AH891" i="1"/>
  <c r="AG891" i="1"/>
  <c r="AF891" i="1"/>
  <c r="AE891" i="1"/>
  <c r="AD891" i="1"/>
  <c r="AC891" i="1"/>
  <c r="AB891" i="1"/>
  <c r="AP890" i="1"/>
  <c r="AO890" i="1"/>
  <c r="AN890" i="1"/>
  <c r="AM890" i="1"/>
  <c r="AL890" i="1"/>
  <c r="AK890" i="1"/>
  <c r="AJ890" i="1"/>
  <c r="AI890" i="1"/>
  <c r="AH890" i="1"/>
  <c r="AG890" i="1"/>
  <c r="AF890" i="1"/>
  <c r="AE890" i="1"/>
  <c r="AD890" i="1"/>
  <c r="AC890" i="1"/>
  <c r="AB890" i="1"/>
  <c r="AP889" i="1"/>
  <c r="AO889" i="1"/>
  <c r="AN889" i="1"/>
  <c r="AM889" i="1"/>
  <c r="AL889" i="1"/>
  <c r="AK889" i="1"/>
  <c r="AJ889" i="1"/>
  <c r="AI889" i="1"/>
  <c r="AH889" i="1"/>
  <c r="AG889" i="1"/>
  <c r="AF889" i="1"/>
  <c r="AE889" i="1"/>
  <c r="AD889" i="1"/>
  <c r="AC889" i="1"/>
  <c r="AB889" i="1"/>
  <c r="AP888" i="1"/>
  <c r="AO888" i="1"/>
  <c r="AN888" i="1"/>
  <c r="AM888" i="1"/>
  <c r="AL888" i="1"/>
  <c r="AK888" i="1"/>
  <c r="AJ888" i="1"/>
  <c r="AI888" i="1"/>
  <c r="AH888" i="1"/>
  <c r="AG888" i="1"/>
  <c r="AF888" i="1"/>
  <c r="AE888" i="1"/>
  <c r="AD888" i="1"/>
  <c r="AC888" i="1"/>
  <c r="AB888" i="1"/>
  <c r="AP887" i="1"/>
  <c r="AO887" i="1"/>
  <c r="AN887" i="1"/>
  <c r="AM887" i="1"/>
  <c r="AL887" i="1"/>
  <c r="AK887" i="1"/>
  <c r="AJ887" i="1"/>
  <c r="AI887" i="1"/>
  <c r="AH887" i="1"/>
  <c r="AG887" i="1"/>
  <c r="AF887" i="1"/>
  <c r="AE887" i="1"/>
  <c r="AD887" i="1"/>
  <c r="AC887" i="1"/>
  <c r="AB887" i="1"/>
  <c r="AP886" i="1"/>
  <c r="AO886" i="1"/>
  <c r="AN886" i="1"/>
  <c r="AM886" i="1"/>
  <c r="AL886" i="1"/>
  <c r="AK886" i="1"/>
  <c r="AJ886" i="1"/>
  <c r="AI886" i="1"/>
  <c r="AH886" i="1"/>
  <c r="AG886" i="1"/>
  <c r="AF886" i="1"/>
  <c r="AE886" i="1"/>
  <c r="AD886" i="1"/>
  <c r="AC886" i="1"/>
  <c r="AB886" i="1"/>
  <c r="AP885" i="1"/>
  <c r="AO885" i="1"/>
  <c r="AN885" i="1"/>
  <c r="AM885" i="1"/>
  <c r="AL885" i="1"/>
  <c r="AK885" i="1"/>
  <c r="AJ885" i="1"/>
  <c r="AI885" i="1"/>
  <c r="AH885" i="1"/>
  <c r="AG885" i="1"/>
  <c r="AF885" i="1"/>
  <c r="AE885" i="1"/>
  <c r="AD885" i="1"/>
  <c r="AC885" i="1"/>
  <c r="AB885" i="1"/>
  <c r="AP884" i="1"/>
  <c r="AO884" i="1"/>
  <c r="AN884" i="1"/>
  <c r="AM884" i="1"/>
  <c r="AL884" i="1"/>
  <c r="AK884" i="1"/>
  <c r="AJ884" i="1"/>
  <c r="AI884" i="1"/>
  <c r="AH884" i="1"/>
  <c r="AG884" i="1"/>
  <c r="AF884" i="1"/>
  <c r="AE884" i="1"/>
  <c r="AD884" i="1"/>
  <c r="AC884" i="1"/>
  <c r="AB884" i="1"/>
  <c r="AP883" i="1"/>
  <c r="AO883" i="1"/>
  <c r="AN883" i="1"/>
  <c r="AM883" i="1"/>
  <c r="AL883" i="1"/>
  <c r="AK883" i="1"/>
  <c r="AJ883" i="1"/>
  <c r="AI883" i="1"/>
  <c r="AH883" i="1"/>
  <c r="AG883" i="1"/>
  <c r="AF883" i="1"/>
  <c r="AE883" i="1"/>
  <c r="AD883" i="1"/>
  <c r="AC883" i="1"/>
  <c r="AB883" i="1"/>
  <c r="AP882" i="1"/>
  <c r="AO882" i="1"/>
  <c r="AN882" i="1"/>
  <c r="AM882" i="1"/>
  <c r="AL882" i="1"/>
  <c r="AK882" i="1"/>
  <c r="AJ882" i="1"/>
  <c r="AI882" i="1"/>
  <c r="AH882" i="1"/>
  <c r="AG882" i="1"/>
  <c r="AF882" i="1"/>
  <c r="AE882" i="1"/>
  <c r="AD882" i="1"/>
  <c r="AC882" i="1"/>
  <c r="AB882" i="1"/>
  <c r="AP881" i="1"/>
  <c r="AO881" i="1"/>
  <c r="AN881" i="1"/>
  <c r="AM881" i="1"/>
  <c r="AL881" i="1"/>
  <c r="AK881" i="1"/>
  <c r="AJ881" i="1"/>
  <c r="AI881" i="1"/>
  <c r="AH881" i="1"/>
  <c r="AG881" i="1"/>
  <c r="AF881" i="1"/>
  <c r="AE881" i="1"/>
  <c r="AD881" i="1"/>
  <c r="AC881" i="1"/>
  <c r="AB881" i="1"/>
  <c r="AP880" i="1"/>
  <c r="AO880" i="1"/>
  <c r="AN880" i="1"/>
  <c r="AM880" i="1"/>
  <c r="AL880" i="1"/>
  <c r="AK880" i="1"/>
  <c r="AJ880" i="1"/>
  <c r="AI880" i="1"/>
  <c r="AH880" i="1"/>
  <c r="AG880" i="1"/>
  <c r="AF880" i="1"/>
  <c r="AE880" i="1"/>
  <c r="AD880" i="1"/>
  <c r="AC880" i="1"/>
  <c r="AB880" i="1"/>
  <c r="AP879" i="1"/>
  <c r="AO879" i="1"/>
  <c r="AN879" i="1"/>
  <c r="AM879" i="1"/>
  <c r="AL879" i="1"/>
  <c r="AK879" i="1"/>
  <c r="AJ879" i="1"/>
  <c r="AI879" i="1"/>
  <c r="AH879" i="1"/>
  <c r="AG879" i="1"/>
  <c r="AF879" i="1"/>
  <c r="AE879" i="1"/>
  <c r="AD879" i="1"/>
  <c r="AC879" i="1"/>
  <c r="AB879" i="1"/>
  <c r="AP878" i="1"/>
  <c r="AO878" i="1"/>
  <c r="AN878" i="1"/>
  <c r="AM878" i="1"/>
  <c r="AL878" i="1"/>
  <c r="AK878" i="1"/>
  <c r="AJ878" i="1"/>
  <c r="AI878" i="1"/>
  <c r="AH878" i="1"/>
  <c r="AG878" i="1"/>
  <c r="AF878" i="1"/>
  <c r="AE878" i="1"/>
  <c r="AD878" i="1"/>
  <c r="AC878" i="1"/>
  <c r="AB878" i="1"/>
  <c r="AP877" i="1"/>
  <c r="AO877" i="1"/>
  <c r="AN877" i="1"/>
  <c r="AM877" i="1"/>
  <c r="AL877" i="1"/>
  <c r="AK877" i="1"/>
  <c r="AJ877" i="1"/>
  <c r="AI877" i="1"/>
  <c r="AH877" i="1"/>
  <c r="AG877" i="1"/>
  <c r="AF877" i="1"/>
  <c r="AE877" i="1"/>
  <c r="AD877" i="1"/>
  <c r="AC877" i="1"/>
  <c r="AB877" i="1"/>
  <c r="AP876" i="1"/>
  <c r="AO876" i="1"/>
  <c r="AN876" i="1"/>
  <c r="AM876" i="1"/>
  <c r="AL876" i="1"/>
  <c r="AK876" i="1"/>
  <c r="AJ876" i="1"/>
  <c r="AI876" i="1"/>
  <c r="AH876" i="1"/>
  <c r="AG876" i="1"/>
  <c r="AF876" i="1"/>
  <c r="AE876" i="1"/>
  <c r="AD876" i="1"/>
  <c r="AC876" i="1"/>
  <c r="AB876" i="1"/>
  <c r="AP875" i="1"/>
  <c r="AO875" i="1"/>
  <c r="AN875" i="1"/>
  <c r="AM875" i="1"/>
  <c r="AL875" i="1"/>
  <c r="AK875" i="1"/>
  <c r="AJ875" i="1"/>
  <c r="AI875" i="1"/>
  <c r="AH875" i="1"/>
  <c r="AG875" i="1"/>
  <c r="AF875" i="1"/>
  <c r="AE875" i="1"/>
  <c r="AD875" i="1"/>
  <c r="AC875" i="1"/>
  <c r="AB875" i="1"/>
  <c r="AP874" i="1"/>
  <c r="AO874" i="1"/>
  <c r="AN874" i="1"/>
  <c r="AM874" i="1"/>
  <c r="AL874" i="1"/>
  <c r="AK874" i="1"/>
  <c r="AJ874" i="1"/>
  <c r="AI874" i="1"/>
  <c r="AH874" i="1"/>
  <c r="AG874" i="1"/>
  <c r="AF874" i="1"/>
  <c r="AE874" i="1"/>
  <c r="AD874" i="1"/>
  <c r="AC874" i="1"/>
  <c r="AB874" i="1"/>
  <c r="AP873" i="1"/>
  <c r="AO873" i="1"/>
  <c r="AN873" i="1"/>
  <c r="AM873" i="1"/>
  <c r="AL873" i="1"/>
  <c r="AK873" i="1"/>
  <c r="AJ873" i="1"/>
  <c r="AI873" i="1"/>
  <c r="AH873" i="1"/>
  <c r="AG873" i="1"/>
  <c r="AF873" i="1"/>
  <c r="AE873" i="1"/>
  <c r="AD873" i="1"/>
  <c r="AC873" i="1"/>
  <c r="AB873" i="1"/>
  <c r="AP872" i="1"/>
  <c r="AO872" i="1"/>
  <c r="AN872" i="1"/>
  <c r="AM872" i="1"/>
  <c r="AL872" i="1"/>
  <c r="AK872" i="1"/>
  <c r="AJ872" i="1"/>
  <c r="AI872" i="1"/>
  <c r="AH872" i="1"/>
  <c r="AG872" i="1"/>
  <c r="AF872" i="1"/>
  <c r="AE872" i="1"/>
  <c r="AD872" i="1"/>
  <c r="AC872" i="1"/>
  <c r="AB872" i="1"/>
  <c r="AP871" i="1"/>
  <c r="AO871" i="1"/>
  <c r="AN871" i="1"/>
  <c r="AM871" i="1"/>
  <c r="AL871" i="1"/>
  <c r="AK871" i="1"/>
  <c r="AJ871" i="1"/>
  <c r="AI871" i="1"/>
  <c r="AH871" i="1"/>
  <c r="AG871" i="1"/>
  <c r="AF871" i="1"/>
  <c r="AE871" i="1"/>
  <c r="AD871" i="1"/>
  <c r="AC871" i="1"/>
  <c r="AB871" i="1"/>
  <c r="AP870" i="1"/>
  <c r="AO870" i="1"/>
  <c r="AN870" i="1"/>
  <c r="AM870" i="1"/>
  <c r="AL870" i="1"/>
  <c r="AK870" i="1"/>
  <c r="AJ870" i="1"/>
  <c r="AI870" i="1"/>
  <c r="AH870" i="1"/>
  <c r="AG870" i="1"/>
  <c r="AF870" i="1"/>
  <c r="AE870" i="1"/>
  <c r="AD870" i="1"/>
  <c r="AC870" i="1"/>
  <c r="AB870" i="1"/>
  <c r="AP869" i="1"/>
  <c r="AO869" i="1"/>
  <c r="AN869" i="1"/>
  <c r="AM869" i="1"/>
  <c r="AL869" i="1"/>
  <c r="AK869" i="1"/>
  <c r="AJ869" i="1"/>
  <c r="AI869" i="1"/>
  <c r="AH869" i="1"/>
  <c r="AG869" i="1"/>
  <c r="AF869" i="1"/>
  <c r="AE869" i="1"/>
  <c r="AD869" i="1"/>
  <c r="AC869" i="1"/>
  <c r="AB869" i="1"/>
  <c r="AP868" i="1"/>
  <c r="AO868" i="1"/>
  <c r="AN868" i="1"/>
  <c r="AM868" i="1"/>
  <c r="AL868" i="1"/>
  <c r="AK868" i="1"/>
  <c r="AJ868" i="1"/>
  <c r="AI868" i="1"/>
  <c r="AH868" i="1"/>
  <c r="AG868" i="1"/>
  <c r="AF868" i="1"/>
  <c r="AE868" i="1"/>
  <c r="AD868" i="1"/>
  <c r="AC868" i="1"/>
  <c r="AB868" i="1"/>
  <c r="AP867" i="1"/>
  <c r="AO867" i="1"/>
  <c r="AN867" i="1"/>
  <c r="AM867" i="1"/>
  <c r="AL867" i="1"/>
  <c r="AK867" i="1"/>
  <c r="AJ867" i="1"/>
  <c r="AI867" i="1"/>
  <c r="AH867" i="1"/>
  <c r="AG867" i="1"/>
  <c r="AF867" i="1"/>
  <c r="AE867" i="1"/>
  <c r="AD867" i="1"/>
  <c r="AC867" i="1"/>
  <c r="AB867" i="1"/>
  <c r="AP866" i="1"/>
  <c r="AO866" i="1"/>
  <c r="AN866" i="1"/>
  <c r="AM866" i="1"/>
  <c r="AL866" i="1"/>
  <c r="AK866" i="1"/>
  <c r="AJ866" i="1"/>
  <c r="AI866" i="1"/>
  <c r="AH866" i="1"/>
  <c r="AG866" i="1"/>
  <c r="AF866" i="1"/>
  <c r="AE866" i="1"/>
  <c r="AD866" i="1"/>
  <c r="AC866" i="1"/>
  <c r="AB866" i="1"/>
  <c r="AP865" i="1"/>
  <c r="AO865" i="1"/>
  <c r="AN865" i="1"/>
  <c r="AM865" i="1"/>
  <c r="AL865" i="1"/>
  <c r="AK865" i="1"/>
  <c r="AJ865" i="1"/>
  <c r="AI865" i="1"/>
  <c r="AH865" i="1"/>
  <c r="AG865" i="1"/>
  <c r="AF865" i="1"/>
  <c r="AE865" i="1"/>
  <c r="AD865" i="1"/>
  <c r="AC865" i="1"/>
  <c r="AB865" i="1"/>
  <c r="AP864" i="1"/>
  <c r="AO864" i="1"/>
  <c r="AN864" i="1"/>
  <c r="AM864" i="1"/>
  <c r="AL864" i="1"/>
  <c r="AK864" i="1"/>
  <c r="AJ864" i="1"/>
  <c r="AI864" i="1"/>
  <c r="AH864" i="1"/>
  <c r="AG864" i="1"/>
  <c r="AF864" i="1"/>
  <c r="AE864" i="1"/>
  <c r="AD864" i="1"/>
  <c r="AC864" i="1"/>
  <c r="AB864" i="1"/>
  <c r="AP863" i="1"/>
  <c r="AO863" i="1"/>
  <c r="AN863" i="1"/>
  <c r="AM863" i="1"/>
  <c r="AL863" i="1"/>
  <c r="AK863" i="1"/>
  <c r="AJ863" i="1"/>
  <c r="AI863" i="1"/>
  <c r="AH863" i="1"/>
  <c r="AG863" i="1"/>
  <c r="AF863" i="1"/>
  <c r="AE863" i="1"/>
  <c r="AD863" i="1"/>
  <c r="AC863" i="1"/>
  <c r="AB863" i="1"/>
  <c r="AP862" i="1"/>
  <c r="AO862" i="1"/>
  <c r="AN862" i="1"/>
  <c r="AM862" i="1"/>
  <c r="AL862" i="1"/>
  <c r="AK862" i="1"/>
  <c r="AJ862" i="1"/>
  <c r="AI862" i="1"/>
  <c r="AH862" i="1"/>
  <c r="AG862" i="1"/>
  <c r="AF862" i="1"/>
  <c r="AE862" i="1"/>
  <c r="AD862" i="1"/>
  <c r="AC862" i="1"/>
  <c r="AB862" i="1"/>
  <c r="AP861" i="1"/>
  <c r="AO861" i="1"/>
  <c r="AN861" i="1"/>
  <c r="AM861" i="1"/>
  <c r="AL861" i="1"/>
  <c r="AK861" i="1"/>
  <c r="AJ861" i="1"/>
  <c r="AI861" i="1"/>
  <c r="AH861" i="1"/>
  <c r="AG861" i="1"/>
  <c r="AF861" i="1"/>
  <c r="AE861" i="1"/>
  <c r="AD861" i="1"/>
  <c r="AC861" i="1"/>
  <c r="AB861" i="1"/>
  <c r="AP860" i="1"/>
  <c r="AO860" i="1"/>
  <c r="AN860" i="1"/>
  <c r="AM860" i="1"/>
  <c r="AL860" i="1"/>
  <c r="AK860" i="1"/>
  <c r="AJ860" i="1"/>
  <c r="AI860" i="1"/>
  <c r="AH860" i="1"/>
  <c r="AG860" i="1"/>
  <c r="AF860" i="1"/>
  <c r="AE860" i="1"/>
  <c r="AD860" i="1"/>
  <c r="AC860" i="1"/>
  <c r="AB860" i="1"/>
  <c r="AP859" i="1"/>
  <c r="AO859" i="1"/>
  <c r="AN859" i="1"/>
  <c r="AM859" i="1"/>
  <c r="AL859" i="1"/>
  <c r="AK859" i="1"/>
  <c r="AJ859" i="1"/>
  <c r="AI859" i="1"/>
  <c r="AH859" i="1"/>
  <c r="AG859" i="1"/>
  <c r="AF859" i="1"/>
  <c r="AE859" i="1"/>
  <c r="AD859" i="1"/>
  <c r="AC859" i="1"/>
  <c r="AB859" i="1"/>
  <c r="AP858" i="1"/>
  <c r="AO858" i="1"/>
  <c r="AN858" i="1"/>
  <c r="AM858" i="1"/>
  <c r="AL858" i="1"/>
  <c r="AK858" i="1"/>
  <c r="AJ858" i="1"/>
  <c r="AI858" i="1"/>
  <c r="AH858" i="1"/>
  <c r="AG858" i="1"/>
  <c r="AF858" i="1"/>
  <c r="AE858" i="1"/>
  <c r="AD858" i="1"/>
  <c r="AC858" i="1"/>
  <c r="AB858" i="1"/>
  <c r="AP857" i="1"/>
  <c r="AO857" i="1"/>
  <c r="AN857" i="1"/>
  <c r="AM857" i="1"/>
  <c r="AL857" i="1"/>
  <c r="AK857" i="1"/>
  <c r="AJ857" i="1"/>
  <c r="AI857" i="1"/>
  <c r="AH857" i="1"/>
  <c r="AG857" i="1"/>
  <c r="AF857" i="1"/>
  <c r="AE857" i="1"/>
  <c r="AD857" i="1"/>
  <c r="AC857" i="1"/>
  <c r="AB857" i="1"/>
  <c r="AP856" i="1"/>
  <c r="AO856" i="1"/>
  <c r="AN856" i="1"/>
  <c r="AM856" i="1"/>
  <c r="AL856" i="1"/>
  <c r="AK856" i="1"/>
  <c r="AJ856" i="1"/>
  <c r="AI856" i="1"/>
  <c r="AH856" i="1"/>
  <c r="AG856" i="1"/>
  <c r="AF856" i="1"/>
  <c r="AE856" i="1"/>
  <c r="AD856" i="1"/>
  <c r="AC856" i="1"/>
  <c r="AB856" i="1"/>
  <c r="AP855" i="1"/>
  <c r="AO855" i="1"/>
  <c r="AN855" i="1"/>
  <c r="AM855" i="1"/>
  <c r="AL855" i="1"/>
  <c r="AK855" i="1"/>
  <c r="AJ855" i="1"/>
  <c r="AI855" i="1"/>
  <c r="AH855" i="1"/>
  <c r="AG855" i="1"/>
  <c r="AF855" i="1"/>
  <c r="AE855" i="1"/>
  <c r="AD855" i="1"/>
  <c r="AC855" i="1"/>
  <c r="AB855" i="1"/>
  <c r="AP854" i="1"/>
  <c r="AO854" i="1"/>
  <c r="AN854" i="1"/>
  <c r="AM854" i="1"/>
  <c r="AL854" i="1"/>
  <c r="AK854" i="1"/>
  <c r="AJ854" i="1"/>
  <c r="AI854" i="1"/>
  <c r="AH854" i="1"/>
  <c r="AG854" i="1"/>
  <c r="AF854" i="1"/>
  <c r="AE854" i="1"/>
  <c r="AD854" i="1"/>
  <c r="AC854" i="1"/>
  <c r="AB854" i="1"/>
  <c r="AP853" i="1"/>
  <c r="AO853" i="1"/>
  <c r="AN853" i="1"/>
  <c r="AM853" i="1"/>
  <c r="AL853" i="1"/>
  <c r="AK853" i="1"/>
  <c r="AJ853" i="1"/>
  <c r="AI853" i="1"/>
  <c r="AH853" i="1"/>
  <c r="AG853" i="1"/>
  <c r="AF853" i="1"/>
  <c r="AE853" i="1"/>
  <c r="AD853" i="1"/>
  <c r="AC853" i="1"/>
  <c r="AB853" i="1"/>
  <c r="AP852" i="1"/>
  <c r="AO852" i="1"/>
  <c r="AN852" i="1"/>
  <c r="AM852" i="1"/>
  <c r="AL852" i="1"/>
  <c r="AK852" i="1"/>
  <c r="AJ852" i="1"/>
  <c r="AI852" i="1"/>
  <c r="AH852" i="1"/>
  <c r="AG852" i="1"/>
  <c r="AF852" i="1"/>
  <c r="AE852" i="1"/>
  <c r="AD852" i="1"/>
  <c r="AC852" i="1"/>
  <c r="AB852" i="1"/>
  <c r="AP851" i="1"/>
  <c r="AO851" i="1"/>
  <c r="AN851" i="1"/>
  <c r="AM851" i="1"/>
  <c r="AL851" i="1"/>
  <c r="AK851" i="1"/>
  <c r="AJ851" i="1"/>
  <c r="AI851" i="1"/>
  <c r="AH851" i="1"/>
  <c r="AG851" i="1"/>
  <c r="AF851" i="1"/>
  <c r="AE851" i="1"/>
  <c r="AD851" i="1"/>
  <c r="AC851" i="1"/>
  <c r="AB851" i="1"/>
  <c r="AP850" i="1"/>
  <c r="AO850" i="1"/>
  <c r="AN850" i="1"/>
  <c r="AM850" i="1"/>
  <c r="AL850" i="1"/>
  <c r="AK850" i="1"/>
  <c r="AJ850" i="1"/>
  <c r="AI850" i="1"/>
  <c r="AH850" i="1"/>
  <c r="AG850" i="1"/>
  <c r="AF850" i="1"/>
  <c r="AE850" i="1"/>
  <c r="AD850" i="1"/>
  <c r="AC850" i="1"/>
  <c r="AB850" i="1"/>
  <c r="AP849" i="1"/>
  <c r="AO849" i="1"/>
  <c r="AN849" i="1"/>
  <c r="AM849" i="1"/>
  <c r="AL849" i="1"/>
  <c r="AK849" i="1"/>
  <c r="AJ849" i="1"/>
  <c r="AI849" i="1"/>
  <c r="AH849" i="1"/>
  <c r="AG849" i="1"/>
  <c r="AF849" i="1"/>
  <c r="AE849" i="1"/>
  <c r="AD849" i="1"/>
  <c r="AC849" i="1"/>
  <c r="AB849" i="1"/>
  <c r="AP848" i="1"/>
  <c r="AO848" i="1"/>
  <c r="AN848" i="1"/>
  <c r="AM848" i="1"/>
  <c r="AL848" i="1"/>
  <c r="AK848" i="1"/>
  <c r="AJ848" i="1"/>
  <c r="AI848" i="1"/>
  <c r="AH848" i="1"/>
  <c r="AG848" i="1"/>
  <c r="AF848" i="1"/>
  <c r="AE848" i="1"/>
  <c r="AD848" i="1"/>
  <c r="AC848" i="1"/>
  <c r="AB848" i="1"/>
  <c r="AP847" i="1"/>
  <c r="AO847" i="1"/>
  <c r="AN847" i="1"/>
  <c r="AM847" i="1"/>
  <c r="AL847" i="1"/>
  <c r="AK847" i="1"/>
  <c r="AJ847" i="1"/>
  <c r="AI847" i="1"/>
  <c r="AH847" i="1"/>
  <c r="AG847" i="1"/>
  <c r="AF847" i="1"/>
  <c r="AE847" i="1"/>
  <c r="AD847" i="1"/>
  <c r="AC847" i="1"/>
  <c r="AB847" i="1"/>
  <c r="AP846" i="1"/>
  <c r="AO846" i="1"/>
  <c r="AN846" i="1"/>
  <c r="AM846" i="1"/>
  <c r="AL846" i="1"/>
  <c r="AK846" i="1"/>
  <c r="AJ846" i="1"/>
  <c r="AI846" i="1"/>
  <c r="AH846" i="1"/>
  <c r="AG846" i="1"/>
  <c r="AF846" i="1"/>
  <c r="AE846" i="1"/>
  <c r="AD846" i="1"/>
  <c r="AC846" i="1"/>
  <c r="AB846" i="1"/>
  <c r="AP845" i="1"/>
  <c r="AO845" i="1"/>
  <c r="AN845" i="1"/>
  <c r="AM845" i="1"/>
  <c r="AL845" i="1"/>
  <c r="AK845" i="1"/>
  <c r="AJ845" i="1"/>
  <c r="AI845" i="1"/>
  <c r="AH845" i="1"/>
  <c r="AG845" i="1"/>
  <c r="AF845" i="1"/>
  <c r="AE845" i="1"/>
  <c r="AD845" i="1"/>
  <c r="AC845" i="1"/>
  <c r="AB845" i="1"/>
  <c r="AP844" i="1"/>
  <c r="AO844" i="1"/>
  <c r="AN844" i="1"/>
  <c r="AM844" i="1"/>
  <c r="AL844" i="1"/>
  <c r="AK844" i="1"/>
  <c r="AJ844" i="1"/>
  <c r="AI844" i="1"/>
  <c r="AH844" i="1"/>
  <c r="AG844" i="1"/>
  <c r="AF844" i="1"/>
  <c r="AE844" i="1"/>
  <c r="AD844" i="1"/>
  <c r="AC844" i="1"/>
  <c r="AB844" i="1"/>
  <c r="AP843" i="1"/>
  <c r="AO843" i="1"/>
  <c r="AN843" i="1"/>
  <c r="AM843" i="1"/>
  <c r="AL843" i="1"/>
  <c r="AK843" i="1"/>
  <c r="AJ843" i="1"/>
  <c r="AI843" i="1"/>
  <c r="AH843" i="1"/>
  <c r="AG843" i="1"/>
  <c r="AF843" i="1"/>
  <c r="AE843" i="1"/>
  <c r="AD843" i="1"/>
  <c r="AC843" i="1"/>
  <c r="AB843" i="1"/>
  <c r="AP842" i="1"/>
  <c r="AO842" i="1"/>
  <c r="AN842" i="1"/>
  <c r="AM842" i="1"/>
  <c r="AL842" i="1"/>
  <c r="AK842" i="1"/>
  <c r="AJ842" i="1"/>
  <c r="AI842" i="1"/>
  <c r="AH842" i="1"/>
  <c r="AG842" i="1"/>
  <c r="AF842" i="1"/>
  <c r="AE842" i="1"/>
  <c r="AD842" i="1"/>
  <c r="AC842" i="1"/>
  <c r="AB842" i="1"/>
  <c r="AP841" i="1"/>
  <c r="AO841" i="1"/>
  <c r="AN841" i="1"/>
  <c r="AM841" i="1"/>
  <c r="AL841" i="1"/>
  <c r="AK841" i="1"/>
  <c r="AJ841" i="1"/>
  <c r="AI841" i="1"/>
  <c r="AH841" i="1"/>
  <c r="AG841" i="1"/>
  <c r="AF841" i="1"/>
  <c r="AE841" i="1"/>
  <c r="AD841" i="1"/>
  <c r="AC841" i="1"/>
  <c r="AB841" i="1"/>
  <c r="AP840" i="1"/>
  <c r="AO840" i="1"/>
  <c r="AN840" i="1"/>
  <c r="AM840" i="1"/>
  <c r="AL840" i="1"/>
  <c r="AK840" i="1"/>
  <c r="AJ840" i="1"/>
  <c r="AI840" i="1"/>
  <c r="AH840" i="1"/>
  <c r="AG840" i="1"/>
  <c r="AF840" i="1"/>
  <c r="AE840" i="1"/>
  <c r="AD840" i="1"/>
  <c r="AC840" i="1"/>
  <c r="AB840" i="1"/>
  <c r="AP839" i="1"/>
  <c r="AO839" i="1"/>
  <c r="AN839" i="1"/>
  <c r="AM839" i="1"/>
  <c r="AL839" i="1"/>
  <c r="AK839" i="1"/>
  <c r="AJ839" i="1"/>
  <c r="AI839" i="1"/>
  <c r="AH839" i="1"/>
  <c r="AG839" i="1"/>
  <c r="AF839" i="1"/>
  <c r="AE839" i="1"/>
  <c r="AD839" i="1"/>
  <c r="AC839" i="1"/>
  <c r="AB839" i="1"/>
  <c r="AP838" i="1"/>
  <c r="AO838" i="1"/>
  <c r="AN838" i="1"/>
  <c r="AM838" i="1"/>
  <c r="AL838" i="1"/>
  <c r="AK838" i="1"/>
  <c r="AJ838" i="1"/>
  <c r="AI838" i="1"/>
  <c r="AH838" i="1"/>
  <c r="AG838" i="1"/>
  <c r="AF838" i="1"/>
  <c r="AE838" i="1"/>
  <c r="AD838" i="1"/>
  <c r="AC838" i="1"/>
  <c r="AB838" i="1"/>
  <c r="AP837" i="1"/>
  <c r="AO837" i="1"/>
  <c r="AN837" i="1"/>
  <c r="AM837" i="1"/>
  <c r="AL837" i="1"/>
  <c r="AK837" i="1"/>
  <c r="AJ837" i="1"/>
  <c r="AI837" i="1"/>
  <c r="AH837" i="1"/>
  <c r="AG837" i="1"/>
  <c r="AF837" i="1"/>
  <c r="AE837" i="1"/>
  <c r="AD837" i="1"/>
  <c r="AC837" i="1"/>
  <c r="AB837" i="1"/>
  <c r="AP836" i="1"/>
  <c r="AO836" i="1"/>
  <c r="AN836" i="1"/>
  <c r="AM836" i="1"/>
  <c r="AL836" i="1"/>
  <c r="AK836" i="1"/>
  <c r="AJ836" i="1"/>
  <c r="AI836" i="1"/>
  <c r="AH836" i="1"/>
  <c r="AG836" i="1"/>
  <c r="AF836" i="1"/>
  <c r="AE836" i="1"/>
  <c r="AD836" i="1"/>
  <c r="AC836" i="1"/>
  <c r="AB836" i="1"/>
  <c r="AP835" i="1"/>
  <c r="AO835" i="1"/>
  <c r="AN835" i="1"/>
  <c r="AM835" i="1"/>
  <c r="AL835" i="1"/>
  <c r="AK835" i="1"/>
  <c r="AJ835" i="1"/>
  <c r="AI835" i="1"/>
  <c r="AH835" i="1"/>
  <c r="AG835" i="1"/>
  <c r="AF835" i="1"/>
  <c r="AE835" i="1"/>
  <c r="AD835" i="1"/>
  <c r="AC835" i="1"/>
  <c r="AB835" i="1"/>
  <c r="AP834" i="1"/>
  <c r="AO834" i="1"/>
  <c r="AN834" i="1"/>
  <c r="AM834" i="1"/>
  <c r="AL834" i="1"/>
  <c r="AK834" i="1"/>
  <c r="AJ834" i="1"/>
  <c r="AI834" i="1"/>
  <c r="AH834" i="1"/>
  <c r="AG834" i="1"/>
  <c r="AF834" i="1"/>
  <c r="AE834" i="1"/>
  <c r="AD834" i="1"/>
  <c r="AC834" i="1"/>
  <c r="AB834" i="1"/>
  <c r="AP833" i="1"/>
  <c r="AO833" i="1"/>
  <c r="AN833" i="1"/>
  <c r="AM833" i="1"/>
  <c r="AL833" i="1"/>
  <c r="AK833" i="1"/>
  <c r="AJ833" i="1"/>
  <c r="AI833" i="1"/>
  <c r="AH833" i="1"/>
  <c r="AG833" i="1"/>
  <c r="AF833" i="1"/>
  <c r="AE833" i="1"/>
  <c r="AD833" i="1"/>
  <c r="AC833" i="1"/>
  <c r="AB833" i="1"/>
  <c r="AP832" i="1"/>
  <c r="AO832" i="1"/>
  <c r="AN832" i="1"/>
  <c r="AM832" i="1"/>
  <c r="AL832" i="1"/>
  <c r="AK832" i="1"/>
  <c r="AJ832" i="1"/>
  <c r="AI832" i="1"/>
  <c r="AH832" i="1"/>
  <c r="AG832" i="1"/>
  <c r="AF832" i="1"/>
  <c r="AE832" i="1"/>
  <c r="AD832" i="1"/>
  <c r="AC832" i="1"/>
  <c r="AB832" i="1"/>
  <c r="AP831" i="1"/>
  <c r="AO831" i="1"/>
  <c r="AN831" i="1"/>
  <c r="AM831" i="1"/>
  <c r="AL831" i="1"/>
  <c r="AK831" i="1"/>
  <c r="AJ831" i="1"/>
  <c r="AI831" i="1"/>
  <c r="AH831" i="1"/>
  <c r="AG831" i="1"/>
  <c r="AF831" i="1"/>
  <c r="AE831" i="1"/>
  <c r="AD831" i="1"/>
  <c r="AC831" i="1"/>
  <c r="AB831" i="1"/>
  <c r="AP830" i="1"/>
  <c r="AO830" i="1"/>
  <c r="AN830" i="1"/>
  <c r="AM830" i="1"/>
  <c r="AL830" i="1"/>
  <c r="AK830" i="1"/>
  <c r="AJ830" i="1"/>
  <c r="AI830" i="1"/>
  <c r="AH830" i="1"/>
  <c r="AG830" i="1"/>
  <c r="AF830" i="1"/>
  <c r="AE830" i="1"/>
  <c r="AD830" i="1"/>
  <c r="AC830" i="1"/>
  <c r="AB830" i="1"/>
  <c r="AP829" i="1"/>
  <c r="AO829" i="1"/>
  <c r="AN829" i="1"/>
  <c r="AM829" i="1"/>
  <c r="AL829" i="1"/>
  <c r="AK829" i="1"/>
  <c r="AJ829" i="1"/>
  <c r="AI829" i="1"/>
  <c r="AH829" i="1"/>
  <c r="AG829" i="1"/>
  <c r="AF829" i="1"/>
  <c r="AE829" i="1"/>
  <c r="AD829" i="1"/>
  <c r="AC829" i="1"/>
  <c r="AB829" i="1"/>
  <c r="AP828" i="1"/>
  <c r="AO828" i="1"/>
  <c r="AN828" i="1"/>
  <c r="AM828" i="1"/>
  <c r="AL828" i="1"/>
  <c r="AK828" i="1"/>
  <c r="AJ828" i="1"/>
  <c r="AI828" i="1"/>
  <c r="AH828" i="1"/>
  <c r="AG828" i="1"/>
  <c r="AF828" i="1"/>
  <c r="AE828" i="1"/>
  <c r="AD828" i="1"/>
  <c r="AC828" i="1"/>
  <c r="AB828" i="1"/>
  <c r="AP827" i="1"/>
  <c r="AO827" i="1"/>
  <c r="AN827" i="1"/>
  <c r="AM827" i="1"/>
  <c r="AL827" i="1"/>
  <c r="AK827" i="1"/>
  <c r="AJ827" i="1"/>
  <c r="AI827" i="1"/>
  <c r="AH827" i="1"/>
  <c r="AG827" i="1"/>
  <c r="AF827" i="1"/>
  <c r="AE827" i="1"/>
  <c r="AD827" i="1"/>
  <c r="AC827" i="1"/>
  <c r="AB827" i="1"/>
  <c r="AP826" i="1"/>
  <c r="AO826" i="1"/>
  <c r="AN826" i="1"/>
  <c r="AM826" i="1"/>
  <c r="AL826" i="1"/>
  <c r="AK826" i="1"/>
  <c r="AJ826" i="1"/>
  <c r="AI826" i="1"/>
  <c r="AH826" i="1"/>
  <c r="AG826" i="1"/>
  <c r="AF826" i="1"/>
  <c r="AE826" i="1"/>
  <c r="AD826" i="1"/>
  <c r="AC826" i="1"/>
  <c r="AB826" i="1"/>
  <c r="AP825" i="1"/>
  <c r="AO825" i="1"/>
  <c r="AN825" i="1"/>
  <c r="AM825" i="1"/>
  <c r="AL825" i="1"/>
  <c r="AK825" i="1"/>
  <c r="AJ825" i="1"/>
  <c r="AI825" i="1"/>
  <c r="AH825" i="1"/>
  <c r="AG825" i="1"/>
  <c r="AF825" i="1"/>
  <c r="AE825" i="1"/>
  <c r="AD825" i="1"/>
  <c r="AC825" i="1"/>
  <c r="AB825" i="1"/>
  <c r="AP824" i="1"/>
  <c r="AO824" i="1"/>
  <c r="AN824" i="1"/>
  <c r="AM824" i="1"/>
  <c r="AL824" i="1"/>
  <c r="AK824" i="1"/>
  <c r="AJ824" i="1"/>
  <c r="AI824" i="1"/>
  <c r="AH824" i="1"/>
  <c r="AG824" i="1"/>
  <c r="AF824" i="1"/>
  <c r="AE824" i="1"/>
  <c r="AD824" i="1"/>
  <c r="AC824" i="1"/>
  <c r="AB824" i="1"/>
  <c r="AP823" i="1"/>
  <c r="AO823" i="1"/>
  <c r="AN823" i="1"/>
  <c r="AM823" i="1"/>
  <c r="AL823" i="1"/>
  <c r="AK823" i="1"/>
  <c r="AJ823" i="1"/>
  <c r="AI823" i="1"/>
  <c r="AH823" i="1"/>
  <c r="AG823" i="1"/>
  <c r="AF823" i="1"/>
  <c r="AE823" i="1"/>
  <c r="AD823" i="1"/>
  <c r="AC823" i="1"/>
  <c r="AB823" i="1"/>
  <c r="AP822" i="1"/>
  <c r="AO822" i="1"/>
  <c r="AN822" i="1"/>
  <c r="AM822" i="1"/>
  <c r="AL822" i="1"/>
  <c r="AK822" i="1"/>
  <c r="AJ822" i="1"/>
  <c r="AI822" i="1"/>
  <c r="AH822" i="1"/>
  <c r="AG822" i="1"/>
  <c r="AF822" i="1"/>
  <c r="AE822" i="1"/>
  <c r="AD822" i="1"/>
  <c r="AC822" i="1"/>
  <c r="AB822" i="1"/>
  <c r="AP821" i="1"/>
  <c r="AO821" i="1"/>
  <c r="AN821" i="1"/>
  <c r="AM821" i="1"/>
  <c r="AL821" i="1"/>
  <c r="AK821" i="1"/>
  <c r="AJ821" i="1"/>
  <c r="AI821" i="1"/>
  <c r="AH821" i="1"/>
  <c r="AG821" i="1"/>
  <c r="AF821" i="1"/>
  <c r="AE821" i="1"/>
  <c r="AD821" i="1"/>
  <c r="AC821" i="1"/>
  <c r="AB821" i="1"/>
  <c r="AP820" i="1"/>
  <c r="AO820" i="1"/>
  <c r="AN820" i="1"/>
  <c r="AM820" i="1"/>
  <c r="AL820" i="1"/>
  <c r="AK820" i="1"/>
  <c r="AJ820" i="1"/>
  <c r="AI820" i="1"/>
  <c r="AH820" i="1"/>
  <c r="AG820" i="1"/>
  <c r="AF820" i="1"/>
  <c r="AE820" i="1"/>
  <c r="AD820" i="1"/>
  <c r="AC820" i="1"/>
  <c r="AB820" i="1"/>
  <c r="AP819" i="1"/>
  <c r="AO819" i="1"/>
  <c r="AN819" i="1"/>
  <c r="AM819" i="1"/>
  <c r="AL819" i="1"/>
  <c r="AK819" i="1"/>
  <c r="AJ819" i="1"/>
  <c r="AI819" i="1"/>
  <c r="AH819" i="1"/>
  <c r="AG819" i="1"/>
  <c r="AF819" i="1"/>
  <c r="AE819" i="1"/>
  <c r="AD819" i="1"/>
  <c r="AC819" i="1"/>
  <c r="AB819" i="1"/>
  <c r="AP818" i="1"/>
  <c r="AO818" i="1"/>
  <c r="AN818" i="1"/>
  <c r="AM818" i="1"/>
  <c r="AL818" i="1"/>
  <c r="AK818" i="1"/>
  <c r="AJ818" i="1"/>
  <c r="AI818" i="1"/>
  <c r="AH818" i="1"/>
  <c r="AG818" i="1"/>
  <c r="AF818" i="1"/>
  <c r="AE818" i="1"/>
  <c r="AD818" i="1"/>
  <c r="AC818" i="1"/>
  <c r="AB818" i="1"/>
  <c r="AP817" i="1"/>
  <c r="AO817" i="1"/>
  <c r="AN817" i="1"/>
  <c r="AM817" i="1"/>
  <c r="AL817" i="1"/>
  <c r="AK817" i="1"/>
  <c r="AJ817" i="1"/>
  <c r="AI817" i="1"/>
  <c r="AH817" i="1"/>
  <c r="AG817" i="1"/>
  <c r="AF817" i="1"/>
  <c r="AE817" i="1"/>
  <c r="AD817" i="1"/>
  <c r="AC817" i="1"/>
  <c r="AB817" i="1"/>
  <c r="AP816" i="1"/>
  <c r="AO816" i="1"/>
  <c r="AN816" i="1"/>
  <c r="AM816" i="1"/>
  <c r="AL816" i="1"/>
  <c r="AK816" i="1"/>
  <c r="AJ816" i="1"/>
  <c r="AI816" i="1"/>
  <c r="AH816" i="1"/>
  <c r="AG816" i="1"/>
  <c r="AF816" i="1"/>
  <c r="AE816" i="1"/>
  <c r="AD816" i="1"/>
  <c r="AC816" i="1"/>
  <c r="AB816" i="1"/>
  <c r="AP815" i="1"/>
  <c r="AO815" i="1"/>
  <c r="AN815" i="1"/>
  <c r="AM815" i="1"/>
  <c r="AL815" i="1"/>
  <c r="AK815" i="1"/>
  <c r="AJ815" i="1"/>
  <c r="AI815" i="1"/>
  <c r="AH815" i="1"/>
  <c r="AG815" i="1"/>
  <c r="AF815" i="1"/>
  <c r="AE815" i="1"/>
  <c r="AD815" i="1"/>
  <c r="AC815" i="1"/>
  <c r="AB815" i="1"/>
  <c r="AP814" i="1"/>
  <c r="AO814" i="1"/>
  <c r="AN814" i="1"/>
  <c r="AM814" i="1"/>
  <c r="AL814" i="1"/>
  <c r="AK814" i="1"/>
  <c r="AJ814" i="1"/>
  <c r="AI814" i="1"/>
  <c r="AH814" i="1"/>
  <c r="AG814" i="1"/>
  <c r="AF814" i="1"/>
  <c r="AE814" i="1"/>
  <c r="AD814" i="1"/>
  <c r="AC814" i="1"/>
  <c r="AB814" i="1"/>
  <c r="AP813" i="1"/>
  <c r="AO813" i="1"/>
  <c r="AN813" i="1"/>
  <c r="AM813" i="1"/>
  <c r="AL813" i="1"/>
  <c r="AK813" i="1"/>
  <c r="AJ813" i="1"/>
  <c r="AI813" i="1"/>
  <c r="AH813" i="1"/>
  <c r="AG813" i="1"/>
  <c r="AF813" i="1"/>
  <c r="AE813" i="1"/>
  <c r="AD813" i="1"/>
  <c r="AC813" i="1"/>
  <c r="AB813" i="1"/>
  <c r="AP812" i="1"/>
  <c r="AO812" i="1"/>
  <c r="AN812" i="1"/>
  <c r="AM812" i="1"/>
  <c r="AL812" i="1"/>
  <c r="AK812" i="1"/>
  <c r="AJ812" i="1"/>
  <c r="AI812" i="1"/>
  <c r="AH812" i="1"/>
  <c r="AG812" i="1"/>
  <c r="AF812" i="1"/>
  <c r="AE812" i="1"/>
  <c r="AD812" i="1"/>
  <c r="AC812" i="1"/>
  <c r="AB812" i="1"/>
  <c r="AP811" i="1"/>
  <c r="AO811" i="1"/>
  <c r="AN811" i="1"/>
  <c r="AM811" i="1"/>
  <c r="AL811" i="1"/>
  <c r="AK811" i="1"/>
  <c r="AJ811" i="1"/>
  <c r="AI811" i="1"/>
  <c r="AH811" i="1"/>
  <c r="AG811" i="1"/>
  <c r="AF811" i="1"/>
  <c r="AE811" i="1"/>
  <c r="AD811" i="1"/>
  <c r="AC811" i="1"/>
  <c r="AB811" i="1"/>
  <c r="AP810" i="1"/>
  <c r="AO810" i="1"/>
  <c r="AN810" i="1"/>
  <c r="AM810" i="1"/>
  <c r="AL810" i="1"/>
  <c r="AK810" i="1"/>
  <c r="AJ810" i="1"/>
  <c r="AI810" i="1"/>
  <c r="AH810" i="1"/>
  <c r="AG810" i="1"/>
  <c r="AF810" i="1"/>
  <c r="AE810" i="1"/>
  <c r="AD810" i="1"/>
  <c r="AC810" i="1"/>
  <c r="AB810" i="1"/>
  <c r="AP809" i="1"/>
  <c r="AO809" i="1"/>
  <c r="AN809" i="1"/>
  <c r="AM809" i="1"/>
  <c r="AL809" i="1"/>
  <c r="AK809" i="1"/>
  <c r="AJ809" i="1"/>
  <c r="AI809" i="1"/>
  <c r="AH809" i="1"/>
  <c r="AG809" i="1"/>
  <c r="AF809" i="1"/>
  <c r="AE809" i="1"/>
  <c r="AD809" i="1"/>
  <c r="AC809" i="1"/>
  <c r="AB809" i="1"/>
  <c r="AP808" i="1"/>
  <c r="AO808" i="1"/>
  <c r="AN808" i="1"/>
  <c r="AM808" i="1"/>
  <c r="AL808" i="1"/>
  <c r="AK808" i="1"/>
  <c r="AJ808" i="1"/>
  <c r="AI808" i="1"/>
  <c r="AH808" i="1"/>
  <c r="AG808" i="1"/>
  <c r="AF808" i="1"/>
  <c r="AE808" i="1"/>
  <c r="AD808" i="1"/>
  <c r="AC808" i="1"/>
  <c r="AB808" i="1"/>
  <c r="AP807" i="1"/>
  <c r="AO807" i="1"/>
  <c r="AN807" i="1"/>
  <c r="AM807" i="1"/>
  <c r="AL807" i="1"/>
  <c r="AK807" i="1"/>
  <c r="AJ807" i="1"/>
  <c r="AI807" i="1"/>
  <c r="AH807" i="1"/>
  <c r="AG807" i="1"/>
  <c r="AF807" i="1"/>
  <c r="AE807" i="1"/>
  <c r="AD807" i="1"/>
  <c r="AC807" i="1"/>
  <c r="AB807" i="1"/>
  <c r="AP806" i="1"/>
  <c r="AO806" i="1"/>
  <c r="AN806" i="1"/>
  <c r="AM806" i="1"/>
  <c r="AL806" i="1"/>
  <c r="AK806" i="1"/>
  <c r="AJ806" i="1"/>
  <c r="AI806" i="1"/>
  <c r="AH806" i="1"/>
  <c r="AG806" i="1"/>
  <c r="AF806" i="1"/>
  <c r="AE806" i="1"/>
  <c r="AD806" i="1"/>
  <c r="AC806" i="1"/>
  <c r="AB806" i="1"/>
  <c r="AP805" i="1"/>
  <c r="AO805" i="1"/>
  <c r="AN805" i="1"/>
  <c r="AM805" i="1"/>
  <c r="AL805" i="1"/>
  <c r="AK805" i="1"/>
  <c r="AJ805" i="1"/>
  <c r="AI805" i="1"/>
  <c r="AH805" i="1"/>
  <c r="AG805" i="1"/>
  <c r="AF805" i="1"/>
  <c r="AE805" i="1"/>
  <c r="AD805" i="1"/>
  <c r="AC805" i="1"/>
  <c r="AB805" i="1"/>
  <c r="AP804" i="1"/>
  <c r="AO804" i="1"/>
  <c r="AN804" i="1"/>
  <c r="AM804" i="1"/>
  <c r="AL804" i="1"/>
  <c r="AK804" i="1"/>
  <c r="AJ804" i="1"/>
  <c r="AI804" i="1"/>
  <c r="AH804" i="1"/>
  <c r="AG804" i="1"/>
  <c r="AF804" i="1"/>
  <c r="AE804" i="1"/>
  <c r="AD804" i="1"/>
  <c r="AC804" i="1"/>
  <c r="AB804" i="1"/>
  <c r="AP803" i="1"/>
  <c r="AO803" i="1"/>
  <c r="AN803" i="1"/>
  <c r="AM803" i="1"/>
  <c r="AL803" i="1"/>
  <c r="AK803" i="1"/>
  <c r="AJ803" i="1"/>
  <c r="AI803" i="1"/>
  <c r="AH803" i="1"/>
  <c r="AG803" i="1"/>
  <c r="AF803" i="1"/>
  <c r="AE803" i="1"/>
  <c r="AD803" i="1"/>
  <c r="AC803" i="1"/>
  <c r="AB803" i="1"/>
  <c r="AP802" i="1"/>
  <c r="AO802" i="1"/>
  <c r="AN802" i="1"/>
  <c r="AM802" i="1"/>
  <c r="AL802" i="1"/>
  <c r="AK802" i="1"/>
  <c r="AJ802" i="1"/>
  <c r="AI802" i="1"/>
  <c r="AH802" i="1"/>
  <c r="AG802" i="1"/>
  <c r="AF802" i="1"/>
  <c r="AE802" i="1"/>
  <c r="AD802" i="1"/>
  <c r="AC802" i="1"/>
  <c r="AB802" i="1"/>
  <c r="AP801" i="1"/>
  <c r="AO801" i="1"/>
  <c r="AN801" i="1"/>
  <c r="AM801" i="1"/>
  <c r="AL801" i="1"/>
  <c r="AK801" i="1"/>
  <c r="AJ801" i="1"/>
  <c r="AI801" i="1"/>
  <c r="AH801" i="1"/>
  <c r="AG801" i="1"/>
  <c r="AF801" i="1"/>
  <c r="AE801" i="1"/>
  <c r="AD801" i="1"/>
  <c r="AC801" i="1"/>
  <c r="AB801" i="1"/>
  <c r="AP800" i="1"/>
  <c r="AO800" i="1"/>
  <c r="AN800" i="1"/>
  <c r="AM800" i="1"/>
  <c r="AL800" i="1"/>
  <c r="AK800" i="1"/>
  <c r="AJ800" i="1"/>
  <c r="AI800" i="1"/>
  <c r="AH800" i="1"/>
  <c r="AG800" i="1"/>
  <c r="AF800" i="1"/>
  <c r="AE800" i="1"/>
  <c r="AD800" i="1"/>
  <c r="AC800" i="1"/>
  <c r="AB800" i="1"/>
  <c r="AP799" i="1"/>
  <c r="AO799" i="1"/>
  <c r="AN799" i="1"/>
  <c r="AM799" i="1"/>
  <c r="AL799" i="1"/>
  <c r="AK799" i="1"/>
  <c r="AJ799" i="1"/>
  <c r="AI799" i="1"/>
  <c r="AH799" i="1"/>
  <c r="AG799" i="1"/>
  <c r="AF799" i="1"/>
  <c r="AE799" i="1"/>
  <c r="AD799" i="1"/>
  <c r="AC799" i="1"/>
  <c r="AB799" i="1"/>
  <c r="AP798" i="1"/>
  <c r="AO798" i="1"/>
  <c r="AN798" i="1"/>
  <c r="AM798" i="1"/>
  <c r="AL798" i="1"/>
  <c r="AK798" i="1"/>
  <c r="AJ798" i="1"/>
  <c r="AI798" i="1"/>
  <c r="AH798" i="1"/>
  <c r="AG798" i="1"/>
  <c r="AF798" i="1"/>
  <c r="AE798" i="1"/>
  <c r="AD798" i="1"/>
  <c r="AC798" i="1"/>
  <c r="AB798" i="1"/>
  <c r="AP797" i="1"/>
  <c r="AO797" i="1"/>
  <c r="AN797" i="1"/>
  <c r="AM797" i="1"/>
  <c r="AL797" i="1"/>
  <c r="AK797" i="1"/>
  <c r="AJ797" i="1"/>
  <c r="AI797" i="1"/>
  <c r="AH797" i="1"/>
  <c r="AG797" i="1"/>
  <c r="AF797" i="1"/>
  <c r="AE797" i="1"/>
  <c r="AD797" i="1"/>
  <c r="AC797" i="1"/>
  <c r="AB797" i="1"/>
  <c r="AP796" i="1"/>
  <c r="AO796" i="1"/>
  <c r="AN796" i="1"/>
  <c r="AM796" i="1"/>
  <c r="AL796" i="1"/>
  <c r="AK796" i="1"/>
  <c r="AJ796" i="1"/>
  <c r="AI796" i="1"/>
  <c r="AH796" i="1"/>
  <c r="AG796" i="1"/>
  <c r="AF796" i="1"/>
  <c r="AE796" i="1"/>
  <c r="AD796" i="1"/>
  <c r="AC796" i="1"/>
  <c r="AB796" i="1"/>
  <c r="AP795" i="1"/>
  <c r="AO795" i="1"/>
  <c r="AN795" i="1"/>
  <c r="AM795" i="1"/>
  <c r="AL795" i="1"/>
  <c r="AK795" i="1"/>
  <c r="AJ795" i="1"/>
  <c r="AI795" i="1"/>
  <c r="AH795" i="1"/>
  <c r="AG795" i="1"/>
  <c r="AF795" i="1"/>
  <c r="AE795" i="1"/>
  <c r="AD795" i="1"/>
  <c r="AC795" i="1"/>
  <c r="AB795" i="1"/>
  <c r="AP794" i="1"/>
  <c r="AO794" i="1"/>
  <c r="AN794" i="1"/>
  <c r="AM794" i="1"/>
  <c r="AL794" i="1"/>
  <c r="AK794" i="1"/>
  <c r="AJ794" i="1"/>
  <c r="AI794" i="1"/>
  <c r="AH794" i="1"/>
  <c r="AG794" i="1"/>
  <c r="AF794" i="1"/>
  <c r="AE794" i="1"/>
  <c r="AD794" i="1"/>
  <c r="AC794" i="1"/>
  <c r="AB794" i="1"/>
  <c r="AP793" i="1"/>
  <c r="AO793" i="1"/>
  <c r="AN793" i="1"/>
  <c r="AM793" i="1"/>
  <c r="AL793" i="1"/>
  <c r="AK793" i="1"/>
  <c r="AJ793" i="1"/>
  <c r="AI793" i="1"/>
  <c r="AH793" i="1"/>
  <c r="AG793" i="1"/>
  <c r="AF793" i="1"/>
  <c r="AE793" i="1"/>
  <c r="AD793" i="1"/>
  <c r="AC793" i="1"/>
  <c r="AB793" i="1"/>
  <c r="AP792" i="1"/>
  <c r="AO792" i="1"/>
  <c r="AN792" i="1"/>
  <c r="AM792" i="1"/>
  <c r="AL792" i="1"/>
  <c r="AK792" i="1"/>
  <c r="AJ792" i="1"/>
  <c r="AI792" i="1"/>
  <c r="AH792" i="1"/>
  <c r="AG792" i="1"/>
  <c r="AF792" i="1"/>
  <c r="AE792" i="1"/>
  <c r="AD792" i="1"/>
  <c r="AC792" i="1"/>
  <c r="AB792" i="1"/>
  <c r="AP791" i="1"/>
  <c r="AO791" i="1"/>
  <c r="AN791" i="1"/>
  <c r="AM791" i="1"/>
  <c r="AL791" i="1"/>
  <c r="AK791" i="1"/>
  <c r="AJ791" i="1"/>
  <c r="AI791" i="1"/>
  <c r="AH791" i="1"/>
  <c r="AG791" i="1"/>
  <c r="AF791" i="1"/>
  <c r="AE791" i="1"/>
  <c r="AD791" i="1"/>
  <c r="AC791" i="1"/>
  <c r="AB791" i="1"/>
  <c r="AP790" i="1"/>
  <c r="AO790" i="1"/>
  <c r="AN790" i="1"/>
  <c r="AM790" i="1"/>
  <c r="AL790" i="1"/>
  <c r="AK790" i="1"/>
  <c r="AJ790" i="1"/>
  <c r="AI790" i="1"/>
  <c r="AH790" i="1"/>
  <c r="AG790" i="1"/>
  <c r="AF790" i="1"/>
  <c r="AE790" i="1"/>
  <c r="AD790" i="1"/>
  <c r="AC790" i="1"/>
  <c r="AB790" i="1"/>
  <c r="AP789" i="1"/>
  <c r="AO789" i="1"/>
  <c r="AN789" i="1"/>
  <c r="AM789" i="1"/>
  <c r="AL789" i="1"/>
  <c r="AK789" i="1"/>
  <c r="AJ789" i="1"/>
  <c r="AI789" i="1"/>
  <c r="AH789" i="1"/>
  <c r="AG789" i="1"/>
  <c r="AF789" i="1"/>
  <c r="AE789" i="1"/>
  <c r="AD789" i="1"/>
  <c r="AC789" i="1"/>
  <c r="AB789" i="1"/>
  <c r="AP788" i="1"/>
  <c r="AO788" i="1"/>
  <c r="AN788" i="1"/>
  <c r="AM788" i="1"/>
  <c r="AL788" i="1"/>
  <c r="AK788" i="1"/>
  <c r="AJ788" i="1"/>
  <c r="AI788" i="1"/>
  <c r="AH788" i="1"/>
  <c r="AG788" i="1"/>
  <c r="AF788" i="1"/>
  <c r="AE788" i="1"/>
  <c r="AD788" i="1"/>
  <c r="AC788" i="1"/>
  <c r="AB788" i="1"/>
  <c r="AP787" i="1"/>
  <c r="AO787" i="1"/>
  <c r="AN787" i="1"/>
  <c r="AM787" i="1"/>
  <c r="AL787" i="1"/>
  <c r="AK787" i="1"/>
  <c r="AJ787" i="1"/>
  <c r="AI787" i="1"/>
  <c r="AH787" i="1"/>
  <c r="AG787" i="1"/>
  <c r="AF787" i="1"/>
  <c r="AE787" i="1"/>
  <c r="AD787" i="1"/>
  <c r="AC787" i="1"/>
  <c r="AB787" i="1"/>
  <c r="AP786" i="1"/>
  <c r="AO786" i="1"/>
  <c r="AN786" i="1"/>
  <c r="AM786" i="1"/>
  <c r="AL786" i="1"/>
  <c r="AK786" i="1"/>
  <c r="AJ786" i="1"/>
  <c r="AI786" i="1"/>
  <c r="AH786" i="1"/>
  <c r="AG786" i="1"/>
  <c r="AF786" i="1"/>
  <c r="AE786" i="1"/>
  <c r="AD786" i="1"/>
  <c r="AC786" i="1"/>
  <c r="AB786" i="1"/>
  <c r="AP785" i="1"/>
  <c r="AO785" i="1"/>
  <c r="AN785" i="1"/>
  <c r="AM785" i="1"/>
  <c r="AL785" i="1"/>
  <c r="AK785" i="1"/>
  <c r="AJ785" i="1"/>
  <c r="AI785" i="1"/>
  <c r="AH785" i="1"/>
  <c r="AG785" i="1"/>
  <c r="AF785" i="1"/>
  <c r="AE785" i="1"/>
  <c r="AD785" i="1"/>
  <c r="AC785" i="1"/>
  <c r="AB785" i="1"/>
  <c r="AP784" i="1"/>
  <c r="AO784" i="1"/>
  <c r="AN784" i="1"/>
  <c r="AM784" i="1"/>
  <c r="AL784" i="1"/>
  <c r="AK784" i="1"/>
  <c r="AJ784" i="1"/>
  <c r="AI784" i="1"/>
  <c r="AH784" i="1"/>
  <c r="AG784" i="1"/>
  <c r="AF784" i="1"/>
  <c r="AE784" i="1"/>
  <c r="AD784" i="1"/>
  <c r="AC784" i="1"/>
  <c r="AB784" i="1"/>
  <c r="AP783" i="1"/>
  <c r="AO783" i="1"/>
  <c r="AN783" i="1"/>
  <c r="AM783" i="1"/>
  <c r="AL783" i="1"/>
  <c r="AK783" i="1"/>
  <c r="AJ783" i="1"/>
  <c r="AI783" i="1"/>
  <c r="AH783" i="1"/>
  <c r="AG783" i="1"/>
  <c r="AF783" i="1"/>
  <c r="AE783" i="1"/>
  <c r="AD783" i="1"/>
  <c r="AC783" i="1"/>
  <c r="AB783" i="1"/>
  <c r="AP782" i="1"/>
  <c r="AO782" i="1"/>
  <c r="AN782" i="1"/>
  <c r="AM782" i="1"/>
  <c r="AL782" i="1"/>
  <c r="AK782" i="1"/>
  <c r="AJ782" i="1"/>
  <c r="AI782" i="1"/>
  <c r="AH782" i="1"/>
  <c r="AG782" i="1"/>
  <c r="AF782" i="1"/>
  <c r="AE782" i="1"/>
  <c r="AD782" i="1"/>
  <c r="AC782" i="1"/>
  <c r="AB782" i="1"/>
  <c r="AP781" i="1"/>
  <c r="AO781" i="1"/>
  <c r="AN781" i="1"/>
  <c r="AM781" i="1"/>
  <c r="AL781" i="1"/>
  <c r="AK781" i="1"/>
  <c r="AJ781" i="1"/>
  <c r="AI781" i="1"/>
  <c r="AH781" i="1"/>
  <c r="AG781" i="1"/>
  <c r="AF781" i="1"/>
  <c r="AE781" i="1"/>
  <c r="AD781" i="1"/>
  <c r="AC781" i="1"/>
  <c r="AB781" i="1"/>
  <c r="AP780" i="1"/>
  <c r="AO780" i="1"/>
  <c r="AN780" i="1"/>
  <c r="AM780" i="1"/>
  <c r="AL780" i="1"/>
  <c r="AK780" i="1"/>
  <c r="AJ780" i="1"/>
  <c r="AI780" i="1"/>
  <c r="AH780" i="1"/>
  <c r="AG780" i="1"/>
  <c r="AF780" i="1"/>
  <c r="AE780" i="1"/>
  <c r="AD780" i="1"/>
  <c r="AC780" i="1"/>
  <c r="AB780" i="1"/>
  <c r="AP779" i="1"/>
  <c r="AO779" i="1"/>
  <c r="AN779" i="1"/>
  <c r="AM779" i="1"/>
  <c r="AL779" i="1"/>
  <c r="AK779" i="1"/>
  <c r="AJ779" i="1"/>
  <c r="AI779" i="1"/>
  <c r="AH779" i="1"/>
  <c r="AG779" i="1"/>
  <c r="AF779" i="1"/>
  <c r="AE779" i="1"/>
  <c r="AD779" i="1"/>
  <c r="AC779" i="1"/>
  <c r="AB779" i="1"/>
  <c r="AP778" i="1"/>
  <c r="AO778" i="1"/>
  <c r="AN778" i="1"/>
  <c r="AM778" i="1"/>
  <c r="AL778" i="1"/>
  <c r="AK778" i="1"/>
  <c r="AJ778" i="1"/>
  <c r="AI778" i="1"/>
  <c r="AH778" i="1"/>
  <c r="AG778" i="1"/>
  <c r="AF778" i="1"/>
  <c r="AE778" i="1"/>
  <c r="AD778" i="1"/>
  <c r="AC778" i="1"/>
  <c r="AB778" i="1"/>
  <c r="AP777" i="1"/>
  <c r="AO777" i="1"/>
  <c r="AN777" i="1"/>
  <c r="AM777" i="1"/>
  <c r="AL777" i="1"/>
  <c r="AK777" i="1"/>
  <c r="AJ777" i="1"/>
  <c r="AI777" i="1"/>
  <c r="AH777" i="1"/>
  <c r="AG777" i="1"/>
  <c r="AF777" i="1"/>
  <c r="AE777" i="1"/>
  <c r="AD777" i="1"/>
  <c r="AC777" i="1"/>
  <c r="AB777" i="1"/>
  <c r="AP776" i="1"/>
  <c r="AO776" i="1"/>
  <c r="AN776" i="1"/>
  <c r="AM776" i="1"/>
  <c r="AL776" i="1"/>
  <c r="AK776" i="1"/>
  <c r="AJ776" i="1"/>
  <c r="AI776" i="1"/>
  <c r="AH776" i="1"/>
  <c r="AG776" i="1"/>
  <c r="AF776" i="1"/>
  <c r="AE776" i="1"/>
  <c r="AD776" i="1"/>
  <c r="AC776" i="1"/>
  <c r="AB776" i="1"/>
  <c r="AP775" i="1"/>
  <c r="AO775" i="1"/>
  <c r="AN775" i="1"/>
  <c r="AM775" i="1"/>
  <c r="AL775" i="1"/>
  <c r="AK775" i="1"/>
  <c r="AJ775" i="1"/>
  <c r="AI775" i="1"/>
  <c r="AH775" i="1"/>
  <c r="AG775" i="1"/>
  <c r="AF775" i="1"/>
  <c r="AE775" i="1"/>
  <c r="AD775" i="1"/>
  <c r="AC775" i="1"/>
  <c r="AB775" i="1"/>
  <c r="AP774" i="1"/>
  <c r="AO774" i="1"/>
  <c r="AN774" i="1"/>
  <c r="AM774" i="1"/>
  <c r="AL774" i="1"/>
  <c r="AK774" i="1"/>
  <c r="AJ774" i="1"/>
  <c r="AI774" i="1"/>
  <c r="AH774" i="1"/>
  <c r="AG774" i="1"/>
  <c r="AF774" i="1"/>
  <c r="AE774" i="1"/>
  <c r="AD774" i="1"/>
  <c r="AC774" i="1"/>
  <c r="AB774" i="1"/>
  <c r="AP773" i="1"/>
  <c r="AO773" i="1"/>
  <c r="AN773" i="1"/>
  <c r="AM773" i="1"/>
  <c r="AL773" i="1"/>
  <c r="AK773" i="1"/>
  <c r="AJ773" i="1"/>
  <c r="AI773" i="1"/>
  <c r="AH773" i="1"/>
  <c r="AG773" i="1"/>
  <c r="AF773" i="1"/>
  <c r="AE773" i="1"/>
  <c r="AD773" i="1"/>
  <c r="AC773" i="1"/>
  <c r="AB773" i="1"/>
  <c r="AP772" i="1"/>
  <c r="AO772" i="1"/>
  <c r="AN772" i="1"/>
  <c r="AM772" i="1"/>
  <c r="AL772" i="1"/>
  <c r="AK772" i="1"/>
  <c r="AJ772" i="1"/>
  <c r="AI772" i="1"/>
  <c r="AH772" i="1"/>
  <c r="AG772" i="1"/>
  <c r="AF772" i="1"/>
  <c r="AE772" i="1"/>
  <c r="AD772" i="1"/>
  <c r="AC772" i="1"/>
  <c r="AB772" i="1"/>
  <c r="AP771" i="1"/>
  <c r="AO771" i="1"/>
  <c r="AN771" i="1"/>
  <c r="AM771" i="1"/>
  <c r="AL771" i="1"/>
  <c r="AK771" i="1"/>
  <c r="AJ771" i="1"/>
  <c r="AI771" i="1"/>
  <c r="AH771" i="1"/>
  <c r="AG771" i="1"/>
  <c r="AF771" i="1"/>
  <c r="AE771" i="1"/>
  <c r="AD771" i="1"/>
  <c r="AC771" i="1"/>
  <c r="AB771" i="1"/>
  <c r="AP770" i="1"/>
  <c r="AO770" i="1"/>
  <c r="AN770" i="1"/>
  <c r="AM770" i="1"/>
  <c r="AL770" i="1"/>
  <c r="AK770" i="1"/>
  <c r="AJ770" i="1"/>
  <c r="AI770" i="1"/>
  <c r="AH770" i="1"/>
  <c r="AG770" i="1"/>
  <c r="AF770" i="1"/>
  <c r="AE770" i="1"/>
  <c r="AD770" i="1"/>
  <c r="AC770" i="1"/>
  <c r="AB770" i="1"/>
  <c r="AP769" i="1"/>
  <c r="AO769" i="1"/>
  <c r="AN769" i="1"/>
  <c r="AM769" i="1"/>
  <c r="AL769" i="1"/>
  <c r="AK769" i="1"/>
  <c r="AJ769" i="1"/>
  <c r="AI769" i="1"/>
  <c r="AH769" i="1"/>
  <c r="AG769" i="1"/>
  <c r="AF769" i="1"/>
  <c r="AE769" i="1"/>
  <c r="AD769" i="1"/>
  <c r="AC769" i="1"/>
  <c r="AB769" i="1"/>
  <c r="AP768" i="1"/>
  <c r="AO768" i="1"/>
  <c r="AN768" i="1"/>
  <c r="AM768" i="1"/>
  <c r="AL768" i="1"/>
  <c r="AK768" i="1"/>
  <c r="AJ768" i="1"/>
  <c r="AI768" i="1"/>
  <c r="AH768" i="1"/>
  <c r="AG768" i="1"/>
  <c r="AF768" i="1"/>
  <c r="AE768" i="1"/>
  <c r="AD768" i="1"/>
  <c r="AC768" i="1"/>
  <c r="AB768" i="1"/>
  <c r="AP767" i="1"/>
  <c r="AO767" i="1"/>
  <c r="AN767" i="1"/>
  <c r="AM767" i="1"/>
  <c r="AL767" i="1"/>
  <c r="AK767" i="1"/>
  <c r="AJ767" i="1"/>
  <c r="AI767" i="1"/>
  <c r="AH767" i="1"/>
  <c r="AG767" i="1"/>
  <c r="AF767" i="1"/>
  <c r="AE767" i="1"/>
  <c r="AD767" i="1"/>
  <c r="AC767" i="1"/>
  <c r="AB767" i="1"/>
  <c r="AP766" i="1"/>
  <c r="AO766" i="1"/>
  <c r="AN766" i="1"/>
  <c r="AM766" i="1"/>
  <c r="AL766" i="1"/>
  <c r="AK766" i="1"/>
  <c r="AJ766" i="1"/>
  <c r="AI766" i="1"/>
  <c r="AH766" i="1"/>
  <c r="AG766" i="1"/>
  <c r="AF766" i="1"/>
  <c r="AE766" i="1"/>
  <c r="AD766" i="1"/>
  <c r="AC766" i="1"/>
  <c r="AB766" i="1"/>
  <c r="AP765" i="1"/>
  <c r="AO765" i="1"/>
  <c r="AN765" i="1"/>
  <c r="AM765" i="1"/>
  <c r="AL765" i="1"/>
  <c r="AK765" i="1"/>
  <c r="AJ765" i="1"/>
  <c r="AI765" i="1"/>
  <c r="AH765" i="1"/>
  <c r="AG765" i="1"/>
  <c r="AF765" i="1"/>
  <c r="AE765" i="1"/>
  <c r="AD765" i="1"/>
  <c r="AC765" i="1"/>
  <c r="AB765" i="1"/>
  <c r="AP764" i="1"/>
  <c r="AO764" i="1"/>
  <c r="AN764" i="1"/>
  <c r="AM764" i="1"/>
  <c r="AL764" i="1"/>
  <c r="AK764" i="1"/>
  <c r="AJ764" i="1"/>
  <c r="AI764" i="1"/>
  <c r="AH764" i="1"/>
  <c r="AG764" i="1"/>
  <c r="AF764" i="1"/>
  <c r="AE764" i="1"/>
  <c r="AD764" i="1"/>
  <c r="AC764" i="1"/>
  <c r="AB764" i="1"/>
  <c r="AP763" i="1"/>
  <c r="AO763" i="1"/>
  <c r="AN763" i="1"/>
  <c r="AM763" i="1"/>
  <c r="AL763" i="1"/>
  <c r="AK763" i="1"/>
  <c r="AJ763" i="1"/>
  <c r="AI763" i="1"/>
  <c r="AH763" i="1"/>
  <c r="AG763" i="1"/>
  <c r="AF763" i="1"/>
  <c r="AE763" i="1"/>
  <c r="AD763" i="1"/>
  <c r="AC763" i="1"/>
  <c r="AB763" i="1"/>
  <c r="AP762" i="1"/>
  <c r="AO762" i="1"/>
  <c r="AN762" i="1"/>
  <c r="AM762" i="1"/>
  <c r="AL762" i="1"/>
  <c r="AK762" i="1"/>
  <c r="AJ762" i="1"/>
  <c r="AI762" i="1"/>
  <c r="AH762" i="1"/>
  <c r="AG762" i="1"/>
  <c r="AF762" i="1"/>
  <c r="AE762" i="1"/>
  <c r="AD762" i="1"/>
  <c r="AC762" i="1"/>
  <c r="AB762" i="1"/>
  <c r="AP761" i="1"/>
  <c r="AO761" i="1"/>
  <c r="AN761" i="1"/>
  <c r="AM761" i="1"/>
  <c r="AL761" i="1"/>
  <c r="AK761" i="1"/>
  <c r="AJ761" i="1"/>
  <c r="AI761" i="1"/>
  <c r="AH761" i="1"/>
  <c r="AG761" i="1"/>
  <c r="AF761" i="1"/>
  <c r="AE761" i="1"/>
  <c r="AD761" i="1"/>
  <c r="AC761" i="1"/>
  <c r="AB761" i="1"/>
  <c r="AP760" i="1"/>
  <c r="AO760" i="1"/>
  <c r="AN760" i="1"/>
  <c r="AM760" i="1"/>
  <c r="AL760" i="1"/>
  <c r="AK760" i="1"/>
  <c r="AJ760" i="1"/>
  <c r="AI760" i="1"/>
  <c r="AH760" i="1"/>
  <c r="AG760" i="1"/>
  <c r="AF760" i="1"/>
  <c r="AE760" i="1"/>
  <c r="AD760" i="1"/>
  <c r="AC760" i="1"/>
  <c r="AB760" i="1"/>
  <c r="AP759" i="1"/>
  <c r="AO759" i="1"/>
  <c r="AN759" i="1"/>
  <c r="AM759" i="1"/>
  <c r="AL759" i="1"/>
  <c r="AK759" i="1"/>
  <c r="AJ759" i="1"/>
  <c r="AI759" i="1"/>
  <c r="AH759" i="1"/>
  <c r="AG759" i="1"/>
  <c r="AF759" i="1"/>
  <c r="AE759" i="1"/>
  <c r="AD759" i="1"/>
  <c r="AC759" i="1"/>
  <c r="AB759" i="1"/>
  <c r="AP758" i="1"/>
  <c r="AO758" i="1"/>
  <c r="AN758" i="1"/>
  <c r="AM758" i="1"/>
  <c r="AL758" i="1"/>
  <c r="AK758" i="1"/>
  <c r="AJ758" i="1"/>
  <c r="AI758" i="1"/>
  <c r="AH758" i="1"/>
  <c r="AG758" i="1"/>
  <c r="AF758" i="1"/>
  <c r="AE758" i="1"/>
  <c r="AD758" i="1"/>
  <c r="AC758" i="1"/>
  <c r="AB758" i="1"/>
  <c r="AP757" i="1"/>
  <c r="AO757" i="1"/>
  <c r="AN757" i="1"/>
  <c r="AM757" i="1"/>
  <c r="AL757" i="1"/>
  <c r="AK757" i="1"/>
  <c r="AJ757" i="1"/>
  <c r="AI757" i="1"/>
  <c r="AH757" i="1"/>
  <c r="AG757" i="1"/>
  <c r="AF757" i="1"/>
  <c r="AE757" i="1"/>
  <c r="AD757" i="1"/>
  <c r="AC757" i="1"/>
  <c r="AB757" i="1"/>
  <c r="AP756" i="1"/>
  <c r="AO756" i="1"/>
  <c r="AN756" i="1"/>
  <c r="AM756" i="1"/>
  <c r="AL756" i="1"/>
  <c r="AK756" i="1"/>
  <c r="AJ756" i="1"/>
  <c r="AI756" i="1"/>
  <c r="AH756" i="1"/>
  <c r="AG756" i="1"/>
  <c r="AF756" i="1"/>
  <c r="AE756" i="1"/>
  <c r="AD756" i="1"/>
  <c r="AC756" i="1"/>
  <c r="AB756" i="1"/>
  <c r="AP755" i="1"/>
  <c r="AO755" i="1"/>
  <c r="AN755" i="1"/>
  <c r="AM755" i="1"/>
  <c r="AL755" i="1"/>
  <c r="AK755" i="1"/>
  <c r="AJ755" i="1"/>
  <c r="AI755" i="1"/>
  <c r="AH755" i="1"/>
  <c r="AG755" i="1"/>
  <c r="AF755" i="1"/>
  <c r="AE755" i="1"/>
  <c r="AD755" i="1"/>
  <c r="AC755" i="1"/>
  <c r="AB755" i="1"/>
  <c r="AP754" i="1"/>
  <c r="AO754" i="1"/>
  <c r="AN754" i="1"/>
  <c r="AM754" i="1"/>
  <c r="AL754" i="1"/>
  <c r="AK754" i="1"/>
  <c r="AJ754" i="1"/>
  <c r="AI754" i="1"/>
  <c r="AH754" i="1"/>
  <c r="AG754" i="1"/>
  <c r="AF754" i="1"/>
  <c r="AE754" i="1"/>
  <c r="AD754" i="1"/>
  <c r="AC754" i="1"/>
  <c r="AB754" i="1"/>
  <c r="AP753" i="1"/>
  <c r="AO753" i="1"/>
  <c r="AN753" i="1"/>
  <c r="AM753" i="1"/>
  <c r="AL753" i="1"/>
  <c r="AK753" i="1"/>
  <c r="AJ753" i="1"/>
  <c r="AI753" i="1"/>
  <c r="AH753" i="1"/>
  <c r="AG753" i="1"/>
  <c r="AF753" i="1"/>
  <c r="AE753" i="1"/>
  <c r="AD753" i="1"/>
  <c r="AC753" i="1"/>
  <c r="AB753" i="1"/>
  <c r="AP752" i="1"/>
  <c r="AO752" i="1"/>
  <c r="AN752" i="1"/>
  <c r="AM752" i="1"/>
  <c r="AL752" i="1"/>
  <c r="AK752" i="1"/>
  <c r="AJ752" i="1"/>
  <c r="AI752" i="1"/>
  <c r="AH752" i="1"/>
  <c r="AG752" i="1"/>
  <c r="AF752" i="1"/>
  <c r="AE752" i="1"/>
  <c r="AD752" i="1"/>
  <c r="AC752" i="1"/>
  <c r="AB752" i="1"/>
  <c r="AP751" i="1"/>
  <c r="AO751" i="1"/>
  <c r="AN751" i="1"/>
  <c r="AM751" i="1"/>
  <c r="AL751" i="1"/>
  <c r="AK751" i="1"/>
  <c r="AJ751" i="1"/>
  <c r="AI751" i="1"/>
  <c r="AH751" i="1"/>
  <c r="AG751" i="1"/>
  <c r="AF751" i="1"/>
  <c r="AE751" i="1"/>
  <c r="AD751" i="1"/>
  <c r="AC751" i="1"/>
  <c r="AB751" i="1"/>
  <c r="AP750" i="1"/>
  <c r="AO750" i="1"/>
  <c r="AN750" i="1"/>
  <c r="AM750" i="1"/>
  <c r="AL750" i="1"/>
  <c r="AK750" i="1"/>
  <c r="AJ750" i="1"/>
  <c r="AI750" i="1"/>
  <c r="AH750" i="1"/>
  <c r="AG750" i="1"/>
  <c r="AF750" i="1"/>
  <c r="AE750" i="1"/>
  <c r="AD750" i="1"/>
  <c r="AC750" i="1"/>
  <c r="AB750" i="1"/>
  <c r="AP749" i="1"/>
  <c r="AO749" i="1"/>
  <c r="AN749" i="1"/>
  <c r="AM749" i="1"/>
  <c r="AL749" i="1"/>
  <c r="AK749" i="1"/>
  <c r="AJ749" i="1"/>
  <c r="AI749" i="1"/>
  <c r="AH749" i="1"/>
  <c r="AG749" i="1"/>
  <c r="AF749" i="1"/>
  <c r="AE749" i="1"/>
  <c r="AD749" i="1"/>
  <c r="AC749" i="1"/>
  <c r="AB749" i="1"/>
  <c r="AP748" i="1"/>
  <c r="AO748" i="1"/>
  <c r="AN748" i="1"/>
  <c r="AM748" i="1"/>
  <c r="AL748" i="1"/>
  <c r="AK748" i="1"/>
  <c r="AJ748" i="1"/>
  <c r="AI748" i="1"/>
  <c r="AH748" i="1"/>
  <c r="AG748" i="1"/>
  <c r="AF748" i="1"/>
  <c r="AE748" i="1"/>
  <c r="AD748" i="1"/>
  <c r="AC748" i="1"/>
  <c r="AB748" i="1"/>
  <c r="AP747" i="1"/>
  <c r="AO747" i="1"/>
  <c r="AN747" i="1"/>
  <c r="AM747" i="1"/>
  <c r="AL747" i="1"/>
  <c r="AK747" i="1"/>
  <c r="AJ747" i="1"/>
  <c r="AI747" i="1"/>
  <c r="AH747" i="1"/>
  <c r="AG747" i="1"/>
  <c r="AF747" i="1"/>
  <c r="AE747" i="1"/>
  <c r="AD747" i="1"/>
  <c r="AC747" i="1"/>
  <c r="AB747" i="1"/>
  <c r="AP746" i="1"/>
  <c r="AO746" i="1"/>
  <c r="AN746" i="1"/>
  <c r="AM746" i="1"/>
  <c r="AL746" i="1"/>
  <c r="AK746" i="1"/>
  <c r="AJ746" i="1"/>
  <c r="AI746" i="1"/>
  <c r="AH746" i="1"/>
  <c r="AG746" i="1"/>
  <c r="AF746" i="1"/>
  <c r="AE746" i="1"/>
  <c r="AD746" i="1"/>
  <c r="AC746" i="1"/>
  <c r="AB746" i="1"/>
  <c r="AP745" i="1"/>
  <c r="AO745" i="1"/>
  <c r="AN745" i="1"/>
  <c r="AM745" i="1"/>
  <c r="AL745" i="1"/>
  <c r="AK745" i="1"/>
  <c r="AJ745" i="1"/>
  <c r="AI745" i="1"/>
  <c r="AH745" i="1"/>
  <c r="AG745" i="1"/>
  <c r="AF745" i="1"/>
  <c r="AE745" i="1"/>
  <c r="AD745" i="1"/>
  <c r="AC745" i="1"/>
  <c r="AB745" i="1"/>
  <c r="AP744" i="1"/>
  <c r="AO744" i="1"/>
  <c r="AN744" i="1"/>
  <c r="AM744" i="1"/>
  <c r="AL744" i="1"/>
  <c r="AK744" i="1"/>
  <c r="AJ744" i="1"/>
  <c r="AI744" i="1"/>
  <c r="AH744" i="1"/>
  <c r="AG744" i="1"/>
  <c r="AF744" i="1"/>
  <c r="AE744" i="1"/>
  <c r="AD744" i="1"/>
  <c r="AC744" i="1"/>
  <c r="AB744" i="1"/>
  <c r="AP743" i="1"/>
  <c r="AO743" i="1"/>
  <c r="AN743" i="1"/>
  <c r="AM743" i="1"/>
  <c r="AL743" i="1"/>
  <c r="AK743" i="1"/>
  <c r="AJ743" i="1"/>
  <c r="AI743" i="1"/>
  <c r="AH743" i="1"/>
  <c r="AG743" i="1"/>
  <c r="AF743" i="1"/>
  <c r="AE743" i="1"/>
  <c r="AD743" i="1"/>
  <c r="AC743" i="1"/>
  <c r="AB743" i="1"/>
  <c r="AP742" i="1"/>
  <c r="AO742" i="1"/>
  <c r="AN742" i="1"/>
  <c r="AM742" i="1"/>
  <c r="AL742" i="1"/>
  <c r="AK742" i="1"/>
  <c r="AJ742" i="1"/>
  <c r="AI742" i="1"/>
  <c r="AH742" i="1"/>
  <c r="AG742" i="1"/>
  <c r="AF742" i="1"/>
  <c r="AE742" i="1"/>
  <c r="AD742" i="1"/>
  <c r="AC742" i="1"/>
  <c r="AB742" i="1"/>
  <c r="AP741" i="1"/>
  <c r="AO741" i="1"/>
  <c r="AN741" i="1"/>
  <c r="AM741" i="1"/>
  <c r="AL741" i="1"/>
  <c r="AK741" i="1"/>
  <c r="AJ741" i="1"/>
  <c r="AI741" i="1"/>
  <c r="AH741" i="1"/>
  <c r="AG741" i="1"/>
  <c r="AF741" i="1"/>
  <c r="AE741" i="1"/>
  <c r="AD741" i="1"/>
  <c r="AC741" i="1"/>
  <c r="AB741" i="1"/>
  <c r="AP740" i="1"/>
  <c r="AO740" i="1"/>
  <c r="AN740" i="1"/>
  <c r="AM740" i="1"/>
  <c r="AL740" i="1"/>
  <c r="AK740" i="1"/>
  <c r="AJ740" i="1"/>
  <c r="AI740" i="1"/>
  <c r="AH740" i="1"/>
  <c r="AG740" i="1"/>
  <c r="AF740" i="1"/>
  <c r="AE740" i="1"/>
  <c r="AD740" i="1"/>
  <c r="AC740" i="1"/>
  <c r="AB740" i="1"/>
  <c r="AP739" i="1"/>
  <c r="AO739" i="1"/>
  <c r="AN739" i="1"/>
  <c r="AM739" i="1"/>
  <c r="AL739" i="1"/>
  <c r="AK739" i="1"/>
  <c r="AJ739" i="1"/>
  <c r="AI739" i="1"/>
  <c r="AH739" i="1"/>
  <c r="AG739" i="1"/>
  <c r="AF739" i="1"/>
  <c r="AE739" i="1"/>
  <c r="AD739" i="1"/>
  <c r="AC739" i="1"/>
  <c r="AB739" i="1"/>
  <c r="AP738" i="1"/>
  <c r="AO738" i="1"/>
  <c r="AN738" i="1"/>
  <c r="AM738" i="1"/>
  <c r="AL738" i="1"/>
  <c r="AK738" i="1"/>
  <c r="AJ738" i="1"/>
  <c r="AI738" i="1"/>
  <c r="AH738" i="1"/>
  <c r="AG738" i="1"/>
  <c r="AF738" i="1"/>
  <c r="AE738" i="1"/>
  <c r="AD738" i="1"/>
  <c r="AC738" i="1"/>
  <c r="AB738" i="1"/>
  <c r="AP737" i="1"/>
  <c r="AO737" i="1"/>
  <c r="AN737" i="1"/>
  <c r="AM737" i="1"/>
  <c r="AL737" i="1"/>
  <c r="AK737" i="1"/>
  <c r="AJ737" i="1"/>
  <c r="AI737" i="1"/>
  <c r="AH737" i="1"/>
  <c r="AG737" i="1"/>
  <c r="AF737" i="1"/>
  <c r="AE737" i="1"/>
  <c r="AD737" i="1"/>
  <c r="AC737" i="1"/>
  <c r="AB737" i="1"/>
  <c r="AP736" i="1"/>
  <c r="AO736" i="1"/>
  <c r="AN736" i="1"/>
  <c r="AM736" i="1"/>
  <c r="AL736" i="1"/>
  <c r="AK736" i="1"/>
  <c r="AJ736" i="1"/>
  <c r="AI736" i="1"/>
  <c r="AH736" i="1"/>
  <c r="AG736" i="1"/>
  <c r="AF736" i="1"/>
  <c r="AE736" i="1"/>
  <c r="AD736" i="1"/>
  <c r="AC736" i="1"/>
  <c r="AB736" i="1"/>
  <c r="AP735" i="1"/>
  <c r="AO735" i="1"/>
  <c r="AN735" i="1"/>
  <c r="AM735" i="1"/>
  <c r="AL735" i="1"/>
  <c r="AK735" i="1"/>
  <c r="AJ735" i="1"/>
  <c r="AI735" i="1"/>
  <c r="AH735" i="1"/>
  <c r="AG735" i="1"/>
  <c r="AF735" i="1"/>
  <c r="AE735" i="1"/>
  <c r="AD735" i="1"/>
  <c r="AC735" i="1"/>
  <c r="AB735" i="1"/>
  <c r="AP734" i="1"/>
  <c r="AO734" i="1"/>
  <c r="AN734" i="1"/>
  <c r="AM734" i="1"/>
  <c r="AL734" i="1"/>
  <c r="AK734" i="1"/>
  <c r="AJ734" i="1"/>
  <c r="AI734" i="1"/>
  <c r="AH734" i="1"/>
  <c r="AG734" i="1"/>
  <c r="AF734" i="1"/>
  <c r="AE734" i="1"/>
  <c r="AD734" i="1"/>
  <c r="AC734" i="1"/>
  <c r="AB734" i="1"/>
  <c r="AP733" i="1"/>
  <c r="AO733" i="1"/>
  <c r="AN733" i="1"/>
  <c r="AM733" i="1"/>
  <c r="AL733" i="1"/>
  <c r="AK733" i="1"/>
  <c r="AJ733" i="1"/>
  <c r="AI733" i="1"/>
  <c r="AH733" i="1"/>
  <c r="AG733" i="1"/>
  <c r="AF733" i="1"/>
  <c r="AE733" i="1"/>
  <c r="AD733" i="1"/>
  <c r="AC733" i="1"/>
  <c r="AB733" i="1"/>
  <c r="AP732" i="1"/>
  <c r="AO732" i="1"/>
  <c r="AN732" i="1"/>
  <c r="AM732" i="1"/>
  <c r="AL732" i="1"/>
  <c r="AK732" i="1"/>
  <c r="AJ732" i="1"/>
  <c r="AI732" i="1"/>
  <c r="AH732" i="1"/>
  <c r="AG732" i="1"/>
  <c r="AF732" i="1"/>
  <c r="AE732" i="1"/>
  <c r="AD732" i="1"/>
  <c r="AC732" i="1"/>
  <c r="AB732" i="1"/>
  <c r="AP731" i="1"/>
  <c r="AO731" i="1"/>
  <c r="AN731" i="1"/>
  <c r="AM731" i="1"/>
  <c r="AL731" i="1"/>
  <c r="AK731" i="1"/>
  <c r="AJ731" i="1"/>
  <c r="AI731" i="1"/>
  <c r="AH731" i="1"/>
  <c r="AG731" i="1"/>
  <c r="AF731" i="1"/>
  <c r="AE731" i="1"/>
  <c r="AD731" i="1"/>
  <c r="AC731" i="1"/>
  <c r="AB731" i="1"/>
  <c r="AP730" i="1"/>
  <c r="AO730" i="1"/>
  <c r="AN730" i="1"/>
  <c r="AM730" i="1"/>
  <c r="AL730" i="1"/>
  <c r="AK730" i="1"/>
  <c r="AJ730" i="1"/>
  <c r="AI730" i="1"/>
  <c r="AH730" i="1"/>
  <c r="AG730" i="1"/>
  <c r="AF730" i="1"/>
  <c r="AE730" i="1"/>
  <c r="AD730" i="1"/>
  <c r="AC730" i="1"/>
  <c r="AB730" i="1"/>
  <c r="AP729" i="1"/>
  <c r="AO729" i="1"/>
  <c r="AN729" i="1"/>
  <c r="AM729" i="1"/>
  <c r="AL729" i="1"/>
  <c r="AK729" i="1"/>
  <c r="AJ729" i="1"/>
  <c r="AI729" i="1"/>
  <c r="AH729" i="1"/>
  <c r="AG729" i="1"/>
  <c r="AF729" i="1"/>
  <c r="AE729" i="1"/>
  <c r="AD729" i="1"/>
  <c r="AC729" i="1"/>
  <c r="AB729" i="1"/>
  <c r="AP728" i="1"/>
  <c r="AO728" i="1"/>
  <c r="AN728" i="1"/>
  <c r="AM728" i="1"/>
  <c r="AL728" i="1"/>
  <c r="AK728" i="1"/>
  <c r="AJ728" i="1"/>
  <c r="AI728" i="1"/>
  <c r="AH728" i="1"/>
  <c r="AG728" i="1"/>
  <c r="AF728" i="1"/>
  <c r="AE728" i="1"/>
  <c r="AD728" i="1"/>
  <c r="AC728" i="1"/>
  <c r="AB728" i="1"/>
  <c r="AP727" i="1"/>
  <c r="AO727" i="1"/>
  <c r="AN727" i="1"/>
  <c r="AM727" i="1"/>
  <c r="AL727" i="1"/>
  <c r="AK727" i="1"/>
  <c r="AJ727" i="1"/>
  <c r="AI727" i="1"/>
  <c r="AH727" i="1"/>
  <c r="AG727" i="1"/>
  <c r="AF727" i="1"/>
  <c r="AE727" i="1"/>
  <c r="AD727" i="1"/>
  <c r="AC727" i="1"/>
  <c r="AB727" i="1"/>
  <c r="AP726" i="1"/>
  <c r="AO726" i="1"/>
  <c r="AN726" i="1"/>
  <c r="AM726" i="1"/>
  <c r="AL726" i="1"/>
  <c r="AK726" i="1"/>
  <c r="AJ726" i="1"/>
  <c r="AI726" i="1"/>
  <c r="AH726" i="1"/>
  <c r="AG726" i="1"/>
  <c r="AF726" i="1"/>
  <c r="AE726" i="1"/>
  <c r="AD726" i="1"/>
  <c r="AC726" i="1"/>
  <c r="AB726" i="1"/>
  <c r="AP725" i="1"/>
  <c r="AO725" i="1"/>
  <c r="AN725" i="1"/>
  <c r="AM725" i="1"/>
  <c r="AL725" i="1"/>
  <c r="AK725" i="1"/>
  <c r="AJ725" i="1"/>
  <c r="AI725" i="1"/>
  <c r="AH725" i="1"/>
  <c r="AG725" i="1"/>
  <c r="AF725" i="1"/>
  <c r="AE725" i="1"/>
  <c r="AD725" i="1"/>
  <c r="AC725" i="1"/>
  <c r="AB725" i="1"/>
  <c r="AP724" i="1"/>
  <c r="AO724" i="1"/>
  <c r="AN724" i="1"/>
  <c r="AM724" i="1"/>
  <c r="AL724" i="1"/>
  <c r="AK724" i="1"/>
  <c r="AJ724" i="1"/>
  <c r="AI724" i="1"/>
  <c r="AH724" i="1"/>
  <c r="AG724" i="1"/>
  <c r="AF724" i="1"/>
  <c r="AE724" i="1"/>
  <c r="AD724" i="1"/>
  <c r="AC724" i="1"/>
  <c r="AB724" i="1"/>
  <c r="AP723" i="1"/>
  <c r="AO723" i="1"/>
  <c r="AN723" i="1"/>
  <c r="AM723" i="1"/>
  <c r="AL723" i="1"/>
  <c r="AK723" i="1"/>
  <c r="AJ723" i="1"/>
  <c r="AI723" i="1"/>
  <c r="AH723" i="1"/>
  <c r="AG723" i="1"/>
  <c r="AF723" i="1"/>
  <c r="AE723" i="1"/>
  <c r="AD723" i="1"/>
  <c r="AC723" i="1"/>
  <c r="AB723" i="1"/>
  <c r="AP722" i="1"/>
  <c r="AO722" i="1"/>
  <c r="AN722" i="1"/>
  <c r="AM722" i="1"/>
  <c r="AL722" i="1"/>
  <c r="AK722" i="1"/>
  <c r="AJ722" i="1"/>
  <c r="AI722" i="1"/>
  <c r="AH722" i="1"/>
  <c r="AG722" i="1"/>
  <c r="AF722" i="1"/>
  <c r="AE722" i="1"/>
  <c r="AD722" i="1"/>
  <c r="AC722" i="1"/>
  <c r="AB722" i="1"/>
  <c r="AP721" i="1"/>
  <c r="AO721" i="1"/>
  <c r="AN721" i="1"/>
  <c r="AM721" i="1"/>
  <c r="AL721" i="1"/>
  <c r="AK721" i="1"/>
  <c r="AJ721" i="1"/>
  <c r="AI721" i="1"/>
  <c r="AH721" i="1"/>
  <c r="AG721" i="1"/>
  <c r="AF721" i="1"/>
  <c r="AE721" i="1"/>
  <c r="AD721" i="1"/>
  <c r="AC721" i="1"/>
  <c r="AB721" i="1"/>
  <c r="AP720" i="1"/>
  <c r="AO720" i="1"/>
  <c r="AN720" i="1"/>
  <c r="AM720" i="1"/>
  <c r="AL720" i="1"/>
  <c r="AK720" i="1"/>
  <c r="AJ720" i="1"/>
  <c r="AI720" i="1"/>
  <c r="AH720" i="1"/>
  <c r="AG720" i="1"/>
  <c r="AF720" i="1"/>
  <c r="AE720" i="1"/>
  <c r="AD720" i="1"/>
  <c r="AC720" i="1"/>
  <c r="AB720" i="1"/>
  <c r="AP719" i="1"/>
  <c r="AO719" i="1"/>
  <c r="AN719" i="1"/>
  <c r="AM719" i="1"/>
  <c r="AL719" i="1"/>
  <c r="AK719" i="1"/>
  <c r="AJ719" i="1"/>
  <c r="AI719" i="1"/>
  <c r="AH719" i="1"/>
  <c r="AG719" i="1"/>
  <c r="AF719" i="1"/>
  <c r="AE719" i="1"/>
  <c r="AD719" i="1"/>
  <c r="AC719" i="1"/>
  <c r="AB719" i="1"/>
  <c r="AP718" i="1"/>
  <c r="AO718" i="1"/>
  <c r="AN718" i="1"/>
  <c r="AM718" i="1"/>
  <c r="AL718" i="1"/>
  <c r="AK718" i="1"/>
  <c r="AJ718" i="1"/>
  <c r="AI718" i="1"/>
  <c r="AH718" i="1"/>
  <c r="AG718" i="1"/>
  <c r="AF718" i="1"/>
  <c r="AE718" i="1"/>
  <c r="AD718" i="1"/>
  <c r="AC718" i="1"/>
  <c r="AB718" i="1"/>
  <c r="AP717" i="1"/>
  <c r="AO717" i="1"/>
  <c r="AN717" i="1"/>
  <c r="AM717" i="1"/>
  <c r="AL717" i="1"/>
  <c r="AK717" i="1"/>
  <c r="AJ717" i="1"/>
  <c r="AI717" i="1"/>
  <c r="AH717" i="1"/>
  <c r="AG717" i="1"/>
  <c r="AF717" i="1"/>
  <c r="AE717" i="1"/>
  <c r="AD717" i="1"/>
  <c r="AC717" i="1"/>
  <c r="AB717" i="1"/>
  <c r="AP716" i="1"/>
  <c r="AO716" i="1"/>
  <c r="AN716" i="1"/>
  <c r="AM716" i="1"/>
  <c r="AL716" i="1"/>
  <c r="AK716" i="1"/>
  <c r="AJ716" i="1"/>
  <c r="AI716" i="1"/>
  <c r="AH716" i="1"/>
  <c r="AG716" i="1"/>
  <c r="AF716" i="1"/>
  <c r="AE716" i="1"/>
  <c r="AD716" i="1"/>
  <c r="AC716" i="1"/>
  <c r="AB716" i="1"/>
  <c r="AP715" i="1"/>
  <c r="AO715" i="1"/>
  <c r="AN715" i="1"/>
  <c r="AM715" i="1"/>
  <c r="AL715" i="1"/>
  <c r="AK715" i="1"/>
  <c r="AJ715" i="1"/>
  <c r="AI715" i="1"/>
  <c r="AH715" i="1"/>
  <c r="AG715" i="1"/>
  <c r="AF715" i="1"/>
  <c r="AE715" i="1"/>
  <c r="AD715" i="1"/>
  <c r="AC715" i="1"/>
  <c r="AB715" i="1"/>
  <c r="AP714" i="1"/>
  <c r="AO714" i="1"/>
  <c r="AN714" i="1"/>
  <c r="AM714" i="1"/>
  <c r="AL714" i="1"/>
  <c r="AK714" i="1"/>
  <c r="AJ714" i="1"/>
  <c r="AI714" i="1"/>
  <c r="AH714" i="1"/>
  <c r="AG714" i="1"/>
  <c r="AF714" i="1"/>
  <c r="AE714" i="1"/>
  <c r="AD714" i="1"/>
  <c r="AC714" i="1"/>
  <c r="AB714" i="1"/>
  <c r="AP713" i="1"/>
  <c r="AO713" i="1"/>
  <c r="AN713" i="1"/>
  <c r="AM713" i="1"/>
  <c r="AL713" i="1"/>
  <c r="AK713" i="1"/>
  <c r="AJ713" i="1"/>
  <c r="AI713" i="1"/>
  <c r="AH713" i="1"/>
  <c r="AG713" i="1"/>
  <c r="AF713" i="1"/>
  <c r="AE713" i="1"/>
  <c r="AD713" i="1"/>
  <c r="AC713" i="1"/>
  <c r="AB713" i="1"/>
  <c r="AP712" i="1"/>
  <c r="AO712" i="1"/>
  <c r="AN712" i="1"/>
  <c r="AM712" i="1"/>
  <c r="AL712" i="1"/>
  <c r="AK712" i="1"/>
  <c r="AJ712" i="1"/>
  <c r="AI712" i="1"/>
  <c r="AH712" i="1"/>
  <c r="AG712" i="1"/>
  <c r="AF712" i="1"/>
  <c r="AE712" i="1"/>
  <c r="AD712" i="1"/>
  <c r="AC712" i="1"/>
  <c r="AB712" i="1"/>
  <c r="AP711" i="1"/>
  <c r="AO711" i="1"/>
  <c r="AN711" i="1"/>
  <c r="AM711" i="1"/>
  <c r="AL711" i="1"/>
  <c r="AK711" i="1"/>
  <c r="AJ711" i="1"/>
  <c r="AI711" i="1"/>
  <c r="AH711" i="1"/>
  <c r="AG711" i="1"/>
  <c r="AF711" i="1"/>
  <c r="AE711" i="1"/>
  <c r="AD711" i="1"/>
  <c r="AC711" i="1"/>
  <c r="AB711" i="1"/>
  <c r="AP710" i="1"/>
  <c r="AO710" i="1"/>
  <c r="AN710" i="1"/>
  <c r="AM710" i="1"/>
  <c r="AL710" i="1"/>
  <c r="AK710" i="1"/>
  <c r="AJ710" i="1"/>
  <c r="AI710" i="1"/>
  <c r="AH710" i="1"/>
  <c r="AG710" i="1"/>
  <c r="AF710" i="1"/>
  <c r="AE710" i="1"/>
  <c r="AD710" i="1"/>
  <c r="AC710" i="1"/>
  <c r="AB710" i="1"/>
  <c r="AP709" i="1"/>
  <c r="AO709" i="1"/>
  <c r="AN709" i="1"/>
  <c r="AM709" i="1"/>
  <c r="AL709" i="1"/>
  <c r="AK709" i="1"/>
  <c r="AJ709" i="1"/>
  <c r="AI709" i="1"/>
  <c r="AH709" i="1"/>
  <c r="AG709" i="1"/>
  <c r="AF709" i="1"/>
  <c r="AE709" i="1"/>
  <c r="AD709" i="1"/>
  <c r="AC709" i="1"/>
  <c r="AB709" i="1"/>
  <c r="AP708" i="1"/>
  <c r="AO708" i="1"/>
  <c r="AN708" i="1"/>
  <c r="AM708" i="1"/>
  <c r="AL708" i="1"/>
  <c r="AK708" i="1"/>
  <c r="AJ708" i="1"/>
  <c r="AI708" i="1"/>
  <c r="AH708" i="1"/>
  <c r="AG708" i="1"/>
  <c r="AF708" i="1"/>
  <c r="AE708" i="1"/>
  <c r="AD708" i="1"/>
  <c r="AC708" i="1"/>
  <c r="AB708" i="1"/>
  <c r="AP707" i="1"/>
  <c r="AO707" i="1"/>
  <c r="AN707" i="1"/>
  <c r="AM707" i="1"/>
  <c r="AL707" i="1"/>
  <c r="AK707" i="1"/>
  <c r="AJ707" i="1"/>
  <c r="AI707" i="1"/>
  <c r="AH707" i="1"/>
  <c r="AG707" i="1"/>
  <c r="AF707" i="1"/>
  <c r="AE707" i="1"/>
  <c r="AD707" i="1"/>
  <c r="AC707" i="1"/>
  <c r="AB707" i="1"/>
  <c r="AP706" i="1"/>
  <c r="AO706" i="1"/>
  <c r="AN706" i="1"/>
  <c r="AM706" i="1"/>
  <c r="AL706" i="1"/>
  <c r="AK706" i="1"/>
  <c r="AJ706" i="1"/>
  <c r="AI706" i="1"/>
  <c r="AH706" i="1"/>
  <c r="AG706" i="1"/>
  <c r="AF706" i="1"/>
  <c r="AE706" i="1"/>
  <c r="AD706" i="1"/>
  <c r="AC706" i="1"/>
  <c r="AB706" i="1"/>
  <c r="AP705" i="1"/>
  <c r="AO705" i="1"/>
  <c r="AN705" i="1"/>
  <c r="AM705" i="1"/>
  <c r="AL705" i="1"/>
  <c r="AK705" i="1"/>
  <c r="AJ705" i="1"/>
  <c r="AI705" i="1"/>
  <c r="AH705" i="1"/>
  <c r="AG705" i="1"/>
  <c r="AF705" i="1"/>
  <c r="AE705" i="1"/>
  <c r="AD705" i="1"/>
  <c r="AC705" i="1"/>
  <c r="AB705" i="1"/>
  <c r="AP704" i="1"/>
  <c r="AO704" i="1"/>
  <c r="AN704" i="1"/>
  <c r="AM704" i="1"/>
  <c r="AL704" i="1"/>
  <c r="AK704" i="1"/>
  <c r="AJ704" i="1"/>
  <c r="AI704" i="1"/>
  <c r="AH704" i="1"/>
  <c r="AG704" i="1"/>
  <c r="AF704" i="1"/>
  <c r="AE704" i="1"/>
  <c r="AD704" i="1"/>
  <c r="AC704" i="1"/>
  <c r="AB704" i="1"/>
  <c r="AP703" i="1"/>
  <c r="AO703" i="1"/>
  <c r="AN703" i="1"/>
  <c r="AM703" i="1"/>
  <c r="AL703" i="1"/>
  <c r="AK703" i="1"/>
  <c r="AJ703" i="1"/>
  <c r="AI703" i="1"/>
  <c r="AH703" i="1"/>
  <c r="AG703" i="1"/>
  <c r="AF703" i="1"/>
  <c r="AE703" i="1"/>
  <c r="AD703" i="1"/>
  <c r="AC703" i="1"/>
  <c r="AB703" i="1"/>
  <c r="AP702" i="1"/>
  <c r="AO702" i="1"/>
  <c r="AN702" i="1"/>
  <c r="AM702" i="1"/>
  <c r="AL702" i="1"/>
  <c r="AK702" i="1"/>
  <c r="AJ702" i="1"/>
  <c r="AI702" i="1"/>
  <c r="AH702" i="1"/>
  <c r="AG702" i="1"/>
  <c r="AF702" i="1"/>
  <c r="AE702" i="1"/>
  <c r="AD702" i="1"/>
  <c r="AC702" i="1"/>
  <c r="AB702" i="1"/>
  <c r="AP701" i="1"/>
  <c r="AO701" i="1"/>
  <c r="AN701" i="1"/>
  <c r="AM701" i="1"/>
  <c r="AL701" i="1"/>
  <c r="AK701" i="1"/>
  <c r="AJ701" i="1"/>
  <c r="AI701" i="1"/>
  <c r="AH701" i="1"/>
  <c r="AG701" i="1"/>
  <c r="AF701" i="1"/>
  <c r="AE701" i="1"/>
  <c r="AD701" i="1"/>
  <c r="AC701" i="1"/>
  <c r="AB701" i="1"/>
  <c r="AP700" i="1"/>
  <c r="AO700" i="1"/>
  <c r="AN700" i="1"/>
  <c r="AM700" i="1"/>
  <c r="AL700" i="1"/>
  <c r="AK700" i="1"/>
  <c r="AJ700" i="1"/>
  <c r="AI700" i="1"/>
  <c r="AH700" i="1"/>
  <c r="AG700" i="1"/>
  <c r="AF700" i="1"/>
  <c r="AE700" i="1"/>
  <c r="AD700" i="1"/>
  <c r="AC700" i="1"/>
  <c r="AB700" i="1"/>
  <c r="AP699" i="1"/>
  <c r="AO699" i="1"/>
  <c r="AN699" i="1"/>
  <c r="AM699" i="1"/>
  <c r="AL699" i="1"/>
  <c r="AK699" i="1"/>
  <c r="AJ699" i="1"/>
  <c r="AI699" i="1"/>
  <c r="AH699" i="1"/>
  <c r="AG699" i="1"/>
  <c r="AF699" i="1"/>
  <c r="AE699" i="1"/>
  <c r="AD699" i="1"/>
  <c r="AC699" i="1"/>
  <c r="AB699" i="1"/>
  <c r="AP698" i="1"/>
  <c r="AO698" i="1"/>
  <c r="AN698" i="1"/>
  <c r="AM698" i="1"/>
  <c r="AL698" i="1"/>
  <c r="AK698" i="1"/>
  <c r="AJ698" i="1"/>
  <c r="AI698" i="1"/>
  <c r="AH698" i="1"/>
  <c r="AG698" i="1"/>
  <c r="AF698" i="1"/>
  <c r="AE698" i="1"/>
  <c r="AD698" i="1"/>
  <c r="AC698" i="1"/>
  <c r="AB698" i="1"/>
  <c r="AP697" i="1"/>
  <c r="AO697" i="1"/>
  <c r="AN697" i="1"/>
  <c r="AM697" i="1"/>
  <c r="AL697" i="1"/>
  <c r="AK697" i="1"/>
  <c r="AJ697" i="1"/>
  <c r="AI697" i="1"/>
  <c r="AH697" i="1"/>
  <c r="AG697" i="1"/>
  <c r="AF697" i="1"/>
  <c r="AE697" i="1"/>
  <c r="AD697" i="1"/>
  <c r="AC697" i="1"/>
  <c r="AB697" i="1"/>
  <c r="AP696" i="1"/>
  <c r="AO696" i="1"/>
  <c r="AN696" i="1"/>
  <c r="AM696" i="1"/>
  <c r="AL696" i="1"/>
  <c r="AK696" i="1"/>
  <c r="AJ696" i="1"/>
  <c r="AI696" i="1"/>
  <c r="AH696" i="1"/>
  <c r="AG696" i="1"/>
  <c r="AF696" i="1"/>
  <c r="AE696" i="1"/>
  <c r="AD696" i="1"/>
  <c r="AC696" i="1"/>
  <c r="AB696" i="1"/>
  <c r="AP695" i="1"/>
  <c r="AO695" i="1"/>
  <c r="AN695" i="1"/>
  <c r="AM695" i="1"/>
  <c r="AL695" i="1"/>
  <c r="AK695" i="1"/>
  <c r="AJ695" i="1"/>
  <c r="AI695" i="1"/>
  <c r="AH695" i="1"/>
  <c r="AG695" i="1"/>
  <c r="AF695" i="1"/>
  <c r="AE695" i="1"/>
  <c r="AD695" i="1"/>
  <c r="AC695" i="1"/>
  <c r="AB695" i="1"/>
  <c r="AP694" i="1"/>
  <c r="AO694" i="1"/>
  <c r="AN694" i="1"/>
  <c r="AM694" i="1"/>
  <c r="AL694" i="1"/>
  <c r="AK694" i="1"/>
  <c r="AJ694" i="1"/>
  <c r="AI694" i="1"/>
  <c r="AH694" i="1"/>
  <c r="AG694" i="1"/>
  <c r="AF694" i="1"/>
  <c r="AE694" i="1"/>
  <c r="AD694" i="1"/>
  <c r="AC694" i="1"/>
  <c r="AB694" i="1"/>
  <c r="AP693" i="1"/>
  <c r="AO693" i="1"/>
  <c r="AN693" i="1"/>
  <c r="AM693" i="1"/>
  <c r="AL693" i="1"/>
  <c r="AK693" i="1"/>
  <c r="AJ693" i="1"/>
  <c r="AI693" i="1"/>
  <c r="AH693" i="1"/>
  <c r="AG693" i="1"/>
  <c r="AF693" i="1"/>
  <c r="AE693" i="1"/>
  <c r="AD693" i="1"/>
  <c r="AC693" i="1"/>
  <c r="AB693" i="1"/>
  <c r="AP692" i="1"/>
  <c r="AO692" i="1"/>
  <c r="AN692" i="1"/>
  <c r="AM692" i="1"/>
  <c r="AL692" i="1"/>
  <c r="AK692" i="1"/>
  <c r="AJ692" i="1"/>
  <c r="AI692" i="1"/>
  <c r="AH692" i="1"/>
  <c r="AG692" i="1"/>
  <c r="AF692" i="1"/>
  <c r="AE692" i="1"/>
  <c r="AD692" i="1"/>
  <c r="AC692" i="1"/>
  <c r="AB692" i="1"/>
  <c r="AP691" i="1"/>
  <c r="AO691" i="1"/>
  <c r="AN691" i="1"/>
  <c r="AM691" i="1"/>
  <c r="AL691" i="1"/>
  <c r="AK691" i="1"/>
  <c r="AJ691" i="1"/>
  <c r="AI691" i="1"/>
  <c r="AH691" i="1"/>
  <c r="AG691" i="1"/>
  <c r="AF691" i="1"/>
  <c r="AE691" i="1"/>
  <c r="AD691" i="1"/>
  <c r="AC691" i="1"/>
  <c r="AB691" i="1"/>
  <c r="AP690" i="1"/>
  <c r="AO690" i="1"/>
  <c r="AN690" i="1"/>
  <c r="AM690" i="1"/>
  <c r="AL690" i="1"/>
  <c r="AK690" i="1"/>
  <c r="AJ690" i="1"/>
  <c r="AI690" i="1"/>
  <c r="AH690" i="1"/>
  <c r="AG690" i="1"/>
  <c r="AF690" i="1"/>
  <c r="AE690" i="1"/>
  <c r="AD690" i="1"/>
  <c r="AC690" i="1"/>
  <c r="AB690" i="1"/>
  <c r="AP689" i="1"/>
  <c r="AO689" i="1"/>
  <c r="AN689" i="1"/>
  <c r="AM689" i="1"/>
  <c r="AL689" i="1"/>
  <c r="AK689" i="1"/>
  <c r="AJ689" i="1"/>
  <c r="AI689" i="1"/>
  <c r="AH689" i="1"/>
  <c r="AG689" i="1"/>
  <c r="AF689" i="1"/>
  <c r="AE689" i="1"/>
  <c r="AD689" i="1"/>
  <c r="AC689" i="1"/>
  <c r="AB689" i="1"/>
  <c r="AP688" i="1"/>
  <c r="AO688" i="1"/>
  <c r="AN688" i="1"/>
  <c r="AM688" i="1"/>
  <c r="AL688" i="1"/>
  <c r="AK688" i="1"/>
  <c r="AJ688" i="1"/>
  <c r="AI688" i="1"/>
  <c r="AH688" i="1"/>
  <c r="AG688" i="1"/>
  <c r="AF688" i="1"/>
  <c r="AE688" i="1"/>
  <c r="AD688" i="1"/>
  <c r="AC688" i="1"/>
  <c r="AB688" i="1"/>
  <c r="AP687" i="1"/>
  <c r="AO687" i="1"/>
  <c r="AN687" i="1"/>
  <c r="AM687" i="1"/>
  <c r="AL687" i="1"/>
  <c r="AK687" i="1"/>
  <c r="AJ687" i="1"/>
  <c r="AI687" i="1"/>
  <c r="AH687" i="1"/>
  <c r="AG687" i="1"/>
  <c r="AF687" i="1"/>
  <c r="AE687" i="1"/>
  <c r="AD687" i="1"/>
  <c r="AC687" i="1"/>
  <c r="AB687" i="1"/>
  <c r="AP686" i="1"/>
  <c r="AO686" i="1"/>
  <c r="AN686" i="1"/>
  <c r="AM686" i="1"/>
  <c r="AL686" i="1"/>
  <c r="AK686" i="1"/>
  <c r="AJ686" i="1"/>
  <c r="AI686" i="1"/>
  <c r="AH686" i="1"/>
  <c r="AG686" i="1"/>
  <c r="AF686" i="1"/>
  <c r="AE686" i="1"/>
  <c r="AD686" i="1"/>
  <c r="AC686" i="1"/>
  <c r="AB686" i="1"/>
  <c r="AP685" i="1"/>
  <c r="AO685" i="1"/>
  <c r="AN685" i="1"/>
  <c r="AM685" i="1"/>
  <c r="AL685" i="1"/>
  <c r="AK685" i="1"/>
  <c r="AJ685" i="1"/>
  <c r="AI685" i="1"/>
  <c r="AH685" i="1"/>
  <c r="AG685" i="1"/>
  <c r="AF685" i="1"/>
  <c r="AE685" i="1"/>
  <c r="AD685" i="1"/>
  <c r="AC685" i="1"/>
  <c r="AB685" i="1"/>
  <c r="AP684" i="1"/>
  <c r="AO684" i="1"/>
  <c r="AN684" i="1"/>
  <c r="AM684" i="1"/>
  <c r="AL684" i="1"/>
  <c r="AK684" i="1"/>
  <c r="AJ684" i="1"/>
  <c r="AI684" i="1"/>
  <c r="AH684" i="1"/>
  <c r="AG684" i="1"/>
  <c r="AF684" i="1"/>
  <c r="AE684" i="1"/>
  <c r="AD684" i="1"/>
  <c r="AC684" i="1"/>
  <c r="AB684" i="1"/>
  <c r="AP683" i="1"/>
  <c r="AO683" i="1"/>
  <c r="AN683" i="1"/>
  <c r="AM683" i="1"/>
  <c r="AL683" i="1"/>
  <c r="AK683" i="1"/>
  <c r="AJ683" i="1"/>
  <c r="AI683" i="1"/>
  <c r="AH683" i="1"/>
  <c r="AG683" i="1"/>
  <c r="AF683" i="1"/>
  <c r="AE683" i="1"/>
  <c r="AD683" i="1"/>
  <c r="AC683" i="1"/>
  <c r="AB683" i="1"/>
  <c r="AP682" i="1"/>
  <c r="AO682" i="1"/>
  <c r="AN682" i="1"/>
  <c r="AM682" i="1"/>
  <c r="AL682" i="1"/>
  <c r="AK682" i="1"/>
  <c r="AJ682" i="1"/>
  <c r="AI682" i="1"/>
  <c r="AH682" i="1"/>
  <c r="AG682" i="1"/>
  <c r="AF682" i="1"/>
  <c r="AE682" i="1"/>
  <c r="AD682" i="1"/>
  <c r="AC682" i="1"/>
  <c r="AB682" i="1"/>
  <c r="AP681" i="1"/>
  <c r="AO681" i="1"/>
  <c r="AN681" i="1"/>
  <c r="AM681" i="1"/>
  <c r="AL681" i="1"/>
  <c r="AK681" i="1"/>
  <c r="AJ681" i="1"/>
  <c r="AI681" i="1"/>
  <c r="AH681" i="1"/>
  <c r="AG681" i="1"/>
  <c r="AF681" i="1"/>
  <c r="AE681" i="1"/>
  <c r="AD681" i="1"/>
  <c r="AC681" i="1"/>
  <c r="AB681" i="1"/>
  <c r="AP680" i="1"/>
  <c r="AO680" i="1"/>
  <c r="AN680" i="1"/>
  <c r="AM680" i="1"/>
  <c r="AL680" i="1"/>
  <c r="AK680" i="1"/>
  <c r="AJ680" i="1"/>
  <c r="AI680" i="1"/>
  <c r="AH680" i="1"/>
  <c r="AG680" i="1"/>
  <c r="AF680" i="1"/>
  <c r="AE680" i="1"/>
  <c r="AD680" i="1"/>
  <c r="AC680" i="1"/>
  <c r="AB680" i="1"/>
  <c r="AP679" i="1"/>
  <c r="AO679" i="1"/>
  <c r="AN679" i="1"/>
  <c r="AM679" i="1"/>
  <c r="AL679" i="1"/>
  <c r="AK679" i="1"/>
  <c r="AJ679" i="1"/>
  <c r="AI679" i="1"/>
  <c r="AH679" i="1"/>
  <c r="AG679" i="1"/>
  <c r="AF679" i="1"/>
  <c r="AE679" i="1"/>
  <c r="AD679" i="1"/>
  <c r="AC679" i="1"/>
  <c r="AB679" i="1"/>
  <c r="AP678" i="1"/>
  <c r="AO678" i="1"/>
  <c r="AN678" i="1"/>
  <c r="AM678" i="1"/>
  <c r="AL678" i="1"/>
  <c r="AK678" i="1"/>
  <c r="AJ678" i="1"/>
  <c r="AI678" i="1"/>
  <c r="AH678" i="1"/>
  <c r="AG678" i="1"/>
  <c r="AF678" i="1"/>
  <c r="AE678" i="1"/>
  <c r="AD678" i="1"/>
  <c r="AC678" i="1"/>
  <c r="AB678" i="1"/>
  <c r="AP677" i="1"/>
  <c r="AO677" i="1"/>
  <c r="AN677" i="1"/>
  <c r="AM677" i="1"/>
  <c r="AL677" i="1"/>
  <c r="AK677" i="1"/>
  <c r="AJ677" i="1"/>
  <c r="AI677" i="1"/>
  <c r="AH677" i="1"/>
  <c r="AG677" i="1"/>
  <c r="AF677" i="1"/>
  <c r="AE677" i="1"/>
  <c r="AD677" i="1"/>
  <c r="AC677" i="1"/>
  <c r="AB677" i="1"/>
  <c r="AP676" i="1"/>
  <c r="AO676" i="1"/>
  <c r="AN676" i="1"/>
  <c r="AM676" i="1"/>
  <c r="AL676" i="1"/>
  <c r="AK676" i="1"/>
  <c r="AJ676" i="1"/>
  <c r="AI676" i="1"/>
  <c r="AH676" i="1"/>
  <c r="AG676" i="1"/>
  <c r="AF676" i="1"/>
  <c r="AE676" i="1"/>
  <c r="AD676" i="1"/>
  <c r="AC676" i="1"/>
  <c r="AB676" i="1"/>
  <c r="AP675" i="1"/>
  <c r="AO675" i="1"/>
  <c r="AN675" i="1"/>
  <c r="AM675" i="1"/>
  <c r="AL675" i="1"/>
  <c r="AK675" i="1"/>
  <c r="AJ675" i="1"/>
  <c r="AI675" i="1"/>
  <c r="AH675" i="1"/>
  <c r="AG675" i="1"/>
  <c r="AF675" i="1"/>
  <c r="AE675" i="1"/>
  <c r="AD675" i="1"/>
  <c r="AC675" i="1"/>
  <c r="AB675" i="1"/>
  <c r="AP674" i="1"/>
  <c r="AO674" i="1"/>
  <c r="AN674" i="1"/>
  <c r="AM674" i="1"/>
  <c r="AL674" i="1"/>
  <c r="AK674" i="1"/>
  <c r="AJ674" i="1"/>
  <c r="AI674" i="1"/>
  <c r="AH674" i="1"/>
  <c r="AG674" i="1"/>
  <c r="AF674" i="1"/>
  <c r="AE674" i="1"/>
  <c r="AD674" i="1"/>
  <c r="AC674" i="1"/>
  <c r="AB674" i="1"/>
  <c r="AP673" i="1"/>
  <c r="AO673" i="1"/>
  <c r="AN673" i="1"/>
  <c r="AM673" i="1"/>
  <c r="AL673" i="1"/>
  <c r="AK673" i="1"/>
  <c r="AJ673" i="1"/>
  <c r="AI673" i="1"/>
  <c r="AH673" i="1"/>
  <c r="AG673" i="1"/>
  <c r="AF673" i="1"/>
  <c r="AE673" i="1"/>
  <c r="AD673" i="1"/>
  <c r="AC673" i="1"/>
  <c r="AB673" i="1"/>
  <c r="AP672" i="1"/>
  <c r="AO672" i="1"/>
  <c r="AN672" i="1"/>
  <c r="AM672" i="1"/>
  <c r="AL672" i="1"/>
  <c r="AK672" i="1"/>
  <c r="AJ672" i="1"/>
  <c r="AI672" i="1"/>
  <c r="AH672" i="1"/>
  <c r="AG672" i="1"/>
  <c r="AF672" i="1"/>
  <c r="AE672" i="1"/>
  <c r="AD672" i="1"/>
  <c r="AC672" i="1"/>
  <c r="AB672" i="1"/>
  <c r="AP671" i="1"/>
  <c r="AO671" i="1"/>
  <c r="AN671" i="1"/>
  <c r="AM671" i="1"/>
  <c r="AL671" i="1"/>
  <c r="AK671" i="1"/>
  <c r="AJ671" i="1"/>
  <c r="AI671" i="1"/>
  <c r="AH671" i="1"/>
  <c r="AG671" i="1"/>
  <c r="AF671" i="1"/>
  <c r="AE671" i="1"/>
  <c r="AD671" i="1"/>
  <c r="AC671" i="1"/>
  <c r="AB671" i="1"/>
  <c r="AP670" i="1"/>
  <c r="AO670" i="1"/>
  <c r="AN670" i="1"/>
  <c r="AM670" i="1"/>
  <c r="AL670" i="1"/>
  <c r="AK670" i="1"/>
  <c r="AJ670" i="1"/>
  <c r="AI670" i="1"/>
  <c r="AH670" i="1"/>
  <c r="AG670" i="1"/>
  <c r="AF670" i="1"/>
  <c r="AE670" i="1"/>
  <c r="AD670" i="1"/>
  <c r="AC670" i="1"/>
  <c r="AB670" i="1"/>
  <c r="AP669" i="1"/>
  <c r="AO669" i="1"/>
  <c r="AN669" i="1"/>
  <c r="AM669" i="1"/>
  <c r="AL669" i="1"/>
  <c r="AK669" i="1"/>
  <c r="AJ669" i="1"/>
  <c r="AI669" i="1"/>
  <c r="AH669" i="1"/>
  <c r="AG669" i="1"/>
  <c r="AF669" i="1"/>
  <c r="AE669" i="1"/>
  <c r="AD669" i="1"/>
  <c r="AC669" i="1"/>
  <c r="AB669" i="1"/>
  <c r="AP668" i="1"/>
  <c r="AO668" i="1"/>
  <c r="AN668" i="1"/>
  <c r="AM668" i="1"/>
  <c r="AL668" i="1"/>
  <c r="AK668" i="1"/>
  <c r="AJ668" i="1"/>
  <c r="AI668" i="1"/>
  <c r="AH668" i="1"/>
  <c r="AG668" i="1"/>
  <c r="AF668" i="1"/>
  <c r="AE668" i="1"/>
  <c r="AD668" i="1"/>
  <c r="AC668" i="1"/>
  <c r="AB668" i="1"/>
  <c r="AP667" i="1"/>
  <c r="AO667" i="1"/>
  <c r="AN667" i="1"/>
  <c r="AM667" i="1"/>
  <c r="AL667" i="1"/>
  <c r="AK667" i="1"/>
  <c r="AJ667" i="1"/>
  <c r="AI667" i="1"/>
  <c r="AH667" i="1"/>
  <c r="AG667" i="1"/>
  <c r="AF667" i="1"/>
  <c r="AE667" i="1"/>
  <c r="AD667" i="1"/>
  <c r="AC667" i="1"/>
  <c r="AB667" i="1"/>
  <c r="AP666" i="1"/>
  <c r="AO666" i="1"/>
  <c r="AN666" i="1"/>
  <c r="AM666" i="1"/>
  <c r="AL666" i="1"/>
  <c r="AK666" i="1"/>
  <c r="AJ666" i="1"/>
  <c r="AI666" i="1"/>
  <c r="AH666" i="1"/>
  <c r="AG666" i="1"/>
  <c r="AF666" i="1"/>
  <c r="AE666" i="1"/>
  <c r="AD666" i="1"/>
  <c r="AC666" i="1"/>
  <c r="AB666" i="1"/>
  <c r="AP665" i="1"/>
  <c r="AO665" i="1"/>
  <c r="AN665" i="1"/>
  <c r="AM665" i="1"/>
  <c r="AL665" i="1"/>
  <c r="AK665" i="1"/>
  <c r="AJ665" i="1"/>
  <c r="AI665" i="1"/>
  <c r="AH665" i="1"/>
  <c r="AG665" i="1"/>
  <c r="AF665" i="1"/>
  <c r="AE665" i="1"/>
  <c r="AD665" i="1"/>
  <c r="AC665" i="1"/>
  <c r="AB665" i="1"/>
  <c r="AP664" i="1"/>
  <c r="AO664" i="1"/>
  <c r="AN664" i="1"/>
  <c r="AM664" i="1"/>
  <c r="AL664" i="1"/>
  <c r="AK664" i="1"/>
  <c r="AJ664" i="1"/>
  <c r="AI664" i="1"/>
  <c r="AH664" i="1"/>
  <c r="AG664" i="1"/>
  <c r="AF664" i="1"/>
  <c r="AE664" i="1"/>
  <c r="AD664" i="1"/>
  <c r="AC664" i="1"/>
  <c r="AB664" i="1"/>
  <c r="AP663" i="1"/>
  <c r="AO663" i="1"/>
  <c r="AN663" i="1"/>
  <c r="AM663" i="1"/>
  <c r="AL663" i="1"/>
  <c r="AK663" i="1"/>
  <c r="AJ663" i="1"/>
  <c r="AI663" i="1"/>
  <c r="AH663" i="1"/>
  <c r="AG663" i="1"/>
  <c r="AF663" i="1"/>
  <c r="AE663" i="1"/>
  <c r="AD663" i="1"/>
  <c r="AC663" i="1"/>
  <c r="AB663" i="1"/>
  <c r="AP662" i="1"/>
  <c r="AO662" i="1"/>
  <c r="AN662" i="1"/>
  <c r="AM662" i="1"/>
  <c r="AL662" i="1"/>
  <c r="AK662" i="1"/>
  <c r="AJ662" i="1"/>
  <c r="AI662" i="1"/>
  <c r="AH662" i="1"/>
  <c r="AG662" i="1"/>
  <c r="AF662" i="1"/>
  <c r="AE662" i="1"/>
  <c r="AD662" i="1"/>
  <c r="AC662" i="1"/>
  <c r="AB662" i="1"/>
  <c r="AP661" i="1"/>
  <c r="AO661" i="1"/>
  <c r="AN661" i="1"/>
  <c r="AM661" i="1"/>
  <c r="AL661" i="1"/>
  <c r="AK661" i="1"/>
  <c r="AJ661" i="1"/>
  <c r="AI661" i="1"/>
  <c r="AH661" i="1"/>
  <c r="AG661" i="1"/>
  <c r="AF661" i="1"/>
  <c r="AE661" i="1"/>
  <c r="AD661" i="1"/>
  <c r="AC661" i="1"/>
  <c r="AB661" i="1"/>
  <c r="AP660" i="1"/>
  <c r="AO660" i="1"/>
  <c r="AN660" i="1"/>
  <c r="AM660" i="1"/>
  <c r="AL660" i="1"/>
  <c r="AK660" i="1"/>
  <c r="AJ660" i="1"/>
  <c r="AI660" i="1"/>
  <c r="AH660" i="1"/>
  <c r="AG660" i="1"/>
  <c r="AF660" i="1"/>
  <c r="AE660" i="1"/>
  <c r="AD660" i="1"/>
  <c r="AC660" i="1"/>
  <c r="AB660" i="1"/>
  <c r="AP659" i="1"/>
  <c r="AO659" i="1"/>
  <c r="AN659" i="1"/>
  <c r="AM659" i="1"/>
  <c r="AL659" i="1"/>
  <c r="AK659" i="1"/>
  <c r="AJ659" i="1"/>
  <c r="AI659" i="1"/>
  <c r="AH659" i="1"/>
  <c r="AG659" i="1"/>
  <c r="AF659" i="1"/>
  <c r="AE659" i="1"/>
  <c r="AD659" i="1"/>
  <c r="AC659" i="1"/>
  <c r="AB659" i="1"/>
  <c r="AP658" i="1"/>
  <c r="AO658" i="1"/>
  <c r="AN658" i="1"/>
  <c r="AM658" i="1"/>
  <c r="AL658" i="1"/>
  <c r="AK658" i="1"/>
  <c r="AJ658" i="1"/>
  <c r="AI658" i="1"/>
  <c r="AH658" i="1"/>
  <c r="AG658" i="1"/>
  <c r="AF658" i="1"/>
  <c r="AE658" i="1"/>
  <c r="AD658" i="1"/>
  <c r="AC658" i="1"/>
  <c r="AB658" i="1"/>
  <c r="AP657" i="1"/>
  <c r="AO657" i="1"/>
  <c r="AN657" i="1"/>
  <c r="AM657" i="1"/>
  <c r="AL657" i="1"/>
  <c r="AK657" i="1"/>
  <c r="AJ657" i="1"/>
  <c r="AI657" i="1"/>
  <c r="AH657" i="1"/>
  <c r="AG657" i="1"/>
  <c r="AF657" i="1"/>
  <c r="AE657" i="1"/>
  <c r="AD657" i="1"/>
  <c r="AC657" i="1"/>
  <c r="AB657" i="1"/>
  <c r="AP656" i="1"/>
  <c r="AO656" i="1"/>
  <c r="AN656" i="1"/>
  <c r="AM656" i="1"/>
  <c r="AL656" i="1"/>
  <c r="AK656" i="1"/>
  <c r="AJ656" i="1"/>
  <c r="AI656" i="1"/>
  <c r="AH656" i="1"/>
  <c r="AG656" i="1"/>
  <c r="AF656" i="1"/>
  <c r="AE656" i="1"/>
  <c r="AD656" i="1"/>
  <c r="AC656" i="1"/>
  <c r="AB656" i="1"/>
  <c r="AP655" i="1"/>
  <c r="AO655" i="1"/>
  <c r="AN655" i="1"/>
  <c r="AM655" i="1"/>
  <c r="AL655" i="1"/>
  <c r="AK655" i="1"/>
  <c r="AJ655" i="1"/>
  <c r="AI655" i="1"/>
  <c r="AH655" i="1"/>
  <c r="AG655" i="1"/>
  <c r="AF655" i="1"/>
  <c r="AE655" i="1"/>
  <c r="AD655" i="1"/>
  <c r="AC655" i="1"/>
  <c r="AB655" i="1"/>
  <c r="AP654" i="1"/>
  <c r="AO654" i="1"/>
  <c r="AN654" i="1"/>
  <c r="AM654" i="1"/>
  <c r="AL654" i="1"/>
  <c r="AK654" i="1"/>
  <c r="AJ654" i="1"/>
  <c r="AI654" i="1"/>
  <c r="AH654" i="1"/>
  <c r="AG654" i="1"/>
  <c r="AF654" i="1"/>
  <c r="AE654" i="1"/>
  <c r="AD654" i="1"/>
  <c r="AC654" i="1"/>
  <c r="AB654" i="1"/>
  <c r="AP653" i="1"/>
  <c r="AO653" i="1"/>
  <c r="AN653" i="1"/>
  <c r="AM653" i="1"/>
  <c r="AL653" i="1"/>
  <c r="AK653" i="1"/>
  <c r="AJ653" i="1"/>
  <c r="AI653" i="1"/>
  <c r="AH653" i="1"/>
  <c r="AG653" i="1"/>
  <c r="AF653" i="1"/>
  <c r="AE653" i="1"/>
  <c r="AD653" i="1"/>
  <c r="AC653" i="1"/>
  <c r="AB653" i="1"/>
  <c r="AP652" i="1"/>
  <c r="AO652" i="1"/>
  <c r="AN652" i="1"/>
  <c r="AM652" i="1"/>
  <c r="AL652" i="1"/>
  <c r="AK652" i="1"/>
  <c r="AJ652" i="1"/>
  <c r="AI652" i="1"/>
  <c r="AH652" i="1"/>
  <c r="AG652" i="1"/>
  <c r="AF652" i="1"/>
  <c r="AE652" i="1"/>
  <c r="AD652" i="1"/>
  <c r="AC652" i="1"/>
  <c r="AB652" i="1"/>
  <c r="AP651" i="1"/>
  <c r="AO651" i="1"/>
  <c r="AN651" i="1"/>
  <c r="AM651" i="1"/>
  <c r="AL651" i="1"/>
  <c r="AK651" i="1"/>
  <c r="AJ651" i="1"/>
  <c r="AI651" i="1"/>
  <c r="AH651" i="1"/>
  <c r="AG651" i="1"/>
  <c r="AF651" i="1"/>
  <c r="AE651" i="1"/>
  <c r="AD651" i="1"/>
  <c r="AC651" i="1"/>
  <c r="AB651" i="1"/>
  <c r="AP650" i="1"/>
  <c r="AO650" i="1"/>
  <c r="AN650" i="1"/>
  <c r="AM650" i="1"/>
  <c r="AL650" i="1"/>
  <c r="AK650" i="1"/>
  <c r="AJ650" i="1"/>
  <c r="AI650" i="1"/>
  <c r="AH650" i="1"/>
  <c r="AG650" i="1"/>
  <c r="AF650" i="1"/>
  <c r="AE650" i="1"/>
  <c r="AD650" i="1"/>
  <c r="AC650" i="1"/>
  <c r="AB650" i="1"/>
  <c r="AP649" i="1"/>
  <c r="AO649" i="1"/>
  <c r="AN649" i="1"/>
  <c r="AM649" i="1"/>
  <c r="AL649" i="1"/>
  <c r="AK649" i="1"/>
  <c r="AJ649" i="1"/>
  <c r="AI649" i="1"/>
  <c r="AH649" i="1"/>
  <c r="AG649" i="1"/>
  <c r="AF649" i="1"/>
  <c r="AE649" i="1"/>
  <c r="AD649" i="1"/>
  <c r="AC649" i="1"/>
  <c r="AB649" i="1"/>
  <c r="AP648" i="1"/>
  <c r="AO648" i="1"/>
  <c r="AN648" i="1"/>
  <c r="AM648" i="1"/>
  <c r="AL648" i="1"/>
  <c r="AK648" i="1"/>
  <c r="AJ648" i="1"/>
  <c r="AI648" i="1"/>
  <c r="AH648" i="1"/>
  <c r="AG648" i="1"/>
  <c r="AF648" i="1"/>
  <c r="AE648" i="1"/>
  <c r="AD648" i="1"/>
  <c r="AC648" i="1"/>
  <c r="AB648" i="1"/>
  <c r="AP647" i="1"/>
  <c r="AO647" i="1"/>
  <c r="AN647" i="1"/>
  <c r="AM647" i="1"/>
  <c r="AL647" i="1"/>
  <c r="AK647" i="1"/>
  <c r="AJ647" i="1"/>
  <c r="AI647" i="1"/>
  <c r="AH647" i="1"/>
  <c r="AG647" i="1"/>
  <c r="AF647" i="1"/>
  <c r="AE647" i="1"/>
  <c r="AD647" i="1"/>
  <c r="AC647" i="1"/>
  <c r="AB647" i="1"/>
  <c r="AP646" i="1"/>
  <c r="AO646" i="1"/>
  <c r="AN646" i="1"/>
  <c r="AM646" i="1"/>
  <c r="AL646" i="1"/>
  <c r="AK646" i="1"/>
  <c r="AJ646" i="1"/>
  <c r="AI646" i="1"/>
  <c r="AH646" i="1"/>
  <c r="AG646" i="1"/>
  <c r="AF646" i="1"/>
  <c r="AE646" i="1"/>
  <c r="AD646" i="1"/>
  <c r="AC646" i="1"/>
  <c r="AB646" i="1"/>
  <c r="AP645" i="1"/>
  <c r="AO645" i="1"/>
  <c r="AN645" i="1"/>
  <c r="AM645" i="1"/>
  <c r="AL645" i="1"/>
  <c r="AK645" i="1"/>
  <c r="AJ645" i="1"/>
  <c r="AI645" i="1"/>
  <c r="AH645" i="1"/>
  <c r="AG645" i="1"/>
  <c r="AF645" i="1"/>
  <c r="AE645" i="1"/>
  <c r="AD645" i="1"/>
  <c r="AC645" i="1"/>
  <c r="AB645" i="1"/>
  <c r="AP644" i="1"/>
  <c r="AO644" i="1"/>
  <c r="AN644" i="1"/>
  <c r="AM644" i="1"/>
  <c r="AL644" i="1"/>
  <c r="AK644" i="1"/>
  <c r="AJ644" i="1"/>
  <c r="AI644" i="1"/>
  <c r="AH644" i="1"/>
  <c r="AG644" i="1"/>
  <c r="AF644" i="1"/>
  <c r="AE644" i="1"/>
  <c r="AD644" i="1"/>
  <c r="AC644" i="1"/>
  <c r="AB644" i="1"/>
  <c r="AP643" i="1"/>
  <c r="AO643" i="1"/>
  <c r="AN643" i="1"/>
  <c r="AM643" i="1"/>
  <c r="AL643" i="1"/>
  <c r="AK643" i="1"/>
  <c r="AJ643" i="1"/>
  <c r="AI643" i="1"/>
  <c r="AH643" i="1"/>
  <c r="AG643" i="1"/>
  <c r="AF643" i="1"/>
  <c r="AE643" i="1"/>
  <c r="AD643" i="1"/>
  <c r="AC643" i="1"/>
  <c r="AB643" i="1"/>
  <c r="AP642" i="1"/>
  <c r="AO642" i="1"/>
  <c r="AN642" i="1"/>
  <c r="AM642" i="1"/>
  <c r="AL642" i="1"/>
  <c r="AK642" i="1"/>
  <c r="AJ642" i="1"/>
  <c r="AI642" i="1"/>
  <c r="AH642" i="1"/>
  <c r="AG642" i="1"/>
  <c r="AF642" i="1"/>
  <c r="AE642" i="1"/>
  <c r="AD642" i="1"/>
  <c r="AC642" i="1"/>
  <c r="AB642" i="1"/>
  <c r="AP641" i="1"/>
  <c r="AO641" i="1"/>
  <c r="AN641" i="1"/>
  <c r="AM641" i="1"/>
  <c r="AL641" i="1"/>
  <c r="AK641" i="1"/>
  <c r="AJ641" i="1"/>
  <c r="AI641" i="1"/>
  <c r="AH641" i="1"/>
  <c r="AG641" i="1"/>
  <c r="AF641" i="1"/>
  <c r="AE641" i="1"/>
  <c r="AD641" i="1"/>
  <c r="AC641" i="1"/>
  <c r="AB641" i="1"/>
  <c r="AP640" i="1"/>
  <c r="AO640" i="1"/>
  <c r="AN640" i="1"/>
  <c r="AM640" i="1"/>
  <c r="AL640" i="1"/>
  <c r="AK640" i="1"/>
  <c r="AJ640" i="1"/>
  <c r="AI640" i="1"/>
  <c r="AH640" i="1"/>
  <c r="AG640" i="1"/>
  <c r="AF640" i="1"/>
  <c r="AE640" i="1"/>
  <c r="AD640" i="1"/>
  <c r="AC640" i="1"/>
  <c r="AB640" i="1"/>
  <c r="AP639" i="1"/>
  <c r="AO639" i="1"/>
  <c r="AN639" i="1"/>
  <c r="AM639" i="1"/>
  <c r="AL639" i="1"/>
  <c r="AK639" i="1"/>
  <c r="AJ639" i="1"/>
  <c r="AI639" i="1"/>
  <c r="AH639" i="1"/>
  <c r="AG639" i="1"/>
  <c r="AF639" i="1"/>
  <c r="AE639" i="1"/>
  <c r="AD639" i="1"/>
  <c r="AC639" i="1"/>
  <c r="AB639" i="1"/>
  <c r="AP638" i="1"/>
  <c r="AO638" i="1"/>
  <c r="AN638" i="1"/>
  <c r="AM638" i="1"/>
  <c r="AL638" i="1"/>
  <c r="AK638" i="1"/>
  <c r="AJ638" i="1"/>
  <c r="AI638" i="1"/>
  <c r="AH638" i="1"/>
  <c r="AG638" i="1"/>
  <c r="AF638" i="1"/>
  <c r="AE638" i="1"/>
  <c r="AD638" i="1"/>
  <c r="AC638" i="1"/>
  <c r="AB638" i="1"/>
  <c r="AP637" i="1"/>
  <c r="AO637" i="1"/>
  <c r="AN637" i="1"/>
  <c r="AM637" i="1"/>
  <c r="AL637" i="1"/>
  <c r="AK637" i="1"/>
  <c r="AJ637" i="1"/>
  <c r="AI637" i="1"/>
  <c r="AH637" i="1"/>
  <c r="AG637" i="1"/>
  <c r="AF637" i="1"/>
  <c r="AE637" i="1"/>
  <c r="AD637" i="1"/>
  <c r="AC637" i="1"/>
  <c r="AB637" i="1"/>
  <c r="AP636" i="1"/>
  <c r="AO636" i="1"/>
  <c r="AN636" i="1"/>
  <c r="AM636" i="1"/>
  <c r="AL636" i="1"/>
  <c r="AK636" i="1"/>
  <c r="AJ636" i="1"/>
  <c r="AI636" i="1"/>
  <c r="AH636" i="1"/>
  <c r="AG636" i="1"/>
  <c r="AF636" i="1"/>
  <c r="AE636" i="1"/>
  <c r="AD636" i="1"/>
  <c r="AC636" i="1"/>
  <c r="AB636" i="1"/>
  <c r="AP635" i="1"/>
  <c r="AO635" i="1"/>
  <c r="AN635" i="1"/>
  <c r="AM635" i="1"/>
  <c r="AL635" i="1"/>
  <c r="AK635" i="1"/>
  <c r="AJ635" i="1"/>
  <c r="AI635" i="1"/>
  <c r="AH635" i="1"/>
  <c r="AG635" i="1"/>
  <c r="AF635" i="1"/>
  <c r="AE635" i="1"/>
  <c r="AD635" i="1"/>
  <c r="AC635" i="1"/>
  <c r="AB635" i="1"/>
  <c r="AP634" i="1"/>
  <c r="AO634" i="1"/>
  <c r="AN634" i="1"/>
  <c r="AM634" i="1"/>
  <c r="AL634" i="1"/>
  <c r="AK634" i="1"/>
  <c r="AJ634" i="1"/>
  <c r="AI634" i="1"/>
  <c r="AH634" i="1"/>
  <c r="AG634" i="1"/>
  <c r="AF634" i="1"/>
  <c r="AE634" i="1"/>
  <c r="AD634" i="1"/>
  <c r="AC634" i="1"/>
  <c r="AB634" i="1"/>
  <c r="AP633" i="1"/>
  <c r="AO633" i="1"/>
  <c r="AN633" i="1"/>
  <c r="AM633" i="1"/>
  <c r="AL633" i="1"/>
  <c r="AK633" i="1"/>
  <c r="AJ633" i="1"/>
  <c r="AI633" i="1"/>
  <c r="AH633" i="1"/>
  <c r="AG633" i="1"/>
  <c r="AF633" i="1"/>
  <c r="AE633" i="1"/>
  <c r="AD633" i="1"/>
  <c r="AC633" i="1"/>
  <c r="AB633" i="1"/>
  <c r="AP632" i="1"/>
  <c r="AO632" i="1"/>
  <c r="AN632" i="1"/>
  <c r="AM632" i="1"/>
  <c r="AL632" i="1"/>
  <c r="AK632" i="1"/>
  <c r="AJ632" i="1"/>
  <c r="AI632" i="1"/>
  <c r="AH632" i="1"/>
  <c r="AG632" i="1"/>
  <c r="AF632" i="1"/>
  <c r="AE632" i="1"/>
  <c r="AD632" i="1"/>
  <c r="AC632" i="1"/>
  <c r="AB632" i="1"/>
  <c r="AP631" i="1"/>
  <c r="AO631" i="1"/>
  <c r="AN631" i="1"/>
  <c r="AM631" i="1"/>
  <c r="AL631" i="1"/>
  <c r="AK631" i="1"/>
  <c r="AJ631" i="1"/>
  <c r="AI631" i="1"/>
  <c r="AH631" i="1"/>
  <c r="AG631" i="1"/>
  <c r="AF631" i="1"/>
  <c r="AE631" i="1"/>
  <c r="AD631" i="1"/>
  <c r="AC631" i="1"/>
  <c r="AB631" i="1"/>
  <c r="AP630" i="1"/>
  <c r="AO630" i="1"/>
  <c r="AN630" i="1"/>
  <c r="AM630" i="1"/>
  <c r="AL630" i="1"/>
  <c r="AK630" i="1"/>
  <c r="AJ630" i="1"/>
  <c r="AI630" i="1"/>
  <c r="AH630" i="1"/>
  <c r="AG630" i="1"/>
  <c r="AF630" i="1"/>
  <c r="AE630" i="1"/>
  <c r="AD630" i="1"/>
  <c r="AC630" i="1"/>
  <c r="AB630" i="1"/>
  <c r="AP629" i="1"/>
  <c r="AO629" i="1"/>
  <c r="AN629" i="1"/>
  <c r="AM629" i="1"/>
  <c r="AL629" i="1"/>
  <c r="AK629" i="1"/>
  <c r="AJ629" i="1"/>
  <c r="AI629" i="1"/>
  <c r="AH629" i="1"/>
  <c r="AG629" i="1"/>
  <c r="AF629" i="1"/>
  <c r="AE629" i="1"/>
  <c r="AD629" i="1"/>
  <c r="AC629" i="1"/>
  <c r="AB629" i="1"/>
  <c r="AP628" i="1"/>
  <c r="AO628" i="1"/>
  <c r="AN628" i="1"/>
  <c r="AM628" i="1"/>
  <c r="AL628" i="1"/>
  <c r="AK628" i="1"/>
  <c r="AJ628" i="1"/>
  <c r="AI628" i="1"/>
  <c r="AH628" i="1"/>
  <c r="AG628" i="1"/>
  <c r="AF628" i="1"/>
  <c r="AE628" i="1"/>
  <c r="AD628" i="1"/>
  <c r="AC628" i="1"/>
  <c r="AB628" i="1"/>
  <c r="AP627" i="1"/>
  <c r="AO627" i="1"/>
  <c r="AN627" i="1"/>
  <c r="AM627" i="1"/>
  <c r="AL627" i="1"/>
  <c r="AK627" i="1"/>
  <c r="AJ627" i="1"/>
  <c r="AI627" i="1"/>
  <c r="AH627" i="1"/>
  <c r="AG627" i="1"/>
  <c r="AF627" i="1"/>
  <c r="AE627" i="1"/>
  <c r="AD627" i="1"/>
  <c r="AC627" i="1"/>
  <c r="AB627" i="1"/>
  <c r="AP626" i="1"/>
  <c r="AO626" i="1"/>
  <c r="AN626" i="1"/>
  <c r="AM626" i="1"/>
  <c r="AL626" i="1"/>
  <c r="AK626" i="1"/>
  <c r="AJ626" i="1"/>
  <c r="AI626" i="1"/>
  <c r="AH626" i="1"/>
  <c r="AG626" i="1"/>
  <c r="AF626" i="1"/>
  <c r="AE626" i="1"/>
  <c r="AD626" i="1"/>
  <c r="AC626" i="1"/>
  <c r="AB626" i="1"/>
  <c r="AP625" i="1"/>
  <c r="AO625" i="1"/>
  <c r="AN625" i="1"/>
  <c r="AM625" i="1"/>
  <c r="AL625" i="1"/>
  <c r="AK625" i="1"/>
  <c r="AJ625" i="1"/>
  <c r="AI625" i="1"/>
  <c r="AH625" i="1"/>
  <c r="AG625" i="1"/>
  <c r="AF625" i="1"/>
  <c r="AE625" i="1"/>
  <c r="AD625" i="1"/>
  <c r="AC625" i="1"/>
  <c r="AB625" i="1"/>
  <c r="AP624" i="1"/>
  <c r="AO624" i="1"/>
  <c r="AN624" i="1"/>
  <c r="AM624" i="1"/>
  <c r="AL624" i="1"/>
  <c r="AK624" i="1"/>
  <c r="AJ624" i="1"/>
  <c r="AI624" i="1"/>
  <c r="AH624" i="1"/>
  <c r="AG624" i="1"/>
  <c r="AF624" i="1"/>
  <c r="AE624" i="1"/>
  <c r="AD624" i="1"/>
  <c r="AC624" i="1"/>
  <c r="AB624" i="1"/>
  <c r="AP623" i="1"/>
  <c r="AO623" i="1"/>
  <c r="AN623" i="1"/>
  <c r="AM623" i="1"/>
  <c r="AL623" i="1"/>
  <c r="AK623" i="1"/>
  <c r="AJ623" i="1"/>
  <c r="AI623" i="1"/>
  <c r="AH623" i="1"/>
  <c r="AG623" i="1"/>
  <c r="AF623" i="1"/>
  <c r="AE623" i="1"/>
  <c r="AD623" i="1"/>
  <c r="AC623" i="1"/>
  <c r="AB623" i="1"/>
  <c r="AP622" i="1"/>
  <c r="AO622" i="1"/>
  <c r="AN622" i="1"/>
  <c r="AM622" i="1"/>
  <c r="AL622" i="1"/>
  <c r="AK622" i="1"/>
  <c r="AJ622" i="1"/>
  <c r="AI622" i="1"/>
  <c r="AH622" i="1"/>
  <c r="AG622" i="1"/>
  <c r="AF622" i="1"/>
  <c r="AE622" i="1"/>
  <c r="AD622" i="1"/>
  <c r="AC622" i="1"/>
  <c r="AB622" i="1"/>
  <c r="AP621" i="1"/>
  <c r="AO621" i="1"/>
  <c r="AN621" i="1"/>
  <c r="AM621" i="1"/>
  <c r="AL621" i="1"/>
  <c r="AK621" i="1"/>
  <c r="AJ621" i="1"/>
  <c r="AI621" i="1"/>
  <c r="AH621" i="1"/>
  <c r="AG621" i="1"/>
  <c r="AF621" i="1"/>
  <c r="AE621" i="1"/>
  <c r="AD621" i="1"/>
  <c r="AC621" i="1"/>
  <c r="AB621" i="1"/>
  <c r="AP620" i="1"/>
  <c r="AO620" i="1"/>
  <c r="AN620" i="1"/>
  <c r="AM620" i="1"/>
  <c r="AL620" i="1"/>
  <c r="AK620" i="1"/>
  <c r="AJ620" i="1"/>
  <c r="AI620" i="1"/>
  <c r="AH620" i="1"/>
  <c r="AG620" i="1"/>
  <c r="AF620" i="1"/>
  <c r="AE620" i="1"/>
  <c r="AD620" i="1"/>
  <c r="AC620" i="1"/>
  <c r="AB620" i="1"/>
  <c r="AP619" i="1"/>
  <c r="AO619" i="1"/>
  <c r="AN619" i="1"/>
  <c r="AM619" i="1"/>
  <c r="AL619" i="1"/>
  <c r="AK619" i="1"/>
  <c r="AJ619" i="1"/>
  <c r="AI619" i="1"/>
  <c r="AH619" i="1"/>
  <c r="AG619" i="1"/>
  <c r="AF619" i="1"/>
  <c r="AE619" i="1"/>
  <c r="AD619" i="1"/>
  <c r="AC619" i="1"/>
  <c r="AB619" i="1"/>
  <c r="AP618" i="1"/>
  <c r="AO618" i="1"/>
  <c r="AN618" i="1"/>
  <c r="AM618" i="1"/>
  <c r="AL618" i="1"/>
  <c r="AK618" i="1"/>
  <c r="AJ618" i="1"/>
  <c r="AI618" i="1"/>
  <c r="AH618" i="1"/>
  <c r="AG618" i="1"/>
  <c r="AF618" i="1"/>
  <c r="AE618" i="1"/>
  <c r="AD618" i="1"/>
  <c r="AC618" i="1"/>
  <c r="AB618" i="1"/>
  <c r="AP617" i="1"/>
  <c r="AO617" i="1"/>
  <c r="AN617" i="1"/>
  <c r="AM617" i="1"/>
  <c r="AL617" i="1"/>
  <c r="AK617" i="1"/>
  <c r="AJ617" i="1"/>
  <c r="AI617" i="1"/>
  <c r="AH617" i="1"/>
  <c r="AG617" i="1"/>
  <c r="AF617" i="1"/>
  <c r="AE617" i="1"/>
  <c r="AD617" i="1"/>
  <c r="AC617" i="1"/>
  <c r="AB617" i="1"/>
  <c r="AP616" i="1"/>
  <c r="AO616" i="1"/>
  <c r="AN616" i="1"/>
  <c r="AM616" i="1"/>
  <c r="AL616" i="1"/>
  <c r="AK616" i="1"/>
  <c r="AJ616" i="1"/>
  <c r="AI616" i="1"/>
  <c r="AH616" i="1"/>
  <c r="AG616" i="1"/>
  <c r="AF616" i="1"/>
  <c r="AE616" i="1"/>
  <c r="AD616" i="1"/>
  <c r="AC616" i="1"/>
  <c r="AB616" i="1"/>
  <c r="AP615" i="1"/>
  <c r="AO615" i="1"/>
  <c r="AN615" i="1"/>
  <c r="AM615" i="1"/>
  <c r="AL615" i="1"/>
  <c r="AK615" i="1"/>
  <c r="AJ615" i="1"/>
  <c r="AI615" i="1"/>
  <c r="AH615" i="1"/>
  <c r="AG615" i="1"/>
  <c r="AF615" i="1"/>
  <c r="AE615" i="1"/>
  <c r="AD615" i="1"/>
  <c r="AC615" i="1"/>
  <c r="AB615" i="1"/>
  <c r="AP614" i="1"/>
  <c r="AO614" i="1"/>
  <c r="AN614" i="1"/>
  <c r="AM614" i="1"/>
  <c r="AL614" i="1"/>
  <c r="AK614" i="1"/>
  <c r="AJ614" i="1"/>
  <c r="AI614" i="1"/>
  <c r="AH614" i="1"/>
  <c r="AG614" i="1"/>
  <c r="AF614" i="1"/>
  <c r="AE614" i="1"/>
  <c r="AD614" i="1"/>
  <c r="AC614" i="1"/>
  <c r="AB614" i="1"/>
  <c r="AP613" i="1"/>
  <c r="AO613" i="1"/>
  <c r="AN613" i="1"/>
  <c r="AM613" i="1"/>
  <c r="AL613" i="1"/>
  <c r="AK613" i="1"/>
  <c r="AJ613" i="1"/>
  <c r="AI613" i="1"/>
  <c r="AH613" i="1"/>
  <c r="AG613" i="1"/>
  <c r="AF613" i="1"/>
  <c r="AE613" i="1"/>
  <c r="AD613" i="1"/>
  <c r="AC613" i="1"/>
  <c r="AB613" i="1"/>
  <c r="AP612" i="1"/>
  <c r="AO612" i="1"/>
  <c r="AN612" i="1"/>
  <c r="AM612" i="1"/>
  <c r="AL612" i="1"/>
  <c r="AK612" i="1"/>
  <c r="AJ612" i="1"/>
  <c r="AI612" i="1"/>
  <c r="AH612" i="1"/>
  <c r="AG612" i="1"/>
  <c r="AF612" i="1"/>
  <c r="AE612" i="1"/>
  <c r="AD612" i="1"/>
  <c r="AC612" i="1"/>
  <c r="AB612" i="1"/>
  <c r="AP611" i="1"/>
  <c r="AO611" i="1"/>
  <c r="AN611" i="1"/>
  <c r="AM611" i="1"/>
  <c r="AL611" i="1"/>
  <c r="AK611" i="1"/>
  <c r="AJ611" i="1"/>
  <c r="AI611" i="1"/>
  <c r="AH611" i="1"/>
  <c r="AG611" i="1"/>
  <c r="AF611" i="1"/>
  <c r="AE611" i="1"/>
  <c r="AD611" i="1"/>
  <c r="AC611" i="1"/>
  <c r="AB611" i="1"/>
  <c r="AP610" i="1"/>
  <c r="AO610" i="1"/>
  <c r="AN610" i="1"/>
  <c r="AM610" i="1"/>
  <c r="AL610" i="1"/>
  <c r="AK610" i="1"/>
  <c r="AJ610" i="1"/>
  <c r="AI610" i="1"/>
  <c r="AH610" i="1"/>
  <c r="AG610" i="1"/>
  <c r="AF610" i="1"/>
  <c r="AE610" i="1"/>
  <c r="AD610" i="1"/>
  <c r="AC610" i="1"/>
  <c r="AB610" i="1"/>
  <c r="AP609" i="1"/>
  <c r="AO609" i="1"/>
  <c r="AN609" i="1"/>
  <c r="AM609" i="1"/>
  <c r="AL609" i="1"/>
  <c r="AK609" i="1"/>
  <c r="AJ609" i="1"/>
  <c r="AI609" i="1"/>
  <c r="AH609" i="1"/>
  <c r="AG609" i="1"/>
  <c r="AF609" i="1"/>
  <c r="AE609" i="1"/>
  <c r="AD609" i="1"/>
  <c r="AC609" i="1"/>
  <c r="AB609" i="1"/>
  <c r="AP608" i="1"/>
  <c r="AO608" i="1"/>
  <c r="AN608" i="1"/>
  <c r="AM608" i="1"/>
  <c r="AL608" i="1"/>
  <c r="AK608" i="1"/>
  <c r="AJ608" i="1"/>
  <c r="AI608" i="1"/>
  <c r="AH608" i="1"/>
  <c r="AG608" i="1"/>
  <c r="AF608" i="1"/>
  <c r="AE608" i="1"/>
  <c r="AD608" i="1"/>
  <c r="AC608" i="1"/>
  <c r="AB608" i="1"/>
  <c r="AP607" i="1"/>
  <c r="AO607" i="1"/>
  <c r="AN607" i="1"/>
  <c r="AM607" i="1"/>
  <c r="AL607" i="1"/>
  <c r="AK607" i="1"/>
  <c r="AJ607" i="1"/>
  <c r="AI607" i="1"/>
  <c r="AH607" i="1"/>
  <c r="AG607" i="1"/>
  <c r="AF607" i="1"/>
  <c r="AE607" i="1"/>
  <c r="AD607" i="1"/>
  <c r="AC607" i="1"/>
  <c r="AB607" i="1"/>
  <c r="AP606" i="1"/>
  <c r="AO606" i="1"/>
  <c r="AN606" i="1"/>
  <c r="AM606" i="1"/>
  <c r="AL606" i="1"/>
  <c r="AK606" i="1"/>
  <c r="AJ606" i="1"/>
  <c r="AI606" i="1"/>
  <c r="AH606" i="1"/>
  <c r="AG606" i="1"/>
  <c r="AF606" i="1"/>
  <c r="AE606" i="1"/>
  <c r="AD606" i="1"/>
  <c r="AC606" i="1"/>
  <c r="AB606" i="1"/>
  <c r="AP605" i="1"/>
  <c r="AO605" i="1"/>
  <c r="AN605" i="1"/>
  <c r="AM605" i="1"/>
  <c r="AL605" i="1"/>
  <c r="AK605" i="1"/>
  <c r="AJ605" i="1"/>
  <c r="AI605" i="1"/>
  <c r="AH605" i="1"/>
  <c r="AG605" i="1"/>
  <c r="AF605" i="1"/>
  <c r="AE605" i="1"/>
  <c r="AD605" i="1"/>
  <c r="AC605" i="1"/>
  <c r="AB605" i="1"/>
  <c r="AP604" i="1"/>
  <c r="AO604" i="1"/>
  <c r="AN604" i="1"/>
  <c r="AM604" i="1"/>
  <c r="AL604" i="1"/>
  <c r="AK604" i="1"/>
  <c r="AJ604" i="1"/>
  <c r="AI604" i="1"/>
  <c r="AH604" i="1"/>
  <c r="AG604" i="1"/>
  <c r="AF604" i="1"/>
  <c r="AE604" i="1"/>
  <c r="AD604" i="1"/>
  <c r="AC604" i="1"/>
  <c r="AB604" i="1"/>
  <c r="AP603" i="1"/>
  <c r="AO603" i="1"/>
  <c r="AN603" i="1"/>
  <c r="AM603" i="1"/>
  <c r="AL603" i="1"/>
  <c r="AK603" i="1"/>
  <c r="AJ603" i="1"/>
  <c r="AI603" i="1"/>
  <c r="AH603" i="1"/>
  <c r="AG603" i="1"/>
  <c r="AF603" i="1"/>
  <c r="AE603" i="1"/>
  <c r="AD603" i="1"/>
  <c r="AC603" i="1"/>
  <c r="AB603" i="1"/>
  <c r="AP602" i="1"/>
  <c r="AO602" i="1"/>
  <c r="AN602" i="1"/>
  <c r="AM602" i="1"/>
  <c r="AL602" i="1"/>
  <c r="AK602" i="1"/>
  <c r="AJ602" i="1"/>
  <c r="AI602" i="1"/>
  <c r="AH602" i="1"/>
  <c r="AG602" i="1"/>
  <c r="AF602" i="1"/>
  <c r="AE602" i="1"/>
  <c r="AD602" i="1"/>
  <c r="AC602" i="1"/>
  <c r="AB602" i="1"/>
  <c r="AP601" i="1"/>
  <c r="AO601" i="1"/>
  <c r="AN601" i="1"/>
  <c r="AM601" i="1"/>
  <c r="AL601" i="1"/>
  <c r="AK601" i="1"/>
  <c r="AJ601" i="1"/>
  <c r="AI601" i="1"/>
  <c r="AH601" i="1"/>
  <c r="AG601" i="1"/>
  <c r="AF601" i="1"/>
  <c r="AE601" i="1"/>
  <c r="AD601" i="1"/>
  <c r="AC601" i="1"/>
  <c r="AB601" i="1"/>
  <c r="AP600" i="1"/>
  <c r="AO600" i="1"/>
  <c r="AN600" i="1"/>
  <c r="AM600" i="1"/>
  <c r="AL600" i="1"/>
  <c r="AK600" i="1"/>
  <c r="AJ600" i="1"/>
  <c r="AI600" i="1"/>
  <c r="AH600" i="1"/>
  <c r="AG600" i="1"/>
  <c r="AF600" i="1"/>
  <c r="AE600" i="1"/>
  <c r="AD600" i="1"/>
  <c r="AC600" i="1"/>
  <c r="AB600" i="1"/>
  <c r="AP599" i="1"/>
  <c r="AO599" i="1"/>
  <c r="AN599" i="1"/>
  <c r="AM599" i="1"/>
  <c r="AL599" i="1"/>
  <c r="AK599" i="1"/>
  <c r="AJ599" i="1"/>
  <c r="AI599" i="1"/>
  <c r="AH599" i="1"/>
  <c r="AG599" i="1"/>
  <c r="AF599" i="1"/>
  <c r="AE599" i="1"/>
  <c r="AD599" i="1"/>
  <c r="AC599" i="1"/>
  <c r="AB599" i="1"/>
  <c r="AP598" i="1"/>
  <c r="AO598" i="1"/>
  <c r="AN598" i="1"/>
  <c r="AM598" i="1"/>
  <c r="AL598" i="1"/>
  <c r="AK598" i="1"/>
  <c r="AJ598" i="1"/>
  <c r="AI598" i="1"/>
  <c r="AH598" i="1"/>
  <c r="AG598" i="1"/>
  <c r="AF598" i="1"/>
  <c r="AE598" i="1"/>
  <c r="AD598" i="1"/>
  <c r="AC598" i="1"/>
  <c r="AB598" i="1"/>
  <c r="AP597" i="1"/>
  <c r="AO597" i="1"/>
  <c r="AN597" i="1"/>
  <c r="AM597" i="1"/>
  <c r="AL597" i="1"/>
  <c r="AK597" i="1"/>
  <c r="AJ597" i="1"/>
  <c r="AI597" i="1"/>
  <c r="AH597" i="1"/>
  <c r="AG597" i="1"/>
  <c r="AF597" i="1"/>
  <c r="AE597" i="1"/>
  <c r="AD597" i="1"/>
  <c r="AC597" i="1"/>
  <c r="AB597" i="1"/>
  <c r="AP596" i="1"/>
  <c r="AO596" i="1"/>
  <c r="AN596" i="1"/>
  <c r="AM596" i="1"/>
  <c r="AL596" i="1"/>
  <c r="AK596" i="1"/>
  <c r="AJ596" i="1"/>
  <c r="AI596" i="1"/>
  <c r="AH596" i="1"/>
  <c r="AG596" i="1"/>
  <c r="AF596" i="1"/>
  <c r="AE596" i="1"/>
  <c r="AD596" i="1"/>
  <c r="AC596" i="1"/>
  <c r="AB596" i="1"/>
  <c r="AP595" i="1"/>
  <c r="AO595" i="1"/>
  <c r="AN595" i="1"/>
  <c r="AM595" i="1"/>
  <c r="AL595" i="1"/>
  <c r="AK595" i="1"/>
  <c r="AJ595" i="1"/>
  <c r="AI595" i="1"/>
  <c r="AH595" i="1"/>
  <c r="AG595" i="1"/>
  <c r="AF595" i="1"/>
  <c r="AE595" i="1"/>
  <c r="AD595" i="1"/>
  <c r="AC595" i="1"/>
  <c r="AB595" i="1"/>
  <c r="AP594" i="1"/>
  <c r="AO594" i="1"/>
  <c r="AN594" i="1"/>
  <c r="AM594" i="1"/>
  <c r="AL594" i="1"/>
  <c r="AK594" i="1"/>
  <c r="AJ594" i="1"/>
  <c r="AI594" i="1"/>
  <c r="AH594" i="1"/>
  <c r="AG594" i="1"/>
  <c r="AF594" i="1"/>
  <c r="AE594" i="1"/>
  <c r="AD594" i="1"/>
  <c r="AC594" i="1"/>
  <c r="AB594" i="1"/>
  <c r="AP593" i="1"/>
  <c r="AO593" i="1"/>
  <c r="AN593" i="1"/>
  <c r="AM593" i="1"/>
  <c r="AL593" i="1"/>
  <c r="AK593" i="1"/>
  <c r="AJ593" i="1"/>
  <c r="AI593" i="1"/>
  <c r="AH593" i="1"/>
  <c r="AG593" i="1"/>
  <c r="AF593" i="1"/>
  <c r="AE593" i="1"/>
  <c r="AD593" i="1"/>
  <c r="AC593" i="1"/>
  <c r="AB593" i="1"/>
  <c r="AP592" i="1"/>
  <c r="AO592" i="1"/>
  <c r="AN592" i="1"/>
  <c r="AM592" i="1"/>
  <c r="AL592" i="1"/>
  <c r="AK592" i="1"/>
  <c r="AJ592" i="1"/>
  <c r="AI592" i="1"/>
  <c r="AH592" i="1"/>
  <c r="AG592" i="1"/>
  <c r="AF592" i="1"/>
  <c r="AE592" i="1"/>
  <c r="AD592" i="1"/>
  <c r="AC592" i="1"/>
  <c r="AB592" i="1"/>
  <c r="AP591" i="1"/>
  <c r="AO591" i="1"/>
  <c r="AN591" i="1"/>
  <c r="AM591" i="1"/>
  <c r="AL591" i="1"/>
  <c r="AK591" i="1"/>
  <c r="AJ591" i="1"/>
  <c r="AI591" i="1"/>
  <c r="AH591" i="1"/>
  <c r="AG591" i="1"/>
  <c r="AF591" i="1"/>
  <c r="AE591" i="1"/>
  <c r="AD591" i="1"/>
  <c r="AC591" i="1"/>
  <c r="AB591" i="1"/>
  <c r="AP590" i="1"/>
  <c r="AO590" i="1"/>
  <c r="AN590" i="1"/>
  <c r="AM590" i="1"/>
  <c r="AL590" i="1"/>
  <c r="AK590" i="1"/>
  <c r="AJ590" i="1"/>
  <c r="AI590" i="1"/>
  <c r="AH590" i="1"/>
  <c r="AG590" i="1"/>
  <c r="AF590" i="1"/>
  <c r="AE590" i="1"/>
  <c r="AD590" i="1"/>
  <c r="AC590" i="1"/>
  <c r="AB590" i="1"/>
  <c r="AP589" i="1"/>
  <c r="AO589" i="1"/>
  <c r="AN589" i="1"/>
  <c r="AM589" i="1"/>
  <c r="AL589" i="1"/>
  <c r="AK589" i="1"/>
  <c r="AJ589" i="1"/>
  <c r="AI589" i="1"/>
  <c r="AH589" i="1"/>
  <c r="AG589" i="1"/>
  <c r="AF589" i="1"/>
  <c r="AE589" i="1"/>
  <c r="AD589" i="1"/>
  <c r="AC589" i="1"/>
  <c r="AB589" i="1"/>
  <c r="AP588" i="1"/>
  <c r="AO588" i="1"/>
  <c r="AN588" i="1"/>
  <c r="AM588" i="1"/>
  <c r="AL588" i="1"/>
  <c r="AK588" i="1"/>
  <c r="AJ588" i="1"/>
  <c r="AI588" i="1"/>
  <c r="AH588" i="1"/>
  <c r="AG588" i="1"/>
  <c r="AF588" i="1"/>
  <c r="AE588" i="1"/>
  <c r="AD588" i="1"/>
  <c r="AC588" i="1"/>
  <c r="AB588" i="1"/>
  <c r="AP587" i="1"/>
  <c r="AO587" i="1"/>
  <c r="AN587" i="1"/>
  <c r="AM587" i="1"/>
  <c r="AL587" i="1"/>
  <c r="AK587" i="1"/>
  <c r="AJ587" i="1"/>
  <c r="AI587" i="1"/>
  <c r="AH587" i="1"/>
  <c r="AG587" i="1"/>
  <c r="AF587" i="1"/>
  <c r="AE587" i="1"/>
  <c r="AD587" i="1"/>
  <c r="AC587" i="1"/>
  <c r="AB587" i="1"/>
  <c r="AP586" i="1"/>
  <c r="AO586" i="1"/>
  <c r="AN586" i="1"/>
  <c r="AM586" i="1"/>
  <c r="AL586" i="1"/>
  <c r="AK586" i="1"/>
  <c r="AJ586" i="1"/>
  <c r="AI586" i="1"/>
  <c r="AH586" i="1"/>
  <c r="AG586" i="1"/>
  <c r="AF586" i="1"/>
  <c r="AE586" i="1"/>
  <c r="AD586" i="1"/>
  <c r="AC586" i="1"/>
  <c r="AB586" i="1"/>
  <c r="AP585" i="1"/>
  <c r="AO585" i="1"/>
  <c r="AN585" i="1"/>
  <c r="AM585" i="1"/>
  <c r="AL585" i="1"/>
  <c r="AK585" i="1"/>
  <c r="AJ585" i="1"/>
  <c r="AI585" i="1"/>
  <c r="AH585" i="1"/>
  <c r="AG585" i="1"/>
  <c r="AF585" i="1"/>
  <c r="AE585" i="1"/>
  <c r="AD585" i="1"/>
  <c r="AC585" i="1"/>
  <c r="AB585" i="1"/>
  <c r="AP584" i="1"/>
  <c r="AO584" i="1"/>
  <c r="AN584" i="1"/>
  <c r="AM584" i="1"/>
  <c r="AL584" i="1"/>
  <c r="AK584" i="1"/>
  <c r="AJ584" i="1"/>
  <c r="AI584" i="1"/>
  <c r="AH584" i="1"/>
  <c r="AG584" i="1"/>
  <c r="AF584" i="1"/>
  <c r="AE584" i="1"/>
  <c r="AD584" i="1"/>
  <c r="AC584" i="1"/>
  <c r="AB584" i="1"/>
  <c r="AP583" i="1"/>
  <c r="AO583" i="1"/>
  <c r="AN583" i="1"/>
  <c r="AM583" i="1"/>
  <c r="AL583" i="1"/>
  <c r="AK583" i="1"/>
  <c r="AJ583" i="1"/>
  <c r="AI583" i="1"/>
  <c r="AH583" i="1"/>
  <c r="AG583" i="1"/>
  <c r="AF583" i="1"/>
  <c r="AE583" i="1"/>
  <c r="AD583" i="1"/>
  <c r="AC583" i="1"/>
  <c r="AB583" i="1"/>
  <c r="AP582" i="1"/>
  <c r="AO582" i="1"/>
  <c r="AN582" i="1"/>
  <c r="AM582" i="1"/>
  <c r="AL582" i="1"/>
  <c r="AK582" i="1"/>
  <c r="AJ582" i="1"/>
  <c r="AI582" i="1"/>
  <c r="AH582" i="1"/>
  <c r="AG582" i="1"/>
  <c r="AF582" i="1"/>
  <c r="AE582" i="1"/>
  <c r="AD582" i="1"/>
  <c r="AC582" i="1"/>
  <c r="AB582" i="1"/>
  <c r="AP581" i="1"/>
  <c r="AO581" i="1"/>
  <c r="AN581" i="1"/>
  <c r="AM581" i="1"/>
  <c r="AL581" i="1"/>
  <c r="AK581" i="1"/>
  <c r="AJ581" i="1"/>
  <c r="AI581" i="1"/>
  <c r="AH581" i="1"/>
  <c r="AG581" i="1"/>
  <c r="AF581" i="1"/>
  <c r="AE581" i="1"/>
  <c r="AD581" i="1"/>
  <c r="AC581" i="1"/>
  <c r="AB581" i="1"/>
  <c r="AP580" i="1"/>
  <c r="AO580" i="1"/>
  <c r="AN580" i="1"/>
  <c r="AM580" i="1"/>
  <c r="AL580" i="1"/>
  <c r="AK580" i="1"/>
  <c r="AJ580" i="1"/>
  <c r="AI580" i="1"/>
  <c r="AH580" i="1"/>
  <c r="AG580" i="1"/>
  <c r="AF580" i="1"/>
  <c r="AE580" i="1"/>
  <c r="AD580" i="1"/>
  <c r="AC580" i="1"/>
  <c r="AB580" i="1"/>
  <c r="AP579" i="1"/>
  <c r="AO579" i="1"/>
  <c r="AN579" i="1"/>
  <c r="AM579" i="1"/>
  <c r="AL579" i="1"/>
  <c r="AK579" i="1"/>
  <c r="AJ579" i="1"/>
  <c r="AI579" i="1"/>
  <c r="AH579" i="1"/>
  <c r="AG579" i="1"/>
  <c r="AF579" i="1"/>
  <c r="AE579" i="1"/>
  <c r="AD579" i="1"/>
  <c r="AC579" i="1"/>
  <c r="AB579" i="1"/>
  <c r="AP578" i="1"/>
  <c r="AO578" i="1"/>
  <c r="AN578" i="1"/>
  <c r="AM578" i="1"/>
  <c r="AL578" i="1"/>
  <c r="AK578" i="1"/>
  <c r="AJ578" i="1"/>
  <c r="AI578" i="1"/>
  <c r="AH578" i="1"/>
  <c r="AG578" i="1"/>
  <c r="AF578" i="1"/>
  <c r="AE578" i="1"/>
  <c r="AD578" i="1"/>
  <c r="AC578" i="1"/>
  <c r="AB578" i="1"/>
  <c r="AP577" i="1"/>
  <c r="AO577" i="1"/>
  <c r="AN577" i="1"/>
  <c r="AM577" i="1"/>
  <c r="AL577" i="1"/>
  <c r="AK577" i="1"/>
  <c r="AJ577" i="1"/>
  <c r="AI577" i="1"/>
  <c r="AH577" i="1"/>
  <c r="AG577" i="1"/>
  <c r="AF577" i="1"/>
  <c r="AE577" i="1"/>
  <c r="AD577" i="1"/>
  <c r="AC577" i="1"/>
  <c r="AB577" i="1"/>
  <c r="AP576" i="1"/>
  <c r="AO576" i="1"/>
  <c r="AN576" i="1"/>
  <c r="AM576" i="1"/>
  <c r="AL576" i="1"/>
  <c r="AK576" i="1"/>
  <c r="AJ576" i="1"/>
  <c r="AI576" i="1"/>
  <c r="AH576" i="1"/>
  <c r="AG576" i="1"/>
  <c r="AF576" i="1"/>
  <c r="AE576" i="1"/>
  <c r="AD576" i="1"/>
  <c r="AC576" i="1"/>
  <c r="AB576" i="1"/>
  <c r="AP575" i="1"/>
  <c r="AO575" i="1"/>
  <c r="AN575" i="1"/>
  <c r="AM575" i="1"/>
  <c r="AL575" i="1"/>
  <c r="AK575" i="1"/>
  <c r="AJ575" i="1"/>
  <c r="AI575" i="1"/>
  <c r="AH575" i="1"/>
  <c r="AG575" i="1"/>
  <c r="AF575" i="1"/>
  <c r="AE575" i="1"/>
  <c r="AD575" i="1"/>
  <c r="AC575" i="1"/>
  <c r="AB575" i="1"/>
  <c r="AP574" i="1"/>
  <c r="AO574" i="1"/>
  <c r="AN574" i="1"/>
  <c r="AM574" i="1"/>
  <c r="AL574" i="1"/>
  <c r="AK574" i="1"/>
  <c r="AJ574" i="1"/>
  <c r="AI574" i="1"/>
  <c r="AH574" i="1"/>
  <c r="AG574" i="1"/>
  <c r="AF574" i="1"/>
  <c r="AE574" i="1"/>
  <c r="AD574" i="1"/>
  <c r="AC574" i="1"/>
  <c r="AB574" i="1"/>
  <c r="AP573" i="1"/>
  <c r="AO573" i="1"/>
  <c r="AN573" i="1"/>
  <c r="AM573" i="1"/>
  <c r="AL573" i="1"/>
  <c r="AK573" i="1"/>
  <c r="AJ573" i="1"/>
  <c r="AI573" i="1"/>
  <c r="AH573" i="1"/>
  <c r="AG573" i="1"/>
  <c r="AF573" i="1"/>
  <c r="AE573" i="1"/>
  <c r="AD573" i="1"/>
  <c r="AC573" i="1"/>
  <c r="AB573" i="1"/>
  <c r="AP572" i="1"/>
  <c r="AO572" i="1"/>
  <c r="AN572" i="1"/>
  <c r="AM572" i="1"/>
  <c r="AL572" i="1"/>
  <c r="AK572" i="1"/>
  <c r="AJ572" i="1"/>
  <c r="AI572" i="1"/>
  <c r="AH572" i="1"/>
  <c r="AG572" i="1"/>
  <c r="AF572" i="1"/>
  <c r="AE572" i="1"/>
  <c r="AD572" i="1"/>
  <c r="AC572" i="1"/>
  <c r="AB572" i="1"/>
  <c r="AP571" i="1"/>
  <c r="AO571" i="1"/>
  <c r="AN571" i="1"/>
  <c r="AM571" i="1"/>
  <c r="AL571" i="1"/>
  <c r="AK571" i="1"/>
  <c r="AJ571" i="1"/>
  <c r="AI571" i="1"/>
  <c r="AH571" i="1"/>
  <c r="AG571" i="1"/>
  <c r="AF571" i="1"/>
  <c r="AE571" i="1"/>
  <c r="AD571" i="1"/>
  <c r="AC571" i="1"/>
  <c r="AB571" i="1"/>
  <c r="AP570" i="1"/>
  <c r="AO570" i="1"/>
  <c r="AN570" i="1"/>
  <c r="AM570" i="1"/>
  <c r="AL570" i="1"/>
  <c r="AK570" i="1"/>
  <c r="AJ570" i="1"/>
  <c r="AI570" i="1"/>
  <c r="AH570" i="1"/>
  <c r="AG570" i="1"/>
  <c r="AF570" i="1"/>
  <c r="AE570" i="1"/>
  <c r="AD570" i="1"/>
  <c r="AC570" i="1"/>
  <c r="AB570" i="1"/>
  <c r="AP569" i="1"/>
  <c r="AO569" i="1"/>
  <c r="AN569" i="1"/>
  <c r="AM569" i="1"/>
  <c r="AL569" i="1"/>
  <c r="AK569" i="1"/>
  <c r="AJ569" i="1"/>
  <c r="AI569" i="1"/>
  <c r="AH569" i="1"/>
  <c r="AG569" i="1"/>
  <c r="AF569" i="1"/>
  <c r="AE569" i="1"/>
  <c r="AD569" i="1"/>
  <c r="AC569" i="1"/>
  <c r="AB569" i="1"/>
  <c r="AP568" i="1"/>
  <c r="AO568" i="1"/>
  <c r="AN568" i="1"/>
  <c r="AM568" i="1"/>
  <c r="AL568" i="1"/>
  <c r="AK568" i="1"/>
  <c r="AJ568" i="1"/>
  <c r="AI568" i="1"/>
  <c r="AH568" i="1"/>
  <c r="AG568" i="1"/>
  <c r="AF568" i="1"/>
  <c r="AE568" i="1"/>
  <c r="AD568" i="1"/>
  <c r="AC568" i="1"/>
  <c r="AB568" i="1"/>
  <c r="AP567" i="1"/>
  <c r="AO567" i="1"/>
  <c r="AN567" i="1"/>
  <c r="AM567" i="1"/>
  <c r="AL567" i="1"/>
  <c r="AK567" i="1"/>
  <c r="AJ567" i="1"/>
  <c r="AI567" i="1"/>
  <c r="AH567" i="1"/>
  <c r="AG567" i="1"/>
  <c r="AF567" i="1"/>
  <c r="AE567" i="1"/>
  <c r="AD567" i="1"/>
  <c r="AC567" i="1"/>
  <c r="AB567" i="1"/>
  <c r="AP566" i="1"/>
  <c r="AO566" i="1"/>
  <c r="AN566" i="1"/>
  <c r="AM566" i="1"/>
  <c r="AL566" i="1"/>
  <c r="AK566" i="1"/>
  <c r="AJ566" i="1"/>
  <c r="AI566" i="1"/>
  <c r="AH566" i="1"/>
  <c r="AG566" i="1"/>
  <c r="AF566" i="1"/>
  <c r="AE566" i="1"/>
  <c r="AD566" i="1"/>
  <c r="AC566" i="1"/>
  <c r="AB566" i="1"/>
  <c r="AP565" i="1"/>
  <c r="AO565" i="1"/>
  <c r="AN565" i="1"/>
  <c r="AM565" i="1"/>
  <c r="AL565" i="1"/>
  <c r="AK565" i="1"/>
  <c r="AJ565" i="1"/>
  <c r="AI565" i="1"/>
  <c r="AH565" i="1"/>
  <c r="AG565" i="1"/>
  <c r="AF565" i="1"/>
  <c r="AE565" i="1"/>
  <c r="AD565" i="1"/>
  <c r="AC565" i="1"/>
  <c r="AB565" i="1"/>
  <c r="AP564" i="1"/>
  <c r="AO564" i="1"/>
  <c r="AN564" i="1"/>
  <c r="AM564" i="1"/>
  <c r="AL564" i="1"/>
  <c r="AK564" i="1"/>
  <c r="AJ564" i="1"/>
  <c r="AI564" i="1"/>
  <c r="AH564" i="1"/>
  <c r="AG564" i="1"/>
  <c r="AF564" i="1"/>
  <c r="AE564" i="1"/>
  <c r="AD564" i="1"/>
  <c r="AC564" i="1"/>
  <c r="AB564" i="1"/>
  <c r="AP563" i="1"/>
  <c r="AO563" i="1"/>
  <c r="AN563" i="1"/>
  <c r="AM563" i="1"/>
  <c r="AL563" i="1"/>
  <c r="AK563" i="1"/>
  <c r="AJ563" i="1"/>
  <c r="AI563" i="1"/>
  <c r="AH563" i="1"/>
  <c r="AG563" i="1"/>
  <c r="AF563" i="1"/>
  <c r="AE563" i="1"/>
  <c r="AD563" i="1"/>
  <c r="AC563" i="1"/>
  <c r="AB563" i="1"/>
  <c r="AP562" i="1"/>
  <c r="AO562" i="1"/>
  <c r="AN562" i="1"/>
  <c r="AM562" i="1"/>
  <c r="AL562" i="1"/>
  <c r="AK562" i="1"/>
  <c r="AJ562" i="1"/>
  <c r="AI562" i="1"/>
  <c r="AH562" i="1"/>
  <c r="AG562" i="1"/>
  <c r="AF562" i="1"/>
  <c r="AE562" i="1"/>
  <c r="AD562" i="1"/>
  <c r="AC562" i="1"/>
  <c r="AB562" i="1"/>
  <c r="AP561" i="1"/>
  <c r="AO561" i="1"/>
  <c r="AN561" i="1"/>
  <c r="AM561" i="1"/>
  <c r="AL561" i="1"/>
  <c r="AK561" i="1"/>
  <c r="AJ561" i="1"/>
  <c r="AI561" i="1"/>
  <c r="AH561" i="1"/>
  <c r="AG561" i="1"/>
  <c r="AF561" i="1"/>
  <c r="AE561" i="1"/>
  <c r="AD561" i="1"/>
  <c r="AC561" i="1"/>
  <c r="AB561" i="1"/>
  <c r="AP560" i="1"/>
  <c r="AO560" i="1"/>
  <c r="AN560" i="1"/>
  <c r="AM560" i="1"/>
  <c r="AL560" i="1"/>
  <c r="AK560" i="1"/>
  <c r="AJ560" i="1"/>
  <c r="AI560" i="1"/>
  <c r="AH560" i="1"/>
  <c r="AG560" i="1"/>
  <c r="AF560" i="1"/>
  <c r="AE560" i="1"/>
  <c r="AD560" i="1"/>
  <c r="AC560" i="1"/>
  <c r="AB560" i="1"/>
  <c r="AP559" i="1"/>
  <c r="AO559" i="1"/>
  <c r="AN559" i="1"/>
  <c r="AM559" i="1"/>
  <c r="AL559" i="1"/>
  <c r="AK559" i="1"/>
  <c r="AJ559" i="1"/>
  <c r="AI559" i="1"/>
  <c r="AH559" i="1"/>
  <c r="AG559" i="1"/>
  <c r="AF559" i="1"/>
  <c r="AE559" i="1"/>
  <c r="AD559" i="1"/>
  <c r="AC559" i="1"/>
  <c r="AB559" i="1"/>
  <c r="AP558" i="1"/>
  <c r="AO558" i="1"/>
  <c r="AN558" i="1"/>
  <c r="AM558" i="1"/>
  <c r="AL558" i="1"/>
  <c r="AK558" i="1"/>
  <c r="AJ558" i="1"/>
  <c r="AI558" i="1"/>
  <c r="AH558" i="1"/>
  <c r="AG558" i="1"/>
  <c r="AF558" i="1"/>
  <c r="AE558" i="1"/>
  <c r="AD558" i="1"/>
  <c r="AC558" i="1"/>
  <c r="AB558" i="1"/>
  <c r="AP557" i="1"/>
  <c r="AO557" i="1"/>
  <c r="AN557" i="1"/>
  <c r="AM557" i="1"/>
  <c r="AL557" i="1"/>
  <c r="AK557" i="1"/>
  <c r="AJ557" i="1"/>
  <c r="AI557" i="1"/>
  <c r="AH557" i="1"/>
  <c r="AG557" i="1"/>
  <c r="AF557" i="1"/>
  <c r="AE557" i="1"/>
  <c r="AD557" i="1"/>
  <c r="AC557" i="1"/>
  <c r="AB557" i="1"/>
  <c r="AP556" i="1"/>
  <c r="AO556" i="1"/>
  <c r="AN556" i="1"/>
  <c r="AM556" i="1"/>
  <c r="AL556" i="1"/>
  <c r="AK556" i="1"/>
  <c r="AJ556" i="1"/>
  <c r="AI556" i="1"/>
  <c r="AH556" i="1"/>
  <c r="AG556" i="1"/>
  <c r="AF556" i="1"/>
  <c r="AE556" i="1"/>
  <c r="AD556" i="1"/>
  <c r="AC556" i="1"/>
  <c r="AB556" i="1"/>
  <c r="AP555" i="1"/>
  <c r="AO555" i="1"/>
  <c r="AN555" i="1"/>
  <c r="AM555" i="1"/>
  <c r="AL555" i="1"/>
  <c r="AK555" i="1"/>
  <c r="AJ555" i="1"/>
  <c r="AI555" i="1"/>
  <c r="AH555" i="1"/>
  <c r="AG555" i="1"/>
  <c r="AF555" i="1"/>
  <c r="AE555" i="1"/>
  <c r="AD555" i="1"/>
  <c r="AC555" i="1"/>
  <c r="AB555" i="1"/>
  <c r="AP554" i="1"/>
  <c r="AO554" i="1"/>
  <c r="AN554" i="1"/>
  <c r="AM554" i="1"/>
  <c r="AL554" i="1"/>
  <c r="AK554" i="1"/>
  <c r="AJ554" i="1"/>
  <c r="AI554" i="1"/>
  <c r="AH554" i="1"/>
  <c r="AG554" i="1"/>
  <c r="AF554" i="1"/>
  <c r="AE554" i="1"/>
  <c r="AD554" i="1"/>
  <c r="AC554" i="1"/>
  <c r="AB554" i="1"/>
  <c r="AP553" i="1"/>
  <c r="AO553" i="1"/>
  <c r="AN553" i="1"/>
  <c r="AM553" i="1"/>
  <c r="AL553" i="1"/>
  <c r="AK553" i="1"/>
  <c r="AJ553" i="1"/>
  <c r="AI553" i="1"/>
  <c r="AH553" i="1"/>
  <c r="AG553" i="1"/>
  <c r="AF553" i="1"/>
  <c r="AE553" i="1"/>
  <c r="AD553" i="1"/>
  <c r="AC553" i="1"/>
  <c r="AB553" i="1"/>
  <c r="AP552" i="1"/>
  <c r="AO552" i="1"/>
  <c r="AN552" i="1"/>
  <c r="AM552" i="1"/>
  <c r="AL552" i="1"/>
  <c r="AK552" i="1"/>
  <c r="AJ552" i="1"/>
  <c r="AI552" i="1"/>
  <c r="AH552" i="1"/>
  <c r="AG552" i="1"/>
  <c r="AF552" i="1"/>
  <c r="AE552" i="1"/>
  <c r="AD552" i="1"/>
  <c r="AC552" i="1"/>
  <c r="AB552" i="1"/>
  <c r="AP551" i="1"/>
  <c r="AO551" i="1"/>
  <c r="AN551" i="1"/>
  <c r="AM551" i="1"/>
  <c r="AL551" i="1"/>
  <c r="AK551" i="1"/>
  <c r="AJ551" i="1"/>
  <c r="AI551" i="1"/>
  <c r="AH551" i="1"/>
  <c r="AG551" i="1"/>
  <c r="AF551" i="1"/>
  <c r="AE551" i="1"/>
  <c r="AD551" i="1"/>
  <c r="AC551" i="1"/>
  <c r="AB551" i="1"/>
  <c r="AP550" i="1"/>
  <c r="AO550" i="1"/>
  <c r="AN550" i="1"/>
  <c r="AM550" i="1"/>
  <c r="AL550" i="1"/>
  <c r="AK550" i="1"/>
  <c r="AJ550" i="1"/>
  <c r="AI550" i="1"/>
  <c r="AH550" i="1"/>
  <c r="AG550" i="1"/>
  <c r="AF550" i="1"/>
  <c r="AE550" i="1"/>
  <c r="AD550" i="1"/>
  <c r="AC550" i="1"/>
  <c r="AB550" i="1"/>
  <c r="AP549" i="1"/>
  <c r="AO549" i="1"/>
  <c r="AN549" i="1"/>
  <c r="AM549" i="1"/>
  <c r="AL549" i="1"/>
  <c r="AK549" i="1"/>
  <c r="AJ549" i="1"/>
  <c r="AI549" i="1"/>
  <c r="AH549" i="1"/>
  <c r="AG549" i="1"/>
  <c r="AF549" i="1"/>
  <c r="AE549" i="1"/>
  <c r="AD549" i="1"/>
  <c r="AC549" i="1"/>
  <c r="AB549" i="1"/>
  <c r="AP548" i="1"/>
  <c r="AO548" i="1"/>
  <c r="AN548" i="1"/>
  <c r="AM548" i="1"/>
  <c r="AL548" i="1"/>
  <c r="AK548" i="1"/>
  <c r="AJ548" i="1"/>
  <c r="AI548" i="1"/>
  <c r="AH548" i="1"/>
  <c r="AG548" i="1"/>
  <c r="AF548" i="1"/>
  <c r="AE548" i="1"/>
  <c r="AD548" i="1"/>
  <c r="AC548" i="1"/>
  <c r="AB548" i="1"/>
  <c r="AP547" i="1"/>
  <c r="AO547" i="1"/>
  <c r="AN547" i="1"/>
  <c r="AM547" i="1"/>
  <c r="AL547" i="1"/>
  <c r="AK547" i="1"/>
  <c r="AJ547" i="1"/>
  <c r="AI547" i="1"/>
  <c r="AH547" i="1"/>
  <c r="AG547" i="1"/>
  <c r="AF547" i="1"/>
  <c r="AE547" i="1"/>
  <c r="AD547" i="1"/>
  <c r="AC547" i="1"/>
  <c r="AB547" i="1"/>
  <c r="AP546" i="1"/>
  <c r="AO546" i="1"/>
  <c r="AN546" i="1"/>
  <c r="AM546" i="1"/>
  <c r="AL546" i="1"/>
  <c r="AK546" i="1"/>
  <c r="AJ546" i="1"/>
  <c r="AI546" i="1"/>
  <c r="AH546" i="1"/>
  <c r="AG546" i="1"/>
  <c r="AF546" i="1"/>
  <c r="AE546" i="1"/>
  <c r="AD546" i="1"/>
  <c r="AC546" i="1"/>
  <c r="AB546" i="1"/>
  <c r="AP545" i="1"/>
  <c r="AO545" i="1"/>
  <c r="AN545" i="1"/>
  <c r="AM545" i="1"/>
  <c r="AL545" i="1"/>
  <c r="AK545" i="1"/>
  <c r="AJ545" i="1"/>
  <c r="AI545" i="1"/>
  <c r="AH545" i="1"/>
  <c r="AG545" i="1"/>
  <c r="AF545" i="1"/>
  <c r="AE545" i="1"/>
  <c r="AD545" i="1"/>
  <c r="AC545" i="1"/>
  <c r="AB545" i="1"/>
  <c r="AP544" i="1"/>
  <c r="AO544" i="1"/>
  <c r="AN544" i="1"/>
  <c r="AM544" i="1"/>
  <c r="AL544" i="1"/>
  <c r="AK544" i="1"/>
  <c r="AJ544" i="1"/>
  <c r="AI544" i="1"/>
  <c r="AH544" i="1"/>
  <c r="AG544" i="1"/>
  <c r="AF544" i="1"/>
  <c r="AE544" i="1"/>
  <c r="AD544" i="1"/>
  <c r="AC544" i="1"/>
  <c r="AB544" i="1"/>
  <c r="AP543" i="1"/>
  <c r="AO543" i="1"/>
  <c r="AN543" i="1"/>
  <c r="AM543" i="1"/>
  <c r="AL543" i="1"/>
  <c r="AK543" i="1"/>
  <c r="AJ543" i="1"/>
  <c r="AI543" i="1"/>
  <c r="AH543" i="1"/>
  <c r="AG543" i="1"/>
  <c r="AF543" i="1"/>
  <c r="AE543" i="1"/>
  <c r="AD543" i="1"/>
  <c r="AC543" i="1"/>
  <c r="AB543" i="1"/>
  <c r="AP542" i="1"/>
  <c r="AO542" i="1"/>
  <c r="AN542" i="1"/>
  <c r="AM542" i="1"/>
  <c r="AL542" i="1"/>
  <c r="AK542" i="1"/>
  <c r="AJ542" i="1"/>
  <c r="AI542" i="1"/>
  <c r="AH542" i="1"/>
  <c r="AG542" i="1"/>
  <c r="AF542" i="1"/>
  <c r="AE542" i="1"/>
  <c r="AD542" i="1"/>
  <c r="AC542" i="1"/>
  <c r="AB542" i="1"/>
  <c r="AP541" i="1"/>
  <c r="AO541" i="1"/>
  <c r="AN541" i="1"/>
  <c r="AM541" i="1"/>
  <c r="AL541" i="1"/>
  <c r="AK541" i="1"/>
  <c r="AJ541" i="1"/>
  <c r="AI541" i="1"/>
  <c r="AH541" i="1"/>
  <c r="AG541" i="1"/>
  <c r="AF541" i="1"/>
  <c r="AE541" i="1"/>
  <c r="AD541" i="1"/>
  <c r="AC541" i="1"/>
  <c r="AB541" i="1"/>
  <c r="AP540" i="1"/>
  <c r="AO540" i="1"/>
  <c r="AN540" i="1"/>
  <c r="AM540" i="1"/>
  <c r="AL540" i="1"/>
  <c r="AK540" i="1"/>
  <c r="AJ540" i="1"/>
  <c r="AI540" i="1"/>
  <c r="AH540" i="1"/>
  <c r="AG540" i="1"/>
  <c r="AF540" i="1"/>
  <c r="AE540" i="1"/>
  <c r="AD540" i="1"/>
  <c r="AC540" i="1"/>
  <c r="AB540" i="1"/>
  <c r="AP539" i="1"/>
  <c r="AO539" i="1"/>
  <c r="AN539" i="1"/>
  <c r="AM539" i="1"/>
  <c r="AL539" i="1"/>
  <c r="AK539" i="1"/>
  <c r="AJ539" i="1"/>
  <c r="AI539" i="1"/>
  <c r="AH539" i="1"/>
  <c r="AG539" i="1"/>
  <c r="AF539" i="1"/>
  <c r="AE539" i="1"/>
  <c r="AD539" i="1"/>
  <c r="AC539" i="1"/>
  <c r="AB539" i="1"/>
  <c r="AP538" i="1"/>
  <c r="AO538" i="1"/>
  <c r="AN538" i="1"/>
  <c r="AM538" i="1"/>
  <c r="AL538" i="1"/>
  <c r="AK538" i="1"/>
  <c r="AJ538" i="1"/>
  <c r="AI538" i="1"/>
  <c r="AH538" i="1"/>
  <c r="AG538" i="1"/>
  <c r="AF538" i="1"/>
  <c r="AE538" i="1"/>
  <c r="AD538" i="1"/>
  <c r="AC538" i="1"/>
  <c r="AB538" i="1"/>
  <c r="AP537" i="1"/>
  <c r="AO537" i="1"/>
  <c r="AN537" i="1"/>
  <c r="AM537" i="1"/>
  <c r="AL537" i="1"/>
  <c r="AK537" i="1"/>
  <c r="AJ537" i="1"/>
  <c r="AI537" i="1"/>
  <c r="AH537" i="1"/>
  <c r="AG537" i="1"/>
  <c r="AF537" i="1"/>
  <c r="AE537" i="1"/>
  <c r="AD537" i="1"/>
  <c r="AC537" i="1"/>
  <c r="AB537" i="1"/>
  <c r="AP536" i="1"/>
  <c r="AO536" i="1"/>
  <c r="AN536" i="1"/>
  <c r="AM536" i="1"/>
  <c r="AL536" i="1"/>
  <c r="AK536" i="1"/>
  <c r="AJ536" i="1"/>
  <c r="AI536" i="1"/>
  <c r="AH536" i="1"/>
  <c r="AG536" i="1"/>
  <c r="AF536" i="1"/>
  <c r="AE536" i="1"/>
  <c r="AD536" i="1"/>
  <c r="AC536" i="1"/>
  <c r="AB536" i="1"/>
  <c r="AP535" i="1"/>
  <c r="AO535" i="1"/>
  <c r="AN535" i="1"/>
  <c r="AM535" i="1"/>
  <c r="AL535" i="1"/>
  <c r="AK535" i="1"/>
  <c r="AJ535" i="1"/>
  <c r="AI535" i="1"/>
  <c r="AH535" i="1"/>
  <c r="AG535" i="1"/>
  <c r="AF535" i="1"/>
  <c r="AE535" i="1"/>
  <c r="AD535" i="1"/>
  <c r="AC535" i="1"/>
  <c r="AB535" i="1"/>
  <c r="AP534" i="1"/>
  <c r="AO534" i="1"/>
  <c r="AN534" i="1"/>
  <c r="AM534" i="1"/>
  <c r="AL534" i="1"/>
  <c r="AK534" i="1"/>
  <c r="AJ534" i="1"/>
  <c r="AI534" i="1"/>
  <c r="AH534" i="1"/>
  <c r="AG534" i="1"/>
  <c r="AF534" i="1"/>
  <c r="AE534" i="1"/>
  <c r="AD534" i="1"/>
  <c r="AC534" i="1"/>
  <c r="AB534" i="1"/>
  <c r="AP533" i="1"/>
  <c r="AO533" i="1"/>
  <c r="AN533" i="1"/>
  <c r="AM533" i="1"/>
  <c r="AL533" i="1"/>
  <c r="AK533" i="1"/>
  <c r="AJ533" i="1"/>
  <c r="AI533" i="1"/>
  <c r="AH533" i="1"/>
  <c r="AG533" i="1"/>
  <c r="AF533" i="1"/>
  <c r="AE533" i="1"/>
  <c r="AD533" i="1"/>
  <c r="AC533" i="1"/>
  <c r="AB533" i="1"/>
  <c r="AP532" i="1"/>
  <c r="AO532" i="1"/>
  <c r="AN532" i="1"/>
  <c r="AM532" i="1"/>
  <c r="AL532" i="1"/>
  <c r="AK532" i="1"/>
  <c r="AJ532" i="1"/>
  <c r="AI532" i="1"/>
  <c r="AH532" i="1"/>
  <c r="AG532" i="1"/>
  <c r="AF532" i="1"/>
  <c r="AE532" i="1"/>
  <c r="AD532" i="1"/>
  <c r="AC532" i="1"/>
  <c r="AB532" i="1"/>
  <c r="AP531" i="1"/>
  <c r="AO531" i="1"/>
  <c r="AN531" i="1"/>
  <c r="AM531" i="1"/>
  <c r="AL531" i="1"/>
  <c r="AK531" i="1"/>
  <c r="AJ531" i="1"/>
  <c r="AI531" i="1"/>
  <c r="AH531" i="1"/>
  <c r="AG531" i="1"/>
  <c r="AF531" i="1"/>
  <c r="AE531" i="1"/>
  <c r="AD531" i="1"/>
  <c r="AC531" i="1"/>
  <c r="AB531" i="1"/>
  <c r="AP530" i="1"/>
  <c r="AO530" i="1"/>
  <c r="AN530" i="1"/>
  <c r="AM530" i="1"/>
  <c r="AL530" i="1"/>
  <c r="AK530" i="1"/>
  <c r="AJ530" i="1"/>
  <c r="AI530" i="1"/>
  <c r="AH530" i="1"/>
  <c r="AG530" i="1"/>
  <c r="AF530" i="1"/>
  <c r="AE530" i="1"/>
  <c r="AD530" i="1"/>
  <c r="AC530" i="1"/>
  <c r="AB530" i="1"/>
  <c r="AP529" i="1"/>
  <c r="AO529" i="1"/>
  <c r="AN529" i="1"/>
  <c r="AM529" i="1"/>
  <c r="AL529" i="1"/>
  <c r="AK529" i="1"/>
  <c r="AJ529" i="1"/>
  <c r="AI529" i="1"/>
  <c r="AH529" i="1"/>
  <c r="AG529" i="1"/>
  <c r="AF529" i="1"/>
  <c r="AE529" i="1"/>
  <c r="AD529" i="1"/>
  <c r="AC529" i="1"/>
  <c r="AB529" i="1"/>
  <c r="AP528" i="1"/>
  <c r="AO528" i="1"/>
  <c r="AN528" i="1"/>
  <c r="AM528" i="1"/>
  <c r="AL528" i="1"/>
  <c r="AK528" i="1"/>
  <c r="AJ528" i="1"/>
  <c r="AI528" i="1"/>
  <c r="AH528" i="1"/>
  <c r="AG528" i="1"/>
  <c r="AF528" i="1"/>
  <c r="AE528" i="1"/>
  <c r="AD528" i="1"/>
  <c r="AC528" i="1"/>
  <c r="AB528" i="1"/>
  <c r="AP527" i="1"/>
  <c r="AO527" i="1"/>
  <c r="AN527" i="1"/>
  <c r="AM527" i="1"/>
  <c r="AL527" i="1"/>
  <c r="AK527" i="1"/>
  <c r="AJ527" i="1"/>
  <c r="AI527" i="1"/>
  <c r="AH527" i="1"/>
  <c r="AG527" i="1"/>
  <c r="AF527" i="1"/>
  <c r="AE527" i="1"/>
  <c r="AD527" i="1"/>
  <c r="AC527" i="1"/>
  <c r="AB527" i="1"/>
  <c r="AP526" i="1"/>
  <c r="AO526" i="1"/>
  <c r="AN526" i="1"/>
  <c r="AM526" i="1"/>
  <c r="AL526" i="1"/>
  <c r="AK526" i="1"/>
  <c r="AJ526" i="1"/>
  <c r="AI526" i="1"/>
  <c r="AH526" i="1"/>
  <c r="AG526" i="1"/>
  <c r="AF526" i="1"/>
  <c r="AE526" i="1"/>
  <c r="AD526" i="1"/>
  <c r="AC526" i="1"/>
  <c r="AB526" i="1"/>
  <c r="AP525" i="1"/>
  <c r="AO525" i="1"/>
  <c r="AN525" i="1"/>
  <c r="AM525" i="1"/>
  <c r="AL525" i="1"/>
  <c r="AK525" i="1"/>
  <c r="AJ525" i="1"/>
  <c r="AI525" i="1"/>
  <c r="AH525" i="1"/>
  <c r="AG525" i="1"/>
  <c r="AF525" i="1"/>
  <c r="AE525" i="1"/>
  <c r="AD525" i="1"/>
  <c r="AC525" i="1"/>
  <c r="AB525" i="1"/>
  <c r="AP524" i="1"/>
  <c r="AO524" i="1"/>
  <c r="AN524" i="1"/>
  <c r="AM524" i="1"/>
  <c r="AL524" i="1"/>
  <c r="AK524" i="1"/>
  <c r="AJ524" i="1"/>
  <c r="AI524" i="1"/>
  <c r="AH524" i="1"/>
  <c r="AG524" i="1"/>
  <c r="AF524" i="1"/>
  <c r="AE524" i="1"/>
  <c r="AD524" i="1"/>
  <c r="AC524" i="1"/>
  <c r="AB524" i="1"/>
  <c r="AP523" i="1"/>
  <c r="AO523" i="1"/>
  <c r="AN523" i="1"/>
  <c r="AM523" i="1"/>
  <c r="AL523" i="1"/>
  <c r="AK523" i="1"/>
  <c r="AJ523" i="1"/>
  <c r="AI523" i="1"/>
  <c r="AH523" i="1"/>
  <c r="AG523" i="1"/>
  <c r="AF523" i="1"/>
  <c r="AE523" i="1"/>
  <c r="AD523" i="1"/>
  <c r="AC523" i="1"/>
  <c r="AB523" i="1"/>
  <c r="AP522" i="1"/>
  <c r="AO522" i="1"/>
  <c r="AN522" i="1"/>
  <c r="AM522" i="1"/>
  <c r="AL522" i="1"/>
  <c r="AK522" i="1"/>
  <c r="AJ522" i="1"/>
  <c r="AI522" i="1"/>
  <c r="AH522" i="1"/>
  <c r="AG522" i="1"/>
  <c r="AF522" i="1"/>
  <c r="AE522" i="1"/>
  <c r="AD522" i="1"/>
  <c r="AC522" i="1"/>
  <c r="AB522" i="1"/>
  <c r="AP521" i="1"/>
  <c r="AO521" i="1"/>
  <c r="AN521" i="1"/>
  <c r="AM521" i="1"/>
  <c r="AL521" i="1"/>
  <c r="AK521" i="1"/>
  <c r="AJ521" i="1"/>
  <c r="AI521" i="1"/>
  <c r="AH521" i="1"/>
  <c r="AG521" i="1"/>
  <c r="AF521" i="1"/>
  <c r="AE521" i="1"/>
  <c r="AD521" i="1"/>
  <c r="AC521" i="1"/>
  <c r="AB521" i="1"/>
  <c r="AP520" i="1"/>
  <c r="AO520" i="1"/>
  <c r="AN520" i="1"/>
  <c r="AM520" i="1"/>
  <c r="AL520" i="1"/>
  <c r="AK520" i="1"/>
  <c r="AJ520" i="1"/>
  <c r="AI520" i="1"/>
  <c r="AH520" i="1"/>
  <c r="AG520" i="1"/>
  <c r="AF520" i="1"/>
  <c r="AE520" i="1"/>
  <c r="AD520" i="1"/>
  <c r="AC520" i="1"/>
  <c r="AB520" i="1"/>
  <c r="AP519" i="1"/>
  <c r="AO519" i="1"/>
  <c r="AN519" i="1"/>
  <c r="AM519" i="1"/>
  <c r="AL519" i="1"/>
  <c r="AK519" i="1"/>
  <c r="AJ519" i="1"/>
  <c r="AI519" i="1"/>
  <c r="AH519" i="1"/>
  <c r="AG519" i="1"/>
  <c r="AF519" i="1"/>
  <c r="AE519" i="1"/>
  <c r="AD519" i="1"/>
  <c r="AC519" i="1"/>
  <c r="AB519" i="1"/>
  <c r="AP518" i="1"/>
  <c r="AO518" i="1"/>
  <c r="AN518" i="1"/>
  <c r="AM518" i="1"/>
  <c r="AL518" i="1"/>
  <c r="AK518" i="1"/>
  <c r="AJ518" i="1"/>
  <c r="AI518" i="1"/>
  <c r="AH518" i="1"/>
  <c r="AG518" i="1"/>
  <c r="AF518" i="1"/>
  <c r="AE518" i="1"/>
  <c r="AD518" i="1"/>
  <c r="AC518" i="1"/>
  <c r="AB518" i="1"/>
  <c r="AP517" i="1"/>
  <c r="AO517" i="1"/>
  <c r="AN517" i="1"/>
  <c r="AM517" i="1"/>
  <c r="AL517" i="1"/>
  <c r="AK517" i="1"/>
  <c r="AJ517" i="1"/>
  <c r="AI517" i="1"/>
  <c r="AH517" i="1"/>
  <c r="AG517" i="1"/>
  <c r="AF517" i="1"/>
  <c r="AE517" i="1"/>
  <c r="AD517" i="1"/>
  <c r="AC517" i="1"/>
  <c r="AB517" i="1"/>
  <c r="AP516" i="1"/>
  <c r="AO516" i="1"/>
  <c r="AN516" i="1"/>
  <c r="AM516" i="1"/>
  <c r="AL516" i="1"/>
  <c r="AK516" i="1"/>
  <c r="AJ516" i="1"/>
  <c r="AI516" i="1"/>
  <c r="AH516" i="1"/>
  <c r="AG516" i="1"/>
  <c r="AF516" i="1"/>
  <c r="AE516" i="1"/>
  <c r="AD516" i="1"/>
  <c r="AC516" i="1"/>
  <c r="AB516" i="1"/>
  <c r="AP515" i="1"/>
  <c r="AO515" i="1"/>
  <c r="AN515" i="1"/>
  <c r="AM515" i="1"/>
  <c r="AL515" i="1"/>
  <c r="AK515" i="1"/>
  <c r="AJ515" i="1"/>
  <c r="AI515" i="1"/>
  <c r="AH515" i="1"/>
  <c r="AG515" i="1"/>
  <c r="AF515" i="1"/>
  <c r="AE515" i="1"/>
  <c r="AD515" i="1"/>
  <c r="AC515" i="1"/>
  <c r="AB515" i="1"/>
  <c r="AP514" i="1"/>
  <c r="AO514" i="1"/>
  <c r="AN514" i="1"/>
  <c r="AM514" i="1"/>
  <c r="AL514" i="1"/>
  <c r="AK514" i="1"/>
  <c r="AJ514" i="1"/>
  <c r="AI514" i="1"/>
  <c r="AH514" i="1"/>
  <c r="AG514" i="1"/>
  <c r="AF514" i="1"/>
  <c r="AE514" i="1"/>
  <c r="AD514" i="1"/>
  <c r="AC514" i="1"/>
  <c r="AB514" i="1"/>
  <c r="AP513" i="1"/>
  <c r="AO513" i="1"/>
  <c r="AN513" i="1"/>
  <c r="AM513" i="1"/>
  <c r="AL513" i="1"/>
  <c r="AK513" i="1"/>
  <c r="AJ513" i="1"/>
  <c r="AI513" i="1"/>
  <c r="AH513" i="1"/>
  <c r="AG513" i="1"/>
  <c r="AF513" i="1"/>
  <c r="AE513" i="1"/>
  <c r="AD513" i="1"/>
  <c r="AC513" i="1"/>
  <c r="AB513" i="1"/>
  <c r="AP512" i="1"/>
  <c r="AO512" i="1"/>
  <c r="AN512" i="1"/>
  <c r="AM512" i="1"/>
  <c r="AL512" i="1"/>
  <c r="AK512" i="1"/>
  <c r="AJ512" i="1"/>
  <c r="AI512" i="1"/>
  <c r="AH512" i="1"/>
  <c r="AG512" i="1"/>
  <c r="AF512" i="1"/>
  <c r="AE512" i="1"/>
  <c r="AD512" i="1"/>
  <c r="AC512" i="1"/>
  <c r="AB512" i="1"/>
  <c r="AP511" i="1"/>
  <c r="AO511" i="1"/>
  <c r="AN511" i="1"/>
  <c r="AM511" i="1"/>
  <c r="AL511" i="1"/>
  <c r="AK511" i="1"/>
  <c r="AJ511" i="1"/>
  <c r="AI511" i="1"/>
  <c r="AH511" i="1"/>
  <c r="AG511" i="1"/>
  <c r="AF511" i="1"/>
  <c r="AE511" i="1"/>
  <c r="AD511" i="1"/>
  <c r="AC511" i="1"/>
  <c r="AB511" i="1"/>
  <c r="AP510" i="1"/>
  <c r="AO510" i="1"/>
  <c r="AN510" i="1"/>
  <c r="AM510" i="1"/>
  <c r="AL510" i="1"/>
  <c r="AK510" i="1"/>
  <c r="AJ510" i="1"/>
  <c r="AI510" i="1"/>
  <c r="AH510" i="1"/>
  <c r="AG510" i="1"/>
  <c r="AF510" i="1"/>
  <c r="AE510" i="1"/>
  <c r="AD510" i="1"/>
  <c r="AC510" i="1"/>
  <c r="AB510" i="1"/>
  <c r="AP509" i="1"/>
  <c r="AO509" i="1"/>
  <c r="AN509" i="1"/>
  <c r="AM509" i="1"/>
  <c r="AL509" i="1"/>
  <c r="AK509" i="1"/>
  <c r="AJ509" i="1"/>
  <c r="AI509" i="1"/>
  <c r="AH509" i="1"/>
  <c r="AG509" i="1"/>
  <c r="AF509" i="1"/>
  <c r="AE509" i="1"/>
  <c r="AD509" i="1"/>
  <c r="AC509" i="1"/>
  <c r="AB509" i="1"/>
  <c r="AP508" i="1"/>
  <c r="AO508" i="1"/>
  <c r="AN508" i="1"/>
  <c r="AM508" i="1"/>
  <c r="AL508" i="1"/>
  <c r="AK508" i="1"/>
  <c r="AJ508" i="1"/>
  <c r="AI508" i="1"/>
  <c r="AH508" i="1"/>
  <c r="AG508" i="1"/>
  <c r="AF508" i="1"/>
  <c r="AE508" i="1"/>
  <c r="AD508" i="1"/>
  <c r="AC508" i="1"/>
  <c r="AB508" i="1"/>
  <c r="AP507" i="1"/>
  <c r="AO507" i="1"/>
  <c r="AN507" i="1"/>
  <c r="AM507" i="1"/>
  <c r="AL507" i="1"/>
  <c r="AK507" i="1"/>
  <c r="AJ507" i="1"/>
  <c r="AI507" i="1"/>
  <c r="AH507" i="1"/>
  <c r="AG507" i="1"/>
  <c r="AF507" i="1"/>
  <c r="AE507" i="1"/>
  <c r="AD507" i="1"/>
  <c r="AC507" i="1"/>
  <c r="AB507" i="1"/>
  <c r="AP506" i="1"/>
  <c r="AO506" i="1"/>
  <c r="AN506" i="1"/>
  <c r="AM506" i="1"/>
  <c r="AL506" i="1"/>
  <c r="AK506" i="1"/>
  <c r="AJ506" i="1"/>
  <c r="AI506" i="1"/>
  <c r="AH506" i="1"/>
  <c r="AG506" i="1"/>
  <c r="AF506" i="1"/>
  <c r="AE506" i="1"/>
  <c r="AD506" i="1"/>
  <c r="AC506" i="1"/>
  <c r="AB506" i="1"/>
  <c r="AP505" i="1"/>
  <c r="AO505" i="1"/>
  <c r="AN505" i="1"/>
  <c r="AM505" i="1"/>
  <c r="AL505" i="1"/>
  <c r="AK505" i="1"/>
  <c r="AJ505" i="1"/>
  <c r="AI505" i="1"/>
  <c r="AH505" i="1"/>
  <c r="AG505" i="1"/>
  <c r="AF505" i="1"/>
  <c r="AE505" i="1"/>
  <c r="AD505" i="1"/>
  <c r="AC505" i="1"/>
  <c r="AB505" i="1"/>
  <c r="AP504" i="1"/>
  <c r="AO504" i="1"/>
  <c r="AN504" i="1"/>
  <c r="AM504" i="1"/>
  <c r="AL504" i="1"/>
  <c r="AK504" i="1"/>
  <c r="AJ504" i="1"/>
  <c r="AI504" i="1"/>
  <c r="AH504" i="1"/>
  <c r="AG504" i="1"/>
  <c r="AF504" i="1"/>
  <c r="AE504" i="1"/>
  <c r="AD504" i="1"/>
  <c r="AC504" i="1"/>
  <c r="AB504" i="1"/>
  <c r="AP503" i="1"/>
  <c r="AO503" i="1"/>
  <c r="AN503" i="1"/>
  <c r="AM503" i="1"/>
  <c r="AL503" i="1"/>
  <c r="AK503" i="1"/>
  <c r="AJ503" i="1"/>
  <c r="AI503" i="1"/>
  <c r="AH503" i="1"/>
  <c r="AG503" i="1"/>
  <c r="AF503" i="1"/>
  <c r="AE503" i="1"/>
  <c r="AD503" i="1"/>
  <c r="AC503" i="1"/>
  <c r="AB503" i="1"/>
  <c r="AP502" i="1"/>
  <c r="AO502" i="1"/>
  <c r="AN502" i="1"/>
  <c r="AM502" i="1"/>
  <c r="AL502" i="1"/>
  <c r="AK502" i="1"/>
  <c r="AJ502" i="1"/>
  <c r="AI502" i="1"/>
  <c r="AH502" i="1"/>
  <c r="AG502" i="1"/>
  <c r="AF502" i="1"/>
  <c r="AE502" i="1"/>
  <c r="AD502" i="1"/>
  <c r="AC502" i="1"/>
  <c r="AB502" i="1"/>
  <c r="AP501" i="1"/>
  <c r="AO501" i="1"/>
  <c r="AN501" i="1"/>
  <c r="AM501" i="1"/>
  <c r="AL501" i="1"/>
  <c r="AK501" i="1"/>
  <c r="AJ501" i="1"/>
  <c r="AI501" i="1"/>
  <c r="AH501" i="1"/>
  <c r="AG501" i="1"/>
  <c r="AF501" i="1"/>
  <c r="AE501" i="1"/>
  <c r="AD501" i="1"/>
  <c r="AC501" i="1"/>
  <c r="AB501" i="1"/>
  <c r="AP500" i="1"/>
  <c r="AO500" i="1"/>
  <c r="AN500" i="1"/>
  <c r="AM500" i="1"/>
  <c r="AL500" i="1"/>
  <c r="AK500" i="1"/>
  <c r="AJ500" i="1"/>
  <c r="AI500" i="1"/>
  <c r="AH500" i="1"/>
  <c r="AG500" i="1"/>
  <c r="AF500" i="1"/>
  <c r="AE500" i="1"/>
  <c r="AD500" i="1"/>
  <c r="AC500" i="1"/>
  <c r="AB500" i="1"/>
  <c r="AP499" i="1"/>
  <c r="AO499" i="1"/>
  <c r="AN499" i="1"/>
  <c r="AM499" i="1"/>
  <c r="AL499" i="1"/>
  <c r="AK499" i="1"/>
  <c r="AJ499" i="1"/>
  <c r="AI499" i="1"/>
  <c r="AH499" i="1"/>
  <c r="AG499" i="1"/>
  <c r="AF499" i="1"/>
  <c r="AE499" i="1"/>
  <c r="AD499" i="1"/>
  <c r="AC499" i="1"/>
  <c r="AB499" i="1"/>
  <c r="AP498" i="1"/>
  <c r="AO498" i="1"/>
  <c r="AN498" i="1"/>
  <c r="AM498" i="1"/>
  <c r="AL498" i="1"/>
  <c r="AK498" i="1"/>
  <c r="AJ498" i="1"/>
  <c r="AI498" i="1"/>
  <c r="AH498" i="1"/>
  <c r="AG498" i="1"/>
  <c r="AF498" i="1"/>
  <c r="AE498" i="1"/>
  <c r="AD498" i="1"/>
  <c r="AC498" i="1"/>
  <c r="AB498" i="1"/>
  <c r="AP497" i="1"/>
  <c r="AO497" i="1"/>
  <c r="AN497" i="1"/>
  <c r="AM497" i="1"/>
  <c r="AL497" i="1"/>
  <c r="AK497" i="1"/>
  <c r="AJ497" i="1"/>
  <c r="AI497" i="1"/>
  <c r="AH497" i="1"/>
  <c r="AG497" i="1"/>
  <c r="AF497" i="1"/>
  <c r="AE497" i="1"/>
  <c r="AD497" i="1"/>
  <c r="AC497" i="1"/>
  <c r="AB497" i="1"/>
  <c r="AP496" i="1"/>
  <c r="AO496" i="1"/>
  <c r="AN496" i="1"/>
  <c r="AM496" i="1"/>
  <c r="AL496" i="1"/>
  <c r="AK496" i="1"/>
  <c r="AJ496" i="1"/>
  <c r="AI496" i="1"/>
  <c r="AH496" i="1"/>
  <c r="AG496" i="1"/>
  <c r="AF496" i="1"/>
  <c r="AE496" i="1"/>
  <c r="AD496" i="1"/>
  <c r="AC496" i="1"/>
  <c r="AB496" i="1"/>
  <c r="AP495" i="1"/>
  <c r="AO495" i="1"/>
  <c r="AN495" i="1"/>
  <c r="AM495" i="1"/>
  <c r="AL495" i="1"/>
  <c r="AK495" i="1"/>
  <c r="AJ495" i="1"/>
  <c r="AI495" i="1"/>
  <c r="AH495" i="1"/>
  <c r="AG495" i="1"/>
  <c r="AF495" i="1"/>
  <c r="AE495" i="1"/>
  <c r="AD495" i="1"/>
  <c r="AB495" i="1"/>
  <c r="AP494" i="1"/>
  <c r="AO494" i="1"/>
  <c r="AN494" i="1"/>
  <c r="AM494" i="1"/>
  <c r="AL494" i="1"/>
  <c r="AK494" i="1"/>
  <c r="AJ494" i="1"/>
  <c r="AI494" i="1"/>
  <c r="AH494" i="1"/>
  <c r="AG494" i="1"/>
  <c r="AF494" i="1"/>
  <c r="AE494" i="1"/>
  <c r="AD494" i="1"/>
  <c r="AC494" i="1"/>
  <c r="AB494" i="1"/>
  <c r="AP493" i="1"/>
  <c r="AO493" i="1"/>
  <c r="AN493" i="1"/>
  <c r="AM493" i="1"/>
  <c r="AL493" i="1"/>
  <c r="AK493" i="1"/>
  <c r="AJ493" i="1"/>
  <c r="AI493" i="1"/>
  <c r="AH493" i="1"/>
  <c r="AG493" i="1"/>
  <c r="AF493" i="1"/>
  <c r="AE493" i="1"/>
  <c r="AD493" i="1"/>
  <c r="AC493" i="1"/>
  <c r="AB493" i="1"/>
  <c r="AP492" i="1"/>
  <c r="AO492" i="1"/>
  <c r="AN492" i="1"/>
  <c r="AM492" i="1"/>
  <c r="AL492" i="1"/>
  <c r="AK492" i="1"/>
  <c r="AJ492" i="1"/>
  <c r="AI492" i="1"/>
  <c r="AH492" i="1"/>
  <c r="AG492" i="1"/>
  <c r="AF492" i="1"/>
  <c r="AE492" i="1"/>
  <c r="AD492" i="1"/>
  <c r="AC492" i="1"/>
  <c r="AB492" i="1"/>
  <c r="AP491" i="1"/>
  <c r="AO491" i="1"/>
  <c r="AN491" i="1"/>
  <c r="AM491" i="1"/>
  <c r="AL491" i="1"/>
  <c r="AK491" i="1"/>
  <c r="AJ491" i="1"/>
  <c r="AI491" i="1"/>
  <c r="AH491" i="1"/>
  <c r="AG491" i="1"/>
  <c r="AF491" i="1"/>
  <c r="AE491" i="1"/>
  <c r="AD491" i="1"/>
  <c r="AC491" i="1"/>
  <c r="AB491" i="1"/>
  <c r="AP490" i="1"/>
  <c r="AO490" i="1"/>
  <c r="AN490" i="1"/>
  <c r="AM490" i="1"/>
  <c r="AL490" i="1"/>
  <c r="AK490" i="1"/>
  <c r="AJ490" i="1"/>
  <c r="AI490" i="1"/>
  <c r="AH490" i="1"/>
  <c r="AG490" i="1"/>
  <c r="AF490" i="1"/>
  <c r="AE490" i="1"/>
  <c r="AD490" i="1"/>
  <c r="AC490" i="1"/>
  <c r="AB490" i="1"/>
  <c r="AP489" i="1"/>
  <c r="AO489" i="1"/>
  <c r="AN489" i="1"/>
  <c r="AM489" i="1"/>
  <c r="AL489" i="1"/>
  <c r="AK489" i="1"/>
  <c r="AJ489" i="1"/>
  <c r="AI489" i="1"/>
  <c r="AH489" i="1"/>
  <c r="AG489" i="1"/>
  <c r="AF489" i="1"/>
  <c r="AE489" i="1"/>
  <c r="AD489" i="1"/>
  <c r="AC489" i="1"/>
  <c r="AB489" i="1"/>
  <c r="AP488" i="1"/>
  <c r="AO488" i="1"/>
  <c r="AN488" i="1"/>
  <c r="AM488" i="1"/>
  <c r="AL488" i="1"/>
  <c r="AK488" i="1"/>
  <c r="AJ488" i="1"/>
  <c r="AI488" i="1"/>
  <c r="AH488" i="1"/>
  <c r="AG488" i="1"/>
  <c r="AF488" i="1"/>
  <c r="AE488" i="1"/>
  <c r="AD488" i="1"/>
  <c r="AC488" i="1"/>
  <c r="AB488" i="1"/>
  <c r="AP487" i="1"/>
  <c r="AO487" i="1"/>
  <c r="AN487" i="1"/>
  <c r="AM487" i="1"/>
  <c r="AL487" i="1"/>
  <c r="AK487" i="1"/>
  <c r="AJ487" i="1"/>
  <c r="AI487" i="1"/>
  <c r="AH487" i="1"/>
  <c r="AG487" i="1"/>
  <c r="AF487" i="1"/>
  <c r="AE487" i="1"/>
  <c r="AD487" i="1"/>
  <c r="AC487" i="1"/>
  <c r="AB487" i="1"/>
  <c r="AP486" i="1"/>
  <c r="AO486" i="1"/>
  <c r="AN486" i="1"/>
  <c r="AM486" i="1"/>
  <c r="AL486" i="1"/>
  <c r="AK486" i="1"/>
  <c r="AJ486" i="1"/>
  <c r="AI486" i="1"/>
  <c r="AH486" i="1"/>
  <c r="AG486" i="1"/>
  <c r="AF486" i="1"/>
  <c r="AE486" i="1"/>
  <c r="AD486" i="1"/>
  <c r="AC486" i="1"/>
  <c r="AB486" i="1"/>
  <c r="AP485" i="1"/>
  <c r="AO485" i="1"/>
  <c r="AN485" i="1"/>
  <c r="AM485" i="1"/>
  <c r="AL485" i="1"/>
  <c r="AK485" i="1"/>
  <c r="AJ485" i="1"/>
  <c r="AI485" i="1"/>
  <c r="AH485" i="1"/>
  <c r="AG485" i="1"/>
  <c r="AF485" i="1"/>
  <c r="AE485" i="1"/>
  <c r="AD485" i="1"/>
  <c r="AC485" i="1"/>
  <c r="AB485" i="1"/>
  <c r="AP484" i="1"/>
  <c r="AO484" i="1"/>
  <c r="AN484" i="1"/>
  <c r="AM484" i="1"/>
  <c r="AL484" i="1"/>
  <c r="AK484" i="1"/>
  <c r="AJ484" i="1"/>
  <c r="AI484" i="1"/>
  <c r="AH484" i="1"/>
  <c r="AG484" i="1"/>
  <c r="AF484" i="1"/>
  <c r="AE484" i="1"/>
  <c r="AD484" i="1"/>
  <c r="AC484" i="1"/>
  <c r="AB484" i="1"/>
  <c r="AP483" i="1"/>
  <c r="AO483" i="1"/>
  <c r="AN483" i="1"/>
  <c r="AM483" i="1"/>
  <c r="AL483" i="1"/>
  <c r="AK483" i="1"/>
  <c r="AJ483" i="1"/>
  <c r="AI483" i="1"/>
  <c r="AH483" i="1"/>
  <c r="AG483" i="1"/>
  <c r="AF483" i="1"/>
  <c r="AE483" i="1"/>
  <c r="AD483" i="1"/>
  <c r="AC483" i="1"/>
  <c r="AB483" i="1"/>
  <c r="AP482" i="1"/>
  <c r="AO482" i="1"/>
  <c r="AN482" i="1"/>
  <c r="AM482" i="1"/>
  <c r="AL482" i="1"/>
  <c r="AK482" i="1"/>
  <c r="AJ482" i="1"/>
  <c r="AI482" i="1"/>
  <c r="AH482" i="1"/>
  <c r="AG482" i="1"/>
  <c r="AF482" i="1"/>
  <c r="AE482" i="1"/>
  <c r="AD482" i="1"/>
  <c r="AC482" i="1"/>
  <c r="AB482" i="1"/>
  <c r="AP481" i="1"/>
  <c r="AO481" i="1"/>
  <c r="AN481" i="1"/>
  <c r="AM481" i="1"/>
  <c r="AL481" i="1"/>
  <c r="AK481" i="1"/>
  <c r="AJ481" i="1"/>
  <c r="AI481" i="1"/>
  <c r="AH481" i="1"/>
  <c r="AG481" i="1"/>
  <c r="AF481" i="1"/>
  <c r="AE481" i="1"/>
  <c r="AD481" i="1"/>
  <c r="AC481" i="1"/>
  <c r="AB481" i="1"/>
  <c r="AP480" i="1"/>
  <c r="AO480" i="1"/>
  <c r="AN480" i="1"/>
  <c r="AM480" i="1"/>
  <c r="AL480" i="1"/>
  <c r="AK480" i="1"/>
  <c r="AJ480" i="1"/>
  <c r="AI480" i="1"/>
  <c r="AH480" i="1"/>
  <c r="AG480" i="1"/>
  <c r="AF480" i="1"/>
  <c r="AE480" i="1"/>
  <c r="AD480" i="1"/>
  <c r="AC480" i="1"/>
  <c r="AB480" i="1"/>
  <c r="AP479" i="1"/>
  <c r="AO479" i="1"/>
  <c r="AN479" i="1"/>
  <c r="AM479" i="1"/>
  <c r="AL479" i="1"/>
  <c r="AK479" i="1"/>
  <c r="AJ479" i="1"/>
  <c r="AI479" i="1"/>
  <c r="AH479" i="1"/>
  <c r="AG479" i="1"/>
  <c r="AF479" i="1"/>
  <c r="AE479" i="1"/>
  <c r="AD479" i="1"/>
  <c r="AC479" i="1"/>
  <c r="AB479" i="1"/>
  <c r="AP478" i="1"/>
  <c r="AO478" i="1"/>
  <c r="AN478" i="1"/>
  <c r="AM478" i="1"/>
  <c r="AL478" i="1"/>
  <c r="AK478" i="1"/>
  <c r="AJ478" i="1"/>
  <c r="AI478" i="1"/>
  <c r="AH478" i="1"/>
  <c r="AG478" i="1"/>
  <c r="AF478" i="1"/>
  <c r="AE478" i="1"/>
  <c r="AD478" i="1"/>
  <c r="AC478" i="1"/>
  <c r="AB478" i="1"/>
  <c r="AP477" i="1"/>
  <c r="AO477" i="1"/>
  <c r="AN477" i="1"/>
  <c r="AM477" i="1"/>
  <c r="AL477" i="1"/>
  <c r="AK477" i="1"/>
  <c r="AJ477" i="1"/>
  <c r="AI477" i="1"/>
  <c r="AH477" i="1"/>
  <c r="AG477" i="1"/>
  <c r="AF477" i="1"/>
  <c r="AE477" i="1"/>
  <c r="AD477" i="1"/>
  <c r="AC477" i="1"/>
  <c r="AB477" i="1"/>
  <c r="AP476" i="1"/>
  <c r="AO476" i="1"/>
  <c r="AN476" i="1"/>
  <c r="AM476" i="1"/>
  <c r="AL476" i="1"/>
  <c r="AK476" i="1"/>
  <c r="AJ476" i="1"/>
  <c r="AI476" i="1"/>
  <c r="AH476" i="1"/>
  <c r="AG476" i="1"/>
  <c r="AF476" i="1"/>
  <c r="AE476" i="1"/>
  <c r="AD476" i="1"/>
  <c r="AC476" i="1"/>
  <c r="AB476" i="1"/>
  <c r="AP475" i="1"/>
  <c r="AO475" i="1"/>
  <c r="AN475" i="1"/>
  <c r="AM475" i="1"/>
  <c r="AL475" i="1"/>
  <c r="AK475" i="1"/>
  <c r="AJ475" i="1"/>
  <c r="AI475" i="1"/>
  <c r="AH475" i="1"/>
  <c r="AG475" i="1"/>
  <c r="AF475" i="1"/>
  <c r="AE475" i="1"/>
  <c r="AD475" i="1"/>
  <c r="AC475" i="1"/>
  <c r="AB475" i="1"/>
  <c r="AP474" i="1"/>
  <c r="AO474" i="1"/>
  <c r="AN474" i="1"/>
  <c r="AM474" i="1"/>
  <c r="AL474" i="1"/>
  <c r="AK474" i="1"/>
  <c r="AJ474" i="1"/>
  <c r="AI474" i="1"/>
  <c r="AH474" i="1"/>
  <c r="AG474" i="1"/>
  <c r="AF474" i="1"/>
  <c r="AE474" i="1"/>
  <c r="AD474" i="1"/>
  <c r="AC474" i="1"/>
  <c r="AB474" i="1"/>
  <c r="AP473" i="1"/>
  <c r="AO473" i="1"/>
  <c r="AN473" i="1"/>
  <c r="AM473" i="1"/>
  <c r="AL473" i="1"/>
  <c r="AK473" i="1"/>
  <c r="AJ473" i="1"/>
  <c r="AI473" i="1"/>
  <c r="AH473" i="1"/>
  <c r="AG473" i="1"/>
  <c r="AF473" i="1"/>
  <c r="AE473" i="1"/>
  <c r="AD473" i="1"/>
  <c r="AC473" i="1"/>
  <c r="AB473" i="1"/>
  <c r="AP472" i="1"/>
  <c r="AO472" i="1"/>
  <c r="AN472" i="1"/>
  <c r="AM472" i="1"/>
  <c r="AL472" i="1"/>
  <c r="AK472" i="1"/>
  <c r="AJ472" i="1"/>
  <c r="AI472" i="1"/>
  <c r="AH472" i="1"/>
  <c r="AG472" i="1"/>
  <c r="AF472" i="1"/>
  <c r="AE472" i="1"/>
  <c r="AD472" i="1"/>
  <c r="AC472" i="1"/>
  <c r="AB472" i="1"/>
  <c r="AP471" i="1"/>
  <c r="AO471" i="1"/>
  <c r="AN471" i="1"/>
  <c r="AM471" i="1"/>
  <c r="AL471" i="1"/>
  <c r="AK471" i="1"/>
  <c r="AJ471" i="1"/>
  <c r="AI471" i="1"/>
  <c r="AH471" i="1"/>
  <c r="AG471" i="1"/>
  <c r="AF471" i="1"/>
  <c r="AE471" i="1"/>
  <c r="AD471" i="1"/>
  <c r="AC471" i="1"/>
  <c r="AB471" i="1"/>
  <c r="AP470" i="1"/>
  <c r="AO470" i="1"/>
  <c r="AN470" i="1"/>
  <c r="AM470" i="1"/>
  <c r="AL470" i="1"/>
  <c r="AK470" i="1"/>
  <c r="AJ470" i="1"/>
  <c r="AI470" i="1"/>
  <c r="AH470" i="1"/>
  <c r="AG470" i="1"/>
  <c r="AF470" i="1"/>
  <c r="AE470" i="1"/>
  <c r="AD470" i="1"/>
  <c r="AC470" i="1"/>
  <c r="AB470" i="1"/>
  <c r="AP469" i="1"/>
  <c r="AO469" i="1"/>
  <c r="AN469" i="1"/>
  <c r="AM469" i="1"/>
  <c r="AL469" i="1"/>
  <c r="AK469" i="1"/>
  <c r="AJ469" i="1"/>
  <c r="AI469" i="1"/>
  <c r="AH469" i="1"/>
  <c r="AG469" i="1"/>
  <c r="AF469" i="1"/>
  <c r="AE469" i="1"/>
  <c r="AD469" i="1"/>
  <c r="AC469" i="1"/>
  <c r="AB469" i="1"/>
  <c r="AP468" i="1"/>
  <c r="AO468" i="1"/>
  <c r="AN468" i="1"/>
  <c r="AM468" i="1"/>
  <c r="AL468" i="1"/>
  <c r="AK468" i="1"/>
  <c r="AJ468" i="1"/>
  <c r="AI468" i="1"/>
  <c r="AH468" i="1"/>
  <c r="AG468" i="1"/>
  <c r="AF468" i="1"/>
  <c r="AE468" i="1"/>
  <c r="AD468" i="1"/>
  <c r="AC468" i="1"/>
  <c r="AB468" i="1"/>
  <c r="AP467" i="1"/>
  <c r="AO467" i="1"/>
  <c r="AN467" i="1"/>
  <c r="AM467" i="1"/>
  <c r="AL467" i="1"/>
  <c r="AK467" i="1"/>
  <c r="AJ467" i="1"/>
  <c r="AI467" i="1"/>
  <c r="AH467" i="1"/>
  <c r="AG467" i="1"/>
  <c r="AF467" i="1"/>
  <c r="AE467" i="1"/>
  <c r="AD467" i="1"/>
  <c r="AC467" i="1"/>
  <c r="AB467" i="1"/>
  <c r="AP466" i="1"/>
  <c r="AO466" i="1"/>
  <c r="AN466" i="1"/>
  <c r="AM466" i="1"/>
  <c r="AL466" i="1"/>
  <c r="AK466" i="1"/>
  <c r="AJ466" i="1"/>
  <c r="AI466" i="1"/>
  <c r="AH466" i="1"/>
  <c r="AG466" i="1"/>
  <c r="AF466" i="1"/>
  <c r="AE466" i="1"/>
  <c r="AD466" i="1"/>
  <c r="AC466" i="1"/>
  <c r="AB466" i="1"/>
  <c r="AP465" i="1"/>
  <c r="AO465" i="1"/>
  <c r="AN465" i="1"/>
  <c r="AM465" i="1"/>
  <c r="AL465" i="1"/>
  <c r="AK465" i="1"/>
  <c r="AJ465" i="1"/>
  <c r="AI465" i="1"/>
  <c r="AH465" i="1"/>
  <c r="AG465" i="1"/>
  <c r="AF465" i="1"/>
  <c r="AE465" i="1"/>
  <c r="AD465" i="1"/>
  <c r="AC465" i="1"/>
  <c r="AB465" i="1"/>
  <c r="AP464" i="1"/>
  <c r="AO464" i="1"/>
  <c r="AN464" i="1"/>
  <c r="AM464" i="1"/>
  <c r="AL464" i="1"/>
  <c r="AK464" i="1"/>
  <c r="AJ464" i="1"/>
  <c r="AI464" i="1"/>
  <c r="AH464" i="1"/>
  <c r="AG464" i="1"/>
  <c r="AF464" i="1"/>
  <c r="AE464" i="1"/>
  <c r="AD464" i="1"/>
  <c r="AC464" i="1"/>
  <c r="AB464" i="1"/>
  <c r="AP463" i="1"/>
  <c r="AO463" i="1"/>
  <c r="AN463" i="1"/>
  <c r="AM463" i="1"/>
  <c r="AL463" i="1"/>
  <c r="AK463" i="1"/>
  <c r="AJ463" i="1"/>
  <c r="AI463" i="1"/>
  <c r="AH463" i="1"/>
  <c r="AG463" i="1"/>
  <c r="AF463" i="1"/>
  <c r="AE463" i="1"/>
  <c r="AD463" i="1"/>
  <c r="AC463" i="1"/>
  <c r="AB463" i="1"/>
  <c r="AP462" i="1"/>
  <c r="AO462" i="1"/>
  <c r="AN462" i="1"/>
  <c r="AM462" i="1"/>
  <c r="AL462" i="1"/>
  <c r="AK462" i="1"/>
  <c r="AJ462" i="1"/>
  <c r="AI462" i="1"/>
  <c r="AH462" i="1"/>
  <c r="AG462" i="1"/>
  <c r="AF462" i="1"/>
  <c r="AE462" i="1"/>
  <c r="AD462" i="1"/>
  <c r="AC462" i="1"/>
  <c r="AB462" i="1"/>
  <c r="AP461" i="1"/>
  <c r="AO461" i="1"/>
  <c r="AN461" i="1"/>
  <c r="AM461" i="1"/>
  <c r="AL461" i="1"/>
  <c r="AK461" i="1"/>
  <c r="AJ461" i="1"/>
  <c r="AI461" i="1"/>
  <c r="AH461" i="1"/>
  <c r="AG461" i="1"/>
  <c r="AF461" i="1"/>
  <c r="AE461" i="1"/>
  <c r="AD461" i="1"/>
  <c r="AC461" i="1"/>
  <c r="AB461" i="1"/>
  <c r="AP460" i="1"/>
  <c r="AO460" i="1"/>
  <c r="AN460" i="1"/>
  <c r="AM460" i="1"/>
  <c r="AL460" i="1"/>
  <c r="AK460" i="1"/>
  <c r="AJ460" i="1"/>
  <c r="AI460" i="1"/>
  <c r="AH460" i="1"/>
  <c r="AG460" i="1"/>
  <c r="AF460" i="1"/>
  <c r="AE460" i="1"/>
  <c r="AD460" i="1"/>
  <c r="AC460" i="1"/>
  <c r="AB460" i="1"/>
  <c r="AP459" i="1"/>
  <c r="AO459" i="1"/>
  <c r="AN459" i="1"/>
  <c r="AM459" i="1"/>
  <c r="AL459" i="1"/>
  <c r="AK459" i="1"/>
  <c r="AJ459" i="1"/>
  <c r="AI459" i="1"/>
  <c r="AH459" i="1"/>
  <c r="AG459" i="1"/>
  <c r="AF459" i="1"/>
  <c r="AE459" i="1"/>
  <c r="AD459" i="1"/>
  <c r="AC459" i="1"/>
  <c r="AB459" i="1"/>
  <c r="AP458" i="1"/>
  <c r="AO458" i="1"/>
  <c r="AN458" i="1"/>
  <c r="AM458" i="1"/>
  <c r="AL458" i="1"/>
  <c r="AK458" i="1"/>
  <c r="AJ458" i="1"/>
  <c r="AI458" i="1"/>
  <c r="AH458" i="1"/>
  <c r="AG458" i="1"/>
  <c r="AF458" i="1"/>
  <c r="AE458" i="1"/>
  <c r="AD458" i="1"/>
  <c r="AC458" i="1"/>
  <c r="AB458" i="1"/>
  <c r="AP457" i="1"/>
  <c r="AO457" i="1"/>
  <c r="AN457" i="1"/>
  <c r="AM457" i="1"/>
  <c r="AL457" i="1"/>
  <c r="AK457" i="1"/>
  <c r="AJ457" i="1"/>
  <c r="AI457" i="1"/>
  <c r="AH457" i="1"/>
  <c r="AG457" i="1"/>
  <c r="AF457" i="1"/>
  <c r="AE457" i="1"/>
  <c r="AD457" i="1"/>
  <c r="AC457" i="1"/>
  <c r="AB457" i="1"/>
  <c r="AP456" i="1"/>
  <c r="AO456" i="1"/>
  <c r="AN456" i="1"/>
  <c r="AM456" i="1"/>
  <c r="AL456" i="1"/>
  <c r="AK456" i="1"/>
  <c r="AJ456" i="1"/>
  <c r="AI456" i="1"/>
  <c r="AH456" i="1"/>
  <c r="AG456" i="1"/>
  <c r="AF456" i="1"/>
  <c r="AE456" i="1"/>
  <c r="AD456" i="1"/>
  <c r="AC456" i="1"/>
  <c r="AB456" i="1"/>
  <c r="AP455" i="1"/>
  <c r="AO455" i="1"/>
  <c r="AN455" i="1"/>
  <c r="AM455" i="1"/>
  <c r="AL455" i="1"/>
  <c r="AK455" i="1"/>
  <c r="AJ455" i="1"/>
  <c r="AI455" i="1"/>
  <c r="AH455" i="1"/>
  <c r="AG455" i="1"/>
  <c r="AF455" i="1"/>
  <c r="AE455" i="1"/>
  <c r="AD455" i="1"/>
  <c r="AC455" i="1"/>
  <c r="AB455" i="1"/>
  <c r="AP454" i="1"/>
  <c r="AO454" i="1"/>
  <c r="AN454" i="1"/>
  <c r="AM454" i="1"/>
  <c r="AL454" i="1"/>
  <c r="AK454" i="1"/>
  <c r="AJ454" i="1"/>
  <c r="AI454" i="1"/>
  <c r="AH454" i="1"/>
  <c r="AG454" i="1"/>
  <c r="AF454" i="1"/>
  <c r="AE454" i="1"/>
  <c r="AD454" i="1"/>
  <c r="AC454" i="1"/>
  <c r="AB454" i="1"/>
  <c r="AP453" i="1"/>
  <c r="AO453" i="1"/>
  <c r="AN453" i="1"/>
  <c r="AM453" i="1"/>
  <c r="AL453" i="1"/>
  <c r="AK453" i="1"/>
  <c r="AJ453" i="1"/>
  <c r="AI453" i="1"/>
  <c r="AH453" i="1"/>
  <c r="AG453" i="1"/>
  <c r="AF453" i="1"/>
  <c r="AE453" i="1"/>
  <c r="AD453" i="1"/>
  <c r="AC453" i="1"/>
  <c r="AB453" i="1"/>
  <c r="AP452" i="1"/>
  <c r="AO452" i="1"/>
  <c r="AN452" i="1"/>
  <c r="AM452" i="1"/>
  <c r="AL452" i="1"/>
  <c r="AK452" i="1"/>
  <c r="AJ452" i="1"/>
  <c r="AI452" i="1"/>
  <c r="AH452" i="1"/>
  <c r="AG452" i="1"/>
  <c r="AF452" i="1"/>
  <c r="AE452" i="1"/>
  <c r="AD452" i="1"/>
  <c r="AC452" i="1"/>
  <c r="AB452" i="1"/>
  <c r="AP451" i="1"/>
  <c r="AO451" i="1"/>
  <c r="AN451" i="1"/>
  <c r="AM451" i="1"/>
  <c r="AL451" i="1"/>
  <c r="AK451" i="1"/>
  <c r="AJ451" i="1"/>
  <c r="AI451" i="1"/>
  <c r="AH451" i="1"/>
  <c r="AG451" i="1"/>
  <c r="AF451" i="1"/>
  <c r="AE451" i="1"/>
  <c r="AD451" i="1"/>
  <c r="AC451" i="1"/>
  <c r="AB451" i="1"/>
  <c r="AP450" i="1"/>
  <c r="AO450" i="1"/>
  <c r="AN450" i="1"/>
  <c r="AM450" i="1"/>
  <c r="AL450" i="1"/>
  <c r="AK450" i="1"/>
  <c r="AJ450" i="1"/>
  <c r="AI450" i="1"/>
  <c r="AH450" i="1"/>
  <c r="AG450" i="1"/>
  <c r="AF450" i="1"/>
  <c r="AE450" i="1"/>
  <c r="AD450" i="1"/>
  <c r="AC450" i="1"/>
  <c r="AB450" i="1"/>
  <c r="AP449" i="1"/>
  <c r="AO449" i="1"/>
  <c r="AN449" i="1"/>
  <c r="AM449" i="1"/>
  <c r="AL449" i="1"/>
  <c r="AK449" i="1"/>
  <c r="AJ449" i="1"/>
  <c r="AI449" i="1"/>
  <c r="AH449" i="1"/>
  <c r="AG449" i="1"/>
  <c r="AF449" i="1"/>
  <c r="AE449" i="1"/>
  <c r="AD449" i="1"/>
  <c r="AC449" i="1"/>
  <c r="AB449" i="1"/>
  <c r="AP448" i="1"/>
  <c r="AO448" i="1"/>
  <c r="AN448" i="1"/>
  <c r="AM448" i="1"/>
  <c r="AL448" i="1"/>
  <c r="AK448" i="1"/>
  <c r="AJ448" i="1"/>
  <c r="AI448" i="1"/>
  <c r="AH448" i="1"/>
  <c r="AG448" i="1"/>
  <c r="AF448" i="1"/>
  <c r="AE448" i="1"/>
  <c r="AD448" i="1"/>
  <c r="AC448" i="1"/>
  <c r="AB448" i="1"/>
  <c r="AP447" i="1"/>
  <c r="AO447" i="1"/>
  <c r="AN447" i="1"/>
  <c r="AM447" i="1"/>
  <c r="AL447" i="1"/>
  <c r="AK447" i="1"/>
  <c r="AJ447" i="1"/>
  <c r="AI447" i="1"/>
  <c r="AH447" i="1"/>
  <c r="AG447" i="1"/>
  <c r="AF447" i="1"/>
  <c r="AE447" i="1"/>
  <c r="AD447" i="1"/>
  <c r="AC447" i="1"/>
  <c r="AB447" i="1"/>
  <c r="AP446" i="1"/>
  <c r="AO446" i="1"/>
  <c r="AN446" i="1"/>
  <c r="AM446" i="1"/>
  <c r="AL446" i="1"/>
  <c r="AK446" i="1"/>
  <c r="AJ446" i="1"/>
  <c r="AI446" i="1"/>
  <c r="AH446" i="1"/>
  <c r="AG446" i="1"/>
  <c r="AF446" i="1"/>
  <c r="AE446" i="1"/>
  <c r="AD446" i="1"/>
  <c r="AC446" i="1"/>
  <c r="AB446" i="1"/>
  <c r="AP445" i="1"/>
  <c r="AO445" i="1"/>
  <c r="AN445" i="1"/>
  <c r="AM445" i="1"/>
  <c r="AL445" i="1"/>
  <c r="AK445" i="1"/>
  <c r="AJ445" i="1"/>
  <c r="AI445" i="1"/>
  <c r="AH445" i="1"/>
  <c r="AG445" i="1"/>
  <c r="AF445" i="1"/>
  <c r="AE445" i="1"/>
  <c r="AD445" i="1"/>
  <c r="AC445" i="1"/>
  <c r="AB445" i="1"/>
  <c r="AP444" i="1"/>
  <c r="AO444" i="1"/>
  <c r="AN444" i="1"/>
  <c r="AM444" i="1"/>
  <c r="AL444" i="1"/>
  <c r="AK444" i="1"/>
  <c r="AJ444" i="1"/>
  <c r="AI444" i="1"/>
  <c r="AH444" i="1"/>
  <c r="AG444" i="1"/>
  <c r="AF444" i="1"/>
  <c r="AE444" i="1"/>
  <c r="AD444" i="1"/>
  <c r="AC444" i="1"/>
  <c r="AB444" i="1"/>
  <c r="AP443" i="1"/>
  <c r="AO443" i="1"/>
  <c r="AN443" i="1"/>
  <c r="AM443" i="1"/>
  <c r="AL443" i="1"/>
  <c r="AK443" i="1"/>
  <c r="AJ443" i="1"/>
  <c r="AI443" i="1"/>
  <c r="AH443" i="1"/>
  <c r="AG443" i="1"/>
  <c r="AF443" i="1"/>
  <c r="AE443" i="1"/>
  <c r="AD443" i="1"/>
  <c r="AC443" i="1"/>
  <c r="AB443" i="1"/>
  <c r="AP442" i="1"/>
  <c r="AO442" i="1"/>
  <c r="AN442" i="1"/>
  <c r="AM442" i="1"/>
  <c r="AL442" i="1"/>
  <c r="AK442" i="1"/>
  <c r="AJ442" i="1"/>
  <c r="AI442" i="1"/>
  <c r="AH442" i="1"/>
  <c r="AG442" i="1"/>
  <c r="AF442" i="1"/>
  <c r="AE442" i="1"/>
  <c r="AD442" i="1"/>
  <c r="AC442" i="1"/>
  <c r="AB442" i="1"/>
  <c r="AP441" i="1"/>
  <c r="AO441" i="1"/>
  <c r="AN441" i="1"/>
  <c r="AM441" i="1"/>
  <c r="AL441" i="1"/>
  <c r="AK441" i="1"/>
  <c r="AJ441" i="1"/>
  <c r="AI441" i="1"/>
  <c r="AH441" i="1"/>
  <c r="AG441" i="1"/>
  <c r="AF441" i="1"/>
  <c r="AE441" i="1"/>
  <c r="AD441" i="1"/>
  <c r="AC441" i="1"/>
  <c r="AB441" i="1"/>
  <c r="AP440" i="1"/>
  <c r="AO440" i="1"/>
  <c r="AN440" i="1"/>
  <c r="AM440" i="1"/>
  <c r="AL440" i="1"/>
  <c r="AK440" i="1"/>
  <c r="AJ440" i="1"/>
  <c r="AI440" i="1"/>
  <c r="AH440" i="1"/>
  <c r="AG440" i="1"/>
  <c r="AF440" i="1"/>
  <c r="AE440" i="1"/>
  <c r="AD440" i="1"/>
  <c r="AC440" i="1"/>
  <c r="AB440" i="1"/>
  <c r="AP439" i="1"/>
  <c r="AO439" i="1"/>
  <c r="AN439" i="1"/>
  <c r="AM439" i="1"/>
  <c r="AL439" i="1"/>
  <c r="AK439" i="1"/>
  <c r="AJ439" i="1"/>
  <c r="AI439" i="1"/>
  <c r="AH439" i="1"/>
  <c r="AG439" i="1"/>
  <c r="AF439" i="1"/>
  <c r="AE439" i="1"/>
  <c r="AD439" i="1"/>
  <c r="AC439" i="1"/>
  <c r="AB439" i="1"/>
  <c r="AP438" i="1"/>
  <c r="AO438" i="1"/>
  <c r="AN438" i="1"/>
  <c r="AM438" i="1"/>
  <c r="AL438" i="1"/>
  <c r="AK438" i="1"/>
  <c r="AJ438" i="1"/>
  <c r="AI438" i="1"/>
  <c r="AH438" i="1"/>
  <c r="AG438" i="1"/>
  <c r="AF438" i="1"/>
  <c r="AE438" i="1"/>
  <c r="AD438" i="1"/>
  <c r="AC438" i="1"/>
  <c r="AB438" i="1"/>
  <c r="AP437" i="1"/>
  <c r="AO437" i="1"/>
  <c r="AN437" i="1"/>
  <c r="AM437" i="1"/>
  <c r="AL437" i="1"/>
  <c r="AK437" i="1"/>
  <c r="AJ437" i="1"/>
  <c r="AI437" i="1"/>
  <c r="AH437" i="1"/>
  <c r="AG437" i="1"/>
  <c r="AF437" i="1"/>
  <c r="AE437" i="1"/>
  <c r="AD437" i="1"/>
  <c r="AC437" i="1"/>
  <c r="AB437" i="1"/>
  <c r="AP436" i="1"/>
  <c r="AO436" i="1"/>
  <c r="AN436" i="1"/>
  <c r="AM436" i="1"/>
  <c r="AL436" i="1"/>
  <c r="AK436" i="1"/>
  <c r="AJ436" i="1"/>
  <c r="AI436" i="1"/>
  <c r="AH436" i="1"/>
  <c r="AG436" i="1"/>
  <c r="AF436" i="1"/>
  <c r="AE436" i="1"/>
  <c r="AD436" i="1"/>
  <c r="AC436" i="1"/>
  <c r="AB436" i="1"/>
  <c r="AP435" i="1"/>
  <c r="AO435" i="1"/>
  <c r="AN435" i="1"/>
  <c r="AM435" i="1"/>
  <c r="AL435" i="1"/>
  <c r="AK435" i="1"/>
  <c r="AJ435" i="1"/>
  <c r="AI435" i="1"/>
  <c r="AH435" i="1"/>
  <c r="AG435" i="1"/>
  <c r="AF435" i="1"/>
  <c r="AE435" i="1"/>
  <c r="AD435" i="1"/>
  <c r="AC435" i="1"/>
  <c r="AB435" i="1"/>
  <c r="AP434" i="1"/>
  <c r="AO434" i="1"/>
  <c r="AN434" i="1"/>
  <c r="AM434" i="1"/>
  <c r="AL434" i="1"/>
  <c r="AK434" i="1"/>
  <c r="AJ434" i="1"/>
  <c r="AI434" i="1"/>
  <c r="AH434" i="1"/>
  <c r="AG434" i="1"/>
  <c r="AF434" i="1"/>
  <c r="AE434" i="1"/>
  <c r="AD434" i="1"/>
  <c r="AC434" i="1"/>
  <c r="AB434" i="1"/>
  <c r="AP433" i="1"/>
  <c r="AO433" i="1"/>
  <c r="AN433" i="1"/>
  <c r="AM433" i="1"/>
  <c r="AL433" i="1"/>
  <c r="AK433" i="1"/>
  <c r="AJ433" i="1"/>
  <c r="AI433" i="1"/>
  <c r="AH433" i="1"/>
  <c r="AG433" i="1"/>
  <c r="AF433" i="1"/>
  <c r="AE433" i="1"/>
  <c r="AD433" i="1"/>
  <c r="AC433" i="1"/>
  <c r="AB433" i="1"/>
  <c r="AP432" i="1"/>
  <c r="AO432" i="1"/>
  <c r="AN432" i="1"/>
  <c r="AM432" i="1"/>
  <c r="AL432" i="1"/>
  <c r="AK432" i="1"/>
  <c r="AJ432" i="1"/>
  <c r="AI432" i="1"/>
  <c r="AH432" i="1"/>
  <c r="AG432" i="1"/>
  <c r="AF432" i="1"/>
  <c r="AE432" i="1"/>
  <c r="AD432" i="1"/>
  <c r="AC432" i="1"/>
  <c r="AB432" i="1"/>
  <c r="AP431" i="1"/>
  <c r="AO431" i="1"/>
  <c r="AN431" i="1"/>
  <c r="AM431" i="1"/>
  <c r="AL431" i="1"/>
  <c r="AK431" i="1"/>
  <c r="AJ431" i="1"/>
  <c r="AI431" i="1"/>
  <c r="AH431" i="1"/>
  <c r="AG431" i="1"/>
  <c r="AF431" i="1"/>
  <c r="AE431" i="1"/>
  <c r="AD431" i="1"/>
  <c r="AC431" i="1"/>
  <c r="AB431" i="1"/>
  <c r="AP430" i="1"/>
  <c r="AO430" i="1"/>
  <c r="AN430" i="1"/>
  <c r="AM430" i="1"/>
  <c r="AL430" i="1"/>
  <c r="AK430" i="1"/>
  <c r="AJ430" i="1"/>
  <c r="AI430" i="1"/>
  <c r="AH430" i="1"/>
  <c r="AG430" i="1"/>
  <c r="AF430" i="1"/>
  <c r="AE430" i="1"/>
  <c r="AD430" i="1"/>
  <c r="AC430" i="1"/>
  <c r="AB430" i="1"/>
  <c r="AP429" i="1"/>
  <c r="AO429" i="1"/>
  <c r="AN429" i="1"/>
  <c r="AM429" i="1"/>
  <c r="AL429" i="1"/>
  <c r="AK429" i="1"/>
  <c r="AJ429" i="1"/>
  <c r="AI429" i="1"/>
  <c r="AH429" i="1"/>
  <c r="AG429" i="1"/>
  <c r="AF429" i="1"/>
  <c r="AE429" i="1"/>
  <c r="AD429" i="1"/>
  <c r="AC429" i="1"/>
  <c r="AB429" i="1"/>
  <c r="AP428" i="1"/>
  <c r="AO428" i="1"/>
  <c r="AN428" i="1"/>
  <c r="AM428" i="1"/>
  <c r="AL428" i="1"/>
  <c r="AK428" i="1"/>
  <c r="AJ428" i="1"/>
  <c r="AI428" i="1"/>
  <c r="AH428" i="1"/>
  <c r="AG428" i="1"/>
  <c r="AF428" i="1"/>
  <c r="AE428" i="1"/>
  <c r="AD428" i="1"/>
  <c r="AC428" i="1"/>
  <c r="AB428" i="1"/>
  <c r="AP427" i="1"/>
  <c r="AO427" i="1"/>
  <c r="AN427" i="1"/>
  <c r="AM427" i="1"/>
  <c r="AL427" i="1"/>
  <c r="AK427" i="1"/>
  <c r="AJ427" i="1"/>
  <c r="AI427" i="1"/>
  <c r="AH427" i="1"/>
  <c r="AG427" i="1"/>
  <c r="AF427" i="1"/>
  <c r="AE427" i="1"/>
  <c r="AD427" i="1"/>
  <c r="AC427" i="1"/>
  <c r="AB427" i="1"/>
  <c r="AP426" i="1"/>
  <c r="AO426" i="1"/>
  <c r="AN426" i="1"/>
  <c r="AM426" i="1"/>
  <c r="AL426" i="1"/>
  <c r="AK426" i="1"/>
  <c r="AJ426" i="1"/>
  <c r="AI426" i="1"/>
  <c r="AH426" i="1"/>
  <c r="AG426" i="1"/>
  <c r="AF426" i="1"/>
  <c r="AE426" i="1"/>
  <c r="AD426" i="1"/>
  <c r="AC426" i="1"/>
  <c r="AB426" i="1"/>
  <c r="AP425" i="1"/>
  <c r="AO425" i="1"/>
  <c r="AN425" i="1"/>
  <c r="AM425" i="1"/>
  <c r="AL425" i="1"/>
  <c r="AK425" i="1"/>
  <c r="AJ425" i="1"/>
  <c r="AI425" i="1"/>
  <c r="AH425" i="1"/>
  <c r="AG425" i="1"/>
  <c r="AF425" i="1"/>
  <c r="AE425" i="1"/>
  <c r="AD425" i="1"/>
  <c r="AC425" i="1"/>
  <c r="AB425" i="1"/>
  <c r="AP424" i="1"/>
  <c r="AO424" i="1"/>
  <c r="AN424" i="1"/>
  <c r="AM424" i="1"/>
  <c r="AL424" i="1"/>
  <c r="AK424" i="1"/>
  <c r="AJ424" i="1"/>
  <c r="AI424" i="1"/>
  <c r="AH424" i="1"/>
  <c r="AG424" i="1"/>
  <c r="AF424" i="1"/>
  <c r="AE424" i="1"/>
  <c r="AD424" i="1"/>
  <c r="AC424" i="1"/>
  <c r="AB424" i="1"/>
  <c r="AP423" i="1"/>
  <c r="AO423" i="1"/>
  <c r="AN423" i="1"/>
  <c r="AM423" i="1"/>
  <c r="AL423" i="1"/>
  <c r="AK423" i="1"/>
  <c r="AJ423" i="1"/>
  <c r="AI423" i="1"/>
  <c r="AH423" i="1"/>
  <c r="AG423" i="1"/>
  <c r="AF423" i="1"/>
  <c r="AE423" i="1"/>
  <c r="AD423" i="1"/>
  <c r="AC423" i="1"/>
  <c r="AB423" i="1"/>
  <c r="AP422" i="1"/>
  <c r="AO422" i="1"/>
  <c r="AN422" i="1"/>
  <c r="AM422" i="1"/>
  <c r="AL422" i="1"/>
  <c r="AK422" i="1"/>
  <c r="AJ422" i="1"/>
  <c r="AI422" i="1"/>
  <c r="AH422" i="1"/>
  <c r="AG422" i="1"/>
  <c r="AF422" i="1"/>
  <c r="AE422" i="1"/>
  <c r="AD422" i="1"/>
  <c r="AC422" i="1"/>
  <c r="AB422" i="1"/>
  <c r="AP421" i="1"/>
  <c r="AO421" i="1"/>
  <c r="AN421" i="1"/>
  <c r="AM421" i="1"/>
  <c r="AL421" i="1"/>
  <c r="AK421" i="1"/>
  <c r="AJ421" i="1"/>
  <c r="AI421" i="1"/>
  <c r="AH421" i="1"/>
  <c r="AG421" i="1"/>
  <c r="AF421" i="1"/>
  <c r="AE421" i="1"/>
  <c r="AD421" i="1"/>
  <c r="AC421" i="1"/>
  <c r="AB421" i="1"/>
  <c r="AP420" i="1"/>
  <c r="AO420" i="1"/>
  <c r="AN420" i="1"/>
  <c r="AM420" i="1"/>
  <c r="AL420" i="1"/>
  <c r="AK420" i="1"/>
  <c r="AJ420" i="1"/>
  <c r="AI420" i="1"/>
  <c r="AH420" i="1"/>
  <c r="AG420" i="1"/>
  <c r="AF420" i="1"/>
  <c r="AE420" i="1"/>
  <c r="AD420" i="1"/>
  <c r="AC420" i="1"/>
  <c r="AB420" i="1"/>
  <c r="AP419" i="1"/>
  <c r="AO419" i="1"/>
  <c r="AN419" i="1"/>
  <c r="AM419" i="1"/>
  <c r="AL419" i="1"/>
  <c r="AK419" i="1"/>
  <c r="AJ419" i="1"/>
  <c r="AI419" i="1"/>
  <c r="AH419" i="1"/>
  <c r="AG419" i="1"/>
  <c r="AF419" i="1"/>
  <c r="AE419" i="1"/>
  <c r="AD419" i="1"/>
  <c r="AC419" i="1"/>
  <c r="AB419" i="1"/>
  <c r="AP418" i="1"/>
  <c r="AO418" i="1"/>
  <c r="AN418" i="1"/>
  <c r="AM418" i="1"/>
  <c r="AL418" i="1"/>
  <c r="AK418" i="1"/>
  <c r="AJ418" i="1"/>
  <c r="AI418" i="1"/>
  <c r="AH418" i="1"/>
  <c r="AG418" i="1"/>
  <c r="AF418" i="1"/>
  <c r="AE418" i="1"/>
  <c r="AD418" i="1"/>
  <c r="AC418" i="1"/>
  <c r="AB418" i="1"/>
  <c r="AP417" i="1"/>
  <c r="AO417" i="1"/>
  <c r="AN417" i="1"/>
  <c r="AM417" i="1"/>
  <c r="AL417" i="1"/>
  <c r="AK417" i="1"/>
  <c r="AJ417" i="1"/>
  <c r="AI417" i="1"/>
  <c r="AH417" i="1"/>
  <c r="AG417" i="1"/>
  <c r="AF417" i="1"/>
  <c r="AE417" i="1"/>
  <c r="AD417" i="1"/>
  <c r="AC417" i="1"/>
  <c r="AB417" i="1"/>
  <c r="AP416" i="1"/>
  <c r="AO416" i="1"/>
  <c r="AN416" i="1"/>
  <c r="AM416" i="1"/>
  <c r="AL416" i="1"/>
  <c r="AK416" i="1"/>
  <c r="AJ416" i="1"/>
  <c r="AI416" i="1"/>
  <c r="AH416" i="1"/>
  <c r="AG416" i="1"/>
  <c r="AF416" i="1"/>
  <c r="AE416" i="1"/>
  <c r="AD416" i="1"/>
  <c r="AC416" i="1"/>
  <c r="AB416" i="1"/>
  <c r="AP415" i="1"/>
  <c r="AO415" i="1"/>
  <c r="AN415" i="1"/>
  <c r="AM415" i="1"/>
  <c r="AL415" i="1"/>
  <c r="AK415" i="1"/>
  <c r="AJ415" i="1"/>
  <c r="AI415" i="1"/>
  <c r="AH415" i="1"/>
  <c r="AG415" i="1"/>
  <c r="AF415" i="1"/>
  <c r="AE415" i="1"/>
  <c r="AD415" i="1"/>
  <c r="AC415" i="1"/>
  <c r="AB415" i="1"/>
  <c r="AP414" i="1"/>
  <c r="AO414" i="1"/>
  <c r="AN414" i="1"/>
  <c r="AM414" i="1"/>
  <c r="AL414" i="1"/>
  <c r="AK414" i="1"/>
  <c r="AJ414" i="1"/>
  <c r="AI414" i="1"/>
  <c r="AH414" i="1"/>
  <c r="AG414" i="1"/>
  <c r="AF414" i="1"/>
  <c r="AE414" i="1"/>
  <c r="AD414" i="1"/>
  <c r="AC414" i="1"/>
  <c r="AB414" i="1"/>
  <c r="AP413" i="1"/>
  <c r="AO413" i="1"/>
  <c r="AN413" i="1"/>
  <c r="AM413" i="1"/>
  <c r="AL413" i="1"/>
  <c r="AK413" i="1"/>
  <c r="AJ413" i="1"/>
  <c r="AI413" i="1"/>
  <c r="AH413" i="1"/>
  <c r="AG413" i="1"/>
  <c r="AF413" i="1"/>
  <c r="AE413" i="1"/>
  <c r="AD413" i="1"/>
  <c r="AC413" i="1"/>
  <c r="AB413" i="1"/>
  <c r="AP412" i="1"/>
  <c r="AO412" i="1"/>
  <c r="AN412" i="1"/>
  <c r="AM412" i="1"/>
  <c r="AL412" i="1"/>
  <c r="AK412" i="1"/>
  <c r="AJ412" i="1"/>
  <c r="AI412" i="1"/>
  <c r="AH412" i="1"/>
  <c r="AG412" i="1"/>
  <c r="AF412" i="1"/>
  <c r="AE412" i="1"/>
  <c r="AD412" i="1"/>
  <c r="AC412" i="1"/>
  <c r="AB412" i="1"/>
  <c r="AP411" i="1"/>
  <c r="AO411" i="1"/>
  <c r="AN411" i="1"/>
  <c r="AM411" i="1"/>
  <c r="AL411" i="1"/>
  <c r="AK411" i="1"/>
  <c r="AJ411" i="1"/>
  <c r="AI411" i="1"/>
  <c r="AH411" i="1"/>
  <c r="AG411" i="1"/>
  <c r="AF411" i="1"/>
  <c r="AE411" i="1"/>
  <c r="AD411" i="1"/>
  <c r="AC411" i="1"/>
  <c r="AB411" i="1"/>
  <c r="AP410" i="1"/>
  <c r="AO410" i="1"/>
  <c r="AN410" i="1"/>
  <c r="AM410" i="1"/>
  <c r="AL410" i="1"/>
  <c r="AK410" i="1"/>
  <c r="AJ410" i="1"/>
  <c r="AI410" i="1"/>
  <c r="AH410" i="1"/>
  <c r="AG410" i="1"/>
  <c r="AF410" i="1"/>
  <c r="AE410" i="1"/>
  <c r="AD410" i="1"/>
  <c r="AC410" i="1"/>
  <c r="AB410" i="1"/>
  <c r="AP409" i="1"/>
  <c r="AO409" i="1"/>
  <c r="AN409" i="1"/>
  <c r="AM409" i="1"/>
  <c r="AL409" i="1"/>
  <c r="AK409" i="1"/>
  <c r="AJ409" i="1"/>
  <c r="AI409" i="1"/>
  <c r="AH409" i="1"/>
  <c r="AG409" i="1"/>
  <c r="AF409" i="1"/>
  <c r="AE409" i="1"/>
  <c r="AD409" i="1"/>
  <c r="AC409" i="1"/>
  <c r="AB409" i="1"/>
  <c r="AP408" i="1"/>
  <c r="AO408" i="1"/>
  <c r="AN408" i="1"/>
  <c r="AM408" i="1"/>
  <c r="AL408" i="1"/>
  <c r="AK408" i="1"/>
  <c r="AJ408" i="1"/>
  <c r="AI408" i="1"/>
  <c r="AH408" i="1"/>
  <c r="AG408" i="1"/>
  <c r="AF408" i="1"/>
  <c r="AE408" i="1"/>
  <c r="AD408" i="1"/>
  <c r="AC408" i="1"/>
  <c r="AB408" i="1"/>
  <c r="AP407" i="1"/>
  <c r="AO407" i="1"/>
  <c r="AN407" i="1"/>
  <c r="AM407" i="1"/>
  <c r="AL407" i="1"/>
  <c r="AK407" i="1"/>
  <c r="AJ407" i="1"/>
  <c r="AI407" i="1"/>
  <c r="AH407" i="1"/>
  <c r="AG407" i="1"/>
  <c r="AF407" i="1"/>
  <c r="AE407" i="1"/>
  <c r="AD407" i="1"/>
  <c r="AC407" i="1"/>
  <c r="AB407" i="1"/>
  <c r="AP406" i="1"/>
  <c r="AO406" i="1"/>
  <c r="AN406" i="1"/>
  <c r="AM406" i="1"/>
  <c r="AL406" i="1"/>
  <c r="AK406" i="1"/>
  <c r="AJ406" i="1"/>
  <c r="AI406" i="1"/>
  <c r="AH406" i="1"/>
  <c r="AG406" i="1"/>
  <c r="AF406" i="1"/>
  <c r="AE406" i="1"/>
  <c r="AD406" i="1"/>
  <c r="AC406" i="1"/>
  <c r="AB406" i="1"/>
  <c r="AP405" i="1"/>
  <c r="AO405" i="1"/>
  <c r="AN405" i="1"/>
  <c r="AM405" i="1"/>
  <c r="AL405" i="1"/>
  <c r="AK405" i="1"/>
  <c r="AJ405" i="1"/>
  <c r="AI405" i="1"/>
  <c r="AH405" i="1"/>
  <c r="AG405" i="1"/>
  <c r="AF405" i="1"/>
  <c r="AE405" i="1"/>
  <c r="AD405" i="1"/>
  <c r="AC405" i="1"/>
  <c r="AB405" i="1"/>
  <c r="AP404" i="1"/>
  <c r="AO404" i="1"/>
  <c r="AN404" i="1"/>
  <c r="AM404" i="1"/>
  <c r="AL404" i="1"/>
  <c r="AK404" i="1"/>
  <c r="AJ404" i="1"/>
  <c r="AI404" i="1"/>
  <c r="AH404" i="1"/>
  <c r="AG404" i="1"/>
  <c r="AF404" i="1"/>
  <c r="AE404" i="1"/>
  <c r="AD404" i="1"/>
  <c r="AC404" i="1"/>
  <c r="AB404" i="1"/>
  <c r="AP403" i="1"/>
  <c r="AO403" i="1"/>
  <c r="AN403" i="1"/>
  <c r="AM403" i="1"/>
  <c r="AL403" i="1"/>
  <c r="AK403" i="1"/>
  <c r="AJ403" i="1"/>
  <c r="AI403" i="1"/>
  <c r="AH403" i="1"/>
  <c r="AG403" i="1"/>
  <c r="AF403" i="1"/>
  <c r="AE403" i="1"/>
  <c r="AD403" i="1"/>
  <c r="AC403" i="1"/>
  <c r="AB403" i="1"/>
  <c r="AP402" i="1"/>
  <c r="AO402" i="1"/>
  <c r="AN402" i="1"/>
  <c r="AM402" i="1"/>
  <c r="AL402" i="1"/>
  <c r="AK402" i="1"/>
  <c r="AJ402" i="1"/>
  <c r="AI402" i="1"/>
  <c r="AH402" i="1"/>
  <c r="AG402" i="1"/>
  <c r="AF402" i="1"/>
  <c r="AE402" i="1"/>
  <c r="AD402" i="1"/>
  <c r="AC402" i="1"/>
  <c r="AB402" i="1"/>
  <c r="AP401" i="1"/>
  <c r="AO401" i="1"/>
  <c r="AN401" i="1"/>
  <c r="AM401" i="1"/>
  <c r="AL401" i="1"/>
  <c r="AK401" i="1"/>
  <c r="AJ401" i="1"/>
  <c r="AI401" i="1"/>
  <c r="AH401" i="1"/>
  <c r="AG401" i="1"/>
  <c r="AF401" i="1"/>
  <c r="AE401" i="1"/>
  <c r="AD401" i="1"/>
  <c r="AC401" i="1"/>
  <c r="AB401" i="1"/>
  <c r="AP400" i="1"/>
  <c r="AO400" i="1"/>
  <c r="AN400" i="1"/>
  <c r="AM400" i="1"/>
  <c r="AL400" i="1"/>
  <c r="AK400" i="1"/>
  <c r="AJ400" i="1"/>
  <c r="AI400" i="1"/>
  <c r="AH400" i="1"/>
  <c r="AG400" i="1"/>
  <c r="AF400" i="1"/>
  <c r="AE400" i="1"/>
  <c r="AD400" i="1"/>
  <c r="AC400" i="1"/>
  <c r="AB400" i="1"/>
  <c r="AP399" i="1"/>
  <c r="AO399" i="1"/>
  <c r="AN399" i="1"/>
  <c r="AM399" i="1"/>
  <c r="AL399" i="1"/>
  <c r="AK399" i="1"/>
  <c r="AJ399" i="1"/>
  <c r="AI399" i="1"/>
  <c r="AH399" i="1"/>
  <c r="AG399" i="1"/>
  <c r="AF399" i="1"/>
  <c r="AE399" i="1"/>
  <c r="AD399" i="1"/>
  <c r="AC399" i="1"/>
  <c r="AB399" i="1"/>
  <c r="AP398" i="1"/>
  <c r="AO398" i="1"/>
  <c r="AN398" i="1"/>
  <c r="AM398" i="1"/>
  <c r="AL398" i="1"/>
  <c r="AK398" i="1"/>
  <c r="AJ398" i="1"/>
  <c r="AI398" i="1"/>
  <c r="AH398" i="1"/>
  <c r="AG398" i="1"/>
  <c r="AF398" i="1"/>
  <c r="AE398" i="1"/>
  <c r="AD398" i="1"/>
  <c r="AC398" i="1"/>
  <c r="AB398" i="1"/>
  <c r="AP397" i="1"/>
  <c r="AO397" i="1"/>
  <c r="AN397" i="1"/>
  <c r="AM397" i="1"/>
  <c r="AL397" i="1"/>
  <c r="AK397" i="1"/>
  <c r="AJ397" i="1"/>
  <c r="AI397" i="1"/>
  <c r="AH397" i="1"/>
  <c r="AG397" i="1"/>
  <c r="AF397" i="1"/>
  <c r="AE397" i="1"/>
  <c r="AD397" i="1"/>
  <c r="AC397" i="1"/>
  <c r="AB397" i="1"/>
  <c r="AP396" i="1"/>
  <c r="AO396" i="1"/>
  <c r="AN396" i="1"/>
  <c r="AM396" i="1"/>
  <c r="AL396" i="1"/>
  <c r="AK396" i="1"/>
  <c r="AJ396" i="1"/>
  <c r="AI396" i="1"/>
  <c r="AH396" i="1"/>
  <c r="AG396" i="1"/>
  <c r="AF396" i="1"/>
  <c r="AE396" i="1"/>
  <c r="AD396" i="1"/>
  <c r="AC396" i="1"/>
  <c r="AB396" i="1"/>
  <c r="AP395" i="1"/>
  <c r="AO395" i="1"/>
  <c r="AN395" i="1"/>
  <c r="AM395" i="1"/>
  <c r="AL395" i="1"/>
  <c r="AK395" i="1"/>
  <c r="AJ395" i="1"/>
  <c r="AI395" i="1"/>
  <c r="AH395" i="1"/>
  <c r="AG395" i="1"/>
  <c r="AF395" i="1"/>
  <c r="AE395" i="1"/>
  <c r="AD395" i="1"/>
  <c r="AC395" i="1"/>
  <c r="AB395" i="1"/>
  <c r="AP394" i="1"/>
  <c r="AO394" i="1"/>
  <c r="AN394" i="1"/>
  <c r="AM394" i="1"/>
  <c r="AL394" i="1"/>
  <c r="AK394" i="1"/>
  <c r="AJ394" i="1"/>
  <c r="AI394" i="1"/>
  <c r="AH394" i="1"/>
  <c r="AG394" i="1"/>
  <c r="AF394" i="1"/>
  <c r="AE394" i="1"/>
  <c r="AD394" i="1"/>
  <c r="AC394" i="1"/>
  <c r="AB394" i="1"/>
  <c r="AP393" i="1"/>
  <c r="AO393" i="1"/>
  <c r="AN393" i="1"/>
  <c r="AM393" i="1"/>
  <c r="AL393" i="1"/>
  <c r="AK393" i="1"/>
  <c r="AJ393" i="1"/>
  <c r="AI393" i="1"/>
  <c r="AH393" i="1"/>
  <c r="AG393" i="1"/>
  <c r="AF393" i="1"/>
  <c r="AE393" i="1"/>
  <c r="AD393" i="1"/>
  <c r="AC393" i="1"/>
  <c r="AB393" i="1"/>
  <c r="AP392" i="1"/>
  <c r="AO392" i="1"/>
  <c r="AN392" i="1"/>
  <c r="AM392" i="1"/>
  <c r="AL392" i="1"/>
  <c r="AK392" i="1"/>
  <c r="AJ392" i="1"/>
  <c r="AI392" i="1"/>
  <c r="AH392" i="1"/>
  <c r="AG392" i="1"/>
  <c r="AF392" i="1"/>
  <c r="AE392" i="1"/>
  <c r="AD392" i="1"/>
  <c r="AC392" i="1"/>
  <c r="AB392" i="1"/>
  <c r="AP391" i="1"/>
  <c r="AO391" i="1"/>
  <c r="AN391" i="1"/>
  <c r="AM391" i="1"/>
  <c r="AL391" i="1"/>
  <c r="AK391" i="1"/>
  <c r="AJ391" i="1"/>
  <c r="AI391" i="1"/>
  <c r="AH391" i="1"/>
  <c r="AG391" i="1"/>
  <c r="AF391" i="1"/>
  <c r="AE391" i="1"/>
  <c r="AD391" i="1"/>
  <c r="AC391" i="1"/>
  <c r="AB391" i="1"/>
  <c r="AP390" i="1"/>
  <c r="AO390" i="1"/>
  <c r="AN390" i="1"/>
  <c r="AM390" i="1"/>
  <c r="AL390" i="1"/>
  <c r="AK390" i="1"/>
  <c r="AJ390" i="1"/>
  <c r="AI390" i="1"/>
  <c r="AH390" i="1"/>
  <c r="AG390" i="1"/>
  <c r="AF390" i="1"/>
  <c r="AE390" i="1"/>
  <c r="AD390" i="1"/>
  <c r="AC390" i="1"/>
  <c r="AB390" i="1"/>
  <c r="AP389" i="1"/>
  <c r="AO389" i="1"/>
  <c r="AN389" i="1"/>
  <c r="AM389" i="1"/>
  <c r="AL389" i="1"/>
  <c r="AK389" i="1"/>
  <c r="AJ389" i="1"/>
  <c r="AI389" i="1"/>
  <c r="AH389" i="1"/>
  <c r="AG389" i="1"/>
  <c r="AF389" i="1"/>
  <c r="AE389" i="1"/>
  <c r="AD389" i="1"/>
  <c r="AC389" i="1"/>
  <c r="AB389" i="1"/>
  <c r="AP388" i="1"/>
  <c r="AO388" i="1"/>
  <c r="AN388" i="1"/>
  <c r="AM388" i="1"/>
  <c r="AL388" i="1"/>
  <c r="AK388" i="1"/>
  <c r="AJ388" i="1"/>
  <c r="AI388" i="1"/>
  <c r="AH388" i="1"/>
  <c r="AG388" i="1"/>
  <c r="AF388" i="1"/>
  <c r="AE388" i="1"/>
  <c r="AD388" i="1"/>
  <c r="AC388" i="1"/>
  <c r="AB388" i="1"/>
  <c r="AP387" i="1"/>
  <c r="AO387" i="1"/>
  <c r="AN387" i="1"/>
  <c r="AM387" i="1"/>
  <c r="AL387" i="1"/>
  <c r="AK387" i="1"/>
  <c r="AJ387" i="1"/>
  <c r="AI387" i="1"/>
  <c r="AH387" i="1"/>
  <c r="AG387" i="1"/>
  <c r="AF387" i="1"/>
  <c r="AE387" i="1"/>
  <c r="AD387" i="1"/>
  <c r="AC387" i="1"/>
  <c r="AB387" i="1"/>
  <c r="AP386" i="1"/>
  <c r="AO386" i="1"/>
  <c r="AN386" i="1"/>
  <c r="AM386" i="1"/>
  <c r="AL386" i="1"/>
  <c r="AK386" i="1"/>
  <c r="AJ386" i="1"/>
  <c r="AI386" i="1"/>
  <c r="AH386" i="1"/>
  <c r="AG386" i="1"/>
  <c r="AF386" i="1"/>
  <c r="AE386" i="1"/>
  <c r="AD386" i="1"/>
  <c r="AC386" i="1"/>
  <c r="AB386" i="1"/>
  <c r="AP385" i="1"/>
  <c r="AO385" i="1"/>
  <c r="AN385" i="1"/>
  <c r="AM385" i="1"/>
  <c r="AL385" i="1"/>
  <c r="AK385" i="1"/>
  <c r="AJ385" i="1"/>
  <c r="AI385" i="1"/>
  <c r="AH385" i="1"/>
  <c r="AG385" i="1"/>
  <c r="AF385" i="1"/>
  <c r="AE385" i="1"/>
  <c r="AD385" i="1"/>
  <c r="AC385" i="1"/>
  <c r="AB385" i="1"/>
  <c r="AP384" i="1"/>
  <c r="AO384" i="1"/>
  <c r="AN384" i="1"/>
  <c r="AM384" i="1"/>
  <c r="AL384" i="1"/>
  <c r="AK384" i="1"/>
  <c r="AJ384" i="1"/>
  <c r="AI384" i="1"/>
  <c r="AH384" i="1"/>
  <c r="AG384" i="1"/>
  <c r="AF384" i="1"/>
  <c r="AE384" i="1"/>
  <c r="AD384" i="1"/>
  <c r="AC384" i="1"/>
  <c r="AB384" i="1"/>
  <c r="AP383" i="1"/>
  <c r="AO383" i="1"/>
  <c r="AN383" i="1"/>
  <c r="AM383" i="1"/>
  <c r="AL383" i="1"/>
  <c r="AK383" i="1"/>
  <c r="AJ383" i="1"/>
  <c r="AI383" i="1"/>
  <c r="AH383" i="1"/>
  <c r="AG383" i="1"/>
  <c r="AF383" i="1"/>
  <c r="AE383" i="1"/>
  <c r="AD383" i="1"/>
  <c r="AC383" i="1"/>
  <c r="AB383" i="1"/>
  <c r="AP382" i="1"/>
  <c r="AO382" i="1"/>
  <c r="AN382" i="1"/>
  <c r="AM382" i="1"/>
  <c r="AL382" i="1"/>
  <c r="AK382" i="1"/>
  <c r="AJ382" i="1"/>
  <c r="AI382" i="1"/>
  <c r="AH382" i="1"/>
  <c r="AG382" i="1"/>
  <c r="AF382" i="1"/>
  <c r="AE382" i="1"/>
  <c r="AD382" i="1"/>
  <c r="AC382" i="1"/>
  <c r="AB382" i="1"/>
  <c r="AP381" i="1"/>
  <c r="AO381" i="1"/>
  <c r="AN381" i="1"/>
  <c r="AM381" i="1"/>
  <c r="AL381" i="1"/>
  <c r="AK381" i="1"/>
  <c r="AJ381" i="1"/>
  <c r="AI381" i="1"/>
  <c r="AH381" i="1"/>
  <c r="AG381" i="1"/>
  <c r="AF381" i="1"/>
  <c r="AE381" i="1"/>
  <c r="AD381" i="1"/>
  <c r="AC381" i="1"/>
  <c r="AB381" i="1"/>
  <c r="AP380" i="1"/>
  <c r="AO380" i="1"/>
  <c r="AN380" i="1"/>
  <c r="AM380" i="1"/>
  <c r="AL380" i="1"/>
  <c r="AK380" i="1"/>
  <c r="AJ380" i="1"/>
  <c r="AI380" i="1"/>
  <c r="AH380" i="1"/>
  <c r="AG380" i="1"/>
  <c r="AF380" i="1"/>
  <c r="AE380" i="1"/>
  <c r="AD380" i="1"/>
  <c r="AC380" i="1"/>
  <c r="AB380" i="1"/>
  <c r="AP379" i="1"/>
  <c r="AO379" i="1"/>
  <c r="AN379" i="1"/>
  <c r="AM379" i="1"/>
  <c r="AL379" i="1"/>
  <c r="AK379" i="1"/>
  <c r="AJ379" i="1"/>
  <c r="AI379" i="1"/>
  <c r="AH379" i="1"/>
  <c r="AG379" i="1"/>
  <c r="AF379" i="1"/>
  <c r="AE379" i="1"/>
  <c r="AD379" i="1"/>
  <c r="AC379" i="1"/>
  <c r="AB379" i="1"/>
  <c r="AP378" i="1"/>
  <c r="AO378" i="1"/>
  <c r="AN378" i="1"/>
  <c r="AM378" i="1"/>
  <c r="AL378" i="1"/>
  <c r="AK378" i="1"/>
  <c r="AJ378" i="1"/>
  <c r="AI378" i="1"/>
  <c r="AH378" i="1"/>
  <c r="AG378" i="1"/>
  <c r="AF378" i="1"/>
  <c r="AE378" i="1"/>
  <c r="AD378" i="1"/>
  <c r="AC378" i="1"/>
  <c r="AB378" i="1"/>
  <c r="AP377" i="1"/>
  <c r="AO377" i="1"/>
  <c r="AN377" i="1"/>
  <c r="AM377" i="1"/>
  <c r="AL377" i="1"/>
  <c r="AK377" i="1"/>
  <c r="AJ377" i="1"/>
  <c r="AI377" i="1"/>
  <c r="AH377" i="1"/>
  <c r="AG377" i="1"/>
  <c r="AF377" i="1"/>
  <c r="AE377" i="1"/>
  <c r="AD377" i="1"/>
  <c r="AC377" i="1"/>
  <c r="AB377" i="1"/>
  <c r="AP376" i="1"/>
  <c r="AO376" i="1"/>
  <c r="AN376" i="1"/>
  <c r="AM376" i="1"/>
  <c r="AL376" i="1"/>
  <c r="AK376" i="1"/>
  <c r="AJ376" i="1"/>
  <c r="AI376" i="1"/>
  <c r="AH376" i="1"/>
  <c r="AG376" i="1"/>
  <c r="AF376" i="1"/>
  <c r="AE376" i="1"/>
  <c r="AD376" i="1"/>
  <c r="AC376" i="1"/>
  <c r="AB376" i="1"/>
  <c r="AP375" i="1"/>
  <c r="AO375" i="1"/>
  <c r="AN375" i="1"/>
  <c r="AM375" i="1"/>
  <c r="AL375" i="1"/>
  <c r="AK375" i="1"/>
  <c r="AJ375" i="1"/>
  <c r="AI375" i="1"/>
  <c r="AH375" i="1"/>
  <c r="AG375" i="1"/>
  <c r="AF375" i="1"/>
  <c r="AE375" i="1"/>
  <c r="AD375" i="1"/>
  <c r="AC375" i="1"/>
  <c r="AB375" i="1"/>
  <c r="AP374" i="1"/>
  <c r="AO374" i="1"/>
  <c r="AN374" i="1"/>
  <c r="AM374" i="1"/>
  <c r="AL374" i="1"/>
  <c r="AK374" i="1"/>
  <c r="AJ374" i="1"/>
  <c r="AI374" i="1"/>
  <c r="AH374" i="1"/>
  <c r="AG374" i="1"/>
  <c r="AF374" i="1"/>
  <c r="AE374" i="1"/>
  <c r="AD374" i="1"/>
  <c r="AC374" i="1"/>
  <c r="AB374" i="1"/>
  <c r="AP373" i="1"/>
  <c r="AO373" i="1"/>
  <c r="AN373" i="1"/>
  <c r="AM373" i="1"/>
  <c r="AL373" i="1"/>
  <c r="AK373" i="1"/>
  <c r="AJ373" i="1"/>
  <c r="AI373" i="1"/>
  <c r="AH373" i="1"/>
  <c r="AG373" i="1"/>
  <c r="AF373" i="1"/>
  <c r="AE373" i="1"/>
  <c r="AD373" i="1"/>
  <c r="AC373" i="1"/>
  <c r="AB373" i="1"/>
  <c r="AP372" i="1"/>
  <c r="AO372" i="1"/>
  <c r="AN372" i="1"/>
  <c r="AM372" i="1"/>
  <c r="AL372" i="1"/>
  <c r="AK372" i="1"/>
  <c r="AJ372" i="1"/>
  <c r="AI372" i="1"/>
  <c r="AH372" i="1"/>
  <c r="AG372" i="1"/>
  <c r="AF372" i="1"/>
  <c r="AE372" i="1"/>
  <c r="AD372" i="1"/>
  <c r="AC372" i="1"/>
  <c r="AB372" i="1"/>
  <c r="AP371" i="1"/>
  <c r="AO371" i="1"/>
  <c r="AN371" i="1"/>
  <c r="AM371" i="1"/>
  <c r="AL371" i="1"/>
  <c r="AK371" i="1"/>
  <c r="AJ371" i="1"/>
  <c r="AI371" i="1"/>
  <c r="AH371" i="1"/>
  <c r="AG371" i="1"/>
  <c r="AF371" i="1"/>
  <c r="AE371" i="1"/>
  <c r="AD371" i="1"/>
  <c r="AC371" i="1"/>
  <c r="AB371" i="1"/>
  <c r="AP370" i="1"/>
  <c r="AO370" i="1"/>
  <c r="AN370" i="1"/>
  <c r="AM370" i="1"/>
  <c r="AL370" i="1"/>
  <c r="AK370" i="1"/>
  <c r="AJ370" i="1"/>
  <c r="AI370" i="1"/>
  <c r="AH370" i="1"/>
  <c r="AG370" i="1"/>
  <c r="AF370" i="1"/>
  <c r="AE370" i="1"/>
  <c r="AD370" i="1"/>
  <c r="AC370" i="1"/>
  <c r="AB370" i="1"/>
  <c r="AP369" i="1"/>
  <c r="AO369" i="1"/>
  <c r="AN369" i="1"/>
  <c r="AM369" i="1"/>
  <c r="AL369" i="1"/>
  <c r="AK369" i="1"/>
  <c r="AJ369" i="1"/>
  <c r="AI369" i="1"/>
  <c r="AH369" i="1"/>
  <c r="AG369" i="1"/>
  <c r="AF369" i="1"/>
  <c r="AE369" i="1"/>
  <c r="AD369" i="1"/>
  <c r="AC369" i="1"/>
  <c r="AB369" i="1"/>
  <c r="AP368" i="1"/>
  <c r="AO368" i="1"/>
  <c r="AN368" i="1"/>
  <c r="AM368" i="1"/>
  <c r="AL368" i="1"/>
  <c r="AK368" i="1"/>
  <c r="AJ368" i="1"/>
  <c r="AI368" i="1"/>
  <c r="AH368" i="1"/>
  <c r="AG368" i="1"/>
  <c r="AF368" i="1"/>
  <c r="AE368" i="1"/>
  <c r="AD368" i="1"/>
  <c r="AC368" i="1"/>
  <c r="AB368" i="1"/>
  <c r="AP367" i="1"/>
  <c r="AO367" i="1"/>
  <c r="AN367" i="1"/>
  <c r="AM367" i="1"/>
  <c r="AL367" i="1"/>
  <c r="AK367" i="1"/>
  <c r="AJ367" i="1"/>
  <c r="AI367" i="1"/>
  <c r="AH367" i="1"/>
  <c r="AG367" i="1"/>
  <c r="AF367" i="1"/>
  <c r="AE367" i="1"/>
  <c r="AD367" i="1"/>
  <c r="AC367" i="1"/>
  <c r="AB367" i="1"/>
  <c r="AP366" i="1"/>
  <c r="AO366" i="1"/>
  <c r="AN366" i="1"/>
  <c r="AM366" i="1"/>
  <c r="AL366" i="1"/>
  <c r="AK366" i="1"/>
  <c r="AJ366" i="1"/>
  <c r="AI366" i="1"/>
  <c r="AH366" i="1"/>
  <c r="AG366" i="1"/>
  <c r="AF366" i="1"/>
  <c r="AE366" i="1"/>
  <c r="AD366" i="1"/>
  <c r="AC366" i="1"/>
  <c r="AB366" i="1"/>
  <c r="AP365" i="1"/>
  <c r="AO365" i="1"/>
  <c r="AN365" i="1"/>
  <c r="AM365" i="1"/>
  <c r="AL365" i="1"/>
  <c r="AK365" i="1"/>
  <c r="AJ365" i="1"/>
  <c r="AI365" i="1"/>
  <c r="AH365" i="1"/>
  <c r="AG365" i="1"/>
  <c r="AF365" i="1"/>
  <c r="AE365" i="1"/>
  <c r="AD365" i="1"/>
  <c r="AC365" i="1"/>
  <c r="AB365" i="1"/>
  <c r="AP364" i="1"/>
  <c r="AO364" i="1"/>
  <c r="AN364" i="1"/>
  <c r="AM364" i="1"/>
  <c r="AL364" i="1"/>
  <c r="AK364" i="1"/>
  <c r="AJ364" i="1"/>
  <c r="AI364" i="1"/>
  <c r="AH364" i="1"/>
  <c r="AG364" i="1"/>
  <c r="AF364" i="1"/>
  <c r="AE364" i="1"/>
  <c r="AD364" i="1"/>
  <c r="AC364" i="1"/>
  <c r="AB364" i="1"/>
  <c r="AP363" i="1"/>
  <c r="AO363" i="1"/>
  <c r="AN363" i="1"/>
  <c r="AM363" i="1"/>
  <c r="AL363" i="1"/>
  <c r="AK363" i="1"/>
  <c r="AJ363" i="1"/>
  <c r="AI363" i="1"/>
  <c r="AH363" i="1"/>
  <c r="AG363" i="1"/>
  <c r="AF363" i="1"/>
  <c r="AE363" i="1"/>
  <c r="AD363" i="1"/>
  <c r="AC363" i="1"/>
  <c r="AB363" i="1"/>
  <c r="AP362" i="1"/>
  <c r="AO362" i="1"/>
  <c r="AN362" i="1"/>
  <c r="AM362" i="1"/>
  <c r="AL362" i="1"/>
  <c r="AK362" i="1"/>
  <c r="AJ362" i="1"/>
  <c r="AI362" i="1"/>
  <c r="AH362" i="1"/>
  <c r="AG362" i="1"/>
  <c r="AF362" i="1"/>
  <c r="AE362" i="1"/>
  <c r="AD362" i="1"/>
  <c r="AC362" i="1"/>
  <c r="AB362" i="1"/>
  <c r="AP361" i="1"/>
  <c r="AO361" i="1"/>
  <c r="AN361" i="1"/>
  <c r="AM361" i="1"/>
  <c r="AL361" i="1"/>
  <c r="AK361" i="1"/>
  <c r="AJ361" i="1"/>
  <c r="AI361" i="1"/>
  <c r="AH361" i="1"/>
  <c r="AG361" i="1"/>
  <c r="AF361" i="1"/>
  <c r="AE361" i="1"/>
  <c r="AD361" i="1"/>
  <c r="AC361" i="1"/>
  <c r="AB361" i="1"/>
  <c r="AP360" i="1"/>
  <c r="AO360" i="1"/>
  <c r="AN360" i="1"/>
  <c r="AM360" i="1"/>
  <c r="AL360" i="1"/>
  <c r="AK360" i="1"/>
  <c r="AJ360" i="1"/>
  <c r="AI360" i="1"/>
  <c r="AH360" i="1"/>
  <c r="AG360" i="1"/>
  <c r="AF360" i="1"/>
  <c r="AE360" i="1"/>
  <c r="AD360" i="1"/>
  <c r="AC360" i="1"/>
  <c r="AB360" i="1"/>
  <c r="AP359" i="1"/>
  <c r="AO359" i="1"/>
  <c r="AN359" i="1"/>
  <c r="AM359" i="1"/>
  <c r="AL359" i="1"/>
  <c r="AK359" i="1"/>
  <c r="AJ359" i="1"/>
  <c r="AI359" i="1"/>
  <c r="AH359" i="1"/>
  <c r="AG359" i="1"/>
  <c r="AF359" i="1"/>
  <c r="AE359" i="1"/>
  <c r="AD359" i="1"/>
  <c r="AC359" i="1"/>
  <c r="AB359" i="1"/>
  <c r="AP358" i="1"/>
  <c r="AO358" i="1"/>
  <c r="AN358" i="1"/>
  <c r="AM358" i="1"/>
  <c r="AL358" i="1"/>
  <c r="AK358" i="1"/>
  <c r="AJ358" i="1"/>
  <c r="AI358" i="1"/>
  <c r="AH358" i="1"/>
  <c r="AG358" i="1"/>
  <c r="AF358" i="1"/>
  <c r="AE358" i="1"/>
  <c r="AD358" i="1"/>
  <c r="AC358" i="1"/>
  <c r="AB358" i="1"/>
  <c r="AP357" i="1"/>
  <c r="AO357" i="1"/>
  <c r="AN357" i="1"/>
  <c r="AM357" i="1"/>
  <c r="AL357" i="1"/>
  <c r="AK357" i="1"/>
  <c r="AJ357" i="1"/>
  <c r="AI357" i="1"/>
  <c r="AH357" i="1"/>
  <c r="AG357" i="1"/>
  <c r="AF357" i="1"/>
  <c r="AE357" i="1"/>
  <c r="AD357" i="1"/>
  <c r="AC357" i="1"/>
  <c r="AB357" i="1"/>
  <c r="AP356" i="1"/>
  <c r="AO356" i="1"/>
  <c r="AN356" i="1"/>
  <c r="AM356" i="1"/>
  <c r="AL356" i="1"/>
  <c r="AK356" i="1"/>
  <c r="AJ356" i="1"/>
  <c r="AI356" i="1"/>
  <c r="AH356" i="1"/>
  <c r="AG356" i="1"/>
  <c r="AF356" i="1"/>
  <c r="AE356" i="1"/>
  <c r="AD356" i="1"/>
  <c r="AC356" i="1"/>
  <c r="AB356" i="1"/>
  <c r="AP355" i="1"/>
  <c r="AO355" i="1"/>
  <c r="AN355" i="1"/>
  <c r="AM355" i="1"/>
  <c r="AL355" i="1"/>
  <c r="AK355" i="1"/>
  <c r="AJ355" i="1"/>
  <c r="AI355" i="1"/>
  <c r="AH355" i="1"/>
  <c r="AG355" i="1"/>
  <c r="AF355" i="1"/>
  <c r="AE355" i="1"/>
  <c r="AD355" i="1"/>
  <c r="AC355" i="1"/>
  <c r="AB355" i="1"/>
  <c r="AP354" i="1"/>
  <c r="AO354" i="1"/>
  <c r="AN354" i="1"/>
  <c r="AM354" i="1"/>
  <c r="AL354" i="1"/>
  <c r="AK354" i="1"/>
  <c r="AJ354" i="1"/>
  <c r="AI354" i="1"/>
  <c r="AH354" i="1"/>
  <c r="AG354" i="1"/>
  <c r="AF354" i="1"/>
  <c r="AE354" i="1"/>
  <c r="AD354" i="1"/>
  <c r="AC354" i="1"/>
  <c r="AB354" i="1"/>
  <c r="AP353" i="1"/>
  <c r="AO353" i="1"/>
  <c r="AN353" i="1"/>
  <c r="AM353" i="1"/>
  <c r="AL353" i="1"/>
  <c r="AK353" i="1"/>
  <c r="AJ353" i="1"/>
  <c r="AI353" i="1"/>
  <c r="AH353" i="1"/>
  <c r="AG353" i="1"/>
  <c r="AF353" i="1"/>
  <c r="AE353" i="1"/>
  <c r="AD353" i="1"/>
  <c r="AC353" i="1"/>
  <c r="AB353" i="1"/>
  <c r="AP352" i="1"/>
  <c r="AO352" i="1"/>
  <c r="AN352" i="1"/>
  <c r="AM352" i="1"/>
  <c r="AL352" i="1"/>
  <c r="AK352" i="1"/>
  <c r="AJ352" i="1"/>
  <c r="AI352" i="1"/>
  <c r="AH352" i="1"/>
  <c r="AG352" i="1"/>
  <c r="AF352" i="1"/>
  <c r="AE352" i="1"/>
  <c r="AD352" i="1"/>
  <c r="AC352" i="1"/>
  <c r="AB352" i="1"/>
  <c r="AP351" i="1"/>
  <c r="AO351" i="1"/>
  <c r="AN351" i="1"/>
  <c r="AM351" i="1"/>
  <c r="AL351" i="1"/>
  <c r="AK351" i="1"/>
  <c r="AJ351" i="1"/>
  <c r="AI351" i="1"/>
  <c r="AH351" i="1"/>
  <c r="AG351" i="1"/>
  <c r="AF351" i="1"/>
  <c r="AE351" i="1"/>
  <c r="AD351" i="1"/>
  <c r="AC351" i="1"/>
  <c r="AB351" i="1"/>
  <c r="AP350" i="1"/>
  <c r="AO350" i="1"/>
  <c r="AN350" i="1"/>
  <c r="AM350" i="1"/>
  <c r="AL350" i="1"/>
  <c r="AK350" i="1"/>
  <c r="AJ350" i="1"/>
  <c r="AI350" i="1"/>
  <c r="AH350" i="1"/>
  <c r="AG350" i="1"/>
  <c r="AF350" i="1"/>
  <c r="AE350" i="1"/>
  <c r="AD350" i="1"/>
  <c r="AC350" i="1"/>
  <c r="AB350" i="1"/>
  <c r="AP349" i="1"/>
  <c r="AO349" i="1"/>
  <c r="AN349" i="1"/>
  <c r="AM349" i="1"/>
  <c r="AL349" i="1"/>
  <c r="AK349" i="1"/>
  <c r="AJ349" i="1"/>
  <c r="AI349" i="1"/>
  <c r="AH349" i="1"/>
  <c r="AG349" i="1"/>
  <c r="AF349" i="1"/>
  <c r="AE349" i="1"/>
  <c r="AD349" i="1"/>
  <c r="AC349" i="1"/>
  <c r="AB349" i="1"/>
  <c r="AP348" i="1"/>
  <c r="AO348" i="1"/>
  <c r="AN348" i="1"/>
  <c r="AM348" i="1"/>
  <c r="AL348" i="1"/>
  <c r="AK348" i="1"/>
  <c r="AJ348" i="1"/>
  <c r="AI348" i="1"/>
  <c r="AH348" i="1"/>
  <c r="AG348" i="1"/>
  <c r="AF348" i="1"/>
  <c r="AE348" i="1"/>
  <c r="AD348" i="1"/>
  <c r="AC348" i="1"/>
  <c r="AB348" i="1"/>
  <c r="AP347" i="1"/>
  <c r="AO347" i="1"/>
  <c r="AN347" i="1"/>
  <c r="AM347" i="1"/>
  <c r="AL347" i="1"/>
  <c r="AK347" i="1"/>
  <c r="AJ347" i="1"/>
  <c r="AI347" i="1"/>
  <c r="AH347" i="1"/>
  <c r="AG347" i="1"/>
  <c r="AF347" i="1"/>
  <c r="AE347" i="1"/>
  <c r="AD347" i="1"/>
  <c r="AC347" i="1"/>
  <c r="AB347" i="1"/>
  <c r="AP346" i="1"/>
  <c r="AO346" i="1"/>
  <c r="AN346" i="1"/>
  <c r="AM346" i="1"/>
  <c r="AL346" i="1"/>
  <c r="AK346" i="1"/>
  <c r="AJ346" i="1"/>
  <c r="AI346" i="1"/>
  <c r="AH346" i="1"/>
  <c r="AG346" i="1"/>
  <c r="AF346" i="1"/>
  <c r="AE346" i="1"/>
  <c r="AD346" i="1"/>
  <c r="AC346" i="1"/>
  <c r="AB346" i="1"/>
  <c r="AP345" i="1"/>
  <c r="AO345" i="1"/>
  <c r="AN345" i="1"/>
  <c r="AM345" i="1"/>
  <c r="AL345" i="1"/>
  <c r="AK345" i="1"/>
  <c r="AJ345" i="1"/>
  <c r="AI345" i="1"/>
  <c r="AH345" i="1"/>
  <c r="AG345" i="1"/>
  <c r="AF345" i="1"/>
  <c r="AE345" i="1"/>
  <c r="AD345" i="1"/>
  <c r="AC345" i="1"/>
  <c r="AB345" i="1"/>
  <c r="AP344" i="1"/>
  <c r="AO344" i="1"/>
  <c r="AN344" i="1"/>
  <c r="AM344" i="1"/>
  <c r="AL344" i="1"/>
  <c r="AK344" i="1"/>
  <c r="AJ344" i="1"/>
  <c r="AI344" i="1"/>
  <c r="AH344" i="1"/>
  <c r="AG344" i="1"/>
  <c r="AF344" i="1"/>
  <c r="AE344" i="1"/>
  <c r="AD344" i="1"/>
  <c r="AC344" i="1"/>
  <c r="AB344" i="1"/>
  <c r="AP343" i="1"/>
  <c r="AO343" i="1"/>
  <c r="AN343" i="1"/>
  <c r="AM343" i="1"/>
  <c r="AL343" i="1"/>
  <c r="AK343" i="1"/>
  <c r="AJ343" i="1"/>
  <c r="AI343" i="1"/>
  <c r="AH343" i="1"/>
  <c r="AG343" i="1"/>
  <c r="AF343" i="1"/>
  <c r="AE343" i="1"/>
  <c r="AD343" i="1"/>
  <c r="AC343" i="1"/>
  <c r="AB343" i="1"/>
  <c r="AP342" i="1"/>
  <c r="AO342" i="1"/>
  <c r="AN342" i="1"/>
  <c r="AM342" i="1"/>
  <c r="AL342" i="1"/>
  <c r="AK342" i="1"/>
  <c r="AJ342" i="1"/>
  <c r="AI342" i="1"/>
  <c r="AH342" i="1"/>
  <c r="AG342" i="1"/>
  <c r="AF342" i="1"/>
  <c r="AE342" i="1"/>
  <c r="AD342" i="1"/>
  <c r="AC342" i="1"/>
  <c r="AB342" i="1"/>
  <c r="AP341" i="1"/>
  <c r="AO341" i="1"/>
  <c r="AN341" i="1"/>
  <c r="AM341" i="1"/>
  <c r="AL341" i="1"/>
  <c r="AK341" i="1"/>
  <c r="AJ341" i="1"/>
  <c r="AI341" i="1"/>
  <c r="AH341" i="1"/>
  <c r="AG341" i="1"/>
  <c r="AF341" i="1"/>
  <c r="AE341" i="1"/>
  <c r="AD341" i="1"/>
  <c r="AC341" i="1"/>
  <c r="AB341" i="1"/>
  <c r="AP340" i="1"/>
  <c r="AO340" i="1"/>
  <c r="AN340" i="1"/>
  <c r="AM340" i="1"/>
  <c r="AL340" i="1"/>
  <c r="AK340" i="1"/>
  <c r="AJ340" i="1"/>
  <c r="AI340" i="1"/>
  <c r="AH340" i="1"/>
  <c r="AG340" i="1"/>
  <c r="AF340" i="1"/>
  <c r="AE340" i="1"/>
  <c r="AD340" i="1"/>
  <c r="AC340" i="1"/>
  <c r="AB340" i="1"/>
  <c r="AP339" i="1"/>
  <c r="AO339" i="1"/>
  <c r="AN339" i="1"/>
  <c r="AM339" i="1"/>
  <c r="AL339" i="1"/>
  <c r="AK339" i="1"/>
  <c r="AJ339" i="1"/>
  <c r="AI339" i="1"/>
  <c r="AH339" i="1"/>
  <c r="AG339" i="1"/>
  <c r="AF339" i="1"/>
  <c r="AE339" i="1"/>
  <c r="AD339" i="1"/>
  <c r="AC339" i="1"/>
  <c r="AB339" i="1"/>
  <c r="AP338" i="1"/>
  <c r="AO338" i="1"/>
  <c r="AN338" i="1"/>
  <c r="AM338" i="1"/>
  <c r="AL338" i="1"/>
  <c r="AK338" i="1"/>
  <c r="AJ338" i="1"/>
  <c r="AI338" i="1"/>
  <c r="AH338" i="1"/>
  <c r="AG338" i="1"/>
  <c r="AF338" i="1"/>
  <c r="AE338" i="1"/>
  <c r="AD338" i="1"/>
  <c r="AC338" i="1"/>
  <c r="AB338" i="1"/>
  <c r="AP337" i="1"/>
  <c r="AO337" i="1"/>
  <c r="AN337" i="1"/>
  <c r="AM337" i="1"/>
  <c r="AL337" i="1"/>
  <c r="AK337" i="1"/>
  <c r="AJ337" i="1"/>
  <c r="AI337" i="1"/>
  <c r="AH337" i="1"/>
  <c r="AG337" i="1"/>
  <c r="AF337" i="1"/>
  <c r="AE337" i="1"/>
  <c r="AD337" i="1"/>
  <c r="AC337" i="1"/>
  <c r="AB337" i="1"/>
  <c r="AP336" i="1"/>
  <c r="AO336" i="1"/>
  <c r="AN336" i="1"/>
  <c r="AM336" i="1"/>
  <c r="AL336" i="1"/>
  <c r="AK336" i="1"/>
  <c r="AJ336" i="1"/>
  <c r="AI336" i="1"/>
  <c r="AH336" i="1"/>
  <c r="AG336" i="1"/>
  <c r="AF336" i="1"/>
  <c r="AE336" i="1"/>
  <c r="AD336" i="1"/>
  <c r="AC336" i="1"/>
  <c r="AB336" i="1"/>
  <c r="AP335" i="1"/>
  <c r="AO335" i="1"/>
  <c r="AN335" i="1"/>
  <c r="AM335" i="1"/>
  <c r="AL335" i="1"/>
  <c r="AK335" i="1"/>
  <c r="AJ335" i="1"/>
  <c r="AI335" i="1"/>
  <c r="AH335" i="1"/>
  <c r="AG335" i="1"/>
  <c r="AF335" i="1"/>
  <c r="AE335" i="1"/>
  <c r="AD335" i="1"/>
  <c r="AC335" i="1"/>
  <c r="AB335" i="1"/>
  <c r="AP334" i="1"/>
  <c r="AO334" i="1"/>
  <c r="AN334" i="1"/>
  <c r="AM334" i="1"/>
  <c r="AL334" i="1"/>
  <c r="AK334" i="1"/>
  <c r="AJ334" i="1"/>
  <c r="AI334" i="1"/>
  <c r="AH334" i="1"/>
  <c r="AG334" i="1"/>
  <c r="AF334" i="1"/>
  <c r="AE334" i="1"/>
  <c r="AD334" i="1"/>
  <c r="AC334" i="1"/>
  <c r="AB334" i="1"/>
  <c r="AP333" i="1"/>
  <c r="AO333" i="1"/>
  <c r="AN333" i="1"/>
  <c r="AM333" i="1"/>
  <c r="AL333" i="1"/>
  <c r="AK333" i="1"/>
  <c r="AJ333" i="1"/>
  <c r="AI333" i="1"/>
  <c r="AH333" i="1"/>
  <c r="AG333" i="1"/>
  <c r="AF333" i="1"/>
  <c r="AE333" i="1"/>
  <c r="AD333" i="1"/>
  <c r="AC333" i="1"/>
  <c r="AB333" i="1"/>
  <c r="AP332" i="1"/>
  <c r="AO332" i="1"/>
  <c r="AN332" i="1"/>
  <c r="AM332" i="1"/>
  <c r="AL332" i="1"/>
  <c r="AK332" i="1"/>
  <c r="AJ332" i="1"/>
  <c r="AI332" i="1"/>
  <c r="AH332" i="1"/>
  <c r="AG332" i="1"/>
  <c r="AF332" i="1"/>
  <c r="AE332" i="1"/>
  <c r="AD332" i="1"/>
  <c r="AC332" i="1"/>
  <c r="AB332" i="1"/>
  <c r="AP331" i="1"/>
  <c r="AO331" i="1"/>
  <c r="AN331" i="1"/>
  <c r="AM331" i="1"/>
  <c r="AL331" i="1"/>
  <c r="AK331" i="1"/>
  <c r="AJ331" i="1"/>
  <c r="AI331" i="1"/>
  <c r="AH331" i="1"/>
  <c r="AG331" i="1"/>
  <c r="AF331" i="1"/>
  <c r="AE331" i="1"/>
  <c r="AD331" i="1"/>
  <c r="AC331" i="1"/>
  <c r="AB331" i="1"/>
  <c r="AP330" i="1"/>
  <c r="AO330" i="1"/>
  <c r="AN330" i="1"/>
  <c r="AM330" i="1"/>
  <c r="AL330" i="1"/>
  <c r="AK330" i="1"/>
  <c r="AJ330" i="1"/>
  <c r="AI330" i="1"/>
  <c r="AH330" i="1"/>
  <c r="AG330" i="1"/>
  <c r="AF330" i="1"/>
  <c r="AE330" i="1"/>
  <c r="AD330" i="1"/>
  <c r="AC330" i="1"/>
  <c r="AB330" i="1"/>
  <c r="AP329" i="1"/>
  <c r="AO329" i="1"/>
  <c r="AN329" i="1"/>
  <c r="AM329" i="1"/>
  <c r="AL329" i="1"/>
  <c r="AK329" i="1"/>
  <c r="AJ329" i="1"/>
  <c r="AI329" i="1"/>
  <c r="AH329" i="1"/>
  <c r="AG329" i="1"/>
  <c r="AF329" i="1"/>
  <c r="AE329" i="1"/>
  <c r="AD329" i="1"/>
  <c r="AC329" i="1"/>
  <c r="AB329" i="1"/>
  <c r="AP328" i="1"/>
  <c r="AO328" i="1"/>
  <c r="AN328" i="1"/>
  <c r="AM328" i="1"/>
  <c r="AL328" i="1"/>
  <c r="AK328" i="1"/>
  <c r="AJ328" i="1"/>
  <c r="AI328" i="1"/>
  <c r="AH328" i="1"/>
  <c r="AG328" i="1"/>
  <c r="AF328" i="1"/>
  <c r="AE328" i="1"/>
  <c r="AD328" i="1"/>
  <c r="AC328" i="1"/>
  <c r="AB328" i="1"/>
  <c r="AP327" i="1"/>
  <c r="AO327" i="1"/>
  <c r="AN327" i="1"/>
  <c r="AM327" i="1"/>
  <c r="AL327" i="1"/>
  <c r="AK327" i="1"/>
  <c r="AJ327" i="1"/>
  <c r="AI327" i="1"/>
  <c r="AH327" i="1"/>
  <c r="AG327" i="1"/>
  <c r="AF327" i="1"/>
  <c r="AE327" i="1"/>
  <c r="AD327" i="1"/>
  <c r="AC327" i="1"/>
  <c r="AB327" i="1"/>
  <c r="AP326" i="1"/>
  <c r="AO326" i="1"/>
  <c r="AN326" i="1"/>
  <c r="AM326" i="1"/>
  <c r="AL326" i="1"/>
  <c r="AK326" i="1"/>
  <c r="AJ326" i="1"/>
  <c r="AI326" i="1"/>
  <c r="AH326" i="1"/>
  <c r="AG326" i="1"/>
  <c r="AF326" i="1"/>
  <c r="AE326" i="1"/>
  <c r="AD326" i="1"/>
  <c r="AC326" i="1"/>
  <c r="AB326" i="1"/>
  <c r="AP325" i="1"/>
  <c r="AO325" i="1"/>
  <c r="AN325" i="1"/>
  <c r="AM325" i="1"/>
  <c r="AL325" i="1"/>
  <c r="AK325" i="1"/>
  <c r="AJ325" i="1"/>
  <c r="AI325" i="1"/>
  <c r="AH325" i="1"/>
  <c r="AG325" i="1"/>
  <c r="AF325" i="1"/>
  <c r="AE325" i="1"/>
  <c r="AD325" i="1"/>
  <c r="AC325" i="1"/>
  <c r="AB325" i="1"/>
  <c r="AP324" i="1"/>
  <c r="AO324" i="1"/>
  <c r="AN324" i="1"/>
  <c r="AM324" i="1"/>
  <c r="AL324" i="1"/>
  <c r="AK324" i="1"/>
  <c r="AJ324" i="1"/>
  <c r="AI324" i="1"/>
  <c r="AH324" i="1"/>
  <c r="AG324" i="1"/>
  <c r="AF324" i="1"/>
  <c r="AE324" i="1"/>
  <c r="AD324" i="1"/>
  <c r="AC324" i="1"/>
  <c r="AB324" i="1"/>
  <c r="AP323" i="1"/>
  <c r="AO323" i="1"/>
  <c r="AN323" i="1"/>
  <c r="AM323" i="1"/>
  <c r="AL323" i="1"/>
  <c r="AK323" i="1"/>
  <c r="AJ323" i="1"/>
  <c r="AI323" i="1"/>
  <c r="AH323" i="1"/>
  <c r="AG323" i="1"/>
  <c r="AF323" i="1"/>
  <c r="AE323" i="1"/>
  <c r="AD323" i="1"/>
  <c r="AC323" i="1"/>
  <c r="AB323" i="1"/>
  <c r="AP322" i="1"/>
  <c r="AO322" i="1"/>
  <c r="AN322" i="1"/>
  <c r="AM322" i="1"/>
  <c r="AL322" i="1"/>
  <c r="AK322" i="1"/>
  <c r="AJ322" i="1"/>
  <c r="AI322" i="1"/>
  <c r="AH322" i="1"/>
  <c r="AG322" i="1"/>
  <c r="AF322" i="1"/>
  <c r="AE322" i="1"/>
  <c r="AD322" i="1"/>
  <c r="AC322" i="1"/>
  <c r="AB322" i="1"/>
  <c r="AP321" i="1"/>
  <c r="AO321" i="1"/>
  <c r="AN321" i="1"/>
  <c r="AM321" i="1"/>
  <c r="AL321" i="1"/>
  <c r="AK321" i="1"/>
  <c r="AJ321" i="1"/>
  <c r="AI321" i="1"/>
  <c r="AH321" i="1"/>
  <c r="AG321" i="1"/>
  <c r="AF321" i="1"/>
  <c r="AE321" i="1"/>
  <c r="AD321" i="1"/>
  <c r="AC321" i="1"/>
  <c r="AB321" i="1"/>
  <c r="AP320" i="1"/>
  <c r="AO320" i="1"/>
  <c r="AN320" i="1"/>
  <c r="AM320" i="1"/>
  <c r="AL320" i="1"/>
  <c r="AK320" i="1"/>
  <c r="AJ320" i="1"/>
  <c r="AI320" i="1"/>
  <c r="AH320" i="1"/>
  <c r="AG320" i="1"/>
  <c r="AF320" i="1"/>
  <c r="AE320" i="1"/>
  <c r="AD320" i="1"/>
  <c r="AC320" i="1"/>
  <c r="AB320" i="1"/>
  <c r="AP319" i="1"/>
  <c r="AO319" i="1"/>
  <c r="AN319" i="1"/>
  <c r="AM319" i="1"/>
  <c r="AL319" i="1"/>
  <c r="AK319" i="1"/>
  <c r="AJ319" i="1"/>
  <c r="AI319" i="1"/>
  <c r="AH319" i="1"/>
  <c r="AG319" i="1"/>
  <c r="AF319" i="1"/>
  <c r="AE319" i="1"/>
  <c r="AD319" i="1"/>
  <c r="AC319" i="1"/>
  <c r="AB319" i="1"/>
  <c r="AP318" i="1"/>
  <c r="AO318" i="1"/>
  <c r="AN318" i="1"/>
  <c r="AM318" i="1"/>
  <c r="AL318" i="1"/>
  <c r="AK318" i="1"/>
  <c r="AJ318" i="1"/>
  <c r="AI318" i="1"/>
  <c r="AH318" i="1"/>
  <c r="AG318" i="1"/>
  <c r="AF318" i="1"/>
  <c r="AE318" i="1"/>
  <c r="AD318" i="1"/>
  <c r="AC318" i="1"/>
  <c r="AB318" i="1"/>
  <c r="AP317" i="1"/>
  <c r="AO317" i="1"/>
  <c r="AN317" i="1"/>
  <c r="AM317" i="1"/>
  <c r="AL317" i="1"/>
  <c r="AK317" i="1"/>
  <c r="AJ317" i="1"/>
  <c r="AI317" i="1"/>
  <c r="AH317" i="1"/>
  <c r="AG317" i="1"/>
  <c r="AF317" i="1"/>
  <c r="AE317" i="1"/>
  <c r="AD317" i="1"/>
  <c r="AC317" i="1"/>
  <c r="AB317" i="1"/>
  <c r="AP316" i="1"/>
  <c r="AO316" i="1"/>
  <c r="AN316" i="1"/>
  <c r="AM316" i="1"/>
  <c r="AL316" i="1"/>
  <c r="AK316" i="1"/>
  <c r="AJ316" i="1"/>
  <c r="AI316" i="1"/>
  <c r="AH316" i="1"/>
  <c r="AG316" i="1"/>
  <c r="AF316" i="1"/>
  <c r="AE316" i="1"/>
  <c r="AD316" i="1"/>
  <c r="AC316" i="1"/>
  <c r="AB316" i="1"/>
  <c r="AP315" i="1"/>
  <c r="AO315" i="1"/>
  <c r="AN315" i="1"/>
  <c r="AM315" i="1"/>
  <c r="AL315" i="1"/>
  <c r="AK315" i="1"/>
  <c r="AJ315" i="1"/>
  <c r="AI315" i="1"/>
  <c r="AH315" i="1"/>
  <c r="AG315" i="1"/>
  <c r="AF315" i="1"/>
  <c r="AE315" i="1"/>
  <c r="AD315" i="1"/>
  <c r="AC315" i="1"/>
  <c r="AB315" i="1"/>
  <c r="AP314" i="1"/>
  <c r="AO314" i="1"/>
  <c r="AN314" i="1"/>
  <c r="AM314" i="1"/>
  <c r="AL314" i="1"/>
  <c r="AK314" i="1"/>
  <c r="AJ314" i="1"/>
  <c r="AI314" i="1"/>
  <c r="AH314" i="1"/>
  <c r="AG314" i="1"/>
  <c r="AF314" i="1"/>
  <c r="AE314" i="1"/>
  <c r="AD314" i="1"/>
  <c r="AC314" i="1"/>
  <c r="AB314" i="1"/>
  <c r="AP313" i="1"/>
  <c r="AO313" i="1"/>
  <c r="AN313" i="1"/>
  <c r="AM313" i="1"/>
  <c r="AL313" i="1"/>
  <c r="AK313" i="1"/>
  <c r="AJ313" i="1"/>
  <c r="AI313" i="1"/>
  <c r="AH313" i="1"/>
  <c r="AG313" i="1"/>
  <c r="AF313" i="1"/>
  <c r="AE313" i="1"/>
  <c r="AD313" i="1"/>
  <c r="AC313" i="1"/>
  <c r="AB313" i="1"/>
  <c r="AP312" i="1"/>
  <c r="AO312" i="1"/>
  <c r="AN312" i="1"/>
  <c r="AM312" i="1"/>
  <c r="AL312" i="1"/>
  <c r="AK312" i="1"/>
  <c r="AJ312" i="1"/>
  <c r="AI312" i="1"/>
  <c r="AH312" i="1"/>
  <c r="AG312" i="1"/>
  <c r="AF312" i="1"/>
  <c r="AE312" i="1"/>
  <c r="AD312" i="1"/>
  <c r="AC312" i="1"/>
  <c r="AB312" i="1"/>
  <c r="AP311" i="1"/>
  <c r="AO311" i="1"/>
  <c r="AN311" i="1"/>
  <c r="AM311" i="1"/>
  <c r="AL311" i="1"/>
  <c r="AK311" i="1"/>
  <c r="AJ311" i="1"/>
  <c r="AI311" i="1"/>
  <c r="AH311" i="1"/>
  <c r="AG311" i="1"/>
  <c r="AF311" i="1"/>
  <c r="AE311" i="1"/>
  <c r="AD311" i="1"/>
  <c r="AC311" i="1"/>
  <c r="AB311" i="1"/>
  <c r="AP310" i="1"/>
  <c r="AO310" i="1"/>
  <c r="AN310" i="1"/>
  <c r="AM310" i="1"/>
  <c r="AL310" i="1"/>
  <c r="AK310" i="1"/>
  <c r="AJ310" i="1"/>
  <c r="AI310" i="1"/>
  <c r="AH310" i="1"/>
  <c r="AG310" i="1"/>
  <c r="AF310" i="1"/>
  <c r="AE310" i="1"/>
  <c r="AD310" i="1"/>
  <c r="AC310" i="1"/>
  <c r="AB310" i="1"/>
  <c r="AP309" i="1"/>
  <c r="AO309" i="1"/>
  <c r="AN309" i="1"/>
  <c r="AM309" i="1"/>
  <c r="AL309" i="1"/>
  <c r="AK309" i="1"/>
  <c r="AJ309" i="1"/>
  <c r="AI309" i="1"/>
  <c r="AH309" i="1"/>
  <c r="AG309" i="1"/>
  <c r="AF309" i="1"/>
  <c r="AE309" i="1"/>
  <c r="AD309" i="1"/>
  <c r="AC309" i="1"/>
  <c r="AB309" i="1"/>
  <c r="AP308" i="1"/>
  <c r="AO308" i="1"/>
  <c r="AN308" i="1"/>
  <c r="AM308" i="1"/>
  <c r="AL308" i="1"/>
  <c r="AK308" i="1"/>
  <c r="AJ308" i="1"/>
  <c r="AI308" i="1"/>
  <c r="AH308" i="1"/>
  <c r="AG308" i="1"/>
  <c r="AF308" i="1"/>
  <c r="AE308" i="1"/>
  <c r="AD308" i="1"/>
  <c r="AC308" i="1"/>
  <c r="AB308" i="1"/>
  <c r="AP307" i="1"/>
  <c r="AO307" i="1"/>
  <c r="AN307" i="1"/>
  <c r="AM307" i="1"/>
  <c r="AL307" i="1"/>
  <c r="AK307" i="1"/>
  <c r="AJ307" i="1"/>
  <c r="AI307" i="1"/>
  <c r="AH307" i="1"/>
  <c r="AG307" i="1"/>
  <c r="AF307" i="1"/>
  <c r="AE307" i="1"/>
  <c r="AD307" i="1"/>
  <c r="AC307" i="1"/>
  <c r="AB307" i="1"/>
  <c r="AP306" i="1"/>
  <c r="AO306" i="1"/>
  <c r="AN306" i="1"/>
  <c r="AM306" i="1"/>
  <c r="AL306" i="1"/>
  <c r="AK306" i="1"/>
  <c r="AJ306" i="1"/>
  <c r="AI306" i="1"/>
  <c r="AH306" i="1"/>
  <c r="AG306" i="1"/>
  <c r="AF306" i="1"/>
  <c r="AE306" i="1"/>
  <c r="AD306" i="1"/>
  <c r="AC306" i="1"/>
  <c r="AB306" i="1"/>
  <c r="AP305" i="1"/>
  <c r="AO305" i="1"/>
  <c r="AN305" i="1"/>
  <c r="AM305" i="1"/>
  <c r="AL305" i="1"/>
  <c r="AK305" i="1"/>
  <c r="AJ305" i="1"/>
  <c r="AI305" i="1"/>
  <c r="AH305" i="1"/>
  <c r="AG305" i="1"/>
  <c r="AF305" i="1"/>
  <c r="AE305" i="1"/>
  <c r="AD305" i="1"/>
  <c r="AC305" i="1"/>
  <c r="AB305" i="1"/>
  <c r="AP304" i="1"/>
  <c r="AO304" i="1"/>
  <c r="AN304" i="1"/>
  <c r="AM304" i="1"/>
  <c r="AL304" i="1"/>
  <c r="AK304" i="1"/>
  <c r="AJ304" i="1"/>
  <c r="AI304" i="1"/>
  <c r="AH304" i="1"/>
  <c r="AG304" i="1"/>
  <c r="AF304" i="1"/>
  <c r="AE304" i="1"/>
  <c r="AD304" i="1"/>
  <c r="AC304" i="1"/>
  <c r="AB304" i="1"/>
  <c r="AP303" i="1"/>
  <c r="AO303" i="1"/>
  <c r="AN303" i="1"/>
  <c r="AM303" i="1"/>
  <c r="AL303" i="1"/>
  <c r="AK303" i="1"/>
  <c r="AJ303" i="1"/>
  <c r="AI303" i="1"/>
  <c r="AH303" i="1"/>
  <c r="AG303" i="1"/>
  <c r="AF303" i="1"/>
  <c r="AE303" i="1"/>
  <c r="AD303" i="1"/>
  <c r="AC303" i="1"/>
  <c r="AB303" i="1"/>
  <c r="AP302" i="1"/>
  <c r="AO302" i="1"/>
  <c r="AN302" i="1"/>
  <c r="AM302" i="1"/>
  <c r="AL302" i="1"/>
  <c r="AK302" i="1"/>
  <c r="AJ302" i="1"/>
  <c r="AI302" i="1"/>
  <c r="AH302" i="1"/>
  <c r="AG302" i="1"/>
  <c r="AF302" i="1"/>
  <c r="AE302" i="1"/>
  <c r="AD302" i="1"/>
  <c r="AC302" i="1"/>
  <c r="AB302" i="1"/>
  <c r="AP301" i="1"/>
  <c r="AO301" i="1"/>
  <c r="AN301" i="1"/>
  <c r="AM301" i="1"/>
  <c r="AL301" i="1"/>
  <c r="AK301" i="1"/>
  <c r="AJ301" i="1"/>
  <c r="AI301" i="1"/>
  <c r="AH301" i="1"/>
  <c r="AG301" i="1"/>
  <c r="AF301" i="1"/>
  <c r="AE301" i="1"/>
  <c r="AD301" i="1"/>
  <c r="AC301" i="1"/>
  <c r="AB301" i="1"/>
  <c r="AP300" i="1"/>
  <c r="AO300" i="1"/>
  <c r="AN300" i="1"/>
  <c r="AM300" i="1"/>
  <c r="AL300" i="1"/>
  <c r="AK300" i="1"/>
  <c r="AJ300" i="1"/>
  <c r="AI300" i="1"/>
  <c r="AH300" i="1"/>
  <c r="AG300" i="1"/>
  <c r="AF300" i="1"/>
  <c r="AE300" i="1"/>
  <c r="AD300" i="1"/>
  <c r="AC300" i="1"/>
  <c r="AB300" i="1"/>
  <c r="AP299" i="1"/>
  <c r="AO299" i="1"/>
  <c r="AN299" i="1"/>
  <c r="AM299" i="1"/>
  <c r="AL299" i="1"/>
  <c r="AK299" i="1"/>
  <c r="AJ299" i="1"/>
  <c r="AI299" i="1"/>
  <c r="AH299" i="1"/>
  <c r="AG299" i="1"/>
  <c r="AF299" i="1"/>
  <c r="AE299" i="1"/>
  <c r="AD299" i="1"/>
  <c r="AC299" i="1"/>
  <c r="AB299" i="1"/>
  <c r="AP298" i="1"/>
  <c r="AO298" i="1"/>
  <c r="AN298" i="1"/>
  <c r="AM298" i="1"/>
  <c r="AL298" i="1"/>
  <c r="AK298" i="1"/>
  <c r="AJ298" i="1"/>
  <c r="AI298" i="1"/>
  <c r="AH298" i="1"/>
  <c r="AG298" i="1"/>
  <c r="AF298" i="1"/>
  <c r="AE298" i="1"/>
  <c r="AD298" i="1"/>
  <c r="AC298" i="1"/>
  <c r="AB298" i="1"/>
  <c r="AP297" i="1"/>
  <c r="AO297" i="1"/>
  <c r="AN297" i="1"/>
  <c r="AM297" i="1"/>
  <c r="AL297" i="1"/>
  <c r="AK297" i="1"/>
  <c r="AJ297" i="1"/>
  <c r="AI297" i="1"/>
  <c r="AH297" i="1"/>
  <c r="AG297" i="1"/>
  <c r="AF297" i="1"/>
  <c r="AE297" i="1"/>
  <c r="AD297" i="1"/>
  <c r="AC297" i="1"/>
  <c r="AB297" i="1"/>
  <c r="AP296" i="1"/>
  <c r="AO296" i="1"/>
  <c r="AN296" i="1"/>
  <c r="AM296" i="1"/>
  <c r="AL296" i="1"/>
  <c r="AK296" i="1"/>
  <c r="AJ296" i="1"/>
  <c r="AI296" i="1"/>
  <c r="AH296" i="1"/>
  <c r="AG296" i="1"/>
  <c r="AF296" i="1"/>
  <c r="AE296" i="1"/>
  <c r="AD296" i="1"/>
  <c r="AC296" i="1"/>
  <c r="AB296" i="1"/>
  <c r="AP295" i="1"/>
  <c r="AO295" i="1"/>
  <c r="AN295" i="1"/>
  <c r="AM295" i="1"/>
  <c r="AL295" i="1"/>
  <c r="AK295" i="1"/>
  <c r="AJ295" i="1"/>
  <c r="AI295" i="1"/>
  <c r="AH295" i="1"/>
  <c r="AG295" i="1"/>
  <c r="AF295" i="1"/>
  <c r="AE295" i="1"/>
  <c r="AD295" i="1"/>
  <c r="AC295" i="1"/>
  <c r="AB295" i="1"/>
  <c r="AP294" i="1"/>
  <c r="AO294" i="1"/>
  <c r="AN294" i="1"/>
  <c r="AM294" i="1"/>
  <c r="AL294" i="1"/>
  <c r="AK294" i="1"/>
  <c r="AJ294" i="1"/>
  <c r="AI294" i="1"/>
  <c r="AH294" i="1"/>
  <c r="AG294" i="1"/>
  <c r="AF294" i="1"/>
  <c r="AE294" i="1"/>
  <c r="AD294" i="1"/>
  <c r="AC294" i="1"/>
  <c r="AB294" i="1"/>
  <c r="AP293" i="1"/>
  <c r="AO293" i="1"/>
  <c r="AN293" i="1"/>
  <c r="AM293" i="1"/>
  <c r="AL293" i="1"/>
  <c r="AK293" i="1"/>
  <c r="AJ293" i="1"/>
  <c r="AI293" i="1"/>
  <c r="AH293" i="1"/>
  <c r="AG293" i="1"/>
  <c r="AF293" i="1"/>
  <c r="AE293" i="1"/>
  <c r="AD293" i="1"/>
  <c r="AC293" i="1"/>
  <c r="AB293" i="1"/>
  <c r="AP292" i="1"/>
  <c r="AO292" i="1"/>
  <c r="AN292" i="1"/>
  <c r="AM292" i="1"/>
  <c r="AL292" i="1"/>
  <c r="AK292" i="1"/>
  <c r="AJ292" i="1"/>
  <c r="AI292" i="1"/>
  <c r="AH292" i="1"/>
  <c r="AG292" i="1"/>
  <c r="AF292" i="1"/>
  <c r="AE292" i="1"/>
  <c r="AD292" i="1"/>
  <c r="AC292" i="1"/>
  <c r="AB292" i="1"/>
  <c r="AP291" i="1"/>
  <c r="AO291" i="1"/>
  <c r="AN291" i="1"/>
  <c r="AM291" i="1"/>
  <c r="AL291" i="1"/>
  <c r="AK291" i="1"/>
  <c r="AJ291" i="1"/>
  <c r="AI291" i="1"/>
  <c r="AH291" i="1"/>
  <c r="AG291" i="1"/>
  <c r="AF291" i="1"/>
  <c r="AE291" i="1"/>
  <c r="AD291" i="1"/>
  <c r="AC291" i="1"/>
  <c r="AB291" i="1"/>
  <c r="AP290" i="1"/>
  <c r="AO290" i="1"/>
  <c r="AN290" i="1"/>
  <c r="AM290" i="1"/>
  <c r="AL290" i="1"/>
  <c r="AK290" i="1"/>
  <c r="AJ290" i="1"/>
  <c r="AI290" i="1"/>
  <c r="AH290" i="1"/>
  <c r="AG290" i="1"/>
  <c r="AF290" i="1"/>
  <c r="AE290" i="1"/>
  <c r="AD290" i="1"/>
  <c r="AC290" i="1"/>
  <c r="AB290" i="1"/>
  <c r="AP289" i="1"/>
  <c r="AO289" i="1"/>
  <c r="AN289" i="1"/>
  <c r="AM289" i="1"/>
  <c r="AL289" i="1"/>
  <c r="AK289" i="1"/>
  <c r="AJ289" i="1"/>
  <c r="AI289" i="1"/>
  <c r="AH289" i="1"/>
  <c r="AG289" i="1"/>
  <c r="AF289" i="1"/>
  <c r="AE289" i="1"/>
  <c r="AD289" i="1"/>
  <c r="AC289" i="1"/>
  <c r="AB289" i="1"/>
  <c r="AP288" i="1"/>
  <c r="AO288" i="1"/>
  <c r="AN288" i="1"/>
  <c r="AM288" i="1"/>
  <c r="AL288" i="1"/>
  <c r="AK288" i="1"/>
  <c r="AJ288" i="1"/>
  <c r="AI288" i="1"/>
  <c r="AH288" i="1"/>
  <c r="AG288" i="1"/>
  <c r="AF288" i="1"/>
  <c r="AE288" i="1"/>
  <c r="AD288" i="1"/>
  <c r="AC288" i="1"/>
  <c r="AB288" i="1"/>
  <c r="AP287" i="1"/>
  <c r="AO287" i="1"/>
  <c r="AN287" i="1"/>
  <c r="AM287" i="1"/>
  <c r="AL287" i="1"/>
  <c r="AK287" i="1"/>
  <c r="AJ287" i="1"/>
  <c r="AI287" i="1"/>
  <c r="AH287" i="1"/>
  <c r="AG287" i="1"/>
  <c r="AF287" i="1"/>
  <c r="AE287" i="1"/>
  <c r="AD287" i="1"/>
  <c r="AC287" i="1"/>
  <c r="AB287" i="1"/>
  <c r="AP286" i="1"/>
  <c r="AO286" i="1"/>
  <c r="AN286" i="1"/>
  <c r="AM286" i="1"/>
  <c r="AL286" i="1"/>
  <c r="AK286" i="1"/>
  <c r="AJ286" i="1"/>
  <c r="AI286" i="1"/>
  <c r="AH286" i="1"/>
  <c r="AG286" i="1"/>
  <c r="AF286" i="1"/>
  <c r="AE286" i="1"/>
  <c r="AD286" i="1"/>
  <c r="AC286" i="1"/>
  <c r="AB286" i="1"/>
  <c r="AP285" i="1"/>
  <c r="AO285" i="1"/>
  <c r="AN285" i="1"/>
  <c r="AM285" i="1"/>
  <c r="AL285" i="1"/>
  <c r="AK285" i="1"/>
  <c r="AJ285" i="1"/>
  <c r="AI285" i="1"/>
  <c r="AH285" i="1"/>
  <c r="AG285" i="1"/>
  <c r="AF285" i="1"/>
  <c r="AE285" i="1"/>
  <c r="AD285" i="1"/>
  <c r="AC285" i="1"/>
  <c r="AB285" i="1"/>
  <c r="AP284" i="1"/>
  <c r="AO284" i="1"/>
  <c r="AN284" i="1"/>
  <c r="AM284" i="1"/>
  <c r="AL284" i="1"/>
  <c r="AK284" i="1"/>
  <c r="AJ284" i="1"/>
  <c r="AI284" i="1"/>
  <c r="AH284" i="1"/>
  <c r="AG284" i="1"/>
  <c r="AF284" i="1"/>
  <c r="AE284" i="1"/>
  <c r="AD284" i="1"/>
  <c r="AC284" i="1"/>
  <c r="AB284" i="1"/>
  <c r="AP283" i="1"/>
  <c r="AO283" i="1"/>
  <c r="AN283" i="1"/>
  <c r="AM283" i="1"/>
  <c r="AL283" i="1"/>
  <c r="AK283" i="1"/>
  <c r="AJ283" i="1"/>
  <c r="AI283" i="1"/>
  <c r="AH283" i="1"/>
  <c r="AG283" i="1"/>
  <c r="AF283" i="1"/>
  <c r="AE283" i="1"/>
  <c r="AD283" i="1"/>
  <c r="AC283" i="1"/>
  <c r="AB283" i="1"/>
  <c r="AP282" i="1"/>
  <c r="AO282" i="1"/>
  <c r="AN282" i="1"/>
  <c r="AM282" i="1"/>
  <c r="AL282" i="1"/>
  <c r="AK282" i="1"/>
  <c r="AJ282" i="1"/>
  <c r="AI282" i="1"/>
  <c r="AH282" i="1"/>
  <c r="AG282" i="1"/>
  <c r="AF282" i="1"/>
  <c r="AE282" i="1"/>
  <c r="AD282" i="1"/>
  <c r="AC282" i="1"/>
  <c r="AB282" i="1"/>
  <c r="AP281" i="1"/>
  <c r="AO281" i="1"/>
  <c r="AN281" i="1"/>
  <c r="AM281" i="1"/>
  <c r="AL281" i="1"/>
  <c r="AK281" i="1"/>
  <c r="AJ281" i="1"/>
  <c r="AI281" i="1"/>
  <c r="AH281" i="1"/>
  <c r="AG281" i="1"/>
  <c r="AF281" i="1"/>
  <c r="AE281" i="1"/>
  <c r="AD281" i="1"/>
  <c r="AB281" i="1"/>
  <c r="AP280" i="1"/>
  <c r="AO280" i="1"/>
  <c r="AN280" i="1"/>
  <c r="AM280" i="1"/>
  <c r="AL280" i="1"/>
  <c r="AK280" i="1"/>
  <c r="AJ280" i="1"/>
  <c r="AI280" i="1"/>
  <c r="AH280" i="1"/>
  <c r="AG280" i="1"/>
  <c r="AF280" i="1"/>
  <c r="AE280" i="1"/>
  <c r="AD280" i="1"/>
  <c r="AC280" i="1"/>
  <c r="AB280" i="1"/>
  <c r="AP279" i="1"/>
  <c r="AO279" i="1"/>
  <c r="AN279" i="1"/>
  <c r="AM279" i="1"/>
  <c r="AL279" i="1"/>
  <c r="AK279" i="1"/>
  <c r="AJ279" i="1"/>
  <c r="AI279" i="1"/>
  <c r="AH279" i="1"/>
  <c r="AG279" i="1"/>
  <c r="AF279" i="1"/>
  <c r="AE279" i="1"/>
  <c r="AD279" i="1"/>
  <c r="AC279" i="1"/>
  <c r="AB279" i="1"/>
  <c r="AP278" i="1"/>
  <c r="AO278" i="1"/>
  <c r="AN278" i="1"/>
  <c r="AM278" i="1"/>
  <c r="AL278" i="1"/>
  <c r="AK278" i="1"/>
  <c r="AJ278" i="1"/>
  <c r="AI278" i="1"/>
  <c r="AH278" i="1"/>
  <c r="AG278" i="1"/>
  <c r="AF278" i="1"/>
  <c r="AE278" i="1"/>
  <c r="AD278" i="1"/>
  <c r="AC278" i="1"/>
  <c r="AB278" i="1"/>
  <c r="AP277" i="1"/>
  <c r="AO277" i="1"/>
  <c r="AN277" i="1"/>
  <c r="AM277" i="1"/>
  <c r="AL277" i="1"/>
  <c r="AK277" i="1"/>
  <c r="AJ277" i="1"/>
  <c r="AI277" i="1"/>
  <c r="AH277" i="1"/>
  <c r="AG277" i="1"/>
  <c r="AF277" i="1"/>
  <c r="AE277" i="1"/>
  <c r="AD277" i="1"/>
  <c r="AC277" i="1"/>
  <c r="AB277" i="1"/>
  <c r="AP276" i="1"/>
  <c r="AO276" i="1"/>
  <c r="AN276" i="1"/>
  <c r="AM276" i="1"/>
  <c r="AL276" i="1"/>
  <c r="AK276" i="1"/>
  <c r="AJ276" i="1"/>
  <c r="AI276" i="1"/>
  <c r="AH276" i="1"/>
  <c r="AG276" i="1"/>
  <c r="AF276" i="1"/>
  <c r="AE276" i="1"/>
  <c r="AD276" i="1"/>
  <c r="AC276" i="1"/>
  <c r="AB276" i="1"/>
  <c r="AP275" i="1"/>
  <c r="AO275" i="1"/>
  <c r="AN275" i="1"/>
  <c r="AM275" i="1"/>
  <c r="AL275" i="1"/>
  <c r="AK275" i="1"/>
  <c r="AJ275" i="1"/>
  <c r="AI275" i="1"/>
  <c r="AH275" i="1"/>
  <c r="AG275" i="1"/>
  <c r="AF275" i="1"/>
  <c r="AE275" i="1"/>
  <c r="AD275" i="1"/>
  <c r="AC275" i="1"/>
  <c r="AB275" i="1"/>
  <c r="AP274" i="1"/>
  <c r="AO274" i="1"/>
  <c r="AN274" i="1"/>
  <c r="AM274" i="1"/>
  <c r="AL274" i="1"/>
  <c r="AK274" i="1"/>
  <c r="AJ274" i="1"/>
  <c r="AI274" i="1"/>
  <c r="AH274" i="1"/>
  <c r="AG274" i="1"/>
  <c r="AF274" i="1"/>
  <c r="AE274" i="1"/>
  <c r="AD274" i="1"/>
  <c r="AC274" i="1"/>
  <c r="AB274" i="1"/>
  <c r="AP273" i="1"/>
  <c r="AO273" i="1"/>
  <c r="AN273" i="1"/>
  <c r="AM273" i="1"/>
  <c r="AL273" i="1"/>
  <c r="AK273" i="1"/>
  <c r="AJ273" i="1"/>
  <c r="AI273" i="1"/>
  <c r="AH273" i="1"/>
  <c r="AG273" i="1"/>
  <c r="AF273" i="1"/>
  <c r="AE273" i="1"/>
  <c r="AD273" i="1"/>
  <c r="AC273" i="1"/>
  <c r="AB273" i="1"/>
  <c r="AP272" i="1"/>
  <c r="AO272" i="1"/>
  <c r="AN272" i="1"/>
  <c r="AM272" i="1"/>
  <c r="AL272" i="1"/>
  <c r="AK272" i="1"/>
  <c r="AJ272" i="1"/>
  <c r="AI272" i="1"/>
  <c r="AH272" i="1"/>
  <c r="AG272" i="1"/>
  <c r="AF272" i="1"/>
  <c r="AE272" i="1"/>
  <c r="AD272" i="1"/>
  <c r="AC272" i="1"/>
  <c r="AB272" i="1"/>
  <c r="AP271" i="1"/>
  <c r="AO271" i="1"/>
  <c r="AN271" i="1"/>
  <c r="AM271" i="1"/>
  <c r="AL271" i="1"/>
  <c r="AK271" i="1"/>
  <c r="AJ271" i="1"/>
  <c r="AI271" i="1"/>
  <c r="AH271" i="1"/>
  <c r="AG271" i="1"/>
  <c r="AF271" i="1"/>
  <c r="AE271" i="1"/>
  <c r="AD271" i="1"/>
  <c r="AC271" i="1"/>
  <c r="AB271" i="1"/>
  <c r="AP270" i="1"/>
  <c r="AO270" i="1"/>
  <c r="AN270" i="1"/>
  <c r="AM270" i="1"/>
  <c r="AL270" i="1"/>
  <c r="AK270" i="1"/>
  <c r="AJ270" i="1"/>
  <c r="AI270" i="1"/>
  <c r="AH270" i="1"/>
  <c r="AG270" i="1"/>
  <c r="AF270" i="1"/>
  <c r="AE270" i="1"/>
  <c r="AD270" i="1"/>
  <c r="AC270" i="1"/>
  <c r="AB270" i="1"/>
  <c r="AP269" i="1"/>
  <c r="AO269" i="1"/>
  <c r="AN269" i="1"/>
  <c r="AM269" i="1"/>
  <c r="AL269" i="1"/>
  <c r="AK269" i="1"/>
  <c r="AJ269" i="1"/>
  <c r="AI269" i="1"/>
  <c r="AH269" i="1"/>
  <c r="AG269" i="1"/>
  <c r="AF269" i="1"/>
  <c r="AE269" i="1"/>
  <c r="AD269" i="1"/>
  <c r="AC269" i="1"/>
  <c r="AB269" i="1"/>
  <c r="AP268" i="1"/>
  <c r="AO268" i="1"/>
  <c r="AN268" i="1"/>
  <c r="AM268" i="1"/>
  <c r="AL268" i="1"/>
  <c r="AK268" i="1"/>
  <c r="AJ268" i="1"/>
  <c r="AI268" i="1"/>
  <c r="AH268" i="1"/>
  <c r="AG268" i="1"/>
  <c r="AF268" i="1"/>
  <c r="AE268" i="1"/>
  <c r="AD268" i="1"/>
  <c r="AC268" i="1"/>
  <c r="AB268" i="1"/>
  <c r="AP267" i="1"/>
  <c r="AO267" i="1"/>
  <c r="AN267" i="1"/>
  <c r="AM267" i="1"/>
  <c r="AL267" i="1"/>
  <c r="AK267" i="1"/>
  <c r="AJ267" i="1"/>
  <c r="AI267" i="1"/>
  <c r="AH267" i="1"/>
  <c r="AG267" i="1"/>
  <c r="AF267" i="1"/>
  <c r="AE267" i="1"/>
  <c r="AD267" i="1"/>
  <c r="AC267" i="1"/>
  <c r="AB267" i="1"/>
  <c r="AP266" i="1"/>
  <c r="AO266" i="1"/>
  <c r="AN266" i="1"/>
  <c r="AM266" i="1"/>
  <c r="AL266" i="1"/>
  <c r="AK266" i="1"/>
  <c r="AJ266" i="1"/>
  <c r="AI266" i="1"/>
  <c r="AH266" i="1"/>
  <c r="AG266" i="1"/>
  <c r="AF266" i="1"/>
  <c r="AE266" i="1"/>
  <c r="AD266" i="1"/>
  <c r="AC266" i="1"/>
  <c r="AB266" i="1"/>
  <c r="AP265" i="1"/>
  <c r="AO265" i="1"/>
  <c r="AN265" i="1"/>
  <c r="AM265" i="1"/>
  <c r="AL265" i="1"/>
  <c r="AK265" i="1"/>
  <c r="AJ265" i="1"/>
  <c r="AI265" i="1"/>
  <c r="AH265" i="1"/>
  <c r="AG265" i="1"/>
  <c r="AF265" i="1"/>
  <c r="AE265" i="1"/>
  <c r="AD265" i="1"/>
  <c r="AC265" i="1"/>
  <c r="AB265" i="1"/>
  <c r="AP264" i="1"/>
  <c r="AO264" i="1"/>
  <c r="AN264" i="1"/>
  <c r="AM264" i="1"/>
  <c r="AL264" i="1"/>
  <c r="AK264" i="1"/>
  <c r="AJ264" i="1"/>
  <c r="AI264" i="1"/>
  <c r="AH264" i="1"/>
  <c r="AG264" i="1"/>
  <c r="AF264" i="1"/>
  <c r="AE264" i="1"/>
  <c r="AD264" i="1"/>
  <c r="AC264" i="1"/>
  <c r="AB264" i="1"/>
  <c r="AP263" i="1"/>
  <c r="AO263" i="1"/>
  <c r="AN263" i="1"/>
  <c r="AM263" i="1"/>
  <c r="AL263" i="1"/>
  <c r="AK263" i="1"/>
  <c r="AJ263" i="1"/>
  <c r="AI263" i="1"/>
  <c r="AH263" i="1"/>
  <c r="AG263" i="1"/>
  <c r="AF263" i="1"/>
  <c r="AE263" i="1"/>
  <c r="AD263" i="1"/>
  <c r="AC263" i="1"/>
  <c r="AB263" i="1"/>
  <c r="AP262" i="1"/>
  <c r="AO262" i="1"/>
  <c r="AN262" i="1"/>
  <c r="AM262" i="1"/>
  <c r="AL262" i="1"/>
  <c r="AK262" i="1"/>
  <c r="AJ262" i="1"/>
  <c r="AI262" i="1"/>
  <c r="AH262" i="1"/>
  <c r="AG262" i="1"/>
  <c r="AF262" i="1"/>
  <c r="AE262" i="1"/>
  <c r="AD262" i="1"/>
  <c r="AC262" i="1"/>
  <c r="AB262" i="1"/>
  <c r="AP261" i="1"/>
  <c r="AO261" i="1"/>
  <c r="AN261" i="1"/>
  <c r="AM261" i="1"/>
  <c r="AL261" i="1"/>
  <c r="AK261" i="1"/>
  <c r="AJ261" i="1"/>
  <c r="AI261" i="1"/>
  <c r="AH261" i="1"/>
  <c r="AG261" i="1"/>
  <c r="AF261" i="1"/>
  <c r="AE261" i="1"/>
  <c r="AD261" i="1"/>
  <c r="AC261" i="1"/>
  <c r="AB261" i="1"/>
  <c r="AP260" i="1"/>
  <c r="AO260" i="1"/>
  <c r="AN260" i="1"/>
  <c r="AM260" i="1"/>
  <c r="AL260" i="1"/>
  <c r="AK260" i="1"/>
  <c r="AJ260" i="1"/>
  <c r="AI260" i="1"/>
  <c r="AH260" i="1"/>
  <c r="AG260" i="1"/>
  <c r="AF260" i="1"/>
  <c r="AE260" i="1"/>
  <c r="AD260" i="1"/>
  <c r="AC260" i="1"/>
  <c r="AB260" i="1"/>
  <c r="AP259" i="1"/>
  <c r="AO259" i="1"/>
  <c r="AN259" i="1"/>
  <c r="AM259" i="1"/>
  <c r="AL259" i="1"/>
  <c r="AK259" i="1"/>
  <c r="AJ259" i="1"/>
  <c r="AI259" i="1"/>
  <c r="AH259" i="1"/>
  <c r="AG259" i="1"/>
  <c r="AF259" i="1"/>
  <c r="AE259" i="1"/>
  <c r="AD259" i="1"/>
  <c r="AC259" i="1"/>
  <c r="AB259" i="1"/>
  <c r="AP258" i="1"/>
  <c r="AO258" i="1"/>
  <c r="AN258" i="1"/>
  <c r="AM258" i="1"/>
  <c r="AL258" i="1"/>
  <c r="AK258" i="1"/>
  <c r="AJ258" i="1"/>
  <c r="AI258" i="1"/>
  <c r="AH258" i="1"/>
  <c r="AG258" i="1"/>
  <c r="AF258" i="1"/>
  <c r="AE258" i="1"/>
  <c r="AD258" i="1"/>
  <c r="AC258" i="1"/>
  <c r="AB258" i="1"/>
  <c r="AP257" i="1"/>
  <c r="AO257" i="1"/>
  <c r="AN257" i="1"/>
  <c r="AM257" i="1"/>
  <c r="AL257" i="1"/>
  <c r="AK257" i="1"/>
  <c r="AJ257" i="1"/>
  <c r="AI257" i="1"/>
  <c r="AH257" i="1"/>
  <c r="AG257" i="1"/>
  <c r="AF257" i="1"/>
  <c r="AE257" i="1"/>
  <c r="AD257" i="1"/>
  <c r="AC257" i="1"/>
  <c r="AB257" i="1"/>
  <c r="AP256" i="1"/>
  <c r="AO256" i="1"/>
  <c r="AN256" i="1"/>
  <c r="AM256" i="1"/>
  <c r="AL256" i="1"/>
  <c r="AK256" i="1"/>
  <c r="AJ256" i="1"/>
  <c r="AI256" i="1"/>
  <c r="AH256" i="1"/>
  <c r="AG256" i="1"/>
  <c r="AF256" i="1"/>
  <c r="AE256" i="1"/>
  <c r="AD256" i="1"/>
  <c r="AC256" i="1"/>
  <c r="AB256" i="1"/>
  <c r="AP255" i="1"/>
  <c r="AO255" i="1"/>
  <c r="AN255" i="1"/>
  <c r="AM255" i="1"/>
  <c r="AL255" i="1"/>
  <c r="AK255" i="1"/>
  <c r="AJ255" i="1"/>
  <c r="AI255" i="1"/>
  <c r="AH255" i="1"/>
  <c r="AG255" i="1"/>
  <c r="AF255" i="1"/>
  <c r="AE255" i="1"/>
  <c r="AD255" i="1"/>
  <c r="AC255" i="1"/>
  <c r="AB255" i="1"/>
  <c r="AP254" i="1"/>
  <c r="AO254" i="1"/>
  <c r="AN254" i="1"/>
  <c r="AM254" i="1"/>
  <c r="AL254" i="1"/>
  <c r="AK254" i="1"/>
  <c r="AJ254" i="1"/>
  <c r="AI254" i="1"/>
  <c r="AH254" i="1"/>
  <c r="AG254" i="1"/>
  <c r="AF254" i="1"/>
  <c r="AE254" i="1"/>
  <c r="AD254" i="1"/>
  <c r="AC254" i="1"/>
  <c r="AB254" i="1"/>
  <c r="AP253" i="1"/>
  <c r="AO253" i="1"/>
  <c r="AN253" i="1"/>
  <c r="AM253" i="1"/>
  <c r="AL253" i="1"/>
  <c r="AK253" i="1"/>
  <c r="AJ253" i="1"/>
  <c r="AI253" i="1"/>
  <c r="AH253" i="1"/>
  <c r="AG253" i="1"/>
  <c r="AF253" i="1"/>
  <c r="AE253" i="1"/>
  <c r="AD253" i="1"/>
  <c r="AC253" i="1"/>
  <c r="AB253" i="1"/>
  <c r="AP252" i="1"/>
  <c r="AO252" i="1"/>
  <c r="AN252" i="1"/>
  <c r="AM252" i="1"/>
  <c r="AL252" i="1"/>
  <c r="AK252" i="1"/>
  <c r="AJ252" i="1"/>
  <c r="AI252" i="1"/>
  <c r="AH252" i="1"/>
  <c r="AG252" i="1"/>
  <c r="AF252" i="1"/>
  <c r="AE252" i="1"/>
  <c r="AD252" i="1"/>
  <c r="AC252" i="1"/>
  <c r="AB252" i="1"/>
  <c r="AP251" i="1"/>
  <c r="AO251" i="1"/>
  <c r="AN251" i="1"/>
  <c r="AM251" i="1"/>
  <c r="AL251" i="1"/>
  <c r="AK251" i="1"/>
  <c r="AJ251" i="1"/>
  <c r="AI251" i="1"/>
  <c r="AH251" i="1"/>
  <c r="AG251" i="1"/>
  <c r="AF251" i="1"/>
  <c r="AE251" i="1"/>
  <c r="AD251" i="1"/>
  <c r="AC251" i="1"/>
  <c r="AB251" i="1"/>
  <c r="AP250" i="1"/>
  <c r="AO250" i="1"/>
  <c r="AN250" i="1"/>
  <c r="AM250" i="1"/>
  <c r="AL250" i="1"/>
  <c r="AK250" i="1"/>
  <c r="AJ250" i="1"/>
  <c r="AI250" i="1"/>
  <c r="AH250" i="1"/>
  <c r="AG250" i="1"/>
  <c r="AF250" i="1"/>
  <c r="AE250" i="1"/>
  <c r="AD250" i="1"/>
  <c r="AC250" i="1"/>
  <c r="AB250" i="1"/>
  <c r="AP249" i="1"/>
  <c r="AO249" i="1"/>
  <c r="AN249" i="1"/>
  <c r="AM249" i="1"/>
  <c r="AL249" i="1"/>
  <c r="AK249" i="1"/>
  <c r="AJ249" i="1"/>
  <c r="AI249" i="1"/>
  <c r="AH249" i="1"/>
  <c r="AG249" i="1"/>
  <c r="AF249" i="1"/>
  <c r="AE249" i="1"/>
  <c r="AD249" i="1"/>
  <c r="AC249" i="1"/>
  <c r="AB249" i="1"/>
  <c r="AP248" i="1"/>
  <c r="AO248" i="1"/>
  <c r="AN248" i="1"/>
  <c r="AM248" i="1"/>
  <c r="AL248" i="1"/>
  <c r="AK248" i="1"/>
  <c r="AJ248" i="1"/>
  <c r="AI248" i="1"/>
  <c r="AH248" i="1"/>
  <c r="AG248" i="1"/>
  <c r="AF248" i="1"/>
  <c r="AE248" i="1"/>
  <c r="AD248" i="1"/>
  <c r="AC248" i="1"/>
  <c r="AB248" i="1"/>
  <c r="AP247" i="1"/>
  <c r="AO247" i="1"/>
  <c r="AN247" i="1"/>
  <c r="AM247" i="1"/>
  <c r="AL247" i="1"/>
  <c r="AK247" i="1"/>
  <c r="AJ247" i="1"/>
  <c r="AI247" i="1"/>
  <c r="AH247" i="1"/>
  <c r="AG247" i="1"/>
  <c r="AF247" i="1"/>
  <c r="AE247" i="1"/>
  <c r="AD247" i="1"/>
  <c r="AC247" i="1"/>
  <c r="AB247" i="1"/>
  <c r="AP246" i="1"/>
  <c r="AO246" i="1"/>
  <c r="AN246" i="1"/>
  <c r="AM246" i="1"/>
  <c r="AL246" i="1"/>
  <c r="AK246" i="1"/>
  <c r="AJ246" i="1"/>
  <c r="AI246" i="1"/>
  <c r="AH246" i="1"/>
  <c r="AG246" i="1"/>
  <c r="AF246" i="1"/>
  <c r="AE246" i="1"/>
  <c r="AD246" i="1"/>
  <c r="AC246" i="1"/>
  <c r="AB246" i="1"/>
  <c r="AP245" i="1"/>
  <c r="AO245" i="1"/>
  <c r="AN245" i="1"/>
  <c r="AM245" i="1"/>
  <c r="AL245" i="1"/>
  <c r="AK245" i="1"/>
  <c r="AJ245" i="1"/>
  <c r="AI245" i="1"/>
  <c r="AH245" i="1"/>
  <c r="AG245" i="1"/>
  <c r="AF245" i="1"/>
  <c r="AE245" i="1"/>
  <c r="AD245" i="1"/>
  <c r="AC245" i="1"/>
  <c r="AB245" i="1"/>
  <c r="AP244" i="1"/>
  <c r="AO244" i="1"/>
  <c r="AN244" i="1"/>
  <c r="AM244" i="1"/>
  <c r="AL244" i="1"/>
  <c r="AK244" i="1"/>
  <c r="AJ244" i="1"/>
  <c r="AI244" i="1"/>
  <c r="AH244" i="1"/>
  <c r="AG244" i="1"/>
  <c r="AF244" i="1"/>
  <c r="AE244" i="1"/>
  <c r="AD244" i="1"/>
  <c r="AC244" i="1"/>
  <c r="AB244" i="1"/>
  <c r="AP243" i="1"/>
  <c r="AO243" i="1"/>
  <c r="AN243" i="1"/>
  <c r="AM243" i="1"/>
  <c r="AL243" i="1"/>
  <c r="AK243" i="1"/>
  <c r="AJ243" i="1"/>
  <c r="AI243" i="1"/>
  <c r="AH243" i="1"/>
  <c r="AG243" i="1"/>
  <c r="AF243" i="1"/>
  <c r="AE243" i="1"/>
  <c r="AD243" i="1"/>
  <c r="AC243" i="1"/>
  <c r="AB243" i="1"/>
  <c r="AP242" i="1"/>
  <c r="AO242" i="1"/>
  <c r="AN242" i="1"/>
  <c r="AM242" i="1"/>
  <c r="AL242" i="1"/>
  <c r="AK242" i="1"/>
  <c r="AJ242" i="1"/>
  <c r="AI242" i="1"/>
  <c r="AH242" i="1"/>
  <c r="AG242" i="1"/>
  <c r="AF242" i="1"/>
  <c r="AE242" i="1"/>
  <c r="AD242" i="1"/>
  <c r="AC242" i="1"/>
  <c r="AB242" i="1"/>
  <c r="AP241" i="1"/>
  <c r="AO241" i="1"/>
  <c r="AN241" i="1"/>
  <c r="AM241" i="1"/>
  <c r="AL241" i="1"/>
  <c r="AK241" i="1"/>
  <c r="AJ241" i="1"/>
  <c r="AI241" i="1"/>
  <c r="AH241" i="1"/>
  <c r="AG241" i="1"/>
  <c r="AF241" i="1"/>
  <c r="AE241" i="1"/>
  <c r="AD241" i="1"/>
  <c r="AC241" i="1"/>
  <c r="AB241" i="1"/>
  <c r="AP240" i="1"/>
  <c r="AO240" i="1"/>
  <c r="AN240" i="1"/>
  <c r="AM240" i="1"/>
  <c r="AL240" i="1"/>
  <c r="AK240" i="1"/>
  <c r="AJ240" i="1"/>
  <c r="AI240" i="1"/>
  <c r="AH240" i="1"/>
  <c r="AG240" i="1"/>
  <c r="AF240" i="1"/>
  <c r="AE240" i="1"/>
  <c r="AD240" i="1"/>
  <c r="AC240" i="1"/>
  <c r="AB240" i="1"/>
  <c r="AP239" i="1"/>
  <c r="AO239" i="1"/>
  <c r="AN239" i="1"/>
  <c r="AM239" i="1"/>
  <c r="AL239" i="1"/>
  <c r="AK239" i="1"/>
  <c r="AJ239" i="1"/>
  <c r="AI239" i="1"/>
  <c r="AH239" i="1"/>
  <c r="AG239" i="1"/>
  <c r="AF239" i="1"/>
  <c r="AE239" i="1"/>
  <c r="AD239" i="1"/>
  <c r="AC239" i="1"/>
  <c r="AB239" i="1"/>
  <c r="AP238" i="1"/>
  <c r="AO238" i="1"/>
  <c r="AN238" i="1"/>
  <c r="AM238" i="1"/>
  <c r="AL238" i="1"/>
  <c r="AK238" i="1"/>
  <c r="AJ238" i="1"/>
  <c r="AI238" i="1"/>
  <c r="AH238" i="1"/>
  <c r="AG238" i="1"/>
  <c r="AF238" i="1"/>
  <c r="AE238" i="1"/>
  <c r="AD238" i="1"/>
  <c r="AC238" i="1"/>
  <c r="AB238" i="1"/>
  <c r="AP237" i="1"/>
  <c r="AO237" i="1"/>
  <c r="AN237" i="1"/>
  <c r="AM237" i="1"/>
  <c r="AL237" i="1"/>
  <c r="AK237" i="1"/>
  <c r="AJ237" i="1"/>
  <c r="AI237" i="1"/>
  <c r="AH237" i="1"/>
  <c r="AG237" i="1"/>
  <c r="AF237" i="1"/>
  <c r="AE237" i="1"/>
  <c r="AD237" i="1"/>
  <c r="AC237" i="1"/>
  <c r="AB237" i="1"/>
  <c r="AP236" i="1"/>
  <c r="AO236" i="1"/>
  <c r="AN236" i="1"/>
  <c r="AM236" i="1"/>
  <c r="AL236" i="1"/>
  <c r="AK236" i="1"/>
  <c r="AJ236" i="1"/>
  <c r="AI236" i="1"/>
  <c r="AH236" i="1"/>
  <c r="AG236" i="1"/>
  <c r="AF236" i="1"/>
  <c r="AE236" i="1"/>
  <c r="AD236" i="1"/>
  <c r="AC236" i="1"/>
  <c r="AB236" i="1"/>
  <c r="AP235" i="1"/>
  <c r="AO235" i="1"/>
  <c r="AN235" i="1"/>
  <c r="AM235" i="1"/>
  <c r="AL235" i="1"/>
  <c r="AK235" i="1"/>
  <c r="AJ235" i="1"/>
  <c r="AI235" i="1"/>
  <c r="AH235" i="1"/>
  <c r="AG235" i="1"/>
  <c r="AF235" i="1"/>
  <c r="AE235" i="1"/>
  <c r="AD235" i="1"/>
  <c r="AC235" i="1"/>
  <c r="AB235" i="1"/>
  <c r="AP234" i="1"/>
  <c r="AO234" i="1"/>
  <c r="AN234" i="1"/>
  <c r="AM234" i="1"/>
  <c r="AL234" i="1"/>
  <c r="AK234" i="1"/>
  <c r="AJ234" i="1"/>
  <c r="AI234" i="1"/>
  <c r="AH234" i="1"/>
  <c r="AG234" i="1"/>
  <c r="AF234" i="1"/>
  <c r="AE234" i="1"/>
  <c r="AD234" i="1"/>
  <c r="AC234" i="1"/>
  <c r="AB234" i="1"/>
  <c r="AP233" i="1"/>
  <c r="AO233" i="1"/>
  <c r="AN233" i="1"/>
  <c r="AM233" i="1"/>
  <c r="AL233" i="1"/>
  <c r="AK233" i="1"/>
  <c r="AJ233" i="1"/>
  <c r="AI233" i="1"/>
  <c r="AH233" i="1"/>
  <c r="AG233" i="1"/>
  <c r="AF233" i="1"/>
  <c r="AE233" i="1"/>
  <c r="AD233" i="1"/>
  <c r="AC233" i="1"/>
  <c r="AB233" i="1"/>
  <c r="AP232" i="1"/>
  <c r="AO232" i="1"/>
  <c r="AN232" i="1"/>
  <c r="AM232" i="1"/>
  <c r="AL232" i="1"/>
  <c r="AK232" i="1"/>
  <c r="AJ232" i="1"/>
  <c r="AI232" i="1"/>
  <c r="AH232" i="1"/>
  <c r="AG232" i="1"/>
  <c r="AF232" i="1"/>
  <c r="AE232" i="1"/>
  <c r="AD232" i="1"/>
  <c r="AC232" i="1"/>
  <c r="AB232" i="1"/>
  <c r="AP231" i="1"/>
  <c r="AO231" i="1"/>
  <c r="AN231" i="1"/>
  <c r="AM231" i="1"/>
  <c r="AL231" i="1"/>
  <c r="AK231" i="1"/>
  <c r="AJ231" i="1"/>
  <c r="AI231" i="1"/>
  <c r="AH231" i="1"/>
  <c r="AG231" i="1"/>
  <c r="AF231" i="1"/>
  <c r="AE231" i="1"/>
  <c r="AD231" i="1"/>
  <c r="AC231" i="1"/>
  <c r="AB231" i="1"/>
  <c r="AP230" i="1"/>
  <c r="AO230" i="1"/>
  <c r="AN230" i="1"/>
  <c r="AM230" i="1"/>
  <c r="AL230" i="1"/>
  <c r="AK230" i="1"/>
  <c r="AJ230" i="1"/>
  <c r="AI230" i="1"/>
  <c r="AH230" i="1"/>
  <c r="AG230" i="1"/>
  <c r="AF230" i="1"/>
  <c r="AE230" i="1"/>
  <c r="AD230" i="1"/>
  <c r="AC230" i="1"/>
  <c r="AB230" i="1"/>
  <c r="AP229" i="1"/>
  <c r="AO229" i="1"/>
  <c r="AN229" i="1"/>
  <c r="AM229" i="1"/>
  <c r="AL229" i="1"/>
  <c r="AK229" i="1"/>
  <c r="AJ229" i="1"/>
  <c r="AI229" i="1"/>
  <c r="AH229" i="1"/>
  <c r="AG229" i="1"/>
  <c r="AF229" i="1"/>
  <c r="AE229" i="1"/>
  <c r="AD229" i="1"/>
  <c r="AC229" i="1"/>
  <c r="AB229" i="1"/>
  <c r="AP228" i="1"/>
  <c r="AO228" i="1"/>
  <c r="AN228" i="1"/>
  <c r="AM228" i="1"/>
  <c r="AL228" i="1"/>
  <c r="AK228" i="1"/>
  <c r="AJ228" i="1"/>
  <c r="AI228" i="1"/>
  <c r="AH228" i="1"/>
  <c r="AG228" i="1"/>
  <c r="AF228" i="1"/>
  <c r="AE228" i="1"/>
  <c r="AD228" i="1"/>
  <c r="AC228" i="1"/>
  <c r="AB228" i="1"/>
  <c r="AP227" i="1"/>
  <c r="AO227" i="1"/>
  <c r="AN227" i="1"/>
  <c r="AM227" i="1"/>
  <c r="AL227" i="1"/>
  <c r="AK227" i="1"/>
  <c r="AJ227" i="1"/>
  <c r="AI227" i="1"/>
  <c r="AH227" i="1"/>
  <c r="AG227" i="1"/>
  <c r="AF227" i="1"/>
  <c r="AE227" i="1"/>
  <c r="AD227" i="1"/>
  <c r="AC227" i="1"/>
  <c r="AB227" i="1"/>
  <c r="AP226" i="1"/>
  <c r="AO226" i="1"/>
  <c r="AN226" i="1"/>
  <c r="AM226" i="1"/>
  <c r="AL226" i="1"/>
  <c r="AK226" i="1"/>
  <c r="AJ226" i="1"/>
  <c r="AI226" i="1"/>
  <c r="AH226" i="1"/>
  <c r="AG226" i="1"/>
  <c r="AF226" i="1"/>
  <c r="AE226" i="1"/>
  <c r="AD226" i="1"/>
  <c r="AC226" i="1"/>
  <c r="AB226" i="1"/>
  <c r="AP225" i="1"/>
  <c r="AO225" i="1"/>
  <c r="AN225" i="1"/>
  <c r="AM225" i="1"/>
  <c r="AL225" i="1"/>
  <c r="AK225" i="1"/>
  <c r="AJ225" i="1"/>
  <c r="AI225" i="1"/>
  <c r="AH225" i="1"/>
  <c r="AG225" i="1"/>
  <c r="AF225" i="1"/>
  <c r="AE225" i="1"/>
  <c r="AD225" i="1"/>
  <c r="AC225" i="1"/>
  <c r="AB225" i="1"/>
  <c r="AP224" i="1"/>
  <c r="AO224" i="1"/>
  <c r="AN224" i="1"/>
  <c r="AM224" i="1"/>
  <c r="AL224" i="1"/>
  <c r="AK224" i="1"/>
  <c r="AJ224" i="1"/>
  <c r="AI224" i="1"/>
  <c r="AH224" i="1"/>
  <c r="AG224" i="1"/>
  <c r="AF224" i="1"/>
  <c r="AE224" i="1"/>
  <c r="AD224" i="1"/>
  <c r="AC224" i="1"/>
  <c r="AB224" i="1"/>
  <c r="AP223" i="1"/>
  <c r="AO223" i="1"/>
  <c r="AN223" i="1"/>
  <c r="AM223" i="1"/>
  <c r="AL223" i="1"/>
  <c r="AK223" i="1"/>
  <c r="AJ223" i="1"/>
  <c r="AI223" i="1"/>
  <c r="AH223" i="1"/>
  <c r="AG223" i="1"/>
  <c r="AF223" i="1"/>
  <c r="AE223" i="1"/>
  <c r="AD223" i="1"/>
  <c r="AC223" i="1"/>
  <c r="AB223" i="1"/>
  <c r="AP222" i="1"/>
  <c r="AO222" i="1"/>
  <c r="AN222" i="1"/>
  <c r="AM222" i="1"/>
  <c r="AL222" i="1"/>
  <c r="AK222" i="1"/>
  <c r="AJ222" i="1"/>
  <c r="AI222" i="1"/>
  <c r="AH222" i="1"/>
  <c r="AG222" i="1"/>
  <c r="AF222" i="1"/>
  <c r="AE222" i="1"/>
  <c r="AD222" i="1"/>
  <c r="AC222" i="1"/>
  <c r="AB222" i="1"/>
  <c r="AP221" i="1"/>
  <c r="AO221" i="1"/>
  <c r="AN221" i="1"/>
  <c r="AM221" i="1"/>
  <c r="AL221" i="1"/>
  <c r="AK221" i="1"/>
  <c r="AJ221" i="1"/>
  <c r="AI221" i="1"/>
  <c r="AH221" i="1"/>
  <c r="AG221" i="1"/>
  <c r="AF221" i="1"/>
  <c r="AE221" i="1"/>
  <c r="AD221" i="1"/>
  <c r="AC221" i="1"/>
  <c r="AB221" i="1"/>
  <c r="AP220" i="1"/>
  <c r="AO220" i="1"/>
  <c r="AN220" i="1"/>
  <c r="AM220" i="1"/>
  <c r="AL220" i="1"/>
  <c r="AK220" i="1"/>
  <c r="AJ220" i="1"/>
  <c r="AI220" i="1"/>
  <c r="AH220" i="1"/>
  <c r="AG220" i="1"/>
  <c r="AF220" i="1"/>
  <c r="AE220" i="1"/>
  <c r="AD220" i="1"/>
  <c r="AC220" i="1"/>
  <c r="AB220" i="1"/>
  <c r="AP219" i="1"/>
  <c r="AO219" i="1"/>
  <c r="AN219" i="1"/>
  <c r="AM219" i="1"/>
  <c r="AL219" i="1"/>
  <c r="AK219" i="1"/>
  <c r="AJ219" i="1"/>
  <c r="AI219" i="1"/>
  <c r="AH219" i="1"/>
  <c r="AG219" i="1"/>
  <c r="AF219" i="1"/>
  <c r="AE219" i="1"/>
  <c r="AD219" i="1"/>
  <c r="AC219" i="1"/>
  <c r="AB219" i="1"/>
  <c r="AP218" i="1"/>
  <c r="AO218" i="1"/>
  <c r="AN218" i="1"/>
  <c r="AM218" i="1"/>
  <c r="AL218" i="1"/>
  <c r="AK218" i="1"/>
  <c r="AJ218" i="1"/>
  <c r="AI218" i="1"/>
  <c r="AH218" i="1"/>
  <c r="AG218" i="1"/>
  <c r="AF218" i="1"/>
  <c r="AE218" i="1"/>
  <c r="AD218" i="1"/>
  <c r="AC218" i="1"/>
  <c r="AB218" i="1"/>
  <c r="AP217" i="1"/>
  <c r="AO217" i="1"/>
  <c r="AN217" i="1"/>
  <c r="AM217" i="1"/>
  <c r="AL217" i="1"/>
  <c r="AK217" i="1"/>
  <c r="AJ217" i="1"/>
  <c r="AI217" i="1"/>
  <c r="AH217" i="1"/>
  <c r="AG217" i="1"/>
  <c r="AF217" i="1"/>
  <c r="AE217" i="1"/>
  <c r="AD217" i="1"/>
  <c r="AC217" i="1"/>
  <c r="AB217" i="1"/>
  <c r="AP216" i="1"/>
  <c r="AO216" i="1"/>
  <c r="AN216" i="1"/>
  <c r="AM216" i="1"/>
  <c r="AL216" i="1"/>
  <c r="AK216" i="1"/>
  <c r="AJ216" i="1"/>
  <c r="AI216" i="1"/>
  <c r="AH216" i="1"/>
  <c r="AG216" i="1"/>
  <c r="AF216" i="1"/>
  <c r="AE216" i="1"/>
  <c r="AD216" i="1"/>
  <c r="AC216" i="1"/>
  <c r="AB216" i="1"/>
  <c r="AP215" i="1"/>
  <c r="AO215" i="1"/>
  <c r="AN215" i="1"/>
  <c r="AM215" i="1"/>
  <c r="AL215" i="1"/>
  <c r="AK215" i="1"/>
  <c r="AJ215" i="1"/>
  <c r="AI215" i="1"/>
  <c r="AH215" i="1"/>
  <c r="AG215" i="1"/>
  <c r="AF215" i="1"/>
  <c r="AE215" i="1"/>
  <c r="AD215" i="1"/>
  <c r="AC215" i="1"/>
  <c r="AB215" i="1"/>
  <c r="AP214" i="1"/>
  <c r="AO214" i="1"/>
  <c r="AN214" i="1"/>
  <c r="AM214" i="1"/>
  <c r="AL214" i="1"/>
  <c r="AK214" i="1"/>
  <c r="AJ214" i="1"/>
  <c r="AI214" i="1"/>
  <c r="AH214" i="1"/>
  <c r="AG214" i="1"/>
  <c r="AF214" i="1"/>
  <c r="AE214" i="1"/>
  <c r="AD214" i="1"/>
  <c r="AC214" i="1"/>
  <c r="AB214" i="1"/>
  <c r="AP213" i="1"/>
  <c r="AO213" i="1"/>
  <c r="AN213" i="1"/>
  <c r="AM213" i="1"/>
  <c r="AL213" i="1"/>
  <c r="AK213" i="1"/>
  <c r="AJ213" i="1"/>
  <c r="AI213" i="1"/>
  <c r="AH213" i="1"/>
  <c r="AG213" i="1"/>
  <c r="AF213" i="1"/>
  <c r="AE213" i="1"/>
  <c r="AD213" i="1"/>
  <c r="AC213" i="1"/>
  <c r="AB213" i="1"/>
  <c r="AP212" i="1"/>
  <c r="AO212" i="1"/>
  <c r="AN212" i="1"/>
  <c r="AM212" i="1"/>
  <c r="AL212" i="1"/>
  <c r="AK212" i="1"/>
  <c r="AJ212" i="1"/>
  <c r="AI212" i="1"/>
  <c r="AH212" i="1"/>
  <c r="AG212" i="1"/>
  <c r="AF212" i="1"/>
  <c r="AE212" i="1"/>
  <c r="AD212" i="1"/>
  <c r="AC212" i="1"/>
  <c r="AB212" i="1"/>
  <c r="AP211" i="1"/>
  <c r="AO211" i="1"/>
  <c r="AN211" i="1"/>
  <c r="AM211" i="1"/>
  <c r="AL211" i="1"/>
  <c r="AK211" i="1"/>
  <c r="AJ211" i="1"/>
  <c r="AI211" i="1"/>
  <c r="AH211" i="1"/>
  <c r="AG211" i="1"/>
  <c r="AF211" i="1"/>
  <c r="AE211" i="1"/>
  <c r="AD211" i="1"/>
  <c r="AC211" i="1"/>
  <c r="AB211" i="1"/>
  <c r="AP210" i="1"/>
  <c r="AO210" i="1"/>
  <c r="AN210" i="1"/>
  <c r="AM210" i="1"/>
  <c r="AL210" i="1"/>
  <c r="AK210" i="1"/>
  <c r="AJ210" i="1"/>
  <c r="AI210" i="1"/>
  <c r="AH210" i="1"/>
  <c r="AG210" i="1"/>
  <c r="AF210" i="1"/>
  <c r="AE210" i="1"/>
  <c r="AD210" i="1"/>
  <c r="AC210" i="1"/>
  <c r="AB210" i="1"/>
  <c r="AP209" i="1"/>
  <c r="AO209" i="1"/>
  <c r="AN209" i="1"/>
  <c r="AM209" i="1"/>
  <c r="AL209" i="1"/>
  <c r="AK209" i="1"/>
  <c r="AJ209" i="1"/>
  <c r="AI209" i="1"/>
  <c r="AH209" i="1"/>
  <c r="AG209" i="1"/>
  <c r="AF209" i="1"/>
  <c r="AE209" i="1"/>
  <c r="AD209" i="1"/>
  <c r="AC209" i="1"/>
  <c r="AB209" i="1"/>
  <c r="AP208" i="1"/>
  <c r="AO208" i="1"/>
  <c r="AN208" i="1"/>
  <c r="AM208" i="1"/>
  <c r="AL208" i="1"/>
  <c r="AK208" i="1"/>
  <c r="AJ208" i="1"/>
  <c r="AI208" i="1"/>
  <c r="AH208" i="1"/>
  <c r="AG208" i="1"/>
  <c r="AF208" i="1"/>
  <c r="AE208" i="1"/>
  <c r="AD208" i="1"/>
  <c r="AC208" i="1"/>
  <c r="AB208" i="1"/>
  <c r="AP207" i="1"/>
  <c r="AO207" i="1"/>
  <c r="AN207" i="1"/>
  <c r="AM207" i="1"/>
  <c r="AL207" i="1"/>
  <c r="AK207" i="1"/>
  <c r="AJ207" i="1"/>
  <c r="AI207" i="1"/>
  <c r="AH207" i="1"/>
  <c r="AG207" i="1"/>
  <c r="AF207" i="1"/>
  <c r="AE207" i="1"/>
  <c r="AD207" i="1"/>
  <c r="AC207" i="1"/>
  <c r="AB207" i="1"/>
  <c r="AP206" i="1"/>
  <c r="AO206" i="1"/>
  <c r="AN206" i="1"/>
  <c r="AM206" i="1"/>
  <c r="AL206" i="1"/>
  <c r="AK206" i="1"/>
  <c r="AJ206" i="1"/>
  <c r="AI206" i="1"/>
  <c r="AH206" i="1"/>
  <c r="AG206" i="1"/>
  <c r="AF206" i="1"/>
  <c r="AE206" i="1"/>
  <c r="AD206" i="1"/>
  <c r="AC206" i="1"/>
  <c r="AB206" i="1"/>
  <c r="AP205" i="1"/>
  <c r="AO205" i="1"/>
  <c r="AN205" i="1"/>
  <c r="AM205" i="1"/>
  <c r="AL205" i="1"/>
  <c r="AK205" i="1"/>
  <c r="AJ205" i="1"/>
  <c r="AI205" i="1"/>
  <c r="AH205" i="1"/>
  <c r="AG205" i="1"/>
  <c r="AF205" i="1"/>
  <c r="AE205" i="1"/>
  <c r="AD205" i="1"/>
  <c r="AC205" i="1"/>
  <c r="AB205" i="1"/>
  <c r="AP204" i="1"/>
  <c r="AO204" i="1"/>
  <c r="AN204" i="1"/>
  <c r="AM204" i="1"/>
  <c r="AL204" i="1"/>
  <c r="AK204" i="1"/>
  <c r="AJ204" i="1"/>
  <c r="AI204" i="1"/>
  <c r="AH204" i="1"/>
  <c r="AG204" i="1"/>
  <c r="AF204" i="1"/>
  <c r="AE204" i="1"/>
  <c r="AD204" i="1"/>
  <c r="AC204" i="1"/>
  <c r="AB204" i="1"/>
  <c r="AP203" i="1"/>
  <c r="AO203" i="1"/>
  <c r="AN203" i="1"/>
  <c r="AM203" i="1"/>
  <c r="AL203" i="1"/>
  <c r="AK203" i="1"/>
  <c r="AJ203" i="1"/>
  <c r="AI203" i="1"/>
  <c r="AH203" i="1"/>
  <c r="AG203" i="1"/>
  <c r="AF203" i="1"/>
  <c r="AE203" i="1"/>
  <c r="AD203" i="1"/>
  <c r="AC203" i="1"/>
  <c r="AB203" i="1"/>
  <c r="AP202" i="1"/>
  <c r="AO202" i="1"/>
  <c r="AN202" i="1"/>
  <c r="AM202" i="1"/>
  <c r="AL202" i="1"/>
  <c r="AK202" i="1"/>
  <c r="AJ202" i="1"/>
  <c r="AI202" i="1"/>
  <c r="AH202" i="1"/>
  <c r="AG202" i="1"/>
  <c r="AF202" i="1"/>
  <c r="AE202" i="1"/>
  <c r="AD202" i="1"/>
  <c r="AC202" i="1"/>
  <c r="AB202" i="1"/>
  <c r="AP201" i="1"/>
  <c r="AO201" i="1"/>
  <c r="AN201" i="1"/>
  <c r="AM201" i="1"/>
  <c r="AL201" i="1"/>
  <c r="AK201" i="1"/>
  <c r="AJ201" i="1"/>
  <c r="AI201" i="1"/>
  <c r="AH201" i="1"/>
  <c r="AG201" i="1"/>
  <c r="AF201" i="1"/>
  <c r="AE201" i="1"/>
  <c r="AD201" i="1"/>
  <c r="AC201" i="1"/>
  <c r="AB201" i="1"/>
  <c r="AP200" i="1"/>
  <c r="AO200" i="1"/>
  <c r="AN200" i="1"/>
  <c r="AM200" i="1"/>
  <c r="AL200" i="1"/>
  <c r="AK200" i="1"/>
  <c r="AJ200" i="1"/>
  <c r="AI200" i="1"/>
  <c r="AH200" i="1"/>
  <c r="AG200" i="1"/>
  <c r="AF200" i="1"/>
  <c r="AE200" i="1"/>
  <c r="AD200" i="1"/>
  <c r="AC200" i="1"/>
  <c r="AB200" i="1"/>
  <c r="AP199" i="1"/>
  <c r="AO199" i="1"/>
  <c r="AN199" i="1"/>
  <c r="AM199" i="1"/>
  <c r="AL199" i="1"/>
  <c r="AK199" i="1"/>
  <c r="AJ199" i="1"/>
  <c r="AI199" i="1"/>
  <c r="AH199" i="1"/>
  <c r="AG199" i="1"/>
  <c r="AF199" i="1"/>
  <c r="AE199" i="1"/>
  <c r="AD199" i="1"/>
  <c r="AC199" i="1"/>
  <c r="AB199" i="1"/>
  <c r="AP198" i="1"/>
  <c r="AO198" i="1"/>
  <c r="AN198" i="1"/>
  <c r="AM198" i="1"/>
  <c r="AL198" i="1"/>
  <c r="AK198" i="1"/>
  <c r="AJ198" i="1"/>
  <c r="AI198" i="1"/>
  <c r="AH198" i="1"/>
  <c r="AG198" i="1"/>
  <c r="AF198" i="1"/>
  <c r="AE198" i="1"/>
  <c r="AD198" i="1"/>
  <c r="AC198" i="1"/>
  <c r="AB198" i="1"/>
  <c r="AP197" i="1"/>
  <c r="AO197" i="1"/>
  <c r="AN197" i="1"/>
  <c r="AM197" i="1"/>
  <c r="AL197" i="1"/>
  <c r="AK197" i="1"/>
  <c r="AJ197" i="1"/>
  <c r="AI197" i="1"/>
  <c r="AH197" i="1"/>
  <c r="AG197" i="1"/>
  <c r="AF197" i="1"/>
  <c r="AE197" i="1"/>
  <c r="AD197" i="1"/>
  <c r="AC197" i="1"/>
  <c r="AB197" i="1"/>
  <c r="AP196" i="1"/>
  <c r="AO196" i="1"/>
  <c r="AN196" i="1"/>
  <c r="AM196" i="1"/>
  <c r="AL196" i="1"/>
  <c r="AK196" i="1"/>
  <c r="AJ196" i="1"/>
  <c r="AI196" i="1"/>
  <c r="AH196" i="1"/>
  <c r="AG196" i="1"/>
  <c r="AF196" i="1"/>
  <c r="AE196" i="1"/>
  <c r="AD196" i="1"/>
  <c r="AC196" i="1"/>
  <c r="AB196" i="1"/>
  <c r="AP195" i="1"/>
  <c r="AO195" i="1"/>
  <c r="AN195" i="1"/>
  <c r="AM195" i="1"/>
  <c r="AL195" i="1"/>
  <c r="AK195" i="1"/>
  <c r="AJ195" i="1"/>
  <c r="AI195" i="1"/>
  <c r="AH195" i="1"/>
  <c r="AG195" i="1"/>
  <c r="AF195" i="1"/>
  <c r="AE195" i="1"/>
  <c r="AD195" i="1"/>
  <c r="AC195" i="1"/>
  <c r="AB195" i="1"/>
  <c r="AP194" i="1"/>
  <c r="AO194" i="1"/>
  <c r="AN194" i="1"/>
  <c r="AM194" i="1"/>
  <c r="AL194" i="1"/>
  <c r="AK194" i="1"/>
  <c r="AJ194" i="1"/>
  <c r="AI194" i="1"/>
  <c r="AH194" i="1"/>
  <c r="AG194" i="1"/>
  <c r="AF194" i="1"/>
  <c r="AE194" i="1"/>
  <c r="AD194" i="1"/>
  <c r="AC194" i="1"/>
  <c r="AB194" i="1"/>
  <c r="AP193" i="1"/>
  <c r="AO193" i="1"/>
  <c r="AN193" i="1"/>
  <c r="AM193" i="1"/>
  <c r="AL193" i="1"/>
  <c r="AK193" i="1"/>
  <c r="AJ193" i="1"/>
  <c r="AI193" i="1"/>
  <c r="AH193" i="1"/>
  <c r="AG193" i="1"/>
  <c r="AF193" i="1"/>
  <c r="AE193" i="1"/>
  <c r="AD193" i="1"/>
  <c r="AC193" i="1"/>
  <c r="AB193" i="1"/>
  <c r="AP192" i="1"/>
  <c r="AO192" i="1"/>
  <c r="AN192" i="1"/>
  <c r="AM192" i="1"/>
  <c r="AL192" i="1"/>
  <c r="AK192" i="1"/>
  <c r="AJ192" i="1"/>
  <c r="AI192" i="1"/>
  <c r="AH192" i="1"/>
  <c r="AG192" i="1"/>
  <c r="AF192" i="1"/>
  <c r="AE192" i="1"/>
  <c r="AD192" i="1"/>
  <c r="AC192" i="1"/>
  <c r="AB192" i="1"/>
  <c r="AP191" i="1"/>
  <c r="AO191" i="1"/>
  <c r="AN191" i="1"/>
  <c r="AM191" i="1"/>
  <c r="AL191" i="1"/>
  <c r="AK191" i="1"/>
  <c r="AJ191" i="1"/>
  <c r="AI191" i="1"/>
  <c r="AH191" i="1"/>
  <c r="AG191" i="1"/>
  <c r="AF191" i="1"/>
  <c r="AE191" i="1"/>
  <c r="AD191" i="1"/>
  <c r="AC191" i="1"/>
  <c r="AB191" i="1"/>
  <c r="AP190" i="1"/>
  <c r="AO190" i="1"/>
  <c r="AN190" i="1"/>
  <c r="AM190" i="1"/>
  <c r="AL190" i="1"/>
  <c r="AK190" i="1"/>
  <c r="AJ190" i="1"/>
  <c r="AI190" i="1"/>
  <c r="AH190" i="1"/>
  <c r="AG190" i="1"/>
  <c r="AF190" i="1"/>
  <c r="AE190" i="1"/>
  <c r="AD190" i="1"/>
  <c r="AC190" i="1"/>
  <c r="AB190" i="1"/>
  <c r="AP189" i="1"/>
  <c r="AO189" i="1"/>
  <c r="AN189" i="1"/>
  <c r="AM189" i="1"/>
  <c r="AL189" i="1"/>
  <c r="AK189" i="1"/>
  <c r="AJ189" i="1"/>
  <c r="AI189" i="1"/>
  <c r="AH189" i="1"/>
  <c r="AG189" i="1"/>
  <c r="AF189" i="1"/>
  <c r="AE189" i="1"/>
  <c r="AD189" i="1"/>
  <c r="AC189" i="1"/>
  <c r="AB189" i="1"/>
  <c r="AP188" i="1"/>
  <c r="AO188" i="1"/>
  <c r="AN188" i="1"/>
  <c r="AM188" i="1"/>
  <c r="AL188" i="1"/>
  <c r="AK188" i="1"/>
  <c r="AJ188" i="1"/>
  <c r="AI188" i="1"/>
  <c r="AH188" i="1"/>
  <c r="AG188" i="1"/>
  <c r="AF188" i="1"/>
  <c r="AE188" i="1"/>
  <c r="AD188" i="1"/>
  <c r="AC188" i="1"/>
  <c r="AB188" i="1"/>
  <c r="AP187" i="1"/>
  <c r="AO187" i="1"/>
  <c r="AN187" i="1"/>
  <c r="AM187" i="1"/>
  <c r="AL187" i="1"/>
  <c r="AK187" i="1"/>
  <c r="AJ187" i="1"/>
  <c r="AI187" i="1"/>
  <c r="AH187" i="1"/>
  <c r="AG187" i="1"/>
  <c r="AF187" i="1"/>
  <c r="AE187" i="1"/>
  <c r="AD187" i="1"/>
  <c r="AC187" i="1"/>
  <c r="AB187" i="1"/>
  <c r="AP186" i="1"/>
  <c r="AO186" i="1"/>
  <c r="AN186" i="1"/>
  <c r="AM186" i="1"/>
  <c r="AL186" i="1"/>
  <c r="AK186" i="1"/>
  <c r="AJ186" i="1"/>
  <c r="AI186" i="1"/>
  <c r="AH186" i="1"/>
  <c r="AG186" i="1"/>
  <c r="AF186" i="1"/>
  <c r="AE186" i="1"/>
  <c r="AD186" i="1"/>
  <c r="AC186" i="1"/>
  <c r="AB186" i="1"/>
  <c r="AP185" i="1"/>
  <c r="AO185" i="1"/>
  <c r="AN185" i="1"/>
  <c r="AM185" i="1"/>
  <c r="AL185" i="1"/>
  <c r="AK185" i="1"/>
  <c r="AJ185" i="1"/>
  <c r="AI185" i="1"/>
  <c r="AH185" i="1"/>
  <c r="AG185" i="1"/>
  <c r="AF185" i="1"/>
  <c r="AE185" i="1"/>
  <c r="AD185" i="1"/>
  <c r="AC185" i="1"/>
  <c r="AB185" i="1"/>
  <c r="AP184" i="1"/>
  <c r="AO184" i="1"/>
  <c r="AN184" i="1"/>
  <c r="AM184" i="1"/>
  <c r="AL184" i="1"/>
  <c r="AK184" i="1"/>
  <c r="AJ184" i="1"/>
  <c r="AI184" i="1"/>
  <c r="AH184" i="1"/>
  <c r="AG184" i="1"/>
  <c r="AF184" i="1"/>
  <c r="AE184" i="1"/>
  <c r="AD184" i="1"/>
  <c r="AC184" i="1"/>
  <c r="AB184" i="1"/>
  <c r="AP183" i="1"/>
  <c r="AO183" i="1"/>
  <c r="AN183" i="1"/>
  <c r="AM183" i="1"/>
  <c r="AL183" i="1"/>
  <c r="AK183" i="1"/>
  <c r="AJ183" i="1"/>
  <c r="AI183" i="1"/>
  <c r="AH183" i="1"/>
  <c r="AG183" i="1"/>
  <c r="AF183" i="1"/>
  <c r="AE183" i="1"/>
  <c r="AD183" i="1"/>
  <c r="AC183" i="1"/>
  <c r="AB183" i="1"/>
  <c r="AP182" i="1"/>
  <c r="AO182" i="1"/>
  <c r="AN182" i="1"/>
  <c r="AM182" i="1"/>
  <c r="AL182" i="1"/>
  <c r="AK182" i="1"/>
  <c r="AJ182" i="1"/>
  <c r="AI182" i="1"/>
  <c r="AH182" i="1"/>
  <c r="AG182" i="1"/>
  <c r="AF182" i="1"/>
  <c r="AE182" i="1"/>
  <c r="AD182" i="1"/>
  <c r="AC182" i="1"/>
  <c r="AB182" i="1"/>
  <c r="AP181" i="1"/>
  <c r="AO181" i="1"/>
  <c r="AN181" i="1"/>
  <c r="AM181" i="1"/>
  <c r="AL181" i="1"/>
  <c r="AK181" i="1"/>
  <c r="AJ181" i="1"/>
  <c r="AI181" i="1"/>
  <c r="AH181" i="1"/>
  <c r="AG181" i="1"/>
  <c r="AF181" i="1"/>
  <c r="AE181" i="1"/>
  <c r="AD181" i="1"/>
  <c r="AC181" i="1"/>
  <c r="AB181" i="1"/>
  <c r="AP180" i="1"/>
  <c r="AO180" i="1"/>
  <c r="AN180" i="1"/>
  <c r="AM180" i="1"/>
  <c r="AL180" i="1"/>
  <c r="AK180" i="1"/>
  <c r="AJ180" i="1"/>
  <c r="AI180" i="1"/>
  <c r="AH180" i="1"/>
  <c r="AG180" i="1"/>
  <c r="AF180" i="1"/>
  <c r="AE180" i="1"/>
  <c r="AD180" i="1"/>
  <c r="AC180" i="1"/>
  <c r="AB180" i="1"/>
  <c r="AP179" i="1"/>
  <c r="AO179" i="1"/>
  <c r="AN179" i="1"/>
  <c r="AM179" i="1"/>
  <c r="AL179" i="1"/>
  <c r="AK179" i="1"/>
  <c r="AJ179" i="1"/>
  <c r="AI179" i="1"/>
  <c r="AH179" i="1"/>
  <c r="AG179" i="1"/>
  <c r="AF179" i="1"/>
  <c r="AE179" i="1"/>
  <c r="AD179" i="1"/>
  <c r="AC179" i="1"/>
  <c r="AB179" i="1"/>
  <c r="AP178" i="1"/>
  <c r="AO178" i="1"/>
  <c r="AN178" i="1"/>
  <c r="AM178" i="1"/>
  <c r="AL178" i="1"/>
  <c r="AK178" i="1"/>
  <c r="AJ178" i="1"/>
  <c r="AI178" i="1"/>
  <c r="AH178" i="1"/>
  <c r="AG178" i="1"/>
  <c r="AF178" i="1"/>
  <c r="AE178" i="1"/>
  <c r="AD178" i="1"/>
  <c r="AC178" i="1"/>
  <c r="AB178" i="1"/>
  <c r="AP177" i="1"/>
  <c r="AO177" i="1"/>
  <c r="AN177" i="1"/>
  <c r="AM177" i="1"/>
  <c r="AL177" i="1"/>
  <c r="AK177" i="1"/>
  <c r="AJ177" i="1"/>
  <c r="AI177" i="1"/>
  <c r="AH177" i="1"/>
  <c r="AG177" i="1"/>
  <c r="AF177" i="1"/>
  <c r="AE177" i="1"/>
  <c r="AD177" i="1"/>
  <c r="AC177" i="1"/>
  <c r="AB177" i="1"/>
  <c r="AP176" i="1"/>
  <c r="AO176" i="1"/>
  <c r="AN176" i="1"/>
  <c r="AM176" i="1"/>
  <c r="AL176" i="1"/>
  <c r="AK176" i="1"/>
  <c r="AJ176" i="1"/>
  <c r="AI176" i="1"/>
  <c r="AH176" i="1"/>
  <c r="AG176" i="1"/>
  <c r="AF176" i="1"/>
  <c r="AE176" i="1"/>
  <c r="AD176" i="1"/>
  <c r="AC176" i="1"/>
  <c r="AB176" i="1"/>
  <c r="AP175" i="1"/>
  <c r="AO175" i="1"/>
  <c r="AN175" i="1"/>
  <c r="AM175" i="1"/>
  <c r="AL175" i="1"/>
  <c r="AK175" i="1"/>
  <c r="AJ175" i="1"/>
  <c r="AI175" i="1"/>
  <c r="AH175" i="1"/>
  <c r="AG175" i="1"/>
  <c r="AF175" i="1"/>
  <c r="AE175" i="1"/>
  <c r="AD175" i="1"/>
  <c r="AC175" i="1"/>
  <c r="AB175" i="1"/>
  <c r="AP174" i="1"/>
  <c r="AO174" i="1"/>
  <c r="AN174" i="1"/>
  <c r="AM174" i="1"/>
  <c r="AL174" i="1"/>
  <c r="AK174" i="1"/>
  <c r="AJ174" i="1"/>
  <c r="AI174" i="1"/>
  <c r="AH174" i="1"/>
  <c r="AG174" i="1"/>
  <c r="AF174" i="1"/>
  <c r="AE174" i="1"/>
  <c r="AD174" i="1"/>
  <c r="AC174" i="1"/>
  <c r="AB174" i="1"/>
  <c r="AP173" i="1"/>
  <c r="AO173" i="1"/>
  <c r="AN173" i="1"/>
  <c r="AM173" i="1"/>
  <c r="AL173" i="1"/>
  <c r="AK173" i="1"/>
  <c r="AJ173" i="1"/>
  <c r="AI173" i="1"/>
  <c r="AH173" i="1"/>
  <c r="AG173" i="1"/>
  <c r="AF173" i="1"/>
  <c r="AE173" i="1"/>
  <c r="AD173" i="1"/>
  <c r="AC173" i="1"/>
  <c r="AB173" i="1"/>
  <c r="AP172" i="1"/>
  <c r="AO172" i="1"/>
  <c r="AN172" i="1"/>
  <c r="AM172" i="1"/>
  <c r="AL172" i="1"/>
  <c r="AK172" i="1"/>
  <c r="AJ172" i="1"/>
  <c r="AI172" i="1"/>
  <c r="AH172" i="1"/>
  <c r="AG172" i="1"/>
  <c r="AF172" i="1"/>
  <c r="AE172" i="1"/>
  <c r="AD172" i="1"/>
  <c r="AC172" i="1"/>
  <c r="AB172" i="1"/>
  <c r="AP171" i="1"/>
  <c r="AO171" i="1"/>
  <c r="AN171" i="1"/>
  <c r="AM171" i="1"/>
  <c r="AL171" i="1"/>
  <c r="AK171" i="1"/>
  <c r="AJ171" i="1"/>
  <c r="AI171" i="1"/>
  <c r="AH171" i="1"/>
  <c r="AG171" i="1"/>
  <c r="AF171" i="1"/>
  <c r="AE171" i="1"/>
  <c r="AD171" i="1"/>
  <c r="AC171" i="1"/>
  <c r="AB171" i="1"/>
  <c r="AP170" i="1"/>
  <c r="AO170" i="1"/>
  <c r="AN170" i="1"/>
  <c r="AM170" i="1"/>
  <c r="AL170" i="1"/>
  <c r="AK170" i="1"/>
  <c r="AJ170" i="1"/>
  <c r="AI170" i="1"/>
  <c r="AH170" i="1"/>
  <c r="AG170" i="1"/>
  <c r="AF170" i="1"/>
  <c r="AE170" i="1"/>
  <c r="AD170" i="1"/>
  <c r="AC170" i="1"/>
  <c r="AB170" i="1"/>
  <c r="AP169" i="1"/>
  <c r="AO169" i="1"/>
  <c r="AN169" i="1"/>
  <c r="AM169" i="1"/>
  <c r="AL169" i="1"/>
  <c r="AK169" i="1"/>
  <c r="AJ169" i="1"/>
  <c r="AI169" i="1"/>
  <c r="AH169" i="1"/>
  <c r="AG169" i="1"/>
  <c r="AF169" i="1"/>
  <c r="AE169" i="1"/>
  <c r="AD169" i="1"/>
  <c r="AC169" i="1"/>
  <c r="AB169" i="1"/>
  <c r="AP168" i="1"/>
  <c r="AO168" i="1"/>
  <c r="AN168" i="1"/>
  <c r="AM168" i="1"/>
  <c r="AL168" i="1"/>
  <c r="AK168" i="1"/>
  <c r="AJ168" i="1"/>
  <c r="AI168" i="1"/>
  <c r="AH168" i="1"/>
  <c r="AG168" i="1"/>
  <c r="AF168" i="1"/>
  <c r="AE168" i="1"/>
  <c r="AD168" i="1"/>
  <c r="AC168" i="1"/>
  <c r="AB168" i="1"/>
  <c r="AP167" i="1"/>
  <c r="AO167" i="1"/>
  <c r="AN167" i="1"/>
  <c r="AM167" i="1"/>
  <c r="AL167" i="1"/>
  <c r="AK167" i="1"/>
  <c r="AJ167" i="1"/>
  <c r="AI167" i="1"/>
  <c r="AH167" i="1"/>
  <c r="AG167" i="1"/>
  <c r="AF167" i="1"/>
  <c r="AE167" i="1"/>
  <c r="AD167" i="1"/>
  <c r="AC167" i="1"/>
  <c r="AB167" i="1"/>
  <c r="AP166" i="1"/>
  <c r="AO166" i="1"/>
  <c r="AN166" i="1"/>
  <c r="AM166" i="1"/>
  <c r="AL166" i="1"/>
  <c r="AK166" i="1"/>
  <c r="AJ166" i="1"/>
  <c r="AI166" i="1"/>
  <c r="AH166" i="1"/>
  <c r="AG166" i="1"/>
  <c r="AF166" i="1"/>
  <c r="AE166" i="1"/>
  <c r="AD166" i="1"/>
  <c r="AC166" i="1"/>
  <c r="AB166" i="1"/>
  <c r="AP165" i="1"/>
  <c r="AO165" i="1"/>
  <c r="AN165" i="1"/>
  <c r="AM165" i="1"/>
  <c r="AL165" i="1"/>
  <c r="AK165" i="1"/>
  <c r="AJ165" i="1"/>
  <c r="AI165" i="1"/>
  <c r="AH165" i="1"/>
  <c r="AG165" i="1"/>
  <c r="AF165" i="1"/>
  <c r="AE165" i="1"/>
  <c r="AD165" i="1"/>
  <c r="AC165" i="1"/>
  <c r="AB165" i="1"/>
  <c r="AP164" i="1"/>
  <c r="AO164" i="1"/>
  <c r="AN164" i="1"/>
  <c r="AM164" i="1"/>
  <c r="AL164" i="1"/>
  <c r="AK164" i="1"/>
  <c r="AJ164" i="1"/>
  <c r="AI164" i="1"/>
  <c r="AH164" i="1"/>
  <c r="AG164" i="1"/>
  <c r="AF164" i="1"/>
  <c r="AE164" i="1"/>
  <c r="AD164" i="1"/>
  <c r="AC164" i="1"/>
  <c r="AB164" i="1"/>
  <c r="AP163" i="1"/>
  <c r="AO163" i="1"/>
  <c r="AN163" i="1"/>
  <c r="AM163" i="1"/>
  <c r="AL163" i="1"/>
  <c r="AK163" i="1"/>
  <c r="AJ163" i="1"/>
  <c r="AI163" i="1"/>
  <c r="AH163" i="1"/>
  <c r="AG163" i="1"/>
  <c r="AF163" i="1"/>
  <c r="AE163" i="1"/>
  <c r="AD163" i="1"/>
  <c r="AC163" i="1"/>
  <c r="AB163" i="1"/>
  <c r="AP162" i="1"/>
  <c r="AO162" i="1"/>
  <c r="AN162" i="1"/>
  <c r="AM162" i="1"/>
  <c r="AL162" i="1"/>
  <c r="AK162" i="1"/>
  <c r="AJ162" i="1"/>
  <c r="AI162" i="1"/>
  <c r="AH162" i="1"/>
  <c r="AG162" i="1"/>
  <c r="AF162" i="1"/>
  <c r="AE162" i="1"/>
  <c r="AD162" i="1"/>
  <c r="AC162" i="1"/>
  <c r="AB162" i="1"/>
  <c r="AP161" i="1"/>
  <c r="AO161" i="1"/>
  <c r="AN161" i="1"/>
  <c r="AM161" i="1"/>
  <c r="AL161" i="1"/>
  <c r="AK161" i="1"/>
  <c r="AJ161" i="1"/>
  <c r="AI161" i="1"/>
  <c r="AH161" i="1"/>
  <c r="AG161" i="1"/>
  <c r="AF161" i="1"/>
  <c r="AE161" i="1"/>
  <c r="AD161" i="1"/>
  <c r="AC161" i="1"/>
  <c r="AB161" i="1"/>
  <c r="AP160" i="1"/>
  <c r="AO160" i="1"/>
  <c r="AN160" i="1"/>
  <c r="AM160" i="1"/>
  <c r="AL160" i="1"/>
  <c r="AK160" i="1"/>
  <c r="AJ160" i="1"/>
  <c r="AI160" i="1"/>
  <c r="AH160" i="1"/>
  <c r="AG160" i="1"/>
  <c r="AF160" i="1"/>
  <c r="AE160" i="1"/>
  <c r="AD160" i="1"/>
  <c r="AC160" i="1"/>
  <c r="AB160" i="1"/>
  <c r="AP159" i="1"/>
  <c r="AO159" i="1"/>
  <c r="AN159" i="1"/>
  <c r="AM159" i="1"/>
  <c r="AL159" i="1"/>
  <c r="AK159" i="1"/>
  <c r="AJ159" i="1"/>
  <c r="AI159" i="1"/>
  <c r="AH159" i="1"/>
  <c r="AG159" i="1"/>
  <c r="AF159" i="1"/>
  <c r="AE159" i="1"/>
  <c r="AD159" i="1"/>
  <c r="AC159" i="1"/>
  <c r="AB159" i="1"/>
  <c r="AP158" i="1"/>
  <c r="AO158" i="1"/>
  <c r="AN158" i="1"/>
  <c r="AM158" i="1"/>
  <c r="AL158" i="1"/>
  <c r="AK158" i="1"/>
  <c r="AJ158" i="1"/>
  <c r="AI158" i="1"/>
  <c r="AH158" i="1"/>
  <c r="AG158" i="1"/>
  <c r="AF158" i="1"/>
  <c r="AE158" i="1"/>
  <c r="AD158" i="1"/>
  <c r="AC158" i="1"/>
  <c r="AB158" i="1"/>
  <c r="AP157" i="1"/>
  <c r="AO157" i="1"/>
  <c r="AN157" i="1"/>
  <c r="AM157" i="1"/>
  <c r="AL157" i="1"/>
  <c r="AK157" i="1"/>
  <c r="AJ157" i="1"/>
  <c r="AI157" i="1"/>
  <c r="AH157" i="1"/>
  <c r="AG157" i="1"/>
  <c r="AF157" i="1"/>
  <c r="AE157" i="1"/>
  <c r="AD157" i="1"/>
  <c r="AC157" i="1"/>
  <c r="AB157" i="1"/>
  <c r="AP156" i="1"/>
  <c r="AO156" i="1"/>
  <c r="AN156" i="1"/>
  <c r="AM156" i="1"/>
  <c r="AL156" i="1"/>
  <c r="AK156" i="1"/>
  <c r="AJ156" i="1"/>
  <c r="AI156" i="1"/>
  <c r="AH156" i="1"/>
  <c r="AG156" i="1"/>
  <c r="AF156" i="1"/>
  <c r="AE156" i="1"/>
  <c r="AD156" i="1"/>
  <c r="AC156" i="1"/>
  <c r="AB156" i="1"/>
  <c r="AP155" i="1"/>
  <c r="AO155" i="1"/>
  <c r="AN155" i="1"/>
  <c r="AM155" i="1"/>
  <c r="AL155" i="1"/>
  <c r="AK155" i="1"/>
  <c r="AJ155" i="1"/>
  <c r="AI155" i="1"/>
  <c r="AH155" i="1"/>
  <c r="AG155" i="1"/>
  <c r="AF155" i="1"/>
  <c r="AE155" i="1"/>
  <c r="AD155" i="1"/>
  <c r="AC155" i="1"/>
  <c r="AB155" i="1"/>
  <c r="AP154" i="1"/>
  <c r="AO154" i="1"/>
  <c r="AN154" i="1"/>
  <c r="AM154" i="1"/>
  <c r="AL154" i="1"/>
  <c r="AK154" i="1"/>
  <c r="AJ154" i="1"/>
  <c r="AI154" i="1"/>
  <c r="AH154" i="1"/>
  <c r="AG154" i="1"/>
  <c r="AF154" i="1"/>
  <c r="AE154" i="1"/>
  <c r="AD154" i="1"/>
  <c r="AC154" i="1"/>
  <c r="AB154" i="1"/>
  <c r="AP153" i="1"/>
  <c r="AO153" i="1"/>
  <c r="AN153" i="1"/>
  <c r="AM153" i="1"/>
  <c r="AL153" i="1"/>
  <c r="AK153" i="1"/>
  <c r="AJ153" i="1"/>
  <c r="AI153" i="1"/>
  <c r="AH153" i="1"/>
  <c r="AG153" i="1"/>
  <c r="AF153" i="1"/>
  <c r="AE153" i="1"/>
  <c r="AD153" i="1"/>
  <c r="AC153" i="1"/>
  <c r="AB153" i="1"/>
  <c r="AP152" i="1"/>
  <c r="AO152" i="1"/>
  <c r="AN152" i="1"/>
  <c r="AM152" i="1"/>
  <c r="AL152" i="1"/>
  <c r="AK152" i="1"/>
  <c r="AJ152" i="1"/>
  <c r="AI152" i="1"/>
  <c r="AH152" i="1"/>
  <c r="AG152" i="1"/>
  <c r="AF152" i="1"/>
  <c r="AE152" i="1"/>
  <c r="AD152" i="1"/>
  <c r="AC152" i="1"/>
  <c r="AB152" i="1"/>
  <c r="AP151" i="1"/>
  <c r="AO151" i="1"/>
  <c r="AN151" i="1"/>
  <c r="AM151" i="1"/>
  <c r="AL151" i="1"/>
  <c r="AK151" i="1"/>
  <c r="AJ151" i="1"/>
  <c r="AI151" i="1"/>
  <c r="AH151" i="1"/>
  <c r="AG151" i="1"/>
  <c r="AF151" i="1"/>
  <c r="AE151" i="1"/>
  <c r="AD151" i="1"/>
  <c r="AC151" i="1"/>
  <c r="AB151" i="1"/>
  <c r="AP150" i="1"/>
  <c r="AO150" i="1"/>
  <c r="AN150" i="1"/>
  <c r="AM150" i="1"/>
  <c r="AL150" i="1"/>
  <c r="AK150" i="1"/>
  <c r="AJ150" i="1"/>
  <c r="AI150" i="1"/>
  <c r="AH150" i="1"/>
  <c r="AG150" i="1"/>
  <c r="AF150" i="1"/>
  <c r="AE150" i="1"/>
  <c r="AD150" i="1"/>
  <c r="AC150" i="1"/>
  <c r="AB150" i="1"/>
  <c r="AP149" i="1"/>
  <c r="AO149" i="1"/>
  <c r="AN149" i="1"/>
  <c r="AM149" i="1"/>
  <c r="AL149" i="1"/>
  <c r="AK149" i="1"/>
  <c r="AJ149" i="1"/>
  <c r="AI149" i="1"/>
  <c r="AH149" i="1"/>
  <c r="AG149" i="1"/>
  <c r="AF149" i="1"/>
  <c r="AE149" i="1"/>
  <c r="AD149" i="1"/>
  <c r="AC149" i="1"/>
  <c r="AB149" i="1"/>
  <c r="AP148" i="1"/>
  <c r="AO148" i="1"/>
  <c r="AN148" i="1"/>
  <c r="AM148" i="1"/>
  <c r="AL148" i="1"/>
  <c r="AK148" i="1"/>
  <c r="AJ148" i="1"/>
  <c r="AI148" i="1"/>
  <c r="AH148" i="1"/>
  <c r="AG148" i="1"/>
  <c r="AF148" i="1"/>
  <c r="AE148" i="1"/>
  <c r="AD148" i="1"/>
  <c r="AC148" i="1"/>
  <c r="AB148" i="1"/>
  <c r="AP147" i="1"/>
  <c r="AO147" i="1"/>
  <c r="AN147" i="1"/>
  <c r="AM147" i="1"/>
  <c r="AL147" i="1"/>
  <c r="AK147" i="1"/>
  <c r="AJ147" i="1"/>
  <c r="AI147" i="1"/>
  <c r="AH147" i="1"/>
  <c r="AG147" i="1"/>
  <c r="AF147" i="1"/>
  <c r="AE147" i="1"/>
  <c r="AD147" i="1"/>
  <c r="AC147" i="1"/>
  <c r="AB147" i="1"/>
  <c r="AP146" i="1"/>
  <c r="AO146" i="1"/>
  <c r="AN146" i="1"/>
  <c r="AM146" i="1"/>
  <c r="AL146" i="1"/>
  <c r="AK146" i="1"/>
  <c r="AJ146" i="1"/>
  <c r="AI146" i="1"/>
  <c r="AH146" i="1"/>
  <c r="AG146" i="1"/>
  <c r="AF146" i="1"/>
  <c r="AE146" i="1"/>
  <c r="AD146" i="1"/>
  <c r="AC146" i="1"/>
  <c r="AB146" i="1"/>
  <c r="AP145" i="1"/>
  <c r="AO145" i="1"/>
  <c r="AN145" i="1"/>
  <c r="AM145" i="1"/>
  <c r="AL145" i="1"/>
  <c r="AK145" i="1"/>
  <c r="AJ145" i="1"/>
  <c r="AI145" i="1"/>
  <c r="AH145" i="1"/>
  <c r="AG145" i="1"/>
  <c r="AF145" i="1"/>
  <c r="AE145" i="1"/>
  <c r="AD145" i="1"/>
  <c r="AC145" i="1"/>
  <c r="AB145" i="1"/>
  <c r="AP144" i="1"/>
  <c r="AO144" i="1"/>
  <c r="AN144" i="1"/>
  <c r="AM144" i="1"/>
  <c r="AL144" i="1"/>
  <c r="AK144" i="1"/>
  <c r="AJ144" i="1"/>
  <c r="AI144" i="1"/>
  <c r="AH144" i="1"/>
  <c r="AG144" i="1"/>
  <c r="AF144" i="1"/>
  <c r="AE144" i="1"/>
  <c r="AD144" i="1"/>
  <c r="AC144" i="1"/>
  <c r="AB144" i="1"/>
  <c r="AP143" i="1"/>
  <c r="AO143" i="1"/>
  <c r="AN143" i="1"/>
  <c r="AM143" i="1"/>
  <c r="AL143" i="1"/>
  <c r="AK143" i="1"/>
  <c r="AJ143" i="1"/>
  <c r="AI143" i="1"/>
  <c r="AH143" i="1"/>
  <c r="AG143" i="1"/>
  <c r="AF143" i="1"/>
  <c r="AE143" i="1"/>
  <c r="AD143" i="1"/>
  <c r="AC143" i="1"/>
  <c r="AB143" i="1"/>
  <c r="AP142" i="1"/>
  <c r="AO142" i="1"/>
  <c r="AN142" i="1"/>
  <c r="AM142" i="1"/>
  <c r="AL142" i="1"/>
  <c r="AK142" i="1"/>
  <c r="AJ142" i="1"/>
  <c r="AI142" i="1"/>
  <c r="AH142" i="1"/>
  <c r="AG142" i="1"/>
  <c r="AF142" i="1"/>
  <c r="AE142" i="1"/>
  <c r="AD142" i="1"/>
  <c r="AC142" i="1"/>
  <c r="AB142" i="1"/>
  <c r="AP141" i="1"/>
  <c r="AO141" i="1"/>
  <c r="AN141" i="1"/>
  <c r="AM141" i="1"/>
  <c r="AL141" i="1"/>
  <c r="AK141" i="1"/>
  <c r="AJ141" i="1"/>
  <c r="AI141" i="1"/>
  <c r="AH141" i="1"/>
  <c r="AG141" i="1"/>
  <c r="AF141" i="1"/>
  <c r="AE141" i="1"/>
  <c r="AD141" i="1"/>
  <c r="AC141" i="1"/>
  <c r="AB141" i="1"/>
  <c r="AP140" i="1"/>
  <c r="AO140" i="1"/>
  <c r="AN140" i="1"/>
  <c r="AM140" i="1"/>
  <c r="AL140" i="1"/>
  <c r="AK140" i="1"/>
  <c r="AJ140" i="1"/>
  <c r="AI140" i="1"/>
  <c r="AH140" i="1"/>
  <c r="AG140" i="1"/>
  <c r="AF140" i="1"/>
  <c r="AE140" i="1"/>
  <c r="AD140" i="1"/>
  <c r="AC140" i="1"/>
  <c r="AB140" i="1"/>
  <c r="AP139" i="1"/>
  <c r="AO139" i="1"/>
  <c r="AN139" i="1"/>
  <c r="AM139" i="1"/>
  <c r="AL139" i="1"/>
  <c r="AK139" i="1"/>
  <c r="AJ139" i="1"/>
  <c r="AI139" i="1"/>
  <c r="AH139" i="1"/>
  <c r="AG139" i="1"/>
  <c r="AF139" i="1"/>
  <c r="AE139" i="1"/>
  <c r="AD139" i="1"/>
  <c r="AC139" i="1"/>
  <c r="AB139" i="1"/>
  <c r="AP138" i="1"/>
  <c r="AO138" i="1"/>
  <c r="AN138" i="1"/>
  <c r="AM138" i="1"/>
  <c r="AL138" i="1"/>
  <c r="AK138" i="1"/>
  <c r="AJ138" i="1"/>
  <c r="AI138" i="1"/>
  <c r="AH138" i="1"/>
  <c r="AG138" i="1"/>
  <c r="AF138" i="1"/>
  <c r="AE138" i="1"/>
  <c r="AD138" i="1"/>
  <c r="AC138" i="1"/>
  <c r="AB138" i="1"/>
  <c r="AP137" i="1"/>
  <c r="AO137" i="1"/>
  <c r="AN137" i="1"/>
  <c r="AM137" i="1"/>
  <c r="AL137" i="1"/>
  <c r="AK137" i="1"/>
  <c r="AJ137" i="1"/>
  <c r="AI137" i="1"/>
  <c r="AH137" i="1"/>
  <c r="AG137" i="1"/>
  <c r="AF137" i="1"/>
  <c r="AE137" i="1"/>
  <c r="AD137" i="1"/>
  <c r="AC137" i="1"/>
  <c r="AB137" i="1"/>
  <c r="AP136" i="1"/>
  <c r="AO136" i="1"/>
  <c r="AN136" i="1"/>
  <c r="AM136" i="1"/>
  <c r="AL136" i="1"/>
  <c r="AK136" i="1"/>
  <c r="AJ136" i="1"/>
  <c r="AI136" i="1"/>
  <c r="AH136" i="1"/>
  <c r="AG136" i="1"/>
  <c r="AF136" i="1"/>
  <c r="AE136" i="1"/>
  <c r="AD136" i="1"/>
  <c r="AC136" i="1"/>
  <c r="AB136" i="1"/>
  <c r="AP135" i="1"/>
  <c r="AO135" i="1"/>
  <c r="AN135" i="1"/>
  <c r="AM135" i="1"/>
  <c r="AL135" i="1"/>
  <c r="AK135" i="1"/>
  <c r="AJ135" i="1"/>
  <c r="AI135" i="1"/>
  <c r="AH135" i="1"/>
  <c r="AG135" i="1"/>
  <c r="AF135" i="1"/>
  <c r="AE135" i="1"/>
  <c r="AD135" i="1"/>
  <c r="AC135" i="1"/>
  <c r="AB135" i="1"/>
  <c r="AP134" i="1"/>
  <c r="AO134" i="1"/>
  <c r="AN134" i="1"/>
  <c r="AM134" i="1"/>
  <c r="AL134" i="1"/>
  <c r="AK134" i="1"/>
  <c r="AJ134" i="1"/>
  <c r="AI134" i="1"/>
  <c r="AH134" i="1"/>
  <c r="AG134" i="1"/>
  <c r="AF134" i="1"/>
  <c r="AE134" i="1"/>
  <c r="AD134" i="1"/>
  <c r="AC134" i="1"/>
  <c r="AB134" i="1"/>
  <c r="AP133" i="1"/>
  <c r="AO133" i="1"/>
  <c r="AN133" i="1"/>
  <c r="AM133" i="1"/>
  <c r="AL133" i="1"/>
  <c r="AK133" i="1"/>
  <c r="AJ133" i="1"/>
  <c r="AI133" i="1"/>
  <c r="AH133" i="1"/>
  <c r="AG133" i="1"/>
  <c r="AF133" i="1"/>
  <c r="AE133" i="1"/>
  <c r="AD133" i="1"/>
  <c r="AC133" i="1"/>
  <c r="AB133" i="1"/>
  <c r="AP132" i="1"/>
  <c r="AO132" i="1"/>
  <c r="AN132" i="1"/>
  <c r="AM132" i="1"/>
  <c r="AL132" i="1"/>
  <c r="AK132" i="1"/>
  <c r="AJ132" i="1"/>
  <c r="AI132" i="1"/>
  <c r="AH132" i="1"/>
  <c r="AG132" i="1"/>
  <c r="AF132" i="1"/>
  <c r="AE132" i="1"/>
  <c r="AD132" i="1"/>
  <c r="AC132" i="1"/>
  <c r="AB132" i="1"/>
  <c r="AP131" i="1"/>
  <c r="AO131" i="1"/>
  <c r="AN131" i="1"/>
  <c r="AM131" i="1"/>
  <c r="AL131" i="1"/>
  <c r="AK131" i="1"/>
  <c r="AJ131" i="1"/>
  <c r="AI131" i="1"/>
  <c r="AH131" i="1"/>
  <c r="AG131" i="1"/>
  <c r="AF131" i="1"/>
  <c r="AE131" i="1"/>
  <c r="AD131" i="1"/>
  <c r="AC131" i="1"/>
  <c r="AB131" i="1"/>
  <c r="AP130" i="1"/>
  <c r="AO130" i="1"/>
  <c r="AN130" i="1"/>
  <c r="AM130" i="1"/>
  <c r="AL130" i="1"/>
  <c r="AK130" i="1"/>
  <c r="AJ130" i="1"/>
  <c r="AI130" i="1"/>
  <c r="AH130" i="1"/>
  <c r="AG130" i="1"/>
  <c r="AF130" i="1"/>
  <c r="AE130" i="1"/>
  <c r="AD130" i="1"/>
  <c r="AC130" i="1"/>
  <c r="AB130" i="1"/>
  <c r="AP129" i="1"/>
  <c r="AO129" i="1"/>
  <c r="AN129" i="1"/>
  <c r="AM129" i="1"/>
  <c r="AL129" i="1"/>
  <c r="AK129" i="1"/>
  <c r="AJ129" i="1"/>
  <c r="AI129" i="1"/>
  <c r="AH129" i="1"/>
  <c r="AG129" i="1"/>
  <c r="AF129" i="1"/>
  <c r="AE129" i="1"/>
  <c r="AD129" i="1"/>
  <c r="AC129" i="1"/>
  <c r="AB129" i="1"/>
  <c r="AP128" i="1"/>
  <c r="AO128" i="1"/>
  <c r="AN128" i="1"/>
  <c r="AM128" i="1"/>
  <c r="AL128" i="1"/>
  <c r="AK128" i="1"/>
  <c r="AJ128" i="1"/>
  <c r="AI128" i="1"/>
  <c r="AH128" i="1"/>
  <c r="AG128" i="1"/>
  <c r="AF128" i="1"/>
  <c r="AE128" i="1"/>
  <c r="AD128" i="1"/>
  <c r="AC128" i="1"/>
  <c r="AB128" i="1"/>
  <c r="AP127" i="1"/>
  <c r="AO127" i="1"/>
  <c r="AN127" i="1"/>
  <c r="AM127" i="1"/>
  <c r="AL127" i="1"/>
  <c r="AK127" i="1"/>
  <c r="AJ127" i="1"/>
  <c r="AI127" i="1"/>
  <c r="AH127" i="1"/>
  <c r="AG127" i="1"/>
  <c r="AF127" i="1"/>
  <c r="AE127" i="1"/>
  <c r="AD127" i="1"/>
  <c r="AC127" i="1"/>
  <c r="AB127" i="1"/>
  <c r="AP126" i="1"/>
  <c r="AO126" i="1"/>
  <c r="AN126" i="1"/>
  <c r="AM126" i="1"/>
  <c r="AL126" i="1"/>
  <c r="AK126" i="1"/>
  <c r="AJ126" i="1"/>
  <c r="AI126" i="1"/>
  <c r="AH126" i="1"/>
  <c r="AG126" i="1"/>
  <c r="AF126" i="1"/>
  <c r="AE126" i="1"/>
  <c r="AD126" i="1"/>
  <c r="AC126" i="1"/>
  <c r="AB126" i="1"/>
  <c r="AP125" i="1"/>
  <c r="AO125" i="1"/>
  <c r="AN125" i="1"/>
  <c r="AM125" i="1"/>
  <c r="AL125" i="1"/>
  <c r="AK125" i="1"/>
  <c r="AJ125" i="1"/>
  <c r="AI125" i="1"/>
  <c r="AH125" i="1"/>
  <c r="AG125" i="1"/>
  <c r="AF125" i="1"/>
  <c r="AE125" i="1"/>
  <c r="AD125" i="1"/>
  <c r="AC125" i="1"/>
  <c r="AB125" i="1"/>
  <c r="AP124" i="1"/>
  <c r="AO124" i="1"/>
  <c r="AN124" i="1"/>
  <c r="AM124" i="1"/>
  <c r="AL124" i="1"/>
  <c r="AK124" i="1"/>
  <c r="AJ124" i="1"/>
  <c r="AI124" i="1"/>
  <c r="AH124" i="1"/>
  <c r="AG124" i="1"/>
  <c r="AF124" i="1"/>
  <c r="AE124" i="1"/>
  <c r="AD124" i="1"/>
  <c r="AC124" i="1"/>
  <c r="AB124" i="1"/>
  <c r="AP123" i="1"/>
  <c r="AO123" i="1"/>
  <c r="AN123" i="1"/>
  <c r="AM123" i="1"/>
  <c r="AL123" i="1"/>
  <c r="AK123" i="1"/>
  <c r="AJ123" i="1"/>
  <c r="AI123" i="1"/>
  <c r="AH123" i="1"/>
  <c r="AG123" i="1"/>
  <c r="AF123" i="1"/>
  <c r="AE123" i="1"/>
  <c r="AD123" i="1"/>
  <c r="AC123" i="1"/>
  <c r="AB123" i="1"/>
  <c r="AP122" i="1"/>
  <c r="AO122" i="1"/>
  <c r="AN122" i="1"/>
  <c r="AM122" i="1"/>
  <c r="AL122" i="1"/>
  <c r="AK122" i="1"/>
  <c r="AJ122" i="1"/>
  <c r="AI122" i="1"/>
  <c r="AH122" i="1"/>
  <c r="AG122" i="1"/>
  <c r="AF122" i="1"/>
  <c r="AE122" i="1"/>
  <c r="AD122" i="1"/>
  <c r="AC122" i="1"/>
  <c r="AB122" i="1"/>
  <c r="AP121" i="1"/>
  <c r="AO121" i="1"/>
  <c r="AN121" i="1"/>
  <c r="AM121" i="1"/>
  <c r="AL121" i="1"/>
  <c r="AK121" i="1"/>
  <c r="AJ121" i="1"/>
  <c r="AI121" i="1"/>
  <c r="AH121" i="1"/>
  <c r="AG121" i="1"/>
  <c r="AF121" i="1"/>
  <c r="AE121" i="1"/>
  <c r="AD121" i="1"/>
  <c r="AC121" i="1"/>
  <c r="AB121" i="1"/>
  <c r="AP120" i="1"/>
  <c r="AO120" i="1"/>
  <c r="AN120" i="1"/>
  <c r="AM120" i="1"/>
  <c r="AL120" i="1"/>
  <c r="AK120" i="1"/>
  <c r="AJ120" i="1"/>
  <c r="AI120" i="1"/>
  <c r="AH120" i="1"/>
  <c r="AG120" i="1"/>
  <c r="AF120" i="1"/>
  <c r="AE120" i="1"/>
  <c r="AD120" i="1"/>
  <c r="AC120" i="1"/>
  <c r="AB120" i="1"/>
  <c r="AP119" i="1"/>
  <c r="AO119" i="1"/>
  <c r="AN119" i="1"/>
  <c r="AM119" i="1"/>
  <c r="AL119" i="1"/>
  <c r="AK119" i="1"/>
  <c r="AJ119" i="1"/>
  <c r="AI119" i="1"/>
  <c r="AH119" i="1"/>
  <c r="AG119" i="1"/>
  <c r="AF119" i="1"/>
  <c r="AE119" i="1"/>
  <c r="AD119" i="1"/>
  <c r="AC119" i="1"/>
  <c r="AB119" i="1"/>
  <c r="AP118" i="1"/>
  <c r="AO118" i="1"/>
  <c r="AN118" i="1"/>
  <c r="AM118" i="1"/>
  <c r="AL118" i="1"/>
  <c r="AK118" i="1"/>
  <c r="AJ118" i="1"/>
  <c r="AI118" i="1"/>
  <c r="AH118" i="1"/>
  <c r="AG118" i="1"/>
  <c r="AF118" i="1"/>
  <c r="AE118" i="1"/>
  <c r="AD118" i="1"/>
  <c r="AC118" i="1"/>
  <c r="AB118" i="1"/>
  <c r="AP117" i="1"/>
  <c r="AO117" i="1"/>
  <c r="AN117" i="1"/>
  <c r="AM117" i="1"/>
  <c r="AL117" i="1"/>
  <c r="AK117" i="1"/>
  <c r="AJ117" i="1"/>
  <c r="AI117" i="1"/>
  <c r="AH117" i="1"/>
  <c r="AG117" i="1"/>
  <c r="AF117" i="1"/>
  <c r="AE117" i="1"/>
  <c r="AD117" i="1"/>
  <c r="AC117" i="1"/>
  <c r="AB117" i="1"/>
  <c r="AP116" i="1"/>
  <c r="AO116" i="1"/>
  <c r="AN116" i="1"/>
  <c r="AM116" i="1"/>
  <c r="AL116" i="1"/>
  <c r="AK116" i="1"/>
  <c r="AJ116" i="1"/>
  <c r="AI116" i="1"/>
  <c r="AH116" i="1"/>
  <c r="AG116" i="1"/>
  <c r="AF116" i="1"/>
  <c r="AE116" i="1"/>
  <c r="AD116" i="1"/>
  <c r="AC116" i="1"/>
  <c r="AB116" i="1"/>
  <c r="AP115" i="1"/>
  <c r="AO115" i="1"/>
  <c r="AN115" i="1"/>
  <c r="AM115" i="1"/>
  <c r="AL115" i="1"/>
  <c r="AK115" i="1"/>
  <c r="AJ115" i="1"/>
  <c r="AI115" i="1"/>
  <c r="AH115" i="1"/>
  <c r="AG115" i="1"/>
  <c r="AF115" i="1"/>
  <c r="AE115" i="1"/>
  <c r="AD115" i="1"/>
  <c r="AC115" i="1"/>
  <c r="AB115" i="1"/>
  <c r="AP114" i="1"/>
  <c r="AO114" i="1"/>
  <c r="AN114" i="1"/>
  <c r="AM114" i="1"/>
  <c r="AL114" i="1"/>
  <c r="AK114" i="1"/>
  <c r="AJ114" i="1"/>
  <c r="AI114" i="1"/>
  <c r="AH114" i="1"/>
  <c r="AG114" i="1"/>
  <c r="AF114" i="1"/>
  <c r="AE114" i="1"/>
  <c r="AD114" i="1"/>
  <c r="AC114" i="1"/>
  <c r="AB114" i="1"/>
  <c r="AP113" i="1"/>
  <c r="AO113" i="1"/>
  <c r="AN113" i="1"/>
  <c r="AM113" i="1"/>
  <c r="AL113" i="1"/>
  <c r="AK113" i="1"/>
  <c r="AJ113" i="1"/>
  <c r="AI113" i="1"/>
  <c r="AH113" i="1"/>
  <c r="AG113" i="1"/>
  <c r="AF113" i="1"/>
  <c r="AE113" i="1"/>
  <c r="AD113" i="1"/>
  <c r="AC113" i="1"/>
  <c r="AB113" i="1"/>
  <c r="AP112" i="1"/>
  <c r="AO112" i="1"/>
  <c r="AN112" i="1"/>
  <c r="AM112" i="1"/>
  <c r="AL112" i="1"/>
  <c r="AK112" i="1"/>
  <c r="AJ112" i="1"/>
  <c r="AI112" i="1"/>
  <c r="AH112" i="1"/>
  <c r="AG112" i="1"/>
  <c r="AF112" i="1"/>
  <c r="AE112" i="1"/>
  <c r="AD112" i="1"/>
  <c r="AC112" i="1"/>
  <c r="AB112" i="1"/>
  <c r="AP111" i="1"/>
  <c r="AO111" i="1"/>
  <c r="AN111" i="1"/>
  <c r="AM111" i="1"/>
  <c r="AL111" i="1"/>
  <c r="AK111" i="1"/>
  <c r="AJ111" i="1"/>
  <c r="AI111" i="1"/>
  <c r="AH111" i="1"/>
  <c r="AG111" i="1"/>
  <c r="AF111" i="1"/>
  <c r="AE111" i="1"/>
  <c r="AD111" i="1"/>
  <c r="AC111" i="1"/>
  <c r="AB111" i="1"/>
  <c r="AP110" i="1"/>
  <c r="AO110" i="1"/>
  <c r="AN110" i="1"/>
  <c r="AM110" i="1"/>
  <c r="AL110" i="1"/>
  <c r="AK110" i="1"/>
  <c r="AJ110" i="1"/>
  <c r="AI110" i="1"/>
  <c r="AH110" i="1"/>
  <c r="AG110" i="1"/>
  <c r="AF110" i="1"/>
  <c r="AE110" i="1"/>
  <c r="AD110" i="1"/>
  <c r="AC110" i="1"/>
  <c r="AB110" i="1"/>
  <c r="AP109" i="1"/>
  <c r="AO109" i="1"/>
  <c r="AN109" i="1"/>
  <c r="AM109" i="1"/>
  <c r="AL109" i="1"/>
  <c r="AK109" i="1"/>
  <c r="AJ109" i="1"/>
  <c r="AI109" i="1"/>
  <c r="AH109" i="1"/>
  <c r="AG109" i="1"/>
  <c r="AF109" i="1"/>
  <c r="AE109" i="1"/>
  <c r="AD109" i="1"/>
  <c r="AC109" i="1"/>
  <c r="AB109" i="1"/>
  <c r="AP108" i="1"/>
  <c r="AO108" i="1"/>
  <c r="AN108" i="1"/>
  <c r="AM108" i="1"/>
  <c r="AL108" i="1"/>
  <c r="AK108" i="1"/>
  <c r="AJ108" i="1"/>
  <c r="AI108" i="1"/>
  <c r="AH108" i="1"/>
  <c r="AG108" i="1"/>
  <c r="AF108" i="1"/>
  <c r="AE108" i="1"/>
  <c r="AD108" i="1"/>
  <c r="AC108" i="1"/>
  <c r="AB108" i="1"/>
  <c r="AP107" i="1"/>
  <c r="AO107" i="1"/>
  <c r="AN107" i="1"/>
  <c r="AM107" i="1"/>
  <c r="AL107" i="1"/>
  <c r="AK107" i="1"/>
  <c r="AJ107" i="1"/>
  <c r="AI107" i="1"/>
  <c r="AH107" i="1"/>
  <c r="AG107" i="1"/>
  <c r="AF107" i="1"/>
  <c r="AE107" i="1"/>
  <c r="AD107" i="1"/>
  <c r="AC107" i="1"/>
  <c r="AB107" i="1"/>
  <c r="AP106" i="1"/>
  <c r="AO106" i="1"/>
  <c r="AN106" i="1"/>
  <c r="AM106" i="1"/>
  <c r="AL106" i="1"/>
  <c r="AK106" i="1"/>
  <c r="AJ106" i="1"/>
  <c r="AI106" i="1"/>
  <c r="AH106" i="1"/>
  <c r="AG106" i="1"/>
  <c r="AF106" i="1"/>
  <c r="AE106" i="1"/>
  <c r="AD106" i="1"/>
  <c r="AC106" i="1"/>
  <c r="AB106" i="1"/>
  <c r="AP105" i="1"/>
  <c r="AO105" i="1"/>
  <c r="AN105" i="1"/>
  <c r="AM105" i="1"/>
  <c r="AL105" i="1"/>
  <c r="AK105" i="1"/>
  <c r="AJ105" i="1"/>
  <c r="AI105" i="1"/>
  <c r="AH105" i="1"/>
  <c r="AG105" i="1"/>
  <c r="AF105" i="1"/>
  <c r="AE105" i="1"/>
  <c r="AD105" i="1"/>
  <c r="AC105" i="1"/>
  <c r="AB105" i="1"/>
  <c r="AP104" i="1"/>
  <c r="AO104" i="1"/>
  <c r="AN104" i="1"/>
  <c r="AM104" i="1"/>
  <c r="AL104" i="1"/>
  <c r="AK104" i="1"/>
  <c r="AJ104" i="1"/>
  <c r="AI104" i="1"/>
  <c r="AH104" i="1"/>
  <c r="AG104" i="1"/>
  <c r="AF104" i="1"/>
  <c r="AE104" i="1"/>
  <c r="AD104" i="1"/>
  <c r="AC104" i="1"/>
  <c r="AB104" i="1"/>
  <c r="AP103" i="1"/>
  <c r="AO103" i="1"/>
  <c r="AN103" i="1"/>
  <c r="AM103" i="1"/>
  <c r="AL103" i="1"/>
  <c r="AK103" i="1"/>
  <c r="AJ103" i="1"/>
  <c r="AI103" i="1"/>
  <c r="AH103" i="1"/>
  <c r="AG103" i="1"/>
  <c r="AF103" i="1"/>
  <c r="AE103" i="1"/>
  <c r="AD103" i="1"/>
  <c r="AC103" i="1"/>
  <c r="AB103" i="1"/>
  <c r="AP102" i="1"/>
  <c r="AO102" i="1"/>
  <c r="AN102" i="1"/>
  <c r="AM102" i="1"/>
  <c r="AL102" i="1"/>
  <c r="AK102" i="1"/>
  <c r="AJ102" i="1"/>
  <c r="AI102" i="1"/>
  <c r="AH102" i="1"/>
  <c r="AG102" i="1"/>
  <c r="AF102" i="1"/>
  <c r="AE102" i="1"/>
  <c r="AD102" i="1"/>
  <c r="AC102" i="1"/>
  <c r="AB102" i="1"/>
  <c r="AP101" i="1"/>
  <c r="AO101" i="1"/>
  <c r="AN101" i="1"/>
  <c r="AM101" i="1"/>
  <c r="AL101" i="1"/>
  <c r="AK101" i="1"/>
  <c r="AJ101" i="1"/>
  <c r="AI101" i="1"/>
  <c r="AH101" i="1"/>
  <c r="AG101" i="1"/>
  <c r="AF101" i="1"/>
  <c r="AE101" i="1"/>
  <c r="AD101" i="1"/>
  <c r="AC101" i="1"/>
  <c r="AB101" i="1"/>
  <c r="AP100" i="1"/>
  <c r="AO100" i="1"/>
  <c r="AN100" i="1"/>
  <c r="AM100" i="1"/>
  <c r="AL100" i="1"/>
  <c r="AK100" i="1"/>
  <c r="AJ100" i="1"/>
  <c r="AI100" i="1"/>
  <c r="AH100" i="1"/>
  <c r="AG100" i="1"/>
  <c r="AF100" i="1"/>
  <c r="AE100" i="1"/>
  <c r="AD100" i="1"/>
  <c r="AC100" i="1"/>
  <c r="AB100" i="1"/>
  <c r="AP99" i="1"/>
  <c r="AO99" i="1"/>
  <c r="AN99" i="1"/>
  <c r="AM99" i="1"/>
  <c r="AL99" i="1"/>
  <c r="AK99" i="1"/>
  <c r="AJ99" i="1"/>
  <c r="AI99" i="1"/>
  <c r="AH99" i="1"/>
  <c r="AG99" i="1"/>
  <c r="AF99" i="1"/>
  <c r="AE99" i="1"/>
  <c r="AD99" i="1"/>
  <c r="AC99" i="1"/>
  <c r="AB99" i="1"/>
  <c r="AP98" i="1"/>
  <c r="AO98" i="1"/>
  <c r="AN98" i="1"/>
  <c r="AM98" i="1"/>
  <c r="AL98" i="1"/>
  <c r="AK98" i="1"/>
  <c r="AJ98" i="1"/>
  <c r="AI98" i="1"/>
  <c r="AH98" i="1"/>
  <c r="AG98" i="1"/>
  <c r="AF98" i="1"/>
  <c r="AE98" i="1"/>
  <c r="AD98" i="1"/>
  <c r="AC98" i="1"/>
  <c r="AB98" i="1"/>
  <c r="AP97" i="1"/>
  <c r="AO97" i="1"/>
  <c r="AN97" i="1"/>
  <c r="AM97" i="1"/>
  <c r="AL97" i="1"/>
  <c r="AK97" i="1"/>
  <c r="AJ97" i="1"/>
  <c r="AI97" i="1"/>
  <c r="AH97" i="1"/>
  <c r="AG97" i="1"/>
  <c r="AF97" i="1"/>
  <c r="AE97" i="1"/>
  <c r="AD97" i="1"/>
  <c r="AC97" i="1"/>
  <c r="AB97" i="1"/>
  <c r="AP96" i="1"/>
  <c r="AO96" i="1"/>
  <c r="AN96" i="1"/>
  <c r="AM96" i="1"/>
  <c r="AL96" i="1"/>
  <c r="AK96" i="1"/>
  <c r="AJ96" i="1"/>
  <c r="AI96" i="1"/>
  <c r="AH96" i="1"/>
  <c r="AG96" i="1"/>
  <c r="AF96" i="1"/>
  <c r="AE96" i="1"/>
  <c r="AD96" i="1"/>
  <c r="AC96" i="1"/>
  <c r="AB96" i="1"/>
  <c r="AP95" i="1"/>
  <c r="AO95" i="1"/>
  <c r="AN95" i="1"/>
  <c r="AM95" i="1"/>
  <c r="AL95" i="1"/>
  <c r="AK95" i="1"/>
  <c r="AJ95" i="1"/>
  <c r="AI95" i="1"/>
  <c r="AH95" i="1"/>
  <c r="AG95" i="1"/>
  <c r="AF95" i="1"/>
  <c r="AE95" i="1"/>
  <c r="AD95" i="1"/>
  <c r="AC95" i="1"/>
  <c r="AB95" i="1"/>
  <c r="AP94" i="1"/>
  <c r="AO94" i="1"/>
  <c r="AN94" i="1"/>
  <c r="AM94" i="1"/>
  <c r="AL94" i="1"/>
  <c r="AK94" i="1"/>
  <c r="AJ94" i="1"/>
  <c r="AI94" i="1"/>
  <c r="AH94" i="1"/>
  <c r="AG94" i="1"/>
  <c r="AF94" i="1"/>
  <c r="AE94" i="1"/>
  <c r="AD94" i="1"/>
  <c r="AC94" i="1"/>
  <c r="AB94" i="1"/>
  <c r="AP93" i="1"/>
  <c r="AO93" i="1"/>
  <c r="AN93" i="1"/>
  <c r="AM93" i="1"/>
  <c r="AL93" i="1"/>
  <c r="AK93" i="1"/>
  <c r="AJ93" i="1"/>
  <c r="AI93" i="1"/>
  <c r="AH93" i="1"/>
  <c r="AG93" i="1"/>
  <c r="AF93" i="1"/>
  <c r="AE93" i="1"/>
  <c r="AD93" i="1"/>
  <c r="AC93" i="1"/>
  <c r="AB93" i="1"/>
  <c r="AP92" i="1"/>
  <c r="AO92" i="1"/>
  <c r="AN92" i="1"/>
  <c r="AM92" i="1"/>
  <c r="AL92" i="1"/>
  <c r="AK92" i="1"/>
  <c r="AJ92" i="1"/>
  <c r="AI92" i="1"/>
  <c r="AH92" i="1"/>
  <c r="AG92" i="1"/>
  <c r="AF92" i="1"/>
  <c r="AE92" i="1"/>
  <c r="AD92" i="1"/>
  <c r="AC92" i="1"/>
  <c r="AB92" i="1"/>
  <c r="AP91" i="1"/>
  <c r="AO91" i="1"/>
  <c r="AN91" i="1"/>
  <c r="AM91" i="1"/>
  <c r="AL91" i="1"/>
  <c r="AK91" i="1"/>
  <c r="AJ91" i="1"/>
  <c r="AI91" i="1"/>
  <c r="AH91" i="1"/>
  <c r="AG91" i="1"/>
  <c r="AF91" i="1"/>
  <c r="AE91" i="1"/>
  <c r="AD91" i="1"/>
  <c r="AC91" i="1"/>
  <c r="AB91" i="1"/>
  <c r="AP90" i="1"/>
  <c r="AO90" i="1"/>
  <c r="AN90" i="1"/>
  <c r="AM90" i="1"/>
  <c r="AL90" i="1"/>
  <c r="AK90" i="1"/>
  <c r="AJ90" i="1"/>
  <c r="AI90" i="1"/>
  <c r="AH90" i="1"/>
  <c r="AG90" i="1"/>
  <c r="AF90" i="1"/>
  <c r="AE90" i="1"/>
  <c r="AD90" i="1"/>
  <c r="AC90" i="1"/>
  <c r="AB90" i="1"/>
  <c r="AP89" i="1"/>
  <c r="AO89" i="1"/>
  <c r="AN89" i="1"/>
  <c r="AM89" i="1"/>
  <c r="AL89" i="1"/>
  <c r="AK89" i="1"/>
  <c r="AJ89" i="1"/>
  <c r="AI89" i="1"/>
  <c r="AH89" i="1"/>
  <c r="AG89" i="1"/>
  <c r="AF89" i="1"/>
  <c r="AE89" i="1"/>
  <c r="AD89" i="1"/>
  <c r="AC89" i="1"/>
  <c r="AB89" i="1"/>
  <c r="AP88" i="1"/>
  <c r="AO88" i="1"/>
  <c r="AN88" i="1"/>
  <c r="AM88" i="1"/>
  <c r="AL88" i="1"/>
  <c r="AK88" i="1"/>
  <c r="AJ88" i="1"/>
  <c r="AI88" i="1"/>
  <c r="AH88" i="1"/>
  <c r="AG88" i="1"/>
  <c r="AF88" i="1"/>
  <c r="AE88" i="1"/>
  <c r="AD88" i="1"/>
  <c r="AC88" i="1"/>
  <c r="AB88" i="1"/>
  <c r="AP87" i="1"/>
  <c r="AO87" i="1"/>
  <c r="AN87" i="1"/>
  <c r="AM87" i="1"/>
  <c r="AL87" i="1"/>
  <c r="AK87" i="1"/>
  <c r="AJ87" i="1"/>
  <c r="AI87" i="1"/>
  <c r="AH87" i="1"/>
  <c r="AG87" i="1"/>
  <c r="AF87" i="1"/>
  <c r="AE87" i="1"/>
  <c r="AD87" i="1"/>
  <c r="AC87" i="1"/>
  <c r="AB87" i="1"/>
  <c r="AP86" i="1"/>
  <c r="AO86" i="1"/>
  <c r="AN86" i="1"/>
  <c r="AM86" i="1"/>
  <c r="AL86" i="1"/>
  <c r="AK86" i="1"/>
  <c r="AJ86" i="1"/>
  <c r="AI86" i="1"/>
  <c r="AH86" i="1"/>
  <c r="AG86" i="1"/>
  <c r="AF86" i="1"/>
  <c r="AE86" i="1"/>
  <c r="AD86" i="1"/>
  <c r="AC86" i="1"/>
  <c r="AB86" i="1"/>
  <c r="AP85" i="1"/>
  <c r="AO85" i="1"/>
  <c r="AN85" i="1"/>
  <c r="AM85" i="1"/>
  <c r="AL85" i="1"/>
  <c r="AK85" i="1"/>
  <c r="AJ85" i="1"/>
  <c r="AI85" i="1"/>
  <c r="AH85" i="1"/>
  <c r="AG85" i="1"/>
  <c r="AF85" i="1"/>
  <c r="AE85" i="1"/>
  <c r="AD85" i="1"/>
  <c r="AC85" i="1"/>
  <c r="AB85" i="1"/>
  <c r="AP84" i="1"/>
  <c r="AO84" i="1"/>
  <c r="AN84" i="1"/>
  <c r="AM84" i="1"/>
  <c r="AL84" i="1"/>
  <c r="AK84" i="1"/>
  <c r="AJ84" i="1"/>
  <c r="AI84" i="1"/>
  <c r="AH84" i="1"/>
  <c r="AG84" i="1"/>
  <c r="AF84" i="1"/>
  <c r="AE84" i="1"/>
  <c r="AD84" i="1"/>
  <c r="AC84" i="1"/>
  <c r="AB84" i="1"/>
  <c r="AP83" i="1"/>
  <c r="AO83" i="1"/>
  <c r="AN83" i="1"/>
  <c r="AM83" i="1"/>
  <c r="AL83" i="1"/>
  <c r="AK83" i="1"/>
  <c r="AJ83" i="1"/>
  <c r="AI83" i="1"/>
  <c r="AH83" i="1"/>
  <c r="AG83" i="1"/>
  <c r="AF83" i="1"/>
  <c r="AE83" i="1"/>
  <c r="AD83" i="1"/>
  <c r="AC83" i="1"/>
  <c r="AB83" i="1"/>
  <c r="AP82" i="1"/>
  <c r="AO82" i="1"/>
  <c r="AN82" i="1"/>
  <c r="AM82" i="1"/>
  <c r="AL82" i="1"/>
  <c r="AK82" i="1"/>
  <c r="AJ82" i="1"/>
  <c r="AI82" i="1"/>
  <c r="AH82" i="1"/>
  <c r="AG82" i="1"/>
  <c r="AF82" i="1"/>
  <c r="AE82" i="1"/>
  <c r="AD82" i="1"/>
  <c r="AC82" i="1"/>
  <c r="AB82" i="1"/>
  <c r="AP81" i="1"/>
  <c r="AO81" i="1"/>
  <c r="AN81" i="1"/>
  <c r="AM81" i="1"/>
  <c r="AL81" i="1"/>
  <c r="AK81" i="1"/>
  <c r="AJ81" i="1"/>
  <c r="AI81" i="1"/>
  <c r="AH81" i="1"/>
  <c r="AG81" i="1"/>
  <c r="AF81" i="1"/>
  <c r="AE81" i="1"/>
  <c r="AD81" i="1"/>
  <c r="AC81" i="1"/>
  <c r="AB81" i="1"/>
  <c r="AP80" i="1"/>
  <c r="AO80" i="1"/>
  <c r="AN80" i="1"/>
  <c r="AM80" i="1"/>
  <c r="AL80" i="1"/>
  <c r="AK80" i="1"/>
  <c r="AJ80" i="1"/>
  <c r="AI80" i="1"/>
  <c r="AH80" i="1"/>
  <c r="AG80" i="1"/>
  <c r="AF80" i="1"/>
  <c r="AE80" i="1"/>
  <c r="AD80" i="1"/>
  <c r="AC80" i="1"/>
  <c r="AB80" i="1"/>
  <c r="AP79" i="1"/>
  <c r="AO79" i="1"/>
  <c r="AN79" i="1"/>
  <c r="AM79" i="1"/>
  <c r="AL79" i="1"/>
  <c r="AK79" i="1"/>
  <c r="AJ79" i="1"/>
  <c r="AI79" i="1"/>
  <c r="AH79" i="1"/>
  <c r="AG79" i="1"/>
  <c r="AF79" i="1"/>
  <c r="AE79" i="1"/>
  <c r="AD79" i="1"/>
  <c r="AC79" i="1"/>
  <c r="AB79" i="1"/>
  <c r="AP78" i="1"/>
  <c r="AO78" i="1"/>
  <c r="AN78" i="1"/>
  <c r="AM78" i="1"/>
  <c r="AL78" i="1"/>
  <c r="AK78" i="1"/>
  <c r="AJ78" i="1"/>
  <c r="AI78" i="1"/>
  <c r="AH78" i="1"/>
  <c r="AG78" i="1"/>
  <c r="AF78" i="1"/>
  <c r="AE78" i="1"/>
  <c r="AD78" i="1"/>
  <c r="AC78" i="1"/>
  <c r="AB78" i="1"/>
  <c r="AP77" i="1"/>
  <c r="AO77" i="1"/>
  <c r="AN77" i="1"/>
  <c r="AM77" i="1"/>
  <c r="AL77" i="1"/>
  <c r="AK77" i="1"/>
  <c r="AJ77" i="1"/>
  <c r="AI77" i="1"/>
  <c r="AH77" i="1"/>
  <c r="AG77" i="1"/>
  <c r="AF77" i="1"/>
  <c r="AE77" i="1"/>
  <c r="AD77" i="1"/>
  <c r="AC77" i="1"/>
  <c r="AB77" i="1"/>
  <c r="AP76" i="1"/>
  <c r="AO76" i="1"/>
  <c r="AN76" i="1"/>
  <c r="AM76" i="1"/>
  <c r="AL76" i="1"/>
  <c r="AK76" i="1"/>
  <c r="AJ76" i="1"/>
  <c r="AI76" i="1"/>
  <c r="AH76" i="1"/>
  <c r="AG76" i="1"/>
  <c r="AF76" i="1"/>
  <c r="AE76" i="1"/>
  <c r="AD76" i="1"/>
  <c r="AC76" i="1"/>
  <c r="AB76" i="1"/>
  <c r="AP75" i="1"/>
  <c r="AO75" i="1"/>
  <c r="AN75" i="1"/>
  <c r="AM75" i="1"/>
  <c r="AL75" i="1"/>
  <c r="AK75" i="1"/>
  <c r="AJ75" i="1"/>
  <c r="AI75" i="1"/>
  <c r="AH75" i="1"/>
  <c r="AG75" i="1"/>
  <c r="AF75" i="1"/>
  <c r="AE75" i="1"/>
  <c r="AD75" i="1"/>
  <c r="AC75" i="1"/>
  <c r="AB75" i="1"/>
  <c r="AP74" i="1"/>
  <c r="AO74" i="1"/>
  <c r="AN74" i="1"/>
  <c r="AM74" i="1"/>
  <c r="AL74" i="1"/>
  <c r="AK74" i="1"/>
  <c r="AJ74" i="1"/>
  <c r="AI74" i="1"/>
  <c r="AH74" i="1"/>
  <c r="AG74" i="1"/>
  <c r="AF74" i="1"/>
  <c r="AE74" i="1"/>
  <c r="AD74" i="1"/>
  <c r="AC74" i="1"/>
  <c r="AB74" i="1"/>
  <c r="AP73" i="1"/>
  <c r="AO73" i="1"/>
  <c r="AN73" i="1"/>
  <c r="AM73" i="1"/>
  <c r="AL73" i="1"/>
  <c r="AK73" i="1"/>
  <c r="AJ73" i="1"/>
  <c r="AI73" i="1"/>
  <c r="AH73" i="1"/>
  <c r="AG73" i="1"/>
  <c r="AF73" i="1"/>
  <c r="AE73" i="1"/>
  <c r="AD73" i="1"/>
  <c r="AC73" i="1"/>
  <c r="AB73" i="1"/>
  <c r="AP72" i="1"/>
  <c r="AO72" i="1"/>
  <c r="AN72" i="1"/>
  <c r="AM72" i="1"/>
  <c r="AL72" i="1"/>
  <c r="AK72" i="1"/>
  <c r="AJ72" i="1"/>
  <c r="AI72" i="1"/>
  <c r="AH72" i="1"/>
  <c r="AG72" i="1"/>
  <c r="AF72" i="1"/>
  <c r="AE72" i="1"/>
  <c r="AD72" i="1"/>
  <c r="AC72" i="1"/>
  <c r="AB72" i="1"/>
  <c r="AP71" i="1"/>
  <c r="AO71" i="1"/>
  <c r="AN71" i="1"/>
  <c r="AM71" i="1"/>
  <c r="AL71" i="1"/>
  <c r="AK71" i="1"/>
  <c r="AJ71" i="1"/>
  <c r="AI71" i="1"/>
  <c r="AH71" i="1"/>
  <c r="AG71" i="1"/>
  <c r="AF71" i="1"/>
  <c r="AE71" i="1"/>
  <c r="AD71" i="1"/>
  <c r="AC71" i="1"/>
  <c r="AB71" i="1"/>
  <c r="AP70" i="1"/>
  <c r="AO70" i="1"/>
  <c r="AN70" i="1"/>
  <c r="AM70" i="1"/>
  <c r="AL70" i="1"/>
  <c r="AK70" i="1"/>
  <c r="AJ70" i="1"/>
  <c r="AI70" i="1"/>
  <c r="AH70" i="1"/>
  <c r="AG70" i="1"/>
  <c r="AF70" i="1"/>
  <c r="AE70" i="1"/>
  <c r="AD70" i="1"/>
  <c r="AC70" i="1"/>
  <c r="AB70" i="1"/>
  <c r="AP69" i="1"/>
  <c r="AO69" i="1"/>
  <c r="AN69" i="1"/>
  <c r="AM69" i="1"/>
  <c r="AL69" i="1"/>
  <c r="AK69" i="1"/>
  <c r="AJ69" i="1"/>
  <c r="AI69" i="1"/>
  <c r="AH69" i="1"/>
  <c r="AG69" i="1"/>
  <c r="AF69" i="1"/>
  <c r="AE69" i="1"/>
  <c r="AD69" i="1"/>
  <c r="AC69" i="1"/>
  <c r="AB69" i="1"/>
  <c r="AP68" i="1"/>
  <c r="AO68" i="1"/>
  <c r="AN68" i="1"/>
  <c r="AM68" i="1"/>
  <c r="AL68" i="1"/>
  <c r="AK68" i="1"/>
  <c r="AJ68" i="1"/>
  <c r="AI68" i="1"/>
  <c r="AH68" i="1"/>
  <c r="AG68" i="1"/>
  <c r="AF68" i="1"/>
  <c r="AE68" i="1"/>
  <c r="AD68" i="1"/>
  <c r="AC68" i="1"/>
  <c r="AB68" i="1"/>
  <c r="AP67" i="1"/>
  <c r="AO67" i="1"/>
  <c r="AN67" i="1"/>
  <c r="AM67" i="1"/>
  <c r="AL67" i="1"/>
  <c r="AK67" i="1"/>
  <c r="AJ67" i="1"/>
  <c r="AI67" i="1"/>
  <c r="AH67" i="1"/>
  <c r="AG67" i="1"/>
  <c r="AF67" i="1"/>
  <c r="AE67" i="1"/>
  <c r="AD67" i="1"/>
  <c r="AC67" i="1"/>
  <c r="AB67" i="1"/>
  <c r="AP66" i="1"/>
  <c r="AO66" i="1"/>
  <c r="AN66" i="1"/>
  <c r="AM66" i="1"/>
  <c r="AL66" i="1"/>
  <c r="AK66" i="1"/>
  <c r="AJ66" i="1"/>
  <c r="AI66" i="1"/>
  <c r="AH66" i="1"/>
  <c r="AG66" i="1"/>
  <c r="AF66" i="1"/>
  <c r="AE66" i="1"/>
  <c r="AD66" i="1"/>
  <c r="AC66" i="1"/>
  <c r="AB66" i="1"/>
  <c r="AP65" i="1"/>
  <c r="AO65" i="1"/>
  <c r="AN65" i="1"/>
  <c r="AM65" i="1"/>
  <c r="AL65" i="1"/>
  <c r="AK65" i="1"/>
  <c r="AJ65" i="1"/>
  <c r="AI65" i="1"/>
  <c r="AH65" i="1"/>
  <c r="AG65" i="1"/>
  <c r="AF65" i="1"/>
  <c r="AE65" i="1"/>
  <c r="AD65" i="1"/>
  <c r="AC65" i="1"/>
  <c r="AB65" i="1"/>
  <c r="AP64" i="1"/>
  <c r="AO64" i="1"/>
  <c r="AN64" i="1"/>
  <c r="AM64" i="1"/>
  <c r="AL64" i="1"/>
  <c r="AK64" i="1"/>
  <c r="AJ64" i="1"/>
  <c r="AI64" i="1"/>
  <c r="AH64" i="1"/>
  <c r="AG64" i="1"/>
  <c r="AF64" i="1"/>
  <c r="AE64" i="1"/>
  <c r="AD64" i="1"/>
  <c r="AC64" i="1"/>
  <c r="AB64" i="1"/>
  <c r="AP63" i="1"/>
  <c r="AO63" i="1"/>
  <c r="AN63" i="1"/>
  <c r="AM63" i="1"/>
  <c r="AL63" i="1"/>
  <c r="AK63" i="1"/>
  <c r="AJ63" i="1"/>
  <c r="AI63" i="1"/>
  <c r="AH63" i="1"/>
  <c r="AG63" i="1"/>
  <c r="AF63" i="1"/>
  <c r="AE63" i="1"/>
  <c r="AD63" i="1"/>
  <c r="AC63" i="1"/>
  <c r="AB63" i="1"/>
  <c r="AP62" i="1"/>
  <c r="AO62" i="1"/>
  <c r="AN62" i="1"/>
  <c r="AM62" i="1"/>
  <c r="AL62" i="1"/>
  <c r="AK62" i="1"/>
  <c r="AJ62" i="1"/>
  <c r="AI62" i="1"/>
  <c r="AH62" i="1"/>
  <c r="AG62" i="1"/>
  <c r="AF62" i="1"/>
  <c r="AE62" i="1"/>
  <c r="AD62" i="1"/>
  <c r="AC62" i="1"/>
  <c r="AB62" i="1"/>
  <c r="AP61" i="1"/>
  <c r="AO61" i="1"/>
  <c r="AN61" i="1"/>
  <c r="AM61" i="1"/>
  <c r="AL61" i="1"/>
  <c r="AK61" i="1"/>
  <c r="AJ61" i="1"/>
  <c r="AI61" i="1"/>
  <c r="AH61" i="1"/>
  <c r="AG61" i="1"/>
  <c r="AF61" i="1"/>
  <c r="AE61" i="1"/>
  <c r="AD61" i="1"/>
  <c r="AC61" i="1"/>
  <c r="AB61" i="1"/>
  <c r="AP60" i="1"/>
  <c r="AO60" i="1"/>
  <c r="AN60" i="1"/>
  <c r="AM60" i="1"/>
  <c r="AL60" i="1"/>
  <c r="AK60" i="1"/>
  <c r="AJ60" i="1"/>
  <c r="AI60" i="1"/>
  <c r="AH60" i="1"/>
  <c r="AG60" i="1"/>
  <c r="AF60" i="1"/>
  <c r="AE60" i="1"/>
  <c r="AD60" i="1"/>
  <c r="AC60" i="1"/>
  <c r="AB60" i="1"/>
  <c r="AP59" i="1"/>
  <c r="AO59" i="1"/>
  <c r="AN59" i="1"/>
  <c r="AM59" i="1"/>
  <c r="AL59" i="1"/>
  <c r="AK59" i="1"/>
  <c r="AJ59" i="1"/>
  <c r="AI59" i="1"/>
  <c r="AH59" i="1"/>
  <c r="AG59" i="1"/>
  <c r="AF59" i="1"/>
  <c r="AE59" i="1"/>
  <c r="AD59" i="1"/>
  <c r="AC59" i="1"/>
  <c r="AB59" i="1"/>
  <c r="AP58" i="1"/>
  <c r="AO58" i="1"/>
  <c r="AN58" i="1"/>
  <c r="AM58" i="1"/>
  <c r="AL58" i="1"/>
  <c r="AK58" i="1"/>
  <c r="AJ58" i="1"/>
  <c r="AI58" i="1"/>
  <c r="AH58" i="1"/>
  <c r="AG58" i="1"/>
  <c r="AF58" i="1"/>
  <c r="AE58" i="1"/>
  <c r="AD58" i="1"/>
  <c r="AC58" i="1"/>
  <c r="AB58" i="1"/>
  <c r="AP57" i="1"/>
  <c r="AO57" i="1"/>
  <c r="AN57" i="1"/>
  <c r="AM57" i="1"/>
  <c r="AL57" i="1"/>
  <c r="AK57" i="1"/>
  <c r="AJ57" i="1"/>
  <c r="AI57" i="1"/>
  <c r="AH57" i="1"/>
  <c r="AG57" i="1"/>
  <c r="AF57" i="1"/>
  <c r="AE57" i="1"/>
  <c r="AD57" i="1"/>
  <c r="AC57" i="1"/>
  <c r="AB57" i="1"/>
  <c r="AP56" i="1"/>
  <c r="AO56" i="1"/>
  <c r="AN56" i="1"/>
  <c r="AM56" i="1"/>
  <c r="AL56" i="1"/>
  <c r="AK56" i="1"/>
  <c r="AJ56" i="1"/>
  <c r="AI56" i="1"/>
  <c r="AH56" i="1"/>
  <c r="AG56" i="1"/>
  <c r="AF56" i="1"/>
  <c r="AE56" i="1"/>
  <c r="AD56" i="1"/>
  <c r="AC56" i="1"/>
  <c r="AB56" i="1"/>
  <c r="AP55" i="1"/>
  <c r="AO55" i="1"/>
  <c r="AN55" i="1"/>
  <c r="AM55" i="1"/>
  <c r="AL55" i="1"/>
  <c r="AK55" i="1"/>
  <c r="AJ55" i="1"/>
  <c r="AI55" i="1"/>
  <c r="AH55" i="1"/>
  <c r="AG55" i="1"/>
  <c r="AF55" i="1"/>
  <c r="AE55" i="1"/>
  <c r="AD55" i="1"/>
  <c r="AC55" i="1"/>
  <c r="AB55" i="1"/>
  <c r="AP54" i="1"/>
  <c r="AO54" i="1"/>
  <c r="AN54" i="1"/>
  <c r="AM54" i="1"/>
  <c r="AL54" i="1"/>
  <c r="AK54" i="1"/>
  <c r="AJ54" i="1"/>
  <c r="AI54" i="1"/>
  <c r="AH54" i="1"/>
  <c r="AG54" i="1"/>
  <c r="AF54" i="1"/>
  <c r="AE54" i="1"/>
  <c r="AD54" i="1"/>
  <c r="AC54" i="1"/>
  <c r="AB54" i="1"/>
  <c r="AP53" i="1"/>
  <c r="AO53" i="1"/>
  <c r="AN53" i="1"/>
  <c r="AM53" i="1"/>
  <c r="AL53" i="1"/>
  <c r="AK53" i="1"/>
  <c r="AJ53" i="1"/>
  <c r="AI53" i="1"/>
  <c r="AH53" i="1"/>
  <c r="AG53" i="1"/>
  <c r="AF53" i="1"/>
  <c r="AE53" i="1"/>
  <c r="AD53" i="1"/>
  <c r="AC53" i="1"/>
  <c r="AB53" i="1"/>
  <c r="AP52" i="1"/>
  <c r="AO52" i="1"/>
  <c r="AN52" i="1"/>
  <c r="AM52" i="1"/>
  <c r="AL52" i="1"/>
  <c r="AK52" i="1"/>
  <c r="AJ52" i="1"/>
  <c r="AI52" i="1"/>
  <c r="AH52" i="1"/>
  <c r="AG52" i="1"/>
  <c r="AF52" i="1"/>
  <c r="AE52" i="1"/>
  <c r="AD52" i="1"/>
  <c r="AC52" i="1"/>
  <c r="AB52" i="1"/>
  <c r="AP51" i="1"/>
  <c r="AO51" i="1"/>
  <c r="AN51" i="1"/>
  <c r="AM51" i="1"/>
  <c r="AL51" i="1"/>
  <c r="AK51" i="1"/>
  <c r="AJ51" i="1"/>
  <c r="AI51" i="1"/>
  <c r="AH51" i="1"/>
  <c r="AG51" i="1"/>
  <c r="AF51" i="1"/>
  <c r="AE51" i="1"/>
  <c r="AD51" i="1"/>
  <c r="AC51" i="1"/>
  <c r="AB51" i="1"/>
  <c r="AP50" i="1"/>
  <c r="AO50" i="1"/>
  <c r="AN50" i="1"/>
  <c r="AM50" i="1"/>
  <c r="AL50" i="1"/>
  <c r="AK50" i="1"/>
  <c r="AJ50" i="1"/>
  <c r="AI50" i="1"/>
  <c r="AH50" i="1"/>
  <c r="AG50" i="1"/>
  <c r="AF50" i="1"/>
  <c r="AE50" i="1"/>
  <c r="AD50" i="1"/>
  <c r="AC50" i="1"/>
  <c r="AB50" i="1"/>
  <c r="AP49" i="1"/>
  <c r="AO49" i="1"/>
  <c r="AN49" i="1"/>
  <c r="AM49" i="1"/>
  <c r="AL49" i="1"/>
  <c r="AK49" i="1"/>
  <c r="AJ49" i="1"/>
  <c r="AI49" i="1"/>
  <c r="AH49" i="1"/>
  <c r="AG49" i="1"/>
  <c r="AF49" i="1"/>
  <c r="AE49" i="1"/>
  <c r="AD49" i="1"/>
  <c r="AC49" i="1"/>
  <c r="AB49" i="1"/>
  <c r="AP48" i="1"/>
  <c r="AO48" i="1"/>
  <c r="AN48" i="1"/>
  <c r="AM48" i="1"/>
  <c r="AL48" i="1"/>
  <c r="AK48" i="1"/>
  <c r="AJ48" i="1"/>
  <c r="AI48" i="1"/>
  <c r="AH48" i="1"/>
  <c r="AG48" i="1"/>
  <c r="AF48" i="1"/>
  <c r="AE48" i="1"/>
  <c r="AD48" i="1"/>
  <c r="AC48" i="1"/>
  <c r="AB48" i="1"/>
  <c r="AP47" i="1"/>
  <c r="AO47" i="1"/>
  <c r="AN47" i="1"/>
  <c r="AM47" i="1"/>
  <c r="AL47" i="1"/>
  <c r="AK47" i="1"/>
  <c r="AJ47" i="1"/>
  <c r="AI47" i="1"/>
  <c r="AH47" i="1"/>
  <c r="AG47" i="1"/>
  <c r="AF47" i="1"/>
  <c r="AE47" i="1"/>
  <c r="AD47" i="1"/>
  <c r="AC47" i="1"/>
  <c r="AB47" i="1"/>
  <c r="AP46" i="1"/>
  <c r="AO46" i="1"/>
  <c r="AN46" i="1"/>
  <c r="AM46" i="1"/>
  <c r="AL46" i="1"/>
  <c r="AK46" i="1"/>
  <c r="AJ46" i="1"/>
  <c r="AI46" i="1"/>
  <c r="AH46" i="1"/>
  <c r="AG46" i="1"/>
  <c r="AF46" i="1"/>
  <c r="AE46" i="1"/>
  <c r="AD46" i="1"/>
  <c r="AC46" i="1"/>
  <c r="AB46" i="1"/>
  <c r="AP45" i="1"/>
  <c r="AO45" i="1"/>
  <c r="AN45" i="1"/>
  <c r="AM45" i="1"/>
  <c r="AL45" i="1"/>
  <c r="AK45" i="1"/>
  <c r="AJ45" i="1"/>
  <c r="AI45" i="1"/>
  <c r="AH45" i="1"/>
  <c r="AG45" i="1"/>
  <c r="AF45" i="1"/>
  <c r="AE45" i="1"/>
  <c r="AD45" i="1"/>
  <c r="AC45" i="1"/>
  <c r="AB45" i="1"/>
  <c r="AP44" i="1"/>
  <c r="AO44" i="1"/>
  <c r="AN44" i="1"/>
  <c r="AM44" i="1"/>
  <c r="AL44" i="1"/>
  <c r="AK44" i="1"/>
  <c r="AJ44" i="1"/>
  <c r="AI44" i="1"/>
  <c r="AH44" i="1"/>
  <c r="AG44" i="1"/>
  <c r="AF44" i="1"/>
  <c r="AE44" i="1"/>
  <c r="AD44" i="1"/>
  <c r="AC44" i="1"/>
  <c r="AB44" i="1"/>
  <c r="AP43" i="1"/>
  <c r="AO43" i="1"/>
  <c r="AN43" i="1"/>
  <c r="AM43" i="1"/>
  <c r="AL43" i="1"/>
  <c r="AK43" i="1"/>
  <c r="AJ43" i="1"/>
  <c r="AI43" i="1"/>
  <c r="AH43" i="1"/>
  <c r="AG43" i="1"/>
  <c r="AF43" i="1"/>
  <c r="AE43" i="1"/>
  <c r="AD43" i="1"/>
  <c r="AC43" i="1"/>
  <c r="AB43" i="1"/>
  <c r="AP42" i="1"/>
  <c r="AO42" i="1"/>
  <c r="AN42" i="1"/>
  <c r="AM42" i="1"/>
  <c r="AL42" i="1"/>
  <c r="AK42" i="1"/>
  <c r="AJ42" i="1"/>
  <c r="AI42" i="1"/>
  <c r="AH42" i="1"/>
  <c r="AG42" i="1"/>
  <c r="AF42" i="1"/>
  <c r="AE42" i="1"/>
  <c r="AD42" i="1"/>
  <c r="AC42" i="1"/>
  <c r="AB42" i="1"/>
  <c r="AP41" i="1"/>
  <c r="AO41" i="1"/>
  <c r="AN41" i="1"/>
  <c r="AM41" i="1"/>
  <c r="AL41" i="1"/>
  <c r="AK41" i="1"/>
  <c r="AJ41" i="1"/>
  <c r="AI41" i="1"/>
  <c r="AH41" i="1"/>
  <c r="AG41" i="1"/>
  <c r="AF41" i="1"/>
  <c r="AE41" i="1"/>
  <c r="AD41" i="1"/>
  <c r="AC41" i="1"/>
  <c r="AB41" i="1"/>
  <c r="AP40" i="1"/>
  <c r="AO40" i="1"/>
  <c r="AN40" i="1"/>
  <c r="AM40" i="1"/>
  <c r="AL40" i="1"/>
  <c r="AK40" i="1"/>
  <c r="AJ40" i="1"/>
  <c r="AI40" i="1"/>
  <c r="AH40" i="1"/>
  <c r="AG40" i="1"/>
  <c r="AF40" i="1"/>
  <c r="AE40" i="1"/>
  <c r="AD40" i="1"/>
  <c r="AC40" i="1"/>
  <c r="AB40" i="1"/>
  <c r="AP39" i="1"/>
  <c r="AO39" i="1"/>
  <c r="AN39" i="1"/>
  <c r="AM39" i="1"/>
  <c r="AL39" i="1"/>
  <c r="AK39" i="1"/>
  <c r="AJ39" i="1"/>
  <c r="AI39" i="1"/>
  <c r="AH39" i="1"/>
  <c r="AG39" i="1"/>
  <c r="AF39" i="1"/>
  <c r="AE39" i="1"/>
  <c r="AD39" i="1"/>
  <c r="AC39" i="1"/>
  <c r="AB39" i="1"/>
  <c r="AP38" i="1"/>
  <c r="AO38" i="1"/>
  <c r="AN38" i="1"/>
  <c r="AM38" i="1"/>
  <c r="AL38" i="1"/>
  <c r="AK38" i="1"/>
  <c r="AJ38" i="1"/>
  <c r="AI38" i="1"/>
  <c r="AH38" i="1"/>
  <c r="AG38" i="1"/>
  <c r="AF38" i="1"/>
  <c r="AE38" i="1"/>
  <c r="AD38" i="1"/>
  <c r="AC38" i="1"/>
  <c r="AB38" i="1"/>
  <c r="AP37" i="1"/>
  <c r="AO37" i="1"/>
  <c r="AN37" i="1"/>
  <c r="AM37" i="1"/>
  <c r="AL37" i="1"/>
  <c r="AK37" i="1"/>
  <c r="AJ37" i="1"/>
  <c r="AI37" i="1"/>
  <c r="AH37" i="1"/>
  <c r="AG37" i="1"/>
  <c r="AF37" i="1"/>
  <c r="AE37" i="1"/>
  <c r="AD37" i="1"/>
  <c r="AC37" i="1"/>
  <c r="AB37" i="1"/>
  <c r="AP36" i="1"/>
  <c r="AO36" i="1"/>
  <c r="AN36" i="1"/>
  <c r="AM36" i="1"/>
  <c r="AL36" i="1"/>
  <c r="AK36" i="1"/>
  <c r="AJ36" i="1"/>
  <c r="AI36" i="1"/>
  <c r="AH36" i="1"/>
  <c r="AG36" i="1"/>
  <c r="AF36" i="1"/>
  <c r="AE36" i="1"/>
  <c r="AD36" i="1"/>
  <c r="AC36" i="1"/>
  <c r="AB36" i="1"/>
  <c r="AP35" i="1"/>
  <c r="AO35" i="1"/>
  <c r="AN35" i="1"/>
  <c r="AM35" i="1"/>
  <c r="AL35" i="1"/>
  <c r="AK35" i="1"/>
  <c r="AJ35" i="1"/>
  <c r="AI35" i="1"/>
  <c r="AH35" i="1"/>
  <c r="AG35" i="1"/>
  <c r="AF35" i="1"/>
  <c r="AE35" i="1"/>
  <c r="AD35" i="1"/>
  <c r="AC35" i="1"/>
  <c r="AB35" i="1"/>
  <c r="AP34" i="1"/>
  <c r="AO34" i="1"/>
  <c r="AN34" i="1"/>
  <c r="AM34" i="1"/>
  <c r="AL34" i="1"/>
  <c r="AK34" i="1"/>
  <c r="AJ34" i="1"/>
  <c r="AI34" i="1"/>
  <c r="AH34" i="1"/>
  <c r="AG34" i="1"/>
  <c r="AF34" i="1"/>
  <c r="AE34" i="1"/>
  <c r="AD34" i="1"/>
  <c r="AC34" i="1"/>
  <c r="AB34" i="1"/>
  <c r="AP33" i="1"/>
  <c r="AO33" i="1"/>
  <c r="AN33" i="1"/>
  <c r="AM33" i="1"/>
  <c r="AL33" i="1"/>
  <c r="AK33" i="1"/>
  <c r="AJ33" i="1"/>
  <c r="AI33" i="1"/>
  <c r="AH33" i="1"/>
  <c r="AG33" i="1"/>
  <c r="AF33" i="1"/>
  <c r="AE33" i="1"/>
  <c r="AD33" i="1"/>
  <c r="AC33" i="1"/>
  <c r="AB33" i="1"/>
  <c r="AP32" i="1"/>
  <c r="AO32" i="1"/>
  <c r="AN32" i="1"/>
  <c r="AM32" i="1"/>
  <c r="AL32" i="1"/>
  <c r="AK32" i="1"/>
  <c r="AJ32" i="1"/>
  <c r="AI32" i="1"/>
  <c r="AH32" i="1"/>
  <c r="AG32" i="1"/>
  <c r="AF32" i="1"/>
  <c r="AE32" i="1"/>
  <c r="AD32" i="1"/>
  <c r="AC32" i="1"/>
  <c r="AB32" i="1"/>
  <c r="AP31" i="1"/>
  <c r="AO31" i="1"/>
  <c r="AN31" i="1"/>
  <c r="AM31" i="1"/>
  <c r="AL31" i="1"/>
  <c r="AK31" i="1"/>
  <c r="AJ31" i="1"/>
  <c r="AI31" i="1"/>
  <c r="AH31" i="1"/>
  <c r="AG31" i="1"/>
  <c r="AF31" i="1"/>
  <c r="AE31" i="1"/>
  <c r="AD31" i="1"/>
  <c r="AC31" i="1"/>
  <c r="AB31" i="1"/>
  <c r="AP30" i="1"/>
  <c r="AO30" i="1"/>
  <c r="AN30" i="1"/>
  <c r="AM30" i="1"/>
  <c r="AL30" i="1"/>
  <c r="AK30" i="1"/>
  <c r="AJ30" i="1"/>
  <c r="AI30" i="1"/>
  <c r="AH30" i="1"/>
  <c r="AG30" i="1"/>
  <c r="AF30" i="1"/>
  <c r="AE30" i="1"/>
  <c r="AD30" i="1"/>
  <c r="AC30" i="1"/>
  <c r="AB30" i="1"/>
  <c r="AP29" i="1"/>
  <c r="AO29" i="1"/>
  <c r="AN29" i="1"/>
  <c r="AM29" i="1"/>
  <c r="AL29" i="1"/>
  <c r="AK29" i="1"/>
  <c r="AJ29" i="1"/>
  <c r="AI29" i="1"/>
  <c r="AH29" i="1"/>
  <c r="AG29" i="1"/>
  <c r="AF29" i="1"/>
  <c r="AE29" i="1"/>
  <c r="AD29" i="1"/>
  <c r="AC29" i="1"/>
  <c r="AB29" i="1"/>
  <c r="AP28" i="1"/>
  <c r="AO28" i="1"/>
  <c r="AN28" i="1"/>
  <c r="AM28" i="1"/>
  <c r="AL28" i="1"/>
  <c r="AK28" i="1"/>
  <c r="AJ28" i="1"/>
  <c r="AI28" i="1"/>
  <c r="AH28" i="1"/>
  <c r="AG28" i="1"/>
  <c r="AF28" i="1"/>
  <c r="AE28" i="1"/>
  <c r="AD28" i="1"/>
  <c r="AC28" i="1"/>
  <c r="AB28" i="1"/>
  <c r="AP27" i="1"/>
  <c r="AO27" i="1"/>
  <c r="AN27" i="1"/>
  <c r="AM27" i="1"/>
  <c r="AL27" i="1"/>
  <c r="AK27" i="1"/>
  <c r="AJ27" i="1"/>
  <c r="AI27" i="1"/>
  <c r="AH27" i="1"/>
  <c r="AG27" i="1"/>
  <c r="AF27" i="1"/>
  <c r="AE27" i="1"/>
  <c r="AD27" i="1"/>
  <c r="AC27" i="1"/>
  <c r="AB27" i="1"/>
  <c r="AP26" i="1"/>
  <c r="AO26" i="1"/>
  <c r="AN26" i="1"/>
  <c r="AM26" i="1"/>
  <c r="AL26" i="1"/>
  <c r="AK26" i="1"/>
  <c r="AJ26" i="1"/>
  <c r="AI26" i="1"/>
  <c r="AH26" i="1"/>
  <c r="AG26" i="1"/>
  <c r="AF26" i="1"/>
  <c r="AE26" i="1"/>
  <c r="AD26" i="1"/>
  <c r="AC26" i="1"/>
  <c r="AB26" i="1"/>
  <c r="AP25" i="1"/>
  <c r="AO25" i="1"/>
  <c r="AN25" i="1"/>
  <c r="AM25" i="1"/>
  <c r="AL25" i="1"/>
  <c r="AK25" i="1"/>
  <c r="AJ25" i="1"/>
  <c r="AI25" i="1"/>
  <c r="AH25" i="1"/>
  <c r="AG25" i="1"/>
  <c r="AF25" i="1"/>
  <c r="AE25" i="1"/>
  <c r="AD25" i="1"/>
  <c r="AC25" i="1"/>
  <c r="AB25" i="1"/>
  <c r="AP24" i="1"/>
  <c r="AO24" i="1"/>
  <c r="AN24" i="1"/>
  <c r="AM24" i="1"/>
  <c r="AL24" i="1"/>
  <c r="AK24" i="1"/>
  <c r="AJ24" i="1"/>
  <c r="AI24" i="1"/>
  <c r="AH24" i="1"/>
  <c r="AG24" i="1"/>
  <c r="AF24" i="1"/>
  <c r="AE24" i="1"/>
  <c r="AD24" i="1"/>
  <c r="AC24" i="1"/>
  <c r="AB24" i="1"/>
  <c r="AP23" i="1"/>
  <c r="AO23" i="1"/>
  <c r="AN23" i="1"/>
  <c r="AM23" i="1"/>
  <c r="AL23" i="1"/>
  <c r="AK23" i="1"/>
  <c r="AJ23" i="1"/>
  <c r="AI23" i="1"/>
  <c r="AH23" i="1"/>
  <c r="AG23" i="1"/>
  <c r="AF23" i="1"/>
  <c r="AE23" i="1"/>
  <c r="AD23" i="1"/>
  <c r="AC23" i="1"/>
  <c r="AB23" i="1"/>
  <c r="AP22" i="1"/>
  <c r="AO22" i="1"/>
  <c r="AN22" i="1"/>
  <c r="AM22" i="1"/>
  <c r="AL22" i="1"/>
  <c r="AK22" i="1"/>
  <c r="AJ22" i="1"/>
  <c r="AI22" i="1"/>
  <c r="AH22" i="1"/>
  <c r="AG22" i="1"/>
  <c r="AF22" i="1"/>
  <c r="AE22" i="1"/>
  <c r="AD22" i="1"/>
  <c r="AC22" i="1"/>
  <c r="AB22" i="1"/>
  <c r="AP21" i="1"/>
  <c r="AO21" i="1"/>
  <c r="AN21" i="1"/>
  <c r="AM21" i="1"/>
  <c r="AL21" i="1"/>
  <c r="AK21" i="1"/>
  <c r="AJ21" i="1"/>
  <c r="AI21" i="1"/>
  <c r="AH21" i="1"/>
  <c r="AG21" i="1"/>
  <c r="AF21" i="1"/>
  <c r="AE21" i="1"/>
  <c r="AD21" i="1"/>
  <c r="AC21" i="1"/>
  <c r="AB21" i="1"/>
  <c r="AP20" i="1"/>
  <c r="AO20" i="1"/>
  <c r="AN20" i="1"/>
  <c r="AM20" i="1"/>
  <c r="AL20" i="1"/>
  <c r="AK20" i="1"/>
  <c r="AJ20" i="1"/>
  <c r="AI20" i="1"/>
  <c r="AH20" i="1"/>
  <c r="AG20" i="1"/>
  <c r="AF20" i="1"/>
  <c r="AE20" i="1"/>
  <c r="AD20" i="1"/>
  <c r="AC20" i="1"/>
  <c r="AB20" i="1"/>
  <c r="AP19" i="1"/>
  <c r="AO19" i="1"/>
  <c r="AN19" i="1"/>
  <c r="AM19" i="1"/>
  <c r="AL19" i="1"/>
  <c r="AK19" i="1"/>
  <c r="AJ19" i="1"/>
  <c r="AI19" i="1"/>
  <c r="AH19" i="1"/>
  <c r="AG19" i="1"/>
  <c r="AF19" i="1"/>
  <c r="AE19" i="1"/>
  <c r="AD19" i="1"/>
  <c r="AC19" i="1"/>
  <c r="AB19" i="1"/>
  <c r="AP18" i="1"/>
  <c r="AO18" i="1"/>
  <c r="AN18" i="1"/>
  <c r="AM18" i="1"/>
  <c r="AL18" i="1"/>
  <c r="AK18" i="1"/>
  <c r="AJ18" i="1"/>
  <c r="AI18" i="1"/>
  <c r="AH18" i="1"/>
  <c r="AG18" i="1"/>
  <c r="AF18" i="1"/>
  <c r="AE18" i="1"/>
  <c r="AD18" i="1"/>
  <c r="AC18" i="1"/>
  <c r="AB18" i="1"/>
  <c r="AP17" i="1"/>
  <c r="AO17" i="1"/>
  <c r="AN17" i="1"/>
  <c r="AM17" i="1"/>
  <c r="AL17" i="1"/>
  <c r="AK17" i="1"/>
  <c r="AJ17" i="1"/>
  <c r="AI17" i="1"/>
  <c r="AH17" i="1"/>
  <c r="AG17" i="1"/>
  <c r="AF17" i="1"/>
  <c r="AE17" i="1"/>
  <c r="AD17" i="1"/>
  <c r="AC17" i="1"/>
  <c r="AB17" i="1"/>
  <c r="AP16" i="1"/>
  <c r="AO16" i="1"/>
  <c r="AN16" i="1"/>
  <c r="AM16" i="1"/>
  <c r="AL16" i="1"/>
  <c r="AK16" i="1"/>
  <c r="AJ16" i="1"/>
  <c r="AI16" i="1"/>
  <c r="AH16" i="1"/>
  <c r="AG16" i="1"/>
  <c r="AF16" i="1"/>
  <c r="AE16" i="1"/>
  <c r="AD16" i="1"/>
  <c r="AC16" i="1"/>
  <c r="AB16" i="1"/>
  <c r="AP15" i="1"/>
  <c r="AO15" i="1"/>
  <c r="AN15" i="1"/>
  <c r="AM15" i="1"/>
  <c r="AL15" i="1"/>
  <c r="AK15" i="1"/>
  <c r="AJ15" i="1"/>
  <c r="AI15" i="1"/>
  <c r="AH15" i="1"/>
  <c r="AG15" i="1"/>
  <c r="AF15" i="1"/>
  <c r="AE15" i="1"/>
  <c r="AD15" i="1"/>
  <c r="AC15" i="1"/>
  <c r="AB15" i="1"/>
  <c r="AP14" i="1"/>
  <c r="AO14" i="1"/>
  <c r="AN14" i="1"/>
  <c r="AM14" i="1"/>
  <c r="AL14" i="1"/>
  <c r="AK14" i="1"/>
  <c r="AJ14" i="1"/>
  <c r="AI14" i="1"/>
  <c r="AH14" i="1"/>
  <c r="AG14" i="1"/>
  <c r="AF14" i="1"/>
  <c r="AE14" i="1"/>
  <c r="AD14" i="1"/>
  <c r="AC14" i="1"/>
  <c r="AB14" i="1"/>
  <c r="AP13" i="1"/>
  <c r="AO13" i="1"/>
  <c r="AN13" i="1"/>
  <c r="AM13" i="1"/>
  <c r="AL13" i="1"/>
  <c r="AK13" i="1"/>
  <c r="AJ13" i="1"/>
  <c r="AI13" i="1"/>
  <c r="AH13" i="1"/>
  <c r="AG13" i="1"/>
  <c r="AF13" i="1"/>
  <c r="AE13" i="1"/>
  <c r="AD13" i="1"/>
  <c r="AC13" i="1"/>
  <c r="AB13" i="1"/>
  <c r="AP12" i="1"/>
  <c r="AO12" i="1"/>
  <c r="AN12" i="1"/>
  <c r="AM12" i="1"/>
  <c r="AL12" i="1"/>
  <c r="AK12" i="1"/>
  <c r="AJ12" i="1"/>
  <c r="AI12" i="1"/>
  <c r="AH12" i="1"/>
  <c r="AG12" i="1"/>
  <c r="AF12" i="1"/>
  <c r="AE12" i="1"/>
  <c r="AD12" i="1"/>
  <c r="AC12" i="1"/>
  <c r="AB12" i="1"/>
  <c r="AP11" i="1"/>
  <c r="AO11" i="1"/>
  <c r="AN11" i="1"/>
  <c r="AM11" i="1"/>
  <c r="AL11" i="1"/>
  <c r="AK11" i="1"/>
  <c r="AJ11" i="1"/>
  <c r="AI11" i="1"/>
  <c r="AH11" i="1"/>
  <c r="AG11" i="1"/>
  <c r="AF11" i="1"/>
  <c r="AE11" i="1"/>
  <c r="AD11" i="1"/>
  <c r="AC11" i="1"/>
  <c r="AB11" i="1"/>
  <c r="AP10" i="1"/>
  <c r="AO10" i="1"/>
  <c r="AN10" i="1"/>
  <c r="AM10" i="1"/>
  <c r="AL10" i="1"/>
  <c r="AK10" i="1"/>
  <c r="AJ10" i="1"/>
  <c r="AI10" i="1"/>
  <c r="AH10" i="1"/>
  <c r="AG10" i="1"/>
  <c r="AF10" i="1"/>
  <c r="AE10" i="1"/>
  <c r="AD10" i="1"/>
  <c r="AC10" i="1"/>
  <c r="AB10" i="1"/>
  <c r="AP9" i="1"/>
  <c r="AO9" i="1"/>
  <c r="AN9" i="1"/>
  <c r="AM9" i="1"/>
  <c r="AL9" i="1"/>
  <c r="AK9" i="1"/>
  <c r="AJ9" i="1"/>
  <c r="AI9" i="1"/>
  <c r="AH9" i="1"/>
  <c r="AG9" i="1"/>
  <c r="AF9" i="1"/>
  <c r="AE9" i="1"/>
  <c r="AD9" i="1"/>
  <c r="AC9" i="1"/>
  <c r="AB9" i="1"/>
  <c r="AP8" i="1"/>
  <c r="AO8" i="1"/>
  <c r="AN8" i="1"/>
  <c r="AM8" i="1"/>
  <c r="AL8" i="1"/>
  <c r="AK8" i="1"/>
  <c r="AJ8" i="1"/>
  <c r="AI8" i="1"/>
  <c r="AH8" i="1"/>
  <c r="AG8" i="1"/>
  <c r="AF8" i="1"/>
  <c r="AE8" i="1"/>
  <c r="AD8" i="1"/>
  <c r="AC8" i="1"/>
  <c r="AB8" i="1"/>
  <c r="AP7" i="1"/>
  <c r="AO7" i="1"/>
  <c r="AN7" i="1"/>
  <c r="AM7" i="1"/>
  <c r="AL7" i="1"/>
  <c r="AK7" i="1"/>
  <c r="AJ7" i="1"/>
  <c r="AI7" i="1"/>
  <c r="AH7" i="1"/>
  <c r="AG7" i="1"/>
  <c r="AF7" i="1"/>
  <c r="AE7" i="1"/>
  <c r="AD7" i="1"/>
  <c r="AC7" i="1"/>
  <c r="AB7" i="1"/>
  <c r="AP6" i="1"/>
  <c r="AO6" i="1"/>
  <c r="AN6" i="1"/>
  <c r="AM6" i="1"/>
  <c r="AL6" i="1"/>
  <c r="AK6" i="1"/>
  <c r="AJ6" i="1"/>
  <c r="AI6" i="1"/>
  <c r="AH6" i="1"/>
  <c r="AG6" i="1"/>
  <c r="AF6" i="1"/>
  <c r="AE6" i="1"/>
  <c r="AD6" i="1"/>
  <c r="AC6" i="1"/>
  <c r="AB6" i="1"/>
  <c r="AP5" i="1"/>
  <c r="AO5" i="1"/>
  <c r="AN5" i="1"/>
  <c r="AM5" i="1"/>
  <c r="AL5" i="1"/>
  <c r="AK5" i="1"/>
  <c r="AJ5" i="1"/>
  <c r="AI5" i="1"/>
  <c r="AH5" i="1"/>
  <c r="AG5" i="1"/>
  <c r="AF5" i="1"/>
  <c r="AE5" i="1"/>
  <c r="AD5" i="1"/>
  <c r="AC5" i="1"/>
  <c r="AB5" i="1"/>
  <c r="AA1231" i="1"/>
  <c r="Z1231" i="1"/>
  <c r="Y1231" i="1"/>
  <c r="X1231" i="1"/>
  <c r="W1231" i="1"/>
  <c r="V1231" i="1"/>
  <c r="U1231" i="1"/>
  <c r="T1231" i="1"/>
  <c r="S1231" i="1"/>
  <c r="R1231" i="1"/>
  <c r="Q1231" i="1"/>
  <c r="P1231" i="1"/>
  <c r="O1231" i="1"/>
  <c r="N1231" i="1"/>
  <c r="M1231" i="1"/>
  <c r="L1231" i="1"/>
  <c r="K1231" i="1"/>
  <c r="J1231" i="1"/>
  <c r="I1231" i="1"/>
  <c r="AQ406" i="1" l="1"/>
  <c r="AQ648" i="1"/>
  <c r="AQ712" i="1"/>
  <c r="AQ600" i="1"/>
  <c r="AQ364" i="1"/>
  <c r="AQ408" i="1"/>
  <c r="AQ707" i="1"/>
  <c r="AQ14" i="1"/>
  <c r="AQ86" i="1"/>
  <c r="AQ409" i="1"/>
  <c r="AQ16" i="1"/>
  <c r="AQ403" i="1"/>
  <c r="AQ407" i="1"/>
  <c r="AQ686" i="1"/>
  <c r="AU44" i="1"/>
  <c r="AU228" i="1"/>
  <c r="AU56" i="1"/>
  <c r="AU272" i="1"/>
  <c r="AU1229" i="1"/>
  <c r="AU154" i="1"/>
  <c r="AU631" i="1"/>
  <c r="AU22" i="1"/>
  <c r="AU174" i="1"/>
  <c r="AU798" i="1"/>
  <c r="AU38" i="1"/>
  <c r="AU142" i="1"/>
  <c r="AU207" i="1"/>
  <c r="AU563" i="1"/>
  <c r="AU28" i="1"/>
  <c r="AU86" i="1"/>
  <c r="AU189" i="1"/>
  <c r="AU370" i="1"/>
  <c r="AU890" i="1"/>
  <c r="AU14" i="1"/>
  <c r="AU30" i="1"/>
  <c r="AU47" i="1"/>
  <c r="AU87" i="1"/>
  <c r="AU156" i="1"/>
  <c r="AU191" i="1"/>
  <c r="AU236" i="1"/>
  <c r="AU388" i="1"/>
  <c r="AU676" i="1"/>
  <c r="AU982" i="1"/>
  <c r="AU20" i="1"/>
  <c r="AU36" i="1"/>
  <c r="AU52" i="1"/>
  <c r="AU113" i="1"/>
  <c r="AU172" i="1"/>
  <c r="AU205" i="1"/>
  <c r="AU264" i="1"/>
  <c r="AU530" i="1"/>
  <c r="AU773" i="1"/>
  <c r="AU18" i="1"/>
  <c r="AU26" i="1"/>
  <c r="AU34" i="1"/>
  <c r="AU42" i="1"/>
  <c r="AU50" i="1"/>
  <c r="AU60" i="1"/>
  <c r="AU112" i="1"/>
  <c r="AU150" i="1"/>
  <c r="AU168" i="1"/>
  <c r="AU185" i="1"/>
  <c r="AU201" i="1"/>
  <c r="AU220" i="1"/>
  <c r="AU256" i="1"/>
  <c r="AU328" i="1"/>
  <c r="AU457" i="1"/>
  <c r="AU610" i="1"/>
  <c r="AU749" i="1"/>
  <c r="AU858" i="1"/>
  <c r="AU16" i="1"/>
  <c r="AU24" i="1"/>
  <c r="AU32" i="1"/>
  <c r="AU40" i="1"/>
  <c r="AU49" i="1"/>
  <c r="AU57" i="1"/>
  <c r="AU100" i="1"/>
  <c r="AU145" i="1"/>
  <c r="AU162" i="1"/>
  <c r="AU179" i="1"/>
  <c r="AU195" i="1"/>
  <c r="AU211" i="1"/>
  <c r="AU245" i="1"/>
  <c r="AU280" i="1"/>
  <c r="AU419" i="1"/>
  <c r="AU594" i="1"/>
  <c r="AU711" i="1"/>
  <c r="AU823" i="1"/>
  <c r="AV1228" i="1"/>
  <c r="AV1226" i="1"/>
  <c r="AV1224" i="1"/>
  <c r="AV1222" i="1"/>
  <c r="AV1220" i="1"/>
  <c r="AV1218" i="1"/>
  <c r="AV1216" i="1"/>
  <c r="AV1214" i="1"/>
  <c r="AV1211" i="1"/>
  <c r="AV1209" i="1"/>
  <c r="AV1187" i="1"/>
  <c r="AV1101" i="1"/>
  <c r="AV1094" i="1"/>
  <c r="AV1061" i="1"/>
  <c r="AV1022" i="1"/>
  <c r="AV1010" i="1"/>
  <c r="AV1005" i="1"/>
  <c r="AV1003" i="1"/>
  <c r="AV1001" i="1"/>
  <c r="AV999" i="1"/>
  <c r="AV997" i="1"/>
  <c r="AV995" i="1"/>
  <c r="AV993" i="1"/>
  <c r="AV991" i="1"/>
  <c r="AV989" i="1"/>
  <c r="AV987" i="1"/>
  <c r="AV985" i="1"/>
  <c r="AV983" i="1"/>
  <c r="AV981" i="1"/>
  <c r="AV966" i="1"/>
  <c r="AV960" i="1"/>
  <c r="AV930" i="1"/>
  <c r="AV928" i="1"/>
  <c r="AV925" i="1"/>
  <c r="AV923" i="1"/>
  <c r="AV921" i="1"/>
  <c r="AV919" i="1"/>
  <c r="AV910" i="1"/>
  <c r="AV901" i="1"/>
  <c r="AV899" i="1"/>
  <c r="AV897" i="1"/>
  <c r="AV895" i="1"/>
  <c r="AV893" i="1"/>
  <c r="AV891" i="1"/>
  <c r="AV889" i="1"/>
  <c r="AV887" i="1"/>
  <c r="AV885" i="1"/>
  <c r="AV883" i="1"/>
  <c r="AV881" i="1"/>
  <c r="AV879" i="1"/>
  <c r="AV877" i="1"/>
  <c r="AV875" i="1"/>
  <c r="AV873" i="1"/>
  <c r="AV871" i="1"/>
  <c r="AV869" i="1"/>
  <c r="AV867" i="1"/>
  <c r="AV865" i="1"/>
  <c r="AV863" i="1"/>
  <c r="AV861" i="1"/>
  <c r="AV859" i="1"/>
  <c r="AV857" i="1"/>
  <c r="AV855" i="1"/>
  <c r="AV853" i="1"/>
  <c r="AV851" i="1"/>
  <c r="AV849" i="1"/>
  <c r="AV847" i="1"/>
  <c r="AV845" i="1"/>
  <c r="AV843" i="1"/>
  <c r="AV841" i="1"/>
  <c r="AV839" i="1"/>
  <c r="AV837" i="1"/>
  <c r="AV835" i="1"/>
  <c r="AV833" i="1"/>
  <c r="AV831" i="1"/>
  <c r="AV826" i="1"/>
  <c r="AV824" i="1"/>
  <c r="AV822" i="1"/>
  <c r="AV819" i="1"/>
  <c r="AV817" i="1"/>
  <c r="AV815" i="1"/>
  <c r="AV813" i="1"/>
  <c r="AV811" i="1"/>
  <c r="AV809" i="1"/>
  <c r="AV1227" i="1"/>
  <c r="AV1223" i="1"/>
  <c r="AV1219" i="1"/>
  <c r="AV1215" i="1"/>
  <c r="AV1210" i="1"/>
  <c r="AV1180" i="1"/>
  <c r="AV1064" i="1"/>
  <c r="AV1012" i="1"/>
  <c r="AV1004" i="1"/>
  <c r="AV1000" i="1"/>
  <c r="AV996" i="1"/>
  <c r="AV992" i="1"/>
  <c r="AV988" i="1"/>
  <c r="AV984" i="1"/>
  <c r="AV967" i="1"/>
  <c r="AV931" i="1"/>
  <c r="AV927" i="1"/>
  <c r="AV922" i="1"/>
  <c r="AV918" i="1"/>
  <c r="AV900" i="1"/>
  <c r="AV896" i="1"/>
  <c r="AV892" i="1"/>
  <c r="AV888" i="1"/>
  <c r="AV884" i="1"/>
  <c r="AV880" i="1"/>
  <c r="AV876" i="1"/>
  <c r="AV872" i="1"/>
  <c r="AV868" i="1"/>
  <c r="AV864" i="1"/>
  <c r="AV860" i="1"/>
  <c r="AV856" i="1"/>
  <c r="AV852" i="1"/>
  <c r="AV848" i="1"/>
  <c r="AV844" i="1"/>
  <c r="AV840" i="1"/>
  <c r="AV836" i="1"/>
  <c r="AV832" i="1"/>
  <c r="AV825" i="1"/>
  <c r="AV821" i="1"/>
  <c r="AV816" i="1"/>
  <c r="AV812" i="1"/>
  <c r="AV808" i="1"/>
  <c r="AV803" i="1"/>
  <c r="AV801" i="1"/>
  <c r="AV799" i="1"/>
  <c r="AV797" i="1"/>
  <c r="AV795" i="1"/>
  <c r="AV793" i="1"/>
  <c r="AV791" i="1"/>
  <c r="AV789" i="1"/>
  <c r="AV787" i="1"/>
  <c r="AV785" i="1"/>
  <c r="AV781" i="1"/>
  <c r="AV772" i="1"/>
  <c r="AV770" i="1"/>
  <c r="AV768" i="1"/>
  <c r="AV766" i="1"/>
  <c r="AV764" i="1"/>
  <c r="AV760" i="1"/>
  <c r="AV755" i="1"/>
  <c r="AV751" i="1"/>
  <c r="AV747" i="1"/>
  <c r="AV740" i="1"/>
  <c r="AV735" i="1"/>
  <c r="AV725" i="1"/>
  <c r="AV722" i="1"/>
  <c r="AV719" i="1"/>
  <c r="AV717" i="1"/>
  <c r="AV712" i="1"/>
  <c r="AV710" i="1"/>
  <c r="AV708" i="1"/>
  <c r="AV706" i="1"/>
  <c r="AV693" i="1"/>
  <c r="AV688" i="1"/>
  <c r="AV686" i="1"/>
  <c r="AV679" i="1"/>
  <c r="AV677" i="1"/>
  <c r="AV675" i="1"/>
  <c r="AV669" i="1"/>
  <c r="AV665" i="1"/>
  <c r="AV658" i="1"/>
  <c r="AV656" i="1"/>
  <c r="AV652" i="1"/>
  <c r="AV650" i="1"/>
  <c r="AV805" i="1"/>
  <c r="AV1225" i="1"/>
  <c r="AV1217" i="1"/>
  <c r="AV1208" i="1"/>
  <c r="AV1056" i="1"/>
  <c r="AV1002" i="1"/>
  <c r="AV994" i="1"/>
  <c r="AV986" i="1"/>
  <c r="AV964" i="1"/>
  <c r="AV924" i="1"/>
  <c r="AV906" i="1"/>
  <c r="AV894" i="1"/>
  <c r="AV886" i="1"/>
  <c r="AV878" i="1"/>
  <c r="AV870" i="1"/>
  <c r="AV862" i="1"/>
  <c r="AV854" i="1"/>
  <c r="AV846" i="1"/>
  <c r="AV838" i="1"/>
  <c r="AV829" i="1"/>
  <c r="AV818" i="1"/>
  <c r="AV810" i="1"/>
  <c r="AV804" i="1"/>
  <c r="AV800" i="1"/>
  <c r="AV796" i="1"/>
  <c r="AV792" i="1"/>
  <c r="AV788" i="1"/>
  <c r="AV784" i="1"/>
  <c r="AV771" i="1"/>
  <c r="AV767" i="1"/>
  <c r="AV762" i="1"/>
  <c r="AV753" i="1"/>
  <c r="AV743" i="1"/>
  <c r="AV726" i="1"/>
  <c r="AV720" i="1"/>
  <c r="AV713" i="1"/>
  <c r="AV709" i="1"/>
  <c r="AV694" i="1"/>
  <c r="AV687" i="1"/>
  <c r="AV678" i="1"/>
  <c r="AV674" i="1"/>
  <c r="AV659" i="1"/>
  <c r="AV655" i="1"/>
  <c r="AV648" i="1"/>
  <c r="AV641" i="1"/>
  <c r="AV637" i="1"/>
  <c r="AV628" i="1"/>
  <c r="AV624" i="1"/>
  <c r="AV619" i="1"/>
  <c r="AV615" i="1"/>
  <c r="AV643" i="1"/>
  <c r="AV640" i="1"/>
  <c r="AV632" i="1"/>
  <c r="AV627" i="1"/>
  <c r="AV621" i="1"/>
  <c r="AV617" i="1"/>
  <c r="AV612" i="1"/>
  <c r="AV610" i="1"/>
  <c r="AV608" i="1"/>
  <c r="AV606" i="1"/>
  <c r="AV604" i="1"/>
  <c r="AV594" i="1"/>
  <c r="AV589" i="1"/>
  <c r="AV567" i="1"/>
  <c r="AV565" i="1"/>
  <c r="AV563" i="1"/>
  <c r="AV560" i="1"/>
  <c r="AV558" i="1"/>
  <c r="AV551" i="1"/>
  <c r="AV530" i="1"/>
  <c r="AV528" i="1"/>
  <c r="AV508" i="1"/>
  <c r="AV490" i="1"/>
  <c r="AV457" i="1"/>
  <c r="AV455" i="1"/>
  <c r="AV453" i="1"/>
  <c r="AV451" i="1"/>
  <c r="AV419" i="1"/>
  <c r="AV409" i="1"/>
  <c r="AV407" i="1"/>
  <c r="AV405" i="1"/>
  <c r="AV388" i="1"/>
  <c r="AV386" i="1"/>
  <c r="AV376" i="1"/>
  <c r="AV374" i="1"/>
  <c r="AV370" i="1"/>
  <c r="AV358" i="1"/>
  <c r="AV349" i="1"/>
  <c r="AV346" i="1"/>
  <c r="AV328" i="1"/>
  <c r="AV308" i="1"/>
  <c r="AV298" i="1"/>
  <c r="AV296" i="1"/>
  <c r="AV280" i="1"/>
  <c r="AV278" i="1"/>
  <c r="AV276" i="1"/>
  <c r="AV274" i="1"/>
  <c r="AV272" i="1"/>
  <c r="AV270" i="1"/>
  <c r="AV268" i="1"/>
  <c r="AV266" i="1"/>
  <c r="AV264" i="1"/>
  <c r="AV262" i="1"/>
  <c r="AV260" i="1"/>
  <c r="AV258" i="1"/>
  <c r="AV256" i="1"/>
  <c r="AV254" i="1"/>
  <c r="AV252" i="1"/>
  <c r="AV249" i="1"/>
  <c r="AV245" i="1"/>
  <c r="AV242" i="1"/>
  <c r="AV240" i="1"/>
  <c r="AV238" i="1"/>
  <c r="AV236" i="1"/>
  <c r="AV234" i="1"/>
  <c r="AV232" i="1"/>
  <c r="AV230" i="1"/>
  <c r="AV228" i="1"/>
  <c r="AV226" i="1"/>
  <c r="AV224" i="1"/>
  <c r="AV222" i="1"/>
  <c r="AV220" i="1"/>
  <c r="AV218" i="1"/>
  <c r="AV216" i="1"/>
  <c r="AV214" i="1"/>
  <c r="AV211" i="1"/>
  <c r="AV209" i="1"/>
  <c r="AV207" i="1"/>
  <c r="AV205" i="1"/>
  <c r="AV203" i="1"/>
  <c r="AV201" i="1"/>
  <c r="AV199" i="1"/>
  <c r="AV197" i="1"/>
  <c r="AV195" i="1"/>
  <c r="AV193" i="1"/>
  <c r="AV191" i="1"/>
  <c r="AV189" i="1"/>
  <c r="AV187" i="1"/>
  <c r="AV185" i="1"/>
  <c r="AV183" i="1"/>
  <c r="AV181" i="1"/>
  <c r="AV179" i="1"/>
  <c r="AV176" i="1"/>
  <c r="AV174" i="1"/>
  <c r="AV172" i="1"/>
  <c r="AV170" i="1"/>
  <c r="AV168" i="1"/>
  <c r="AV166" i="1"/>
  <c r="AV164" i="1"/>
  <c r="AV162" i="1"/>
  <c r="AV158" i="1"/>
  <c r="AV156" i="1"/>
  <c r="AV154" i="1"/>
  <c r="AV152" i="1"/>
  <c r="AV150" i="1"/>
  <c r="AV148" i="1"/>
  <c r="AV145" i="1"/>
  <c r="AV143" i="1"/>
  <c r="AV141" i="1"/>
  <c r="AV138" i="1"/>
  <c r="AV112" i="1"/>
  <c r="AV109" i="1"/>
  <c r="AV99" i="1"/>
  <c r="AV87" i="1"/>
  <c r="AV84" i="1"/>
  <c r="AV60" i="1"/>
  <c r="AV58" i="1"/>
  <c r="AV56" i="1"/>
  <c r="AV54" i="1"/>
  <c r="AV51" i="1"/>
  <c r="AV49" i="1"/>
  <c r="AV47" i="1"/>
  <c r="AV45" i="1"/>
  <c r="AV43" i="1"/>
  <c r="AV1221" i="1"/>
  <c r="AV1097" i="1"/>
  <c r="AV998" i="1"/>
  <c r="AV982" i="1"/>
  <c r="AV920" i="1"/>
  <c r="AV890" i="1"/>
  <c r="AV874" i="1"/>
  <c r="AV858" i="1"/>
  <c r="AV842" i="1"/>
  <c r="AV823" i="1"/>
  <c r="AV807" i="1"/>
  <c r="AV798" i="1"/>
  <c r="AV790" i="1"/>
  <c r="AV773" i="1"/>
  <c r="AV765" i="1"/>
  <c r="AV749" i="1"/>
  <c r="AV724" i="1"/>
  <c r="AV711" i="1"/>
  <c r="AV691" i="1"/>
  <c r="AV676" i="1"/>
  <c r="AV657" i="1"/>
  <c r="AV645" i="1"/>
  <c r="AV631" i="1"/>
  <c r="AV623" i="1"/>
  <c r="AV633" i="1"/>
  <c r="AV626" i="1"/>
  <c r="AV613" i="1"/>
  <c r="AV609" i="1"/>
  <c r="AV605" i="1"/>
  <c r="AV593" i="1"/>
  <c r="AV566" i="1"/>
  <c r="AV561" i="1"/>
  <c r="AV552" i="1"/>
  <c r="AV529" i="1"/>
  <c r="AV491" i="1"/>
  <c r="AV456" i="1"/>
  <c r="AV452" i="1"/>
  <c r="AV417" i="1"/>
  <c r="AV406" i="1"/>
  <c r="AV387" i="1"/>
  <c r="AV375" i="1"/>
  <c r="AV364" i="1"/>
  <c r="AV348" i="1"/>
  <c r="AV327" i="1"/>
  <c r="AV297" i="1"/>
  <c r="AV279" i="1"/>
  <c r="AV275" i="1"/>
  <c r="AV271" i="1"/>
  <c r="AV267" i="1"/>
  <c r="AV263" i="1"/>
  <c r="AV259" i="1"/>
  <c r="AV255" i="1"/>
  <c r="AV251" i="1"/>
  <c r="AV243" i="1"/>
  <c r="AV239" i="1"/>
  <c r="AV235" i="1"/>
  <c r="AV231" i="1"/>
  <c r="AV227" i="1"/>
  <c r="AV223" i="1"/>
  <c r="AV219" i="1"/>
  <c r="AV215" i="1"/>
  <c r="AV210" i="1"/>
  <c r="AV206" i="1"/>
  <c r="AV202" i="1"/>
  <c r="AV198" i="1"/>
  <c r="AV194" i="1"/>
  <c r="AV190" i="1"/>
  <c r="AV186" i="1"/>
  <c r="AV182" i="1"/>
  <c r="AV178" i="1"/>
  <c r="AV173" i="1"/>
  <c r="AV169" i="1"/>
  <c r="AV165" i="1"/>
  <c r="AV160" i="1"/>
  <c r="AV155" i="1"/>
  <c r="AV151" i="1"/>
  <c r="AV146" i="1"/>
  <c r="AV113" i="1"/>
  <c r="AV86" i="1"/>
  <c r="AV55" i="1"/>
  <c r="AV5" i="1"/>
  <c r="AV17" i="1"/>
  <c r="AV21" i="1"/>
  <c r="AV25" i="1"/>
  <c r="AV29" i="1"/>
  <c r="AV33" i="1"/>
  <c r="AV37" i="1"/>
  <c r="AV41" i="1"/>
  <c r="AV46" i="1"/>
  <c r="AV140" i="1"/>
  <c r="AV149" i="1"/>
  <c r="AV184" i="1"/>
  <c r="AV217" i="1"/>
  <c r="AV233" i="1"/>
  <c r="AV253" i="1"/>
  <c r="AV269" i="1"/>
  <c r="AV307" i="1"/>
  <c r="AV350" i="1"/>
  <c r="AV408" i="1"/>
  <c r="AV509" i="1"/>
  <c r="AV568" i="1"/>
  <c r="AV616" i="1"/>
  <c r="AV644" i="1"/>
  <c r="AV44" i="1"/>
  <c r="AV180" i="1"/>
  <c r="AV213" i="1"/>
  <c r="AV620" i="1"/>
  <c r="AV651" i="1"/>
  <c r="AV718" i="1"/>
  <c r="AV786" i="1"/>
  <c r="AV834" i="1"/>
  <c r="AV898" i="1"/>
  <c r="AV990" i="1"/>
  <c r="AU1228" i="1"/>
  <c r="AU1226" i="1"/>
  <c r="AU1224" i="1"/>
  <c r="AU1222" i="1"/>
  <c r="AU1220" i="1"/>
  <c r="AU1218" i="1"/>
  <c r="AU1216" i="1"/>
  <c r="AU1214" i="1"/>
  <c r="AU1211" i="1"/>
  <c r="AU1209" i="1"/>
  <c r="AU1187" i="1"/>
  <c r="AU1101" i="1"/>
  <c r="AU1094" i="1"/>
  <c r="AU1061" i="1"/>
  <c r="AU1022" i="1"/>
  <c r="AU1010" i="1"/>
  <c r="AU1005" i="1"/>
  <c r="AU1003" i="1"/>
  <c r="AU1001" i="1"/>
  <c r="AU999" i="1"/>
  <c r="AU997" i="1"/>
  <c r="AU995" i="1"/>
  <c r="AU993" i="1"/>
  <c r="AU991" i="1"/>
  <c r="AU989" i="1"/>
  <c r="AU987" i="1"/>
  <c r="AU985" i="1"/>
  <c r="AU983" i="1"/>
  <c r="AU981" i="1"/>
  <c r="AU966" i="1"/>
  <c r="AU960" i="1"/>
  <c r="AU930" i="1"/>
  <c r="AU928" i="1"/>
  <c r="AU925" i="1"/>
  <c r="AU923" i="1"/>
  <c r="AU921" i="1"/>
  <c r="AU919" i="1"/>
  <c r="AU910" i="1"/>
  <c r="AU901" i="1"/>
  <c r="AU899" i="1"/>
  <c r="AU897" i="1"/>
  <c r="AU895" i="1"/>
  <c r="AU893" i="1"/>
  <c r="AU891" i="1"/>
  <c r="AU889" i="1"/>
  <c r="AU887" i="1"/>
  <c r="AU885" i="1"/>
  <c r="AU883" i="1"/>
  <c r="AU881" i="1"/>
  <c r="AU879" i="1"/>
  <c r="AU877" i="1"/>
  <c r="AU875" i="1"/>
  <c r="AU873" i="1"/>
  <c r="AU871" i="1"/>
  <c r="AU869" i="1"/>
  <c r="AU867" i="1"/>
  <c r="AU865" i="1"/>
  <c r="AU863" i="1"/>
  <c r="AU861" i="1"/>
  <c r="AU859" i="1"/>
  <c r="AU857" i="1"/>
  <c r="AU855" i="1"/>
  <c r="AU853" i="1"/>
  <c r="AU851" i="1"/>
  <c r="AU849" i="1"/>
  <c r="AU847" i="1"/>
  <c r="AU845" i="1"/>
  <c r="AU843" i="1"/>
  <c r="AU841" i="1"/>
  <c r="AU839" i="1"/>
  <c r="AU837" i="1"/>
  <c r="AU835" i="1"/>
  <c r="AU833" i="1"/>
  <c r="AU831" i="1"/>
  <c r="AU826" i="1"/>
  <c r="AU824" i="1"/>
  <c r="AU822" i="1"/>
  <c r="AU819" i="1"/>
  <c r="AU817" i="1"/>
  <c r="AU815" i="1"/>
  <c r="AU813" i="1"/>
  <c r="AU811" i="1"/>
  <c r="AU809" i="1"/>
  <c r="AU807" i="1"/>
  <c r="AU805" i="1"/>
  <c r="AU806" i="1"/>
  <c r="AU1227" i="1"/>
  <c r="AU1223" i="1"/>
  <c r="AU1219" i="1"/>
  <c r="AU1215" i="1"/>
  <c r="AU1210" i="1"/>
  <c r="AU1180" i="1"/>
  <c r="AU1064" i="1"/>
  <c r="AU1012" i="1"/>
  <c r="AU1004" i="1"/>
  <c r="AU1000" i="1"/>
  <c r="AU996" i="1"/>
  <c r="AU992" i="1"/>
  <c r="AU988" i="1"/>
  <c r="AU984" i="1"/>
  <c r="AU967" i="1"/>
  <c r="AU931" i="1"/>
  <c r="AU927" i="1"/>
  <c r="AU922" i="1"/>
  <c r="AU918" i="1"/>
  <c r="AU900" i="1"/>
  <c r="AU896" i="1"/>
  <c r="AU892" i="1"/>
  <c r="AU888" i="1"/>
  <c r="AU884" i="1"/>
  <c r="AU880" i="1"/>
  <c r="AU876" i="1"/>
  <c r="AU872" i="1"/>
  <c r="AU868" i="1"/>
  <c r="AU864" i="1"/>
  <c r="AU860" i="1"/>
  <c r="AU856" i="1"/>
  <c r="AU852" i="1"/>
  <c r="AU848" i="1"/>
  <c r="AU844" i="1"/>
  <c r="AU840" i="1"/>
  <c r="AU836" i="1"/>
  <c r="AU832" i="1"/>
  <c r="AU825" i="1"/>
  <c r="AU821" i="1"/>
  <c r="AU816" i="1"/>
  <c r="AU812" i="1"/>
  <c r="AU808" i="1"/>
  <c r="AU803" i="1"/>
  <c r="AU801" i="1"/>
  <c r="AU799" i="1"/>
  <c r="AU797" i="1"/>
  <c r="AU795" i="1"/>
  <c r="AU793" i="1"/>
  <c r="AU791" i="1"/>
  <c r="AU789" i="1"/>
  <c r="AU787" i="1"/>
  <c r="AU785" i="1"/>
  <c r="AU781" i="1"/>
  <c r="AU772" i="1"/>
  <c r="AU770" i="1"/>
  <c r="AU768" i="1"/>
  <c r="AU766" i="1"/>
  <c r="AU764" i="1"/>
  <c r="AU760" i="1"/>
  <c r="AU755" i="1"/>
  <c r="AU751" i="1"/>
  <c r="AU747" i="1"/>
  <c r="AU740" i="1"/>
  <c r="AU735" i="1"/>
  <c r="AU725" i="1"/>
  <c r="AU722" i="1"/>
  <c r="AU719" i="1"/>
  <c r="AU717" i="1"/>
  <c r="AU712" i="1"/>
  <c r="AU710" i="1"/>
  <c r="AU708" i="1"/>
  <c r="AU706" i="1"/>
  <c r="AU693" i="1"/>
  <c r="AU688" i="1"/>
  <c r="AU686" i="1"/>
  <c r="AU679" i="1"/>
  <c r="AU677" i="1"/>
  <c r="AU675" i="1"/>
  <c r="AU669" i="1"/>
  <c r="AU665" i="1"/>
  <c r="AU658" i="1"/>
  <c r="AU656" i="1"/>
  <c r="AU652" i="1"/>
  <c r="AU650" i="1"/>
  <c r="AU645" i="1"/>
  <c r="AU643" i="1"/>
  <c r="AU641" i="1"/>
  <c r="AU638" i="1"/>
  <c r="AU634" i="1"/>
  <c r="AU632" i="1"/>
  <c r="AU628" i="1"/>
  <c r="AU626" i="1"/>
  <c r="AU623" i="1"/>
  <c r="AU621" i="1"/>
  <c r="AU619" i="1"/>
  <c r="AU616" i="1"/>
  <c r="AU614" i="1"/>
  <c r="AU644" i="1"/>
  <c r="AU633" i="1"/>
  <c r="AU622" i="1"/>
  <c r="AU613" i="1"/>
  <c r="AU611" i="1"/>
  <c r="AU609" i="1"/>
  <c r="AU607" i="1"/>
  <c r="AU605" i="1"/>
  <c r="AU600" i="1"/>
  <c r="AU593" i="1"/>
  <c r="AU568" i="1"/>
  <c r="AU566" i="1"/>
  <c r="AU564" i="1"/>
  <c r="AU561" i="1"/>
  <c r="AU559" i="1"/>
  <c r="AU552" i="1"/>
  <c r="AU550" i="1"/>
  <c r="AU529" i="1"/>
  <c r="AU509" i="1"/>
  <c r="AU491" i="1"/>
  <c r="AU458" i="1"/>
  <c r="AU456" i="1"/>
  <c r="AU454" i="1"/>
  <c r="AU452" i="1"/>
  <c r="AU450" i="1"/>
  <c r="AU417" i="1"/>
  <c r="AU408" i="1"/>
  <c r="AU406" i="1"/>
  <c r="AU403" i="1"/>
  <c r="AU387" i="1"/>
  <c r="AU383" i="1"/>
  <c r="AU375" i="1"/>
  <c r="AU373" i="1"/>
  <c r="AU364" i="1"/>
  <c r="AU350" i="1"/>
  <c r="AU348" i="1"/>
  <c r="AU345" i="1"/>
  <c r="AU327" i="1"/>
  <c r="AU307" i="1"/>
  <c r="AU297" i="1"/>
  <c r="AU295" i="1"/>
  <c r="AU279" i="1"/>
  <c r="AU277" i="1"/>
  <c r="AU275" i="1"/>
  <c r="AU273" i="1"/>
  <c r="AU271" i="1"/>
  <c r="AU269" i="1"/>
  <c r="AU267" i="1"/>
  <c r="AU265" i="1"/>
  <c r="AU263" i="1"/>
  <c r="AU261" i="1"/>
  <c r="AU259" i="1"/>
  <c r="AU257" i="1"/>
  <c r="AU255" i="1"/>
  <c r="AU253" i="1"/>
  <c r="AU251" i="1"/>
  <c r="AU247" i="1"/>
  <c r="AU243" i="1"/>
  <c r="AU241" i="1"/>
  <c r="AU239" i="1"/>
  <c r="AU237" i="1"/>
  <c r="AU235" i="1"/>
  <c r="AU233" i="1"/>
  <c r="AU231" i="1"/>
  <c r="AU229" i="1"/>
  <c r="AU227" i="1"/>
  <c r="AU225" i="1"/>
  <c r="AU223" i="1"/>
  <c r="AU221" i="1"/>
  <c r="AU219" i="1"/>
  <c r="AU217" i="1"/>
  <c r="AU215" i="1"/>
  <c r="AU213" i="1"/>
  <c r="AU210" i="1"/>
  <c r="AU208" i="1"/>
  <c r="AU206" i="1"/>
  <c r="AU204" i="1"/>
  <c r="AU202" i="1"/>
  <c r="AU200" i="1"/>
  <c r="AU198" i="1"/>
  <c r="AU196" i="1"/>
  <c r="AU194" i="1"/>
  <c r="AU192" i="1"/>
  <c r="AU190" i="1"/>
  <c r="AU188" i="1"/>
  <c r="AU186" i="1"/>
  <c r="AU184" i="1"/>
  <c r="AU182" i="1"/>
  <c r="AU180" i="1"/>
  <c r="AU178" i="1"/>
  <c r="AU175" i="1"/>
  <c r="AU173" i="1"/>
  <c r="AU171" i="1"/>
  <c r="AU169" i="1"/>
  <c r="AU167" i="1"/>
  <c r="AU165" i="1"/>
  <c r="AU163" i="1"/>
  <c r="AU160" i="1"/>
  <c r="AU157" i="1"/>
  <c r="AU155" i="1"/>
  <c r="AU153" i="1"/>
  <c r="AU151" i="1"/>
  <c r="AU149" i="1"/>
  <c r="AU1225" i="1"/>
  <c r="AU1217" i="1"/>
  <c r="AU1208" i="1"/>
  <c r="AU1056" i="1"/>
  <c r="AU1002" i="1"/>
  <c r="AU994" i="1"/>
  <c r="AU986" i="1"/>
  <c r="AU964" i="1"/>
  <c r="AU924" i="1"/>
  <c r="AU906" i="1"/>
  <c r="AU894" i="1"/>
  <c r="AU886" i="1"/>
  <c r="AU878" i="1"/>
  <c r="AU870" i="1"/>
  <c r="AU862" i="1"/>
  <c r="AU854" i="1"/>
  <c r="AU846" i="1"/>
  <c r="AU838" i="1"/>
  <c r="AU829" i="1"/>
  <c r="AU818" i="1"/>
  <c r="AU810" i="1"/>
  <c r="AU804" i="1"/>
  <c r="AU800" i="1"/>
  <c r="AU796" i="1"/>
  <c r="AU792" i="1"/>
  <c r="AU788" i="1"/>
  <c r="AU784" i="1"/>
  <c r="AU771" i="1"/>
  <c r="AU767" i="1"/>
  <c r="AU762" i="1"/>
  <c r="AU753" i="1"/>
  <c r="AU743" i="1"/>
  <c r="AU726" i="1"/>
  <c r="AU720" i="1"/>
  <c r="AU713" i="1"/>
  <c r="AU709" i="1"/>
  <c r="AU694" i="1"/>
  <c r="AU687" i="1"/>
  <c r="AU678" i="1"/>
  <c r="AU674" i="1"/>
  <c r="AU659" i="1"/>
  <c r="AU655" i="1"/>
  <c r="AU648" i="1"/>
  <c r="AU637" i="1"/>
  <c r="AU624" i="1"/>
  <c r="AU615" i="1"/>
  <c r="AU640" i="1"/>
  <c r="AU617" i="1"/>
  <c r="AU612" i="1"/>
  <c r="AU608" i="1"/>
  <c r="AU604" i="1"/>
  <c r="AU589" i="1"/>
  <c r="AU565" i="1"/>
  <c r="AU560" i="1"/>
  <c r="AU551" i="1"/>
  <c r="AU528" i="1"/>
  <c r="AU490" i="1"/>
  <c r="AU455" i="1"/>
  <c r="AU451" i="1"/>
  <c r="AU409" i="1"/>
  <c r="AU405" i="1"/>
  <c r="AU386" i="1"/>
  <c r="AU374" i="1"/>
  <c r="AU358" i="1"/>
  <c r="AU346" i="1"/>
  <c r="AU308" i="1"/>
  <c r="AU296" i="1"/>
  <c r="AU278" i="1"/>
  <c r="AU274" i="1"/>
  <c r="AU270" i="1"/>
  <c r="AU266" i="1"/>
  <c r="AU262" i="1"/>
  <c r="AU258" i="1"/>
  <c r="AU254" i="1"/>
  <c r="AU249" i="1"/>
  <c r="AU242" i="1"/>
  <c r="AU238" i="1"/>
  <c r="AU234" i="1"/>
  <c r="AU230" i="1"/>
  <c r="AU226" i="1"/>
  <c r="AU222" i="1"/>
  <c r="AU218" i="1"/>
  <c r="AU1213" i="1"/>
  <c r="AU1006" i="1"/>
  <c r="AU990" i="1"/>
  <c r="AU929" i="1"/>
  <c r="AU898" i="1"/>
  <c r="AU882" i="1"/>
  <c r="AU866" i="1"/>
  <c r="AU850" i="1"/>
  <c r="AU834" i="1"/>
  <c r="AU814" i="1"/>
  <c r="AU802" i="1"/>
  <c r="AU794" i="1"/>
  <c r="AU786" i="1"/>
  <c r="AU769" i="1"/>
  <c r="AU757" i="1"/>
  <c r="AU738" i="1"/>
  <c r="AU718" i="1"/>
  <c r="AU707" i="1"/>
  <c r="AU680" i="1"/>
  <c r="AU666" i="1"/>
  <c r="AU651" i="1"/>
  <c r="AU642" i="1"/>
  <c r="AU620" i="1"/>
  <c r="AU144" i="1"/>
  <c r="AU141" i="1"/>
  <c r="AU110" i="1"/>
  <c r="AU99" i="1"/>
  <c r="AU68" i="1"/>
  <c r="AU58" i="1"/>
  <c r="AU5" i="1"/>
  <c r="AU15" i="1"/>
  <c r="AU17" i="1"/>
  <c r="AU19" i="1"/>
  <c r="AU21" i="1"/>
  <c r="AU23" i="1"/>
  <c r="AU25" i="1"/>
  <c r="AU27" i="1"/>
  <c r="AU29" i="1"/>
  <c r="AU31" i="1"/>
  <c r="AU33" i="1"/>
  <c r="AU35" i="1"/>
  <c r="AU37" i="1"/>
  <c r="AU39" i="1"/>
  <c r="AU41" i="1"/>
  <c r="AU43" i="1"/>
  <c r="AU46" i="1"/>
  <c r="AV48" i="1"/>
  <c r="AU51" i="1"/>
  <c r="AU55" i="1"/>
  <c r="AU59" i="1"/>
  <c r="AU84" i="1"/>
  <c r="AV91" i="1"/>
  <c r="AV110" i="1"/>
  <c r="AU140" i="1"/>
  <c r="AU143" i="1"/>
  <c r="AU148" i="1"/>
  <c r="AV153" i="1"/>
  <c r="AU158" i="1"/>
  <c r="AU166" i="1"/>
  <c r="AV171" i="1"/>
  <c r="AU176" i="1"/>
  <c r="AU183" i="1"/>
  <c r="AV188" i="1"/>
  <c r="AU193" i="1"/>
  <c r="AU199" i="1"/>
  <c r="AV204" i="1"/>
  <c r="AU209" i="1"/>
  <c r="AU216" i="1"/>
  <c r="AU224" i="1"/>
  <c r="AU232" i="1"/>
  <c r="AU240" i="1"/>
  <c r="AU252" i="1"/>
  <c r="AU260" i="1"/>
  <c r="AU268" i="1"/>
  <c r="AU276" i="1"/>
  <c r="AU298" i="1"/>
  <c r="AU349" i="1"/>
  <c r="AU376" i="1"/>
  <c r="AU407" i="1"/>
  <c r="AU453" i="1"/>
  <c r="AU508" i="1"/>
  <c r="AU558" i="1"/>
  <c r="AU567" i="1"/>
  <c r="AU606" i="1"/>
  <c r="AV614" i="1"/>
  <c r="AU627" i="1"/>
  <c r="AV642" i="1"/>
  <c r="AV666" i="1"/>
  <c r="AV707" i="1"/>
  <c r="AV738" i="1"/>
  <c r="AV769" i="1"/>
  <c r="AV794" i="1"/>
  <c r="AV814" i="1"/>
  <c r="AV850" i="1"/>
  <c r="AV882" i="1"/>
  <c r="AV929" i="1"/>
  <c r="AV1006" i="1"/>
  <c r="AV15" i="1"/>
  <c r="AV19" i="1"/>
  <c r="AV23" i="1"/>
  <c r="AV27" i="1"/>
  <c r="AV31" i="1"/>
  <c r="AV35" i="1"/>
  <c r="AV39" i="1"/>
  <c r="AV59" i="1"/>
  <c r="AV144" i="1"/>
  <c r="AV167" i="1"/>
  <c r="AV200" i="1"/>
  <c r="AV225" i="1"/>
  <c r="AV241" i="1"/>
  <c r="AV261" i="1"/>
  <c r="AV277" i="1"/>
  <c r="AV383" i="1"/>
  <c r="AV454" i="1"/>
  <c r="AV559" i="1"/>
  <c r="AV607" i="1"/>
  <c r="AV52" i="1"/>
  <c r="AV100" i="1"/>
  <c r="AV163" i="1"/>
  <c r="AV196" i="1"/>
  <c r="AV634" i="1"/>
  <c r="AV680" i="1"/>
  <c r="AV757" i="1"/>
  <c r="AV802" i="1"/>
  <c r="AV866" i="1"/>
  <c r="AV1213" i="1"/>
  <c r="AV1229" i="1"/>
  <c r="AV14" i="1"/>
  <c r="AV16" i="1"/>
  <c r="AV18" i="1"/>
  <c r="AV20" i="1"/>
  <c r="AV22" i="1"/>
  <c r="AV24" i="1"/>
  <c r="AV26" i="1"/>
  <c r="AV28" i="1"/>
  <c r="AV30" i="1"/>
  <c r="AV32" i="1"/>
  <c r="AV34" i="1"/>
  <c r="AV36" i="1"/>
  <c r="AV38" i="1"/>
  <c r="AV40" i="1"/>
  <c r="AV42" i="1"/>
  <c r="AU45" i="1"/>
  <c r="AU48" i="1"/>
  <c r="AV50" i="1"/>
  <c r="AU54" i="1"/>
  <c r="AV57" i="1"/>
  <c r="AV68" i="1"/>
  <c r="AU91" i="1"/>
  <c r="AU109" i="1"/>
  <c r="AU138" i="1"/>
  <c r="AV142" i="1"/>
  <c r="AU146" i="1"/>
  <c r="AU152" i="1"/>
  <c r="AV157" i="1"/>
  <c r="AU164" i="1"/>
  <c r="AU170" i="1"/>
  <c r="AV175" i="1"/>
  <c r="AU181" i="1"/>
  <c r="AU187" i="1"/>
  <c r="AV192" i="1"/>
  <c r="AU197" i="1"/>
  <c r="AU203" i="1"/>
  <c r="AV208" i="1"/>
  <c r="AU214" i="1"/>
  <c r="AV221" i="1"/>
  <c r="AV229" i="1"/>
  <c r="AV237" i="1"/>
  <c r="AV247" i="1"/>
  <c r="AV257" i="1"/>
  <c r="AV265" i="1"/>
  <c r="AV273" i="1"/>
  <c r="AV295" i="1"/>
  <c r="AV345" i="1"/>
  <c r="AV373" i="1"/>
  <c r="AV403" i="1"/>
  <c r="AV450" i="1"/>
  <c r="AV458" i="1"/>
  <c r="AV550" i="1"/>
  <c r="AV564" i="1"/>
  <c r="AV600" i="1"/>
  <c r="AV611" i="1"/>
  <c r="AV622" i="1"/>
  <c r="AV638" i="1"/>
  <c r="AU657" i="1"/>
  <c r="AU691" i="1"/>
  <c r="AU724" i="1"/>
  <c r="AU765" i="1"/>
  <c r="AU790" i="1"/>
  <c r="AV806" i="1"/>
  <c r="AU842" i="1"/>
  <c r="AU874" i="1"/>
  <c r="AU920" i="1"/>
  <c r="AU998" i="1"/>
  <c r="AU1221" i="1"/>
  <c r="AW1231" i="1"/>
  <c r="AT14" i="1"/>
  <c r="AZ14" i="1" s="1"/>
  <c r="AR36" i="1"/>
  <c r="AR68" i="1"/>
  <c r="AT78" i="1"/>
  <c r="AZ78" i="1" s="1"/>
  <c r="AR100" i="1"/>
  <c r="AR132" i="1"/>
  <c r="AX132" i="1" s="1"/>
  <c r="AT142" i="1"/>
  <c r="AZ142" i="1" s="1"/>
  <c r="AR164" i="1"/>
  <c r="AS188" i="1"/>
  <c r="AT202" i="1"/>
  <c r="AZ202" i="1" s="1"/>
  <c r="AT218" i="1"/>
  <c r="AZ218" i="1" s="1"/>
  <c r="AR240" i="1"/>
  <c r="AT282" i="1"/>
  <c r="AZ282" i="1" s="1"/>
  <c r="AR304" i="1"/>
  <c r="AX304" i="1" s="1"/>
  <c r="AT310" i="1"/>
  <c r="AZ310" i="1" s="1"/>
  <c r="AT324" i="1"/>
  <c r="AZ324" i="1" s="1"/>
  <c r="AS325" i="1"/>
  <c r="AY325" i="1" s="1"/>
  <c r="AS326" i="1"/>
  <c r="AY326" i="1" s="1"/>
  <c r="AR328" i="1"/>
  <c r="AT328" i="1"/>
  <c r="AZ328" i="1" s="1"/>
  <c r="AS330" i="1"/>
  <c r="AY330" i="1" s="1"/>
  <c r="AR332" i="1"/>
  <c r="AX332" i="1" s="1"/>
  <c r="AT332" i="1"/>
  <c r="AZ332" i="1" s="1"/>
  <c r="AS334" i="1"/>
  <c r="AY334" i="1" s="1"/>
  <c r="AR336" i="1"/>
  <c r="AX336" i="1" s="1"/>
  <c r="AT336" i="1"/>
  <c r="AZ336" i="1" s="1"/>
  <c r="AS338" i="1"/>
  <c r="AY338" i="1" s="1"/>
  <c r="AR340" i="1"/>
  <c r="AX340" i="1" s="1"/>
  <c r="AT340" i="1"/>
  <c r="AZ340" i="1" s="1"/>
  <c r="AS342" i="1"/>
  <c r="AY342" i="1" s="1"/>
  <c r="AR344" i="1"/>
  <c r="AX344" i="1" s="1"/>
  <c r="AT344" i="1"/>
  <c r="AZ344" i="1" s="1"/>
  <c r="AS346" i="1"/>
  <c r="AT346" i="1"/>
  <c r="AZ346" i="1" s="1"/>
  <c r="AR348" i="1"/>
  <c r="AT348" i="1"/>
  <c r="AZ348" i="1" s="1"/>
  <c r="AS350" i="1"/>
  <c r="AR352" i="1"/>
  <c r="AX352" i="1" s="1"/>
  <c r="AT352" i="1"/>
  <c r="AZ352" i="1" s="1"/>
  <c r="AS354" i="1"/>
  <c r="AY354" i="1" s="1"/>
  <c r="AR356" i="1"/>
  <c r="AX356" i="1" s="1"/>
  <c r="AT356" i="1"/>
  <c r="AZ356" i="1" s="1"/>
  <c r="AS358" i="1"/>
  <c r="AR360" i="1"/>
  <c r="AX360" i="1" s="1"/>
  <c r="AT360" i="1"/>
  <c r="AZ360" i="1" s="1"/>
  <c r="AS362" i="1"/>
  <c r="AY362" i="1" s="1"/>
  <c r="AR364" i="1"/>
  <c r="AT364" i="1"/>
  <c r="AZ364" i="1" s="1"/>
  <c r="AS366" i="1"/>
  <c r="AY366" i="1" s="1"/>
  <c r="AR368" i="1"/>
  <c r="AX368" i="1" s="1"/>
  <c r="AT368" i="1"/>
  <c r="AZ368" i="1" s="1"/>
  <c r="AS370" i="1"/>
  <c r="AR372" i="1"/>
  <c r="AX372" i="1" s="1"/>
  <c r="AT372" i="1"/>
  <c r="AZ372" i="1" s="1"/>
  <c r="AS374" i="1"/>
  <c r="AT374" i="1"/>
  <c r="AZ374" i="1" s="1"/>
  <c r="AR376" i="1"/>
  <c r="AT376" i="1"/>
  <c r="AZ376" i="1" s="1"/>
  <c r="AS378" i="1"/>
  <c r="AY378" i="1" s="1"/>
  <c r="AR380" i="1"/>
  <c r="AX380" i="1" s="1"/>
  <c r="AT380" i="1"/>
  <c r="AZ380" i="1" s="1"/>
  <c r="AS382" i="1"/>
  <c r="AY382" i="1" s="1"/>
  <c r="AR384" i="1"/>
  <c r="AX384" i="1" s="1"/>
  <c r="AT384" i="1"/>
  <c r="AZ384" i="1" s="1"/>
  <c r="AS386" i="1"/>
  <c r="AR388" i="1"/>
  <c r="AT388" i="1"/>
  <c r="AZ388" i="1" s="1"/>
  <c r="AS389" i="1"/>
  <c r="AY389" i="1" s="1"/>
  <c r="AS390" i="1"/>
  <c r="AY390" i="1" s="1"/>
  <c r="AR392" i="1"/>
  <c r="AX392" i="1" s="1"/>
  <c r="AT392" i="1"/>
  <c r="AZ392" i="1" s="1"/>
  <c r="AS394" i="1"/>
  <c r="AY394" i="1" s="1"/>
  <c r="AR396" i="1"/>
  <c r="AX396" i="1" s="1"/>
  <c r="AT396" i="1"/>
  <c r="AZ396" i="1" s="1"/>
  <c r="AS398" i="1"/>
  <c r="AY398" i="1" s="1"/>
  <c r="AR400" i="1"/>
  <c r="AX400" i="1" s="1"/>
  <c r="AT400" i="1"/>
  <c r="AZ400" i="1" s="1"/>
  <c r="AS402" i="1"/>
  <c r="AY402" i="1" s="1"/>
  <c r="AR404" i="1"/>
  <c r="AX404" i="1" s="1"/>
  <c r="AT404" i="1"/>
  <c r="AZ404" i="1" s="1"/>
  <c r="AS406" i="1"/>
  <c r="AR408" i="1"/>
  <c r="AT408" i="1"/>
  <c r="AZ408" i="1" s="1"/>
  <c r="AS410" i="1"/>
  <c r="AY410" i="1" s="1"/>
  <c r="AT410" i="1"/>
  <c r="AZ410" i="1" s="1"/>
  <c r="AR412" i="1"/>
  <c r="AX412" i="1" s="1"/>
  <c r="AT412" i="1"/>
  <c r="AZ412" i="1" s="1"/>
  <c r="AS414" i="1"/>
  <c r="AY414" i="1" s="1"/>
  <c r="AR416" i="1"/>
  <c r="AX416" i="1" s="1"/>
  <c r="AT416" i="1"/>
  <c r="AZ416" i="1" s="1"/>
  <c r="AS417" i="1"/>
  <c r="AS418" i="1"/>
  <c r="AY418" i="1" s="1"/>
  <c r="AR420" i="1"/>
  <c r="AX420" i="1" s="1"/>
  <c r="AT420" i="1"/>
  <c r="AZ420" i="1" s="1"/>
  <c r="AR424" i="1"/>
  <c r="AX424" i="1" s="1"/>
  <c r="AT424" i="1"/>
  <c r="AZ424" i="1" s="1"/>
  <c r="AS426" i="1"/>
  <c r="AY426" i="1" s="1"/>
  <c r="AR428" i="1"/>
  <c r="AX428" i="1" s="1"/>
  <c r="AT428" i="1"/>
  <c r="AZ428" i="1" s="1"/>
  <c r="AS430" i="1"/>
  <c r="AY430" i="1" s="1"/>
  <c r="AR432" i="1"/>
  <c r="AX432" i="1" s="1"/>
  <c r="AT432" i="1"/>
  <c r="AZ432" i="1" s="1"/>
  <c r="AS434" i="1"/>
  <c r="AY434" i="1" s="1"/>
  <c r="AR436" i="1"/>
  <c r="AX436" i="1" s="1"/>
  <c r="AT436" i="1"/>
  <c r="AZ436" i="1" s="1"/>
  <c r="AS438" i="1"/>
  <c r="AY438" i="1" s="1"/>
  <c r="AR440" i="1"/>
  <c r="AX440" i="1" s="1"/>
  <c r="AS440" i="1"/>
  <c r="AY440" i="1" s="1"/>
  <c r="AT440" i="1"/>
  <c r="AZ440" i="1" s="1"/>
  <c r="AS442" i="1"/>
  <c r="AY442" i="1" s="1"/>
  <c r="AR444" i="1"/>
  <c r="AX444" i="1" s="1"/>
  <c r="AT444" i="1"/>
  <c r="AZ444" i="1" s="1"/>
  <c r="AS446" i="1"/>
  <c r="AY446" i="1" s="1"/>
  <c r="AR448" i="1"/>
  <c r="AX448" i="1" s="1"/>
  <c r="AT448" i="1"/>
  <c r="AZ448" i="1" s="1"/>
  <c r="AS450" i="1"/>
  <c r="AR452" i="1"/>
  <c r="AT452" i="1"/>
  <c r="AZ452" i="1" s="1"/>
  <c r="AS454" i="1"/>
  <c r="AR456" i="1"/>
  <c r="AT456" i="1"/>
  <c r="AZ456" i="1" s="1"/>
  <c r="AS458" i="1"/>
  <c r="AR460" i="1"/>
  <c r="AX460" i="1" s="1"/>
  <c r="AT460" i="1"/>
  <c r="AZ460" i="1" s="1"/>
  <c r="AS462" i="1"/>
  <c r="AY462" i="1" s="1"/>
  <c r="AR464" i="1"/>
  <c r="AX464" i="1" s="1"/>
  <c r="AT464" i="1"/>
  <c r="AZ464" i="1" s="1"/>
  <c r="AS466" i="1"/>
  <c r="AY466" i="1" s="1"/>
  <c r="AR468" i="1"/>
  <c r="AX468" i="1" s="1"/>
  <c r="AT468" i="1"/>
  <c r="AZ468" i="1" s="1"/>
  <c r="AS470" i="1"/>
  <c r="AY470" i="1" s="1"/>
  <c r="AR472" i="1"/>
  <c r="AX472" i="1" s="1"/>
  <c r="AT472" i="1"/>
  <c r="AZ472" i="1" s="1"/>
  <c r="AS474" i="1"/>
  <c r="AY474" i="1" s="1"/>
  <c r="AR476" i="1"/>
  <c r="AX476" i="1" s="1"/>
  <c r="AT476" i="1"/>
  <c r="AZ476" i="1" s="1"/>
  <c r="AS478" i="1"/>
  <c r="AY478" i="1" s="1"/>
  <c r="AR480" i="1"/>
  <c r="AX480" i="1" s="1"/>
  <c r="AT480" i="1"/>
  <c r="AZ480" i="1" s="1"/>
  <c r="AS482" i="1"/>
  <c r="AY482" i="1" s="1"/>
  <c r="AR484" i="1"/>
  <c r="AX484" i="1" s="1"/>
  <c r="AT484" i="1"/>
  <c r="AZ484" i="1" s="1"/>
  <c r="AS486" i="1"/>
  <c r="AY486" i="1" s="1"/>
  <c r="AR488" i="1"/>
  <c r="AX488" i="1" s="1"/>
  <c r="AT488" i="1"/>
  <c r="AZ488" i="1" s="1"/>
  <c r="AS490" i="1"/>
  <c r="AR492" i="1"/>
  <c r="AX492" i="1" s="1"/>
  <c r="AT492" i="1"/>
  <c r="AZ492" i="1" s="1"/>
  <c r="AS494" i="1"/>
  <c r="AY494" i="1" s="1"/>
  <c r="AR496" i="1"/>
  <c r="AX496" i="1" s="1"/>
  <c r="AT496" i="1"/>
  <c r="AZ496" i="1" s="1"/>
  <c r="AS498" i="1"/>
  <c r="AY498" i="1" s="1"/>
  <c r="AR500" i="1"/>
  <c r="AX500" i="1" s="1"/>
  <c r="AT500" i="1"/>
  <c r="AZ500" i="1" s="1"/>
  <c r="AS502" i="1"/>
  <c r="AY502" i="1" s="1"/>
  <c r="AR504" i="1"/>
  <c r="AX504" i="1" s="1"/>
  <c r="AT504" i="1"/>
  <c r="AZ504" i="1" s="1"/>
  <c r="AS506" i="1"/>
  <c r="AY506" i="1" s="1"/>
  <c r="AT506" i="1"/>
  <c r="AZ506" i="1" s="1"/>
  <c r="AR508" i="1"/>
  <c r="AT508" i="1"/>
  <c r="AZ508" i="1" s="1"/>
  <c r="AS510" i="1"/>
  <c r="AY510" i="1" s="1"/>
  <c r="AR512" i="1"/>
  <c r="AX512" i="1" s="1"/>
  <c r="AT512" i="1"/>
  <c r="AZ512" i="1" s="1"/>
  <c r="AS422" i="1"/>
  <c r="AY422" i="1" s="1"/>
  <c r="AS514" i="1"/>
  <c r="AY514" i="1" s="1"/>
  <c r="AR516" i="1"/>
  <c r="AX516" i="1" s="1"/>
  <c r="AT516" i="1"/>
  <c r="AZ516" i="1" s="1"/>
  <c r="AS518" i="1"/>
  <c r="AY518" i="1" s="1"/>
  <c r="AR520" i="1"/>
  <c r="AX520" i="1" s="1"/>
  <c r="AT520" i="1"/>
  <c r="AZ520" i="1" s="1"/>
  <c r="AS522" i="1"/>
  <c r="AY522" i="1" s="1"/>
  <c r="AR524" i="1"/>
  <c r="AX524" i="1" s="1"/>
  <c r="AT524" i="1"/>
  <c r="AZ524" i="1" s="1"/>
  <c r="AS526" i="1"/>
  <c r="AY526" i="1" s="1"/>
  <c r="AR528" i="1"/>
  <c r="AT528" i="1"/>
  <c r="AZ528" i="1" s="1"/>
  <c r="AS530" i="1"/>
  <c r="AR532" i="1"/>
  <c r="AX532" i="1" s="1"/>
  <c r="AT532" i="1"/>
  <c r="AZ532" i="1" s="1"/>
  <c r="AS534" i="1"/>
  <c r="AY534" i="1" s="1"/>
  <c r="AR536" i="1"/>
  <c r="AX536" i="1" s="1"/>
  <c r="AT536" i="1"/>
  <c r="AZ536" i="1" s="1"/>
  <c r="AS538" i="1"/>
  <c r="AY538" i="1" s="1"/>
  <c r="AR540" i="1"/>
  <c r="AX540" i="1" s="1"/>
  <c r="AT540" i="1"/>
  <c r="AZ540" i="1" s="1"/>
  <c r="AS542" i="1"/>
  <c r="AY542" i="1" s="1"/>
  <c r="AR544" i="1"/>
  <c r="AX544" i="1" s="1"/>
  <c r="AT544" i="1"/>
  <c r="AZ544" i="1" s="1"/>
  <c r="AS546" i="1"/>
  <c r="AY546" i="1" s="1"/>
  <c r="AR548" i="1"/>
  <c r="AX548" i="1" s="1"/>
  <c r="AT548" i="1"/>
  <c r="AZ548" i="1" s="1"/>
  <c r="AS550" i="1"/>
  <c r="AR552" i="1"/>
  <c r="AT552" i="1"/>
  <c r="AZ552" i="1" s="1"/>
  <c r="AS554" i="1"/>
  <c r="AY554" i="1" s="1"/>
  <c r="AR556" i="1"/>
  <c r="AX556" i="1" s="1"/>
  <c r="AT556" i="1"/>
  <c r="AZ556" i="1" s="1"/>
  <c r="AS558" i="1"/>
  <c r="AR560" i="1"/>
  <c r="AT560" i="1"/>
  <c r="AZ560" i="1" s="1"/>
  <c r="AS562" i="1"/>
  <c r="AY562" i="1" s="1"/>
  <c r="AR564" i="1"/>
  <c r="AT564" i="1"/>
  <c r="AZ564" i="1" s="1"/>
  <c r="AS565" i="1"/>
  <c r="AS566" i="1"/>
  <c r="AR568" i="1"/>
  <c r="AT568" i="1"/>
  <c r="AZ568" i="1" s="1"/>
  <c r="AS570" i="1"/>
  <c r="AY570" i="1" s="1"/>
  <c r="AR572" i="1"/>
  <c r="AX572" i="1" s="1"/>
  <c r="AT572" i="1"/>
  <c r="AZ572" i="1" s="1"/>
  <c r="AS574" i="1"/>
  <c r="AY574" i="1" s="1"/>
  <c r="AR576" i="1"/>
  <c r="AX576" i="1" s="1"/>
  <c r="AT576" i="1"/>
  <c r="AZ576" i="1" s="1"/>
  <c r="AS578" i="1"/>
  <c r="AY578" i="1" s="1"/>
  <c r="AR580" i="1"/>
  <c r="AX580" i="1" s="1"/>
  <c r="AT580" i="1"/>
  <c r="AZ580" i="1" s="1"/>
  <c r="AS582" i="1"/>
  <c r="AY582" i="1" s="1"/>
  <c r="AR584" i="1"/>
  <c r="AX584" i="1" s="1"/>
  <c r="AT584" i="1"/>
  <c r="AZ584" i="1" s="1"/>
  <c r="AS586" i="1"/>
  <c r="AY586" i="1" s="1"/>
  <c r="AR588" i="1"/>
  <c r="AX588" i="1" s="1"/>
  <c r="AT588" i="1"/>
  <c r="AZ588" i="1" s="1"/>
  <c r="AS590" i="1"/>
  <c r="AY590" i="1" s="1"/>
  <c r="AR592" i="1"/>
  <c r="AX592" i="1" s="1"/>
  <c r="AT592" i="1"/>
  <c r="AZ592" i="1" s="1"/>
  <c r="AS594" i="1"/>
  <c r="AR596" i="1"/>
  <c r="AX596" i="1" s="1"/>
  <c r="AT596" i="1"/>
  <c r="AZ596" i="1" s="1"/>
  <c r="AS598" i="1"/>
  <c r="AY598" i="1" s="1"/>
  <c r="AR600" i="1"/>
  <c r="AT600" i="1"/>
  <c r="AZ600" i="1" s="1"/>
  <c r="AS602" i="1"/>
  <c r="AY602" i="1" s="1"/>
  <c r="AR604" i="1"/>
  <c r="AT604" i="1"/>
  <c r="AZ604" i="1" s="1"/>
  <c r="AS606" i="1"/>
  <c r="AR608" i="1"/>
  <c r="AT608" i="1"/>
  <c r="AZ608" i="1" s="1"/>
  <c r="AS610" i="1"/>
  <c r="AR612" i="1"/>
  <c r="AT612" i="1"/>
  <c r="AZ612" i="1" s="1"/>
  <c r="AS614" i="1"/>
  <c r="AR616" i="1"/>
  <c r="AT616" i="1"/>
  <c r="AZ616" i="1" s="1"/>
  <c r="AS618" i="1"/>
  <c r="AY618" i="1" s="1"/>
  <c r="AR620" i="1"/>
  <c r="AT620" i="1"/>
  <c r="AZ620" i="1" s="1"/>
  <c r="AS622" i="1"/>
  <c r="AR624" i="1"/>
  <c r="AT624" i="1"/>
  <c r="AZ624" i="1" s="1"/>
  <c r="AS626" i="1"/>
  <c r="AR628" i="1"/>
  <c r="AT628" i="1"/>
  <c r="AZ628" i="1" s="1"/>
  <c r="AS630" i="1"/>
  <c r="AY630" i="1" s="1"/>
  <c r="AR632" i="1"/>
  <c r="AT632" i="1"/>
  <c r="AZ632" i="1" s="1"/>
  <c r="AS634" i="1"/>
  <c r="AR636" i="1"/>
  <c r="AX636" i="1" s="1"/>
  <c r="AT636" i="1"/>
  <c r="AZ636" i="1" s="1"/>
  <c r="AS638" i="1"/>
  <c r="AR640" i="1"/>
  <c r="AT640" i="1"/>
  <c r="AZ640" i="1" s="1"/>
  <c r="AS642" i="1"/>
  <c r="AR644" i="1"/>
  <c r="AT644" i="1"/>
  <c r="AZ644" i="1" s="1"/>
  <c r="AS646" i="1"/>
  <c r="AY646" i="1" s="1"/>
  <c r="AR648" i="1"/>
  <c r="AT648" i="1"/>
  <c r="AZ648" i="1" s="1"/>
  <c r="AS650" i="1"/>
  <c r="AR652" i="1"/>
  <c r="AT652" i="1"/>
  <c r="AZ652" i="1" s="1"/>
  <c r="AS654" i="1"/>
  <c r="AY654" i="1" s="1"/>
  <c r="AR656" i="1"/>
  <c r="AT656" i="1"/>
  <c r="AZ656" i="1" s="1"/>
  <c r="AS658" i="1"/>
  <c r="AR660" i="1"/>
  <c r="AX660" i="1" s="1"/>
  <c r="AT660" i="1"/>
  <c r="AZ660" i="1" s="1"/>
  <c r="AS662" i="1"/>
  <c r="AY662" i="1" s="1"/>
  <c r="AR664" i="1"/>
  <c r="AX664" i="1" s="1"/>
  <c r="AT664" i="1"/>
  <c r="AZ664" i="1" s="1"/>
  <c r="AS666" i="1"/>
  <c r="AR668" i="1"/>
  <c r="AX668" i="1" s="1"/>
  <c r="AT668" i="1"/>
  <c r="AZ668" i="1" s="1"/>
  <c r="AS670" i="1"/>
  <c r="AY670" i="1" s="1"/>
  <c r="AR672" i="1"/>
  <c r="AX672" i="1" s="1"/>
  <c r="AT672" i="1"/>
  <c r="AZ672" i="1" s="1"/>
  <c r="AS674" i="1"/>
  <c r="AR676" i="1"/>
  <c r="AT676" i="1"/>
  <c r="AZ676" i="1" s="1"/>
  <c r="AS678" i="1"/>
  <c r="AR680" i="1"/>
  <c r="AT680" i="1"/>
  <c r="AZ680" i="1" s="1"/>
  <c r="AS682" i="1"/>
  <c r="AY682" i="1" s="1"/>
  <c r="AR684" i="1"/>
  <c r="AX684" i="1" s="1"/>
  <c r="AT684" i="1"/>
  <c r="AZ684" i="1" s="1"/>
  <c r="AS686" i="1"/>
  <c r="AR688" i="1"/>
  <c r="AT688" i="1"/>
  <c r="AZ688" i="1" s="1"/>
  <c r="AS690" i="1"/>
  <c r="AY690" i="1" s="1"/>
  <c r="AR692" i="1"/>
  <c r="AX692" i="1" s="1"/>
  <c r="AT692" i="1"/>
  <c r="AZ692" i="1" s="1"/>
  <c r="AS694" i="1"/>
  <c r="AR696" i="1"/>
  <c r="AX696" i="1" s="1"/>
  <c r="AT696" i="1"/>
  <c r="AZ696" i="1" s="1"/>
  <c r="AS698" i="1"/>
  <c r="AY698" i="1" s="1"/>
  <c r="AR700" i="1"/>
  <c r="AX700" i="1" s="1"/>
  <c r="AT700" i="1"/>
  <c r="AZ700" i="1" s="1"/>
  <c r="AS702" i="1"/>
  <c r="AY702" i="1" s="1"/>
  <c r="AR704" i="1"/>
  <c r="AX704" i="1" s="1"/>
  <c r="AT704" i="1"/>
  <c r="AZ704" i="1" s="1"/>
  <c r="AS706" i="1"/>
  <c r="AR708" i="1"/>
  <c r="AT708" i="1"/>
  <c r="AZ708" i="1" s="1"/>
  <c r="AS710" i="1"/>
  <c r="AR712" i="1"/>
  <c r="AT712" i="1"/>
  <c r="AZ712" i="1" s="1"/>
  <c r="AS714" i="1"/>
  <c r="AY714" i="1" s="1"/>
  <c r="AR716" i="1"/>
  <c r="AX716" i="1" s="1"/>
  <c r="AT716" i="1"/>
  <c r="AZ716" i="1" s="1"/>
  <c r="AS718" i="1"/>
  <c r="AR720" i="1"/>
  <c r="AT720" i="1"/>
  <c r="AZ720" i="1" s="1"/>
  <c r="AS722" i="1"/>
  <c r="AR724" i="1"/>
  <c r="AT724" i="1"/>
  <c r="AZ724" i="1" s="1"/>
  <c r="AS726" i="1"/>
  <c r="AR728" i="1"/>
  <c r="AX728" i="1" s="1"/>
  <c r="AS730" i="1"/>
  <c r="AY730" i="1" s="1"/>
  <c r="AR732" i="1"/>
  <c r="AS734" i="1"/>
  <c r="AY734" i="1" s="1"/>
  <c r="AR736" i="1"/>
  <c r="AX736" i="1" s="1"/>
  <c r="AR740" i="1"/>
  <c r="AS740" i="1" s="1"/>
  <c r="AT740" i="1"/>
  <c r="AS742" i="1"/>
  <c r="AY742" i="1" s="1"/>
  <c r="AR744" i="1"/>
  <c r="AX744" i="1" s="1"/>
  <c r="AS746" i="1"/>
  <c r="AY746" i="1" s="1"/>
  <c r="AR748" i="1"/>
  <c r="AX748" i="1" s="1"/>
  <c r="AS750" i="1"/>
  <c r="AY750" i="1" s="1"/>
  <c r="AR752" i="1"/>
  <c r="AX752" i="1" s="1"/>
  <c r="AS754" i="1"/>
  <c r="AY754" i="1" s="1"/>
  <c r="AR756" i="1"/>
  <c r="AS758" i="1"/>
  <c r="AY758" i="1" s="1"/>
  <c r="AR760" i="1"/>
  <c r="AS760" i="1" s="1"/>
  <c r="AT760" i="1"/>
  <c r="AS763" i="1"/>
  <c r="AY763" i="1" s="1"/>
  <c r="AR764" i="1"/>
  <c r="AS764" i="1" s="1"/>
  <c r="AT764" i="1"/>
  <c r="AR768" i="1"/>
  <c r="AS768" i="1" s="1"/>
  <c r="AT768" i="1"/>
  <c r="AR933" i="1"/>
  <c r="AX933" i="1" s="1"/>
  <c r="AR1128" i="1"/>
  <c r="AS1130" i="1"/>
  <c r="AY1130" i="1" s="1"/>
  <c r="AR1132" i="1"/>
  <c r="AX1132" i="1" s="1"/>
  <c r="AS1134" i="1"/>
  <c r="AY1134" i="1" s="1"/>
  <c r="AR1136" i="1"/>
  <c r="AS1138" i="1"/>
  <c r="AY1138" i="1" s="1"/>
  <c r="AR1140" i="1"/>
  <c r="AX1140" i="1" s="1"/>
  <c r="AS1142" i="1"/>
  <c r="AY1142" i="1" s="1"/>
  <c r="AR1144" i="1"/>
  <c r="AS1146" i="1"/>
  <c r="AY1146" i="1" s="1"/>
  <c r="AR1148" i="1"/>
  <c r="AX1148" i="1" s="1"/>
  <c r="AS1150" i="1"/>
  <c r="AY1150" i="1" s="1"/>
  <c r="AR1152" i="1"/>
  <c r="AS1154" i="1"/>
  <c r="AY1154" i="1" s="1"/>
  <c r="AR1156" i="1"/>
  <c r="AX1156" i="1" s="1"/>
  <c r="AS1158" i="1"/>
  <c r="AY1158" i="1" s="1"/>
  <c r="AR1160" i="1"/>
  <c r="AS1162" i="1"/>
  <c r="AY1162" i="1" s="1"/>
  <c r="AR1164" i="1"/>
  <c r="AX1164" i="1" s="1"/>
  <c r="AS1166" i="1"/>
  <c r="AY1166" i="1" s="1"/>
  <c r="AR1168" i="1"/>
  <c r="AS1170" i="1"/>
  <c r="AY1170" i="1" s="1"/>
  <c r="AR1172" i="1"/>
  <c r="AX1172" i="1" s="1"/>
  <c r="AS1174" i="1"/>
  <c r="AY1174" i="1" s="1"/>
  <c r="AR1176" i="1"/>
  <c r="AS1178" i="1"/>
  <c r="AY1178" i="1" s="1"/>
  <c r="AR1180" i="1"/>
  <c r="AT1180" i="1"/>
  <c r="AS1182" i="1"/>
  <c r="AY1182" i="1" s="1"/>
  <c r="AR1184" i="1"/>
  <c r="AS1186" i="1"/>
  <c r="AY1186" i="1" s="1"/>
  <c r="AR1188" i="1"/>
  <c r="AX1188" i="1" s="1"/>
  <c r="AS1190" i="1"/>
  <c r="AY1190" i="1" s="1"/>
  <c r="AR1192" i="1"/>
  <c r="AX1192" i="1" s="1"/>
  <c r="AS1194" i="1"/>
  <c r="AY1194" i="1" s="1"/>
  <c r="AR1196" i="1"/>
  <c r="AX1196" i="1" s="1"/>
  <c r="AS1198" i="1"/>
  <c r="AY1198" i="1" s="1"/>
  <c r="AR1200" i="1"/>
  <c r="AS1202" i="1"/>
  <c r="AY1202" i="1" s="1"/>
  <c r="AR1204" i="1"/>
  <c r="AX1204" i="1" s="1"/>
  <c r="AS1206" i="1"/>
  <c r="AY1206" i="1" s="1"/>
  <c r="AR1208" i="1"/>
  <c r="AS1208" i="1" s="1"/>
  <c r="AT1208" i="1"/>
  <c r="AR1212" i="1"/>
  <c r="AR1216" i="1"/>
  <c r="AS1216" i="1" s="1"/>
  <c r="AT1216" i="1"/>
  <c r="AR1220" i="1"/>
  <c r="AS1220" i="1" s="1"/>
  <c r="AT1220" i="1"/>
  <c r="AR1224" i="1"/>
  <c r="AS1224" i="1" s="1"/>
  <c r="AT1224" i="1"/>
  <c r="AR1228" i="1"/>
  <c r="AS1228" i="1" s="1"/>
  <c r="AT1228" i="1"/>
  <c r="AS1230" i="1"/>
  <c r="AY1230" i="1" s="1"/>
  <c r="AT174" i="1"/>
  <c r="AZ174" i="1" s="1"/>
  <c r="AT770" i="1"/>
  <c r="AQ773" i="1"/>
  <c r="AR774" i="1"/>
  <c r="AS776" i="1"/>
  <c r="AY776" i="1" s="1"/>
  <c r="AQ777" i="1"/>
  <c r="AR778" i="1"/>
  <c r="AS780" i="1"/>
  <c r="AY780" i="1" s="1"/>
  <c r="AQ781" i="1"/>
  <c r="AR782" i="1"/>
  <c r="AQ785" i="1"/>
  <c r="AR786" i="1"/>
  <c r="AS786" i="1" s="1"/>
  <c r="AT786" i="1"/>
  <c r="AQ789" i="1"/>
  <c r="AR790" i="1"/>
  <c r="AS790" i="1" s="1"/>
  <c r="AT790" i="1"/>
  <c r="AQ793" i="1"/>
  <c r="AR794" i="1"/>
  <c r="AS794" i="1" s="1"/>
  <c r="AT794" i="1"/>
  <c r="AQ797" i="1"/>
  <c r="AR798" i="1"/>
  <c r="AT798" i="1"/>
  <c r="AQ801" i="1"/>
  <c r="AR802" i="1"/>
  <c r="AS802" i="1" s="1"/>
  <c r="AT802" i="1"/>
  <c r="AQ805" i="1"/>
  <c r="AR806" i="1"/>
  <c r="AS806" i="1" s="1"/>
  <c r="AT806" i="1"/>
  <c r="AQ809" i="1"/>
  <c r="AR810" i="1"/>
  <c r="AS810" i="1" s="1"/>
  <c r="AT46" i="1"/>
  <c r="AZ46" i="1" s="1"/>
  <c r="AT110" i="1"/>
  <c r="AZ110" i="1" s="1"/>
  <c r="AS5" i="1"/>
  <c r="AR7" i="1"/>
  <c r="AX7" i="1" s="1"/>
  <c r="AT7" i="1"/>
  <c r="AZ7" i="1" s="1"/>
  <c r="AS9" i="1"/>
  <c r="AY9" i="1" s="1"/>
  <c r="AR11" i="1"/>
  <c r="AX11" i="1" s="1"/>
  <c r="AT11" i="1"/>
  <c r="AZ11" i="1" s="1"/>
  <c r="AS13" i="1"/>
  <c r="AY13" i="1" s="1"/>
  <c r="AR15" i="1"/>
  <c r="AT15" i="1"/>
  <c r="AZ15" i="1" s="1"/>
  <c r="AS17" i="1"/>
  <c r="AR19" i="1"/>
  <c r="AT19" i="1"/>
  <c r="AZ19" i="1" s="1"/>
  <c r="AS21" i="1"/>
  <c r="AR23" i="1"/>
  <c r="AT23" i="1"/>
  <c r="AZ23" i="1" s="1"/>
  <c r="AS25" i="1"/>
  <c r="AR27" i="1"/>
  <c r="AT27" i="1"/>
  <c r="AZ27" i="1" s="1"/>
  <c r="AS29" i="1"/>
  <c r="AR31" i="1"/>
  <c r="AT31" i="1"/>
  <c r="AZ31" i="1" s="1"/>
  <c r="AS33" i="1"/>
  <c r="AR35" i="1"/>
  <c r="AT35" i="1"/>
  <c r="AZ35" i="1" s="1"/>
  <c r="AS37" i="1"/>
  <c r="AR39" i="1"/>
  <c r="AT39" i="1"/>
  <c r="AZ39" i="1" s="1"/>
  <c r="AS41" i="1"/>
  <c r="AR43" i="1"/>
  <c r="AT43" i="1"/>
  <c r="AZ43" i="1" s="1"/>
  <c r="AS45" i="1"/>
  <c r="AR47" i="1"/>
  <c r="AT47" i="1"/>
  <c r="AZ47" i="1" s="1"/>
  <c r="AS49" i="1"/>
  <c r="AR51" i="1"/>
  <c r="AT51" i="1"/>
  <c r="AZ51" i="1" s="1"/>
  <c r="AS53" i="1"/>
  <c r="AY53" i="1" s="1"/>
  <c r="AR55" i="1"/>
  <c r="AT55" i="1"/>
  <c r="AZ55" i="1" s="1"/>
  <c r="AS57" i="1"/>
  <c r="AR59" i="1"/>
  <c r="AT59" i="1"/>
  <c r="AZ59" i="1" s="1"/>
  <c r="AS61" i="1"/>
  <c r="AY61" i="1" s="1"/>
  <c r="AR63" i="1"/>
  <c r="AX63" i="1" s="1"/>
  <c r="AT63" i="1"/>
  <c r="AZ63" i="1" s="1"/>
  <c r="AS65" i="1"/>
  <c r="AY65" i="1" s="1"/>
  <c r="AR67" i="1"/>
  <c r="AX67" i="1" s="1"/>
  <c r="AT67" i="1"/>
  <c r="AZ67" i="1" s="1"/>
  <c r="AS69" i="1"/>
  <c r="AY69" i="1" s="1"/>
  <c r="AR71" i="1"/>
  <c r="AX71" i="1" s="1"/>
  <c r="AT71" i="1"/>
  <c r="AZ71" i="1" s="1"/>
  <c r="AS73" i="1"/>
  <c r="AY73" i="1" s="1"/>
  <c r="AR75" i="1"/>
  <c r="AX75" i="1" s="1"/>
  <c r="AT75" i="1"/>
  <c r="AZ75" i="1" s="1"/>
  <c r="AS77" i="1"/>
  <c r="AY77" i="1" s="1"/>
  <c r="AR79" i="1"/>
  <c r="AX79" i="1" s="1"/>
  <c r="AT79" i="1"/>
  <c r="AZ79" i="1" s="1"/>
  <c r="AS81" i="1"/>
  <c r="AY81" i="1" s="1"/>
  <c r="AR83" i="1"/>
  <c r="AX83" i="1" s="1"/>
  <c r="AT83" i="1"/>
  <c r="AZ83" i="1" s="1"/>
  <c r="AS85" i="1"/>
  <c r="AY85" i="1" s="1"/>
  <c r="AR87" i="1"/>
  <c r="AT87" i="1"/>
  <c r="AZ87" i="1" s="1"/>
  <c r="AS89" i="1"/>
  <c r="AY89" i="1" s="1"/>
  <c r="AR91" i="1"/>
  <c r="AT91" i="1"/>
  <c r="AZ91" i="1" s="1"/>
  <c r="AS93" i="1"/>
  <c r="AY93" i="1" s="1"/>
  <c r="AR95" i="1"/>
  <c r="AX95" i="1" s="1"/>
  <c r="AT95" i="1"/>
  <c r="AZ95" i="1" s="1"/>
  <c r="AS97" i="1"/>
  <c r="AY97" i="1" s="1"/>
  <c r="AR99" i="1"/>
  <c r="AT99" i="1"/>
  <c r="AZ99" i="1" s="1"/>
  <c r="AS101" i="1"/>
  <c r="AY101" i="1" s="1"/>
  <c r="AR103" i="1"/>
  <c r="AX103" i="1" s="1"/>
  <c r="AT103" i="1"/>
  <c r="AZ103" i="1" s="1"/>
  <c r="AS105" i="1"/>
  <c r="AY105" i="1" s="1"/>
  <c r="AR107" i="1"/>
  <c r="AX107" i="1" s="1"/>
  <c r="AT107" i="1"/>
  <c r="AZ107" i="1" s="1"/>
  <c r="AS109" i="1"/>
  <c r="AR111" i="1"/>
  <c r="AX111" i="1" s="1"/>
  <c r="AT111" i="1"/>
  <c r="AZ111" i="1" s="1"/>
  <c r="AS113" i="1"/>
  <c r="AR115" i="1"/>
  <c r="AX115" i="1" s="1"/>
  <c r="AT115" i="1"/>
  <c r="AZ115" i="1" s="1"/>
  <c r="AS117" i="1"/>
  <c r="AY117" i="1" s="1"/>
  <c r="AR119" i="1"/>
  <c r="AX119" i="1" s="1"/>
  <c r="AT119" i="1"/>
  <c r="AZ119" i="1" s="1"/>
  <c r="AS121" i="1"/>
  <c r="AY121" i="1" s="1"/>
  <c r="AR123" i="1"/>
  <c r="AX123" i="1" s="1"/>
  <c r="AT123" i="1"/>
  <c r="AZ123" i="1" s="1"/>
  <c r="AS125" i="1"/>
  <c r="AY125" i="1" s="1"/>
  <c r="AR127" i="1"/>
  <c r="AX127" i="1" s="1"/>
  <c r="AT127" i="1"/>
  <c r="AZ127" i="1" s="1"/>
  <c r="AS129" i="1"/>
  <c r="AY129" i="1" s="1"/>
  <c r="AR131" i="1"/>
  <c r="AX131" i="1" s="1"/>
  <c r="AT131" i="1"/>
  <c r="AZ131" i="1" s="1"/>
  <c r="AS133" i="1"/>
  <c r="AY133" i="1" s="1"/>
  <c r="AR135" i="1"/>
  <c r="AX135" i="1" s="1"/>
  <c r="AT135" i="1"/>
  <c r="AZ135" i="1" s="1"/>
  <c r="AS137" i="1"/>
  <c r="AY137" i="1" s="1"/>
  <c r="AR139" i="1"/>
  <c r="AX139" i="1" s="1"/>
  <c r="AT139" i="1"/>
  <c r="AZ139" i="1" s="1"/>
  <c r="AS141" i="1"/>
  <c r="AR143" i="1"/>
  <c r="AT143" i="1"/>
  <c r="AZ143" i="1" s="1"/>
  <c r="AS145" i="1"/>
  <c r="AR147" i="1"/>
  <c r="AX147" i="1" s="1"/>
  <c r="AT147" i="1"/>
  <c r="AZ147" i="1" s="1"/>
  <c r="AS149" i="1"/>
  <c r="AR151" i="1"/>
  <c r="AT151" i="1"/>
  <c r="AZ151" i="1" s="1"/>
  <c r="AS153" i="1"/>
  <c r="AR155" i="1"/>
  <c r="AT155" i="1"/>
  <c r="AZ155" i="1" s="1"/>
  <c r="AS157" i="1"/>
  <c r="AR159" i="1"/>
  <c r="AX159" i="1" s="1"/>
  <c r="AT159" i="1"/>
  <c r="AZ159" i="1" s="1"/>
  <c r="AS161" i="1"/>
  <c r="AY161" i="1" s="1"/>
  <c r="AR163" i="1"/>
  <c r="AT163" i="1"/>
  <c r="AZ163" i="1" s="1"/>
  <c r="AS165" i="1"/>
  <c r="AR167" i="1"/>
  <c r="AT167" i="1"/>
  <c r="AZ167" i="1" s="1"/>
  <c r="AS169" i="1"/>
  <c r="AR171" i="1"/>
  <c r="AT171" i="1"/>
  <c r="AZ171" i="1" s="1"/>
  <c r="AS173" i="1"/>
  <c r="AR175" i="1"/>
  <c r="AT175" i="1"/>
  <c r="AZ175" i="1" s="1"/>
  <c r="AS177" i="1"/>
  <c r="AY177" i="1" s="1"/>
  <c r="AR179" i="1"/>
  <c r="AT179" i="1"/>
  <c r="AZ179" i="1" s="1"/>
  <c r="AS181" i="1"/>
  <c r="AR183" i="1"/>
  <c r="AT183" i="1"/>
  <c r="AZ183" i="1" s="1"/>
  <c r="AS185" i="1"/>
  <c r="AR187" i="1"/>
  <c r="AT187" i="1"/>
  <c r="AZ187" i="1" s="1"/>
  <c r="AS189" i="1"/>
  <c r="AR191" i="1"/>
  <c r="AT191" i="1"/>
  <c r="AZ191" i="1" s="1"/>
  <c r="AS193" i="1"/>
  <c r="AR195" i="1"/>
  <c r="AQ895" i="1"/>
  <c r="AR898" i="1"/>
  <c r="AS898" i="1" s="1"/>
  <c r="AT898" i="1"/>
  <c r="AQ899" i="1"/>
  <c r="AR902" i="1"/>
  <c r="AS904" i="1"/>
  <c r="AY904" i="1" s="1"/>
  <c r="AR906" i="1"/>
  <c r="AT906" i="1"/>
  <c r="AQ907" i="1"/>
  <c r="AS908" i="1"/>
  <c r="AY908" i="1" s="1"/>
  <c r="AR910" i="1"/>
  <c r="AS910" i="1" s="1"/>
  <c r="AT910" i="1"/>
  <c r="AQ911" i="1"/>
  <c r="AS912" i="1"/>
  <c r="AY912" i="1" s="1"/>
  <c r="AR914" i="1"/>
  <c r="AX914" i="1" s="1"/>
  <c r="AQ915" i="1"/>
  <c r="AS916" i="1"/>
  <c r="AY916" i="1" s="1"/>
  <c r="AR918" i="1"/>
  <c r="AS918" i="1" s="1"/>
  <c r="AT918" i="1"/>
  <c r="AQ919" i="1"/>
  <c r="AR922" i="1"/>
  <c r="AS922" i="1" s="1"/>
  <c r="AT922" i="1"/>
  <c r="AQ923" i="1"/>
  <c r="AR926" i="1"/>
  <c r="AX926" i="1" s="1"/>
  <c r="AQ927" i="1"/>
  <c r="AR930" i="1"/>
  <c r="AS930" i="1" s="1"/>
  <c r="AT930" i="1"/>
  <c r="AQ931" i="1"/>
  <c r="AS932" i="1"/>
  <c r="AY932" i="1" s="1"/>
  <c r="AR934" i="1"/>
  <c r="AX934" i="1" s="1"/>
  <c r="AQ935" i="1"/>
  <c r="AS936" i="1"/>
  <c r="AY936" i="1" s="1"/>
  <c r="AR938" i="1"/>
  <c r="AX938" i="1" s="1"/>
  <c r="AQ939" i="1"/>
  <c r="AS940" i="1"/>
  <c r="AY940" i="1" s="1"/>
  <c r="AR942" i="1"/>
  <c r="AX942" i="1" s="1"/>
  <c r="AS944" i="1"/>
  <c r="AY944" i="1" s="1"/>
  <c r="AR946" i="1"/>
  <c r="AQ947" i="1"/>
  <c r="AS948" i="1"/>
  <c r="AY948" i="1" s="1"/>
  <c r="AR950" i="1"/>
  <c r="AX950" i="1" s="1"/>
  <c r="AQ951" i="1"/>
  <c r="AS952" i="1"/>
  <c r="AY952" i="1" s="1"/>
  <c r="AR954" i="1"/>
  <c r="AS954" i="1"/>
  <c r="AY954" i="1" s="1"/>
  <c r="AS956" i="1"/>
  <c r="AY956" i="1" s="1"/>
  <c r="AR958" i="1"/>
  <c r="AQ959" i="1"/>
  <c r="AS960" i="1"/>
  <c r="AR962" i="1"/>
  <c r="AQ963" i="1"/>
  <c r="AR966" i="1"/>
  <c r="AT966" i="1"/>
  <c r="AQ967" i="1"/>
  <c r="AS968" i="1"/>
  <c r="AY968" i="1" s="1"/>
  <c r="AR970" i="1"/>
  <c r="AX970" i="1" s="1"/>
  <c r="AQ971" i="1"/>
  <c r="AS972" i="1"/>
  <c r="AY972" i="1" s="1"/>
  <c r="AR974" i="1"/>
  <c r="AQ975" i="1"/>
  <c r="AS976" i="1"/>
  <c r="AY976" i="1" s="1"/>
  <c r="AR978" i="1"/>
  <c r="AQ979" i="1"/>
  <c r="AS980" i="1"/>
  <c r="AY980" i="1" s="1"/>
  <c r="AR982" i="1"/>
  <c r="AT982" i="1"/>
  <c r="AQ983" i="1"/>
  <c r="AR986" i="1"/>
  <c r="AS986" i="1" s="1"/>
  <c r="AT986" i="1"/>
  <c r="AQ987" i="1"/>
  <c r="AR990" i="1"/>
  <c r="AS990" i="1" s="1"/>
  <c r="AT990" i="1"/>
  <c r="AQ991" i="1"/>
  <c r="AS992" i="1"/>
  <c r="AR994" i="1"/>
  <c r="AS994" i="1" s="1"/>
  <c r="AT994" i="1"/>
  <c r="AQ995" i="1"/>
  <c r="AS996" i="1"/>
  <c r="AR998" i="1"/>
  <c r="AS998" i="1" s="1"/>
  <c r="AT998" i="1"/>
  <c r="AQ999" i="1"/>
  <c r="AR1002" i="1"/>
  <c r="AT1002" i="1"/>
  <c r="AQ1003" i="1"/>
  <c r="AR1006" i="1"/>
  <c r="AS1006" i="1" s="1"/>
  <c r="AT1006" i="1"/>
  <c r="AQ1007" i="1"/>
  <c r="AS1008" i="1"/>
  <c r="AY1008" i="1" s="1"/>
  <c r="AR1010" i="1"/>
  <c r="AT1010" i="1"/>
  <c r="AQ1011" i="1"/>
  <c r="AS1012" i="1"/>
  <c r="AR1014" i="1"/>
  <c r="AX1014" i="1" s="1"/>
  <c r="AQ1015" i="1"/>
  <c r="AS1016" i="1"/>
  <c r="AY1016" i="1" s="1"/>
  <c r="AR1018" i="1"/>
  <c r="AS1018" i="1"/>
  <c r="AY1018" i="1" s="1"/>
  <c r="AQ1019" i="1"/>
  <c r="AS1020" i="1"/>
  <c r="AY1020" i="1" s="1"/>
  <c r="AR1022" i="1"/>
  <c r="AS1022" i="1" s="1"/>
  <c r="AT1022" i="1"/>
  <c r="AQ1023" i="1"/>
  <c r="AS1024" i="1"/>
  <c r="AY1024" i="1" s="1"/>
  <c r="AR1026" i="1"/>
  <c r="AX1026" i="1" s="1"/>
  <c r="AQ1027" i="1"/>
  <c r="AS1028" i="1"/>
  <c r="AY1028" i="1" s="1"/>
  <c r="AR1030" i="1"/>
  <c r="AX1030" i="1" s="1"/>
  <c r="AT810" i="1"/>
  <c r="AQ813" i="1"/>
  <c r="AR814" i="1"/>
  <c r="AS814" i="1" s="1"/>
  <c r="AT814" i="1"/>
  <c r="AQ817" i="1"/>
  <c r="AR818" i="1"/>
  <c r="AS818" i="1" s="1"/>
  <c r="AT818" i="1"/>
  <c r="AS820" i="1"/>
  <c r="AY820" i="1" s="1"/>
  <c r="AQ821" i="1"/>
  <c r="AR822" i="1"/>
  <c r="AS822" i="1" s="1"/>
  <c r="AT822" i="1"/>
  <c r="AQ825" i="1"/>
  <c r="AR826" i="1"/>
  <c r="AS826" i="1" s="1"/>
  <c r="AT826" i="1"/>
  <c r="AS828" i="1"/>
  <c r="AY828" i="1" s="1"/>
  <c r="AQ829" i="1"/>
  <c r="AR830" i="1"/>
  <c r="AX830" i="1" s="1"/>
  <c r="AQ833" i="1"/>
  <c r="AR834" i="1"/>
  <c r="AS834" i="1" s="1"/>
  <c r="AT834" i="1"/>
  <c r="AQ837" i="1"/>
  <c r="AR838" i="1"/>
  <c r="AS838" i="1" s="1"/>
  <c r="AT838" i="1"/>
  <c r="AT840" i="1"/>
  <c r="AR842" i="1"/>
  <c r="AS842" i="1" s="1"/>
  <c r="AT842" i="1"/>
  <c r="AQ845" i="1"/>
  <c r="AR846" i="1"/>
  <c r="AS846" i="1" s="1"/>
  <c r="AT846" i="1"/>
  <c r="AQ849" i="1"/>
  <c r="AR850" i="1"/>
  <c r="AS850" i="1" s="1"/>
  <c r="AT850" i="1"/>
  <c r="AQ853" i="1"/>
  <c r="AR854" i="1"/>
  <c r="AS854" i="1" s="1"/>
  <c r="AT854" i="1"/>
  <c r="AQ857" i="1"/>
  <c r="AR858" i="1"/>
  <c r="AS858" i="1" s="1"/>
  <c r="AT858" i="1"/>
  <c r="AQ861" i="1"/>
  <c r="AR862" i="1"/>
  <c r="AS862" i="1" s="1"/>
  <c r="AT862" i="1"/>
  <c r="AQ865" i="1"/>
  <c r="AR866" i="1"/>
  <c r="AS866" i="1" s="1"/>
  <c r="AT866" i="1"/>
  <c r="AQ869" i="1"/>
  <c r="AR870" i="1"/>
  <c r="AS870" i="1" s="1"/>
  <c r="AT870" i="1"/>
  <c r="AT872" i="1"/>
  <c r="AQ873" i="1"/>
  <c r="AR874" i="1"/>
  <c r="AS874" i="1" s="1"/>
  <c r="AT874" i="1"/>
  <c r="AQ877" i="1"/>
  <c r="AR878" i="1"/>
  <c r="AS878" i="1" s="1"/>
  <c r="AT878" i="1"/>
  <c r="AQ881" i="1"/>
  <c r="AR882" i="1"/>
  <c r="AS882" i="1" s="1"/>
  <c r="AT882" i="1"/>
  <c r="AQ885" i="1"/>
  <c r="AR886" i="1"/>
  <c r="AS886" i="1" s="1"/>
  <c r="AT886" i="1"/>
  <c r="AQ889" i="1"/>
  <c r="AR890" i="1"/>
  <c r="AS890" i="1" s="1"/>
  <c r="AT890" i="1"/>
  <c r="AR894" i="1"/>
  <c r="AS894" i="1" s="1"/>
  <c r="AT894" i="1"/>
  <c r="AT195" i="1"/>
  <c r="AZ195" i="1" s="1"/>
  <c r="AS197" i="1"/>
  <c r="AR199" i="1"/>
  <c r="AT199" i="1"/>
  <c r="AZ199" i="1" s="1"/>
  <c r="AS201" i="1"/>
  <c r="AR203" i="1"/>
  <c r="AT203" i="1"/>
  <c r="AZ203" i="1" s="1"/>
  <c r="AS205" i="1"/>
  <c r="AR207" i="1"/>
  <c r="AT207" i="1"/>
  <c r="AZ207" i="1" s="1"/>
  <c r="AS209" i="1"/>
  <c r="AR211" i="1"/>
  <c r="AT211" i="1"/>
  <c r="AZ211" i="1" s="1"/>
  <c r="AS213" i="1"/>
  <c r="AR215" i="1"/>
  <c r="AT215" i="1"/>
  <c r="AZ215" i="1" s="1"/>
  <c r="AS217" i="1"/>
  <c r="AR219" i="1"/>
  <c r="AT219" i="1"/>
  <c r="AZ219" i="1" s="1"/>
  <c r="AS221" i="1"/>
  <c r="AR223" i="1"/>
  <c r="AT223" i="1"/>
  <c r="AZ223" i="1" s="1"/>
  <c r="AS225" i="1"/>
  <c r="AR227" i="1"/>
  <c r="AT227" i="1"/>
  <c r="AZ227" i="1" s="1"/>
  <c r="AS229" i="1"/>
  <c r="AR231" i="1"/>
  <c r="AT231" i="1"/>
  <c r="AZ231" i="1" s="1"/>
  <c r="AS233" i="1"/>
  <c r="AR235" i="1"/>
  <c r="AT235" i="1"/>
  <c r="AZ235" i="1" s="1"/>
  <c r="AS237" i="1"/>
  <c r="AR239" i="1"/>
  <c r="AT239" i="1"/>
  <c r="AZ239" i="1" s="1"/>
  <c r="AS241" i="1"/>
  <c r="AR243" i="1"/>
  <c r="AT243" i="1"/>
  <c r="AZ243" i="1" s="1"/>
  <c r="AS245" i="1"/>
  <c r="AR247" i="1"/>
  <c r="AT247" i="1"/>
  <c r="AZ247" i="1" s="1"/>
  <c r="AS249" i="1"/>
  <c r="AR251" i="1"/>
  <c r="AT251" i="1"/>
  <c r="AZ251" i="1" s="1"/>
  <c r="AS253" i="1"/>
  <c r="AR255" i="1"/>
  <c r="AT255" i="1"/>
  <c r="AZ255" i="1" s="1"/>
  <c r="AS257" i="1"/>
  <c r="AR259" i="1"/>
  <c r="AT259" i="1"/>
  <c r="AZ259" i="1" s="1"/>
  <c r="AS261" i="1"/>
  <c r="AR263" i="1"/>
  <c r="AT263" i="1"/>
  <c r="AZ263" i="1" s="1"/>
  <c r="AS265" i="1"/>
  <c r="AR267" i="1"/>
  <c r="AT267" i="1"/>
  <c r="AZ267" i="1" s="1"/>
  <c r="AS269" i="1"/>
  <c r="AR271" i="1"/>
  <c r="AT271" i="1"/>
  <c r="AZ271" i="1" s="1"/>
  <c r="AS273" i="1"/>
  <c r="AR275" i="1"/>
  <c r="AT275" i="1"/>
  <c r="AZ275" i="1" s="1"/>
  <c r="AS277" i="1"/>
  <c r="AR279" i="1"/>
  <c r="AT279" i="1"/>
  <c r="AZ279" i="1" s="1"/>
  <c r="AS281" i="1"/>
  <c r="AY281" i="1" s="1"/>
  <c r="AR283" i="1"/>
  <c r="AX283" i="1" s="1"/>
  <c r="AT283" i="1"/>
  <c r="AZ283" i="1" s="1"/>
  <c r="AS285" i="1"/>
  <c r="AY285" i="1" s="1"/>
  <c r="AR287" i="1"/>
  <c r="AX287" i="1" s="1"/>
  <c r="AT287" i="1"/>
  <c r="AZ287" i="1" s="1"/>
  <c r="AS289" i="1"/>
  <c r="AY289" i="1" s="1"/>
  <c r="AR291" i="1"/>
  <c r="AX291" i="1" s="1"/>
  <c r="AT291" i="1"/>
  <c r="AZ291" i="1" s="1"/>
  <c r="AS293" i="1"/>
  <c r="AY293" i="1" s="1"/>
  <c r="AR295" i="1"/>
  <c r="AT295" i="1"/>
  <c r="AZ295" i="1" s="1"/>
  <c r="AS297" i="1"/>
  <c r="AR299" i="1"/>
  <c r="AX299" i="1" s="1"/>
  <c r="AT299" i="1"/>
  <c r="AZ299" i="1" s="1"/>
  <c r="AS301" i="1"/>
  <c r="AY301" i="1" s="1"/>
  <c r="AR303" i="1"/>
  <c r="AX303" i="1" s="1"/>
  <c r="AT303" i="1"/>
  <c r="AZ303" i="1" s="1"/>
  <c r="AS305" i="1"/>
  <c r="AY305" i="1" s="1"/>
  <c r="AR307" i="1"/>
  <c r="AT307" i="1"/>
  <c r="AZ307" i="1" s="1"/>
  <c r="AS309" i="1"/>
  <c r="AY309" i="1" s="1"/>
  <c r="AR311" i="1"/>
  <c r="AX311" i="1" s="1"/>
  <c r="AT311" i="1"/>
  <c r="AZ311" i="1" s="1"/>
  <c r="AS313" i="1"/>
  <c r="AY313" i="1" s="1"/>
  <c r="AR315" i="1"/>
  <c r="AX315" i="1" s="1"/>
  <c r="AT315" i="1"/>
  <c r="AZ315" i="1" s="1"/>
  <c r="AS317" i="1"/>
  <c r="AY317" i="1" s="1"/>
  <c r="AR319" i="1"/>
  <c r="AX319" i="1" s="1"/>
  <c r="AT319" i="1"/>
  <c r="AZ319" i="1" s="1"/>
  <c r="AS321" i="1"/>
  <c r="AY321" i="1" s="1"/>
  <c r="AR323" i="1"/>
  <c r="AX323" i="1" s="1"/>
  <c r="AT323" i="1"/>
  <c r="AZ323" i="1" s="1"/>
  <c r="AT327" i="1"/>
  <c r="AZ327" i="1" s="1"/>
  <c r="AT331" i="1"/>
  <c r="AZ331" i="1" s="1"/>
  <c r="AT335" i="1"/>
  <c r="AZ335" i="1" s="1"/>
  <c r="AT339" i="1"/>
  <c r="AZ339" i="1" s="1"/>
  <c r="AT343" i="1"/>
  <c r="AZ343" i="1" s="1"/>
  <c r="AT347" i="1"/>
  <c r="AZ347" i="1" s="1"/>
  <c r="AT351" i="1"/>
  <c r="AZ351" i="1" s="1"/>
  <c r="AS353" i="1"/>
  <c r="AY353" i="1" s="1"/>
  <c r="AT355" i="1"/>
  <c r="AZ355" i="1" s="1"/>
  <c r="AS357" i="1"/>
  <c r="AY357" i="1" s="1"/>
  <c r="AT359" i="1"/>
  <c r="AZ359" i="1" s="1"/>
  <c r="AT363" i="1"/>
  <c r="AZ363" i="1" s="1"/>
  <c r="AT367" i="1"/>
  <c r="AZ367" i="1" s="1"/>
  <c r="AT371" i="1"/>
  <c r="AZ371" i="1" s="1"/>
  <c r="AT375" i="1"/>
  <c r="AZ375" i="1" s="1"/>
  <c r="AQ1031" i="1"/>
  <c r="AS1032" i="1"/>
  <c r="AY1032" i="1" s="1"/>
  <c r="AR1034" i="1"/>
  <c r="AQ1035" i="1"/>
  <c r="AS1036" i="1"/>
  <c r="AY1036" i="1" s="1"/>
  <c r="AR1038" i="1"/>
  <c r="AX1038" i="1" s="1"/>
  <c r="AQ1039" i="1"/>
  <c r="AS1040" i="1"/>
  <c r="AY1040" i="1" s="1"/>
  <c r="AR1042" i="1"/>
  <c r="AQ1043" i="1"/>
  <c r="AS1044" i="1"/>
  <c r="AY1044" i="1" s="1"/>
  <c r="AR1046" i="1"/>
  <c r="AQ1047" i="1"/>
  <c r="AS1048" i="1"/>
  <c r="AY1048" i="1" s="1"/>
  <c r="AR1050" i="1"/>
  <c r="AQ1051" i="1"/>
  <c r="AS1052" i="1"/>
  <c r="AY1052" i="1" s="1"/>
  <c r="AR1054" i="1"/>
  <c r="AQ1055" i="1"/>
  <c r="AR1058" i="1"/>
  <c r="AX1058" i="1" s="1"/>
  <c r="AQ1059" i="1"/>
  <c r="AS1060" i="1"/>
  <c r="AY1060" i="1" s="1"/>
  <c r="AR1062" i="1"/>
  <c r="AR1066" i="1"/>
  <c r="AX1066" i="1" s="1"/>
  <c r="AS1068" i="1"/>
  <c r="AY1068" i="1" s="1"/>
  <c r="AR1070" i="1"/>
  <c r="AS1072" i="1"/>
  <c r="AY1072" i="1" s="1"/>
  <c r="AR1074" i="1"/>
  <c r="AX1074" i="1" s="1"/>
  <c r="AS1076" i="1"/>
  <c r="AY1076" i="1" s="1"/>
  <c r="AR1078" i="1"/>
  <c r="AS1080" i="1"/>
  <c r="AY1080" i="1" s="1"/>
  <c r="AR1082" i="1"/>
  <c r="AX1082" i="1" s="1"/>
  <c r="AR1086" i="1"/>
  <c r="AS1088" i="1"/>
  <c r="AY1088" i="1" s="1"/>
  <c r="AR1090" i="1"/>
  <c r="AS1092" i="1"/>
  <c r="AY1092" i="1" s="1"/>
  <c r="AR1094" i="1"/>
  <c r="AS1094" i="1" s="1"/>
  <c r="AT1094" i="1"/>
  <c r="AS1096" i="1"/>
  <c r="AY1096" i="1" s="1"/>
  <c r="AR1098" i="1"/>
  <c r="AX1098" i="1" s="1"/>
  <c r="AS1100" i="1"/>
  <c r="AY1100" i="1" s="1"/>
  <c r="AR1102" i="1"/>
  <c r="AX1102" i="1" s="1"/>
  <c r="AS1104" i="1"/>
  <c r="AY1104" i="1" s="1"/>
  <c r="AR1106" i="1"/>
  <c r="AQ1107" i="1"/>
  <c r="AS1108" i="1"/>
  <c r="AY1108" i="1" s="1"/>
  <c r="AR1110" i="1"/>
  <c r="AS1112" i="1"/>
  <c r="AY1112" i="1" s="1"/>
  <c r="AR1114" i="1"/>
  <c r="AQ1115" i="1"/>
  <c r="AS1116" i="1"/>
  <c r="AY1116" i="1" s="1"/>
  <c r="AR1118" i="1"/>
  <c r="AQ1119" i="1"/>
  <c r="AS1120" i="1"/>
  <c r="AY1120" i="1" s="1"/>
  <c r="AR1122" i="1"/>
  <c r="AQ1123" i="1"/>
  <c r="AS1124" i="1"/>
  <c r="AY1124" i="1" s="1"/>
  <c r="AR1126" i="1"/>
  <c r="AX1126" i="1" s="1"/>
  <c r="AQ1127" i="1"/>
  <c r="AT773" i="1"/>
  <c r="AT781" i="1"/>
  <c r="AT785" i="1"/>
  <c r="AT789" i="1"/>
  <c r="AT793" i="1"/>
  <c r="AT797" i="1"/>
  <c r="AT801" i="1"/>
  <c r="AT805" i="1"/>
  <c r="AT809" i="1"/>
  <c r="AT813" i="1"/>
  <c r="AT817" i="1"/>
  <c r="AS6" i="1"/>
  <c r="AY6" i="1" s="1"/>
  <c r="AS7" i="1"/>
  <c r="AY7" i="1" s="1"/>
  <c r="AR8" i="1"/>
  <c r="AX8" i="1" s="1"/>
  <c r="AT8" i="1"/>
  <c r="AZ8" i="1" s="1"/>
  <c r="AS10" i="1"/>
  <c r="AY10" i="1" s="1"/>
  <c r="AR12" i="1"/>
  <c r="AX12" i="1" s="1"/>
  <c r="AT12" i="1"/>
  <c r="AZ12" i="1" s="1"/>
  <c r="AS14" i="1"/>
  <c r="AR16" i="1"/>
  <c r="AT16" i="1"/>
  <c r="AZ16" i="1" s="1"/>
  <c r="AS18" i="1"/>
  <c r="AR20" i="1"/>
  <c r="AT20" i="1"/>
  <c r="AZ20" i="1" s="1"/>
  <c r="AS22" i="1"/>
  <c r="AR24" i="1"/>
  <c r="AT24" i="1"/>
  <c r="AZ24" i="1" s="1"/>
  <c r="AS26" i="1"/>
  <c r="AR28" i="1"/>
  <c r="AT28" i="1"/>
  <c r="AZ28" i="1" s="1"/>
  <c r="AS30" i="1"/>
  <c r="AR32" i="1"/>
  <c r="AT32" i="1"/>
  <c r="AZ32" i="1" s="1"/>
  <c r="AS34" i="1"/>
  <c r="AT36" i="1"/>
  <c r="AZ36" i="1" s="1"/>
  <c r="AS38" i="1"/>
  <c r="AS39" i="1"/>
  <c r="AR40" i="1"/>
  <c r="AT40" i="1"/>
  <c r="AZ40" i="1" s="1"/>
  <c r="AS42" i="1"/>
  <c r="AR44" i="1"/>
  <c r="AT44" i="1"/>
  <c r="AZ44" i="1" s="1"/>
  <c r="AS46" i="1"/>
  <c r="AR48" i="1"/>
  <c r="AT48" i="1"/>
  <c r="AZ48" i="1" s="1"/>
  <c r="AS50" i="1"/>
  <c r="AR52" i="1"/>
  <c r="AX52" i="1" s="1"/>
  <c r="AT52" i="1"/>
  <c r="AZ52" i="1" s="1"/>
  <c r="AS54" i="1"/>
  <c r="AR56" i="1"/>
  <c r="AX56" i="1" s="1"/>
  <c r="AT56" i="1"/>
  <c r="AZ56" i="1" s="1"/>
  <c r="AS58" i="1"/>
  <c r="AR60" i="1"/>
  <c r="AT60" i="1"/>
  <c r="AZ60" i="1" s="1"/>
  <c r="AS62" i="1"/>
  <c r="AY62" i="1" s="1"/>
  <c r="AR64" i="1"/>
  <c r="AX64" i="1" s="1"/>
  <c r="AT64" i="1"/>
  <c r="AZ64" i="1" s="1"/>
  <c r="AS66" i="1"/>
  <c r="AY66" i="1" s="1"/>
  <c r="AT68" i="1"/>
  <c r="AZ68" i="1" s="1"/>
  <c r="AS70" i="1"/>
  <c r="AY70" i="1" s="1"/>
  <c r="AS71" i="1"/>
  <c r="AY71" i="1" s="1"/>
  <c r="AR72" i="1"/>
  <c r="AX72" i="1" s="1"/>
  <c r="AT72" i="1"/>
  <c r="AZ72" i="1" s="1"/>
  <c r="AS74" i="1"/>
  <c r="AY74" i="1" s="1"/>
  <c r="AR76" i="1"/>
  <c r="AX76" i="1" s="1"/>
  <c r="AT76" i="1"/>
  <c r="AZ76" i="1" s="1"/>
  <c r="AS78" i="1"/>
  <c r="AY78" i="1" s="1"/>
  <c r="AR80" i="1"/>
  <c r="AX80" i="1" s="1"/>
  <c r="AT80" i="1"/>
  <c r="AZ80" i="1" s="1"/>
  <c r="AS82" i="1"/>
  <c r="AY82" i="1" s="1"/>
  <c r="AR84" i="1"/>
  <c r="AT84" i="1"/>
  <c r="AZ84" i="1" s="1"/>
  <c r="AS86" i="1"/>
  <c r="AR88" i="1"/>
  <c r="AX88" i="1" s="1"/>
  <c r="AT88" i="1"/>
  <c r="AZ88" i="1" s="1"/>
  <c r="AS90" i="1"/>
  <c r="AY90" i="1" s="1"/>
  <c r="AR92" i="1"/>
  <c r="AX92" i="1" s="1"/>
  <c r="AT92" i="1"/>
  <c r="AZ92" i="1" s="1"/>
  <c r="AS94" i="1"/>
  <c r="AY94" i="1" s="1"/>
  <c r="AR96" i="1"/>
  <c r="AX96" i="1" s="1"/>
  <c r="AT96" i="1"/>
  <c r="AZ96" i="1" s="1"/>
  <c r="AS98" i="1"/>
  <c r="AY98" i="1" s="1"/>
  <c r="AT100" i="1"/>
  <c r="AZ100" i="1" s="1"/>
  <c r="AS102" i="1"/>
  <c r="AY102" i="1" s="1"/>
  <c r="AS103" i="1"/>
  <c r="AY103" i="1" s="1"/>
  <c r="AR104" i="1"/>
  <c r="AX104" i="1" s="1"/>
  <c r="AT104" i="1"/>
  <c r="AZ104" i="1" s="1"/>
  <c r="AS106" i="1"/>
  <c r="AY106" i="1" s="1"/>
  <c r="AR108" i="1"/>
  <c r="AX108" i="1" s="1"/>
  <c r="AT108" i="1"/>
  <c r="AZ108" i="1" s="1"/>
  <c r="AS110" i="1"/>
  <c r="AR112" i="1"/>
  <c r="AT112" i="1"/>
  <c r="AZ112" i="1" s="1"/>
  <c r="AS114" i="1"/>
  <c r="AY114" i="1" s="1"/>
  <c r="AR116" i="1"/>
  <c r="AX116" i="1" s="1"/>
  <c r="AT116" i="1"/>
  <c r="AZ116" i="1" s="1"/>
  <c r="AS118" i="1"/>
  <c r="AY118" i="1" s="1"/>
  <c r="AR120" i="1"/>
  <c r="AX120" i="1" s="1"/>
  <c r="AT120" i="1"/>
  <c r="AZ120" i="1" s="1"/>
  <c r="AS122" i="1"/>
  <c r="AY122" i="1" s="1"/>
  <c r="AR124" i="1"/>
  <c r="AX124" i="1" s="1"/>
  <c r="AT124" i="1"/>
  <c r="AZ124" i="1" s="1"/>
  <c r="AS126" i="1"/>
  <c r="AY126" i="1" s="1"/>
  <c r="AR128" i="1"/>
  <c r="AX128" i="1" s="1"/>
  <c r="AT128" i="1"/>
  <c r="AZ128" i="1" s="1"/>
  <c r="AS130" i="1"/>
  <c r="AY130" i="1" s="1"/>
  <c r="AT132" i="1"/>
  <c r="AZ132" i="1" s="1"/>
  <c r="AS134" i="1"/>
  <c r="AY134" i="1" s="1"/>
  <c r="AS135" i="1"/>
  <c r="AY135" i="1" s="1"/>
  <c r="AR136" i="1"/>
  <c r="AX136" i="1" s="1"/>
  <c r="AT136" i="1"/>
  <c r="AZ136" i="1" s="1"/>
  <c r="AS138" i="1"/>
  <c r="AR140" i="1"/>
  <c r="AT140" i="1"/>
  <c r="AZ140" i="1" s="1"/>
  <c r="AS142" i="1"/>
  <c r="AR144" i="1"/>
  <c r="AT144" i="1"/>
  <c r="AZ144" i="1" s="1"/>
  <c r="AS146" i="1"/>
  <c r="AR148" i="1"/>
  <c r="AT148" i="1"/>
  <c r="AZ148" i="1" s="1"/>
  <c r="AS150" i="1"/>
  <c r="AR152" i="1"/>
  <c r="AT152" i="1"/>
  <c r="AZ152" i="1" s="1"/>
  <c r="AS154" i="1"/>
  <c r="AR156" i="1"/>
  <c r="AT156" i="1"/>
  <c r="AZ156" i="1" s="1"/>
  <c r="AS158" i="1"/>
  <c r="AR160" i="1"/>
  <c r="AT160" i="1"/>
  <c r="AZ160" i="1" s="1"/>
  <c r="AS162" i="1"/>
  <c r="AT164" i="1"/>
  <c r="AZ164" i="1" s="1"/>
  <c r="AS166" i="1"/>
  <c r="AS167" i="1"/>
  <c r="AR168" i="1"/>
  <c r="AT168" i="1"/>
  <c r="AZ168" i="1" s="1"/>
  <c r="AS170" i="1"/>
  <c r="AR172" i="1"/>
  <c r="AT172" i="1"/>
  <c r="AZ172" i="1" s="1"/>
  <c r="AS174" i="1"/>
  <c r="AR176" i="1"/>
  <c r="AT176" i="1"/>
  <c r="AZ176" i="1" s="1"/>
  <c r="AS178" i="1"/>
  <c r="AR180" i="1"/>
  <c r="AT180" i="1"/>
  <c r="AZ180" i="1" s="1"/>
  <c r="AS182" i="1"/>
  <c r="AR184" i="1"/>
  <c r="AT184" i="1"/>
  <c r="AZ184" i="1" s="1"/>
  <c r="AS186" i="1"/>
  <c r="AR188" i="1"/>
  <c r="AT188" i="1"/>
  <c r="AZ188" i="1" s="1"/>
  <c r="AS190" i="1"/>
  <c r="AR192" i="1"/>
  <c r="AT192" i="1"/>
  <c r="AZ192" i="1" s="1"/>
  <c r="AS194" i="1"/>
  <c r="AR196" i="1"/>
  <c r="AT196" i="1"/>
  <c r="AZ196" i="1" s="1"/>
  <c r="AS198" i="1"/>
  <c r="AR200" i="1"/>
  <c r="AT200" i="1"/>
  <c r="AZ200" i="1" s="1"/>
  <c r="AS202" i="1"/>
  <c r="AR204" i="1"/>
  <c r="AT204" i="1"/>
  <c r="AZ204" i="1" s="1"/>
  <c r="AS206" i="1"/>
  <c r="AR208" i="1"/>
  <c r="AT208" i="1"/>
  <c r="AZ208" i="1" s="1"/>
  <c r="AS210" i="1"/>
  <c r="AR212" i="1"/>
  <c r="AX212" i="1" s="1"/>
  <c r="AT212" i="1"/>
  <c r="AZ212" i="1" s="1"/>
  <c r="AS214" i="1"/>
  <c r="AR216" i="1"/>
  <c r="AT216" i="1"/>
  <c r="AZ216" i="1" s="1"/>
  <c r="AS218" i="1"/>
  <c r="AR220" i="1"/>
  <c r="AT220" i="1"/>
  <c r="AZ220" i="1" s="1"/>
  <c r="AS222" i="1"/>
  <c r="AR224" i="1"/>
  <c r="AT224" i="1"/>
  <c r="AZ224" i="1" s="1"/>
  <c r="AS226" i="1"/>
  <c r="AR228" i="1"/>
  <c r="AT228" i="1"/>
  <c r="AZ228" i="1" s="1"/>
  <c r="AS230" i="1"/>
  <c r="AR232" i="1"/>
  <c r="AT232" i="1"/>
  <c r="AZ232" i="1" s="1"/>
  <c r="AS234" i="1"/>
  <c r="AR236" i="1"/>
  <c r="AT236" i="1"/>
  <c r="AZ236" i="1" s="1"/>
  <c r="AS238" i="1"/>
  <c r="AT240" i="1"/>
  <c r="AZ240" i="1" s="1"/>
  <c r="AS242" i="1"/>
  <c r="AR244" i="1"/>
  <c r="AX244" i="1" s="1"/>
  <c r="AT244" i="1"/>
  <c r="AZ244" i="1" s="1"/>
  <c r="AS246" i="1"/>
  <c r="AY246" i="1" s="1"/>
  <c r="AR248" i="1"/>
  <c r="AX248" i="1" s="1"/>
  <c r="AT248" i="1"/>
  <c r="AZ248" i="1" s="1"/>
  <c r="AS250" i="1"/>
  <c r="AY250" i="1" s="1"/>
  <c r="AR252" i="1"/>
  <c r="AT252" i="1"/>
  <c r="AZ252" i="1" s="1"/>
  <c r="AS254" i="1"/>
  <c r="AR256" i="1"/>
  <c r="AT256" i="1"/>
  <c r="AZ256" i="1" s="1"/>
  <c r="AS258" i="1"/>
  <c r="AR260" i="1"/>
  <c r="AT260" i="1"/>
  <c r="AZ260" i="1" s="1"/>
  <c r="AS262" i="1"/>
  <c r="AR264" i="1"/>
  <c r="AT264" i="1"/>
  <c r="AZ264" i="1" s="1"/>
  <c r="AS266" i="1"/>
  <c r="AR268" i="1"/>
  <c r="AT268" i="1"/>
  <c r="AZ268" i="1" s="1"/>
  <c r="AS270" i="1"/>
  <c r="AR272" i="1"/>
  <c r="AT272" i="1"/>
  <c r="AZ272" i="1" s="1"/>
  <c r="AS274" i="1"/>
  <c r="AR276" i="1"/>
  <c r="AT276" i="1"/>
  <c r="AZ276" i="1" s="1"/>
  <c r="AS278" i="1"/>
  <c r="AR280" i="1"/>
  <c r="AT280" i="1"/>
  <c r="AZ280" i="1" s="1"/>
  <c r="AS282" i="1"/>
  <c r="AY282" i="1" s="1"/>
  <c r="AR284" i="1"/>
  <c r="AX284" i="1" s="1"/>
  <c r="AT284" i="1"/>
  <c r="AZ284" i="1" s="1"/>
  <c r="AS286" i="1"/>
  <c r="AY286" i="1" s="1"/>
  <c r="AR288" i="1"/>
  <c r="AX288" i="1" s="1"/>
  <c r="AT288" i="1"/>
  <c r="AZ288" i="1" s="1"/>
  <c r="AS290" i="1"/>
  <c r="AY290" i="1" s="1"/>
  <c r="AR292" i="1"/>
  <c r="AX292" i="1" s="1"/>
  <c r="AT292" i="1"/>
  <c r="AZ292" i="1" s="1"/>
  <c r="AS294" i="1"/>
  <c r="AY294" i="1" s="1"/>
  <c r="AR296" i="1"/>
  <c r="AT296" i="1"/>
  <c r="AZ296" i="1" s="1"/>
  <c r="AS298" i="1"/>
  <c r="AR300" i="1"/>
  <c r="AX300" i="1" s="1"/>
  <c r="AT300" i="1"/>
  <c r="AZ300" i="1" s="1"/>
  <c r="AS302" i="1"/>
  <c r="AY302" i="1" s="1"/>
  <c r="AT304" i="1"/>
  <c r="AZ304" i="1" s="1"/>
  <c r="AS306" i="1"/>
  <c r="AY306" i="1" s="1"/>
  <c r="AR308" i="1"/>
  <c r="AT308" i="1"/>
  <c r="AZ308" i="1" s="1"/>
  <c r="AS310" i="1"/>
  <c r="AY310" i="1" s="1"/>
  <c r="AR312" i="1"/>
  <c r="AX312" i="1" s="1"/>
  <c r="AT312" i="1"/>
  <c r="AZ312" i="1" s="1"/>
  <c r="AS314" i="1"/>
  <c r="AY314" i="1" s="1"/>
  <c r="AR316" i="1"/>
  <c r="AX316" i="1" s="1"/>
  <c r="AT316" i="1"/>
  <c r="AZ316" i="1" s="1"/>
  <c r="AS318" i="1"/>
  <c r="AY318" i="1" s="1"/>
  <c r="AR320" i="1"/>
  <c r="AX320" i="1" s="1"/>
  <c r="AT320" i="1"/>
  <c r="AZ320" i="1" s="1"/>
  <c r="AS322" i="1"/>
  <c r="AY322" i="1" s="1"/>
  <c r="AR324" i="1"/>
  <c r="AX324" i="1" s="1"/>
  <c r="AR6" i="1"/>
  <c r="AX6" i="1" s="1"/>
  <c r="AT6" i="1"/>
  <c r="AZ6" i="1" s="1"/>
  <c r="AS8" i="1"/>
  <c r="AY8" i="1" s="1"/>
  <c r="AQ9" i="1"/>
  <c r="AR10" i="1"/>
  <c r="AX10" i="1" s="1"/>
  <c r="AT10" i="1"/>
  <c r="AZ10" i="1" s="1"/>
  <c r="AS12" i="1"/>
  <c r="AY12" i="1" s="1"/>
  <c r="AQ13" i="1"/>
  <c r="AR14" i="1"/>
  <c r="AS16" i="1"/>
  <c r="AQ17" i="1"/>
  <c r="AR18" i="1"/>
  <c r="AT18" i="1"/>
  <c r="AZ18" i="1" s="1"/>
  <c r="AS20" i="1"/>
  <c r="AQ21" i="1"/>
  <c r="AR22" i="1"/>
  <c r="AT22" i="1"/>
  <c r="AZ22" i="1" s="1"/>
  <c r="AS24" i="1"/>
  <c r="AQ25" i="1"/>
  <c r="AR26" i="1"/>
  <c r="AT26" i="1"/>
  <c r="AZ26" i="1" s="1"/>
  <c r="AS28" i="1"/>
  <c r="AQ29" i="1"/>
  <c r="AR30" i="1"/>
  <c r="AT30" i="1"/>
  <c r="AZ30" i="1" s="1"/>
  <c r="AS32" i="1"/>
  <c r="AQ33" i="1"/>
  <c r="AR34" i="1"/>
  <c r="AT34" i="1"/>
  <c r="AZ34" i="1" s="1"/>
  <c r="AS36" i="1"/>
  <c r="AQ37" i="1"/>
  <c r="AR38" i="1"/>
  <c r="AT38" i="1"/>
  <c r="AZ38" i="1" s="1"/>
  <c r="AS40" i="1"/>
  <c r="AQ41" i="1"/>
  <c r="AR42" i="1"/>
  <c r="AT42" i="1"/>
  <c r="AZ42" i="1" s="1"/>
  <c r="AS44" i="1"/>
  <c r="AQ45" i="1"/>
  <c r="AR46" i="1"/>
  <c r="AS48" i="1"/>
  <c r="AR50" i="1"/>
  <c r="AT50" i="1"/>
  <c r="AZ50" i="1" s="1"/>
  <c r="AS52" i="1"/>
  <c r="AR54" i="1"/>
  <c r="AT54" i="1"/>
  <c r="AZ54" i="1" s="1"/>
  <c r="AS56" i="1"/>
  <c r="AR58" i="1"/>
  <c r="AT58" i="1"/>
  <c r="AZ58" i="1" s="1"/>
  <c r="AS60" i="1"/>
  <c r="AR62" i="1"/>
  <c r="AX62" i="1" s="1"/>
  <c r="AT62" i="1"/>
  <c r="AZ62" i="1" s="1"/>
  <c r="AS64" i="1"/>
  <c r="AY64" i="1" s="1"/>
  <c r="AR66" i="1"/>
  <c r="AX66" i="1" s="1"/>
  <c r="AT66" i="1"/>
  <c r="AZ66" i="1" s="1"/>
  <c r="AS68" i="1"/>
  <c r="AR70" i="1"/>
  <c r="AX70" i="1" s="1"/>
  <c r="AT70" i="1"/>
  <c r="AZ70" i="1" s="1"/>
  <c r="AS72" i="1"/>
  <c r="AY72" i="1" s="1"/>
  <c r="AR74" i="1"/>
  <c r="AX74" i="1" s="1"/>
  <c r="AT74" i="1"/>
  <c r="AZ74" i="1" s="1"/>
  <c r="AS76" i="1"/>
  <c r="AY76" i="1" s="1"/>
  <c r="AR78" i="1"/>
  <c r="AX78" i="1" s="1"/>
  <c r="AS80" i="1"/>
  <c r="AY80" i="1" s="1"/>
  <c r="AR82" i="1"/>
  <c r="AX82" i="1" s="1"/>
  <c r="AT82" i="1"/>
  <c r="AZ82" i="1" s="1"/>
  <c r="AS84" i="1"/>
  <c r="AR86" i="1"/>
  <c r="AT86" i="1"/>
  <c r="AZ86" i="1" s="1"/>
  <c r="AS88" i="1"/>
  <c r="AY88" i="1" s="1"/>
  <c r="AR90" i="1"/>
  <c r="AX90" i="1" s="1"/>
  <c r="AT90" i="1"/>
  <c r="AZ90" i="1" s="1"/>
  <c r="AS92" i="1"/>
  <c r="AY92" i="1" s="1"/>
  <c r="AR94" i="1"/>
  <c r="AX94" i="1" s="1"/>
  <c r="AT94" i="1"/>
  <c r="AZ94" i="1" s="1"/>
  <c r="AS96" i="1"/>
  <c r="AY96" i="1" s="1"/>
  <c r="AR98" i="1"/>
  <c r="AX98" i="1" s="1"/>
  <c r="AT98" i="1"/>
  <c r="AZ98" i="1" s="1"/>
  <c r="AS100" i="1"/>
  <c r="AR102" i="1"/>
  <c r="AX102" i="1" s="1"/>
  <c r="AT102" i="1"/>
  <c r="AZ102" i="1" s="1"/>
  <c r="AS104" i="1"/>
  <c r="AY104" i="1" s="1"/>
  <c r="AR106" i="1"/>
  <c r="AX106" i="1" s="1"/>
  <c r="AT106" i="1"/>
  <c r="AZ106" i="1" s="1"/>
  <c r="AS108" i="1"/>
  <c r="AY108" i="1" s="1"/>
  <c r="AR110" i="1"/>
  <c r="AS112" i="1"/>
  <c r="AR114" i="1"/>
  <c r="AX114" i="1" s="1"/>
  <c r="AT114" i="1"/>
  <c r="AZ114" i="1" s="1"/>
  <c r="AS116" i="1"/>
  <c r="AY116" i="1" s="1"/>
  <c r="AR118" i="1"/>
  <c r="AX118" i="1" s="1"/>
  <c r="AT118" i="1"/>
  <c r="AZ118" i="1" s="1"/>
  <c r="AS120" i="1"/>
  <c r="AY120" i="1" s="1"/>
  <c r="AR122" i="1"/>
  <c r="AX122" i="1" s="1"/>
  <c r="AT122" i="1"/>
  <c r="AZ122" i="1" s="1"/>
  <c r="AS124" i="1"/>
  <c r="AY124" i="1" s="1"/>
  <c r="AR126" i="1"/>
  <c r="AX126" i="1" s="1"/>
  <c r="AT126" i="1"/>
  <c r="AZ126" i="1" s="1"/>
  <c r="AS128" i="1"/>
  <c r="AY128" i="1" s="1"/>
  <c r="AR130" i="1"/>
  <c r="AX130" i="1" s="1"/>
  <c r="AT130" i="1"/>
  <c r="AZ130" i="1" s="1"/>
  <c r="AS132" i="1"/>
  <c r="AY132" i="1" s="1"/>
  <c r="AR134" i="1"/>
  <c r="AX134" i="1" s="1"/>
  <c r="AT134" i="1"/>
  <c r="AZ134" i="1" s="1"/>
  <c r="AS136" i="1"/>
  <c r="AY136" i="1" s="1"/>
  <c r="AR138" i="1"/>
  <c r="AT138" i="1"/>
  <c r="AZ138" i="1" s="1"/>
  <c r="AS140" i="1"/>
  <c r="AR142" i="1"/>
  <c r="AS144" i="1"/>
  <c r="AR146" i="1"/>
  <c r="AT146" i="1"/>
  <c r="AZ146" i="1" s="1"/>
  <c r="AS148" i="1"/>
  <c r="AR150" i="1"/>
  <c r="AT150" i="1"/>
  <c r="AZ150" i="1" s="1"/>
  <c r="AS152" i="1"/>
  <c r="AR154" i="1"/>
  <c r="AT154" i="1"/>
  <c r="AZ154" i="1" s="1"/>
  <c r="AS156" i="1"/>
  <c r="AR158" i="1"/>
  <c r="AT158" i="1"/>
  <c r="AZ158" i="1" s="1"/>
  <c r="AS160" i="1"/>
  <c r="AR162" i="1"/>
  <c r="AT162" i="1"/>
  <c r="AZ162" i="1" s="1"/>
  <c r="AS164" i="1"/>
  <c r="AR166" i="1"/>
  <c r="AT166" i="1"/>
  <c r="AZ166" i="1" s="1"/>
  <c r="AS168" i="1"/>
  <c r="AR170" i="1"/>
  <c r="AT170" i="1"/>
  <c r="AZ170" i="1" s="1"/>
  <c r="AS172" i="1"/>
  <c r="AR174" i="1"/>
  <c r="AS176" i="1"/>
  <c r="AR178" i="1"/>
  <c r="AT178" i="1"/>
  <c r="AZ178" i="1" s="1"/>
  <c r="AS180" i="1"/>
  <c r="AR182" i="1"/>
  <c r="AT182" i="1"/>
  <c r="AZ182" i="1" s="1"/>
  <c r="AS184" i="1"/>
  <c r="AR186" i="1"/>
  <c r="AT186" i="1"/>
  <c r="AZ186" i="1" s="1"/>
  <c r="AR190" i="1"/>
  <c r="AT190" i="1"/>
  <c r="AZ190" i="1" s="1"/>
  <c r="AS192" i="1"/>
  <c r="AR194" i="1"/>
  <c r="AT194" i="1"/>
  <c r="AZ194" i="1" s="1"/>
  <c r="AT214" i="1"/>
  <c r="AZ214" i="1" s="1"/>
  <c r="AT246" i="1"/>
  <c r="AZ246" i="1" s="1"/>
  <c r="AT250" i="1"/>
  <c r="AZ250" i="1" s="1"/>
  <c r="AT278" i="1"/>
  <c r="AZ278" i="1" s="1"/>
  <c r="AT314" i="1"/>
  <c r="AZ314" i="1" s="1"/>
  <c r="AT342" i="1"/>
  <c r="AZ342" i="1" s="1"/>
  <c r="AT378" i="1"/>
  <c r="AZ378" i="1" s="1"/>
  <c r="AS385" i="1"/>
  <c r="AY385" i="1" s="1"/>
  <c r="AT406" i="1"/>
  <c r="AZ406" i="1" s="1"/>
  <c r="AS421" i="1"/>
  <c r="AY421" i="1" s="1"/>
  <c r="AT522" i="1"/>
  <c r="AZ522" i="1" s="1"/>
  <c r="AS549" i="1"/>
  <c r="AY549" i="1" s="1"/>
  <c r="AT634" i="1"/>
  <c r="AZ634" i="1" s="1"/>
  <c r="AT650" i="1"/>
  <c r="AZ650" i="1" s="1"/>
  <c r="AS677" i="1"/>
  <c r="AS693" i="1"/>
  <c r="AS23" i="1"/>
  <c r="AS55" i="1"/>
  <c r="AS87" i="1"/>
  <c r="AS119" i="1"/>
  <c r="AY119" i="1" s="1"/>
  <c r="AS151" i="1"/>
  <c r="AT185" i="1"/>
  <c r="AZ185" i="1" s="1"/>
  <c r="AS195" i="1"/>
  <c r="AT209" i="1"/>
  <c r="AZ209" i="1" s="1"/>
  <c r="AT445" i="1"/>
  <c r="AZ445" i="1" s="1"/>
  <c r="AS196" i="1"/>
  <c r="AR198" i="1"/>
  <c r="AT198" i="1"/>
  <c r="AZ198" i="1" s="1"/>
  <c r="AS200" i="1"/>
  <c r="AR202" i="1"/>
  <c r="AS204" i="1"/>
  <c r="AR206" i="1"/>
  <c r="AT206" i="1"/>
  <c r="AZ206" i="1" s="1"/>
  <c r="AS208" i="1"/>
  <c r="AR210" i="1"/>
  <c r="AT210" i="1"/>
  <c r="AZ210" i="1" s="1"/>
  <c r="AS212" i="1"/>
  <c r="AY212" i="1" s="1"/>
  <c r="AR214" i="1"/>
  <c r="AS216" i="1"/>
  <c r="AR218" i="1"/>
  <c r="AS220" i="1"/>
  <c r="AR222" i="1"/>
  <c r="AT222" i="1"/>
  <c r="AZ222" i="1" s="1"/>
  <c r="AS224" i="1"/>
  <c r="AR226" i="1"/>
  <c r="AT226" i="1"/>
  <c r="AZ226" i="1" s="1"/>
  <c r="AS228" i="1"/>
  <c r="AR230" i="1"/>
  <c r="AT230" i="1"/>
  <c r="AZ230" i="1" s="1"/>
  <c r="AS232" i="1"/>
  <c r="AR234" i="1"/>
  <c r="AT234" i="1"/>
  <c r="AZ234" i="1" s="1"/>
  <c r="AS236" i="1"/>
  <c r="AR238" i="1"/>
  <c r="AT238" i="1"/>
  <c r="AZ238" i="1" s="1"/>
  <c r="AS240" i="1"/>
  <c r="AR242" i="1"/>
  <c r="AT242" i="1"/>
  <c r="AZ242" i="1" s="1"/>
  <c r="AS244" i="1"/>
  <c r="AY244" i="1" s="1"/>
  <c r="AR246" i="1"/>
  <c r="AX246" i="1" s="1"/>
  <c r="AS248" i="1"/>
  <c r="AY248" i="1" s="1"/>
  <c r="AR250" i="1"/>
  <c r="AX250" i="1" s="1"/>
  <c r="AS252" i="1"/>
  <c r="AR254" i="1"/>
  <c r="AT254" i="1"/>
  <c r="AZ254" i="1" s="1"/>
  <c r="AS256" i="1"/>
  <c r="AR258" i="1"/>
  <c r="AT258" i="1"/>
  <c r="AZ258" i="1" s="1"/>
  <c r="AS260" i="1"/>
  <c r="AR262" i="1"/>
  <c r="AT262" i="1"/>
  <c r="AZ262" i="1" s="1"/>
  <c r="AS264" i="1"/>
  <c r="AR266" i="1"/>
  <c r="AT266" i="1"/>
  <c r="AZ266" i="1" s="1"/>
  <c r="AS268" i="1"/>
  <c r="AR270" i="1"/>
  <c r="AT270" i="1"/>
  <c r="AZ270" i="1" s="1"/>
  <c r="AS272" i="1"/>
  <c r="AR274" i="1"/>
  <c r="AT274" i="1"/>
  <c r="AZ274" i="1" s="1"/>
  <c r="AR5" i="1"/>
  <c r="AT5" i="1"/>
  <c r="AZ5" i="1" s="1"/>
  <c r="AR9" i="1"/>
  <c r="AX9" i="1" s="1"/>
  <c r="AT9" i="1"/>
  <c r="AZ9" i="1" s="1"/>
  <c r="AS11" i="1"/>
  <c r="AY11" i="1" s="1"/>
  <c r="AR13" i="1"/>
  <c r="AX13" i="1" s="1"/>
  <c r="AT13" i="1"/>
  <c r="AZ13" i="1" s="1"/>
  <c r="AS15" i="1"/>
  <c r="AR17" i="1"/>
  <c r="AT17" i="1"/>
  <c r="AZ17" i="1" s="1"/>
  <c r="AS19" i="1"/>
  <c r="AR21" i="1"/>
  <c r="AT21" i="1"/>
  <c r="AZ21" i="1" s="1"/>
  <c r="AR25" i="1"/>
  <c r="AT25" i="1"/>
  <c r="AZ25" i="1" s="1"/>
  <c r="AS27" i="1"/>
  <c r="AR29" i="1"/>
  <c r="AT29" i="1"/>
  <c r="AZ29" i="1" s="1"/>
  <c r="AS31" i="1"/>
  <c r="AR33" i="1"/>
  <c r="AT33" i="1"/>
  <c r="AZ33" i="1" s="1"/>
  <c r="AS35" i="1"/>
  <c r="AR37" i="1"/>
  <c r="AT37" i="1"/>
  <c r="AZ37" i="1" s="1"/>
  <c r="AR41" i="1"/>
  <c r="AT41" i="1"/>
  <c r="AZ41" i="1" s="1"/>
  <c r="AS43" i="1"/>
  <c r="AR45" i="1"/>
  <c r="AT45" i="1"/>
  <c r="AZ45" i="1" s="1"/>
  <c r="AS47" i="1"/>
  <c r="AR49" i="1"/>
  <c r="AT49" i="1"/>
  <c r="AZ49" i="1" s="1"/>
  <c r="AS51" i="1"/>
  <c r="AR53" i="1"/>
  <c r="AX53" i="1" s="1"/>
  <c r="AT53" i="1"/>
  <c r="AZ53" i="1" s="1"/>
  <c r="AR57" i="1"/>
  <c r="AT57" i="1"/>
  <c r="AZ57" i="1" s="1"/>
  <c r="AS59" i="1"/>
  <c r="AR61" i="1"/>
  <c r="AX61" i="1" s="1"/>
  <c r="AT61" i="1"/>
  <c r="AZ61" i="1" s="1"/>
  <c r="AS63" i="1"/>
  <c r="AY63" i="1" s="1"/>
  <c r="AR65" i="1"/>
  <c r="AX65" i="1" s="1"/>
  <c r="AT65" i="1"/>
  <c r="AZ65" i="1" s="1"/>
  <c r="AS67" i="1"/>
  <c r="AY67" i="1" s="1"/>
  <c r="AR69" i="1"/>
  <c r="AX69" i="1" s="1"/>
  <c r="AT69" i="1"/>
  <c r="AZ69" i="1" s="1"/>
  <c r="AR73" i="1"/>
  <c r="AX73" i="1" s="1"/>
  <c r="AT73" i="1"/>
  <c r="AZ73" i="1" s="1"/>
  <c r="AS75" i="1"/>
  <c r="AY75" i="1" s="1"/>
  <c r="AR77" i="1"/>
  <c r="AX77" i="1" s="1"/>
  <c r="AT77" i="1"/>
  <c r="AZ77" i="1" s="1"/>
  <c r="AS79" i="1"/>
  <c r="AY79" i="1" s="1"/>
  <c r="AR81" i="1"/>
  <c r="AX81" i="1" s="1"/>
  <c r="AT81" i="1"/>
  <c r="AZ81" i="1" s="1"/>
  <c r="AS83" i="1"/>
  <c r="AY83" i="1" s="1"/>
  <c r="AR85" i="1"/>
  <c r="AX85" i="1" s="1"/>
  <c r="AT85" i="1"/>
  <c r="AZ85" i="1" s="1"/>
  <c r="AR89" i="1"/>
  <c r="AX89" i="1" s="1"/>
  <c r="AT89" i="1"/>
  <c r="AZ89" i="1" s="1"/>
  <c r="AS91" i="1"/>
  <c r="AR93" i="1"/>
  <c r="AX93" i="1" s="1"/>
  <c r="AT93" i="1"/>
  <c r="AZ93" i="1" s="1"/>
  <c r="AS95" i="1"/>
  <c r="AY95" i="1" s="1"/>
  <c r="AR97" i="1"/>
  <c r="AX97" i="1" s="1"/>
  <c r="AT97" i="1"/>
  <c r="AZ97" i="1" s="1"/>
  <c r="AS99" i="1"/>
  <c r="AR101" i="1"/>
  <c r="AX101" i="1" s="1"/>
  <c r="AT101" i="1"/>
  <c r="AZ101" i="1" s="1"/>
  <c r="AR105" i="1"/>
  <c r="AX105" i="1" s="1"/>
  <c r="AT105" i="1"/>
  <c r="AZ105" i="1" s="1"/>
  <c r="AS107" i="1"/>
  <c r="AY107" i="1" s="1"/>
  <c r="AR109" i="1"/>
  <c r="AT109" i="1"/>
  <c r="AZ109" i="1" s="1"/>
  <c r="AS111" i="1"/>
  <c r="AY111" i="1" s="1"/>
  <c r="AR113" i="1"/>
  <c r="AT113" i="1"/>
  <c r="AZ113" i="1" s="1"/>
  <c r="AS115" i="1"/>
  <c r="AY115" i="1" s="1"/>
  <c r="AR117" i="1"/>
  <c r="AX117" i="1" s="1"/>
  <c r="AT117" i="1"/>
  <c r="AZ117" i="1" s="1"/>
  <c r="AR121" i="1"/>
  <c r="AX121" i="1" s="1"/>
  <c r="AT121" i="1"/>
  <c r="AZ121" i="1" s="1"/>
  <c r="AS123" i="1"/>
  <c r="AY123" i="1" s="1"/>
  <c r="AR125" i="1"/>
  <c r="AX125" i="1" s="1"/>
  <c r="AT125" i="1"/>
  <c r="AZ125" i="1" s="1"/>
  <c r="AS127" i="1"/>
  <c r="AY127" i="1" s="1"/>
  <c r="AR129" i="1"/>
  <c r="AX129" i="1" s="1"/>
  <c r="AT129" i="1"/>
  <c r="AZ129" i="1" s="1"/>
  <c r="AS131" i="1"/>
  <c r="AY131" i="1" s="1"/>
  <c r="AR133" i="1"/>
  <c r="AX133" i="1" s="1"/>
  <c r="AT133" i="1"/>
  <c r="AZ133" i="1" s="1"/>
  <c r="AR137" i="1"/>
  <c r="AX137" i="1" s="1"/>
  <c r="AT137" i="1"/>
  <c r="AZ137" i="1" s="1"/>
  <c r="AS139" i="1"/>
  <c r="AY139" i="1" s="1"/>
  <c r="AR141" i="1"/>
  <c r="AT141" i="1"/>
  <c r="AZ141" i="1" s="1"/>
  <c r="AS143" i="1"/>
  <c r="AR145" i="1"/>
  <c r="AT145" i="1"/>
  <c r="AZ145" i="1" s="1"/>
  <c r="AS147" i="1"/>
  <c r="AY147" i="1" s="1"/>
  <c r="AR149" i="1"/>
  <c r="AT149" i="1"/>
  <c r="AZ149" i="1" s="1"/>
  <c r="AR153" i="1"/>
  <c r="AT153" i="1"/>
  <c r="AZ153" i="1" s="1"/>
  <c r="AS155" i="1"/>
  <c r="AR157" i="1"/>
  <c r="AT157" i="1"/>
  <c r="AZ157" i="1" s="1"/>
  <c r="AS159" i="1"/>
  <c r="AY159" i="1" s="1"/>
  <c r="AR161" i="1"/>
  <c r="AX161" i="1" s="1"/>
  <c r="AT161" i="1"/>
  <c r="AZ161" i="1" s="1"/>
  <c r="AS163" i="1"/>
  <c r="AR165" i="1"/>
  <c r="AT165" i="1"/>
  <c r="AZ165" i="1" s="1"/>
  <c r="AR169" i="1"/>
  <c r="AT169" i="1"/>
  <c r="AZ169" i="1" s="1"/>
  <c r="AS171" i="1"/>
  <c r="AR173" i="1"/>
  <c r="AT173" i="1"/>
  <c r="AZ173" i="1" s="1"/>
  <c r="AS175" i="1"/>
  <c r="AR177" i="1"/>
  <c r="AX177" i="1" s="1"/>
  <c r="AT177" i="1"/>
  <c r="AZ177" i="1" s="1"/>
  <c r="AS179" i="1"/>
  <c r="AR181" i="1"/>
  <c r="AT181" i="1"/>
  <c r="AZ181" i="1" s="1"/>
  <c r="AS183" i="1"/>
  <c r="AR185" i="1"/>
  <c r="AS187" i="1"/>
  <c r="AR189" i="1"/>
  <c r="AT189" i="1"/>
  <c r="AZ189" i="1" s="1"/>
  <c r="AS191" i="1"/>
  <c r="AR193" i="1"/>
  <c r="AT193" i="1"/>
  <c r="AZ193" i="1" s="1"/>
  <c r="AR197" i="1"/>
  <c r="AT197" i="1"/>
  <c r="AZ197" i="1" s="1"/>
  <c r="AS199" i="1"/>
  <c r="AR201" i="1"/>
  <c r="AT201" i="1"/>
  <c r="AZ201" i="1" s="1"/>
  <c r="AS203" i="1"/>
  <c r="AR205" i="1"/>
  <c r="AT205" i="1"/>
  <c r="AZ205" i="1" s="1"/>
  <c r="AS207" i="1"/>
  <c r="AR209" i="1"/>
  <c r="AS211" i="1"/>
  <c r="AR213" i="1"/>
  <c r="AT213" i="1"/>
  <c r="AZ213" i="1" s="1"/>
  <c r="AS215" i="1"/>
  <c r="AR217" i="1"/>
  <c r="AT217" i="1"/>
  <c r="AZ217" i="1" s="1"/>
  <c r="AS219" i="1"/>
  <c r="AR221" i="1"/>
  <c r="AT221" i="1"/>
  <c r="AZ221" i="1" s="1"/>
  <c r="AS223" i="1"/>
  <c r="AR225" i="1"/>
  <c r="AT225" i="1"/>
  <c r="AZ225" i="1" s="1"/>
  <c r="AS227" i="1"/>
  <c r="AR229" i="1"/>
  <c r="AT229" i="1"/>
  <c r="AZ229" i="1" s="1"/>
  <c r="AS231" i="1"/>
  <c r="AR233" i="1"/>
  <c r="AT233" i="1"/>
  <c r="AZ233" i="1" s="1"/>
  <c r="AS235" i="1"/>
  <c r="AR237" i="1"/>
  <c r="AT237" i="1"/>
  <c r="AZ237" i="1" s="1"/>
  <c r="AS239" i="1"/>
  <c r="AR241" i="1"/>
  <c r="AT241" i="1"/>
  <c r="AZ241" i="1" s="1"/>
  <c r="AS243" i="1"/>
  <c r="AR245" i="1"/>
  <c r="AT245" i="1"/>
  <c r="AZ245" i="1" s="1"/>
  <c r="AS247" i="1"/>
  <c r="AR249" i="1"/>
  <c r="AT249" i="1"/>
  <c r="AZ249" i="1" s="1"/>
  <c r="AS251" i="1"/>
  <c r="AR253" i="1"/>
  <c r="AT253" i="1"/>
  <c r="AZ253" i="1" s="1"/>
  <c r="AS255" i="1"/>
  <c r="AR257" i="1"/>
  <c r="AT257" i="1"/>
  <c r="AZ257" i="1" s="1"/>
  <c r="AS259" i="1"/>
  <c r="AR261" i="1"/>
  <c r="AT261" i="1"/>
  <c r="AZ261" i="1" s="1"/>
  <c r="AS263" i="1"/>
  <c r="AR265" i="1"/>
  <c r="AT265" i="1"/>
  <c r="AZ265" i="1" s="1"/>
  <c r="AS267" i="1"/>
  <c r="AR269" i="1"/>
  <c r="AT269" i="1"/>
  <c r="AZ269" i="1" s="1"/>
  <c r="AS271" i="1"/>
  <c r="AR273" i="1"/>
  <c r="AT273" i="1"/>
  <c r="AZ273" i="1" s="1"/>
  <c r="AS275" i="1"/>
  <c r="AR277" i="1"/>
  <c r="AT277" i="1"/>
  <c r="AZ277" i="1" s="1"/>
  <c r="AS279" i="1"/>
  <c r="AR281" i="1"/>
  <c r="AX281" i="1" s="1"/>
  <c r="AT281" i="1"/>
  <c r="AZ281" i="1" s="1"/>
  <c r="AS283" i="1"/>
  <c r="AY283" i="1" s="1"/>
  <c r="AR285" i="1"/>
  <c r="AX285" i="1" s="1"/>
  <c r="AT285" i="1"/>
  <c r="AZ285" i="1" s="1"/>
  <c r="AS287" i="1"/>
  <c r="AY287" i="1" s="1"/>
  <c r="AR289" i="1"/>
  <c r="AX289" i="1" s="1"/>
  <c r="AT289" i="1"/>
  <c r="AZ289" i="1" s="1"/>
  <c r="AS291" i="1"/>
  <c r="AY291" i="1" s="1"/>
  <c r="AR293" i="1"/>
  <c r="AX293" i="1" s="1"/>
  <c r="AT293" i="1"/>
  <c r="AZ293" i="1" s="1"/>
  <c r="AS295" i="1"/>
  <c r="AR297" i="1"/>
  <c r="AT297" i="1"/>
  <c r="AZ297" i="1" s="1"/>
  <c r="AS299" i="1"/>
  <c r="AY299" i="1" s="1"/>
  <c r="AR301" i="1"/>
  <c r="AX301" i="1" s="1"/>
  <c r="AT301" i="1"/>
  <c r="AZ301" i="1" s="1"/>
  <c r="AS303" i="1"/>
  <c r="AY303" i="1" s="1"/>
  <c r="AR305" i="1"/>
  <c r="AX305" i="1" s="1"/>
  <c r="AT305" i="1"/>
  <c r="AZ305" i="1" s="1"/>
  <c r="AS307" i="1"/>
  <c r="AR309" i="1"/>
  <c r="AX309" i="1" s="1"/>
  <c r="AT309" i="1"/>
  <c r="AZ309" i="1" s="1"/>
  <c r="AS311" i="1"/>
  <c r="AY311" i="1" s="1"/>
  <c r="AR313" i="1"/>
  <c r="AX313" i="1" s="1"/>
  <c r="AT313" i="1"/>
  <c r="AZ313" i="1" s="1"/>
  <c r="AS315" i="1"/>
  <c r="AY315" i="1" s="1"/>
  <c r="AR317" i="1"/>
  <c r="AX317" i="1" s="1"/>
  <c r="AT317" i="1"/>
  <c r="AZ317" i="1" s="1"/>
  <c r="AS319" i="1"/>
  <c r="AY319" i="1" s="1"/>
  <c r="AR321" i="1"/>
  <c r="AX321" i="1" s="1"/>
  <c r="AT321" i="1"/>
  <c r="AZ321" i="1" s="1"/>
  <c r="AS323" i="1"/>
  <c r="AY323" i="1" s="1"/>
  <c r="AR325" i="1"/>
  <c r="AX325" i="1" s="1"/>
  <c r="AT325" i="1"/>
  <c r="AZ325" i="1" s="1"/>
  <c r="AS327" i="1"/>
  <c r="AR329" i="1"/>
  <c r="AX329" i="1" s="1"/>
  <c r="AT329" i="1"/>
  <c r="AZ329" i="1" s="1"/>
  <c r="AS331" i="1"/>
  <c r="AY331" i="1" s="1"/>
  <c r="AR333" i="1"/>
  <c r="AX333" i="1" s="1"/>
  <c r="AT333" i="1"/>
  <c r="AZ333" i="1" s="1"/>
  <c r="AS335" i="1"/>
  <c r="AY335" i="1" s="1"/>
  <c r="AR337" i="1"/>
  <c r="AX337" i="1" s="1"/>
  <c r="AT337" i="1"/>
  <c r="AZ337" i="1" s="1"/>
  <c r="AS339" i="1"/>
  <c r="AY339" i="1" s="1"/>
  <c r="AR341" i="1"/>
  <c r="AX341" i="1" s="1"/>
  <c r="AT341" i="1"/>
  <c r="AZ341" i="1" s="1"/>
  <c r="AS343" i="1"/>
  <c r="AY343" i="1" s="1"/>
  <c r="AR345" i="1"/>
  <c r="AT345" i="1"/>
  <c r="AZ345" i="1" s="1"/>
  <c r="AS347" i="1"/>
  <c r="AY347" i="1" s="1"/>
  <c r="AR349" i="1"/>
  <c r="AT349" i="1"/>
  <c r="AZ349" i="1" s="1"/>
  <c r="AS351" i="1"/>
  <c r="AY351" i="1" s="1"/>
  <c r="AR353" i="1"/>
  <c r="AX353" i="1" s="1"/>
  <c r="AT353" i="1"/>
  <c r="AZ353" i="1" s="1"/>
  <c r="AS355" i="1"/>
  <c r="AY355" i="1" s="1"/>
  <c r="AR357" i="1"/>
  <c r="AX357" i="1" s="1"/>
  <c r="AT357" i="1"/>
  <c r="AZ357" i="1" s="1"/>
  <c r="AS359" i="1"/>
  <c r="AY359" i="1" s="1"/>
  <c r="AR361" i="1"/>
  <c r="AX361" i="1" s="1"/>
  <c r="AT361" i="1"/>
  <c r="AZ361" i="1" s="1"/>
  <c r="AS363" i="1"/>
  <c r="AY363" i="1" s="1"/>
  <c r="AR365" i="1"/>
  <c r="AX365" i="1" s="1"/>
  <c r="AT365" i="1"/>
  <c r="AZ365" i="1" s="1"/>
  <c r="AS367" i="1"/>
  <c r="AY367" i="1" s="1"/>
  <c r="AR369" i="1"/>
  <c r="AX369" i="1" s="1"/>
  <c r="AT369" i="1"/>
  <c r="AZ369" i="1" s="1"/>
  <c r="AS371" i="1"/>
  <c r="AY371" i="1" s="1"/>
  <c r="AR373" i="1"/>
  <c r="AT373" i="1"/>
  <c r="AZ373" i="1" s="1"/>
  <c r="AS375" i="1"/>
  <c r="AR377" i="1"/>
  <c r="AX377" i="1" s="1"/>
  <c r="AT377" i="1"/>
  <c r="AZ377" i="1" s="1"/>
  <c r="AS379" i="1"/>
  <c r="AY379" i="1" s="1"/>
  <c r="AR381" i="1"/>
  <c r="AX381" i="1" s="1"/>
  <c r="AT381" i="1"/>
  <c r="AZ381" i="1" s="1"/>
  <c r="AS383" i="1"/>
  <c r="AR385" i="1"/>
  <c r="AX385" i="1" s="1"/>
  <c r="AT385" i="1"/>
  <c r="AZ385" i="1" s="1"/>
  <c r="AS387" i="1"/>
  <c r="AR389" i="1"/>
  <c r="AX389" i="1" s="1"/>
  <c r="AT389" i="1"/>
  <c r="AZ389" i="1" s="1"/>
  <c r="AS391" i="1"/>
  <c r="AY391" i="1" s="1"/>
  <c r="AR393" i="1"/>
  <c r="AX393" i="1" s="1"/>
  <c r="AT393" i="1"/>
  <c r="AZ393" i="1" s="1"/>
  <c r="AS395" i="1"/>
  <c r="AY395" i="1" s="1"/>
  <c r="AR397" i="1"/>
  <c r="AX397" i="1" s="1"/>
  <c r="AT397" i="1"/>
  <c r="AZ397" i="1" s="1"/>
  <c r="AS399" i="1"/>
  <c r="AY399" i="1" s="1"/>
  <c r="AR401" i="1"/>
  <c r="AX401" i="1" s="1"/>
  <c r="AT401" i="1"/>
  <c r="AZ401" i="1" s="1"/>
  <c r="AS403" i="1"/>
  <c r="AR405" i="1"/>
  <c r="AT405" i="1"/>
  <c r="AZ405" i="1" s="1"/>
  <c r="AS407" i="1"/>
  <c r="AR409" i="1"/>
  <c r="AT409" i="1"/>
  <c r="AZ409" i="1" s="1"/>
  <c r="AS411" i="1"/>
  <c r="AY411" i="1" s="1"/>
  <c r="AR413" i="1"/>
  <c r="AX413" i="1" s="1"/>
  <c r="AT413" i="1"/>
  <c r="AZ413" i="1" s="1"/>
  <c r="AS415" i="1"/>
  <c r="AY415" i="1" s="1"/>
  <c r="AR417" i="1"/>
  <c r="AT417" i="1"/>
  <c r="AZ417" i="1" s="1"/>
  <c r="AS419" i="1"/>
  <c r="AR421" i="1"/>
  <c r="AX421" i="1" s="1"/>
  <c r="AT421" i="1"/>
  <c r="AZ421" i="1" s="1"/>
  <c r="AS423" i="1"/>
  <c r="AY423" i="1" s="1"/>
  <c r="AR425" i="1"/>
  <c r="AX425" i="1" s="1"/>
  <c r="AT425" i="1"/>
  <c r="AZ425" i="1" s="1"/>
  <c r="AS427" i="1"/>
  <c r="AY427" i="1" s="1"/>
  <c r="AR429" i="1"/>
  <c r="AX429" i="1" s="1"/>
  <c r="AT429" i="1"/>
  <c r="AZ429" i="1" s="1"/>
  <c r="AS431" i="1"/>
  <c r="AY431" i="1" s="1"/>
  <c r="AR433" i="1"/>
  <c r="AX433" i="1" s="1"/>
  <c r="AT433" i="1"/>
  <c r="AZ433" i="1" s="1"/>
  <c r="AS435" i="1"/>
  <c r="AY435" i="1" s="1"/>
  <c r="AR437" i="1"/>
  <c r="AX437" i="1" s="1"/>
  <c r="AT437" i="1"/>
  <c r="AZ437" i="1" s="1"/>
  <c r="AS439" i="1"/>
  <c r="AY439" i="1" s="1"/>
  <c r="AR441" i="1"/>
  <c r="AX441" i="1" s="1"/>
  <c r="AT441" i="1"/>
  <c r="AZ441" i="1" s="1"/>
  <c r="AS443" i="1"/>
  <c r="AY443" i="1" s="1"/>
  <c r="AR445" i="1"/>
  <c r="AX445" i="1" s="1"/>
  <c r="AS447" i="1"/>
  <c r="AY447" i="1" s="1"/>
  <c r="AR449" i="1"/>
  <c r="AX449" i="1" s="1"/>
  <c r="AT449" i="1"/>
  <c r="AZ449" i="1" s="1"/>
  <c r="AS451" i="1"/>
  <c r="AR453" i="1"/>
  <c r="AT453" i="1"/>
  <c r="AZ453" i="1" s="1"/>
  <c r="AS455" i="1"/>
  <c r="AR457" i="1"/>
  <c r="AT457" i="1"/>
  <c r="AZ457" i="1" s="1"/>
  <c r="AS459" i="1"/>
  <c r="AY459" i="1" s="1"/>
  <c r="AR461" i="1"/>
  <c r="AX461" i="1" s="1"/>
  <c r="AT461" i="1"/>
  <c r="AZ461" i="1" s="1"/>
  <c r="AS463" i="1"/>
  <c r="AY463" i="1" s="1"/>
  <c r="AR465" i="1"/>
  <c r="AX465" i="1" s="1"/>
  <c r="AT465" i="1"/>
  <c r="AZ465" i="1" s="1"/>
  <c r="AS467" i="1"/>
  <c r="AY467" i="1" s="1"/>
  <c r="AR469" i="1"/>
  <c r="AX469" i="1" s="1"/>
  <c r="AT469" i="1"/>
  <c r="AZ469" i="1" s="1"/>
  <c r="AS471" i="1"/>
  <c r="AY471" i="1" s="1"/>
  <c r="AR473" i="1"/>
  <c r="AX473" i="1" s="1"/>
  <c r="AT473" i="1"/>
  <c r="AZ473" i="1" s="1"/>
  <c r="AS475" i="1"/>
  <c r="AY475" i="1" s="1"/>
  <c r="AR477" i="1"/>
  <c r="AX477" i="1" s="1"/>
  <c r="AT477" i="1"/>
  <c r="AZ477" i="1" s="1"/>
  <c r="AS479" i="1"/>
  <c r="AY479" i="1" s="1"/>
  <c r="AR481" i="1"/>
  <c r="AX481" i="1" s="1"/>
  <c r="AT481" i="1"/>
  <c r="AZ481" i="1" s="1"/>
  <c r="AS483" i="1"/>
  <c r="AY483" i="1" s="1"/>
  <c r="AR485" i="1"/>
  <c r="AX485" i="1" s="1"/>
  <c r="AT485" i="1"/>
  <c r="AZ485" i="1" s="1"/>
  <c r="AS487" i="1"/>
  <c r="AY487" i="1" s="1"/>
  <c r="AR489" i="1"/>
  <c r="AX489" i="1" s="1"/>
  <c r="AT489" i="1"/>
  <c r="AZ489" i="1" s="1"/>
  <c r="AS491" i="1"/>
  <c r="AR493" i="1"/>
  <c r="AX493" i="1" s="1"/>
  <c r="AT493" i="1"/>
  <c r="AZ493" i="1" s="1"/>
  <c r="AS495" i="1"/>
  <c r="AY495" i="1" s="1"/>
  <c r="AR497" i="1"/>
  <c r="AX497" i="1" s="1"/>
  <c r="AT497" i="1"/>
  <c r="AZ497" i="1" s="1"/>
  <c r="AS499" i="1"/>
  <c r="AY499" i="1" s="1"/>
  <c r="AR501" i="1"/>
  <c r="AX501" i="1" s="1"/>
  <c r="AT501" i="1"/>
  <c r="AZ501" i="1" s="1"/>
  <c r="AS503" i="1"/>
  <c r="AY503" i="1" s="1"/>
  <c r="AR505" i="1"/>
  <c r="AX505" i="1" s="1"/>
  <c r="AT505" i="1"/>
  <c r="AZ505" i="1" s="1"/>
  <c r="AS507" i="1"/>
  <c r="AY507" i="1" s="1"/>
  <c r="AR509" i="1"/>
  <c r="AT509" i="1"/>
  <c r="AZ509" i="1" s="1"/>
  <c r="AS511" i="1"/>
  <c r="AY511" i="1" s="1"/>
  <c r="AR513" i="1"/>
  <c r="AX513" i="1" s="1"/>
  <c r="AT513" i="1"/>
  <c r="AZ513" i="1" s="1"/>
  <c r="AS515" i="1"/>
  <c r="AY515" i="1" s="1"/>
  <c r="AR517" i="1"/>
  <c r="AX517" i="1" s="1"/>
  <c r="AT517" i="1"/>
  <c r="AZ517" i="1" s="1"/>
  <c r="AS519" i="1"/>
  <c r="AY519" i="1" s="1"/>
  <c r="AR521" i="1"/>
  <c r="AX521" i="1" s="1"/>
  <c r="AT521" i="1"/>
  <c r="AZ521" i="1" s="1"/>
  <c r="AS523" i="1"/>
  <c r="AY523" i="1" s="1"/>
  <c r="AR525" i="1"/>
  <c r="AX525" i="1" s="1"/>
  <c r="AT525" i="1"/>
  <c r="AZ525" i="1" s="1"/>
  <c r="AS527" i="1"/>
  <c r="AY527" i="1" s="1"/>
  <c r="AR529" i="1"/>
  <c r="AT529" i="1"/>
  <c r="AZ529" i="1" s="1"/>
  <c r="AS531" i="1"/>
  <c r="AY531" i="1" s="1"/>
  <c r="AR533" i="1"/>
  <c r="AX533" i="1" s="1"/>
  <c r="AT533" i="1"/>
  <c r="AZ533" i="1" s="1"/>
  <c r="AS535" i="1"/>
  <c r="AY535" i="1" s="1"/>
  <c r="AR537" i="1"/>
  <c r="AX537" i="1" s="1"/>
  <c r="AT537" i="1"/>
  <c r="AZ537" i="1" s="1"/>
  <c r="AS539" i="1"/>
  <c r="AY539" i="1" s="1"/>
  <c r="AR541" i="1"/>
  <c r="AX541" i="1" s="1"/>
  <c r="AT541" i="1"/>
  <c r="AZ541" i="1" s="1"/>
  <c r="AS543" i="1"/>
  <c r="AY543" i="1" s="1"/>
  <c r="AR545" i="1"/>
  <c r="AX545" i="1" s="1"/>
  <c r="AT545" i="1"/>
  <c r="AZ545" i="1" s="1"/>
  <c r="AS547" i="1"/>
  <c r="AY547" i="1" s="1"/>
  <c r="AR549" i="1"/>
  <c r="AX549" i="1" s="1"/>
  <c r="AT549" i="1"/>
  <c r="AZ549" i="1" s="1"/>
  <c r="AS551" i="1"/>
  <c r="AR553" i="1"/>
  <c r="AX553" i="1" s="1"/>
  <c r="AT553" i="1"/>
  <c r="AZ553" i="1" s="1"/>
  <c r="AS555" i="1"/>
  <c r="AY555" i="1" s="1"/>
  <c r="AR557" i="1"/>
  <c r="AX557" i="1" s="1"/>
  <c r="AT557" i="1"/>
  <c r="AZ557" i="1" s="1"/>
  <c r="AS559" i="1"/>
  <c r="AR561" i="1"/>
  <c r="AT561" i="1"/>
  <c r="AZ561" i="1" s="1"/>
  <c r="AS563" i="1"/>
  <c r="AR565" i="1"/>
  <c r="AT565" i="1"/>
  <c r="AZ565" i="1" s="1"/>
  <c r="AS567" i="1"/>
  <c r="AR569" i="1"/>
  <c r="AX569" i="1" s="1"/>
  <c r="AT569" i="1"/>
  <c r="AZ569" i="1" s="1"/>
  <c r="AS571" i="1"/>
  <c r="AY571" i="1" s="1"/>
  <c r="AR573" i="1"/>
  <c r="AX573" i="1" s="1"/>
  <c r="AT573" i="1"/>
  <c r="AZ573" i="1" s="1"/>
  <c r="AS575" i="1"/>
  <c r="AY575" i="1" s="1"/>
  <c r="AR577" i="1"/>
  <c r="AX577" i="1" s="1"/>
  <c r="AT577" i="1"/>
  <c r="AZ577" i="1" s="1"/>
  <c r="AS579" i="1"/>
  <c r="AY579" i="1" s="1"/>
  <c r="AR581" i="1"/>
  <c r="AX581" i="1" s="1"/>
  <c r="AT581" i="1"/>
  <c r="AZ581" i="1" s="1"/>
  <c r="AS583" i="1"/>
  <c r="AY583" i="1" s="1"/>
  <c r="AR585" i="1"/>
  <c r="AX585" i="1" s="1"/>
  <c r="AT585" i="1"/>
  <c r="AZ585" i="1" s="1"/>
  <c r="AS587" i="1"/>
  <c r="AY587" i="1" s="1"/>
  <c r="AR589" i="1"/>
  <c r="AT589" i="1"/>
  <c r="AZ589" i="1" s="1"/>
  <c r="AS591" i="1"/>
  <c r="AY591" i="1" s="1"/>
  <c r="AR593" i="1"/>
  <c r="AT593" i="1"/>
  <c r="AZ593" i="1" s="1"/>
  <c r="AS595" i="1"/>
  <c r="AY595" i="1" s="1"/>
  <c r="AR597" i="1"/>
  <c r="AX597" i="1" s="1"/>
  <c r="AT597" i="1"/>
  <c r="AZ597" i="1" s="1"/>
  <c r="AS599" i="1"/>
  <c r="AY599" i="1" s="1"/>
  <c r="AR601" i="1"/>
  <c r="AX601" i="1" s="1"/>
  <c r="AT601" i="1"/>
  <c r="AZ601" i="1" s="1"/>
  <c r="AS603" i="1"/>
  <c r="AY603" i="1" s="1"/>
  <c r="AR605" i="1"/>
  <c r="AT605" i="1"/>
  <c r="AZ605" i="1" s="1"/>
  <c r="AS607" i="1"/>
  <c r="AR609" i="1"/>
  <c r="AT609" i="1"/>
  <c r="AZ609" i="1" s="1"/>
  <c r="AS611" i="1"/>
  <c r="AR613" i="1"/>
  <c r="AT613" i="1"/>
  <c r="AZ613" i="1" s="1"/>
  <c r="AS615" i="1"/>
  <c r="AR617" i="1"/>
  <c r="AT617" i="1"/>
  <c r="AZ617" i="1" s="1"/>
  <c r="AS619" i="1"/>
  <c r="AR621" i="1"/>
  <c r="AT621" i="1"/>
  <c r="AZ621" i="1" s="1"/>
  <c r="AS623" i="1"/>
  <c r="AR625" i="1"/>
  <c r="AX625" i="1" s="1"/>
  <c r="AT625" i="1"/>
  <c r="AZ625" i="1" s="1"/>
  <c r="AS627" i="1"/>
  <c r="AR629" i="1"/>
  <c r="AX629" i="1" s="1"/>
  <c r="AT629" i="1"/>
  <c r="AZ629" i="1" s="1"/>
  <c r="AS631" i="1"/>
  <c r="AR633" i="1"/>
  <c r="AT633" i="1"/>
  <c r="AZ633" i="1" s="1"/>
  <c r="AS635" i="1"/>
  <c r="AY635" i="1" s="1"/>
  <c r="AR637" i="1"/>
  <c r="AT637" i="1"/>
  <c r="AZ637" i="1" s="1"/>
  <c r="AS639" i="1"/>
  <c r="AY639" i="1" s="1"/>
  <c r="AR641" i="1"/>
  <c r="AT641" i="1"/>
  <c r="AZ641" i="1" s="1"/>
  <c r="AS643" i="1"/>
  <c r="AR645" i="1"/>
  <c r="AT645" i="1"/>
  <c r="AZ645" i="1" s="1"/>
  <c r="AS647" i="1"/>
  <c r="AY647" i="1" s="1"/>
  <c r="AR649" i="1"/>
  <c r="AX649" i="1" s="1"/>
  <c r="AT649" i="1"/>
  <c r="AZ649" i="1" s="1"/>
  <c r="AS651" i="1"/>
  <c r="AR653" i="1"/>
  <c r="AX653" i="1" s="1"/>
  <c r="AT653" i="1"/>
  <c r="AZ653" i="1" s="1"/>
  <c r="AS655" i="1"/>
  <c r="AR657" i="1"/>
  <c r="AT657" i="1"/>
  <c r="AZ657" i="1" s="1"/>
  <c r="AS659" i="1"/>
  <c r="AR661" i="1"/>
  <c r="AX661" i="1" s="1"/>
  <c r="AT661" i="1"/>
  <c r="AZ661" i="1" s="1"/>
  <c r="AS663" i="1"/>
  <c r="AY663" i="1" s="1"/>
  <c r="AR665" i="1"/>
  <c r="AT665" i="1"/>
  <c r="AZ665" i="1" s="1"/>
  <c r="AS667" i="1"/>
  <c r="AY667" i="1" s="1"/>
  <c r="AR669" i="1"/>
  <c r="AT669" i="1"/>
  <c r="AZ669" i="1" s="1"/>
  <c r="AS671" i="1"/>
  <c r="AY671" i="1" s="1"/>
  <c r="AR673" i="1"/>
  <c r="AX673" i="1" s="1"/>
  <c r="AT673" i="1"/>
  <c r="AZ673" i="1" s="1"/>
  <c r="AS675" i="1"/>
  <c r="AR677" i="1"/>
  <c r="AT677" i="1"/>
  <c r="AZ677" i="1" s="1"/>
  <c r="AS679" i="1"/>
  <c r="AR681" i="1"/>
  <c r="AX681" i="1" s="1"/>
  <c r="AT681" i="1"/>
  <c r="AZ681" i="1" s="1"/>
  <c r="AS683" i="1"/>
  <c r="AY683" i="1" s="1"/>
  <c r="AR685" i="1"/>
  <c r="AX685" i="1" s="1"/>
  <c r="AT685" i="1"/>
  <c r="AZ685" i="1" s="1"/>
  <c r="AS687" i="1"/>
  <c r="AR689" i="1"/>
  <c r="AX689" i="1" s="1"/>
  <c r="AT689" i="1"/>
  <c r="AZ689" i="1" s="1"/>
  <c r="AS691" i="1"/>
  <c r="AR693" i="1"/>
  <c r="AT693" i="1"/>
  <c r="AZ693" i="1" s="1"/>
  <c r="AS695" i="1"/>
  <c r="AY695" i="1" s="1"/>
  <c r="AR697" i="1"/>
  <c r="AX697" i="1" s="1"/>
  <c r="AT697" i="1"/>
  <c r="AZ697" i="1" s="1"/>
  <c r="AS699" i="1"/>
  <c r="AY699" i="1" s="1"/>
  <c r="AR701" i="1"/>
  <c r="AX701" i="1" s="1"/>
  <c r="AT701" i="1"/>
  <c r="AZ701" i="1" s="1"/>
  <c r="AS703" i="1"/>
  <c r="AY703" i="1" s="1"/>
  <c r="AR705" i="1"/>
  <c r="AX705" i="1" s="1"/>
  <c r="AT705" i="1"/>
  <c r="AZ705" i="1" s="1"/>
  <c r="AS707" i="1"/>
  <c r="AR709" i="1"/>
  <c r="AT709" i="1"/>
  <c r="AZ709" i="1" s="1"/>
  <c r="AS711" i="1"/>
  <c r="AR713" i="1"/>
  <c r="AT713" i="1"/>
  <c r="AZ713" i="1" s="1"/>
  <c r="AS715" i="1"/>
  <c r="AY715" i="1" s="1"/>
  <c r="AR717" i="1"/>
  <c r="AT717" i="1"/>
  <c r="AZ717" i="1" s="1"/>
  <c r="AS719" i="1"/>
  <c r="AR721" i="1"/>
  <c r="AX721" i="1" s="1"/>
  <c r="AT721" i="1"/>
  <c r="AZ721" i="1" s="1"/>
  <c r="AS723" i="1"/>
  <c r="AY723" i="1" s="1"/>
  <c r="AR725" i="1"/>
  <c r="AT725" i="1"/>
  <c r="AZ725" i="1" s="1"/>
  <c r="AS727" i="1"/>
  <c r="AY727" i="1" s="1"/>
  <c r="AR729" i="1"/>
  <c r="AS731" i="1"/>
  <c r="AY731" i="1" s="1"/>
  <c r="AR733" i="1"/>
  <c r="AX733" i="1" s="1"/>
  <c r="AR737" i="1"/>
  <c r="AX737" i="1" s="1"/>
  <c r="AS739" i="1"/>
  <c r="AY739" i="1" s="1"/>
  <c r="AR741" i="1"/>
  <c r="AR745" i="1"/>
  <c r="AR749" i="1"/>
  <c r="AS749" i="1" s="1"/>
  <c r="AT749" i="1"/>
  <c r="AR753" i="1"/>
  <c r="AS753" i="1" s="1"/>
  <c r="AT753" i="1"/>
  <c r="AR757" i="1"/>
  <c r="AS757" i="1" s="1"/>
  <c r="AT757" i="1"/>
  <c r="AS759" i="1"/>
  <c r="AY759" i="1" s="1"/>
  <c r="AR761" i="1"/>
  <c r="AR765" i="1"/>
  <c r="AS765" i="1" s="1"/>
  <c r="AT765" i="1"/>
  <c r="AR769" i="1"/>
  <c r="AS769" i="1" s="1"/>
  <c r="AT769" i="1"/>
  <c r="AR773" i="1"/>
  <c r="AS773" i="1" s="1"/>
  <c r="AS775" i="1"/>
  <c r="AY775" i="1" s="1"/>
  <c r="AR777" i="1"/>
  <c r="AX777" i="1" s="1"/>
  <c r="AS779" i="1"/>
  <c r="AY779" i="1" s="1"/>
  <c r="AR781" i="1"/>
  <c r="AS781" i="1" s="1"/>
  <c r="AS783" i="1"/>
  <c r="AY783" i="1" s="1"/>
  <c r="AR785" i="1"/>
  <c r="AS785" i="1" s="1"/>
  <c r="AR789" i="1"/>
  <c r="AS789" i="1" s="1"/>
  <c r="AR793" i="1"/>
  <c r="AS793" i="1" s="1"/>
  <c r="AR797" i="1"/>
  <c r="AS797" i="1" s="1"/>
  <c r="AR801" i="1"/>
  <c r="AS801" i="1" s="1"/>
  <c r="AR805" i="1"/>
  <c r="AS805" i="1" s="1"/>
  <c r="AR809" i="1"/>
  <c r="AS809" i="1" s="1"/>
  <c r="AR813" i="1"/>
  <c r="AS813" i="1" s="1"/>
  <c r="AR817" i="1"/>
  <c r="AS817" i="1" s="1"/>
  <c r="AR821" i="1"/>
  <c r="AS821" i="1" s="1"/>
  <c r="AS827" i="1"/>
  <c r="AY827" i="1" s="1"/>
  <c r="AR917" i="1"/>
  <c r="AX917" i="1" s="1"/>
  <c r="AR949" i="1"/>
  <c r="AR981" i="1"/>
  <c r="AS981" i="1" s="1"/>
  <c r="AR1013" i="1"/>
  <c r="AR1045" i="1"/>
  <c r="AS1099" i="1"/>
  <c r="AY1099" i="1" s="1"/>
  <c r="AR327" i="1"/>
  <c r="AS329" i="1"/>
  <c r="AY329" i="1" s="1"/>
  <c r="AR331" i="1"/>
  <c r="AX331" i="1" s="1"/>
  <c r="AS333" i="1"/>
  <c r="AY333" i="1" s="1"/>
  <c r="AR335" i="1"/>
  <c r="AX335" i="1" s="1"/>
  <c r="AS337" i="1"/>
  <c r="AY337" i="1" s="1"/>
  <c r="AR339" i="1"/>
  <c r="AX339" i="1" s="1"/>
  <c r="AS341" i="1"/>
  <c r="AY341" i="1" s="1"/>
  <c r="AR343" i="1"/>
  <c r="AX343" i="1" s="1"/>
  <c r="AS345" i="1"/>
  <c r="AR347" i="1"/>
  <c r="AX347" i="1" s="1"/>
  <c r="AS349" i="1"/>
  <c r="AR351" i="1"/>
  <c r="AX351" i="1" s="1"/>
  <c r="AR355" i="1"/>
  <c r="AX355" i="1" s="1"/>
  <c r="AR359" i="1"/>
  <c r="AX359" i="1" s="1"/>
  <c r="AS361" i="1"/>
  <c r="AY361" i="1" s="1"/>
  <c r="AR363" i="1"/>
  <c r="AX363" i="1" s="1"/>
  <c r="AS365" i="1"/>
  <c r="AY365" i="1" s="1"/>
  <c r="AR367" i="1"/>
  <c r="AX367" i="1" s="1"/>
  <c r="AS369" i="1"/>
  <c r="AY369" i="1" s="1"/>
  <c r="AR371" i="1"/>
  <c r="AX371" i="1" s="1"/>
  <c r="AS373" i="1"/>
  <c r="AR375" i="1"/>
  <c r="AS401" i="1"/>
  <c r="AY401" i="1" s="1"/>
  <c r="AS405" i="1"/>
  <c r="AS433" i="1"/>
  <c r="AY433" i="1" s="1"/>
  <c r="AS449" i="1"/>
  <c r="AY449" i="1" s="1"/>
  <c r="AS485" i="1"/>
  <c r="AY485" i="1" s="1"/>
  <c r="AS501" i="1"/>
  <c r="AY501" i="1" s="1"/>
  <c r="AS613" i="1"/>
  <c r="AS629" i="1"/>
  <c r="AY629" i="1" s="1"/>
  <c r="AS741" i="1"/>
  <c r="AY741" i="1" s="1"/>
  <c r="AS276" i="1"/>
  <c r="AR278" i="1"/>
  <c r="AS280" i="1"/>
  <c r="AR282" i="1"/>
  <c r="AX282" i="1" s="1"/>
  <c r="AS284" i="1"/>
  <c r="AY284" i="1" s="1"/>
  <c r="AR286" i="1"/>
  <c r="AX286" i="1" s="1"/>
  <c r="AT286" i="1"/>
  <c r="AZ286" i="1" s="1"/>
  <c r="AS288" i="1"/>
  <c r="AY288" i="1" s="1"/>
  <c r="AR290" i="1"/>
  <c r="AX290" i="1" s="1"/>
  <c r="AT290" i="1"/>
  <c r="AZ290" i="1" s="1"/>
  <c r="AS292" i="1"/>
  <c r="AY292" i="1" s="1"/>
  <c r="AR294" i="1"/>
  <c r="AX294" i="1" s="1"/>
  <c r="AT294" i="1"/>
  <c r="AZ294" i="1" s="1"/>
  <c r="AS296" i="1"/>
  <c r="AR298" i="1"/>
  <c r="AT298" i="1"/>
  <c r="AZ298" i="1" s="1"/>
  <c r="AS300" i="1"/>
  <c r="AY300" i="1" s="1"/>
  <c r="AR302" i="1"/>
  <c r="AX302" i="1" s="1"/>
  <c r="AT302" i="1"/>
  <c r="AZ302" i="1" s="1"/>
  <c r="AS304" i="1"/>
  <c r="AY304" i="1" s="1"/>
  <c r="AR306" i="1"/>
  <c r="AX306" i="1" s="1"/>
  <c r="AT306" i="1"/>
  <c r="AZ306" i="1" s="1"/>
  <c r="AS308" i="1"/>
  <c r="AR310" i="1"/>
  <c r="AX310" i="1" s="1"/>
  <c r="AS312" i="1"/>
  <c r="AY312" i="1" s="1"/>
  <c r="AR314" i="1"/>
  <c r="AX314" i="1" s="1"/>
  <c r="AS316" i="1"/>
  <c r="AY316" i="1" s="1"/>
  <c r="AR318" i="1"/>
  <c r="AX318" i="1" s="1"/>
  <c r="AT318" i="1"/>
  <c r="AZ318" i="1" s="1"/>
  <c r="AS320" i="1"/>
  <c r="AY320" i="1" s="1"/>
  <c r="AR322" i="1"/>
  <c r="AX322" i="1" s="1"/>
  <c r="AT322" i="1"/>
  <c r="AZ322" i="1" s="1"/>
  <c r="AS324" i="1"/>
  <c r="AY324" i="1" s="1"/>
  <c r="AR326" i="1"/>
  <c r="AX326" i="1" s="1"/>
  <c r="AT326" i="1"/>
  <c r="AZ326" i="1" s="1"/>
  <c r="AS328" i="1"/>
  <c r="AR330" i="1"/>
  <c r="AX330" i="1" s="1"/>
  <c r="AT330" i="1"/>
  <c r="AZ330" i="1" s="1"/>
  <c r="AS332" i="1"/>
  <c r="AY332" i="1" s="1"/>
  <c r="AR334" i="1"/>
  <c r="AX334" i="1" s="1"/>
  <c r="AT334" i="1"/>
  <c r="AZ334" i="1" s="1"/>
  <c r="AS336" i="1"/>
  <c r="AY336" i="1" s="1"/>
  <c r="AR338" i="1"/>
  <c r="AX338" i="1" s="1"/>
  <c r="AT338" i="1"/>
  <c r="AZ338" i="1" s="1"/>
  <c r="AS340" i="1"/>
  <c r="AY340" i="1" s="1"/>
  <c r="AR342" i="1"/>
  <c r="AX342" i="1" s="1"/>
  <c r="AS344" i="1"/>
  <c r="AY344" i="1" s="1"/>
  <c r="AR346" i="1"/>
  <c r="AS348" i="1"/>
  <c r="AR350" i="1"/>
  <c r="AT350" i="1"/>
  <c r="AZ350" i="1" s="1"/>
  <c r="AS352" i="1"/>
  <c r="AY352" i="1" s="1"/>
  <c r="AR354" i="1"/>
  <c r="AX354" i="1" s="1"/>
  <c r="AT354" i="1"/>
  <c r="AZ354" i="1" s="1"/>
  <c r="AS356" i="1"/>
  <c r="AY356" i="1" s="1"/>
  <c r="AR358" i="1"/>
  <c r="AT358" i="1"/>
  <c r="AZ358" i="1" s="1"/>
  <c r="AS360" i="1"/>
  <c r="AY360" i="1" s="1"/>
  <c r="AR362" i="1"/>
  <c r="AX362" i="1" s="1"/>
  <c r="AT362" i="1"/>
  <c r="AZ362" i="1" s="1"/>
  <c r="AS364" i="1"/>
  <c r="AR366" i="1"/>
  <c r="AX366" i="1" s="1"/>
  <c r="AT366" i="1"/>
  <c r="AZ366" i="1" s="1"/>
  <c r="AS368" i="1"/>
  <c r="AY368" i="1" s="1"/>
  <c r="AR370" i="1"/>
  <c r="AT370" i="1"/>
  <c r="AZ370" i="1" s="1"/>
  <c r="AS372" i="1"/>
  <c r="AY372" i="1" s="1"/>
  <c r="AR374" i="1"/>
  <c r="AS376" i="1"/>
  <c r="AR378" i="1"/>
  <c r="AX378" i="1" s="1"/>
  <c r="AS380" i="1"/>
  <c r="AY380" i="1" s="1"/>
  <c r="AR382" i="1"/>
  <c r="AX382" i="1" s="1"/>
  <c r="AT382" i="1"/>
  <c r="AZ382" i="1" s="1"/>
  <c r="AS384" i="1"/>
  <c r="AY384" i="1" s="1"/>
  <c r="AR386" i="1"/>
  <c r="AT386" i="1"/>
  <c r="AZ386" i="1" s="1"/>
  <c r="AS388" i="1"/>
  <c r="AR390" i="1"/>
  <c r="AX390" i="1" s="1"/>
  <c r="AT390" i="1"/>
  <c r="AZ390" i="1" s="1"/>
  <c r="AS392" i="1"/>
  <c r="AY392" i="1" s="1"/>
  <c r="AR394" i="1"/>
  <c r="AX394" i="1" s="1"/>
  <c r="AT394" i="1"/>
  <c r="AZ394" i="1" s="1"/>
  <c r="AS396" i="1"/>
  <c r="AY396" i="1" s="1"/>
  <c r="AR398" i="1"/>
  <c r="AX398" i="1" s="1"/>
  <c r="AT398" i="1"/>
  <c r="AZ398" i="1" s="1"/>
  <c r="AS400" i="1"/>
  <c r="AY400" i="1" s="1"/>
  <c r="AR402" i="1"/>
  <c r="AX402" i="1" s="1"/>
  <c r="AT402" i="1"/>
  <c r="AZ402" i="1" s="1"/>
  <c r="AS404" i="1"/>
  <c r="AY404" i="1" s="1"/>
  <c r="AR406" i="1"/>
  <c r="AS408" i="1"/>
  <c r="AR410" i="1"/>
  <c r="AX410" i="1" s="1"/>
  <c r="AS412" i="1"/>
  <c r="AY412" i="1" s="1"/>
  <c r="AR414" i="1"/>
  <c r="AX414" i="1" s="1"/>
  <c r="AT414" i="1"/>
  <c r="AZ414" i="1" s="1"/>
  <c r="AS416" i="1"/>
  <c r="AY416" i="1" s="1"/>
  <c r="AR418" i="1"/>
  <c r="AX418" i="1" s="1"/>
  <c r="AT418" i="1"/>
  <c r="AZ418" i="1" s="1"/>
  <c r="AS420" i="1"/>
  <c r="AY420" i="1" s="1"/>
  <c r="AR422" i="1"/>
  <c r="AX422" i="1" s="1"/>
  <c r="AT422" i="1"/>
  <c r="AZ422" i="1" s="1"/>
  <c r="AS424" i="1"/>
  <c r="AY424" i="1" s="1"/>
  <c r="AR426" i="1"/>
  <c r="AX426" i="1" s="1"/>
  <c r="AT426" i="1"/>
  <c r="AZ426" i="1" s="1"/>
  <c r="AS428" i="1"/>
  <c r="AY428" i="1" s="1"/>
  <c r="AR430" i="1"/>
  <c r="AX430" i="1" s="1"/>
  <c r="AT430" i="1"/>
  <c r="AZ430" i="1" s="1"/>
  <c r="AS432" i="1"/>
  <c r="AY432" i="1" s="1"/>
  <c r="AR434" i="1"/>
  <c r="AX434" i="1" s="1"/>
  <c r="AT434" i="1"/>
  <c r="AZ434" i="1" s="1"/>
  <c r="AS436" i="1"/>
  <c r="AY436" i="1" s="1"/>
  <c r="AR438" i="1"/>
  <c r="AX438" i="1" s="1"/>
  <c r="AT438" i="1"/>
  <c r="AZ438" i="1" s="1"/>
  <c r="AR442" i="1"/>
  <c r="AX442" i="1" s="1"/>
  <c r="AT442" i="1"/>
  <c r="AZ442" i="1" s="1"/>
  <c r="AS444" i="1"/>
  <c r="AY444" i="1" s="1"/>
  <c r="AR446" i="1"/>
  <c r="AX446" i="1" s="1"/>
  <c r="AT446" i="1"/>
  <c r="AZ446" i="1" s="1"/>
  <c r="AS448" i="1"/>
  <c r="AY448" i="1" s="1"/>
  <c r="AR450" i="1"/>
  <c r="AT450" i="1"/>
  <c r="AZ450" i="1" s="1"/>
  <c r="AS452" i="1"/>
  <c r="AR454" i="1"/>
  <c r="AT454" i="1"/>
  <c r="AZ454" i="1" s="1"/>
  <c r="AS456" i="1"/>
  <c r="AR458" i="1"/>
  <c r="AT458" i="1"/>
  <c r="AZ458" i="1" s="1"/>
  <c r="AS460" i="1"/>
  <c r="AY460" i="1" s="1"/>
  <c r="AR462" i="1"/>
  <c r="AX462" i="1" s="1"/>
  <c r="AT462" i="1"/>
  <c r="AZ462" i="1" s="1"/>
  <c r="AS464" i="1"/>
  <c r="AY464" i="1" s="1"/>
  <c r="AR466" i="1"/>
  <c r="AX466" i="1" s="1"/>
  <c r="AT466" i="1"/>
  <c r="AZ466" i="1" s="1"/>
  <c r="AS468" i="1"/>
  <c r="AY468" i="1" s="1"/>
  <c r="AQ469" i="1"/>
  <c r="AR470" i="1"/>
  <c r="AX470" i="1" s="1"/>
  <c r="AT470" i="1"/>
  <c r="AZ470" i="1" s="1"/>
  <c r="AS472" i="1"/>
  <c r="AY472" i="1" s="1"/>
  <c r="AQ473" i="1"/>
  <c r="AR474" i="1"/>
  <c r="AX474" i="1" s="1"/>
  <c r="AT474" i="1"/>
  <c r="AZ474" i="1" s="1"/>
  <c r="AS476" i="1"/>
  <c r="AY476" i="1" s="1"/>
  <c r="AR478" i="1"/>
  <c r="AX478" i="1" s="1"/>
  <c r="AT478" i="1"/>
  <c r="AZ478" i="1" s="1"/>
  <c r="AS480" i="1"/>
  <c r="AY480" i="1" s="1"/>
  <c r="AQ481" i="1"/>
  <c r="AR482" i="1"/>
  <c r="AX482" i="1" s="1"/>
  <c r="AT482" i="1"/>
  <c r="AZ482" i="1" s="1"/>
  <c r="AS484" i="1"/>
  <c r="AY484" i="1" s="1"/>
  <c r="AQ485" i="1"/>
  <c r="AR486" i="1"/>
  <c r="AX486" i="1" s="1"/>
  <c r="AT486" i="1"/>
  <c r="AZ486" i="1" s="1"/>
  <c r="AS488" i="1"/>
  <c r="AY488" i="1" s="1"/>
  <c r="AQ489" i="1"/>
  <c r="AR490" i="1"/>
  <c r="AT490" i="1"/>
  <c r="AZ490" i="1" s="1"/>
  <c r="AS492" i="1"/>
  <c r="AY492" i="1" s="1"/>
  <c r="AQ493" i="1"/>
  <c r="AR494" i="1"/>
  <c r="AX494" i="1" s="1"/>
  <c r="AT494" i="1"/>
  <c r="AZ494" i="1" s="1"/>
  <c r="AS496" i="1"/>
  <c r="AY496" i="1" s="1"/>
  <c r="AQ497" i="1"/>
  <c r="AR498" i="1"/>
  <c r="AX498" i="1" s="1"/>
  <c r="AT498" i="1"/>
  <c r="AZ498" i="1" s="1"/>
  <c r="AS500" i="1"/>
  <c r="AY500" i="1" s="1"/>
  <c r="AQ501" i="1"/>
  <c r="AR502" i="1"/>
  <c r="AX502" i="1" s="1"/>
  <c r="AT502" i="1"/>
  <c r="AZ502" i="1" s="1"/>
  <c r="AS504" i="1"/>
  <c r="AY504" i="1" s="1"/>
  <c r="AQ505" i="1"/>
  <c r="AR506" i="1"/>
  <c r="AX506" i="1" s="1"/>
  <c r="AS508" i="1"/>
  <c r="AQ509" i="1"/>
  <c r="AR510" i="1"/>
  <c r="AX510" i="1" s="1"/>
  <c r="AT510" i="1"/>
  <c r="AZ510" i="1" s="1"/>
  <c r="AS512" i="1"/>
  <c r="AY512" i="1" s="1"/>
  <c r="AQ513" i="1"/>
  <c r="AR514" i="1"/>
  <c r="AX514" i="1" s="1"/>
  <c r="AT514" i="1"/>
  <c r="AZ514" i="1" s="1"/>
  <c r="AS516" i="1"/>
  <c r="AY516" i="1" s="1"/>
  <c r="AQ517" i="1"/>
  <c r="AR518" i="1"/>
  <c r="AX518" i="1" s="1"/>
  <c r="AT518" i="1"/>
  <c r="AZ518" i="1" s="1"/>
  <c r="AS520" i="1"/>
  <c r="AY520" i="1" s="1"/>
  <c r="AQ521" i="1"/>
  <c r="AR522" i="1"/>
  <c r="AX522" i="1" s="1"/>
  <c r="AS524" i="1"/>
  <c r="AY524" i="1" s="1"/>
  <c r="AQ525" i="1"/>
  <c r="AR526" i="1"/>
  <c r="AX526" i="1" s="1"/>
  <c r="AT526" i="1"/>
  <c r="AZ526" i="1" s="1"/>
  <c r="AS528" i="1"/>
  <c r="AQ529" i="1"/>
  <c r="AR530" i="1"/>
  <c r="AT530" i="1"/>
  <c r="AZ530" i="1" s="1"/>
  <c r="AS532" i="1"/>
  <c r="AY532" i="1" s="1"/>
  <c r="AQ533" i="1"/>
  <c r="AR534" i="1"/>
  <c r="AX534" i="1" s="1"/>
  <c r="AT534" i="1"/>
  <c r="AZ534" i="1" s="1"/>
  <c r="AS536" i="1"/>
  <c r="AY536" i="1" s="1"/>
  <c r="AQ537" i="1"/>
  <c r="AR538" i="1"/>
  <c r="AX538" i="1" s="1"/>
  <c r="AT538" i="1"/>
  <c r="AZ538" i="1" s="1"/>
  <c r="AS540" i="1"/>
  <c r="AY540" i="1" s="1"/>
  <c r="AQ541" i="1"/>
  <c r="AR542" i="1"/>
  <c r="AX542" i="1" s="1"/>
  <c r="AT542" i="1"/>
  <c r="AZ542" i="1" s="1"/>
  <c r="AS544" i="1"/>
  <c r="AY544" i="1" s="1"/>
  <c r="AQ545" i="1"/>
  <c r="AR546" i="1"/>
  <c r="AX546" i="1" s="1"/>
  <c r="AT546" i="1"/>
  <c r="AZ546" i="1" s="1"/>
  <c r="AS548" i="1"/>
  <c r="AY548" i="1" s="1"/>
  <c r="AQ549" i="1"/>
  <c r="AR550" i="1"/>
  <c r="AT550" i="1"/>
  <c r="AZ550" i="1" s="1"/>
  <c r="AS552" i="1"/>
  <c r="AQ553" i="1"/>
  <c r="AR554" i="1"/>
  <c r="AX554" i="1" s="1"/>
  <c r="AT554" i="1"/>
  <c r="AZ554" i="1" s="1"/>
  <c r="AS556" i="1"/>
  <c r="AY556" i="1" s="1"/>
  <c r="AQ557" i="1"/>
  <c r="AR558" i="1"/>
  <c r="AT558" i="1"/>
  <c r="AZ558" i="1" s="1"/>
  <c r="AS560" i="1"/>
  <c r="AQ561" i="1"/>
  <c r="AR562" i="1"/>
  <c r="AX562" i="1" s="1"/>
  <c r="AT562" i="1"/>
  <c r="AZ562" i="1" s="1"/>
  <c r="AS564" i="1"/>
  <c r="AQ565" i="1"/>
  <c r="AR566" i="1"/>
  <c r="AT566" i="1"/>
  <c r="AZ566" i="1" s="1"/>
  <c r="AS568" i="1"/>
  <c r="AQ569" i="1"/>
  <c r="AR570" i="1"/>
  <c r="AX570" i="1" s="1"/>
  <c r="AT570" i="1"/>
  <c r="AZ570" i="1" s="1"/>
  <c r="AS572" i="1"/>
  <c r="AY572" i="1" s="1"/>
  <c r="AQ573" i="1"/>
  <c r="AR574" i="1"/>
  <c r="AX574" i="1" s="1"/>
  <c r="AT574" i="1"/>
  <c r="AZ574" i="1" s="1"/>
  <c r="AS576" i="1"/>
  <c r="AY576" i="1" s="1"/>
  <c r="AQ577" i="1"/>
  <c r="AR578" i="1"/>
  <c r="AX578" i="1" s="1"/>
  <c r="AT578" i="1"/>
  <c r="AZ578" i="1" s="1"/>
  <c r="AS580" i="1"/>
  <c r="AY580" i="1" s="1"/>
  <c r="AQ581" i="1"/>
  <c r="AR582" i="1"/>
  <c r="AX582" i="1" s="1"/>
  <c r="AT582" i="1"/>
  <c r="AZ582" i="1" s="1"/>
  <c r="AS584" i="1"/>
  <c r="AY584" i="1" s="1"/>
  <c r="AQ585" i="1"/>
  <c r="AR586" i="1"/>
  <c r="AX586" i="1" s="1"/>
  <c r="AT586" i="1"/>
  <c r="AZ586" i="1" s="1"/>
  <c r="AS588" i="1"/>
  <c r="AY588" i="1" s="1"/>
  <c r="AQ589" i="1"/>
  <c r="AR590" i="1"/>
  <c r="AX590" i="1" s="1"/>
  <c r="AT590" i="1"/>
  <c r="AZ590" i="1" s="1"/>
  <c r="AS592" i="1"/>
  <c r="AY592" i="1" s="1"/>
  <c r="AQ593" i="1"/>
  <c r="AR594" i="1"/>
  <c r="AT594" i="1"/>
  <c r="AZ594" i="1" s="1"/>
  <c r="AS596" i="1"/>
  <c r="AY596" i="1" s="1"/>
  <c r="AQ597" i="1"/>
  <c r="AR598" i="1"/>
  <c r="AX598" i="1" s="1"/>
  <c r="AT598" i="1"/>
  <c r="AZ598" i="1" s="1"/>
  <c r="AS600" i="1"/>
  <c r="AQ601" i="1"/>
  <c r="AR602" i="1"/>
  <c r="AX602" i="1" s="1"/>
  <c r="AT602" i="1"/>
  <c r="AZ602" i="1" s="1"/>
  <c r="AS604" i="1"/>
  <c r="AQ605" i="1"/>
  <c r="AR606" i="1"/>
  <c r="AT606" i="1"/>
  <c r="AZ606" i="1" s="1"/>
  <c r="AS608" i="1"/>
  <c r="AQ609" i="1"/>
  <c r="AR610" i="1"/>
  <c r="AT610" i="1"/>
  <c r="AZ610" i="1" s="1"/>
  <c r="AS612" i="1"/>
  <c r="AQ613" i="1"/>
  <c r="AR614" i="1"/>
  <c r="AT614" i="1"/>
  <c r="AZ614" i="1" s="1"/>
  <c r="AS616" i="1"/>
  <c r="AQ617" i="1"/>
  <c r="AR618" i="1"/>
  <c r="AX618" i="1" s="1"/>
  <c r="AT618" i="1"/>
  <c r="AZ618" i="1" s="1"/>
  <c r="AS620" i="1"/>
  <c r="AQ621" i="1"/>
  <c r="AR622" i="1"/>
  <c r="AT622" i="1"/>
  <c r="AZ622" i="1" s="1"/>
  <c r="AS624" i="1"/>
  <c r="AQ625" i="1"/>
  <c r="AR626" i="1"/>
  <c r="AT626" i="1"/>
  <c r="AZ626" i="1" s="1"/>
  <c r="AS628" i="1"/>
  <c r="AQ629" i="1"/>
  <c r="AR630" i="1"/>
  <c r="AX630" i="1" s="1"/>
  <c r="AT630" i="1"/>
  <c r="AZ630" i="1" s="1"/>
  <c r="AS632" i="1"/>
  <c r="AQ633" i="1"/>
  <c r="AR634" i="1"/>
  <c r="AS636" i="1"/>
  <c r="AY636" i="1" s="1"/>
  <c r="AQ637" i="1"/>
  <c r="AR638" i="1"/>
  <c r="AT638" i="1"/>
  <c r="AZ638" i="1" s="1"/>
  <c r="AS640" i="1"/>
  <c r="AQ641" i="1"/>
  <c r="AR642" i="1"/>
  <c r="AT642" i="1"/>
  <c r="AZ642" i="1" s="1"/>
  <c r="AS644" i="1"/>
  <c r="AQ645" i="1"/>
  <c r="AR646" i="1"/>
  <c r="AX646" i="1" s="1"/>
  <c r="AT646" i="1"/>
  <c r="AZ646" i="1" s="1"/>
  <c r="AS648" i="1"/>
  <c r="AR650" i="1"/>
  <c r="AS652" i="1"/>
  <c r="AQ653" i="1"/>
  <c r="AR654" i="1"/>
  <c r="AX654" i="1" s="1"/>
  <c r="AT654" i="1"/>
  <c r="AZ654" i="1" s="1"/>
  <c r="AS656" i="1"/>
  <c r="AQ657" i="1"/>
  <c r="AR658" i="1"/>
  <c r="AT658" i="1"/>
  <c r="AZ658" i="1" s="1"/>
  <c r="AS660" i="1"/>
  <c r="AY660" i="1" s="1"/>
  <c r="AQ661" i="1"/>
  <c r="AR662" i="1"/>
  <c r="AX662" i="1" s="1"/>
  <c r="AT662" i="1"/>
  <c r="AZ662" i="1" s="1"/>
  <c r="AS664" i="1"/>
  <c r="AY664" i="1" s="1"/>
  <c r="AQ665" i="1"/>
  <c r="AR666" i="1"/>
  <c r="AT666" i="1"/>
  <c r="AZ666" i="1" s="1"/>
  <c r="AS668" i="1"/>
  <c r="AY668" i="1" s="1"/>
  <c r="AQ669" i="1"/>
  <c r="AR670" i="1"/>
  <c r="AX670" i="1" s="1"/>
  <c r="AT670" i="1"/>
  <c r="AZ670" i="1" s="1"/>
  <c r="AS672" i="1"/>
  <c r="AY672" i="1" s="1"/>
  <c r="AQ673" i="1"/>
  <c r="AR674" i="1"/>
  <c r="AT674" i="1"/>
  <c r="AZ674" i="1" s="1"/>
  <c r="AS676" i="1"/>
  <c r="AQ677" i="1"/>
  <c r="AR678" i="1"/>
  <c r="AT678" i="1"/>
  <c r="AZ678" i="1" s="1"/>
  <c r="AS680" i="1"/>
  <c r="AQ681" i="1"/>
  <c r="AR682" i="1"/>
  <c r="AX682" i="1" s="1"/>
  <c r="AT682" i="1"/>
  <c r="AZ682" i="1" s="1"/>
  <c r="AS684" i="1"/>
  <c r="AY684" i="1" s="1"/>
  <c r="AQ685" i="1"/>
  <c r="AR686" i="1"/>
  <c r="AT686" i="1"/>
  <c r="AZ686" i="1" s="1"/>
  <c r="AS688" i="1"/>
  <c r="AQ689" i="1"/>
  <c r="AR690" i="1"/>
  <c r="AX690" i="1" s="1"/>
  <c r="AT690" i="1"/>
  <c r="AZ690" i="1" s="1"/>
  <c r="AS692" i="1"/>
  <c r="AY692" i="1" s="1"/>
  <c r="AQ693" i="1"/>
  <c r="AR694" i="1"/>
  <c r="AT694" i="1"/>
  <c r="AZ694" i="1" s="1"/>
  <c r="AS696" i="1"/>
  <c r="AY696" i="1" s="1"/>
  <c r="AQ697" i="1"/>
  <c r="AR698" i="1"/>
  <c r="AX698" i="1" s="1"/>
  <c r="AT698" i="1"/>
  <c r="AZ698" i="1" s="1"/>
  <c r="AS700" i="1"/>
  <c r="AY700" i="1" s="1"/>
  <c r="AQ701" i="1"/>
  <c r="AR702" i="1"/>
  <c r="AX702" i="1" s="1"/>
  <c r="AT702" i="1"/>
  <c r="AZ702" i="1" s="1"/>
  <c r="AS704" i="1"/>
  <c r="AY704" i="1" s="1"/>
  <c r="AQ705" i="1"/>
  <c r="AR706" i="1"/>
  <c r="AT706" i="1"/>
  <c r="AZ706" i="1" s="1"/>
  <c r="AS708" i="1"/>
  <c r="AQ709" i="1"/>
  <c r="AR710" i="1"/>
  <c r="AT710" i="1"/>
  <c r="AZ710" i="1" s="1"/>
  <c r="AS712" i="1"/>
  <c r="AQ713" i="1"/>
  <c r="AR714" i="1"/>
  <c r="AX714" i="1" s="1"/>
  <c r="AT714" i="1"/>
  <c r="AZ714" i="1" s="1"/>
  <c r="AS716" i="1"/>
  <c r="AY716" i="1" s="1"/>
  <c r="AR718" i="1"/>
  <c r="AT718" i="1"/>
  <c r="AZ718" i="1" s="1"/>
  <c r="AS720" i="1"/>
  <c r="AQ721" i="1"/>
  <c r="AR722" i="1"/>
  <c r="AT722" i="1"/>
  <c r="AZ722" i="1" s="1"/>
  <c r="AS724" i="1"/>
  <c r="AQ725" i="1"/>
  <c r="AR726" i="1"/>
  <c r="AT726" i="1"/>
  <c r="AZ726" i="1" s="1"/>
  <c r="AS728" i="1"/>
  <c r="AY728" i="1" s="1"/>
  <c r="AQ729" i="1"/>
  <c r="AR730" i="1"/>
  <c r="AS732" i="1"/>
  <c r="AY732" i="1" s="1"/>
  <c r="AQ733" i="1"/>
  <c r="AR734" i="1"/>
  <c r="AX734" i="1" s="1"/>
  <c r="AS736" i="1"/>
  <c r="AY736" i="1" s="1"/>
  <c r="AQ737" i="1"/>
  <c r="AR738" i="1"/>
  <c r="AS738" i="1" s="1"/>
  <c r="AT738" i="1"/>
  <c r="AQ741" i="1"/>
  <c r="AR742" i="1"/>
  <c r="AS744" i="1"/>
  <c r="AY744" i="1" s="1"/>
  <c r="AQ745" i="1"/>
  <c r="AR746" i="1"/>
  <c r="AS748" i="1"/>
  <c r="AY748" i="1" s="1"/>
  <c r="AQ749" i="1"/>
  <c r="AR750" i="1"/>
  <c r="AS752" i="1"/>
  <c r="AY752" i="1" s="1"/>
  <c r="AQ753" i="1"/>
  <c r="AR754" i="1"/>
  <c r="AX754" i="1" s="1"/>
  <c r="AS756" i="1"/>
  <c r="AY756" i="1" s="1"/>
  <c r="AQ757" i="1"/>
  <c r="AR758" i="1"/>
  <c r="AQ761" i="1"/>
  <c r="AR762" i="1"/>
  <c r="AS762" i="1" s="1"/>
  <c r="AT762" i="1"/>
  <c r="AQ765" i="1"/>
  <c r="AR766" i="1"/>
  <c r="AS766" i="1" s="1"/>
  <c r="AT766" i="1"/>
  <c r="AQ769" i="1"/>
  <c r="AR770" i="1"/>
  <c r="AS770" i="1" s="1"/>
  <c r="AQ903" i="1"/>
  <c r="AR903" i="1"/>
  <c r="AS377" i="1"/>
  <c r="AY377" i="1" s="1"/>
  <c r="AR379" i="1"/>
  <c r="AX379" i="1" s="1"/>
  <c r="AT379" i="1"/>
  <c r="AZ379" i="1" s="1"/>
  <c r="AS381" i="1"/>
  <c r="AY381" i="1" s="1"/>
  <c r="AR383" i="1"/>
  <c r="AT383" i="1"/>
  <c r="AZ383" i="1" s="1"/>
  <c r="AR387" i="1"/>
  <c r="AT387" i="1"/>
  <c r="AZ387" i="1" s="1"/>
  <c r="AR391" i="1"/>
  <c r="AX391" i="1" s="1"/>
  <c r="AT391" i="1"/>
  <c r="AZ391" i="1" s="1"/>
  <c r="AS393" i="1"/>
  <c r="AY393" i="1" s="1"/>
  <c r="AR395" i="1"/>
  <c r="AX395" i="1" s="1"/>
  <c r="AT395" i="1"/>
  <c r="AZ395" i="1" s="1"/>
  <c r="AS397" i="1"/>
  <c r="AY397" i="1" s="1"/>
  <c r="AR399" i="1"/>
  <c r="AX399" i="1" s="1"/>
  <c r="AT399" i="1"/>
  <c r="AZ399" i="1" s="1"/>
  <c r="AR403" i="1"/>
  <c r="AT403" i="1"/>
  <c r="AZ403" i="1" s="1"/>
  <c r="AR407" i="1"/>
  <c r="AT407" i="1"/>
  <c r="AZ407" i="1" s="1"/>
  <c r="AS409" i="1"/>
  <c r="AR411" i="1"/>
  <c r="AX411" i="1" s="1"/>
  <c r="AT411" i="1"/>
  <c r="AZ411" i="1" s="1"/>
  <c r="AS413" i="1"/>
  <c r="AY413" i="1" s="1"/>
  <c r="AR415" i="1"/>
  <c r="AX415" i="1" s="1"/>
  <c r="AT415" i="1"/>
  <c r="AZ415" i="1" s="1"/>
  <c r="AR419" i="1"/>
  <c r="AT419" i="1"/>
  <c r="AZ419" i="1" s="1"/>
  <c r="AR423" i="1"/>
  <c r="AX423" i="1" s="1"/>
  <c r="AT423" i="1"/>
  <c r="AZ423" i="1" s="1"/>
  <c r="AS425" i="1"/>
  <c r="AY425" i="1" s="1"/>
  <c r="AR427" i="1"/>
  <c r="AX427" i="1" s="1"/>
  <c r="AT427" i="1"/>
  <c r="AZ427" i="1" s="1"/>
  <c r="AS429" i="1"/>
  <c r="AY429" i="1" s="1"/>
  <c r="AR431" i="1"/>
  <c r="AX431" i="1" s="1"/>
  <c r="AT431" i="1"/>
  <c r="AZ431" i="1" s="1"/>
  <c r="AR435" i="1"/>
  <c r="AX435" i="1" s="1"/>
  <c r="AT435" i="1"/>
  <c r="AZ435" i="1" s="1"/>
  <c r="AS437" i="1"/>
  <c r="AY437" i="1" s="1"/>
  <c r="AR439" i="1"/>
  <c r="AX439" i="1" s="1"/>
  <c r="AT439" i="1"/>
  <c r="AZ439" i="1" s="1"/>
  <c r="AS441" i="1"/>
  <c r="AY441" i="1" s="1"/>
  <c r="AR443" i="1"/>
  <c r="AX443" i="1" s="1"/>
  <c r="AT443" i="1"/>
  <c r="AZ443" i="1" s="1"/>
  <c r="AS445" i="1"/>
  <c r="AY445" i="1" s="1"/>
  <c r="AR447" i="1"/>
  <c r="AX447" i="1" s="1"/>
  <c r="AT447" i="1"/>
  <c r="AZ447" i="1" s="1"/>
  <c r="AR451" i="1"/>
  <c r="AT451" i="1"/>
  <c r="AZ451" i="1" s="1"/>
  <c r="AS453" i="1"/>
  <c r="AR455" i="1"/>
  <c r="AT455" i="1"/>
  <c r="AZ455" i="1" s="1"/>
  <c r="AS457" i="1"/>
  <c r="AR459" i="1"/>
  <c r="AX459" i="1" s="1"/>
  <c r="AT459" i="1"/>
  <c r="AZ459" i="1" s="1"/>
  <c r="AS461" i="1"/>
  <c r="AY461" i="1" s="1"/>
  <c r="AR463" i="1"/>
  <c r="AX463" i="1" s="1"/>
  <c r="AT463" i="1"/>
  <c r="AZ463" i="1" s="1"/>
  <c r="AS465" i="1"/>
  <c r="AY465" i="1" s="1"/>
  <c r="AR467" i="1"/>
  <c r="AX467" i="1" s="1"/>
  <c r="AT467" i="1"/>
  <c r="AZ467" i="1" s="1"/>
  <c r="AS469" i="1"/>
  <c r="AY469" i="1" s="1"/>
  <c r="AR471" i="1"/>
  <c r="AX471" i="1" s="1"/>
  <c r="AT471" i="1"/>
  <c r="AZ471" i="1" s="1"/>
  <c r="AS473" i="1"/>
  <c r="AY473" i="1" s="1"/>
  <c r="AR475" i="1"/>
  <c r="AX475" i="1" s="1"/>
  <c r="AT475" i="1"/>
  <c r="AZ475" i="1" s="1"/>
  <c r="AS477" i="1"/>
  <c r="AY477" i="1" s="1"/>
  <c r="AR479" i="1"/>
  <c r="AX479" i="1" s="1"/>
  <c r="AT479" i="1"/>
  <c r="AZ479" i="1" s="1"/>
  <c r="AS481" i="1"/>
  <c r="AY481" i="1" s="1"/>
  <c r="AR483" i="1"/>
  <c r="AX483" i="1" s="1"/>
  <c r="AT483" i="1"/>
  <c r="AZ483" i="1" s="1"/>
  <c r="AR487" i="1"/>
  <c r="AX487" i="1" s="1"/>
  <c r="AT487" i="1"/>
  <c r="AZ487" i="1" s="1"/>
  <c r="AS489" i="1"/>
  <c r="AY489" i="1" s="1"/>
  <c r="AR491" i="1"/>
  <c r="AT491" i="1"/>
  <c r="AZ491" i="1" s="1"/>
  <c r="AS493" i="1"/>
  <c r="AY493" i="1" s="1"/>
  <c r="AR495" i="1"/>
  <c r="AX495" i="1" s="1"/>
  <c r="AT495" i="1"/>
  <c r="AZ495" i="1" s="1"/>
  <c r="AS497" i="1"/>
  <c r="AY497" i="1" s="1"/>
  <c r="AR499" i="1"/>
  <c r="AX499" i="1" s="1"/>
  <c r="AT499" i="1"/>
  <c r="AZ499" i="1" s="1"/>
  <c r="AR503" i="1"/>
  <c r="AX503" i="1" s="1"/>
  <c r="AT503" i="1"/>
  <c r="AZ503" i="1" s="1"/>
  <c r="AS505" i="1"/>
  <c r="AY505" i="1" s="1"/>
  <c r="AR507" i="1"/>
  <c r="AX507" i="1" s="1"/>
  <c r="AT507" i="1"/>
  <c r="AZ507" i="1" s="1"/>
  <c r="AS509" i="1"/>
  <c r="AR511" i="1"/>
  <c r="AX511" i="1" s="1"/>
  <c r="AT511" i="1"/>
  <c r="AZ511" i="1" s="1"/>
  <c r="AS513" i="1"/>
  <c r="AY513" i="1" s="1"/>
  <c r="AR515" i="1"/>
  <c r="AX515" i="1" s="1"/>
  <c r="AT515" i="1"/>
  <c r="AZ515" i="1" s="1"/>
  <c r="AS517" i="1"/>
  <c r="AY517" i="1" s="1"/>
  <c r="AR519" i="1"/>
  <c r="AX519" i="1" s="1"/>
  <c r="AT519" i="1"/>
  <c r="AZ519" i="1" s="1"/>
  <c r="AS521" i="1"/>
  <c r="AY521" i="1" s="1"/>
  <c r="AR523" i="1"/>
  <c r="AX523" i="1" s="1"/>
  <c r="AT523" i="1"/>
  <c r="AZ523" i="1" s="1"/>
  <c r="AS525" i="1"/>
  <c r="AY525" i="1" s="1"/>
  <c r="AR527" i="1"/>
  <c r="AX527" i="1" s="1"/>
  <c r="AT527" i="1"/>
  <c r="AZ527" i="1" s="1"/>
  <c r="AS529" i="1"/>
  <c r="AR531" i="1"/>
  <c r="AX531" i="1" s="1"/>
  <c r="AT531" i="1"/>
  <c r="AZ531" i="1" s="1"/>
  <c r="AS533" i="1"/>
  <c r="AY533" i="1" s="1"/>
  <c r="AR535" i="1"/>
  <c r="AX535" i="1" s="1"/>
  <c r="AT535" i="1"/>
  <c r="AZ535" i="1" s="1"/>
  <c r="AS537" i="1"/>
  <c r="AY537" i="1" s="1"/>
  <c r="AR539" i="1"/>
  <c r="AX539" i="1" s="1"/>
  <c r="AT539" i="1"/>
  <c r="AZ539" i="1" s="1"/>
  <c r="AS541" i="1"/>
  <c r="AY541" i="1" s="1"/>
  <c r="AR543" i="1"/>
  <c r="AX543" i="1" s="1"/>
  <c r="AT543" i="1"/>
  <c r="AZ543" i="1" s="1"/>
  <c r="AS545" i="1"/>
  <c r="AY545" i="1" s="1"/>
  <c r="AR547" i="1"/>
  <c r="AX547" i="1" s="1"/>
  <c r="AT547" i="1"/>
  <c r="AZ547" i="1" s="1"/>
  <c r="AR551" i="1"/>
  <c r="AT551" i="1"/>
  <c r="AZ551" i="1" s="1"/>
  <c r="AS553" i="1"/>
  <c r="AY553" i="1" s="1"/>
  <c r="AR555" i="1"/>
  <c r="AX555" i="1" s="1"/>
  <c r="AT555" i="1"/>
  <c r="AZ555" i="1" s="1"/>
  <c r="AS557" i="1"/>
  <c r="AY557" i="1" s="1"/>
  <c r="AR559" i="1"/>
  <c r="AT559" i="1"/>
  <c r="AZ559" i="1" s="1"/>
  <c r="AS561" i="1"/>
  <c r="AR563" i="1"/>
  <c r="AT563" i="1"/>
  <c r="AZ563" i="1" s="1"/>
  <c r="AR567" i="1"/>
  <c r="AT567" i="1"/>
  <c r="AZ567" i="1" s="1"/>
  <c r="AS569" i="1"/>
  <c r="AY569" i="1" s="1"/>
  <c r="AR571" i="1"/>
  <c r="AX571" i="1" s="1"/>
  <c r="AT571" i="1"/>
  <c r="AZ571" i="1" s="1"/>
  <c r="AS573" i="1"/>
  <c r="AY573" i="1" s="1"/>
  <c r="AR575" i="1"/>
  <c r="AX575" i="1" s="1"/>
  <c r="AT575" i="1"/>
  <c r="AZ575" i="1" s="1"/>
  <c r="AS577" i="1"/>
  <c r="AY577" i="1" s="1"/>
  <c r="AR579" i="1"/>
  <c r="AX579" i="1" s="1"/>
  <c r="AT579" i="1"/>
  <c r="AZ579" i="1" s="1"/>
  <c r="AS581" i="1"/>
  <c r="AY581" i="1" s="1"/>
  <c r="AR583" i="1"/>
  <c r="AX583" i="1" s="1"/>
  <c r="AT583" i="1"/>
  <c r="AZ583" i="1" s="1"/>
  <c r="AS585" i="1"/>
  <c r="AY585" i="1" s="1"/>
  <c r="AR587" i="1"/>
  <c r="AX587" i="1" s="1"/>
  <c r="AT587" i="1"/>
  <c r="AZ587" i="1" s="1"/>
  <c r="AS589" i="1"/>
  <c r="AR591" i="1"/>
  <c r="AX591" i="1" s="1"/>
  <c r="AT591" i="1"/>
  <c r="AZ591" i="1" s="1"/>
  <c r="AS593" i="1"/>
  <c r="AR595" i="1"/>
  <c r="AX595" i="1" s="1"/>
  <c r="AT595" i="1"/>
  <c r="AZ595" i="1" s="1"/>
  <c r="AS597" i="1"/>
  <c r="AY597" i="1" s="1"/>
  <c r="AR599" i="1"/>
  <c r="AX599" i="1" s="1"/>
  <c r="AT599" i="1"/>
  <c r="AZ599" i="1" s="1"/>
  <c r="AS601" i="1"/>
  <c r="AY601" i="1" s="1"/>
  <c r="AR603" i="1"/>
  <c r="AX603" i="1" s="1"/>
  <c r="AT603" i="1"/>
  <c r="AZ603" i="1" s="1"/>
  <c r="AS605" i="1"/>
  <c r="AR607" i="1"/>
  <c r="AT607" i="1"/>
  <c r="AZ607" i="1" s="1"/>
  <c r="AS609" i="1"/>
  <c r="AR611" i="1"/>
  <c r="AT611" i="1"/>
  <c r="AZ611" i="1" s="1"/>
  <c r="AR615" i="1"/>
  <c r="AT615" i="1"/>
  <c r="AZ615" i="1" s="1"/>
  <c r="AS617" i="1"/>
  <c r="AR619" i="1"/>
  <c r="AT619" i="1"/>
  <c r="AZ619" i="1" s="1"/>
  <c r="AS621" i="1"/>
  <c r="AR623" i="1"/>
  <c r="AT623" i="1"/>
  <c r="AZ623" i="1" s="1"/>
  <c r="AS625" i="1"/>
  <c r="AY625" i="1" s="1"/>
  <c r="AR627" i="1"/>
  <c r="AT627" i="1"/>
  <c r="AZ627" i="1" s="1"/>
  <c r="AR631" i="1"/>
  <c r="AX631" i="1" s="1"/>
  <c r="AT631" i="1"/>
  <c r="AZ631" i="1" s="1"/>
  <c r="AS633" i="1"/>
  <c r="AR635" i="1"/>
  <c r="AX635" i="1" s="1"/>
  <c r="AT635" i="1"/>
  <c r="AZ635" i="1" s="1"/>
  <c r="AS637" i="1"/>
  <c r="AR639" i="1"/>
  <c r="AX639" i="1" s="1"/>
  <c r="AT639" i="1"/>
  <c r="AZ639" i="1" s="1"/>
  <c r="AS641" i="1"/>
  <c r="AR643" i="1"/>
  <c r="AT643" i="1"/>
  <c r="AZ643" i="1" s="1"/>
  <c r="AS645" i="1"/>
  <c r="AR647" i="1"/>
  <c r="AX647" i="1" s="1"/>
  <c r="AT647" i="1"/>
  <c r="AZ647" i="1" s="1"/>
  <c r="AS649" i="1"/>
  <c r="AY649" i="1" s="1"/>
  <c r="AR651" i="1"/>
  <c r="AT651" i="1"/>
  <c r="AZ651" i="1" s="1"/>
  <c r="AS653" i="1"/>
  <c r="AY653" i="1" s="1"/>
  <c r="AR655" i="1"/>
  <c r="AT655" i="1"/>
  <c r="AZ655" i="1" s="1"/>
  <c r="AS657" i="1"/>
  <c r="AR659" i="1"/>
  <c r="AT659" i="1"/>
  <c r="AZ659" i="1" s="1"/>
  <c r="AS661" i="1"/>
  <c r="AY661" i="1" s="1"/>
  <c r="AR663" i="1"/>
  <c r="AX663" i="1" s="1"/>
  <c r="AT663" i="1"/>
  <c r="AZ663" i="1" s="1"/>
  <c r="AS665" i="1"/>
  <c r="AR667" i="1"/>
  <c r="AX667" i="1" s="1"/>
  <c r="AT667" i="1"/>
  <c r="AZ667" i="1" s="1"/>
  <c r="AS669" i="1"/>
  <c r="AR671" i="1"/>
  <c r="AX671" i="1" s="1"/>
  <c r="AT671" i="1"/>
  <c r="AZ671" i="1" s="1"/>
  <c r="AS673" i="1"/>
  <c r="AY673" i="1" s="1"/>
  <c r="AR675" i="1"/>
  <c r="AT675" i="1"/>
  <c r="AZ675" i="1" s="1"/>
  <c r="AR679" i="1"/>
  <c r="AT679" i="1"/>
  <c r="AZ679" i="1" s="1"/>
  <c r="AS681" i="1"/>
  <c r="AY681" i="1" s="1"/>
  <c r="AR683" i="1"/>
  <c r="AX683" i="1" s="1"/>
  <c r="AT683" i="1"/>
  <c r="AZ683" i="1" s="1"/>
  <c r="AS685" i="1"/>
  <c r="AY685" i="1" s="1"/>
  <c r="AR687" i="1"/>
  <c r="AT687" i="1"/>
  <c r="AZ687" i="1" s="1"/>
  <c r="AS689" i="1"/>
  <c r="AY689" i="1" s="1"/>
  <c r="AR691" i="1"/>
  <c r="AT691" i="1"/>
  <c r="AZ691" i="1" s="1"/>
  <c r="AR695" i="1"/>
  <c r="AX695" i="1" s="1"/>
  <c r="AT695" i="1"/>
  <c r="AZ695" i="1" s="1"/>
  <c r="AS697" i="1"/>
  <c r="AY697" i="1" s="1"/>
  <c r="AR699" i="1"/>
  <c r="AX699" i="1" s="1"/>
  <c r="AT699" i="1"/>
  <c r="AZ699" i="1" s="1"/>
  <c r="AS701" i="1"/>
  <c r="AY701" i="1" s="1"/>
  <c r="AR703" i="1"/>
  <c r="AX703" i="1" s="1"/>
  <c r="AT703" i="1"/>
  <c r="AZ703" i="1" s="1"/>
  <c r="AS705" i="1"/>
  <c r="AY705" i="1" s="1"/>
  <c r="AR707" i="1"/>
  <c r="AT707" i="1"/>
  <c r="AZ707" i="1" s="1"/>
  <c r="AS709" i="1"/>
  <c r="AR711" i="1"/>
  <c r="AT711" i="1"/>
  <c r="AZ711" i="1" s="1"/>
  <c r="AS713" i="1"/>
  <c r="AR715" i="1"/>
  <c r="AX715" i="1" s="1"/>
  <c r="AT715" i="1"/>
  <c r="AZ715" i="1" s="1"/>
  <c r="AS717" i="1"/>
  <c r="AR719" i="1"/>
  <c r="AT719" i="1"/>
  <c r="AZ719" i="1" s="1"/>
  <c r="AS721" i="1"/>
  <c r="AY721" i="1" s="1"/>
  <c r="AR723" i="1"/>
  <c r="AX723" i="1" s="1"/>
  <c r="AT723" i="1"/>
  <c r="AZ723" i="1" s="1"/>
  <c r="AS725" i="1"/>
  <c r="AR727" i="1"/>
  <c r="AX727" i="1" s="1"/>
  <c r="AT727" i="1"/>
  <c r="AZ727" i="1" s="1"/>
  <c r="AS729" i="1"/>
  <c r="AY729" i="1" s="1"/>
  <c r="AR731" i="1"/>
  <c r="AS733" i="1"/>
  <c r="AY733" i="1" s="1"/>
  <c r="AR735" i="1"/>
  <c r="AS735" i="1" s="1"/>
  <c r="AT735" i="1"/>
  <c r="AS737" i="1"/>
  <c r="AY737" i="1" s="1"/>
  <c r="AR739" i="1"/>
  <c r="AR743" i="1"/>
  <c r="AS743" i="1" s="1"/>
  <c r="AT743" i="1"/>
  <c r="AS745" i="1"/>
  <c r="AY745" i="1" s="1"/>
  <c r="AR747" i="1"/>
  <c r="AS747" i="1" s="1"/>
  <c r="AT747" i="1"/>
  <c r="AR751" i="1"/>
  <c r="AS751" i="1" s="1"/>
  <c r="AT751" i="1"/>
  <c r="AR755" i="1"/>
  <c r="AS755" i="1" s="1"/>
  <c r="AT755" i="1"/>
  <c r="AR759" i="1"/>
  <c r="AS761" i="1"/>
  <c r="AY761" i="1" s="1"/>
  <c r="AR763" i="1"/>
  <c r="AX763" i="1" s="1"/>
  <c r="AR767" i="1"/>
  <c r="AS767" i="1" s="1"/>
  <c r="AT767" i="1"/>
  <c r="AR771" i="1"/>
  <c r="AS771" i="1" s="1"/>
  <c r="AT771" i="1"/>
  <c r="AR775" i="1"/>
  <c r="AS777" i="1"/>
  <c r="AY777" i="1" s="1"/>
  <c r="AR779" i="1"/>
  <c r="AR783" i="1"/>
  <c r="AX783" i="1" s="1"/>
  <c r="AR787" i="1"/>
  <c r="AS787" i="1" s="1"/>
  <c r="AT787" i="1"/>
  <c r="AR791" i="1"/>
  <c r="AS791" i="1" s="1"/>
  <c r="AT791" i="1"/>
  <c r="AR772" i="1"/>
  <c r="AS772" i="1" s="1"/>
  <c r="AT772" i="1"/>
  <c r="AS774" i="1"/>
  <c r="AY774" i="1" s="1"/>
  <c r="AR776" i="1"/>
  <c r="AS778" i="1"/>
  <c r="AY778" i="1" s="1"/>
  <c r="AR780" i="1"/>
  <c r="AX780" i="1" s="1"/>
  <c r="AS782" i="1"/>
  <c r="AY782" i="1" s="1"/>
  <c r="AR784" i="1"/>
  <c r="AS784" i="1" s="1"/>
  <c r="AT784" i="1"/>
  <c r="AR788" i="1"/>
  <c r="AS788" i="1" s="1"/>
  <c r="AT788" i="1"/>
  <c r="AR792" i="1"/>
  <c r="AS792" i="1" s="1"/>
  <c r="AT792" i="1"/>
  <c r="AR796" i="1"/>
  <c r="AS796" i="1" s="1"/>
  <c r="AT796" i="1"/>
  <c r="AR800" i="1"/>
  <c r="AS800" i="1" s="1"/>
  <c r="AT800" i="1"/>
  <c r="AR804" i="1"/>
  <c r="AS804" i="1" s="1"/>
  <c r="AT804" i="1"/>
  <c r="AR808" i="1"/>
  <c r="AS808" i="1" s="1"/>
  <c r="AT808" i="1"/>
  <c r="AR812" i="1"/>
  <c r="AS812" i="1" s="1"/>
  <c r="AT812" i="1"/>
  <c r="AR816" i="1"/>
  <c r="AS816" i="1" s="1"/>
  <c r="AT816" i="1"/>
  <c r="AR820" i="1"/>
  <c r="AR824" i="1"/>
  <c r="AS824" i="1" s="1"/>
  <c r="AT824" i="1"/>
  <c r="AR828" i="1"/>
  <c r="AS830" i="1"/>
  <c r="AY830" i="1" s="1"/>
  <c r="AR832" i="1"/>
  <c r="AS832" i="1" s="1"/>
  <c r="AT832" i="1"/>
  <c r="AR836" i="1"/>
  <c r="AS836" i="1" s="1"/>
  <c r="AT836" i="1"/>
  <c r="AR840" i="1"/>
  <c r="AS840" i="1" s="1"/>
  <c r="AR844" i="1"/>
  <c r="AS844" i="1" s="1"/>
  <c r="AT844" i="1"/>
  <c r="AR848" i="1"/>
  <c r="AS848" i="1" s="1"/>
  <c r="AT848" i="1"/>
  <c r="AR852" i="1"/>
  <c r="AS852" i="1" s="1"/>
  <c r="AT852" i="1"/>
  <c r="AR856" i="1"/>
  <c r="AS856" i="1" s="1"/>
  <c r="AT856" i="1"/>
  <c r="AR860" i="1"/>
  <c r="AS860" i="1" s="1"/>
  <c r="AT860" i="1"/>
  <c r="AR864" i="1"/>
  <c r="AS864" i="1" s="1"/>
  <c r="AT864" i="1"/>
  <c r="AR868" i="1"/>
  <c r="AS868" i="1" s="1"/>
  <c r="AT868" i="1"/>
  <c r="AR872" i="1"/>
  <c r="AS872" i="1" s="1"/>
  <c r="AR876" i="1"/>
  <c r="AS876" i="1" s="1"/>
  <c r="AT876" i="1"/>
  <c r="AR880" i="1"/>
  <c r="AS880" i="1" s="1"/>
  <c r="AT880" i="1"/>
  <c r="AR884" i="1"/>
  <c r="AS884" i="1" s="1"/>
  <c r="AT884" i="1"/>
  <c r="AR888" i="1"/>
  <c r="AS888" i="1" s="1"/>
  <c r="AT888" i="1"/>
  <c r="AR889" i="1"/>
  <c r="AS889" i="1" s="1"/>
  <c r="AR892" i="1"/>
  <c r="AS892" i="1" s="1"/>
  <c r="AT892" i="1"/>
  <c r="AR896" i="1"/>
  <c r="AS896" i="1" s="1"/>
  <c r="AT896" i="1"/>
  <c r="AR900" i="1"/>
  <c r="AS900" i="1" s="1"/>
  <c r="AT900" i="1"/>
  <c r="AS902" i="1"/>
  <c r="AY902" i="1" s="1"/>
  <c r="AR904" i="1"/>
  <c r="AS906" i="1"/>
  <c r="AR908" i="1"/>
  <c r="AX908" i="1" s="1"/>
  <c r="AR912" i="1"/>
  <c r="AS914" i="1"/>
  <c r="AY914" i="1" s="1"/>
  <c r="AR916" i="1"/>
  <c r="AR920" i="1"/>
  <c r="AS920" i="1" s="1"/>
  <c r="AT920" i="1"/>
  <c r="AR924" i="1"/>
  <c r="AS924" i="1" s="1"/>
  <c r="AT924" i="1"/>
  <c r="AS926" i="1"/>
  <c r="AY926" i="1" s="1"/>
  <c r="AR928" i="1"/>
  <c r="AS928" i="1" s="1"/>
  <c r="AT928" i="1"/>
  <c r="AR932" i="1"/>
  <c r="AS934" i="1"/>
  <c r="AY934" i="1" s="1"/>
  <c r="AR936" i="1"/>
  <c r="AX936" i="1" s="1"/>
  <c r="AS938" i="1"/>
  <c r="AY938" i="1" s="1"/>
  <c r="AR940" i="1"/>
  <c r="AS942" i="1"/>
  <c r="AY942" i="1" s="1"/>
  <c r="AR944" i="1"/>
  <c r="AS946" i="1"/>
  <c r="AY946" i="1" s="1"/>
  <c r="AR948" i="1"/>
  <c r="AS950" i="1"/>
  <c r="AY950" i="1" s="1"/>
  <c r="AR952" i="1"/>
  <c r="AX952" i="1" s="1"/>
  <c r="AR956" i="1"/>
  <c r="AS958" i="1"/>
  <c r="AY958" i="1" s="1"/>
  <c r="AR960" i="1"/>
  <c r="AT960" i="1"/>
  <c r="AS962" i="1"/>
  <c r="AY962" i="1" s="1"/>
  <c r="AR964" i="1"/>
  <c r="AS964" i="1" s="1"/>
  <c r="AT964" i="1"/>
  <c r="AR965" i="1"/>
  <c r="AS966" i="1"/>
  <c r="AR968" i="1"/>
  <c r="AS970" i="1"/>
  <c r="AY970" i="1" s="1"/>
  <c r="AR972" i="1"/>
  <c r="AS974" i="1"/>
  <c r="AY974" i="1" s="1"/>
  <c r="AR976" i="1"/>
  <c r="AX976" i="1" s="1"/>
  <c r="AS978" i="1"/>
  <c r="AY978" i="1" s="1"/>
  <c r="AR980" i="1"/>
  <c r="AS982" i="1"/>
  <c r="AR984" i="1"/>
  <c r="AS984" i="1" s="1"/>
  <c r="AT984" i="1"/>
  <c r="AR988" i="1"/>
  <c r="AS988" i="1" s="1"/>
  <c r="AT988" i="1"/>
  <c r="AR992" i="1"/>
  <c r="AT992" i="1"/>
  <c r="AR996" i="1"/>
  <c r="AT996" i="1"/>
  <c r="AR997" i="1"/>
  <c r="AS997" i="1" s="1"/>
  <c r="AR1000" i="1"/>
  <c r="AS1000" i="1" s="1"/>
  <c r="AT1000" i="1"/>
  <c r="AS1002" i="1"/>
  <c r="AR1004" i="1"/>
  <c r="AS1004" i="1" s="1"/>
  <c r="AT1004" i="1"/>
  <c r="AR1008" i="1"/>
  <c r="AS1010" i="1"/>
  <c r="AR1012" i="1"/>
  <c r="AT1012" i="1"/>
  <c r="AS1014" i="1"/>
  <c r="AY1014" i="1" s="1"/>
  <c r="AR1016" i="1"/>
  <c r="AR1020" i="1"/>
  <c r="AX1020" i="1" s="1"/>
  <c r="AR1024" i="1"/>
  <c r="AS1026" i="1"/>
  <c r="AY1026" i="1" s="1"/>
  <c r="AR1028" i="1"/>
  <c r="AR1029" i="1"/>
  <c r="AS1030" i="1"/>
  <c r="AY1030" i="1" s="1"/>
  <c r="AR1032" i="1"/>
  <c r="AS1034" i="1"/>
  <c r="AY1034" i="1" s="1"/>
  <c r="AR1036" i="1"/>
  <c r="AX1036" i="1" s="1"/>
  <c r="AS1038" i="1"/>
  <c r="AY1038" i="1" s="1"/>
  <c r="AR1040" i="1"/>
  <c r="AS1042" i="1"/>
  <c r="AY1042" i="1" s="1"/>
  <c r="AR1044" i="1"/>
  <c r="AS1046" i="1"/>
  <c r="AY1046" i="1" s="1"/>
  <c r="AR1048" i="1"/>
  <c r="AS1050" i="1"/>
  <c r="AY1050" i="1" s="1"/>
  <c r="AR1052" i="1"/>
  <c r="AX1052" i="1" s="1"/>
  <c r="AS1054" i="1"/>
  <c r="AY1054" i="1" s="1"/>
  <c r="AR1056" i="1"/>
  <c r="AS1056" i="1" s="1"/>
  <c r="AT1056" i="1"/>
  <c r="AS1058" i="1"/>
  <c r="AY1058" i="1" s="1"/>
  <c r="AR1060" i="1"/>
  <c r="AS1062" i="1"/>
  <c r="AY1062" i="1" s="1"/>
  <c r="AR1064" i="1"/>
  <c r="AS1064" i="1" s="1"/>
  <c r="AT1064" i="1"/>
  <c r="AS1066" i="1"/>
  <c r="AY1066" i="1" s="1"/>
  <c r="AS1067" i="1"/>
  <c r="AY1067" i="1" s="1"/>
  <c r="AR1068" i="1"/>
  <c r="AS1070" i="1"/>
  <c r="AY1070" i="1" s="1"/>
  <c r="AR1072" i="1"/>
  <c r="AS1074" i="1"/>
  <c r="AY1074" i="1" s="1"/>
  <c r="AR1076" i="1"/>
  <c r="AX1076" i="1" s="1"/>
  <c r="AS1078" i="1"/>
  <c r="AY1078" i="1" s="1"/>
  <c r="AR1080" i="1"/>
  <c r="AS1082" i="1"/>
  <c r="AY1082" i="1" s="1"/>
  <c r="AR1084" i="1"/>
  <c r="AS1084" i="1" s="1"/>
  <c r="AY1084" i="1" s="1"/>
  <c r="AS1086" i="1"/>
  <c r="AY1086" i="1" s="1"/>
  <c r="AR1088" i="1"/>
  <c r="AS1090" i="1"/>
  <c r="AY1090" i="1" s="1"/>
  <c r="AR1092" i="1"/>
  <c r="AX1092" i="1" s="1"/>
  <c r="AR1096" i="1"/>
  <c r="AS1098" i="1"/>
  <c r="AY1098" i="1" s="1"/>
  <c r="AR1100" i="1"/>
  <c r="AS1102" i="1"/>
  <c r="AY1102" i="1" s="1"/>
  <c r="AR1104" i="1"/>
  <c r="AS1106" i="1"/>
  <c r="AY1106" i="1" s="1"/>
  <c r="AR1108" i="1"/>
  <c r="AX1108" i="1" s="1"/>
  <c r="AS1110" i="1"/>
  <c r="AY1110" i="1" s="1"/>
  <c r="AR1112" i="1"/>
  <c r="AS1114" i="1"/>
  <c r="AY1114" i="1" s="1"/>
  <c r="AR1116" i="1"/>
  <c r="AS1118" i="1"/>
  <c r="AY1118" i="1" s="1"/>
  <c r="AR1120" i="1"/>
  <c r="AS1122" i="1"/>
  <c r="AY1122" i="1" s="1"/>
  <c r="AR1124" i="1"/>
  <c r="AX1124" i="1" s="1"/>
  <c r="AS1126" i="1"/>
  <c r="AY1126" i="1" s="1"/>
  <c r="AS1128" i="1"/>
  <c r="AY1128" i="1" s="1"/>
  <c r="AR1130" i="1"/>
  <c r="AX1130" i="1" s="1"/>
  <c r="AQ1131" i="1"/>
  <c r="AS1132" i="1"/>
  <c r="AY1132" i="1" s="1"/>
  <c r="AR1134" i="1"/>
  <c r="AQ1135" i="1"/>
  <c r="AS1136" i="1"/>
  <c r="AY1136" i="1" s="1"/>
  <c r="AR1138" i="1"/>
  <c r="AX1138" i="1" s="1"/>
  <c r="AQ1139" i="1"/>
  <c r="AS1140" i="1"/>
  <c r="AY1140" i="1" s="1"/>
  <c r="AR1142" i="1"/>
  <c r="AQ1143" i="1"/>
  <c r="AS1144" i="1"/>
  <c r="AY1144" i="1" s="1"/>
  <c r="AS1145" i="1"/>
  <c r="AY1145" i="1" s="1"/>
  <c r="AR1146" i="1"/>
  <c r="AQ1147" i="1"/>
  <c r="AS1148" i="1"/>
  <c r="AY1148" i="1" s="1"/>
  <c r="AR1150" i="1"/>
  <c r="AQ1151" i="1"/>
  <c r="AS1152" i="1"/>
  <c r="AY1152" i="1" s="1"/>
  <c r="AR1154" i="1"/>
  <c r="AX1154" i="1" s="1"/>
  <c r="AQ1155" i="1"/>
  <c r="AS1156" i="1"/>
  <c r="AY1156" i="1" s="1"/>
  <c r="AR1158" i="1"/>
  <c r="AQ1159" i="1"/>
  <c r="AS1160" i="1"/>
  <c r="AY1160" i="1" s="1"/>
  <c r="AR1162" i="1"/>
  <c r="AQ1163" i="1"/>
  <c r="AS1164" i="1"/>
  <c r="AY1164" i="1" s="1"/>
  <c r="AR1166" i="1"/>
  <c r="AQ1167" i="1"/>
  <c r="AS1168" i="1"/>
  <c r="AY1168" i="1" s="1"/>
  <c r="AR1170" i="1"/>
  <c r="AX1170" i="1" s="1"/>
  <c r="AQ1171" i="1"/>
  <c r="AS1172" i="1"/>
  <c r="AY1172" i="1" s="1"/>
  <c r="AR1174" i="1"/>
  <c r="AQ1175" i="1"/>
  <c r="AS1176" i="1"/>
  <c r="AY1176" i="1" s="1"/>
  <c r="AR1178" i="1"/>
  <c r="AQ1179" i="1"/>
  <c r="AS1180" i="1"/>
  <c r="AR1182" i="1"/>
  <c r="AQ1183" i="1"/>
  <c r="AS1184" i="1"/>
  <c r="AY1184" i="1" s="1"/>
  <c r="AR1186" i="1"/>
  <c r="AX1186" i="1" s="1"/>
  <c r="AS1188" i="1"/>
  <c r="AY1188" i="1" s="1"/>
  <c r="AR1190" i="1"/>
  <c r="AS1192" i="1"/>
  <c r="AY1192" i="1" s="1"/>
  <c r="AR1194" i="1"/>
  <c r="AQ1195" i="1"/>
  <c r="AS1196" i="1"/>
  <c r="AY1196" i="1" s="1"/>
  <c r="AR1198" i="1"/>
  <c r="AQ1199" i="1"/>
  <c r="AS1200" i="1"/>
  <c r="AY1200" i="1" s="1"/>
  <c r="AR1202" i="1"/>
  <c r="AX1202" i="1" s="1"/>
  <c r="AS1204" i="1"/>
  <c r="AY1204" i="1" s="1"/>
  <c r="AR1206" i="1"/>
  <c r="AR1210" i="1"/>
  <c r="AS1210" i="1" s="1"/>
  <c r="AT1210" i="1"/>
  <c r="AS1212" i="1"/>
  <c r="AY1212" i="1" s="1"/>
  <c r="AR1214" i="1"/>
  <c r="AS1214" i="1" s="1"/>
  <c r="AT1214" i="1"/>
  <c r="AR1218" i="1"/>
  <c r="AS1218" i="1" s="1"/>
  <c r="AT1218" i="1"/>
  <c r="AR1222" i="1"/>
  <c r="AS1222" i="1" s="1"/>
  <c r="AT1222" i="1"/>
  <c r="AR1226" i="1"/>
  <c r="AS1226" i="1" s="1"/>
  <c r="AT1226" i="1"/>
  <c r="AR1230" i="1"/>
  <c r="AR795" i="1"/>
  <c r="AS795" i="1" s="1"/>
  <c r="AT795" i="1"/>
  <c r="AR799" i="1"/>
  <c r="AS799" i="1" s="1"/>
  <c r="AT799" i="1"/>
  <c r="AR803" i="1"/>
  <c r="AS803" i="1" s="1"/>
  <c r="AT803" i="1"/>
  <c r="AR807" i="1"/>
  <c r="AS807" i="1" s="1"/>
  <c r="AT807" i="1"/>
  <c r="AR811" i="1"/>
  <c r="AS811" i="1" s="1"/>
  <c r="AT811" i="1"/>
  <c r="AR815" i="1"/>
  <c r="AS815" i="1" s="1"/>
  <c r="AT815" i="1"/>
  <c r="AR819" i="1"/>
  <c r="AS819" i="1" s="1"/>
  <c r="AT819" i="1"/>
  <c r="AR823" i="1"/>
  <c r="AS823" i="1" s="1"/>
  <c r="AT823" i="1"/>
  <c r="AT899" i="1"/>
  <c r="AT927" i="1"/>
  <c r="AT991" i="1"/>
  <c r="AR827" i="1"/>
  <c r="AR831" i="1"/>
  <c r="AS831" i="1" s="1"/>
  <c r="AT831" i="1"/>
  <c r="AR835" i="1"/>
  <c r="AS835" i="1" s="1"/>
  <c r="AT835" i="1"/>
  <c r="AR839" i="1"/>
  <c r="AS839" i="1" s="1"/>
  <c r="AT839" i="1"/>
  <c r="AR843" i="1"/>
  <c r="AS843" i="1" s="1"/>
  <c r="AT843" i="1"/>
  <c r="AR847" i="1"/>
  <c r="AS847" i="1" s="1"/>
  <c r="AT847" i="1"/>
  <c r="AR851" i="1"/>
  <c r="AS851" i="1" s="1"/>
  <c r="AT851" i="1"/>
  <c r="AR855" i="1"/>
  <c r="AS855" i="1" s="1"/>
  <c r="AT855" i="1"/>
  <c r="AR859" i="1"/>
  <c r="AS859" i="1" s="1"/>
  <c r="AT859" i="1"/>
  <c r="AR863" i="1"/>
  <c r="AS863" i="1" s="1"/>
  <c r="AT863" i="1"/>
  <c r="AR867" i="1"/>
  <c r="AS867" i="1" s="1"/>
  <c r="AT867" i="1"/>
  <c r="AR871" i="1"/>
  <c r="AS871" i="1" s="1"/>
  <c r="AT871" i="1"/>
  <c r="AR875" i="1"/>
  <c r="AS875" i="1" s="1"/>
  <c r="AT875" i="1"/>
  <c r="AR879" i="1"/>
  <c r="AS879" i="1" s="1"/>
  <c r="AT879" i="1"/>
  <c r="AR883" i="1"/>
  <c r="AS883" i="1" s="1"/>
  <c r="AT883" i="1"/>
  <c r="AR887" i="1"/>
  <c r="AS887" i="1" s="1"/>
  <c r="AT887" i="1"/>
  <c r="AR891" i="1"/>
  <c r="AS891" i="1" s="1"/>
  <c r="AT891" i="1"/>
  <c r="AR895" i="1"/>
  <c r="AS895" i="1" s="1"/>
  <c r="AT895" i="1"/>
  <c r="AR899" i="1"/>
  <c r="AS899" i="1" s="1"/>
  <c r="AS905" i="1"/>
  <c r="AY905" i="1" s="1"/>
  <c r="AR907" i="1"/>
  <c r="AS909" i="1"/>
  <c r="AY909" i="1" s="1"/>
  <c r="AR911" i="1"/>
  <c r="AS913" i="1"/>
  <c r="AY913" i="1" s="1"/>
  <c r="AR915" i="1"/>
  <c r="AS917" i="1"/>
  <c r="AY917" i="1" s="1"/>
  <c r="AR919" i="1"/>
  <c r="AS919" i="1" s="1"/>
  <c r="AT919" i="1"/>
  <c r="AR923" i="1"/>
  <c r="AS923" i="1" s="1"/>
  <c r="AT923" i="1"/>
  <c r="AR927" i="1"/>
  <c r="AS927" i="1" s="1"/>
  <c r="AR931" i="1"/>
  <c r="AS931" i="1" s="1"/>
  <c r="AT931" i="1"/>
  <c r="AS933" i="1"/>
  <c r="AY933" i="1" s="1"/>
  <c r="AR935" i="1"/>
  <c r="AS937" i="1"/>
  <c r="AY937" i="1" s="1"/>
  <c r="AR939" i="1"/>
  <c r="AS941" i="1"/>
  <c r="AY941" i="1" s="1"/>
  <c r="AR943" i="1"/>
  <c r="AS945" i="1"/>
  <c r="AY945" i="1" s="1"/>
  <c r="AR947" i="1"/>
  <c r="AX947" i="1" s="1"/>
  <c r="AS949" i="1"/>
  <c r="AY949" i="1" s="1"/>
  <c r="AR951" i="1"/>
  <c r="AS953" i="1"/>
  <c r="AY953" i="1" s="1"/>
  <c r="AR955" i="1"/>
  <c r="AS957" i="1"/>
  <c r="AY957" i="1" s="1"/>
  <c r="AR959" i="1"/>
  <c r="AS961" i="1"/>
  <c r="AY961" i="1" s="1"/>
  <c r="AR963" i="1"/>
  <c r="AS965" i="1"/>
  <c r="AY965" i="1" s="1"/>
  <c r="AR967" i="1"/>
  <c r="AT967" i="1"/>
  <c r="AS969" i="1"/>
  <c r="AY969" i="1" s="1"/>
  <c r="AR971" i="1"/>
  <c r="AS973" i="1"/>
  <c r="AY973" i="1" s="1"/>
  <c r="AR975" i="1"/>
  <c r="AS977" i="1"/>
  <c r="AY977" i="1" s="1"/>
  <c r="AR979" i="1"/>
  <c r="AR983" i="1"/>
  <c r="AS983" i="1" s="1"/>
  <c r="AT983" i="1"/>
  <c r="AR987" i="1"/>
  <c r="AT987" i="1"/>
  <c r="AR991" i="1"/>
  <c r="AS991" i="1" s="1"/>
  <c r="AR995" i="1"/>
  <c r="AS995" i="1" s="1"/>
  <c r="AT995" i="1"/>
  <c r="AR999" i="1"/>
  <c r="AT999" i="1"/>
  <c r="AR1003" i="1"/>
  <c r="AS1003" i="1" s="1"/>
  <c r="AT1003" i="1"/>
  <c r="AR1007" i="1"/>
  <c r="AS1009" i="1"/>
  <c r="AY1009" i="1" s="1"/>
  <c r="AR1011" i="1"/>
  <c r="AS1013" i="1"/>
  <c r="AY1013" i="1" s="1"/>
  <c r="AR1015" i="1"/>
  <c r="AX1015" i="1" s="1"/>
  <c r="AS1017" i="1"/>
  <c r="AY1017" i="1" s="1"/>
  <c r="AR1019" i="1"/>
  <c r="AS1021" i="1"/>
  <c r="AY1021" i="1" s="1"/>
  <c r="AR1023" i="1"/>
  <c r="AS1025" i="1"/>
  <c r="AY1025" i="1" s="1"/>
  <c r="AR1027" i="1"/>
  <c r="AX1027" i="1" s="1"/>
  <c r="AS1029" i="1"/>
  <c r="AY1029" i="1" s="1"/>
  <c r="AR1031" i="1"/>
  <c r="AS1033" i="1"/>
  <c r="AY1033" i="1" s="1"/>
  <c r="AR1035" i="1"/>
  <c r="AS1037" i="1"/>
  <c r="AY1037" i="1" s="1"/>
  <c r="AR1039" i="1"/>
  <c r="AS1041" i="1"/>
  <c r="AY1041" i="1" s="1"/>
  <c r="AR1043" i="1"/>
  <c r="AX1043" i="1" s="1"/>
  <c r="AS1045" i="1"/>
  <c r="AY1045" i="1" s="1"/>
  <c r="AR1047" i="1"/>
  <c r="AS1049" i="1"/>
  <c r="AY1049" i="1" s="1"/>
  <c r="AR1051" i="1"/>
  <c r="AS1053" i="1"/>
  <c r="AY1053" i="1" s="1"/>
  <c r="AR1055" i="1"/>
  <c r="AS1057" i="1"/>
  <c r="AY1057" i="1" s="1"/>
  <c r="AR1059" i="1"/>
  <c r="AR1063" i="1"/>
  <c r="AS1065" i="1"/>
  <c r="AY1065" i="1" s="1"/>
  <c r="AR1067" i="1"/>
  <c r="AX1067" i="1" s="1"/>
  <c r="AS1069" i="1"/>
  <c r="AY1069" i="1" s="1"/>
  <c r="AR1071" i="1"/>
  <c r="AX1071" i="1" s="1"/>
  <c r="AS1073" i="1"/>
  <c r="AY1073" i="1" s="1"/>
  <c r="AR1075" i="1"/>
  <c r="AS1077" i="1"/>
  <c r="AY1077" i="1" s="1"/>
  <c r="AR1079" i="1"/>
  <c r="AS1081" i="1"/>
  <c r="AY1081" i="1" s="1"/>
  <c r="AR1083" i="1"/>
  <c r="AR1087" i="1"/>
  <c r="AS1089" i="1"/>
  <c r="AY1089" i="1" s="1"/>
  <c r="AR1091" i="1"/>
  <c r="AS1093" i="1"/>
  <c r="AY1093" i="1" s="1"/>
  <c r="AR1095" i="1"/>
  <c r="AS1097" i="1"/>
  <c r="AR1099" i="1"/>
  <c r="AX1099" i="1" s="1"/>
  <c r="AS1101" i="1"/>
  <c r="AR1103" i="1"/>
  <c r="AX1103" i="1" s="1"/>
  <c r="AS1105" i="1"/>
  <c r="AY1105" i="1" s="1"/>
  <c r="AR1107" i="1"/>
  <c r="AS1109" i="1"/>
  <c r="AY1109" i="1" s="1"/>
  <c r="AR1111" i="1"/>
  <c r="AS1113" i="1"/>
  <c r="AY1113" i="1" s="1"/>
  <c r="AR1115" i="1"/>
  <c r="AS1117" i="1"/>
  <c r="AY1117" i="1" s="1"/>
  <c r="AR1119" i="1"/>
  <c r="AS1121" i="1"/>
  <c r="AY1121" i="1" s="1"/>
  <c r="AR1123" i="1"/>
  <c r="AX1123" i="1" s="1"/>
  <c r="AS1125" i="1"/>
  <c r="AY1125" i="1" s="1"/>
  <c r="AR1127" i="1"/>
  <c r="AS1129" i="1"/>
  <c r="AY1129" i="1" s="1"/>
  <c r="AR1131" i="1"/>
  <c r="AS1133" i="1"/>
  <c r="AY1133" i="1" s="1"/>
  <c r="AR1135" i="1"/>
  <c r="AS1137" i="1"/>
  <c r="AY1137" i="1" s="1"/>
  <c r="AR1139" i="1"/>
  <c r="AS1141" i="1"/>
  <c r="AY1141" i="1" s="1"/>
  <c r="AR1143" i="1"/>
  <c r="AX1143" i="1" s="1"/>
  <c r="AR1147" i="1"/>
  <c r="AS1149" i="1"/>
  <c r="AY1149" i="1" s="1"/>
  <c r="AR1151" i="1"/>
  <c r="AS1153" i="1"/>
  <c r="AY1153" i="1" s="1"/>
  <c r="AR1155" i="1"/>
  <c r="AS1157" i="1"/>
  <c r="AY1157" i="1" s="1"/>
  <c r="AR1159" i="1"/>
  <c r="AS1161" i="1"/>
  <c r="AY1161" i="1" s="1"/>
  <c r="AR1163" i="1"/>
  <c r="AX1163" i="1" s="1"/>
  <c r="AS1165" i="1"/>
  <c r="AY1165" i="1" s="1"/>
  <c r="AR1167" i="1"/>
  <c r="AX1167" i="1" s="1"/>
  <c r="AS1169" i="1"/>
  <c r="AY1169" i="1" s="1"/>
  <c r="AR1171" i="1"/>
  <c r="AS1173" i="1"/>
  <c r="AY1173" i="1" s="1"/>
  <c r="AR1175" i="1"/>
  <c r="AS1177" i="1"/>
  <c r="AY1177" i="1" s="1"/>
  <c r="AR1179" i="1"/>
  <c r="AX1179" i="1" s="1"/>
  <c r="AS1181" i="1"/>
  <c r="AY1181" i="1" s="1"/>
  <c r="AR1183" i="1"/>
  <c r="AS1185" i="1"/>
  <c r="AY1185" i="1" s="1"/>
  <c r="AR1187" i="1"/>
  <c r="AS1187" i="1" s="1"/>
  <c r="AT1187" i="1"/>
  <c r="AS1189" i="1"/>
  <c r="AY1189" i="1" s="1"/>
  <c r="AR1191" i="1"/>
  <c r="AS1193" i="1"/>
  <c r="AY1193" i="1" s="1"/>
  <c r="AR1195" i="1"/>
  <c r="AS1197" i="1"/>
  <c r="AY1197" i="1" s="1"/>
  <c r="AR1199" i="1"/>
  <c r="AX1199" i="1" s="1"/>
  <c r="AS1201" i="1"/>
  <c r="AY1201" i="1" s="1"/>
  <c r="AR1203" i="1"/>
  <c r="AS1205" i="1"/>
  <c r="AY1205" i="1" s="1"/>
  <c r="AR1207" i="1"/>
  <c r="AR1211" i="1"/>
  <c r="AS1211" i="1" s="1"/>
  <c r="AT1211" i="1"/>
  <c r="AR1215" i="1"/>
  <c r="AS1215" i="1" s="1"/>
  <c r="AT1215" i="1"/>
  <c r="AR1219" i="1"/>
  <c r="AS1219" i="1" s="1"/>
  <c r="AT1219" i="1"/>
  <c r="AR1223" i="1"/>
  <c r="AS1223" i="1" s="1"/>
  <c r="AT1223" i="1"/>
  <c r="AR1227" i="1"/>
  <c r="AS1227" i="1" s="1"/>
  <c r="AT1227" i="1"/>
  <c r="AT821" i="1"/>
  <c r="AR825" i="1"/>
  <c r="AS825" i="1" s="1"/>
  <c r="AT825" i="1"/>
  <c r="AR829" i="1"/>
  <c r="AS829" i="1" s="1"/>
  <c r="AT829" i="1"/>
  <c r="AR833" i="1"/>
  <c r="AS833" i="1" s="1"/>
  <c r="AT833" i="1"/>
  <c r="AR837" i="1"/>
  <c r="AS837" i="1" s="1"/>
  <c r="AT837" i="1"/>
  <c r="AR841" i="1"/>
  <c r="AS841" i="1" s="1"/>
  <c r="AT841" i="1"/>
  <c r="AR845" i="1"/>
  <c r="AS845" i="1" s="1"/>
  <c r="AT845" i="1"/>
  <c r="AR849" i="1"/>
  <c r="AS849" i="1" s="1"/>
  <c r="AT849" i="1"/>
  <c r="AR853" i="1"/>
  <c r="AS853" i="1" s="1"/>
  <c r="AT853" i="1"/>
  <c r="AR857" i="1"/>
  <c r="AS857" i="1" s="1"/>
  <c r="AT857" i="1"/>
  <c r="AR861" i="1"/>
  <c r="AS861" i="1" s="1"/>
  <c r="AT861" i="1"/>
  <c r="AR865" i="1"/>
  <c r="AS865" i="1" s="1"/>
  <c r="AT865" i="1"/>
  <c r="AR869" i="1"/>
  <c r="AS869" i="1" s="1"/>
  <c r="AT869" i="1"/>
  <c r="AR873" i="1"/>
  <c r="AS873" i="1" s="1"/>
  <c r="AT873" i="1"/>
  <c r="AR877" i="1"/>
  <c r="AS877" i="1" s="1"/>
  <c r="AT877" i="1"/>
  <c r="AR881" i="1"/>
  <c r="AS881" i="1" s="1"/>
  <c r="AT881" i="1"/>
  <c r="AR885" i="1"/>
  <c r="AS885" i="1" s="1"/>
  <c r="AT885" i="1"/>
  <c r="AT889" i="1"/>
  <c r="AR893" i="1"/>
  <c r="AS893" i="1" s="1"/>
  <c r="AT893" i="1"/>
  <c r="AR897" i="1"/>
  <c r="AS897" i="1" s="1"/>
  <c r="AT897" i="1"/>
  <c r="AR901" i="1"/>
  <c r="AS901" i="1" s="1"/>
  <c r="AT901" i="1"/>
  <c r="AS903" i="1"/>
  <c r="AY903" i="1" s="1"/>
  <c r="AR905" i="1"/>
  <c r="AS907" i="1"/>
  <c r="AY907" i="1" s="1"/>
  <c r="AR909" i="1"/>
  <c r="AS911" i="1"/>
  <c r="AY911" i="1" s="1"/>
  <c r="AR913" i="1"/>
  <c r="AS915" i="1"/>
  <c r="AY915" i="1" s="1"/>
  <c r="AR921" i="1"/>
  <c r="AS921" i="1" s="1"/>
  <c r="AT921" i="1"/>
  <c r="AR925" i="1"/>
  <c r="AS925" i="1" s="1"/>
  <c r="AT925" i="1"/>
  <c r="AR929" i="1"/>
  <c r="AS929" i="1" s="1"/>
  <c r="AT929" i="1"/>
  <c r="AS935" i="1"/>
  <c r="AY935" i="1" s="1"/>
  <c r="AR937" i="1"/>
  <c r="AS939" i="1"/>
  <c r="AY939" i="1" s="1"/>
  <c r="AR941" i="1"/>
  <c r="AS943" i="1"/>
  <c r="AY943" i="1" s="1"/>
  <c r="AR945" i="1"/>
  <c r="AX945" i="1" s="1"/>
  <c r="AS947" i="1"/>
  <c r="AY947" i="1" s="1"/>
  <c r="AS951" i="1"/>
  <c r="AY951" i="1" s="1"/>
  <c r="AR953" i="1"/>
  <c r="AS955" i="1"/>
  <c r="AY955" i="1" s="1"/>
  <c r="AR957" i="1"/>
  <c r="AS959" i="1"/>
  <c r="AY959" i="1" s="1"/>
  <c r="AR961" i="1"/>
  <c r="AX961" i="1" s="1"/>
  <c r="AS963" i="1"/>
  <c r="AY963" i="1" s="1"/>
  <c r="AS967" i="1"/>
  <c r="AR969" i="1"/>
  <c r="AS971" i="1"/>
  <c r="AY971" i="1" s="1"/>
  <c r="AR973" i="1"/>
  <c r="AS975" i="1"/>
  <c r="AY975" i="1" s="1"/>
  <c r="AR977" i="1"/>
  <c r="AX977" i="1" s="1"/>
  <c r="AS979" i="1"/>
  <c r="AY979" i="1" s="1"/>
  <c r="AT981" i="1"/>
  <c r="AR985" i="1"/>
  <c r="AS985" i="1" s="1"/>
  <c r="AT985" i="1"/>
  <c r="AS987" i="1"/>
  <c r="AR989" i="1"/>
  <c r="AS989" i="1" s="1"/>
  <c r="AT989" i="1"/>
  <c r="AR993" i="1"/>
  <c r="AS993" i="1" s="1"/>
  <c r="AT993" i="1"/>
  <c r="AT997" i="1"/>
  <c r="AS999" i="1"/>
  <c r="AR1001" i="1"/>
  <c r="AS1001" i="1" s="1"/>
  <c r="AT1001" i="1"/>
  <c r="AR1005" i="1"/>
  <c r="AS1005" i="1" s="1"/>
  <c r="AT1005" i="1"/>
  <c r="AS1007" i="1"/>
  <c r="AY1007" i="1" s="1"/>
  <c r="AR1009" i="1"/>
  <c r="AS1011" i="1"/>
  <c r="AY1011" i="1" s="1"/>
  <c r="AS1015" i="1"/>
  <c r="AY1015" i="1" s="1"/>
  <c r="AR1017" i="1"/>
  <c r="AS1019" i="1"/>
  <c r="AY1019" i="1" s="1"/>
  <c r="AR1021" i="1"/>
  <c r="AX1021" i="1" s="1"/>
  <c r="AS1023" i="1"/>
  <c r="AY1023" i="1" s="1"/>
  <c r="AR1025" i="1"/>
  <c r="AS1027" i="1"/>
  <c r="AY1027" i="1" s="1"/>
  <c r="AS1031" i="1"/>
  <c r="AY1031" i="1" s="1"/>
  <c r="AR1033" i="1"/>
  <c r="AS1035" i="1"/>
  <c r="AY1035" i="1" s="1"/>
  <c r="AR1037" i="1"/>
  <c r="AX1037" i="1" s="1"/>
  <c r="AS1039" i="1"/>
  <c r="AY1039" i="1" s="1"/>
  <c r="AR1041" i="1"/>
  <c r="AS1043" i="1"/>
  <c r="AY1043" i="1" s="1"/>
  <c r="AS1047" i="1"/>
  <c r="AY1047" i="1" s="1"/>
  <c r="AR1049" i="1"/>
  <c r="AS1051" i="1"/>
  <c r="AY1051" i="1" s="1"/>
  <c r="AR1053" i="1"/>
  <c r="AX1053" i="1" s="1"/>
  <c r="AS1055" i="1"/>
  <c r="AY1055" i="1" s="1"/>
  <c r="AR1057" i="1"/>
  <c r="AS1059" i="1"/>
  <c r="AY1059" i="1" s="1"/>
  <c r="AR1061" i="1"/>
  <c r="AS1061" i="1" s="1"/>
  <c r="AT1061" i="1"/>
  <c r="AS1063" i="1"/>
  <c r="AY1063" i="1" s="1"/>
  <c r="AR1065" i="1"/>
  <c r="AR1069" i="1"/>
  <c r="AS1071" i="1"/>
  <c r="AY1071" i="1" s="1"/>
  <c r="AR1073" i="1"/>
  <c r="AX1073" i="1" s="1"/>
  <c r="AS1075" i="1"/>
  <c r="AY1075" i="1" s="1"/>
  <c r="AR1077" i="1"/>
  <c r="AS1079" i="1"/>
  <c r="AY1079" i="1" s="1"/>
  <c r="AR1081" i="1"/>
  <c r="AS1083" i="1"/>
  <c r="AY1083" i="1" s="1"/>
  <c r="AR1085" i="1"/>
  <c r="AS1085" i="1" s="1"/>
  <c r="AY1085" i="1" s="1"/>
  <c r="AS1087" i="1"/>
  <c r="AY1087" i="1" s="1"/>
  <c r="AR1089" i="1"/>
  <c r="AX1089" i="1" s="1"/>
  <c r="AS1091" i="1"/>
  <c r="AY1091" i="1" s="1"/>
  <c r="AR1093" i="1"/>
  <c r="AS1095" i="1"/>
  <c r="AY1095" i="1" s="1"/>
  <c r="AR1097" i="1"/>
  <c r="AX1097" i="1" s="1"/>
  <c r="AT1097" i="1"/>
  <c r="AR1101" i="1"/>
  <c r="AT1101" i="1"/>
  <c r="AS1103" i="1"/>
  <c r="AY1103" i="1" s="1"/>
  <c r="AR1105" i="1"/>
  <c r="AS1107" i="1"/>
  <c r="AY1107" i="1" s="1"/>
  <c r="AR1109" i="1"/>
  <c r="AS1111" i="1"/>
  <c r="AY1111" i="1" s="1"/>
  <c r="AR1113" i="1"/>
  <c r="AX1113" i="1" s="1"/>
  <c r="AS1115" i="1"/>
  <c r="AY1115" i="1" s="1"/>
  <c r="AR1117" i="1"/>
  <c r="AS1119" i="1"/>
  <c r="AY1119" i="1" s="1"/>
  <c r="AR1121" i="1"/>
  <c r="AS1123" i="1"/>
  <c r="AY1123" i="1" s="1"/>
  <c r="AR1125" i="1"/>
  <c r="AS1127" i="1"/>
  <c r="AY1127" i="1" s="1"/>
  <c r="AR1129" i="1"/>
  <c r="AX1129" i="1" s="1"/>
  <c r="AS1131" i="1"/>
  <c r="AY1131" i="1" s="1"/>
  <c r="AR1133" i="1"/>
  <c r="AS1135" i="1"/>
  <c r="AY1135" i="1" s="1"/>
  <c r="AR1137" i="1"/>
  <c r="AS1139" i="1"/>
  <c r="AY1139" i="1" s="1"/>
  <c r="AR1141" i="1"/>
  <c r="AS1143" i="1"/>
  <c r="AY1143" i="1" s="1"/>
  <c r="AR1145" i="1"/>
  <c r="AX1145" i="1" s="1"/>
  <c r="AS1147" i="1"/>
  <c r="AY1147" i="1" s="1"/>
  <c r="AR1149" i="1"/>
  <c r="AS1151" i="1"/>
  <c r="AY1151" i="1" s="1"/>
  <c r="AR1153" i="1"/>
  <c r="AS1155" i="1"/>
  <c r="AY1155" i="1" s="1"/>
  <c r="AR1157" i="1"/>
  <c r="AS1159" i="1"/>
  <c r="AY1159" i="1" s="1"/>
  <c r="AR1161" i="1"/>
  <c r="AX1161" i="1" s="1"/>
  <c r="AS1163" i="1"/>
  <c r="AY1163" i="1" s="1"/>
  <c r="AR1165" i="1"/>
  <c r="AS1167" i="1"/>
  <c r="AY1167" i="1" s="1"/>
  <c r="AR1169" i="1"/>
  <c r="AS1171" i="1"/>
  <c r="AY1171" i="1" s="1"/>
  <c r="AR1173" i="1"/>
  <c r="AS1175" i="1"/>
  <c r="AY1175" i="1" s="1"/>
  <c r="AR1177" i="1"/>
  <c r="AX1177" i="1" s="1"/>
  <c r="AS1179" i="1"/>
  <c r="AY1179" i="1" s="1"/>
  <c r="AR1181" i="1"/>
  <c r="AS1183" i="1"/>
  <c r="AY1183" i="1" s="1"/>
  <c r="AR1185" i="1"/>
  <c r="AR1189" i="1"/>
  <c r="AS1191" i="1"/>
  <c r="AY1191" i="1" s="1"/>
  <c r="AR1193" i="1"/>
  <c r="AX1193" i="1" s="1"/>
  <c r="AS1195" i="1"/>
  <c r="AY1195" i="1" s="1"/>
  <c r="AR1197" i="1"/>
  <c r="AS1199" i="1"/>
  <c r="AY1199" i="1" s="1"/>
  <c r="AR1201" i="1"/>
  <c r="AS1203" i="1"/>
  <c r="AY1203" i="1" s="1"/>
  <c r="AR1205" i="1"/>
  <c r="AS1207" i="1"/>
  <c r="AY1207" i="1" s="1"/>
  <c r="AR1209" i="1"/>
  <c r="AS1209" i="1" s="1"/>
  <c r="AT1209" i="1"/>
  <c r="AR1213" i="1"/>
  <c r="AS1213" i="1" s="1"/>
  <c r="AT1213" i="1"/>
  <c r="AR1217" i="1"/>
  <c r="AS1217" i="1" s="1"/>
  <c r="AT1217" i="1"/>
  <c r="AR1221" i="1"/>
  <c r="AS1221" i="1" s="1"/>
  <c r="AT1221" i="1"/>
  <c r="AR1225" i="1"/>
  <c r="AS1225" i="1" s="1"/>
  <c r="AT1225" i="1"/>
  <c r="AR1229" i="1"/>
  <c r="AT1229" i="1"/>
  <c r="AQ477" i="1"/>
  <c r="AQ1111" i="1"/>
  <c r="AQ955" i="1"/>
  <c r="AQ943" i="1"/>
  <c r="AQ717" i="1"/>
  <c r="AQ841" i="1"/>
  <c r="AQ1187" i="1"/>
  <c r="AQ1191" i="1"/>
  <c r="AQ1203" i="1"/>
  <c r="AQ1207" i="1"/>
  <c r="AQ5" i="1"/>
  <c r="AQ64" i="1"/>
  <c r="AQ76" i="1"/>
  <c r="AQ84" i="1"/>
  <c r="AQ52" i="1"/>
  <c r="AQ60" i="1"/>
  <c r="AQ68" i="1"/>
  <c r="AQ72" i="1"/>
  <c r="AQ80" i="1"/>
  <c r="AQ360" i="1"/>
  <c r="AQ368" i="1"/>
  <c r="AQ372" i="1"/>
  <c r="AQ376" i="1"/>
  <c r="AQ380" i="1"/>
  <c r="AQ384" i="1"/>
  <c r="AQ388" i="1"/>
  <c r="AQ392" i="1"/>
  <c r="AQ396" i="1"/>
  <c r="AQ400" i="1"/>
  <c r="AQ404" i="1"/>
  <c r="AQ412" i="1"/>
  <c r="AQ416" i="1"/>
  <c r="AQ420" i="1"/>
  <c r="AQ424" i="1"/>
  <c r="AQ428" i="1"/>
  <c r="AQ432" i="1"/>
  <c r="AQ436" i="1"/>
  <c r="AQ440" i="1"/>
  <c r="AQ444" i="1"/>
  <c r="AQ448" i="1"/>
  <c r="AQ452" i="1"/>
  <c r="AQ456" i="1"/>
  <c r="AQ460" i="1"/>
  <c r="AQ464" i="1"/>
  <c r="AQ465" i="1"/>
  <c r="AQ91" i="1"/>
  <c r="AQ95" i="1"/>
  <c r="AQ99" i="1"/>
  <c r="AQ103" i="1"/>
  <c r="AQ107" i="1"/>
  <c r="AQ111" i="1"/>
  <c r="AQ115" i="1"/>
  <c r="AQ119" i="1"/>
  <c r="AQ123" i="1"/>
  <c r="AQ127" i="1"/>
  <c r="AQ131" i="1"/>
  <c r="AQ135" i="1"/>
  <c r="AQ139" i="1"/>
  <c r="AQ143" i="1"/>
  <c r="AQ147" i="1"/>
  <c r="AQ151" i="1"/>
  <c r="AQ155" i="1"/>
  <c r="AQ159" i="1"/>
  <c r="AQ163" i="1"/>
  <c r="AQ167" i="1"/>
  <c r="AQ171" i="1"/>
  <c r="AQ175" i="1"/>
  <c r="AQ179" i="1"/>
  <c r="AQ183" i="1"/>
  <c r="AQ187" i="1"/>
  <c r="AQ191" i="1"/>
  <c r="AQ195" i="1"/>
  <c r="AQ199" i="1"/>
  <c r="AQ203" i="1"/>
  <c r="AQ207" i="1"/>
  <c r="AQ211" i="1"/>
  <c r="AQ215" i="1"/>
  <c r="AQ219" i="1"/>
  <c r="AQ223" i="1"/>
  <c r="AQ227" i="1"/>
  <c r="AQ231" i="1"/>
  <c r="AQ235" i="1"/>
  <c r="AQ239" i="1"/>
  <c r="AQ243" i="1"/>
  <c r="AQ247" i="1"/>
  <c r="AQ251" i="1"/>
  <c r="AQ255" i="1"/>
  <c r="AQ259" i="1"/>
  <c r="AQ263" i="1"/>
  <c r="AQ267" i="1"/>
  <c r="AQ271" i="1"/>
  <c r="AQ275" i="1"/>
  <c r="AQ279" i="1"/>
  <c r="AQ283" i="1"/>
  <c r="AQ287" i="1"/>
  <c r="AQ291" i="1"/>
  <c r="AQ295" i="1"/>
  <c r="AQ299" i="1"/>
  <c r="AQ303" i="1"/>
  <c r="AQ307" i="1"/>
  <c r="AQ311" i="1"/>
  <c r="AQ315" i="1"/>
  <c r="AQ319" i="1"/>
  <c r="AQ323" i="1"/>
  <c r="AQ327" i="1"/>
  <c r="AQ331" i="1"/>
  <c r="AQ335" i="1"/>
  <c r="AQ339" i="1"/>
  <c r="AQ343" i="1"/>
  <c r="AQ347" i="1"/>
  <c r="AQ351" i="1"/>
  <c r="AQ355" i="1"/>
  <c r="AQ356" i="1"/>
  <c r="AQ649" i="1"/>
  <c r="AQ56" i="1"/>
  <c r="AQ468" i="1"/>
  <c r="AQ492" i="1"/>
  <c r="AQ496" i="1"/>
  <c r="AQ512" i="1"/>
  <c r="AQ516" i="1"/>
  <c r="AQ524" i="1"/>
  <c r="AQ540" i="1"/>
  <c r="AQ544" i="1"/>
  <c r="AQ552" i="1"/>
  <c r="AQ556" i="1"/>
  <c r="AQ560" i="1"/>
  <c r="AQ568" i="1"/>
  <c r="AQ572" i="1"/>
  <c r="AQ576" i="1"/>
  <c r="AQ588" i="1"/>
  <c r="AQ592" i="1"/>
  <c r="AQ596" i="1"/>
  <c r="AQ604" i="1"/>
  <c r="AQ608" i="1"/>
  <c r="AQ620" i="1"/>
  <c r="AQ624" i="1"/>
  <c r="AQ632" i="1"/>
  <c r="AQ636" i="1"/>
  <c r="AQ640" i="1"/>
  <c r="AQ652" i="1"/>
  <c r="AQ668" i="1"/>
  <c r="AQ672" i="1"/>
  <c r="AQ676" i="1"/>
  <c r="AQ680" i="1"/>
  <c r="AQ684" i="1"/>
  <c r="AQ688" i="1"/>
  <c r="AQ696" i="1"/>
  <c r="AQ704" i="1"/>
  <c r="AQ708" i="1"/>
  <c r="AQ716" i="1"/>
  <c r="AQ732" i="1"/>
  <c r="AQ736" i="1"/>
  <c r="AQ740" i="1"/>
  <c r="AQ744" i="1"/>
  <c r="AQ748" i="1"/>
  <c r="AQ784" i="1"/>
  <c r="AQ788" i="1"/>
  <c r="AQ796" i="1"/>
  <c r="AQ804" i="1"/>
  <c r="AQ820" i="1"/>
  <c r="AQ828" i="1"/>
  <c r="AQ832" i="1"/>
  <c r="AQ840" i="1"/>
  <c r="AQ6" i="1"/>
  <c r="AQ10" i="1"/>
  <c r="AQ18" i="1"/>
  <c r="AQ22" i="1"/>
  <c r="AQ26" i="1"/>
  <c r="AQ30" i="1"/>
  <c r="AQ34" i="1"/>
  <c r="AQ38" i="1"/>
  <c r="AQ42" i="1"/>
  <c r="AQ46" i="1"/>
  <c r="AQ50" i="1"/>
  <c r="AQ54" i="1"/>
  <c r="AQ58" i="1"/>
  <c r="AQ62" i="1"/>
  <c r="AQ66" i="1"/>
  <c r="AQ70" i="1"/>
  <c r="AQ74" i="1"/>
  <c r="AQ78" i="1"/>
  <c r="AQ82" i="1"/>
  <c r="AQ90" i="1"/>
  <c r="AQ94" i="1"/>
  <c r="AQ98" i="1"/>
  <c r="AQ102" i="1"/>
  <c r="AQ106" i="1"/>
  <c r="AQ110" i="1"/>
  <c r="AQ114" i="1"/>
  <c r="AQ118" i="1"/>
  <c r="AQ122" i="1"/>
  <c r="AQ126" i="1"/>
  <c r="AQ130" i="1"/>
  <c r="AQ134" i="1"/>
  <c r="AQ138" i="1"/>
  <c r="AQ142" i="1"/>
  <c r="AQ146" i="1"/>
  <c r="AQ150" i="1"/>
  <c r="AQ154" i="1"/>
  <c r="AQ158" i="1"/>
  <c r="AQ162" i="1"/>
  <c r="AQ166" i="1"/>
  <c r="AQ170" i="1"/>
  <c r="AQ174" i="1"/>
  <c r="AQ178" i="1"/>
  <c r="AQ182" i="1"/>
  <c r="AQ186" i="1"/>
  <c r="AQ190" i="1"/>
  <c r="AQ194" i="1"/>
  <c r="AQ198" i="1"/>
  <c r="AQ202" i="1"/>
  <c r="AQ206" i="1"/>
  <c r="AQ210" i="1"/>
  <c r="AQ214" i="1"/>
  <c r="AQ218" i="1"/>
  <c r="AQ222" i="1"/>
  <c r="AQ226" i="1"/>
  <c r="AQ230" i="1"/>
  <c r="AQ234" i="1"/>
  <c r="AQ238" i="1"/>
  <c r="AQ242" i="1"/>
  <c r="AQ246" i="1"/>
  <c r="AQ250" i="1"/>
  <c r="AQ254" i="1"/>
  <c r="AQ258" i="1"/>
  <c r="AQ262" i="1"/>
  <c r="AQ266" i="1"/>
  <c r="AQ270" i="1"/>
  <c r="AQ274" i="1"/>
  <c r="AQ278" i="1"/>
  <c r="AQ282" i="1"/>
  <c r="AQ286" i="1"/>
  <c r="AQ290" i="1"/>
  <c r="AQ294" i="1"/>
  <c r="AQ298" i="1"/>
  <c r="AQ302" i="1"/>
  <c r="AQ306" i="1"/>
  <c r="AQ310" i="1"/>
  <c r="AQ314" i="1"/>
  <c r="AQ318" i="1"/>
  <c r="AQ322" i="1"/>
  <c r="AQ326" i="1"/>
  <c r="AQ330" i="1"/>
  <c r="AQ334" i="1"/>
  <c r="AQ338" i="1"/>
  <c r="AQ342" i="1"/>
  <c r="AQ346" i="1"/>
  <c r="AQ350" i="1"/>
  <c r="AQ354" i="1"/>
  <c r="AQ472" i="1"/>
  <c r="AQ476" i="1"/>
  <c r="AQ480" i="1"/>
  <c r="AQ484" i="1"/>
  <c r="AQ488" i="1"/>
  <c r="AQ500" i="1"/>
  <c r="AQ504" i="1"/>
  <c r="AQ508" i="1"/>
  <c r="AQ520" i="1"/>
  <c r="AQ528" i="1"/>
  <c r="AQ532" i="1"/>
  <c r="AQ536" i="1"/>
  <c r="AQ548" i="1"/>
  <c r="AQ564" i="1"/>
  <c r="AQ580" i="1"/>
  <c r="AQ584" i="1"/>
  <c r="AQ612" i="1"/>
  <c r="AQ616" i="1"/>
  <c r="AQ628" i="1"/>
  <c r="AQ644" i="1"/>
  <c r="AQ656" i="1"/>
  <c r="AQ660" i="1"/>
  <c r="AQ664" i="1"/>
  <c r="AQ692" i="1"/>
  <c r="AQ700" i="1"/>
  <c r="AQ720" i="1"/>
  <c r="AQ724" i="1"/>
  <c r="AQ728" i="1"/>
  <c r="AQ752" i="1"/>
  <c r="AQ756" i="1"/>
  <c r="AQ760" i="1"/>
  <c r="AQ764" i="1"/>
  <c r="AQ768" i="1"/>
  <c r="AQ772" i="1"/>
  <c r="AQ776" i="1"/>
  <c r="AQ780" i="1"/>
  <c r="AQ792" i="1"/>
  <c r="AQ800" i="1"/>
  <c r="AQ808" i="1"/>
  <c r="AQ812" i="1"/>
  <c r="AQ816" i="1"/>
  <c r="AQ824" i="1"/>
  <c r="AQ836" i="1"/>
  <c r="AQ7" i="1"/>
  <c r="AQ11" i="1"/>
  <c r="AQ15" i="1"/>
  <c r="AQ19" i="1"/>
  <c r="AQ23" i="1"/>
  <c r="AQ27" i="1"/>
  <c r="AQ31" i="1"/>
  <c r="AQ35" i="1"/>
  <c r="AQ39" i="1"/>
  <c r="AQ43" i="1"/>
  <c r="AQ47" i="1"/>
  <c r="AQ48" i="1"/>
  <c r="AQ51" i="1"/>
  <c r="AQ55" i="1"/>
  <c r="AQ59" i="1"/>
  <c r="AQ63" i="1"/>
  <c r="AQ67" i="1"/>
  <c r="AQ71" i="1"/>
  <c r="AQ75" i="1"/>
  <c r="AQ79" i="1"/>
  <c r="AQ83" i="1"/>
  <c r="AQ87" i="1"/>
  <c r="AQ359" i="1"/>
  <c r="AQ363" i="1"/>
  <c r="AQ367" i="1"/>
  <c r="AQ371" i="1"/>
  <c r="AQ375" i="1"/>
  <c r="AQ379" i="1"/>
  <c r="AQ383" i="1"/>
  <c r="AQ387" i="1"/>
  <c r="AQ391" i="1"/>
  <c r="AQ395" i="1"/>
  <c r="AQ399" i="1"/>
  <c r="AQ411" i="1"/>
  <c r="AQ415" i="1"/>
  <c r="AQ419" i="1"/>
  <c r="AQ423" i="1"/>
  <c r="AQ427" i="1"/>
  <c r="AQ431" i="1"/>
  <c r="AQ435" i="1"/>
  <c r="AQ439" i="1"/>
  <c r="AQ443" i="1"/>
  <c r="AQ447" i="1"/>
  <c r="AQ451" i="1"/>
  <c r="AQ455" i="1"/>
  <c r="AQ459" i="1"/>
  <c r="AQ463" i="1"/>
  <c r="AQ88" i="1"/>
  <c r="AQ92" i="1"/>
  <c r="AQ96" i="1"/>
  <c r="AQ100" i="1"/>
  <c r="AQ104" i="1"/>
  <c r="AQ108" i="1"/>
  <c r="AQ112" i="1"/>
  <c r="AQ116" i="1"/>
  <c r="AQ120" i="1"/>
  <c r="AQ124" i="1"/>
  <c r="AQ128" i="1"/>
  <c r="AQ132" i="1"/>
  <c r="AQ136" i="1"/>
  <c r="AQ140" i="1"/>
  <c r="AQ144" i="1"/>
  <c r="AQ148" i="1"/>
  <c r="AQ152" i="1"/>
  <c r="AQ156" i="1"/>
  <c r="AQ160" i="1"/>
  <c r="AQ164" i="1"/>
  <c r="AQ168" i="1"/>
  <c r="AQ172" i="1"/>
  <c r="AQ176" i="1"/>
  <c r="AQ180" i="1"/>
  <c r="AQ184" i="1"/>
  <c r="AQ188" i="1"/>
  <c r="AQ192" i="1"/>
  <c r="AQ196" i="1"/>
  <c r="AQ200" i="1"/>
  <c r="AQ204" i="1"/>
  <c r="AQ208" i="1"/>
  <c r="AQ212" i="1"/>
  <c r="AQ216" i="1"/>
  <c r="AQ220" i="1"/>
  <c r="AQ224" i="1"/>
  <c r="AQ228" i="1"/>
  <c r="AQ232" i="1"/>
  <c r="AQ236" i="1"/>
  <c r="AQ240" i="1"/>
  <c r="AQ244" i="1"/>
  <c r="AQ248" i="1"/>
  <c r="AQ252" i="1"/>
  <c r="AQ256" i="1"/>
  <c r="AQ260" i="1"/>
  <c r="AQ264" i="1"/>
  <c r="AQ268" i="1"/>
  <c r="AQ272" i="1"/>
  <c r="AQ276" i="1"/>
  <c r="AQ280" i="1"/>
  <c r="AQ284" i="1"/>
  <c r="AQ288" i="1"/>
  <c r="AQ292" i="1"/>
  <c r="AQ296" i="1"/>
  <c r="AQ300" i="1"/>
  <c r="AQ304" i="1"/>
  <c r="AQ308" i="1"/>
  <c r="AQ312" i="1"/>
  <c r="AQ316" i="1"/>
  <c r="AQ320" i="1"/>
  <c r="AQ324" i="1"/>
  <c r="AQ328" i="1"/>
  <c r="AQ332" i="1"/>
  <c r="AQ336" i="1"/>
  <c r="AQ340" i="1"/>
  <c r="AQ344" i="1"/>
  <c r="AQ348" i="1"/>
  <c r="AQ352" i="1"/>
  <c r="AQ357" i="1"/>
  <c r="AQ361" i="1"/>
  <c r="AQ365" i="1"/>
  <c r="AQ369" i="1"/>
  <c r="AQ373" i="1"/>
  <c r="AQ377" i="1"/>
  <c r="AQ381" i="1"/>
  <c r="AQ385" i="1"/>
  <c r="AQ389" i="1"/>
  <c r="AQ393" i="1"/>
  <c r="AQ397" i="1"/>
  <c r="AQ401" i="1"/>
  <c r="AQ405" i="1"/>
  <c r="AQ413" i="1"/>
  <c r="AQ417" i="1"/>
  <c r="AQ421" i="1"/>
  <c r="AQ425" i="1"/>
  <c r="AQ429" i="1"/>
  <c r="AQ433" i="1"/>
  <c r="AQ437" i="1"/>
  <c r="AQ441" i="1"/>
  <c r="AQ445" i="1"/>
  <c r="AQ449" i="1"/>
  <c r="AQ453" i="1"/>
  <c r="AQ457" i="1"/>
  <c r="AQ461" i="1"/>
  <c r="AQ466" i="1"/>
  <c r="AQ470" i="1"/>
  <c r="AQ474" i="1"/>
  <c r="AQ478" i="1"/>
  <c r="AQ482" i="1"/>
  <c r="AQ486" i="1"/>
  <c r="AQ490" i="1"/>
  <c r="AQ494" i="1"/>
  <c r="AQ498" i="1"/>
  <c r="AQ502" i="1"/>
  <c r="AQ506" i="1"/>
  <c r="AQ510" i="1"/>
  <c r="AQ514" i="1"/>
  <c r="AQ518" i="1"/>
  <c r="AQ522" i="1"/>
  <c r="AQ526" i="1"/>
  <c r="AQ530" i="1"/>
  <c r="AQ534" i="1"/>
  <c r="AQ538" i="1"/>
  <c r="AQ542" i="1"/>
  <c r="AQ546" i="1"/>
  <c r="AQ550" i="1"/>
  <c r="AQ554" i="1"/>
  <c r="AQ558" i="1"/>
  <c r="AQ562" i="1"/>
  <c r="AQ566" i="1"/>
  <c r="AQ570" i="1"/>
  <c r="AQ574" i="1"/>
  <c r="AQ578" i="1"/>
  <c r="AQ582" i="1"/>
  <c r="AQ586" i="1"/>
  <c r="AQ590" i="1"/>
  <c r="AQ594" i="1"/>
  <c r="AQ598" i="1"/>
  <c r="AQ602" i="1"/>
  <c r="AQ606" i="1"/>
  <c r="AQ610" i="1"/>
  <c r="AQ614" i="1"/>
  <c r="AQ618" i="1"/>
  <c r="AQ622" i="1"/>
  <c r="AQ626" i="1"/>
  <c r="AQ630" i="1"/>
  <c r="AQ634" i="1"/>
  <c r="AQ638" i="1"/>
  <c r="AQ642" i="1"/>
  <c r="AQ646" i="1"/>
  <c r="AQ650" i="1"/>
  <c r="AQ654" i="1"/>
  <c r="AQ658" i="1"/>
  <c r="AQ662" i="1"/>
  <c r="AQ666" i="1"/>
  <c r="AQ670" i="1"/>
  <c r="AQ674" i="1"/>
  <c r="AQ678" i="1"/>
  <c r="AQ682" i="1"/>
  <c r="AQ690" i="1"/>
  <c r="AQ694" i="1"/>
  <c r="AQ698" i="1"/>
  <c r="AQ702" i="1"/>
  <c r="AQ706" i="1"/>
  <c r="AQ710" i="1"/>
  <c r="AQ714" i="1"/>
  <c r="AQ718" i="1"/>
  <c r="AQ722" i="1"/>
  <c r="AQ726" i="1"/>
  <c r="AQ730" i="1"/>
  <c r="AQ734" i="1"/>
  <c r="AQ738" i="1"/>
  <c r="AQ742" i="1"/>
  <c r="AQ746" i="1"/>
  <c r="AQ750" i="1"/>
  <c r="AQ754" i="1"/>
  <c r="AQ758" i="1"/>
  <c r="AQ8" i="1"/>
  <c r="AQ12" i="1"/>
  <c r="AQ20" i="1"/>
  <c r="AQ24" i="1"/>
  <c r="AQ28" i="1"/>
  <c r="AQ32" i="1"/>
  <c r="AQ36" i="1"/>
  <c r="AQ40" i="1"/>
  <c r="AQ44" i="1"/>
  <c r="AQ49" i="1"/>
  <c r="AQ53" i="1"/>
  <c r="AQ57" i="1"/>
  <c r="AQ61" i="1"/>
  <c r="AQ65" i="1"/>
  <c r="AQ69" i="1"/>
  <c r="AQ73" i="1"/>
  <c r="AQ77" i="1"/>
  <c r="AQ81" i="1"/>
  <c r="AQ85" i="1"/>
  <c r="AQ89" i="1"/>
  <c r="AQ93" i="1"/>
  <c r="AQ97" i="1"/>
  <c r="AQ101" i="1"/>
  <c r="AQ105" i="1"/>
  <c r="AQ109" i="1"/>
  <c r="AQ113" i="1"/>
  <c r="AQ117" i="1"/>
  <c r="AQ121" i="1"/>
  <c r="AQ125" i="1"/>
  <c r="AQ129" i="1"/>
  <c r="AQ133" i="1"/>
  <c r="AQ137" i="1"/>
  <c r="AQ141" i="1"/>
  <c r="AQ145" i="1"/>
  <c r="AQ149" i="1"/>
  <c r="AQ153" i="1"/>
  <c r="AQ157" i="1"/>
  <c r="AQ161" i="1"/>
  <c r="AQ165" i="1"/>
  <c r="AQ169" i="1"/>
  <c r="AQ173" i="1"/>
  <c r="AQ177" i="1"/>
  <c r="AQ181" i="1"/>
  <c r="AQ185" i="1"/>
  <c r="AQ189" i="1"/>
  <c r="AQ193" i="1"/>
  <c r="AQ197" i="1"/>
  <c r="AQ201" i="1"/>
  <c r="AQ205" i="1"/>
  <c r="AQ209" i="1"/>
  <c r="AQ213" i="1"/>
  <c r="AQ217" i="1"/>
  <c r="AQ221" i="1"/>
  <c r="AQ225" i="1"/>
  <c r="AQ229" i="1"/>
  <c r="AQ233" i="1"/>
  <c r="AQ237" i="1"/>
  <c r="AQ241" i="1"/>
  <c r="AQ245" i="1"/>
  <c r="AQ249" i="1"/>
  <c r="AQ253" i="1"/>
  <c r="AQ257" i="1"/>
  <c r="AQ261" i="1"/>
  <c r="AQ265" i="1"/>
  <c r="AQ269" i="1"/>
  <c r="AQ273" i="1"/>
  <c r="AQ277" i="1"/>
  <c r="AQ281" i="1"/>
  <c r="AQ285" i="1"/>
  <c r="AQ289" i="1"/>
  <c r="AQ293" i="1"/>
  <c r="AQ297" i="1"/>
  <c r="AQ301" i="1"/>
  <c r="AQ305" i="1"/>
  <c r="AQ309" i="1"/>
  <c r="AQ313" i="1"/>
  <c r="AQ317" i="1"/>
  <c r="AQ321" i="1"/>
  <c r="AQ325" i="1"/>
  <c r="AQ329" i="1"/>
  <c r="AQ333" i="1"/>
  <c r="AQ337" i="1"/>
  <c r="AQ341" i="1"/>
  <c r="AQ345" i="1"/>
  <c r="AQ349" i="1"/>
  <c r="AQ353" i="1"/>
  <c r="AQ358" i="1"/>
  <c r="AQ362" i="1"/>
  <c r="AQ366" i="1"/>
  <c r="AQ370" i="1"/>
  <c r="AQ374" i="1"/>
  <c r="AQ378" i="1"/>
  <c r="AQ382" i="1"/>
  <c r="AQ386" i="1"/>
  <c r="AQ390" i="1"/>
  <c r="AQ394" i="1"/>
  <c r="AQ398" i="1"/>
  <c r="AQ402" i="1"/>
  <c r="AQ410" i="1"/>
  <c r="AQ414" i="1"/>
  <c r="AQ418" i="1"/>
  <c r="AQ422" i="1"/>
  <c r="AQ426" i="1"/>
  <c r="AQ430" i="1"/>
  <c r="AQ434" i="1"/>
  <c r="AQ438" i="1"/>
  <c r="AQ442" i="1"/>
  <c r="AQ446" i="1"/>
  <c r="AQ450" i="1"/>
  <c r="AQ454" i="1"/>
  <c r="AQ458" i="1"/>
  <c r="AQ462" i="1"/>
  <c r="AQ467" i="1"/>
  <c r="AQ471" i="1"/>
  <c r="AQ475" i="1"/>
  <c r="AQ479" i="1"/>
  <c r="AQ483" i="1"/>
  <c r="AQ487" i="1"/>
  <c r="AQ491" i="1"/>
  <c r="AQ495" i="1"/>
  <c r="AQ499" i="1"/>
  <c r="AQ503" i="1"/>
  <c r="AQ507" i="1"/>
  <c r="AQ511" i="1"/>
  <c r="AQ515" i="1"/>
  <c r="AQ519" i="1"/>
  <c r="AQ523" i="1"/>
  <c r="AQ527" i="1"/>
  <c r="AQ531" i="1"/>
  <c r="AQ535" i="1"/>
  <c r="AQ539" i="1"/>
  <c r="AQ543" i="1"/>
  <c r="AQ547" i="1"/>
  <c r="AQ762" i="1"/>
  <c r="AQ766" i="1"/>
  <c r="AQ770" i="1"/>
  <c r="AQ774" i="1"/>
  <c r="AQ778" i="1"/>
  <c r="AQ782" i="1"/>
  <c r="AQ786" i="1"/>
  <c r="AQ790" i="1"/>
  <c r="AQ794" i="1"/>
  <c r="AQ798" i="1"/>
  <c r="AQ802" i="1"/>
  <c r="AQ806" i="1"/>
  <c r="AQ810" i="1"/>
  <c r="AQ814" i="1"/>
  <c r="AQ818" i="1"/>
  <c r="AQ822" i="1"/>
  <c r="AQ826" i="1"/>
  <c r="AQ830" i="1"/>
  <c r="AQ834" i="1"/>
  <c r="AQ838" i="1"/>
  <c r="AQ842" i="1"/>
  <c r="AQ846" i="1"/>
  <c r="AQ850" i="1"/>
  <c r="AQ854" i="1"/>
  <c r="AQ858" i="1"/>
  <c r="AQ862" i="1"/>
  <c r="AQ866" i="1"/>
  <c r="AQ870" i="1"/>
  <c r="AQ874" i="1"/>
  <c r="AQ878" i="1"/>
  <c r="AQ882" i="1"/>
  <c r="AQ886" i="1"/>
  <c r="AQ890" i="1"/>
  <c r="AQ964" i="1"/>
  <c r="AQ968" i="1"/>
  <c r="AQ972" i="1"/>
  <c r="AQ976" i="1"/>
  <c r="AQ980" i="1"/>
  <c r="AQ984" i="1"/>
  <c r="AQ988" i="1"/>
  <c r="AQ992" i="1"/>
  <c r="AQ996" i="1"/>
  <c r="AQ1000" i="1"/>
  <c r="AQ1004" i="1"/>
  <c r="AQ1008" i="1"/>
  <c r="AQ1012" i="1"/>
  <c r="AQ1016" i="1"/>
  <c r="AQ1020" i="1"/>
  <c r="AQ1024" i="1"/>
  <c r="AQ1028" i="1"/>
  <c r="AQ1032" i="1"/>
  <c r="AQ1036" i="1"/>
  <c r="AQ1040" i="1"/>
  <c r="AQ1044" i="1"/>
  <c r="AQ1048" i="1"/>
  <c r="AQ1052" i="1"/>
  <c r="AQ1056" i="1"/>
  <c r="AQ1060" i="1"/>
  <c r="AQ1108" i="1"/>
  <c r="AQ1112" i="1"/>
  <c r="AQ1116" i="1"/>
  <c r="AQ1120" i="1"/>
  <c r="AQ1124" i="1"/>
  <c r="AQ1128" i="1"/>
  <c r="AQ1132" i="1"/>
  <c r="AQ1136" i="1"/>
  <c r="AQ1140" i="1"/>
  <c r="AQ1144" i="1"/>
  <c r="AQ1148" i="1"/>
  <c r="AQ1152" i="1"/>
  <c r="AQ1156" i="1"/>
  <c r="AQ1160" i="1"/>
  <c r="AQ1164" i="1"/>
  <c r="AQ1168" i="1"/>
  <c r="AQ1172" i="1"/>
  <c r="AQ1176" i="1"/>
  <c r="AQ1180" i="1"/>
  <c r="AQ1184" i="1"/>
  <c r="AQ1188" i="1"/>
  <c r="AQ1192" i="1"/>
  <c r="AQ1196" i="1"/>
  <c r="AQ1200" i="1"/>
  <c r="AQ1204" i="1"/>
  <c r="AQ1208" i="1"/>
  <c r="AQ551" i="1"/>
  <c r="AQ555" i="1"/>
  <c r="AQ559" i="1"/>
  <c r="AQ563" i="1"/>
  <c r="AQ567" i="1"/>
  <c r="AQ571" i="1"/>
  <c r="AQ575" i="1"/>
  <c r="AQ579" i="1"/>
  <c r="AQ583" i="1"/>
  <c r="AQ587" i="1"/>
  <c r="AQ591" i="1"/>
  <c r="AQ595" i="1"/>
  <c r="AQ599" i="1"/>
  <c r="AQ603" i="1"/>
  <c r="AQ607" i="1"/>
  <c r="AQ611" i="1"/>
  <c r="AQ615" i="1"/>
  <c r="AQ619" i="1"/>
  <c r="AQ623" i="1"/>
  <c r="AQ627" i="1"/>
  <c r="AQ631" i="1"/>
  <c r="AQ635" i="1"/>
  <c r="AQ639" i="1"/>
  <c r="AQ643" i="1"/>
  <c r="AQ647" i="1"/>
  <c r="AQ651" i="1"/>
  <c r="AQ655" i="1"/>
  <c r="AQ659" i="1"/>
  <c r="AQ663" i="1"/>
  <c r="AQ667" i="1"/>
  <c r="AQ671" i="1"/>
  <c r="AQ675" i="1"/>
  <c r="AQ679" i="1"/>
  <c r="AQ683" i="1"/>
  <c r="AQ687" i="1"/>
  <c r="AQ691" i="1"/>
  <c r="AQ695" i="1"/>
  <c r="AQ699" i="1"/>
  <c r="AQ703" i="1"/>
  <c r="AQ711" i="1"/>
  <c r="AQ715" i="1"/>
  <c r="AQ719" i="1"/>
  <c r="AQ723" i="1"/>
  <c r="AQ727" i="1"/>
  <c r="AQ731" i="1"/>
  <c r="AQ735" i="1"/>
  <c r="AQ739" i="1"/>
  <c r="AQ743" i="1"/>
  <c r="AQ747" i="1"/>
  <c r="AQ751" i="1"/>
  <c r="AQ755" i="1"/>
  <c r="AQ759" i="1"/>
  <c r="AQ763" i="1"/>
  <c r="AQ767" i="1"/>
  <c r="AQ771" i="1"/>
  <c r="AQ775" i="1"/>
  <c r="AQ779" i="1"/>
  <c r="AQ783" i="1"/>
  <c r="AQ787" i="1"/>
  <c r="AQ791" i="1"/>
  <c r="AQ795" i="1"/>
  <c r="AQ799" i="1"/>
  <c r="AQ803" i="1"/>
  <c r="AQ807" i="1"/>
  <c r="AQ811" i="1"/>
  <c r="AQ815" i="1"/>
  <c r="AQ819" i="1"/>
  <c r="AQ823" i="1"/>
  <c r="AQ827" i="1"/>
  <c r="AQ831" i="1"/>
  <c r="AQ835" i="1"/>
  <c r="AQ839" i="1"/>
  <c r="AQ843" i="1"/>
  <c r="AQ847" i="1"/>
  <c r="AQ851" i="1"/>
  <c r="AQ855" i="1"/>
  <c r="AQ859" i="1"/>
  <c r="AQ863" i="1"/>
  <c r="AQ867" i="1"/>
  <c r="AQ871" i="1"/>
  <c r="AQ875" i="1"/>
  <c r="AQ879" i="1"/>
  <c r="AQ883" i="1"/>
  <c r="AQ887" i="1"/>
  <c r="AQ891" i="1"/>
  <c r="AQ897" i="1"/>
  <c r="AQ901" i="1"/>
  <c r="AQ905" i="1"/>
  <c r="AQ909" i="1"/>
  <c r="AQ913" i="1"/>
  <c r="AQ917" i="1"/>
  <c r="AQ921" i="1"/>
  <c r="AQ925" i="1"/>
  <c r="AQ929" i="1"/>
  <c r="AQ933" i="1"/>
  <c r="AQ937" i="1"/>
  <c r="AQ941" i="1"/>
  <c r="AQ945" i="1"/>
  <c r="AQ949" i="1"/>
  <c r="AQ953" i="1"/>
  <c r="AQ957" i="1"/>
  <c r="AQ961" i="1"/>
  <c r="AQ965" i="1"/>
  <c r="AQ969" i="1"/>
  <c r="AQ973" i="1"/>
  <c r="AQ977" i="1"/>
  <c r="AQ981" i="1"/>
  <c r="AQ985" i="1"/>
  <c r="AQ989" i="1"/>
  <c r="AQ993" i="1"/>
  <c r="AQ997" i="1"/>
  <c r="AQ1001" i="1"/>
  <c r="AQ1005" i="1"/>
  <c r="AQ1009" i="1"/>
  <c r="AQ1013" i="1"/>
  <c r="AQ1017" i="1"/>
  <c r="AQ1021" i="1"/>
  <c r="AQ1025" i="1"/>
  <c r="AQ1029" i="1"/>
  <c r="AQ1033" i="1"/>
  <c r="AQ1037" i="1"/>
  <c r="AQ1041" i="1"/>
  <c r="AQ1045" i="1"/>
  <c r="AQ1049" i="1"/>
  <c r="AQ1053" i="1"/>
  <c r="AQ1057" i="1"/>
  <c r="AQ1061" i="1"/>
  <c r="AQ1065" i="1"/>
  <c r="AQ1069" i="1"/>
  <c r="AQ1073" i="1"/>
  <c r="AQ1077" i="1"/>
  <c r="AQ1081" i="1"/>
  <c r="AQ1085" i="1"/>
  <c r="AQ1089" i="1"/>
  <c r="AQ1093" i="1"/>
  <c r="AQ1097" i="1"/>
  <c r="AQ1101" i="1"/>
  <c r="AQ1105" i="1"/>
  <c r="AQ1109" i="1"/>
  <c r="AQ1113" i="1"/>
  <c r="AQ1117" i="1"/>
  <c r="AQ1121" i="1"/>
  <c r="AQ1125" i="1"/>
  <c r="AQ1129" i="1"/>
  <c r="AQ1133" i="1"/>
  <c r="AQ1137" i="1"/>
  <c r="AQ1141" i="1"/>
  <c r="AQ1145" i="1"/>
  <c r="AQ1149" i="1"/>
  <c r="AQ1153" i="1"/>
  <c r="AQ1157" i="1"/>
  <c r="AQ1161" i="1"/>
  <c r="AQ1165" i="1"/>
  <c r="AQ1169" i="1"/>
  <c r="AQ1173" i="1"/>
  <c r="AQ1177" i="1"/>
  <c r="AQ1181" i="1"/>
  <c r="AQ1185" i="1"/>
  <c r="AQ1189" i="1"/>
  <c r="AQ1193" i="1"/>
  <c r="AQ1197" i="1"/>
  <c r="AQ1201" i="1"/>
  <c r="AQ1205" i="1"/>
  <c r="AQ1209" i="1"/>
  <c r="AQ1212" i="1"/>
  <c r="AQ1216" i="1"/>
  <c r="AQ1220" i="1"/>
  <c r="AQ1224" i="1"/>
  <c r="AQ844" i="1"/>
  <c r="AQ848" i="1"/>
  <c r="AQ852" i="1"/>
  <c r="AQ856" i="1"/>
  <c r="AQ860" i="1"/>
  <c r="AQ864" i="1"/>
  <c r="AQ868" i="1"/>
  <c r="AQ872" i="1"/>
  <c r="AQ876" i="1"/>
  <c r="AQ880" i="1"/>
  <c r="AQ884" i="1"/>
  <c r="AQ888" i="1"/>
  <c r="AQ892" i="1"/>
  <c r="AQ962" i="1"/>
  <c r="AQ966" i="1"/>
  <c r="AQ970" i="1"/>
  <c r="AQ974" i="1"/>
  <c r="AQ978" i="1"/>
  <c r="AQ982" i="1"/>
  <c r="AQ986" i="1"/>
  <c r="AQ990" i="1"/>
  <c r="AQ994" i="1"/>
  <c r="AQ998" i="1"/>
  <c r="AQ1002" i="1"/>
  <c r="AQ1006" i="1"/>
  <c r="AQ1010" i="1"/>
  <c r="AQ1014" i="1"/>
  <c r="AQ1018" i="1"/>
  <c r="AQ1022" i="1"/>
  <c r="AQ1026" i="1"/>
  <c r="AQ1030" i="1"/>
  <c r="AQ1034" i="1"/>
  <c r="AQ1038" i="1"/>
  <c r="AQ1042" i="1"/>
  <c r="AQ1046" i="1"/>
  <c r="AQ1050" i="1"/>
  <c r="AQ1054" i="1"/>
  <c r="AQ1058" i="1"/>
  <c r="AQ1062" i="1"/>
  <c r="AQ1066" i="1"/>
  <c r="AQ1070" i="1"/>
  <c r="AQ1074" i="1"/>
  <c r="AQ1078" i="1"/>
  <c r="AQ1082" i="1"/>
  <c r="AQ1086" i="1"/>
  <c r="AQ1090" i="1"/>
  <c r="AQ1094" i="1"/>
  <c r="AQ1098" i="1"/>
  <c r="AQ1102" i="1"/>
  <c r="AQ1106" i="1"/>
  <c r="AQ1110" i="1"/>
  <c r="AQ1114" i="1"/>
  <c r="AQ1118" i="1"/>
  <c r="AQ1122" i="1"/>
  <c r="AQ1126" i="1"/>
  <c r="AQ1130" i="1"/>
  <c r="AQ1134" i="1"/>
  <c r="AQ1138" i="1"/>
  <c r="AQ1142" i="1"/>
  <c r="AQ1146" i="1"/>
  <c r="AQ1150" i="1"/>
  <c r="AQ1154" i="1"/>
  <c r="AQ1158" i="1"/>
  <c r="AQ1162" i="1"/>
  <c r="AQ1166" i="1"/>
  <c r="AQ1170" i="1"/>
  <c r="AQ1174" i="1"/>
  <c r="AQ1178" i="1"/>
  <c r="AQ1182" i="1"/>
  <c r="AQ1186" i="1"/>
  <c r="AQ1190" i="1"/>
  <c r="AQ1194" i="1"/>
  <c r="AQ1198" i="1"/>
  <c r="AQ1202" i="1"/>
  <c r="AQ1206" i="1"/>
  <c r="AQ1210" i="1"/>
  <c r="AQ1213" i="1"/>
  <c r="AQ1217" i="1"/>
  <c r="AQ1221" i="1"/>
  <c r="AQ1225" i="1"/>
  <c r="AQ1229" i="1"/>
  <c r="AQ893" i="1"/>
  <c r="AQ896" i="1"/>
  <c r="AQ900" i="1"/>
  <c r="AQ904" i="1"/>
  <c r="AQ908" i="1"/>
  <c r="AQ912" i="1"/>
  <c r="AQ916" i="1"/>
  <c r="AQ920" i="1"/>
  <c r="AQ924" i="1"/>
  <c r="AQ928" i="1"/>
  <c r="AQ932" i="1"/>
  <c r="AQ936" i="1"/>
  <c r="AQ940" i="1"/>
  <c r="AQ944" i="1"/>
  <c r="AQ948" i="1"/>
  <c r="AQ952" i="1"/>
  <c r="AQ956" i="1"/>
  <c r="AQ960" i="1"/>
  <c r="AQ894" i="1"/>
  <c r="AQ898" i="1"/>
  <c r="AQ902" i="1"/>
  <c r="AQ906" i="1"/>
  <c r="AQ910" i="1"/>
  <c r="AQ914" i="1"/>
  <c r="AQ918" i="1"/>
  <c r="AQ922" i="1"/>
  <c r="AQ926" i="1"/>
  <c r="AQ930" i="1"/>
  <c r="AQ934" i="1"/>
  <c r="AQ938" i="1"/>
  <c r="AQ942" i="1"/>
  <c r="AQ946" i="1"/>
  <c r="AQ950" i="1"/>
  <c r="AQ954" i="1"/>
  <c r="AQ958" i="1"/>
  <c r="AQ1064" i="1"/>
  <c r="AQ1068" i="1"/>
  <c r="AQ1072" i="1"/>
  <c r="AQ1076" i="1"/>
  <c r="AQ1080" i="1"/>
  <c r="AQ1084" i="1"/>
  <c r="AQ1088" i="1"/>
  <c r="AQ1092" i="1"/>
  <c r="AQ1096" i="1"/>
  <c r="AQ1100" i="1"/>
  <c r="AQ1104" i="1"/>
  <c r="AQ1063" i="1"/>
  <c r="AQ1067" i="1"/>
  <c r="AQ1071" i="1"/>
  <c r="AQ1075" i="1"/>
  <c r="AQ1079" i="1"/>
  <c r="AQ1083" i="1"/>
  <c r="AQ1087" i="1"/>
  <c r="AQ1091" i="1"/>
  <c r="AQ1095" i="1"/>
  <c r="AQ1099" i="1"/>
  <c r="AQ1103" i="1"/>
  <c r="AQ1228" i="1"/>
  <c r="AQ1211" i="1"/>
  <c r="AQ1215" i="1"/>
  <c r="AQ1219" i="1"/>
  <c r="AQ1223" i="1"/>
  <c r="AQ1227" i="1"/>
  <c r="AQ1214" i="1"/>
  <c r="AQ1218" i="1"/>
  <c r="AQ1222" i="1"/>
  <c r="AQ1226" i="1"/>
  <c r="AQ1230" i="1"/>
  <c r="AX174" i="1" l="1"/>
  <c r="AX44" i="1"/>
  <c r="AX1229" i="1"/>
  <c r="AX228" i="1"/>
  <c r="AX798" i="1"/>
  <c r="AT1212" i="1"/>
  <c r="AX1212" i="1"/>
  <c r="AX272" i="1"/>
  <c r="AX154" i="1"/>
  <c r="AX22" i="1"/>
  <c r="AZ1229" i="1"/>
  <c r="AZ1213" i="1"/>
  <c r="AZ1061" i="1"/>
  <c r="AZ1001" i="1"/>
  <c r="AZ897" i="1"/>
  <c r="AZ889" i="1"/>
  <c r="AZ1215" i="1"/>
  <c r="AZ967" i="1"/>
  <c r="AZ919" i="1"/>
  <c r="AZ883" i="1"/>
  <c r="AZ867" i="1"/>
  <c r="AZ851" i="1"/>
  <c r="AZ835" i="1"/>
  <c r="AZ823" i="1"/>
  <c r="AZ807" i="1"/>
  <c r="AZ1064" i="1"/>
  <c r="AZ924" i="1"/>
  <c r="AZ876" i="1"/>
  <c r="AZ824" i="1"/>
  <c r="AZ765" i="1"/>
  <c r="AZ872" i="1"/>
  <c r="AZ814" i="1"/>
  <c r="AZ1002" i="1"/>
  <c r="AZ798" i="1"/>
  <c r="AZ1208" i="1"/>
  <c r="AZ768" i="1"/>
  <c r="AZ997" i="1"/>
  <c r="AZ981" i="1"/>
  <c r="AZ925" i="1"/>
  <c r="AZ873" i="1"/>
  <c r="AZ857" i="1"/>
  <c r="AZ849" i="1"/>
  <c r="AZ833" i="1"/>
  <c r="AZ995" i="1"/>
  <c r="AZ899" i="1"/>
  <c r="AZ984" i="1"/>
  <c r="AZ892" i="1"/>
  <c r="AZ868" i="1"/>
  <c r="AZ852" i="1"/>
  <c r="AZ844" i="1"/>
  <c r="AZ808" i="1"/>
  <c r="AZ792" i="1"/>
  <c r="AZ755" i="1"/>
  <c r="AZ793" i="1"/>
  <c r="AZ773" i="1"/>
  <c r="AZ862" i="1"/>
  <c r="AZ846" i="1"/>
  <c r="AZ810" i="1"/>
  <c r="AZ998" i="1"/>
  <c r="AZ990" i="1"/>
  <c r="AZ910" i="1"/>
  <c r="AZ1228" i="1"/>
  <c r="AZ1180" i="1"/>
  <c r="AZ985" i="1"/>
  <c r="AZ929" i="1"/>
  <c r="AZ921" i="1"/>
  <c r="AZ885" i="1"/>
  <c r="AZ877" i="1"/>
  <c r="AZ869" i="1"/>
  <c r="AZ861" i="1"/>
  <c r="AZ853" i="1"/>
  <c r="AZ845" i="1"/>
  <c r="AZ837" i="1"/>
  <c r="AZ829" i="1"/>
  <c r="AZ821" i="1"/>
  <c r="AZ999" i="1"/>
  <c r="AZ991" i="1"/>
  <c r="AZ1226" i="1"/>
  <c r="AZ1218" i="1"/>
  <c r="AZ1056" i="1"/>
  <c r="AZ996" i="1"/>
  <c r="AZ988" i="1"/>
  <c r="AZ928" i="1"/>
  <c r="AZ896" i="1"/>
  <c r="AZ864" i="1"/>
  <c r="AZ856" i="1"/>
  <c r="AZ848" i="1"/>
  <c r="AZ812" i="1"/>
  <c r="AZ804" i="1"/>
  <c r="AZ796" i="1"/>
  <c r="AZ788" i="1"/>
  <c r="AZ751" i="1"/>
  <c r="AZ817" i="1"/>
  <c r="AZ801" i="1"/>
  <c r="AZ785" i="1"/>
  <c r="AZ1094" i="1"/>
  <c r="AZ890" i="1"/>
  <c r="AZ874" i="1"/>
  <c r="AZ870" i="1"/>
  <c r="AZ854" i="1"/>
  <c r="AZ838" i="1"/>
  <c r="AZ822" i="1"/>
  <c r="AZ818" i="1"/>
  <c r="AZ1010" i="1"/>
  <c r="AZ1006" i="1"/>
  <c r="AZ982" i="1"/>
  <c r="AZ922" i="1"/>
  <c r="AZ802" i="1"/>
  <c r="AZ786" i="1"/>
  <c r="AZ1224" i="1"/>
  <c r="AZ1216" i="1"/>
  <c r="AZ760" i="1"/>
  <c r="AZ881" i="1"/>
  <c r="AZ865" i="1"/>
  <c r="AZ841" i="1"/>
  <c r="AZ825" i="1"/>
  <c r="AZ1003" i="1"/>
  <c r="AZ931" i="1"/>
  <c r="AZ1222" i="1"/>
  <c r="AZ1214" i="1"/>
  <c r="AZ1012" i="1"/>
  <c r="AZ1004" i="1"/>
  <c r="AZ992" i="1"/>
  <c r="AZ964" i="1"/>
  <c r="AZ900" i="1"/>
  <c r="AZ860" i="1"/>
  <c r="AZ816" i="1"/>
  <c r="AZ800" i="1"/>
  <c r="AZ784" i="1"/>
  <c r="AZ747" i="1"/>
  <c r="AZ766" i="1"/>
  <c r="AZ738" i="1"/>
  <c r="AZ809" i="1"/>
  <c r="AZ894" i="1"/>
  <c r="AZ882" i="1"/>
  <c r="AZ994" i="1"/>
  <c r="AZ906" i="1"/>
  <c r="AZ794" i="1"/>
  <c r="AZ1220" i="1"/>
  <c r="AZ1221" i="1"/>
  <c r="AZ1101" i="1"/>
  <c r="AZ993" i="1"/>
  <c r="AZ1223" i="1"/>
  <c r="AZ983" i="1"/>
  <c r="AZ891" i="1"/>
  <c r="AZ875" i="1"/>
  <c r="AZ859" i="1"/>
  <c r="AZ843" i="1"/>
  <c r="AZ815" i="1"/>
  <c r="AZ799" i="1"/>
  <c r="AZ884" i="1"/>
  <c r="AZ832" i="1"/>
  <c r="AZ791" i="1"/>
  <c r="AZ771" i="1"/>
  <c r="AZ757" i="1"/>
  <c r="AZ749" i="1"/>
  <c r="AZ805" i="1"/>
  <c r="AZ789" i="1"/>
  <c r="AZ886" i="1"/>
  <c r="AZ866" i="1"/>
  <c r="AZ850" i="1"/>
  <c r="AZ840" i="1"/>
  <c r="AZ834" i="1"/>
  <c r="AZ930" i="1"/>
  <c r="AZ918" i="1"/>
  <c r="AZ898" i="1"/>
  <c r="AZ770" i="1"/>
  <c r="AZ740" i="1"/>
  <c r="AZ1225" i="1"/>
  <c r="AZ1217" i="1"/>
  <c r="AZ1209" i="1"/>
  <c r="AZ1097" i="1"/>
  <c r="AZ1005" i="1"/>
  <c r="AZ989" i="1"/>
  <c r="AZ901" i="1"/>
  <c r="AZ893" i="1"/>
  <c r="AZ1227" i="1"/>
  <c r="AZ1219" i="1"/>
  <c r="AZ1211" i="1"/>
  <c r="AZ1187" i="1"/>
  <c r="AZ987" i="1"/>
  <c r="AZ923" i="1"/>
  <c r="AZ895" i="1"/>
  <c r="AZ887" i="1"/>
  <c r="AZ879" i="1"/>
  <c r="AZ871" i="1"/>
  <c r="AZ863" i="1"/>
  <c r="AZ855" i="1"/>
  <c r="AZ847" i="1"/>
  <c r="AZ839" i="1"/>
  <c r="AZ831" i="1"/>
  <c r="AZ927" i="1"/>
  <c r="AZ819" i="1"/>
  <c r="AZ811" i="1"/>
  <c r="AZ803" i="1"/>
  <c r="AZ795" i="1"/>
  <c r="AZ1210" i="1"/>
  <c r="AZ1000" i="1"/>
  <c r="AZ960" i="1"/>
  <c r="AZ920" i="1"/>
  <c r="AZ888" i="1"/>
  <c r="AZ880" i="1"/>
  <c r="AZ836" i="1"/>
  <c r="AZ772" i="1"/>
  <c r="AZ787" i="1"/>
  <c r="AZ767" i="1"/>
  <c r="AZ743" i="1"/>
  <c r="AZ735" i="1"/>
  <c r="AZ762" i="1"/>
  <c r="AZ769" i="1"/>
  <c r="AZ753" i="1"/>
  <c r="AZ813" i="1"/>
  <c r="AZ797" i="1"/>
  <c r="AZ781" i="1"/>
  <c r="AZ878" i="1"/>
  <c r="AZ858" i="1"/>
  <c r="AZ842" i="1"/>
  <c r="AZ826" i="1"/>
  <c r="AZ1022" i="1"/>
  <c r="AZ986" i="1"/>
  <c r="AZ966" i="1"/>
  <c r="AZ806" i="1"/>
  <c r="AZ790" i="1"/>
  <c r="AZ764" i="1"/>
  <c r="AS1229" i="1"/>
  <c r="AY1229" i="1" s="1"/>
  <c r="AS798" i="1"/>
  <c r="AY798" i="1" s="1"/>
  <c r="AT1156" i="1"/>
  <c r="AX890" i="1"/>
  <c r="AT1092" i="1"/>
  <c r="AT780" i="1"/>
  <c r="AT1053" i="1"/>
  <c r="AT1082" i="1"/>
  <c r="AT830" i="1"/>
  <c r="AX388" i="1"/>
  <c r="AX36" i="1"/>
  <c r="AT1148" i="1"/>
  <c r="AT1020" i="1"/>
  <c r="AT736" i="1"/>
  <c r="AT1037" i="1"/>
  <c r="AT1038" i="1"/>
  <c r="AT734" i="1"/>
  <c r="AT1172" i="1"/>
  <c r="AT1140" i="1"/>
  <c r="AT976" i="1"/>
  <c r="AT1130" i="1"/>
  <c r="AT961" i="1"/>
  <c r="AT1014" i="1"/>
  <c r="AT763" i="1"/>
  <c r="AX38" i="1"/>
  <c r="AX28" i="1"/>
  <c r="AT1164" i="1"/>
  <c r="AT1132" i="1"/>
  <c r="AT908" i="1"/>
  <c r="AT1102" i="1"/>
  <c r="AT737" i="1"/>
  <c r="AT934" i="1"/>
  <c r="AT783" i="1"/>
  <c r="AT1103" i="1"/>
  <c r="AT1179" i="1"/>
  <c r="AT1099" i="1"/>
  <c r="AX1069" i="1"/>
  <c r="AT1069" i="1"/>
  <c r="AX1057" i="1"/>
  <c r="AT1057" i="1"/>
  <c r="AX953" i="1"/>
  <c r="AT953" i="1"/>
  <c r="AX941" i="1"/>
  <c r="AT941" i="1"/>
  <c r="AX1119" i="1"/>
  <c r="AT1119" i="1"/>
  <c r="AX1055" i="1"/>
  <c r="AT1055" i="1"/>
  <c r="AX827" i="1"/>
  <c r="AT827" i="1"/>
  <c r="AX1182" i="1"/>
  <c r="AT1182" i="1"/>
  <c r="AX1174" i="1"/>
  <c r="AT1174" i="1"/>
  <c r="AX1166" i="1"/>
  <c r="AT1166" i="1"/>
  <c r="AX1146" i="1"/>
  <c r="AT1146" i="1"/>
  <c r="AX1072" i="1"/>
  <c r="AT1072" i="1"/>
  <c r="AX968" i="1"/>
  <c r="AT968" i="1"/>
  <c r="AX904" i="1"/>
  <c r="AT904" i="1"/>
  <c r="AX775" i="1"/>
  <c r="AT775" i="1"/>
  <c r="AX759" i="1"/>
  <c r="AT759" i="1"/>
  <c r="AX1106" i="1"/>
  <c r="AT1106" i="1"/>
  <c r="AX1070" i="1"/>
  <c r="AT1070" i="1"/>
  <c r="AX974" i="1"/>
  <c r="AT974" i="1"/>
  <c r="AX1200" i="1"/>
  <c r="AT1200" i="1"/>
  <c r="AX1136" i="1"/>
  <c r="AT1136" i="1"/>
  <c r="AT1129" i="1"/>
  <c r="AT1170" i="1"/>
  <c r="AX1181" i="1"/>
  <c r="AT1181" i="1"/>
  <c r="AX1165" i="1"/>
  <c r="AT1165" i="1"/>
  <c r="AX1133" i="1"/>
  <c r="AT1133" i="1"/>
  <c r="AX1117" i="1"/>
  <c r="AT1117" i="1"/>
  <c r="AX969" i="1"/>
  <c r="AT969" i="1"/>
  <c r="AX957" i="1"/>
  <c r="AT957" i="1"/>
  <c r="AX1183" i="1"/>
  <c r="AT1183" i="1"/>
  <c r="AX979" i="1"/>
  <c r="AT979" i="1"/>
  <c r="AX955" i="1"/>
  <c r="AT955" i="1"/>
  <c r="AX943" i="1"/>
  <c r="AT943" i="1"/>
  <c r="AX1040" i="1"/>
  <c r="AT1040" i="1"/>
  <c r="AX972" i="1"/>
  <c r="AT972" i="1"/>
  <c r="AX1118" i="1"/>
  <c r="AT1118" i="1"/>
  <c r="AX1086" i="1"/>
  <c r="AT1086" i="1"/>
  <c r="AX1034" i="1"/>
  <c r="AT1034" i="1"/>
  <c r="AT1067" i="1"/>
  <c r="AX978" i="1"/>
  <c r="AT978" i="1"/>
  <c r="AX958" i="1"/>
  <c r="AT958" i="1"/>
  <c r="AX954" i="1"/>
  <c r="AT954" i="1"/>
  <c r="AX774" i="1"/>
  <c r="AT774" i="1"/>
  <c r="AX1160" i="1"/>
  <c r="AT1160" i="1"/>
  <c r="AX1128" i="1"/>
  <c r="AT1128" i="1"/>
  <c r="AT1076" i="1"/>
  <c r="AT1177" i="1"/>
  <c r="AT1113" i="1"/>
  <c r="AT945" i="1"/>
  <c r="AT1126" i="1"/>
  <c r="AT1154" i="1"/>
  <c r="AT950" i="1"/>
  <c r="AX1201" i="1"/>
  <c r="AT1201" i="1"/>
  <c r="AX1185" i="1"/>
  <c r="AT1185" i="1"/>
  <c r="AX1169" i="1"/>
  <c r="AT1169" i="1"/>
  <c r="AX1153" i="1"/>
  <c r="AT1153" i="1"/>
  <c r="AX1137" i="1"/>
  <c r="AT1137" i="1"/>
  <c r="AX1121" i="1"/>
  <c r="AT1121" i="1"/>
  <c r="AX1105" i="1"/>
  <c r="AT1105" i="1"/>
  <c r="AX1093" i="1"/>
  <c r="AT1093" i="1"/>
  <c r="AX1077" i="1"/>
  <c r="AT1077" i="1"/>
  <c r="AX1065" i="1"/>
  <c r="AT1065" i="1"/>
  <c r="AX1049" i="1"/>
  <c r="AT1049" i="1"/>
  <c r="AX1025" i="1"/>
  <c r="AT1025" i="1"/>
  <c r="AX973" i="1"/>
  <c r="AT973" i="1"/>
  <c r="AX909" i="1"/>
  <c r="AT909" i="1"/>
  <c r="AX1203" i="1"/>
  <c r="AT1203" i="1"/>
  <c r="AX1171" i="1"/>
  <c r="AT1171" i="1"/>
  <c r="AX1155" i="1"/>
  <c r="AT1155" i="1"/>
  <c r="AX1127" i="1"/>
  <c r="AT1127" i="1"/>
  <c r="AX1111" i="1"/>
  <c r="AT1111" i="1"/>
  <c r="AX1095" i="1"/>
  <c r="AT1095" i="1"/>
  <c r="AX1079" i="1"/>
  <c r="AT1079" i="1"/>
  <c r="AX1063" i="1"/>
  <c r="AT1063" i="1"/>
  <c r="AX1047" i="1"/>
  <c r="AT1047" i="1"/>
  <c r="AX1035" i="1"/>
  <c r="AT1035" i="1"/>
  <c r="AX1023" i="1"/>
  <c r="AT1023" i="1"/>
  <c r="AX971" i="1"/>
  <c r="AT971" i="1"/>
  <c r="AX959" i="1"/>
  <c r="AT959" i="1"/>
  <c r="AX907" i="1"/>
  <c r="AT907" i="1"/>
  <c r="AX1198" i="1"/>
  <c r="AT1198" i="1"/>
  <c r="AX1194" i="1"/>
  <c r="AT1194" i="1"/>
  <c r="AX1112" i="1"/>
  <c r="AT1112" i="1"/>
  <c r="AX1096" i="1"/>
  <c r="AT1096" i="1"/>
  <c r="AX1080" i="1"/>
  <c r="AT1080" i="1"/>
  <c r="AX1060" i="1"/>
  <c r="AT1060" i="1"/>
  <c r="AX1044" i="1"/>
  <c r="AT1044" i="1"/>
  <c r="AX1024" i="1"/>
  <c r="AT1024" i="1"/>
  <c r="AX965" i="1"/>
  <c r="AT965" i="1"/>
  <c r="AX956" i="1"/>
  <c r="AT956" i="1"/>
  <c r="AX944" i="1"/>
  <c r="AT944" i="1"/>
  <c r="AX912" i="1"/>
  <c r="AT912" i="1"/>
  <c r="AX776" i="1"/>
  <c r="AT776" i="1"/>
  <c r="AX1045" i="1"/>
  <c r="AT1045" i="1"/>
  <c r="AX761" i="1"/>
  <c r="AT761" i="1"/>
  <c r="AX745" i="1"/>
  <c r="AT745" i="1"/>
  <c r="AX1062" i="1"/>
  <c r="AT1062" i="1"/>
  <c r="AX1054" i="1"/>
  <c r="AT1054" i="1"/>
  <c r="AX1050" i="1"/>
  <c r="AT1050" i="1"/>
  <c r="AX1046" i="1"/>
  <c r="AT1046" i="1"/>
  <c r="AX1042" i="1"/>
  <c r="AT1042" i="1"/>
  <c r="AX962" i="1"/>
  <c r="AT962" i="1"/>
  <c r="AX778" i="1"/>
  <c r="AT778" i="1"/>
  <c r="AX1184" i="1"/>
  <c r="AT1184" i="1"/>
  <c r="AX1152" i="1"/>
  <c r="AT1152" i="1"/>
  <c r="AX756" i="1"/>
  <c r="AT756" i="1"/>
  <c r="AX732" i="1"/>
  <c r="AT732" i="1"/>
  <c r="AT1124" i="1"/>
  <c r="AT1052" i="1"/>
  <c r="AT952" i="1"/>
  <c r="AT748" i="1"/>
  <c r="AT1074" i="1"/>
  <c r="AT1161" i="1"/>
  <c r="AT1089" i="1"/>
  <c r="AT1021" i="1"/>
  <c r="AT917" i="1"/>
  <c r="AT1202" i="1"/>
  <c r="AT1138" i="1"/>
  <c r="AT1163" i="1"/>
  <c r="AT1027" i="1"/>
  <c r="AT754" i="1"/>
  <c r="AT1167" i="1"/>
  <c r="AT1043" i="1"/>
  <c r="AX1085" i="1"/>
  <c r="AT1085" i="1"/>
  <c r="AX1017" i="1"/>
  <c r="AT1017" i="1"/>
  <c r="AX1195" i="1"/>
  <c r="AT1195" i="1"/>
  <c r="AX1147" i="1"/>
  <c r="AT1147" i="1"/>
  <c r="AX1135" i="1"/>
  <c r="AT1135" i="1"/>
  <c r="AX1087" i="1"/>
  <c r="AT1087" i="1"/>
  <c r="AX963" i="1"/>
  <c r="AT963" i="1"/>
  <c r="AX951" i="1"/>
  <c r="AT951" i="1"/>
  <c r="AX939" i="1"/>
  <c r="AT939" i="1"/>
  <c r="AX1178" i="1"/>
  <c r="AT1178" i="1"/>
  <c r="AX1162" i="1"/>
  <c r="AT1162" i="1"/>
  <c r="AX1158" i="1"/>
  <c r="AT1158" i="1"/>
  <c r="AX1150" i="1"/>
  <c r="AT1150" i="1"/>
  <c r="AX1120" i="1"/>
  <c r="AT1120" i="1"/>
  <c r="AX1104" i="1"/>
  <c r="AT1104" i="1"/>
  <c r="AX1088" i="1"/>
  <c r="AT1088" i="1"/>
  <c r="AX1110" i="1"/>
  <c r="AT1110" i="1"/>
  <c r="AX902" i="1"/>
  <c r="AT902" i="1"/>
  <c r="AX1168" i="1"/>
  <c r="AT1168" i="1"/>
  <c r="AT1193" i="1"/>
  <c r="AX1197" i="1"/>
  <c r="AT1197" i="1"/>
  <c r="AX1149" i="1"/>
  <c r="AT1149" i="1"/>
  <c r="AX1033" i="1"/>
  <c r="AT1033" i="1"/>
  <c r="AX1009" i="1"/>
  <c r="AT1009" i="1"/>
  <c r="AX905" i="1"/>
  <c r="AT905" i="1"/>
  <c r="AX1151" i="1"/>
  <c r="AT1151" i="1"/>
  <c r="AX1139" i="1"/>
  <c r="AT1139" i="1"/>
  <c r="AX1107" i="1"/>
  <c r="AT1107" i="1"/>
  <c r="AX1091" i="1"/>
  <c r="AT1091" i="1"/>
  <c r="AX1075" i="1"/>
  <c r="AT1075" i="1"/>
  <c r="AX1059" i="1"/>
  <c r="AT1059" i="1"/>
  <c r="AX1031" i="1"/>
  <c r="AT1031" i="1"/>
  <c r="AX1019" i="1"/>
  <c r="AT1019" i="1"/>
  <c r="AX1007" i="1"/>
  <c r="AT1007" i="1"/>
  <c r="AX915" i="1"/>
  <c r="AT915" i="1"/>
  <c r="AX1230" i="1"/>
  <c r="AT1230" i="1"/>
  <c r="AX1190" i="1"/>
  <c r="AT1190" i="1"/>
  <c r="AX1142" i="1"/>
  <c r="AT1142" i="1"/>
  <c r="AX1134" i="1"/>
  <c r="AT1134" i="1"/>
  <c r="AX1029" i="1"/>
  <c r="AT1029" i="1"/>
  <c r="AX1008" i="1"/>
  <c r="AT1008" i="1"/>
  <c r="AX940" i="1"/>
  <c r="AT940" i="1"/>
  <c r="AX820" i="1"/>
  <c r="AT820" i="1"/>
  <c r="AX779" i="1"/>
  <c r="AT779" i="1"/>
  <c r="AX739" i="1"/>
  <c r="AT739" i="1"/>
  <c r="AX903" i="1"/>
  <c r="AT903" i="1"/>
  <c r="AX949" i="1"/>
  <c r="AT949" i="1"/>
  <c r="AX741" i="1"/>
  <c r="AT741" i="1"/>
  <c r="AX729" i="1"/>
  <c r="AT729" i="1"/>
  <c r="AX1122" i="1"/>
  <c r="AT1122" i="1"/>
  <c r="AX1114" i="1"/>
  <c r="AT1114" i="1"/>
  <c r="AT1071" i="1"/>
  <c r="AX1205" i="1"/>
  <c r="AT1205" i="1"/>
  <c r="AX1189" i="1"/>
  <c r="AT1189" i="1"/>
  <c r="AX1173" i="1"/>
  <c r="AT1173" i="1"/>
  <c r="AX1157" i="1"/>
  <c r="AT1157" i="1"/>
  <c r="AX1141" i="1"/>
  <c r="AT1141" i="1"/>
  <c r="AX1125" i="1"/>
  <c r="AT1125" i="1"/>
  <c r="AX1109" i="1"/>
  <c r="AT1109" i="1"/>
  <c r="AX1081" i="1"/>
  <c r="AT1081" i="1"/>
  <c r="AX1041" i="1"/>
  <c r="AT1041" i="1"/>
  <c r="AX937" i="1"/>
  <c r="AT937" i="1"/>
  <c r="AX913" i="1"/>
  <c r="AT913" i="1"/>
  <c r="AX1207" i="1"/>
  <c r="AT1207" i="1"/>
  <c r="AX1191" i="1"/>
  <c r="AT1191" i="1"/>
  <c r="AX1175" i="1"/>
  <c r="AT1175" i="1"/>
  <c r="AX1159" i="1"/>
  <c r="AT1159" i="1"/>
  <c r="AX1131" i="1"/>
  <c r="AT1131" i="1"/>
  <c r="AX1115" i="1"/>
  <c r="AT1115" i="1"/>
  <c r="AX1083" i="1"/>
  <c r="AT1083" i="1"/>
  <c r="AX1051" i="1"/>
  <c r="AT1051" i="1"/>
  <c r="AX1039" i="1"/>
  <c r="AT1039" i="1"/>
  <c r="AX1011" i="1"/>
  <c r="AT1011" i="1"/>
  <c r="AX975" i="1"/>
  <c r="AT975" i="1"/>
  <c r="AX935" i="1"/>
  <c r="AT935" i="1"/>
  <c r="AX911" i="1"/>
  <c r="AT911" i="1"/>
  <c r="AX1206" i="1"/>
  <c r="AT1206" i="1"/>
  <c r="AX1116" i="1"/>
  <c r="AT1116" i="1"/>
  <c r="AX1100" i="1"/>
  <c r="AT1100" i="1"/>
  <c r="AX1084" i="1"/>
  <c r="AT1084" i="1"/>
  <c r="AX1068" i="1"/>
  <c r="AT1068" i="1"/>
  <c r="AX1048" i="1"/>
  <c r="AT1048" i="1"/>
  <c r="AX1032" i="1"/>
  <c r="AT1032" i="1"/>
  <c r="AX1028" i="1"/>
  <c r="AT1028" i="1"/>
  <c r="AX1016" i="1"/>
  <c r="AT1016" i="1"/>
  <c r="AX980" i="1"/>
  <c r="AT980" i="1"/>
  <c r="AX948" i="1"/>
  <c r="AT948" i="1"/>
  <c r="AX932" i="1"/>
  <c r="AT932" i="1"/>
  <c r="AX916" i="1"/>
  <c r="AT916" i="1"/>
  <c r="AX828" i="1"/>
  <c r="AT828" i="1"/>
  <c r="AX731" i="1"/>
  <c r="AT731" i="1"/>
  <c r="AX758" i="1"/>
  <c r="AT758" i="1"/>
  <c r="AX750" i="1"/>
  <c r="AT750" i="1"/>
  <c r="AX746" i="1"/>
  <c r="AT746" i="1"/>
  <c r="AX742" i="1"/>
  <c r="AT742" i="1"/>
  <c r="AX730" i="1"/>
  <c r="AT730" i="1"/>
  <c r="AX1013" i="1"/>
  <c r="AT1013" i="1"/>
  <c r="AX1090" i="1"/>
  <c r="AT1090" i="1"/>
  <c r="AX1078" i="1"/>
  <c r="AT1078" i="1"/>
  <c r="AX1018" i="1"/>
  <c r="AT1018" i="1"/>
  <c r="AX946" i="1"/>
  <c r="AT946" i="1"/>
  <c r="AX782" i="1"/>
  <c r="AT782" i="1"/>
  <c r="AX1176" i="1"/>
  <c r="AT1176" i="1"/>
  <c r="AX1144" i="1"/>
  <c r="AT1144" i="1"/>
  <c r="AT1192" i="1"/>
  <c r="AT1108" i="1"/>
  <c r="AT1036" i="1"/>
  <c r="AT936" i="1"/>
  <c r="AT970" i="1"/>
  <c r="AT1145" i="1"/>
  <c r="AT1073" i="1"/>
  <c r="AT977" i="1"/>
  <c r="AT777" i="1"/>
  <c r="AT1058" i="1"/>
  <c r="AT1186" i="1"/>
  <c r="AT1123" i="1"/>
  <c r="AT947" i="1"/>
  <c r="AT1199" i="1"/>
  <c r="AT1143" i="1"/>
  <c r="AT1015" i="1"/>
  <c r="AT1204" i="1"/>
  <c r="AT1188" i="1"/>
  <c r="AT744" i="1"/>
  <c r="AT1098" i="1"/>
  <c r="AT733" i="1"/>
  <c r="AT926" i="1"/>
  <c r="AT938" i="1"/>
  <c r="AT1030" i="1"/>
  <c r="AT1066" i="1"/>
  <c r="AT1026" i="1"/>
  <c r="AT914" i="1"/>
  <c r="AT1196" i="1"/>
  <c r="AT752" i="1"/>
  <c r="AT933" i="1"/>
  <c r="AT942" i="1"/>
  <c r="AX30" i="1"/>
  <c r="AX207" i="1"/>
  <c r="AT728" i="1"/>
  <c r="AX86" i="1"/>
  <c r="AX264" i="1"/>
  <c r="AX156" i="1"/>
  <c r="AY666" i="1"/>
  <c r="AX608" i="1"/>
  <c r="AX656" i="1"/>
  <c r="AX874" i="1"/>
  <c r="AX765" i="1"/>
  <c r="AY638" i="1"/>
  <c r="AY237" i="1"/>
  <c r="AX164" i="1"/>
  <c r="AX48" i="1"/>
  <c r="AY38" i="1"/>
  <c r="AY802" i="1"/>
  <c r="AY277" i="1"/>
  <c r="AY200" i="1"/>
  <c r="AY23" i="1"/>
  <c r="AY794" i="1"/>
  <c r="AX252" i="1"/>
  <c r="AX216" i="1"/>
  <c r="AY171" i="1"/>
  <c r="AX41" i="1"/>
  <c r="AX17" i="1"/>
  <c r="AX144" i="1"/>
  <c r="AX666" i="1"/>
  <c r="AX794" i="1"/>
  <c r="AX929" i="1"/>
  <c r="AX234" i="1"/>
  <c r="AX455" i="1"/>
  <c r="AX560" i="1"/>
  <c r="AX655" i="1"/>
  <c r="AX994" i="1"/>
  <c r="AX1217" i="1"/>
  <c r="AX213" i="1"/>
  <c r="AX221" i="1"/>
  <c r="AX229" i="1"/>
  <c r="AX237" i="1"/>
  <c r="AX373" i="1"/>
  <c r="AX403" i="1"/>
  <c r="AX450" i="1"/>
  <c r="AX458" i="1"/>
  <c r="AX644" i="1"/>
  <c r="AX710" i="1"/>
  <c r="AX747" i="1"/>
  <c r="AX676" i="1"/>
  <c r="AY564" i="1"/>
  <c r="AY208" i="1"/>
  <c r="AY68" i="1"/>
  <c r="AY196" i="1"/>
  <c r="AY39" i="1"/>
  <c r="AX453" i="1"/>
  <c r="AX193" i="1"/>
  <c r="AX51" i="1"/>
  <c r="AX308" i="1"/>
  <c r="AX804" i="1"/>
  <c r="AX153" i="1"/>
  <c r="AX188" i="1"/>
  <c r="AX265" i="1"/>
  <c r="AX688" i="1"/>
  <c r="AY403" i="1"/>
  <c r="AY22" i="1"/>
  <c r="AY607" i="1"/>
  <c r="AX298" i="1"/>
  <c r="AX25" i="1"/>
  <c r="AX386" i="1"/>
  <c r="AX720" i="1"/>
  <c r="AX788" i="1"/>
  <c r="AX163" i="1"/>
  <c r="AX204" i="1"/>
  <c r="AX345" i="1"/>
  <c r="AX611" i="1"/>
  <c r="AX142" i="1"/>
  <c r="AX14" i="1"/>
  <c r="AX724" i="1"/>
  <c r="AY622" i="1"/>
  <c r="AY550" i="1"/>
  <c r="AY265" i="1"/>
  <c r="AY157" i="1"/>
  <c r="AX236" i="1"/>
  <c r="AX172" i="1"/>
  <c r="AX772" i="1"/>
  <c r="AX808" i="1"/>
  <c r="AX825" i="1"/>
  <c r="AX860" i="1"/>
  <c r="AX876" i="1"/>
  <c r="AX892" i="1"/>
  <c r="AX984" i="1"/>
  <c r="AX1180" i="1"/>
  <c r="AX1223" i="1"/>
  <c r="AX807" i="1"/>
  <c r="AX824" i="1"/>
  <c r="AX835" i="1"/>
  <c r="AX843" i="1"/>
  <c r="AX851" i="1"/>
  <c r="AX859" i="1"/>
  <c r="AX867" i="1"/>
  <c r="AX875" i="1"/>
  <c r="AX883" i="1"/>
  <c r="AX891" i="1"/>
  <c r="AX899" i="1"/>
  <c r="AX921" i="1"/>
  <c r="AX983" i="1"/>
  <c r="AX991" i="1"/>
  <c r="AX1010" i="1"/>
  <c r="AX1101" i="1"/>
  <c r="AX1214" i="1"/>
  <c r="AY718" i="1"/>
  <c r="AY180" i="1"/>
  <c r="AY568" i="1"/>
  <c r="AY307" i="1"/>
  <c r="AY217" i="1"/>
  <c r="AY29" i="1"/>
  <c r="AY146" i="1"/>
  <c r="AY182" i="1"/>
  <c r="AY198" i="1"/>
  <c r="AY215" i="1"/>
  <c r="AY231" i="1"/>
  <c r="AY297" i="1"/>
  <c r="AY375" i="1"/>
  <c r="AY452" i="1"/>
  <c r="AY552" i="1"/>
  <c r="AY605" i="1"/>
  <c r="AY633" i="1"/>
  <c r="AY657" i="1"/>
  <c r="AY724" i="1"/>
  <c r="AY842" i="1"/>
  <c r="AY920" i="1"/>
  <c r="AY1221" i="1"/>
  <c r="AY49" i="1"/>
  <c r="AY58" i="1"/>
  <c r="AY99" i="1"/>
  <c r="AY141" i="1"/>
  <c r="AY150" i="1"/>
  <c r="AY168" i="1"/>
  <c r="AY176" i="1"/>
  <c r="AY185" i="1"/>
  <c r="AY193" i="1"/>
  <c r="AY201" i="1"/>
  <c r="AY218" i="1"/>
  <c r="AY226" i="1"/>
  <c r="AY234" i="1"/>
  <c r="AY242" i="1"/>
  <c r="AY254" i="1"/>
  <c r="AY262" i="1"/>
  <c r="AY270" i="1"/>
  <c r="AY278" i="1"/>
  <c r="AY308" i="1"/>
  <c r="AY386" i="1"/>
  <c r="AY409" i="1"/>
  <c r="AY528" i="1"/>
  <c r="AY560" i="1"/>
  <c r="AY589" i="1"/>
  <c r="AY608" i="1"/>
  <c r="AY621" i="1"/>
  <c r="AY643" i="1"/>
  <c r="AY628" i="1"/>
  <c r="AY655" i="1"/>
  <c r="AY687" i="1"/>
  <c r="AY720" i="1"/>
  <c r="AY762" i="1"/>
  <c r="AX240" i="1"/>
  <c r="AY188" i="1"/>
  <c r="AX39" i="1"/>
  <c r="AX23" i="1"/>
  <c r="AX99" i="1"/>
  <c r="AX802" i="1"/>
  <c r="AX612" i="1"/>
  <c r="AX624" i="1"/>
  <c r="AX810" i="1"/>
  <c r="AX223" i="1"/>
  <c r="AX239" i="1"/>
  <c r="AX452" i="1"/>
  <c r="AX1216" i="1"/>
  <c r="AY109" i="1"/>
  <c r="AY370" i="1"/>
  <c r="AY844" i="1"/>
  <c r="AY860" i="1"/>
  <c r="AY984" i="1"/>
  <c r="AY1000" i="1"/>
  <c r="AX195" i="1"/>
  <c r="AX100" i="1"/>
  <c r="AX530" i="1"/>
  <c r="AX370" i="1"/>
  <c r="AX563" i="1"/>
  <c r="AX189" i="1"/>
  <c r="AX113" i="1"/>
  <c r="AX982" i="1"/>
  <c r="AX191" i="1"/>
  <c r="AX47" i="1"/>
  <c r="AX205" i="1"/>
  <c r="AX773" i="1"/>
  <c r="AX87" i="1"/>
  <c r="AX20" i="1"/>
  <c r="AX181" i="1"/>
  <c r="AY163" i="1"/>
  <c r="AY167" i="1"/>
  <c r="AY35" i="1"/>
  <c r="AX222" i="1"/>
  <c r="AX238" i="1"/>
  <c r="AY788" i="1"/>
  <c r="AY804" i="1"/>
  <c r="AY838" i="1"/>
  <c r="AY870" i="1"/>
  <c r="AY906" i="1"/>
  <c r="AY994" i="1"/>
  <c r="AY1217" i="1"/>
  <c r="AY652" i="1"/>
  <c r="AY686" i="1"/>
  <c r="AY708" i="1"/>
  <c r="AY719" i="1"/>
  <c r="AY740" i="1"/>
  <c r="AY760" i="1"/>
  <c r="AY770" i="1"/>
  <c r="AY795" i="1"/>
  <c r="AY803" i="1"/>
  <c r="AY821" i="1"/>
  <c r="AY840" i="1"/>
  <c r="AY856" i="1"/>
  <c r="AY872" i="1"/>
  <c r="AY888" i="1"/>
  <c r="AY918" i="1"/>
  <c r="AY967" i="1"/>
  <c r="AY996" i="1"/>
  <c r="AY1064" i="1"/>
  <c r="AY1219" i="1"/>
  <c r="AY811" i="1"/>
  <c r="AY819" i="1"/>
  <c r="AY831" i="1"/>
  <c r="AY847" i="1"/>
  <c r="AY855" i="1"/>
  <c r="AY863" i="1"/>
  <c r="AY879" i="1"/>
  <c r="AY887" i="1"/>
  <c r="AY895" i="1"/>
  <c r="AY925" i="1"/>
  <c r="AY966" i="1"/>
  <c r="AY987" i="1"/>
  <c r="AY995" i="1"/>
  <c r="AY1003" i="1"/>
  <c r="AY1209" i="1"/>
  <c r="AY1218" i="1"/>
  <c r="AY1226" i="1"/>
  <c r="AX211" i="1"/>
  <c r="AX145" i="1"/>
  <c r="AX40" i="1"/>
  <c r="AX185" i="1"/>
  <c r="AX60" i="1"/>
  <c r="AX26" i="1"/>
  <c r="AX930" i="1"/>
  <c r="AX999" i="1"/>
  <c r="AX1222" i="1"/>
  <c r="AY990" i="1"/>
  <c r="AY46" i="1"/>
  <c r="AY5" i="1"/>
  <c r="AY165" i="1"/>
  <c r="AY251" i="1"/>
  <c r="AY267" i="1"/>
  <c r="AY790" i="1"/>
  <c r="AY158" i="1"/>
  <c r="AY209" i="1"/>
  <c r="AY358" i="1"/>
  <c r="AY455" i="1"/>
  <c r="AY669" i="1"/>
  <c r="AY910" i="1"/>
  <c r="AX594" i="1"/>
  <c r="AX858" i="1"/>
  <c r="AX920" i="1"/>
  <c r="AX790" i="1"/>
  <c r="AX657" i="1"/>
  <c r="AY600" i="1"/>
  <c r="AY450" i="1"/>
  <c r="AY295" i="1"/>
  <c r="AY247" i="1"/>
  <c r="AX214" i="1"/>
  <c r="AY192" i="1"/>
  <c r="AX170" i="1"/>
  <c r="AX146" i="1"/>
  <c r="AX91" i="1"/>
  <c r="AY50" i="1"/>
  <c r="AY40" i="1"/>
  <c r="AY32" i="1"/>
  <c r="AY24" i="1"/>
  <c r="AY16" i="1"/>
  <c r="AY866" i="1"/>
  <c r="AY634" i="1"/>
  <c r="AY52" i="1"/>
  <c r="AY383" i="1"/>
  <c r="AY225" i="1"/>
  <c r="AY59" i="1"/>
  <c r="AY27" i="1"/>
  <c r="AY1006" i="1"/>
  <c r="AY814" i="1"/>
  <c r="AY707" i="1"/>
  <c r="AY614" i="1"/>
  <c r="AX508" i="1"/>
  <c r="AX349" i="1"/>
  <c r="AX260" i="1"/>
  <c r="AX224" i="1"/>
  <c r="AX199" i="1"/>
  <c r="AX176" i="1"/>
  <c r="AY153" i="1"/>
  <c r="AY110" i="1"/>
  <c r="AX55" i="1"/>
  <c r="AX43" i="1"/>
  <c r="AX35" i="1"/>
  <c r="AX27" i="1"/>
  <c r="AX19" i="1"/>
  <c r="AX58" i="1"/>
  <c r="AX141" i="1"/>
  <c r="AX651" i="1"/>
  <c r="AX718" i="1"/>
  <c r="AX786" i="1"/>
  <c r="AX834" i="1"/>
  <c r="AX898" i="1"/>
  <c r="AX1213" i="1"/>
  <c r="AX230" i="1"/>
  <c r="AX249" i="1"/>
  <c r="AX266" i="1"/>
  <c r="AX296" i="1"/>
  <c r="AX374" i="1"/>
  <c r="AX451" i="1"/>
  <c r="AX551" i="1"/>
  <c r="AX604" i="1"/>
  <c r="AX640" i="1"/>
  <c r="AX648" i="1"/>
  <c r="AX678" i="1"/>
  <c r="AX713" i="1"/>
  <c r="AX753" i="1"/>
  <c r="AX784" i="1"/>
  <c r="AX800" i="1"/>
  <c r="AX829" i="1"/>
  <c r="AX862" i="1"/>
  <c r="AX894" i="1"/>
  <c r="AX986" i="1"/>
  <c r="AX1208" i="1"/>
  <c r="AX151" i="1"/>
  <c r="AX160" i="1"/>
  <c r="AX169" i="1"/>
  <c r="AX178" i="1"/>
  <c r="AX186" i="1"/>
  <c r="AX194" i="1"/>
  <c r="AX202" i="1"/>
  <c r="AX210" i="1"/>
  <c r="AX219" i="1"/>
  <c r="AX227" i="1"/>
  <c r="AX235" i="1"/>
  <c r="AX243" i="1"/>
  <c r="AX255" i="1"/>
  <c r="AX263" i="1"/>
  <c r="AX271" i="1"/>
  <c r="AX279" i="1"/>
  <c r="AX327" i="1"/>
  <c r="AX364" i="1"/>
  <c r="AX387" i="1"/>
  <c r="AX417" i="1"/>
  <c r="AX456" i="1"/>
  <c r="AX529" i="1"/>
  <c r="AX561" i="1"/>
  <c r="AX593" i="1"/>
  <c r="AX609" i="1"/>
  <c r="AX633" i="1"/>
  <c r="AX619" i="1"/>
  <c r="AX628" i="1"/>
  <c r="AX641" i="1"/>
  <c r="AX652" i="1"/>
  <c r="AX669" i="1"/>
  <c r="AX686" i="1"/>
  <c r="AX708" i="1"/>
  <c r="AX719" i="1"/>
  <c r="AX740" i="1"/>
  <c r="AX760" i="1"/>
  <c r="AX770" i="1"/>
  <c r="AX787" i="1"/>
  <c r="AX795" i="1"/>
  <c r="AX803" i="1"/>
  <c r="AX821" i="1"/>
  <c r="AX840" i="1"/>
  <c r="AX856" i="1"/>
  <c r="AX872" i="1"/>
  <c r="AX888" i="1"/>
  <c r="AX918" i="1"/>
  <c r="AX967" i="1"/>
  <c r="AX996" i="1"/>
  <c r="AX1064" i="1"/>
  <c r="AX1219" i="1"/>
  <c r="AX805" i="1"/>
  <c r="AX813" i="1"/>
  <c r="AX822" i="1"/>
  <c r="AX833" i="1"/>
  <c r="AX841" i="1"/>
  <c r="AX849" i="1"/>
  <c r="AX857" i="1"/>
  <c r="AX865" i="1"/>
  <c r="AX873" i="1"/>
  <c r="AX881" i="1"/>
  <c r="AX889" i="1"/>
  <c r="AX897" i="1"/>
  <c r="AX919" i="1"/>
  <c r="AX928" i="1"/>
  <c r="AX981" i="1"/>
  <c r="AX989" i="1"/>
  <c r="AX997" i="1"/>
  <c r="AX1005" i="1"/>
  <c r="AX1094" i="1"/>
  <c r="AX1211" i="1"/>
  <c r="AX1220" i="1"/>
  <c r="AX1228" i="1"/>
  <c r="AY786" i="1"/>
  <c r="AY213" i="1"/>
  <c r="AY616" i="1"/>
  <c r="AY350" i="1"/>
  <c r="AY233" i="1"/>
  <c r="AY140" i="1"/>
  <c r="AY33" i="1"/>
  <c r="AY17" i="1"/>
  <c r="AY113" i="1"/>
  <c r="AY160" i="1"/>
  <c r="AY178" i="1"/>
  <c r="AY194" i="1"/>
  <c r="AY210" i="1"/>
  <c r="AY227" i="1"/>
  <c r="AY243" i="1"/>
  <c r="AY263" i="1"/>
  <c r="AY279" i="1"/>
  <c r="AY364" i="1"/>
  <c r="AY417" i="1"/>
  <c r="AY529" i="1"/>
  <c r="AY593" i="1"/>
  <c r="AY626" i="1"/>
  <c r="AY645" i="1"/>
  <c r="AY711" i="1"/>
  <c r="AY773" i="1"/>
  <c r="AY823" i="1"/>
  <c r="AY890" i="1"/>
  <c r="AY1097" i="1"/>
  <c r="AY47" i="1"/>
  <c r="AY56" i="1"/>
  <c r="AY87" i="1"/>
  <c r="AY138" i="1"/>
  <c r="AY148" i="1"/>
  <c r="AY156" i="1"/>
  <c r="AY166" i="1"/>
  <c r="AY174" i="1"/>
  <c r="AY183" i="1"/>
  <c r="AY191" i="1"/>
  <c r="AY199" i="1"/>
  <c r="AY207" i="1"/>
  <c r="AY216" i="1"/>
  <c r="AY224" i="1"/>
  <c r="AY232" i="1"/>
  <c r="AY240" i="1"/>
  <c r="AY252" i="1"/>
  <c r="AY260" i="1"/>
  <c r="AY268" i="1"/>
  <c r="AY276" i="1"/>
  <c r="AY298" i="1"/>
  <c r="AY349" i="1"/>
  <c r="AY376" i="1"/>
  <c r="AY407" i="1"/>
  <c r="AY453" i="1"/>
  <c r="AY508" i="1"/>
  <c r="AY558" i="1"/>
  <c r="AY567" i="1"/>
  <c r="AY606" i="1"/>
  <c r="AY617" i="1"/>
  <c r="AY640" i="1"/>
  <c r="AY624" i="1"/>
  <c r="AY648" i="1"/>
  <c r="AY678" i="1"/>
  <c r="AY713" i="1"/>
  <c r="AY753" i="1"/>
  <c r="AY784" i="1"/>
  <c r="AY800" i="1"/>
  <c r="AY829" i="1"/>
  <c r="AY862" i="1"/>
  <c r="AY894" i="1"/>
  <c r="AY986" i="1"/>
  <c r="AY1208" i="1"/>
  <c r="AY650" i="1"/>
  <c r="AY665" i="1"/>
  <c r="AY679" i="1"/>
  <c r="AY706" i="1"/>
  <c r="AY717" i="1"/>
  <c r="AY735" i="1"/>
  <c r="AY755" i="1"/>
  <c r="AY768" i="1"/>
  <c r="AY785" i="1"/>
  <c r="AY793" i="1"/>
  <c r="AY801" i="1"/>
  <c r="AY816" i="1"/>
  <c r="AY836" i="1"/>
  <c r="AY852" i="1"/>
  <c r="AY868" i="1"/>
  <c r="AY884" i="1"/>
  <c r="AY900" i="1"/>
  <c r="AY931" i="1"/>
  <c r="AY992" i="1"/>
  <c r="AY1012" i="1"/>
  <c r="AY1215" i="1"/>
  <c r="AY809" i="1"/>
  <c r="AY817" i="1"/>
  <c r="AY826" i="1"/>
  <c r="AY837" i="1"/>
  <c r="AY845" i="1"/>
  <c r="AY853" i="1"/>
  <c r="AY861" i="1"/>
  <c r="AY869" i="1"/>
  <c r="AY877" i="1"/>
  <c r="AY885" i="1"/>
  <c r="AY893" i="1"/>
  <c r="AY901" i="1"/>
  <c r="AY923" i="1"/>
  <c r="AY960" i="1"/>
  <c r="AY985" i="1"/>
  <c r="AY993" i="1"/>
  <c r="AY1001" i="1"/>
  <c r="AY1022" i="1"/>
  <c r="AY1187" i="1"/>
  <c r="AY1216" i="1"/>
  <c r="AY1224" i="1"/>
  <c r="AX711" i="1"/>
  <c r="AX245" i="1"/>
  <c r="AX162" i="1"/>
  <c r="AX49" i="1"/>
  <c r="AX16" i="1"/>
  <c r="AX457" i="1"/>
  <c r="AX201" i="1"/>
  <c r="AX112" i="1"/>
  <c r="AX34" i="1"/>
  <c r="AY273" i="1"/>
  <c r="AY14" i="1"/>
  <c r="AY929" i="1"/>
  <c r="AX606" i="1"/>
  <c r="AX148" i="1"/>
  <c r="AX33" i="1"/>
  <c r="AX738" i="1"/>
  <c r="AX270" i="1"/>
  <c r="AX838" i="1"/>
  <c r="AX906" i="1"/>
  <c r="AX180" i="1"/>
  <c r="AX196" i="1"/>
  <c r="AX257" i="1"/>
  <c r="AX273" i="1"/>
  <c r="AX564" i="1"/>
  <c r="AX621" i="1"/>
  <c r="AX643" i="1"/>
  <c r="AX722" i="1"/>
  <c r="AX764" i="1"/>
  <c r="AX789" i="1"/>
  <c r="AX844" i="1"/>
  <c r="AX922" i="1"/>
  <c r="AX1000" i="1"/>
  <c r="AX815" i="1"/>
  <c r="AX1221" i="1"/>
  <c r="AX842" i="1"/>
  <c r="AY373" i="1"/>
  <c r="AY229" i="1"/>
  <c r="AX203" i="1"/>
  <c r="AX138" i="1"/>
  <c r="AY57" i="1"/>
  <c r="AX45" i="1"/>
  <c r="AY36" i="1"/>
  <c r="AY28" i="1"/>
  <c r="AY20" i="1"/>
  <c r="AY757" i="1"/>
  <c r="AY559" i="1"/>
  <c r="AY261" i="1"/>
  <c r="AY19" i="1"/>
  <c r="AY882" i="1"/>
  <c r="AY769" i="1"/>
  <c r="AY642" i="1"/>
  <c r="AX567" i="1"/>
  <c r="AX407" i="1"/>
  <c r="AX276" i="1"/>
  <c r="AX209" i="1"/>
  <c r="AX166" i="1"/>
  <c r="AX143" i="1"/>
  <c r="AX84" i="1"/>
  <c r="AY48" i="1"/>
  <c r="AX31" i="1"/>
  <c r="AX15" i="1"/>
  <c r="AX620" i="1"/>
  <c r="AX680" i="1"/>
  <c r="AX757" i="1"/>
  <c r="AX866" i="1"/>
  <c r="AX990" i="1"/>
  <c r="AX258" i="1"/>
  <c r="AX274" i="1"/>
  <c r="AX346" i="1"/>
  <c r="AX405" i="1"/>
  <c r="AX490" i="1"/>
  <c r="AX565" i="1"/>
  <c r="AX659" i="1"/>
  <c r="AX694" i="1"/>
  <c r="AX726" i="1"/>
  <c r="AX767" i="1"/>
  <c r="AX792" i="1"/>
  <c r="AX846" i="1"/>
  <c r="AX878" i="1"/>
  <c r="AX924" i="1"/>
  <c r="AX1002" i="1"/>
  <c r="AX1225" i="1"/>
  <c r="AX155" i="1"/>
  <c r="AX165" i="1"/>
  <c r="AX173" i="1"/>
  <c r="AX182" i="1"/>
  <c r="AX190" i="1"/>
  <c r="AX198" i="1"/>
  <c r="AX206" i="1"/>
  <c r="AX215" i="1"/>
  <c r="AX231" i="1"/>
  <c r="AX251" i="1"/>
  <c r="AX259" i="1"/>
  <c r="AX267" i="1"/>
  <c r="AX275" i="1"/>
  <c r="AX297" i="1"/>
  <c r="AX348" i="1"/>
  <c r="AX375" i="1"/>
  <c r="AX406" i="1"/>
  <c r="AX491" i="1"/>
  <c r="AX552" i="1"/>
  <c r="AX566" i="1"/>
  <c r="AX605" i="1"/>
  <c r="AX613" i="1"/>
  <c r="AX614" i="1"/>
  <c r="AX623" i="1"/>
  <c r="AX634" i="1"/>
  <c r="AX645" i="1"/>
  <c r="AX658" i="1"/>
  <c r="AX677" i="1"/>
  <c r="AX693" i="1"/>
  <c r="AX712" i="1"/>
  <c r="AX725" i="1"/>
  <c r="AX751" i="1"/>
  <c r="AX766" i="1"/>
  <c r="AX781" i="1"/>
  <c r="AX791" i="1"/>
  <c r="AX799" i="1"/>
  <c r="AX812" i="1"/>
  <c r="AX832" i="1"/>
  <c r="AX848" i="1"/>
  <c r="AX864" i="1"/>
  <c r="AX880" i="1"/>
  <c r="AX896" i="1"/>
  <c r="AX927" i="1"/>
  <c r="AX988" i="1"/>
  <c r="AX1004" i="1"/>
  <c r="AX1210" i="1"/>
  <c r="AX1227" i="1"/>
  <c r="AX809" i="1"/>
  <c r="AX817" i="1"/>
  <c r="AX826" i="1"/>
  <c r="AX837" i="1"/>
  <c r="AX845" i="1"/>
  <c r="AX853" i="1"/>
  <c r="AX861" i="1"/>
  <c r="AX869" i="1"/>
  <c r="AX877" i="1"/>
  <c r="AX885" i="1"/>
  <c r="AX893" i="1"/>
  <c r="AX901" i="1"/>
  <c r="AX923" i="1"/>
  <c r="AX960" i="1"/>
  <c r="AX985" i="1"/>
  <c r="AX993" i="1"/>
  <c r="AX1001" i="1"/>
  <c r="AX1022" i="1"/>
  <c r="AX1187" i="1"/>
  <c r="AX1224" i="1"/>
  <c r="AY898" i="1"/>
  <c r="AY651" i="1"/>
  <c r="AY44" i="1"/>
  <c r="AY509" i="1"/>
  <c r="AY269" i="1"/>
  <c r="AY184" i="1"/>
  <c r="AY41" i="1"/>
  <c r="AY25" i="1"/>
  <c r="AY55" i="1"/>
  <c r="AY151" i="1"/>
  <c r="AY169" i="1"/>
  <c r="AY186" i="1"/>
  <c r="AY202" i="1"/>
  <c r="AY219" i="1"/>
  <c r="AY235" i="1"/>
  <c r="AY255" i="1"/>
  <c r="AY271" i="1"/>
  <c r="AY327" i="1"/>
  <c r="AY387" i="1"/>
  <c r="AY456" i="1"/>
  <c r="AY561" i="1"/>
  <c r="AY609" i="1"/>
  <c r="AY623" i="1"/>
  <c r="AY676" i="1"/>
  <c r="AY749" i="1"/>
  <c r="AY858" i="1"/>
  <c r="AY982" i="1"/>
  <c r="AY43" i="1"/>
  <c r="AY51" i="1"/>
  <c r="AY60" i="1"/>
  <c r="AY143" i="1"/>
  <c r="AY152" i="1"/>
  <c r="AY162" i="1"/>
  <c r="AY170" i="1"/>
  <c r="AY179" i="1"/>
  <c r="AY187" i="1"/>
  <c r="AY195" i="1"/>
  <c r="AY203" i="1"/>
  <c r="AY211" i="1"/>
  <c r="AY220" i="1"/>
  <c r="AY228" i="1"/>
  <c r="AY236" i="1"/>
  <c r="AY245" i="1"/>
  <c r="AY256" i="1"/>
  <c r="AY264" i="1"/>
  <c r="AY272" i="1"/>
  <c r="AY280" i="1"/>
  <c r="AY328" i="1"/>
  <c r="AY388" i="1"/>
  <c r="AY419" i="1"/>
  <c r="AY457" i="1"/>
  <c r="AY530" i="1"/>
  <c r="AY563" i="1"/>
  <c r="AY594" i="1"/>
  <c r="AY610" i="1"/>
  <c r="AY627" i="1"/>
  <c r="AY615" i="1"/>
  <c r="AY637" i="1"/>
  <c r="AY659" i="1"/>
  <c r="AY694" i="1"/>
  <c r="AY726" i="1"/>
  <c r="AY767" i="1"/>
  <c r="AY792" i="1"/>
  <c r="AY810" i="1"/>
  <c r="AY846" i="1"/>
  <c r="AY878" i="1"/>
  <c r="AY924" i="1"/>
  <c r="AY1002" i="1"/>
  <c r="AY1225" i="1"/>
  <c r="AY656" i="1"/>
  <c r="AY675" i="1"/>
  <c r="AY688" i="1"/>
  <c r="AY710" i="1"/>
  <c r="AY722" i="1"/>
  <c r="AY747" i="1"/>
  <c r="AY764" i="1"/>
  <c r="AY772" i="1"/>
  <c r="AY789" i="1"/>
  <c r="AY797" i="1"/>
  <c r="AY808" i="1"/>
  <c r="AY825" i="1"/>
  <c r="AY876" i="1"/>
  <c r="AY892" i="1"/>
  <c r="AY922" i="1"/>
  <c r="AY1180" i="1"/>
  <c r="AY1223" i="1"/>
  <c r="AY813" i="1"/>
  <c r="AY822" i="1"/>
  <c r="AY833" i="1"/>
  <c r="AY841" i="1"/>
  <c r="AY849" i="1"/>
  <c r="AY857" i="1"/>
  <c r="AY865" i="1"/>
  <c r="AY873" i="1"/>
  <c r="AY881" i="1"/>
  <c r="AY889" i="1"/>
  <c r="AY897" i="1"/>
  <c r="AY919" i="1"/>
  <c r="AY928" i="1"/>
  <c r="AY981" i="1"/>
  <c r="AY989" i="1"/>
  <c r="AY997" i="1"/>
  <c r="AY1005" i="1"/>
  <c r="AY1094" i="1"/>
  <c r="AY1211" i="1"/>
  <c r="AY1220" i="1"/>
  <c r="AY1228" i="1"/>
  <c r="AX419" i="1"/>
  <c r="AX32" i="1"/>
  <c r="AX749" i="1"/>
  <c r="AX256" i="1"/>
  <c r="AX168" i="1"/>
  <c r="AX50" i="1"/>
  <c r="AX18" i="1"/>
  <c r="AX187" i="1"/>
  <c r="AY142" i="1"/>
  <c r="AY30" i="1"/>
  <c r="AY91" i="1"/>
  <c r="AX68" i="1"/>
  <c r="AX850" i="1"/>
  <c r="AX218" i="1"/>
  <c r="AX254" i="1"/>
  <c r="AX615" i="1"/>
  <c r="AX687" i="1"/>
  <c r="AX762" i="1"/>
  <c r="AX870" i="1"/>
  <c r="AX171" i="1"/>
  <c r="AX247" i="1"/>
  <c r="AX295" i="1"/>
  <c r="AX550" i="1"/>
  <c r="AX600" i="1"/>
  <c r="AX632" i="1"/>
  <c r="AX675" i="1"/>
  <c r="AX797" i="1"/>
  <c r="AY787" i="1"/>
  <c r="AY839" i="1"/>
  <c r="AY871" i="1"/>
  <c r="AY1061" i="1"/>
  <c r="AX328" i="1"/>
  <c r="AX998" i="1"/>
  <c r="AY806" i="1"/>
  <c r="AX691" i="1"/>
  <c r="AY611" i="1"/>
  <c r="AY458" i="1"/>
  <c r="AY345" i="1"/>
  <c r="AY257" i="1"/>
  <c r="AY221" i="1"/>
  <c r="AX197" i="1"/>
  <c r="AY175" i="1"/>
  <c r="AX152" i="1"/>
  <c r="AX109" i="1"/>
  <c r="AX54" i="1"/>
  <c r="AY42" i="1"/>
  <c r="AY34" i="1"/>
  <c r="AY26" i="1"/>
  <c r="AY18" i="1"/>
  <c r="AY1213" i="1"/>
  <c r="AY680" i="1"/>
  <c r="AY100" i="1"/>
  <c r="AY454" i="1"/>
  <c r="AY241" i="1"/>
  <c r="AY144" i="1"/>
  <c r="AY31" i="1"/>
  <c r="AY15" i="1"/>
  <c r="AY850" i="1"/>
  <c r="AY738" i="1"/>
  <c r="AX627" i="1"/>
  <c r="AX558" i="1"/>
  <c r="AX376" i="1"/>
  <c r="AX268" i="1"/>
  <c r="AX232" i="1"/>
  <c r="AY204" i="1"/>
  <c r="AX183" i="1"/>
  <c r="AX158" i="1"/>
  <c r="AX140" i="1"/>
  <c r="AX59" i="1"/>
  <c r="AX46" i="1"/>
  <c r="AX37" i="1"/>
  <c r="AX29" i="1"/>
  <c r="AX21" i="1"/>
  <c r="AX5" i="1"/>
  <c r="AX110" i="1"/>
  <c r="AX642" i="1"/>
  <c r="AX707" i="1"/>
  <c r="AX769" i="1"/>
  <c r="AX814" i="1"/>
  <c r="AX882" i="1"/>
  <c r="AX1006" i="1"/>
  <c r="AX226" i="1"/>
  <c r="AX242" i="1"/>
  <c r="AX262" i="1"/>
  <c r="AX278" i="1"/>
  <c r="AX358" i="1"/>
  <c r="AX409" i="1"/>
  <c r="AX528" i="1"/>
  <c r="AX589" i="1"/>
  <c r="AX617" i="1"/>
  <c r="AX637" i="1"/>
  <c r="AX674" i="1"/>
  <c r="AX709" i="1"/>
  <c r="AX743" i="1"/>
  <c r="AX771" i="1"/>
  <c r="AX796" i="1"/>
  <c r="AX818" i="1"/>
  <c r="AX854" i="1"/>
  <c r="AX886" i="1"/>
  <c r="AX964" i="1"/>
  <c r="AX1056" i="1"/>
  <c r="AX149" i="1"/>
  <c r="AX157" i="1"/>
  <c r="AX167" i="1"/>
  <c r="AX175" i="1"/>
  <c r="AX184" i="1"/>
  <c r="AX192" i="1"/>
  <c r="AX200" i="1"/>
  <c r="AX208" i="1"/>
  <c r="AX217" i="1"/>
  <c r="AX225" i="1"/>
  <c r="AX233" i="1"/>
  <c r="AX241" i="1"/>
  <c r="AX253" i="1"/>
  <c r="AX261" i="1"/>
  <c r="AX269" i="1"/>
  <c r="AX277" i="1"/>
  <c r="AX307" i="1"/>
  <c r="AX350" i="1"/>
  <c r="AX383" i="1"/>
  <c r="AX408" i="1"/>
  <c r="AX454" i="1"/>
  <c r="AX509" i="1"/>
  <c r="AX559" i="1"/>
  <c r="AX568" i="1"/>
  <c r="AX607" i="1"/>
  <c r="AX622" i="1"/>
  <c r="AX616" i="1"/>
  <c r="AX626" i="1"/>
  <c r="AX638" i="1"/>
  <c r="AX650" i="1"/>
  <c r="AX665" i="1"/>
  <c r="AX679" i="1"/>
  <c r="AX706" i="1"/>
  <c r="AX717" i="1"/>
  <c r="AX735" i="1"/>
  <c r="AX755" i="1"/>
  <c r="AX768" i="1"/>
  <c r="AX785" i="1"/>
  <c r="AX793" i="1"/>
  <c r="AX801" i="1"/>
  <c r="AX816" i="1"/>
  <c r="AX836" i="1"/>
  <c r="AX852" i="1"/>
  <c r="AX868" i="1"/>
  <c r="AX884" i="1"/>
  <c r="AX900" i="1"/>
  <c r="AX931" i="1"/>
  <c r="AX992" i="1"/>
  <c r="AX1012" i="1"/>
  <c r="AX1215" i="1"/>
  <c r="AX806" i="1"/>
  <c r="AX811" i="1"/>
  <c r="AX819" i="1"/>
  <c r="AX831" i="1"/>
  <c r="AX839" i="1"/>
  <c r="AX847" i="1"/>
  <c r="AX855" i="1"/>
  <c r="AX863" i="1"/>
  <c r="AX871" i="1"/>
  <c r="AX879" i="1"/>
  <c r="AX887" i="1"/>
  <c r="AX895" i="1"/>
  <c r="AX910" i="1"/>
  <c r="AX925" i="1"/>
  <c r="AX966" i="1"/>
  <c r="AX987" i="1"/>
  <c r="AX995" i="1"/>
  <c r="AX1003" i="1"/>
  <c r="AX1061" i="1"/>
  <c r="AX1209" i="1"/>
  <c r="AX1218" i="1"/>
  <c r="AX1226" i="1"/>
  <c r="AY834" i="1"/>
  <c r="AY620" i="1"/>
  <c r="AY644" i="1"/>
  <c r="AY408" i="1"/>
  <c r="AY253" i="1"/>
  <c r="AY149" i="1"/>
  <c r="AY37" i="1"/>
  <c r="AY21" i="1"/>
  <c r="AY86" i="1"/>
  <c r="AY155" i="1"/>
  <c r="AY173" i="1"/>
  <c r="AY190" i="1"/>
  <c r="AY206" i="1"/>
  <c r="AY223" i="1"/>
  <c r="AY239" i="1"/>
  <c r="AY259" i="1"/>
  <c r="AY275" i="1"/>
  <c r="AY348" i="1"/>
  <c r="AY406" i="1"/>
  <c r="AY491" i="1"/>
  <c r="AY566" i="1"/>
  <c r="AY613" i="1"/>
  <c r="AY631" i="1"/>
  <c r="AY691" i="1"/>
  <c r="AY765" i="1"/>
  <c r="AY807" i="1"/>
  <c r="AY874" i="1"/>
  <c r="AY998" i="1"/>
  <c r="AY45" i="1"/>
  <c r="AY54" i="1"/>
  <c r="AY84" i="1"/>
  <c r="AY112" i="1"/>
  <c r="AY145" i="1"/>
  <c r="AY154" i="1"/>
  <c r="AY164" i="1"/>
  <c r="AY172" i="1"/>
  <c r="AY181" i="1"/>
  <c r="AY189" i="1"/>
  <c r="AY197" i="1"/>
  <c r="AY205" i="1"/>
  <c r="AY214" i="1"/>
  <c r="AY222" i="1"/>
  <c r="AY230" i="1"/>
  <c r="AY238" i="1"/>
  <c r="AY249" i="1"/>
  <c r="AY258" i="1"/>
  <c r="AY266" i="1"/>
  <c r="AY274" i="1"/>
  <c r="AY296" i="1"/>
  <c r="AY346" i="1"/>
  <c r="AY374" i="1"/>
  <c r="AY405" i="1"/>
  <c r="AY451" i="1"/>
  <c r="AY490" i="1"/>
  <c r="AY551" i="1"/>
  <c r="AY565" i="1"/>
  <c r="AY604" i="1"/>
  <c r="AY612" i="1"/>
  <c r="AY632" i="1"/>
  <c r="AY619" i="1"/>
  <c r="AY641" i="1"/>
  <c r="AY674" i="1"/>
  <c r="AY709" i="1"/>
  <c r="AY743" i="1"/>
  <c r="AY771" i="1"/>
  <c r="AY796" i="1"/>
  <c r="AY818" i="1"/>
  <c r="AY854" i="1"/>
  <c r="AY886" i="1"/>
  <c r="AY964" i="1"/>
  <c r="AY1056" i="1"/>
  <c r="AY805" i="1"/>
  <c r="AY658" i="1"/>
  <c r="AY677" i="1"/>
  <c r="AY693" i="1"/>
  <c r="AY712" i="1"/>
  <c r="AY725" i="1"/>
  <c r="AY751" i="1"/>
  <c r="AY766" i="1"/>
  <c r="AY781" i="1"/>
  <c r="AY791" i="1"/>
  <c r="AY799" i="1"/>
  <c r="AY812" i="1"/>
  <c r="AY832" i="1"/>
  <c r="AY848" i="1"/>
  <c r="AY864" i="1"/>
  <c r="AY880" i="1"/>
  <c r="AY896" i="1"/>
  <c r="AY927" i="1"/>
  <c r="AY988" i="1"/>
  <c r="AY1004" i="1"/>
  <c r="AY1210" i="1"/>
  <c r="AY1227" i="1"/>
  <c r="AY815" i="1"/>
  <c r="AY824" i="1"/>
  <c r="AY835" i="1"/>
  <c r="AY843" i="1"/>
  <c r="AY851" i="1"/>
  <c r="AY859" i="1"/>
  <c r="AY867" i="1"/>
  <c r="AY875" i="1"/>
  <c r="AY883" i="1"/>
  <c r="AY891" i="1"/>
  <c r="AY899" i="1"/>
  <c r="AY921" i="1"/>
  <c r="AY930" i="1"/>
  <c r="AY983" i="1"/>
  <c r="AY991" i="1"/>
  <c r="AY999" i="1"/>
  <c r="AY1010" i="1"/>
  <c r="AY1101" i="1"/>
  <c r="AY1214" i="1"/>
  <c r="AY1222" i="1"/>
  <c r="AX823" i="1"/>
  <c r="AX280" i="1"/>
  <c r="AX179" i="1"/>
  <c r="AX57" i="1"/>
  <c r="AX24" i="1"/>
  <c r="AX610" i="1"/>
  <c r="AX220" i="1"/>
  <c r="AX150" i="1"/>
  <c r="AX42" i="1"/>
  <c r="AV1231" i="1"/>
  <c r="AU1231" i="1"/>
  <c r="AR1231" i="1"/>
  <c r="AS1231" i="1" l="1"/>
  <c r="AZ1066" i="1"/>
  <c r="AZ1204" i="1"/>
  <c r="AZ947" i="1"/>
  <c r="AZ1192" i="1"/>
  <c r="AZ741" i="1"/>
  <c r="AZ779" i="1"/>
  <c r="AZ1029" i="1"/>
  <c r="AZ1230" i="1"/>
  <c r="AZ1031" i="1"/>
  <c r="AZ1107" i="1"/>
  <c r="AZ1009" i="1"/>
  <c r="AZ1149" i="1"/>
  <c r="AZ1138" i="1"/>
  <c r="AZ1089" i="1"/>
  <c r="AZ945" i="1"/>
  <c r="AZ774" i="1"/>
  <c r="AZ958" i="1"/>
  <c r="AZ1129" i="1"/>
  <c r="AZ737" i="1"/>
  <c r="AZ1014" i="1"/>
  <c r="AZ1140" i="1"/>
  <c r="AZ1156" i="1"/>
  <c r="AZ1196" i="1"/>
  <c r="AZ1015" i="1"/>
  <c r="AZ977" i="1"/>
  <c r="AZ1144" i="1"/>
  <c r="AZ1018" i="1"/>
  <c r="AZ730" i="1"/>
  <c r="AZ758" i="1"/>
  <c r="AZ932" i="1"/>
  <c r="AZ1048" i="1"/>
  <c r="AZ911" i="1"/>
  <c r="AZ1039" i="1"/>
  <c r="AZ1083" i="1"/>
  <c r="AZ1175" i="1"/>
  <c r="AZ937" i="1"/>
  <c r="AZ1125" i="1"/>
  <c r="AZ1189" i="1"/>
  <c r="AZ1110" i="1"/>
  <c r="AZ1150" i="1"/>
  <c r="AZ939" i="1"/>
  <c r="AZ1195" i="1"/>
  <c r="AZ754" i="1"/>
  <c r="AZ1161" i="1"/>
  <c r="AZ756" i="1"/>
  <c r="AZ962" i="1"/>
  <c r="AZ1054" i="1"/>
  <c r="AZ1045" i="1"/>
  <c r="AZ956" i="1"/>
  <c r="AZ1060" i="1"/>
  <c r="AZ1194" i="1"/>
  <c r="AZ1035" i="1"/>
  <c r="AZ1095" i="1"/>
  <c r="AZ1171" i="1"/>
  <c r="AZ1025" i="1"/>
  <c r="AZ1065" i="1"/>
  <c r="AZ1121" i="1"/>
  <c r="AZ1153" i="1"/>
  <c r="AZ950" i="1"/>
  <c r="AZ1040" i="1"/>
  <c r="AZ1183" i="1"/>
  <c r="AZ1133" i="1"/>
  <c r="AZ1136" i="1"/>
  <c r="AZ1106" i="1"/>
  <c r="AZ968" i="1"/>
  <c r="AZ827" i="1"/>
  <c r="AZ953" i="1"/>
  <c r="AZ1069" i="1"/>
  <c r="AZ1102" i="1"/>
  <c r="AZ1172" i="1"/>
  <c r="AZ780" i="1"/>
  <c r="AZ942" i="1"/>
  <c r="AZ914" i="1"/>
  <c r="AZ938" i="1"/>
  <c r="AZ744" i="1"/>
  <c r="AZ1143" i="1"/>
  <c r="AZ1186" i="1"/>
  <c r="AZ1073" i="1"/>
  <c r="AZ1036" i="1"/>
  <c r="AZ1114" i="1"/>
  <c r="AZ729" i="1"/>
  <c r="AZ949" i="1"/>
  <c r="AZ739" i="1"/>
  <c r="AZ820" i="1"/>
  <c r="AZ1008" i="1"/>
  <c r="AZ1134" i="1"/>
  <c r="AZ1190" i="1"/>
  <c r="AZ915" i="1"/>
  <c r="AZ1019" i="1"/>
  <c r="AZ1059" i="1"/>
  <c r="AZ1091" i="1"/>
  <c r="AZ1139" i="1"/>
  <c r="AZ905" i="1"/>
  <c r="AZ1033" i="1"/>
  <c r="AZ1197" i="1"/>
  <c r="AZ1027" i="1"/>
  <c r="AZ917" i="1"/>
  <c r="AZ1074" i="1"/>
  <c r="AZ1124" i="1"/>
  <c r="AZ1154" i="1"/>
  <c r="AZ1177" i="1"/>
  <c r="AZ1160" i="1"/>
  <c r="AZ954" i="1"/>
  <c r="AZ978" i="1"/>
  <c r="AZ783" i="1"/>
  <c r="AZ908" i="1"/>
  <c r="AZ1130" i="1"/>
  <c r="AZ734" i="1"/>
  <c r="AZ1020" i="1"/>
  <c r="AZ830" i="1"/>
  <c r="AZ1092" i="1"/>
  <c r="AZ752" i="1"/>
  <c r="AZ733" i="1"/>
  <c r="AZ777" i="1"/>
  <c r="AZ970" i="1"/>
  <c r="AZ1122" i="1"/>
  <c r="AZ903" i="1"/>
  <c r="AZ940" i="1"/>
  <c r="AZ1142" i="1"/>
  <c r="AZ1007" i="1"/>
  <c r="AZ1075" i="1"/>
  <c r="AZ1151" i="1"/>
  <c r="AZ1193" i="1"/>
  <c r="AZ1167" i="1"/>
  <c r="AZ952" i="1"/>
  <c r="AZ1128" i="1"/>
  <c r="AZ1067" i="1"/>
  <c r="AZ1179" i="1"/>
  <c r="AZ1164" i="1"/>
  <c r="AZ1037" i="1"/>
  <c r="AZ1053" i="1"/>
  <c r="AZ1030" i="1"/>
  <c r="AZ1098" i="1"/>
  <c r="AZ1123" i="1"/>
  <c r="AZ936" i="1"/>
  <c r="AZ782" i="1"/>
  <c r="AZ1090" i="1"/>
  <c r="AZ746" i="1"/>
  <c r="AZ828" i="1"/>
  <c r="AZ980" i="1"/>
  <c r="AZ1028" i="1"/>
  <c r="AZ1084" i="1"/>
  <c r="AZ1116" i="1"/>
  <c r="AZ975" i="1"/>
  <c r="AZ1131" i="1"/>
  <c r="AZ1207" i="1"/>
  <c r="AZ1081" i="1"/>
  <c r="AZ1157" i="1"/>
  <c r="AZ1071" i="1"/>
  <c r="AZ1168" i="1"/>
  <c r="AZ1104" i="1"/>
  <c r="AZ1162" i="1"/>
  <c r="AZ963" i="1"/>
  <c r="AZ1135" i="1"/>
  <c r="AZ1085" i="1"/>
  <c r="AZ1202" i="1"/>
  <c r="AZ1052" i="1"/>
  <c r="AZ1184" i="1"/>
  <c r="AZ1046" i="1"/>
  <c r="AZ745" i="1"/>
  <c r="AZ912" i="1"/>
  <c r="AZ1024" i="1"/>
  <c r="AZ1096" i="1"/>
  <c r="AZ907" i="1"/>
  <c r="AZ971" i="1"/>
  <c r="AZ1063" i="1"/>
  <c r="AZ1127" i="1"/>
  <c r="AZ909" i="1"/>
  <c r="AZ1093" i="1"/>
  <c r="AZ1185" i="1"/>
  <c r="AZ1113" i="1"/>
  <c r="AZ1034" i="1"/>
  <c r="AZ1118" i="1"/>
  <c r="AZ955" i="1"/>
  <c r="AZ969" i="1"/>
  <c r="AZ1181" i="1"/>
  <c r="AZ974" i="1"/>
  <c r="AZ775" i="1"/>
  <c r="AZ1146" i="1"/>
  <c r="AZ1174" i="1"/>
  <c r="AZ1119" i="1"/>
  <c r="AZ1103" i="1"/>
  <c r="AZ961" i="1"/>
  <c r="AZ736" i="1"/>
  <c r="AZ1212" i="1"/>
  <c r="AZ728" i="1"/>
  <c r="AZ933" i="1"/>
  <c r="AZ1026" i="1"/>
  <c r="AZ926" i="1"/>
  <c r="AZ1188" i="1"/>
  <c r="AZ1199" i="1"/>
  <c r="AZ1058" i="1"/>
  <c r="AZ1145" i="1"/>
  <c r="AZ1108" i="1"/>
  <c r="AZ1176" i="1"/>
  <c r="AZ946" i="1"/>
  <c r="AZ1078" i="1"/>
  <c r="AZ1013" i="1"/>
  <c r="AZ742" i="1"/>
  <c r="AZ750" i="1"/>
  <c r="AZ731" i="1"/>
  <c r="AZ916" i="1"/>
  <c r="AZ948" i="1"/>
  <c r="AZ1016" i="1"/>
  <c r="AZ1032" i="1"/>
  <c r="AZ1068" i="1"/>
  <c r="AZ1100" i="1"/>
  <c r="AZ1206" i="1"/>
  <c r="AZ935" i="1"/>
  <c r="AZ1011" i="1"/>
  <c r="AZ1051" i="1"/>
  <c r="AZ1115" i="1"/>
  <c r="AZ1159" i="1"/>
  <c r="AZ1191" i="1"/>
  <c r="AZ913" i="1"/>
  <c r="AZ1041" i="1"/>
  <c r="AZ1109" i="1"/>
  <c r="AZ1141" i="1"/>
  <c r="AZ1173" i="1"/>
  <c r="AZ1205" i="1"/>
  <c r="AZ902" i="1"/>
  <c r="AZ1088" i="1"/>
  <c r="AZ1120" i="1"/>
  <c r="AZ1158" i="1"/>
  <c r="AZ1178" i="1"/>
  <c r="AZ951" i="1"/>
  <c r="AZ1087" i="1"/>
  <c r="AZ1147" i="1"/>
  <c r="AZ1017" i="1"/>
  <c r="AZ1043" i="1"/>
  <c r="AZ1163" i="1"/>
  <c r="AZ1021" i="1"/>
  <c r="AZ748" i="1"/>
  <c r="AZ732" i="1"/>
  <c r="AZ1152" i="1"/>
  <c r="AZ778" i="1"/>
  <c r="AZ1042" i="1"/>
  <c r="AZ1050" i="1"/>
  <c r="AZ1062" i="1"/>
  <c r="AZ761" i="1"/>
  <c r="AZ776" i="1"/>
  <c r="AZ944" i="1"/>
  <c r="AZ965" i="1"/>
  <c r="AZ1044" i="1"/>
  <c r="AZ1080" i="1"/>
  <c r="AZ1112" i="1"/>
  <c r="AZ1198" i="1"/>
  <c r="AZ959" i="1"/>
  <c r="AZ1023" i="1"/>
  <c r="AZ1047" i="1"/>
  <c r="AZ1079" i="1"/>
  <c r="AZ1111" i="1"/>
  <c r="AZ1155" i="1"/>
  <c r="AZ1203" i="1"/>
  <c r="AZ973" i="1"/>
  <c r="AZ1049" i="1"/>
  <c r="AZ1077" i="1"/>
  <c r="AZ1105" i="1"/>
  <c r="AZ1137" i="1"/>
  <c r="AZ1169" i="1"/>
  <c r="AZ1201" i="1"/>
  <c r="AZ1126" i="1"/>
  <c r="AZ1076" i="1"/>
  <c r="AZ1086" i="1"/>
  <c r="AZ972" i="1"/>
  <c r="AZ943" i="1"/>
  <c r="AZ979" i="1"/>
  <c r="AZ957" i="1"/>
  <c r="AZ1117" i="1"/>
  <c r="AZ1165" i="1"/>
  <c r="AZ1170" i="1"/>
  <c r="AZ1200" i="1"/>
  <c r="AZ1070" i="1"/>
  <c r="AZ759" i="1"/>
  <c r="AZ904" i="1"/>
  <c r="AZ1072" i="1"/>
  <c r="AZ1166" i="1"/>
  <c r="AZ1182" i="1"/>
  <c r="AZ1055" i="1"/>
  <c r="AZ941" i="1"/>
  <c r="AZ1057" i="1"/>
  <c r="AZ1099" i="1"/>
  <c r="AZ934" i="1"/>
  <c r="AZ1132" i="1"/>
  <c r="AZ763" i="1"/>
  <c r="AZ976" i="1"/>
  <c r="AZ1038" i="1"/>
  <c r="AZ1148" i="1"/>
  <c r="AZ1082" i="1"/>
  <c r="AT1231" i="1"/>
  <c r="AY1231" i="1"/>
  <c r="AX1231" i="1"/>
  <c r="AU1233" i="1"/>
  <c r="AR1233" i="1" l="1"/>
  <c r="AZ1231" i="1"/>
</calcChain>
</file>

<file path=xl/comments1.xml><?xml version="1.0" encoding="utf-8"?>
<comments xmlns="http://schemas.openxmlformats.org/spreadsheetml/2006/main">
  <authors>
    <author>Riju  Mukherjee</author>
  </authors>
  <commentList>
    <comment ref="A21" authorId="0">
      <text>
        <r>
          <rPr>
            <sz val="9"/>
            <color indexed="81"/>
            <rFont val="Tahoma"/>
            <family val="2"/>
          </rPr>
          <t xml:space="preserve">2% CST  added in Basic, consider GFL has a plant with excise in Baddi.
Freight either added in basic or shown separately, does not give any effect.
</t>
        </r>
      </text>
    </comment>
  </commentList>
</comments>
</file>

<file path=xl/comments2.xml><?xml version="1.0" encoding="utf-8"?>
<comments xmlns="http://schemas.openxmlformats.org/spreadsheetml/2006/main">
  <authors>
    <author>Riju  Mukherjee</author>
  </authors>
  <commentList>
    <comment ref="A5" authorId="0">
      <text>
        <r>
          <rPr>
            <sz val="9"/>
            <color indexed="81"/>
            <rFont val="Tahoma"/>
            <family val="2"/>
          </rPr>
          <t xml:space="preserve">2% CST  added in Basic, consider GFL has a plant with excise in Baddi.
Freight either added in basic or shown separately, does not give any effect.
</t>
        </r>
      </text>
    </comment>
  </commentList>
</comments>
</file>

<file path=xl/sharedStrings.xml><?xml version="1.0" encoding="utf-8"?>
<sst xmlns="http://schemas.openxmlformats.org/spreadsheetml/2006/main" count="19284" uniqueCount="1528">
  <si>
    <t>VVF Plant</t>
  </si>
  <si>
    <t>Material Description</t>
  </si>
  <si>
    <t>Vendor Name</t>
  </si>
  <si>
    <t>Supplier</t>
  </si>
  <si>
    <t>Vendor Region</t>
  </si>
  <si>
    <t>CST-NIL</t>
  </si>
  <si>
    <t>Sum of QTY.</t>
  </si>
  <si>
    <t>CMB</t>
  </si>
  <si>
    <t>BADDI</t>
  </si>
  <si>
    <t>3PLY CFB MEDSOP SOAP 75G NEW (SUN PR)</t>
  </si>
  <si>
    <t>RIYA PACKERS PVT. LTD.</t>
  </si>
  <si>
    <t>LOCAL</t>
  </si>
  <si>
    <t>Himachal pradesh</t>
  </si>
  <si>
    <t>(blank)</t>
  </si>
  <si>
    <t>7004 FD&amp;C RED#4(CI 14700) ex.SENSIENT</t>
  </si>
  <si>
    <t>Sensient India Private Limited</t>
  </si>
  <si>
    <t>INTER-STATE</t>
  </si>
  <si>
    <t>Maharashtra</t>
  </si>
  <si>
    <t>ALUMINIUM TAGER J&amp;J BABY POWDER 700G</t>
  </si>
  <si>
    <t>GRAVURE PACKAGING PRODUCT</t>
  </si>
  <si>
    <t>Gujarat</t>
  </si>
  <si>
    <t>AOS NEEDLES</t>
  </si>
  <si>
    <t>RHODIA SPECIALTY CHEMICAL INDI</t>
  </si>
  <si>
    <t>AOS XL 46 (38%)</t>
  </si>
  <si>
    <t>AQUACID - HEDP DISODIUM</t>
  </si>
  <si>
    <t>ARK CHEMICALS PRIVATE LIMITED</t>
  </si>
  <si>
    <t>BANDING TAPE CHANDAN SPARSH SOAP 150GX4</t>
  </si>
  <si>
    <t>D.K. Enterprises, Unit 1</t>
  </si>
  <si>
    <t>Harayana</t>
  </si>
  <si>
    <t>BANDING TAPE SAVLON GLY 75GX3 ITC</t>
  </si>
  <si>
    <t>BHARAT PACKAGING INDUSTRIES</t>
  </si>
  <si>
    <t>Chandigarh</t>
  </si>
  <si>
    <t>BANDING TAPE SAVLON GLY SOAP 125GX2 ITC</t>
  </si>
  <si>
    <t>BLABEL NIVEA MUSK TALC 400G+ SOAP 75G</t>
  </si>
  <si>
    <t>AJANTA PACKAGING</t>
  </si>
  <si>
    <t>Daman-div</t>
  </si>
  <si>
    <t>YES</t>
  </si>
  <si>
    <t>BLABEL NIVEA PURE TALC 400G+ SOAP 75G</t>
  </si>
  <si>
    <t>BLEND DD BABY-1(AlOEVERA,MP, WP,ALMP)</t>
  </si>
  <si>
    <t>HESA PHARMACEUTICA</t>
  </si>
  <si>
    <t>BLEND DD BABY-2(OLIVE EXT, GLYCERINE)</t>
  </si>
  <si>
    <t>BLEND DD BABY-3(SHEA&amp; KOBUTTER,AL&amp;TUROI)</t>
  </si>
  <si>
    <t>BLEND DD1(HERB EXT OF ALOEVERA&amp;OLIVEOIL)</t>
  </si>
  <si>
    <t>BLEND DD2(COMP. OF GLYCERINE&amp;OLIVE DER.)</t>
  </si>
  <si>
    <t>BLEND DDACNE-1A(MAN,WILL,SA, GLY,ETHLAC)</t>
  </si>
  <si>
    <t>BLEND DDACNE-1B(COMP. OF TEA TREE OIL)</t>
  </si>
  <si>
    <t>BLEND DDACNE-2A(ALOE VERA, ZINC PCA)</t>
  </si>
  <si>
    <t>BLEND DDACNE-2B(COMP. OF OLIVE EXTRACT)</t>
  </si>
  <si>
    <t>BLEND DDACNE-3(PERFUME,TRICLOSAN&amp; BHT)</t>
  </si>
  <si>
    <t>BLEND DDLITE-1(MUSH,HYP.ROOP,AV&amp;PP)</t>
  </si>
  <si>
    <t>BLEND DDLITE-2(PEA EXT. &amp; GLYCERINE)</t>
  </si>
  <si>
    <t>BLEND DDLITE-3(SHEA,KOKUM BUTTER&amp; OLIVE)</t>
  </si>
  <si>
    <t>BLEND DDLITE-4(PERFUME &amp; BHT)</t>
  </si>
  <si>
    <t>BLEND HHMITE-1(HER.EXT.OF OL&amp;ALOE VERA)</t>
  </si>
  <si>
    <t>BLEND HHMITE-2(COMP.OF SHEA BUTTER&amp;GLY)</t>
  </si>
  <si>
    <t>BLEND KZ-1(MILK&amp;WHEATPROTEIN,OLIVE&amp;ALOE)</t>
  </si>
  <si>
    <t>BLEND KZ-2(SHEA&amp;KOKUM BUTTER&amp;GLYCERINE)</t>
  </si>
  <si>
    <t>BLEND LSDEW-1 (SILVEROXIDE, PHYACID&amp;GLY)</t>
  </si>
  <si>
    <t>BLEND LSDEW-2(MP,WP,OLIVE&amp; ALOEVERAEXT)</t>
  </si>
  <si>
    <t>BLEND LSDEW-3(SHEA BUTTER&amp; OLIVE DER)</t>
  </si>
  <si>
    <t>BLEND LSDEW-4(PERFUME, TRICLOSAN &amp; BHT)</t>
  </si>
  <si>
    <t>BOPP FILM J&amp;J BABY SOAP 25G 11+1</t>
  </si>
  <si>
    <t>SIGMA PRINT</t>
  </si>
  <si>
    <t>BOPP FILM J&amp;J BABY SOAP 25G X12 HS</t>
  </si>
  <si>
    <t>BOPP FILM J&amp;J BABY SOAP 75G+33%</t>
  </si>
  <si>
    <t>BOPP FILM J&amp;J BLOSS SOAP 75G+33% CRANBY</t>
  </si>
  <si>
    <t>BOPP FILM J&amp;J MILK SOAP 75G</t>
  </si>
  <si>
    <t>BOPP FILM J&amp;J MILK SOAP 75G UN PRINT</t>
  </si>
  <si>
    <t>BOPP FILM J&amp;J MILK SOAP 75G+33% CRANBY</t>
  </si>
  <si>
    <t>BOPP FILM J&amp;J MS 1/4 LOTION 100G</t>
  </si>
  <si>
    <t>BOPP FILM J&amp;J MS 1/4 LOTION 150G</t>
  </si>
  <si>
    <t>BOPP FILM J&amp;J MS BLOSSOM 1/4 LOTION 75G</t>
  </si>
  <si>
    <t>BOPP FILM J&amp;J MS  50G</t>
  </si>
  <si>
    <t>BOPP FILM J&amp;J MS  75G EXPORT</t>
  </si>
  <si>
    <t>BOPP FILM JBMS 75 GM</t>
  </si>
  <si>
    <t>BOPP FILM MEDSOP SOAP 75G</t>
  </si>
  <si>
    <t>MODERN PACKAGING COMPANY</t>
  </si>
  <si>
    <t>BOPP FILM NEKO BOUQUET 75 GM NEW</t>
  </si>
  <si>
    <t>ADHUNIK PACKAGERS PVT. LTD</t>
  </si>
  <si>
    <t>BOPP FILM NIVEA CREME SOAP 125G</t>
  </si>
  <si>
    <t>BOPP FILM NIVEA CREME SOAP 50G</t>
  </si>
  <si>
    <t>BOPP FILM NIVEA CREME SOAP 75G</t>
  </si>
  <si>
    <t>BOPP FILM ORIFLAME M&amp;H-DOM SOAP 100G</t>
  </si>
  <si>
    <t>BOPP FILM ORIFLAME M&amp;H-EXP SOAP 100G</t>
  </si>
  <si>
    <t>BOPP FILM PERSONA SOAP 75G NEW</t>
  </si>
  <si>
    <t>BOPP TAPE AMWAY COMMON 48MM</t>
  </si>
  <si>
    <t>BOPP TAPE GALDERMA COM SOAP 48MM</t>
  </si>
  <si>
    <t>BOPP TAPE H&amp;H COMMON 60MM</t>
  </si>
  <si>
    <t>A. C. Enterprises</t>
  </si>
  <si>
    <t>BOPP TAPE ITC PRINTED 48MM</t>
  </si>
  <si>
    <t>BOPP TAPE J&amp;J</t>
  </si>
  <si>
    <t>COSMOS TWISTERS PVT. LTD.</t>
  </si>
  <si>
    <t>BOPP TAPE J&amp;J RED PRINTED</t>
  </si>
  <si>
    <t>BOPP TAPE NIVEA COMMON 48MM</t>
  </si>
  <si>
    <t>BOPP TAPE ORIFLAME COMMON 48MM</t>
  </si>
  <si>
    <t>Shri Ram Sales Corporation</t>
  </si>
  <si>
    <t>BOPP TAPE PIRAMAL COMMON 72MM (PRT)</t>
  </si>
  <si>
    <t>SHANTI PATRA PLASTICS PVT LTD</t>
  </si>
  <si>
    <t>BOTTLE WITH SLV  NIVEA PURE TALC 100G</t>
  </si>
  <si>
    <t>Indian Extrusions  Unit - II</t>
  </si>
  <si>
    <t>Utarakhand</t>
  </si>
  <si>
    <t>BOTTLE WITH SLV  NIVEA PURE TALC 400G</t>
  </si>
  <si>
    <t>BOTTLE WITH SLV NIVEA MUSK TALC 100G</t>
  </si>
  <si>
    <t>BOTTLE WITH SLV NIVEA MUSK TALC 400G</t>
  </si>
  <si>
    <t>BRIJ C20-PA(CETETH-20)</t>
  </si>
  <si>
    <t>CRODA INDIA COMPANY PVT. LTD.</t>
  </si>
  <si>
    <t>BRIJ S721-FL(STEARETH-21)</t>
  </si>
  <si>
    <t>BUTYLATED HYDROXY TOLUENE(BHT)</t>
  </si>
  <si>
    <t>KETAN CHEMICAL CORPORATION</t>
  </si>
  <si>
    <t>QUALITY INDUSTRIES</t>
  </si>
  <si>
    <t>CALCIUM CARBONATE /96602 NIVEA</t>
  </si>
  <si>
    <t>GULSHAN POLYOLS  LTD</t>
  </si>
  <si>
    <t>CAP &amp; SIFTER  NIVEA PURE TALC 100/400G</t>
  </si>
  <si>
    <t>CAP &amp; SIFTER NIVEA MUSK TALC 100/400G</t>
  </si>
  <si>
    <t>CAP J&amp;J BABY DIA RSH POWDER 200G/400G LB</t>
  </si>
  <si>
    <t>WEENER EMPIRE PLASTICS PRIVATE</t>
  </si>
  <si>
    <t>Dadra und nagar hav.</t>
  </si>
  <si>
    <t>CAP J&amp;J BABY POWDER 200G/ 400G</t>
  </si>
  <si>
    <t>WEENER EMPIRE PLASTICS LTD.</t>
  </si>
  <si>
    <t>CAP J&amp;J BABY POWDER 30G</t>
  </si>
  <si>
    <t>ALPLA INDIA P. LTD, UNIT II</t>
  </si>
  <si>
    <t>CAP J&amp;J BABY POWDER 50G/ 100G 1PIC</t>
  </si>
  <si>
    <t>CAP J&amp;J BABY POWDER 700G</t>
  </si>
  <si>
    <t>PETUELA  INDUSTRIES</t>
  </si>
  <si>
    <t>CAP J&amp;J BP 200G 1PC ONLY TRL</t>
  </si>
  <si>
    <t>CAP STS, SANDAL POWDER 150G LAB</t>
  </si>
  <si>
    <t>Weener Empire Plastics limited</t>
  </si>
  <si>
    <t>CAP STS, SANDAL POWDER 150G LAB ITC</t>
  </si>
  <si>
    <t>CAP STS, SANDAL POWDER 150G LAB ITC NV</t>
  </si>
  <si>
    <t>ITC LIMITED</t>
  </si>
  <si>
    <t>CAP STS,CC POWDER 300G LAB ITC</t>
  </si>
  <si>
    <t>CAP STS,CC POWDER 75/150G LAB ITC</t>
  </si>
  <si>
    <t>CAP STS,COLN COOL POWDER 300G LAB</t>
  </si>
  <si>
    <t>CAP STS,COLN COOL POWDER 75/150G LAB</t>
  </si>
  <si>
    <t>CAPRYLIC &amp; CAPRIC TRIGLYCERIDE(J&amp;J)</t>
  </si>
  <si>
    <t>FINE ORGANIC INDUSTRIES PVT. L</t>
  </si>
  <si>
    <t>PIOMA CHEMICALS</t>
  </si>
  <si>
    <t>CARTON CANDID SOAP 100G</t>
  </si>
  <si>
    <t>B P. Lipeds</t>
  </si>
  <si>
    <t>CARTON CANDID SOAP 50G</t>
  </si>
  <si>
    <t>CARTON DERMADEW ACNE SOAP 50G</t>
  </si>
  <si>
    <t>PACE PRINT &amp; PACK</t>
  </si>
  <si>
    <t>CARTON DERMADEW ACNE SOAP 75G MRP 149</t>
  </si>
  <si>
    <t>CARTON DERMADEW BABY SOAP 50G PS</t>
  </si>
  <si>
    <t>CARTON DERMADEW BABY SOAP 75G MRP 155</t>
  </si>
  <si>
    <t>CARTON DERMADEW LITE SOAP 50G PS</t>
  </si>
  <si>
    <t>CARTON DERMADEW LITE SOAP 75G</t>
  </si>
  <si>
    <t>CARTON DERMADEW SOAP 50G</t>
  </si>
  <si>
    <t>CARTON DERMADEW SOAP 75G MRP 129</t>
  </si>
  <si>
    <t>CARTON DEW SOAP 100GX3</t>
  </si>
  <si>
    <t>NPP PRINTING N PACKAGING</t>
  </si>
  <si>
    <t>CARTON DOY SOFTSENS TEDDY SOAP 75G SA</t>
  </si>
  <si>
    <t>CARTON FROLIX SOAP 75G</t>
  </si>
  <si>
    <t>CHETNA PACKAGING INDUSTRIES</t>
  </si>
  <si>
    <t>CARTON GALDERMA CETAPHIL SOAP 75G</t>
  </si>
  <si>
    <t>CARTON GALDERMA SOAPEX SOAP 75G</t>
  </si>
  <si>
    <t>CARTON HH MITE SOAP 75G</t>
  </si>
  <si>
    <t>CARTON J&amp;J BABY POWDER 30G 11+1</t>
  </si>
  <si>
    <t>TCPL PACKAGING LTD</t>
  </si>
  <si>
    <t>CARTON J&amp;J BABY POWDER 30G CRANBY 11+1</t>
  </si>
  <si>
    <t>CARTON J&amp;J BABY SOAP 100GX3</t>
  </si>
  <si>
    <t>CARTON J&amp;J BABY SOAP 25G</t>
  </si>
  <si>
    <t>CARTON J&amp;J BABY SOAP 75G+33%</t>
  </si>
  <si>
    <t>PARKSONS PACKAGING LTD</t>
  </si>
  <si>
    <t>CARTON J&amp;J BLOSSOM SOAP 75G+33% CRANBY</t>
  </si>
  <si>
    <t>CARTON J&amp;J MILK SOAP 75G</t>
  </si>
  <si>
    <t>CARTON J&amp;J MILK SOAP 75G+33% CRANBY</t>
  </si>
  <si>
    <t>CARTON J&amp;J MS 1/4 LOTION 100G</t>
  </si>
  <si>
    <t>CARTON J&amp;J MS 1/4 LOTION 150G</t>
  </si>
  <si>
    <t>CARTON J&amp;J MS 1/4 LOTION 150GX3+1</t>
  </si>
  <si>
    <t>CARTON J&amp;J MS 1/4 LOTION 50G</t>
  </si>
  <si>
    <t>CARTON J&amp;J MS 1/4 LOTION 75G</t>
  </si>
  <si>
    <t>CARTON J&amp;J MS BLOSSOM 1/4 LOTION 75G</t>
  </si>
  <si>
    <t>CARTON JB BLOSS SOAP 75G CRANBERRY</t>
  </si>
  <si>
    <t>CARTON JB MILK SOAP 75G CRANBERRY</t>
  </si>
  <si>
    <t>CARTON JB MILK SOAP 75G CRANBERRY EXP</t>
  </si>
  <si>
    <t>CARTON Kz SOAP 50G</t>
  </si>
  <si>
    <t>CARTON KZ SOAP 75G MRP 155</t>
  </si>
  <si>
    <t>CARTON LS DEW SOAP 75G</t>
  </si>
  <si>
    <t>CARTON MEDSOP SOAP 75G NEW (SUN PR)</t>
  </si>
  <si>
    <t>CARTON NEKO BOUQUET 75 GM NEW</t>
  </si>
  <si>
    <t>VELPACK PVT. LTD.</t>
  </si>
  <si>
    <t>CARTON NIVEA CREME CARE SOAP 125G MP</t>
  </si>
  <si>
    <t>CARTON NIVEA CREME CARE SOAP 125G SP</t>
  </si>
  <si>
    <t>CARTON NIVEA CREME CARE SOAP 75G MP</t>
  </si>
  <si>
    <t>CARTON NIVEA CREME CARE SOFT SOAP 75G SP</t>
  </si>
  <si>
    <t>CARTON NIVEA CREME SOAP 125G MP NEW</t>
  </si>
  <si>
    <t>CARTON NIVEA CREME SOAP 125G S NEW</t>
  </si>
  <si>
    <t>CARTON NIVEA CREME SOAP 125GX2 NEW</t>
  </si>
  <si>
    <t>CARTON NIVEA CREME SOAP 125GX2+75G PP</t>
  </si>
  <si>
    <t>Ajanta Print Arts</t>
  </si>
  <si>
    <t>CARTON NIVEA CREME SOAP 125GX4 NEW</t>
  </si>
  <si>
    <t>CARTON NIVEA CREME SOAP 125GX5 NEW</t>
  </si>
  <si>
    <t>CARTON NIVEA CREME SOAP 50G S</t>
  </si>
  <si>
    <t>CARTON NIVEA CREME SOAP 75G MP NEW</t>
  </si>
  <si>
    <t>CARTON NIVEA CREME SOAP 75G S INSTUT</t>
  </si>
  <si>
    <t>CARTON NIVEA CREME SOAP 75G S NEW</t>
  </si>
  <si>
    <t>CARTON NIVEA CREME SOAP 75GX2 NEW</t>
  </si>
  <si>
    <t>CARTON NIVEA CREME SOAP 75GX4 NEW</t>
  </si>
  <si>
    <t>CARTON NIVEA CREME SOAP 75GX5 NEW</t>
  </si>
  <si>
    <t>CARTON NIVEA CREME SOAP 75GX6 NEW</t>
  </si>
  <si>
    <t>CARTON NIVEA NEW BOARD 75GM (INDOBARR)</t>
  </si>
  <si>
    <t>CARTON ORIFLAME M&amp;H-DOM SOAP 100G</t>
  </si>
  <si>
    <t>PARKSONS PACKAGING LIMITED</t>
  </si>
  <si>
    <t>CARTON PERSONA SOAP 75G (3+1) CP</t>
  </si>
  <si>
    <t>CARTON PERSONA SOAP 75GX3 300GSM</t>
  </si>
  <si>
    <t>KCL LIMITED</t>
  </si>
  <si>
    <t>CARTON PERSONA SOAP 75GX3 CP</t>
  </si>
  <si>
    <t>Amway India Enterprises PVT. L</t>
  </si>
  <si>
    <t>CARTON TETMOSOL SOAP 75GX12 EXP</t>
  </si>
  <si>
    <t>SUPER MULTICOLOR PRINTERS PVT</t>
  </si>
  <si>
    <t>CARTON TRI ACTIVE AB SOAP 75G</t>
  </si>
  <si>
    <t>Borkar Packaging Pvt.Ltd</t>
  </si>
  <si>
    <t>CFB CANDID SOAP 100G</t>
  </si>
  <si>
    <t>CFB CANDID SOAP 50G</t>
  </si>
  <si>
    <t>CFB CHANDAN SPARSH SOAP 150GX4</t>
  </si>
  <si>
    <t>SHREE BHAGWATI INDUSTRIES</t>
  </si>
  <si>
    <t>CFB DERMADEW ACNE SOAP 50G CP</t>
  </si>
  <si>
    <t>CFB DERMADEW ACNE SOAP 75G CP</t>
  </si>
  <si>
    <t>CFB DERMADEW BABY SOAP 50G CP PS</t>
  </si>
  <si>
    <t>CFB DERMADEW BABY SOAP 75G CP</t>
  </si>
  <si>
    <t>CFB DERMADEW LITE SOAP 50G CP PS</t>
  </si>
  <si>
    <t>CFB DERMADEW LITE SOAP 75G CP</t>
  </si>
  <si>
    <t>CFB DERMADEW SOAP 50G CP</t>
  </si>
  <si>
    <t>CFB DERMADEW SOAP 75G CP</t>
  </si>
  <si>
    <t>CFB DEW SOAP 100GX3 CT</t>
  </si>
  <si>
    <t>CFB DIAL FRESH CUT BLOSSOM 8OZX4</t>
  </si>
  <si>
    <t>CFB DIAL FRESH CUT CITRUS 8OZX4</t>
  </si>
  <si>
    <t>CFB DOY SOFTSENS TEDDY SOAP 75G SA</t>
  </si>
  <si>
    <t>CFB FROLIX SOAP 75G CP</t>
  </si>
  <si>
    <t>MONAD TECHNOLOGIES PVT LTD</t>
  </si>
  <si>
    <t>CFB GALDERMA CETAPHIL SOAP 75G CP</t>
  </si>
  <si>
    <t>CFB GALDERMA SOAPEX SOAP 75G CP</t>
  </si>
  <si>
    <t>CFB HH MITE SOAP 75G CP</t>
  </si>
  <si>
    <t>CFB J&amp;J BABY POWDER 30G CP</t>
  </si>
  <si>
    <t>CFB J&amp;J BABY POWDER 50G</t>
  </si>
  <si>
    <t>CFB J&amp;J BABY SOAP 100GX3 CP</t>
  </si>
  <si>
    <t>CFB J&amp;J BABY SOAP 25G 11+1 CP/ FW</t>
  </si>
  <si>
    <t>CFB J&amp;J BABY SOAP 75GM + 33% CP</t>
  </si>
  <si>
    <t>CFB J&amp;J BABY SOAP 75GM + 33% CP CSD</t>
  </si>
  <si>
    <t>CFB J&amp;J BLOSSOM SOAP 75G+33% CRANBY</t>
  </si>
  <si>
    <t>CFB J&amp;J MILK SOAP 75G+33% CRANBY</t>
  </si>
  <si>
    <t>CFB J&amp;J MS 1/4 LOTION 100G CP</t>
  </si>
  <si>
    <t>CFB J&amp;J MS 1/4 LOTION 150G CP</t>
  </si>
  <si>
    <t>CFB J&amp;J MS 1/4 LOTION 150G CP 7DOZ</t>
  </si>
  <si>
    <t>CFB J&amp;J MS 1/4 LOTION 150GX3+1 CP</t>
  </si>
  <si>
    <t>CFB J&amp;J MS 1/4 LOTION 50G CP</t>
  </si>
  <si>
    <t>CFB J&amp;J MS 1/4 LOTION 75G CP</t>
  </si>
  <si>
    <t>CFB J&amp;J MS 1/4 LOTION 75G CP CSD</t>
  </si>
  <si>
    <t>CFB J&amp;J MS BLOSSOM 1/4 LOTION 75G CP</t>
  </si>
  <si>
    <t>CFB JB BLOSS SOAP 75G CRANBERRY</t>
  </si>
  <si>
    <t>CFB JB MILK SOAP 75G - REGULAR</t>
  </si>
  <si>
    <t>CFB JB MILK SOAP 75G CRANBERRY</t>
  </si>
  <si>
    <t>CFB JB MILK SOAP 75G CRANBERRY EXP</t>
  </si>
  <si>
    <t>CFB JB POWDER 100G 1PIC</t>
  </si>
  <si>
    <t>CFB JB POWDER 30G CRANBERRY</t>
  </si>
  <si>
    <t>CFB JB POWDER 50G CRANBERRY</t>
  </si>
  <si>
    <t>CFB JBP 200G+JBS 100G OFFER PKG</t>
  </si>
  <si>
    <t>CFB Kz SOAP 50G CP</t>
  </si>
  <si>
    <t>CFB Kz SOAP 75G CP</t>
  </si>
  <si>
    <t>CFB LS DEW SOAP 75G CP</t>
  </si>
  <si>
    <t>CFB MARGO ORG NEEM SOAP 100G WP</t>
  </si>
  <si>
    <t>K. N. PAPERS &amp; PACKAGES</t>
  </si>
  <si>
    <t>CFB MEDSOP SOAP 75G NEW (SUN PR)</t>
  </si>
  <si>
    <t>CFB NEKO BOUQUET 75G NEW</t>
  </si>
  <si>
    <t>CFB NIVEA CREME CARE SOAP 125G SP</t>
  </si>
  <si>
    <t>CFB NIVEA CREME CARE SOAP 125GX2</t>
  </si>
  <si>
    <t>CFB NIVEA CREME CARE SOAP 125GX4</t>
  </si>
  <si>
    <t>CFB NIVEA CREME CARE SOAP 75G SP</t>
  </si>
  <si>
    <t>CFB NIVEA CREME CARE SOAP 75GX2</t>
  </si>
  <si>
    <t>CFB NIVEA CREME CARE SOAP 75GX4</t>
  </si>
  <si>
    <t>CFB NIVEA CREME SOAP 125G S NEW</t>
  </si>
  <si>
    <t>CFB NIVEA CREME SOAP 125GX2 NEW</t>
  </si>
  <si>
    <t>CFB NIVEA CREME SOAP 125GX2+75G</t>
  </si>
  <si>
    <t>CFB NIVEA CREME SOAP 125GX4 NEW</t>
  </si>
  <si>
    <t>CFB NIVEA CREME SOAP 125GX5 NEW</t>
  </si>
  <si>
    <t>CFB NIVEA CREME SOAP 50G S</t>
  </si>
  <si>
    <t>CFB NIVEA CREME SOAP 75G S INT SALE</t>
  </si>
  <si>
    <t>CFB NIVEA CREME SOAP 75G S NEW</t>
  </si>
  <si>
    <t>CFB NIVEA CREME SOAP 75GX2 NEW</t>
  </si>
  <si>
    <t>CFB NIVEA CREME SOAP 75GX4 NEW</t>
  </si>
  <si>
    <t>CFB NIVEA CREME SOAP 75GX5 NEW</t>
  </si>
  <si>
    <t>CFB NIVEA CREME SOAP 75GX6 NEW</t>
  </si>
  <si>
    <t>CFB NIVEA MUSK TALC 400G+CREAM SOFT 75G</t>
  </si>
  <si>
    <t>Pushpam Containers Pvt. Ltd.</t>
  </si>
  <si>
    <t>CFB NIVEA MUSK TALC 400G+MUSK TALC 100G</t>
  </si>
  <si>
    <t>CFB NIVEA PURE TALC 400G+CREAM SOFT 75G</t>
  </si>
  <si>
    <t>CFB NIVEA PURE TALC 400G+PURE TALC 100G</t>
  </si>
  <si>
    <t>CFB NIVEA PURE/MUSK TALC 100G BP</t>
  </si>
  <si>
    <t>CFB NIVEA PURE/MUSK TALC 400G BP</t>
  </si>
  <si>
    <t>CFB ORIFLAME M&amp;H-DOM SOAP 100G CP</t>
  </si>
  <si>
    <t>CFB ORIFLAME M&amp;H-EXP SOAP 100G CP</t>
  </si>
  <si>
    <t>CFB ORIFLAME NEEM SOAP 75G</t>
  </si>
  <si>
    <t>CFB ORIFLAME ROSE SOAP 75G</t>
  </si>
  <si>
    <t>CFB PERSONA SOAP 75G (3+1) CP NEW</t>
  </si>
  <si>
    <t>CFB PERSONA SOAP 75GX3 CP NEW</t>
  </si>
  <si>
    <t>CFB PERSONA SOAP 75GX3 CP NO PARTITION</t>
  </si>
  <si>
    <t>CFB SAVLON ALV 125G ITC 4OFF</t>
  </si>
  <si>
    <t>SHIVALIK CONTAINERS PVT LTD -</t>
  </si>
  <si>
    <t>CFB SAVLON ALV 75G ITC 5OFF</t>
  </si>
  <si>
    <t>CFB SAVLON GLY SOAP 125G ITC 4OFF</t>
  </si>
  <si>
    <t>CFB SAVLON GLY SOAP 45G WP ITC</t>
  </si>
  <si>
    <t>CFB SAVLON GLY SOAP 75G ITC 5OFF</t>
  </si>
  <si>
    <t>CFB SAVLON GLY SOAP 75GX3 ITC</t>
  </si>
  <si>
    <t>CFB SAVLON SOAP GLY 125GX2 WP ITC</t>
  </si>
  <si>
    <t>CFB STS, SANDAL POWDER 150G ITC</t>
  </si>
  <si>
    <t>CFB STS,CC POWDER 150G ITC</t>
  </si>
  <si>
    <t>CFB STS,CC POWDER 300G ITC</t>
  </si>
  <si>
    <t>CFB STS,CC POWDER 75G ITC</t>
  </si>
  <si>
    <t>CFB TETMOSOL SOAP 100G</t>
  </si>
  <si>
    <t>CFB TETMOSOL SOAP 75G EXP</t>
  </si>
  <si>
    <t>CFB TOOR SOAP 125G CP</t>
  </si>
  <si>
    <t>CFB TOOR SOAP 75G CP</t>
  </si>
  <si>
    <t>CFB TRI ACTIVE AB SOAP 75G</t>
  </si>
  <si>
    <t>CITRIC ACID</t>
  </si>
  <si>
    <t>ACID INDIA (MUMBAI)</t>
  </si>
  <si>
    <t>CITRIC ACID ANHYDROUS-J&amp;J</t>
  </si>
  <si>
    <t>NANDU CHEMICAL INDUSTRIES</t>
  </si>
  <si>
    <t>Karnataka</t>
  </si>
  <si>
    <t>CITRONELLA OIL</t>
  </si>
  <si>
    <t>T.M.V. SHENOI</t>
  </si>
  <si>
    <t>Kerala</t>
  </si>
  <si>
    <t>CLOTRIMAZOLE POWDER</t>
  </si>
  <si>
    <t>Amoli Organics Pvt. Ltd</t>
  </si>
  <si>
    <t>CO: COSMENYL YELLOW G30-CI 11680</t>
  </si>
  <si>
    <t>PRATUL CHEMICALS PVT. LTD.</t>
  </si>
  <si>
    <t>CO:CC BLUE FINE PASTE 612(CI No.74160)</t>
  </si>
  <si>
    <t>CLARIANT CHEMICALS (INDIA) LIM</t>
  </si>
  <si>
    <t>CO:PIGMENT BLACK  PASTE 683(CI77266)</t>
  </si>
  <si>
    <t>CO:PIGMENT GREEN PASTE( CI 74260)</t>
  </si>
  <si>
    <t>CO:YELLOW PASTE (CI11680)</t>
  </si>
  <si>
    <t>COCONUT FATTY ACID REGULAR</t>
  </si>
  <si>
    <t>GODREJ INDUSTRIES LTD.</t>
  </si>
  <si>
    <t>CODEX 7101</t>
  </si>
  <si>
    <t>EXCEL INDUSTRIES LTD</t>
  </si>
  <si>
    <t>CODEX POWDER HIL</t>
  </si>
  <si>
    <t>COLOUR LAVANYA PURPLISH BLUE 11158</t>
  </si>
  <si>
    <t>NEELIKON FOOD DYES AND CHEMICA</t>
  </si>
  <si>
    <t>CONTAINER J&amp;J BABY POWDER 100G LB 1PIC</t>
  </si>
  <si>
    <t>CONTAINER J&amp;J BABY POWDER 200G</t>
  </si>
  <si>
    <t>CONTAINER J&amp;J BABY POWDER 200G LB CRANBY</t>
  </si>
  <si>
    <t>CONTAINER J&amp;J BABY POWDER 30G LAB</t>
  </si>
  <si>
    <t>CONTAINER J&amp;J BABY POWDER 30G LB CRANBY</t>
  </si>
  <si>
    <t>CONTAINER J&amp;J BABY POWDER 400G</t>
  </si>
  <si>
    <t>CONTAINER J&amp;J BABY POWDER 400G LB CRANBY</t>
  </si>
  <si>
    <t>CONTAINER J&amp;J BABY POWDER 50G</t>
  </si>
  <si>
    <t>CONTAINER J&amp;J BABY POWDER 50G LB CRANBY</t>
  </si>
  <si>
    <t>CONTAINER J&amp;J BABY POWDER 700G</t>
  </si>
  <si>
    <t>CONTAINER J&amp;J BABY POWDER 700G LB CRANBY</t>
  </si>
  <si>
    <t>CONTAINER J&amp;J BP 200G LB 1PC ONLY TRL</t>
  </si>
  <si>
    <t>CONTAINER J&amp;J BP 400G LB 1PC ONLY TRL</t>
  </si>
  <si>
    <t>CONTAINER STS, SANDAL POW 150G LAB ITC</t>
  </si>
  <si>
    <t>CONTAINER STS, SANDAL POWDER 150G LAB</t>
  </si>
  <si>
    <t>CONTAINER STS,CC POWDER 150G LAB ITC</t>
  </si>
  <si>
    <t>CONTAINER STS,CC POWDER 300G LAB ITC</t>
  </si>
  <si>
    <t>CONTAINER STS,CC POWDER 75G LAB ITC</t>
  </si>
  <si>
    <t>CONTAINER STS,COLN COOL POWDER 150G LAB</t>
  </si>
  <si>
    <t>CONTAINER STS,COLN COOL POWDER 300G LAB</t>
  </si>
  <si>
    <t>CONTAINER STS,COLN COOL POWDER 75G LAB</t>
  </si>
  <si>
    <t>COSMENYL BLUE A4 R-CI 74160/H 12747</t>
  </si>
  <si>
    <t>D&amp;C RED 33(CI 17200)</t>
  </si>
  <si>
    <t>DANGLER TETMOSOL SOAP 100G</t>
  </si>
  <si>
    <t>Amcor Flexibles India Pvt Ltd</t>
  </si>
  <si>
    <t>KAANE PACKAGING PVT. LTD.</t>
  </si>
  <si>
    <t>UNIGLOBE PACKAGING PVT. LTD.</t>
  </si>
  <si>
    <t>DISODIUM EDTA (C)</t>
  </si>
  <si>
    <t>CANTON LABORATORIES PVT. LTD.</t>
  </si>
  <si>
    <t>DISODIUM EDTA J&amp;J</t>
  </si>
  <si>
    <t>ACI INDUSTRIAL ORGANICS PVT. L</t>
  </si>
  <si>
    <t>DISODIUM LAURYL SULPHOSUCCINATE</t>
  </si>
  <si>
    <t>DISTEARDIMONIUM HECTORITE/254</t>
  </si>
  <si>
    <t>Vanesa cosmetics</t>
  </si>
  <si>
    <t>DOW CORNING 580 WAX</t>
  </si>
  <si>
    <t>DOW CORNING INDIA PVT. LTD.</t>
  </si>
  <si>
    <t>EDTA TETRASODIUM SALT</t>
  </si>
  <si>
    <t>EUCERITE PA EMOLIENT</t>
  </si>
  <si>
    <t>NIVEA INDIA PRIVATE LIMITED</t>
  </si>
  <si>
    <t>FLUTE TRAY JBP 200G+JBS 100G OFFER PKG</t>
  </si>
  <si>
    <t>A.P.ART PRINTERS PVT.LTD</t>
  </si>
  <si>
    <t>FRAGRANCE AVENUE</t>
  </si>
  <si>
    <t>SYMRISE PRIVATE LIMITED</t>
  </si>
  <si>
    <t>Tamilnadu</t>
  </si>
  <si>
    <t>FRAGRANCE B03104</t>
  </si>
  <si>
    <t>S.H. KELKAR &amp; CO. PVT. LTD</t>
  </si>
  <si>
    <t>FRAGRANCE B03131</t>
  </si>
  <si>
    <t>FRAGRANCE BRUTUS</t>
  </si>
  <si>
    <t>FRAGRANCE HAPPY BABY 367124</t>
  </si>
  <si>
    <t>GLUE HL 45</t>
  </si>
  <si>
    <t>SHREE VINAYAK ORGANICS(I)PVT.L</t>
  </si>
  <si>
    <t>GLYCERYL GLUCOSIDE</t>
  </si>
  <si>
    <t>HOSTAPON SCI 85 P (S)</t>
  </si>
  <si>
    <t>CLARIANT INDIA PRIVATE LIMITED</t>
  </si>
  <si>
    <t>DKSH INDIA PVT. LTD.</t>
  </si>
  <si>
    <t>HYDROLACTIN 2500</t>
  </si>
  <si>
    <t>INNER LABLE PERSONA SOAP 75GX3</t>
  </si>
  <si>
    <t>SAIPROGRAFIQ</t>
  </si>
  <si>
    <t>Uttar-pradesh</t>
  </si>
  <si>
    <t>ISOPROPYL MYRISTATE</t>
  </si>
  <si>
    <t>SUBHASH CHEMICAL INDUSTRIES PV</t>
  </si>
  <si>
    <t>KETOCONAZOLE</t>
  </si>
  <si>
    <t>KOKUM BUTTER</t>
  </si>
  <si>
    <t>LABEL NIVEA COMMON TALC 100/400G</t>
  </si>
  <si>
    <t>Shree Ganesh Graphics Pvt Ltd</t>
  </si>
  <si>
    <t>LABEL PERSONA SOAP 75GX3 FOR CARTON</t>
  </si>
  <si>
    <t>Encana International</t>
  </si>
  <si>
    <t>LAMINATE CANDID SOAP 100G FW</t>
  </si>
  <si>
    <t>LAMINATE CANDID SOAP 50G FW</t>
  </si>
  <si>
    <t>LAMINATE DERMADEW ACNE SOAP 50G FW NEW</t>
  </si>
  <si>
    <t>LAMINATE DERMADEW ACNE SOAP 75G FW NEW</t>
  </si>
  <si>
    <t>LAMINATE DERMADEW BABY SOAP 50G FW NEW</t>
  </si>
  <si>
    <t>LAMINATE DERMADEW BABY SOAP 75G FW NEW</t>
  </si>
  <si>
    <t>LAMINATE DERMADEW LITE SOAP 50G FW PS NW</t>
  </si>
  <si>
    <t>LAMINATE DERMADEW SOAP 50G FW NEW</t>
  </si>
  <si>
    <t>LAMINATE DERMADEW SOAP 75G FW NEW</t>
  </si>
  <si>
    <t>LAMINATE GALDERMA COM SOAP 75G</t>
  </si>
  <si>
    <t>LAMINATE KZ SOAP 50G FW NEW</t>
  </si>
  <si>
    <t>LAMINATE KZ SOAP 75G FW NEW</t>
  </si>
  <si>
    <t>LAMINATE ORIFLAME NEEM SOAP 75G</t>
  </si>
  <si>
    <t>LAMINATE ORIFLAME ROSE SOAP 75G</t>
  </si>
  <si>
    <t>LANOLIN ANHYDROUS</t>
  </si>
  <si>
    <t>SURU CHEMICALS &amp;</t>
  </si>
  <si>
    <t>LIGHT LIQUID PARAFFIN IP</t>
  </si>
  <si>
    <t>SAVITA OIL TECHNOLOGIES LIMITE</t>
  </si>
  <si>
    <t>MERQUAT +3330 POLYMER</t>
  </si>
  <si>
    <t>ARIHANT INNOCHEM PVT LTD</t>
  </si>
  <si>
    <t>MERQUAT 100 POLYMER</t>
  </si>
  <si>
    <t>METHYL PARABEN IP</t>
  </si>
  <si>
    <t>ALTA LABORATORIES LIMITED</t>
  </si>
  <si>
    <t>MIRANOL C2M CONC. NP</t>
  </si>
  <si>
    <t>MONOSULPHIRAM</t>
  </si>
  <si>
    <t>PIRAMAL ENTERPRISES LIMITED</t>
  </si>
  <si>
    <t>ORIFLAME INNER CFB ROSE SOAP 75G</t>
  </si>
  <si>
    <t>PALLET SAVLON HYGIENE -HEAT TREATED</t>
  </si>
  <si>
    <t>JAYANT PACKING INDUSTRY GANDHI</t>
  </si>
  <si>
    <t>PANTHENOL</t>
  </si>
  <si>
    <t>PAPER SLEEVE NIVEA CREME CARE 125GX2</t>
  </si>
  <si>
    <t>PAPER SLEEVE NIVEA CREME CARE 125GX4</t>
  </si>
  <si>
    <t>PAPER SLEEVE NIVEA CREME CARE 75GX2</t>
  </si>
  <si>
    <t>PAPER SLEEVE NIVEA CREME CARE 75GX4</t>
  </si>
  <si>
    <t>PARAFFIN OIL LV669 NIVEA</t>
  </si>
  <si>
    <t>Unicorn Petroleum Industries</t>
  </si>
  <si>
    <t>PEG 400/</t>
  </si>
  <si>
    <t>India Glycols Limited</t>
  </si>
  <si>
    <t>PERFUME - 358502 PURE NEEM IMP III</t>
  </si>
  <si>
    <t>PERFUME 2665/2005-JBS</t>
  </si>
  <si>
    <t>ULTRA INTERNATIONAL LIMITED</t>
  </si>
  <si>
    <t>PERFUME AAVA 110 IMP1</t>
  </si>
  <si>
    <t>GIVAUDAN (INDIA) PRIVATE LIMIT</t>
  </si>
  <si>
    <t>PERFUME BLEND FOR HHMITE</t>
  </si>
  <si>
    <t>PERFUME DIVINE ROSE 2</t>
  </si>
  <si>
    <t>FIRMENICH AROMATICS (I) PVT.LT</t>
  </si>
  <si>
    <t>PERFUME DOVINA</t>
  </si>
  <si>
    <t>PERFUME FOR DERMADEW</t>
  </si>
  <si>
    <t>PERFUME FOR DERMADEW BABY SOAP</t>
  </si>
  <si>
    <t>PERFUME FOR KZ SOAP</t>
  </si>
  <si>
    <t>PERFUME- GF - 97354</t>
  </si>
  <si>
    <t>GOLDFIELD FRAGRANCES PVT.LTD.</t>
  </si>
  <si>
    <t>Goa</t>
  </si>
  <si>
    <t>Perfume- GF- 105280 ( Bleshing Pink)</t>
  </si>
  <si>
    <t>PERFUME GIVAUDAN AMBER PLUS IMP3</t>
  </si>
  <si>
    <t>PERFUME HALO GF 98701</t>
  </si>
  <si>
    <t>PERFUME JBP 2233 (DEP FREE)</t>
  </si>
  <si>
    <t>INTERNATIONAL FLAVOURS &amp; FRAGR</t>
  </si>
  <si>
    <t>PERFUME KAREENA 132 IMP 2</t>
  </si>
  <si>
    <t>PERFUME LIFE GF 91900</t>
  </si>
  <si>
    <t>PERFUME MAMBELA 228141IAB</t>
  </si>
  <si>
    <t>PERFUME NEKO BOUQUET</t>
  </si>
  <si>
    <t>ZEST AROMAS PVT. LTD.</t>
  </si>
  <si>
    <t>PERFUME ORIFLAME MILK &amp; HONEY 1923 ESS</t>
  </si>
  <si>
    <t>PERFUME PEACE GF 99936</t>
  </si>
  <si>
    <t>PERFUME SANDAL DOOR</t>
  </si>
  <si>
    <t>PERFUME SAVLON</t>
  </si>
  <si>
    <t>PERFUME STRAWBERRY CREAM 270609</t>
  </si>
  <si>
    <t>KONARK HERBALS AND HEALTH CARE</t>
  </si>
  <si>
    <t>PERFUME VELVETY GF-  104331</t>
  </si>
  <si>
    <t>PERMETHRIN BLEND</t>
  </si>
  <si>
    <t>PET FILM J&amp;J BABY POWDER 200G/ 400G</t>
  </si>
  <si>
    <t>KRIS FLEXIPACKS PRIVATE LIMITE</t>
  </si>
  <si>
    <t>PET FILM J&amp;J BABY POWDER 200G/ 400G 1PIC</t>
  </si>
  <si>
    <t>PET SLEEVE J&amp;J BABY POWDER 50G/ 100G</t>
  </si>
  <si>
    <t>PET SLEEVE J&amp;J BABY POWDER 50G/100G 1PIC</t>
  </si>
  <si>
    <t>POUCH SAVLON GLY SOAP 45G WP ITC</t>
  </si>
  <si>
    <t>SWETA INDUSTRIES</t>
  </si>
  <si>
    <t>West-bengal</t>
  </si>
  <si>
    <t>POVIDONE K-30</t>
  </si>
  <si>
    <t>DEEPSHELL ENTERPRISE</t>
  </si>
  <si>
    <t>PRINTED BOPPFILM FROLIX 75G-JANSSEN</t>
  </si>
  <si>
    <t>SUPER SEALS</t>
  </si>
  <si>
    <t>PRINTED LEAFLET FROLIX 75G(JANSSEN, J&amp;J)</t>
  </si>
  <si>
    <t>MAYUR PRINT N PACK</t>
  </si>
  <si>
    <t>PROPLYENE GYLCOL USP</t>
  </si>
  <si>
    <t>VIMAL INTERTRADE PVT. LTD</t>
  </si>
  <si>
    <t>VIMAL LIFESCIENCES PVT. LTD.</t>
  </si>
  <si>
    <t>PROPYLENE GLYCOL IP</t>
  </si>
  <si>
    <t>KRISHNA SOLVECHEM LTD</t>
  </si>
  <si>
    <t>RNCC/Ground Calcium Carbonate</t>
  </si>
  <si>
    <t>LIME CHEMICALS LTD</t>
  </si>
  <si>
    <t>SALICYLIC ACID IP</t>
  </si>
  <si>
    <t>SALICYLIC ACID-H&amp;H</t>
  </si>
  <si>
    <t>SHEA BUTTER-ULTRA REFINED</t>
  </si>
  <si>
    <t>N V ORGANICS PVT LTD.</t>
  </si>
  <si>
    <t>Delhi</t>
  </si>
  <si>
    <t>SHRINK FILM JBP 200G+JBS 100G OFFER PKG</t>
  </si>
  <si>
    <t>Shrink Packaging Systems Pvt.</t>
  </si>
  <si>
    <t>SHRINK SLEEVE CANDID SOAP 100GX6</t>
  </si>
  <si>
    <t>Grip Tight Packaging (I) Pvt.L</t>
  </si>
  <si>
    <t>GRIP TIGHT SHRINK FILM PVT LTD</t>
  </si>
  <si>
    <t>SHRINK SLEEVE CANDID SOAP 50GX6</t>
  </si>
  <si>
    <t>SHRINK SLEEVE GALDERMA COM SOAP 75G</t>
  </si>
  <si>
    <t>SHRINK SLEEVE NIVEA SOAP 125GX2</t>
  </si>
  <si>
    <t>Vaibhav Plasto Printing &amp; Pack</t>
  </si>
  <si>
    <t>SHRINK SLEEVE NIVEA SOAP 125GX4</t>
  </si>
  <si>
    <t>SHRINK SLEEVE NIVEA SOAP 75GX2</t>
  </si>
  <si>
    <t>SHRINK SLEEVE NIVEA SOAP 75GX4</t>
  </si>
  <si>
    <t>SLEEVE SAVLON HYGIENE 100 GM -TAIWA</t>
  </si>
  <si>
    <t>ANU PACKAGING</t>
  </si>
  <si>
    <t>SOAP NOODLES TRANSLUCENT</t>
  </si>
  <si>
    <t>SOAP NOODLES-PALMSABUN 8000(80:20&amp;ALK.)</t>
  </si>
  <si>
    <t>H &amp; B PHARMACEUTICA LLP</t>
  </si>
  <si>
    <t>SODIUM CARBOXY METHYL CELLULOSE</t>
  </si>
  <si>
    <t>NITIN CHEMICALS</t>
  </si>
  <si>
    <t>SODIUM LAURYL SULPHATE 12-14 N</t>
  </si>
  <si>
    <t>GODREJ INDUSTRIES LIMITED</t>
  </si>
  <si>
    <t>SODIUM LAURYL SULPHATE POW</t>
  </si>
  <si>
    <t>SODIUM META BISULFITE</t>
  </si>
  <si>
    <t>JKW Chemicals Pvt. Ltd.</t>
  </si>
  <si>
    <t>RAJ IMPEX</t>
  </si>
  <si>
    <t>SODIUM SESQUICITRATE</t>
  </si>
  <si>
    <t>NAVNIDH PHARMA LAB</t>
  </si>
  <si>
    <t>SODIUM SULFATE</t>
  </si>
  <si>
    <t>SUDESH CHEMICALS PVT LTD</t>
  </si>
  <si>
    <t>SODIUM THIOSULFATE/6459 (IMPORTANT)</t>
  </si>
  <si>
    <t>MERCK LIMITED</t>
  </si>
  <si>
    <t>SOFT PETROLEUM JELLY</t>
  </si>
  <si>
    <t>ALKA CHEMICAL INDUSTRIES</t>
  </si>
  <si>
    <t>SORBITOL 70%</t>
  </si>
  <si>
    <t>STICKER NIVEA MUSK TALC 100G OFFER</t>
  </si>
  <si>
    <t>AD PRINT EXCELLENCE</t>
  </si>
  <si>
    <t>STICKER NIVEA MUSK TALC 400G OFFER</t>
  </si>
  <si>
    <t>STICKER NIVEA PURE TALC 100G OFFER</t>
  </si>
  <si>
    <t>STICKER NIVEA PURE TALC 400G OFFER</t>
  </si>
  <si>
    <t>Stickers for JBP 30Gm</t>
  </si>
  <si>
    <t>WEBTECH LABELS PVT LTD</t>
  </si>
  <si>
    <t>STIFFNER 68MM 130 BOARD + 10Μ POLY</t>
  </si>
  <si>
    <t>SWEET INDUSTRIES INDIA PVT.LTD</t>
  </si>
  <si>
    <t>STIFFNER 74MM 130 ASR +14 POLY</t>
  </si>
  <si>
    <t>STIFFNER 79MM 115 BOARD + 10Μ POLY</t>
  </si>
  <si>
    <t>STIFFNER 85MM 130 ASR +10 POLY J&amp;J EXP</t>
  </si>
  <si>
    <t>STIFFNER 85MM 130 ASR +12 POLY</t>
  </si>
  <si>
    <t>STIFFNER 88MM 130 ASR +14 POLY</t>
  </si>
  <si>
    <t>STIFFNER 90 MM 115/10 GSM J&amp; J</t>
  </si>
  <si>
    <t>SWEET ALMOND OIL</t>
  </si>
  <si>
    <t>AROMEX INDUSTRY</t>
  </si>
  <si>
    <t>TALC FINEX</t>
  </si>
  <si>
    <t>UDAIPUR MINERAL DEVELOPMENT</t>
  </si>
  <si>
    <t>Rajsthan</t>
  </si>
  <si>
    <t>TALC/12394 NIVEA</t>
  </si>
  <si>
    <t>HI TECH MINERALS AND CHEMICALS</t>
  </si>
  <si>
    <t>TEA TREE OIL</t>
  </si>
  <si>
    <t>TINOGAURD TT</t>
  </si>
  <si>
    <t>SUNSHINE INDIA INC.</t>
  </si>
  <si>
    <t>TINOPAL CBS-X</t>
  </si>
  <si>
    <t>TITANIUM DIOXIDE</t>
  </si>
  <si>
    <t>RAMNIKLAL .S.GOSALIA &amp; CO</t>
  </si>
  <si>
    <t>TITANIUM DIOXIDE J&amp;J</t>
  </si>
  <si>
    <t>TITANIUM DIOXIDE/96242</t>
  </si>
  <si>
    <t>SIGNET CHEMICAL CORPORATION PV</t>
  </si>
  <si>
    <t>TRICHLORO CARBANILIDE(TCC)</t>
  </si>
  <si>
    <t>CHEMSPEC CHEMICALS PVT.LTD</t>
  </si>
  <si>
    <t>TRIETHANOLAMINE-99%</t>
  </si>
  <si>
    <t>VENUS INTERNATIONAL</t>
  </si>
  <si>
    <t>VITAMIN A PALMITATE</t>
  </si>
  <si>
    <t>NANDLAL BANKATLAL PVT. LTD.</t>
  </si>
  <si>
    <t>VITAMIN E ACETATE</t>
  </si>
  <si>
    <t>SOHAM ORGANICS PVT. LTD.</t>
  </si>
  <si>
    <t>VITAMIN E ACETATE-HENKEL</t>
  </si>
  <si>
    <t>WRAPPER CHANDAN SPARSH SOAP 150G MP</t>
  </si>
  <si>
    <t>WRAPPER SAVLON 100G</t>
  </si>
  <si>
    <t>THE PAPER PRODUCTS LTD.</t>
  </si>
  <si>
    <t>WRAPPER SAVLON ALOE VERA SOAP 125G</t>
  </si>
  <si>
    <t>WRAPPER SAVLON ALV 125G ITC 4OFF</t>
  </si>
  <si>
    <t>WRAPPER SAVLON ALV 75G ITC 5OFF</t>
  </si>
  <si>
    <t>WRAPPER SAVLON GLY SOAP 125G ITC 4OFF</t>
  </si>
  <si>
    <t>WRAPPER SAVLON GLY SOAP 45G ITC</t>
  </si>
  <si>
    <t>WRAPPER SAVLON GLY SOAP 75G ITC 5OFF</t>
  </si>
  <si>
    <t>WRAPPER SAVLON GLY SOAP 75GX3 ITC</t>
  </si>
  <si>
    <t>WRAPPER SAVLON SOAP 125X2 ITC</t>
  </si>
  <si>
    <t>WRAPPER TETMOSOL SOAP 100G</t>
  </si>
  <si>
    <t>ORIENT PRESS LTD.</t>
  </si>
  <si>
    <t>WRAPPER TETMOSOL SOAP 75G EXP</t>
  </si>
  <si>
    <t>XERLITE DENIM BLUE TSNCI 61565</t>
  </si>
  <si>
    <t>DEVARSONS INDUSTRIES PVT.LTD.</t>
  </si>
  <si>
    <t>XIAMETER PMX-200 SILICONE FLUID 350 cs</t>
  </si>
  <si>
    <t>CONNELL BROS COMPANY</t>
  </si>
  <si>
    <t>XIAMETER PMX-200 SILICONE FLUID 50 CS</t>
  </si>
  <si>
    <t>MASCOT UNIVERSAL PVT. LTD.</t>
  </si>
  <si>
    <t>ZINC OXIDE - J&amp;J</t>
  </si>
  <si>
    <t>KVB PROCESSORS PVT. LTD.</t>
  </si>
  <si>
    <t>DAMAN</t>
  </si>
  <si>
    <t>3 PLY INNER SMARTIKLEEN HANDGEL 60ML</t>
  </si>
  <si>
    <t>BHANUSHALI PACKAGING</t>
  </si>
  <si>
    <t>ADHESIVE GUM  DYNACOL 600</t>
  </si>
  <si>
    <t>CHEMLINE INDIA LIMITED</t>
  </si>
  <si>
    <t>BOPP TAPE  RBI  PRINTED</t>
  </si>
  <si>
    <t>POSITIVE INDUSTRIES</t>
  </si>
  <si>
    <t>BOTTLE  DETTOL AS 110ML</t>
  </si>
  <si>
    <t>HSIL Limited Packaging Product</t>
  </si>
  <si>
    <t>BOTTLE  DETTOL AS 200ML</t>
  </si>
  <si>
    <t>HINDUSTHAN NATIONAL GLASS</t>
  </si>
  <si>
    <t>BOTTLE  DETTOL AS 60ML</t>
  </si>
  <si>
    <t>BOTTLE  DETTOL HS 200ML</t>
  </si>
  <si>
    <t>CHEMCO PLASTIC INDUSTRIES PVT.</t>
  </si>
  <si>
    <t>BOTTLE  DETTOL HS 50ML</t>
  </si>
  <si>
    <t>BOTTLE BACTORUB HR 100ML</t>
  </si>
  <si>
    <t xml:space="preserve"> BLOWN ENTERPRISES</t>
  </si>
  <si>
    <t>BOTTLE BACTORUB HR 500ML</t>
  </si>
  <si>
    <t>BOTTLE DETTOL HS 50ML UV BLOCKER</t>
  </si>
  <si>
    <t>BOTTLE FRIGERM HS 150ML</t>
  </si>
  <si>
    <t>BOTTLE INSTACLENZ H/G 60 ML</t>
  </si>
  <si>
    <t>BUNG DETTOL AS 5LTR</t>
  </si>
  <si>
    <t>INGENIOUS PLASTICS PVT LTD</t>
  </si>
  <si>
    <t>CAP  DETTOL AS 200ML</t>
  </si>
  <si>
    <t>SURESEAL PVT.LTD</t>
  </si>
  <si>
    <t>CAP  DETTOL AS 50/60ML</t>
  </si>
  <si>
    <t>ALU TOP</t>
  </si>
  <si>
    <t>CAP DETTOL AS 5LTR</t>
  </si>
  <si>
    <t>CAP SMARTIKLEEN HAND GEL 60ML</t>
  </si>
  <si>
    <t>CAP-60/120 INSTACLENZ HAND GEL</t>
  </si>
  <si>
    <t>CARBOPOL ULTREZ 20</t>
  </si>
  <si>
    <t>CASTOR OIL</t>
  </si>
  <si>
    <t>CENTURY OIL LTD</t>
  </si>
  <si>
    <t>Andhra pradesh</t>
  </si>
  <si>
    <t>CFB  DETTOL AS 110ML</t>
  </si>
  <si>
    <t>PATEL PACKAGING</t>
  </si>
  <si>
    <t>CFB  DETTOL AS 200ML</t>
  </si>
  <si>
    <t>CFB  DETTOL AS 60ML</t>
  </si>
  <si>
    <t>CFB  DETTOL HS 200ML</t>
  </si>
  <si>
    <t>CFB  DETTOL HS 50ML</t>
  </si>
  <si>
    <t>CFB BACTORUB HR 5 LITER</t>
  </si>
  <si>
    <t>Su - Pack</t>
  </si>
  <si>
    <t>CFB BACTORUB HR 500ML BT</t>
  </si>
  <si>
    <t>CFB DETTOL AS 5LTR</t>
  </si>
  <si>
    <t>AMBE PACKAGING INDUSTRIES</t>
  </si>
  <si>
    <t>CFB DETTOL COMMON HS 50ML</t>
  </si>
  <si>
    <t>CFB FRIGERM HS 150ML BP</t>
  </si>
  <si>
    <t>CFB FRIGERM HS 150ML BP 24 PACK</t>
  </si>
  <si>
    <t>CFB INSTACLENZ HAND GEL 60 ML</t>
  </si>
  <si>
    <t>CFB SMARTIKLEEN HANDGEL 60 ML BP</t>
  </si>
  <si>
    <t>CHAMOMILE EXTRACT H7855 WS</t>
  </si>
  <si>
    <t>Brenntag Ingredients India Pvt</t>
  </si>
  <si>
    <t>CHLORHEXIDINE GLUCONATE (CHG)</t>
  </si>
  <si>
    <t>BASIC PHARMA LIFESCIENCE PVT.L</t>
  </si>
  <si>
    <t>CO:NEELICOL CARMOSINE SUPRA(CI 14720)</t>
  </si>
  <si>
    <t>COCOAMIDOPROPYL BETAINE(CAPB)</t>
  </si>
  <si>
    <t>SPAK ORGOCHEM (I) PVT LTD.</t>
  </si>
  <si>
    <t>COCOMONOETHNOLAMIDE(CMEA)</t>
  </si>
  <si>
    <t>AARTI INDUSTRIES LIMITED</t>
  </si>
  <si>
    <t>GALAXY SURFACANTS LTD</t>
  </si>
  <si>
    <t>COLOUR CARAMEL IP</t>
  </si>
  <si>
    <t>ALVIN CARAMEL COLOURS( INDIA)</t>
  </si>
  <si>
    <t>COLOUR FD&amp;C BLUE #1 -CI 42090</t>
  </si>
  <si>
    <t>COLOUR FD&amp;C Red no4-CI 14700(PONCEAU SX)</t>
  </si>
  <si>
    <t>DENATONIUM BENZOATE</t>
  </si>
  <si>
    <t>NIKITA TRANSPHASE ADDUCTS (P)</t>
  </si>
  <si>
    <t>DMDM HYDANTOIN (GLYDANT)</t>
  </si>
  <si>
    <t>KIP Chemicals</t>
  </si>
  <si>
    <t>Riddhi Enterprises</t>
  </si>
  <si>
    <t>ETHYLENE GLYCOL DISTEARATE(EGDS)</t>
  </si>
  <si>
    <t>EXTRA NETURAL ALCOHOL BP</t>
  </si>
  <si>
    <t>KHEMANI DISTILLERIES PVT. LTD</t>
  </si>
  <si>
    <t>EXTRA NEUTRAL ALCOHOL BP-For In-House</t>
  </si>
  <si>
    <t>JERRY CAN BACTORUB HR 5LITER</t>
  </si>
  <si>
    <t>JERRY CAN DETTOL AS 5LTR</t>
  </si>
  <si>
    <t>LABEL  DETTOL AS 210ML BCK</t>
  </si>
  <si>
    <t>J.C. GRAPHICS PVT. LTD</t>
  </si>
  <si>
    <t>LABEL  DETTOL AS 210ML FRT</t>
  </si>
  <si>
    <t>LABEL  DETTOL AS 60ML BCK</t>
  </si>
  <si>
    <t>LABEL  DETTOL AS 60ML FRT</t>
  </si>
  <si>
    <t>LABEL  DETTOL HS 200ML BCK</t>
  </si>
  <si>
    <t>LABEL  DETTOL HS 200ML FRT</t>
  </si>
  <si>
    <t>LABEL  DETTOL HS 50ML BCK</t>
  </si>
  <si>
    <t>LABEL  DETTOL HS 50ML FRT</t>
  </si>
  <si>
    <t>LABEL (FR&amp;BK) INSTACLENZ 60 ML HANDGEL</t>
  </si>
  <si>
    <t>Alpine Self sticks</t>
  </si>
  <si>
    <t>LABEL DETTOL AS 5LTR BCK</t>
  </si>
  <si>
    <t>LABEL DETTOL AS 5LTR FRT</t>
  </si>
  <si>
    <t>LABEL DETTOL FLORAL ESSN HS 50ML BCK</t>
  </si>
  <si>
    <t>LABEL DETTOL FLORAL ESSN HS 50ML FRT</t>
  </si>
  <si>
    <t>LABEL DETTOL SPRING FRS HS 50ML BCK</t>
  </si>
  <si>
    <t>LABEL DETTOL SPRING FRS HS 50ML FRT</t>
  </si>
  <si>
    <t>LABEL FRIGERM HS 150ML</t>
  </si>
  <si>
    <t>LAXMI PHARMA PACK</t>
  </si>
  <si>
    <t>LABEL FRIGERM HS 150ML SALE</t>
  </si>
  <si>
    <t>LABEL SMARTIKLEEN HANDGEL 60ML F/B</t>
  </si>
  <si>
    <t>LEMON GRASS  OIL</t>
  </si>
  <si>
    <t>M.M.ABDUL HAMEED &amp; SONS</t>
  </si>
  <si>
    <t>MYRISTYL ALCOHOL/(ECOROL 14/98)</t>
  </si>
  <si>
    <t>SOOFI TRADERS</t>
  </si>
  <si>
    <t>N.P.E.T(NONYLPHENOL ETHOXYLATE)9.5 MOLES</t>
  </si>
  <si>
    <t>ESTEEM INDUSTRIES PVT. LTD</t>
  </si>
  <si>
    <t>NEEM EXTRACT EXTRAPONE</t>
  </si>
  <si>
    <t>PARA CHLORO META XYLENOL IP (PCMX)</t>
  </si>
  <si>
    <t>RECKITT BENCKISER (INDIA) LIMI</t>
  </si>
  <si>
    <t>PERFUME COLOGNE GF 93165</t>
  </si>
  <si>
    <t>PERFUME LILAC 8160</t>
  </si>
  <si>
    <t>PERFUME LIME 8161</t>
  </si>
  <si>
    <t>PHENOXYETHANOL P5</t>
  </si>
  <si>
    <t>CLARIANT INDIA LIMITED</t>
  </si>
  <si>
    <t>PLANTACARE 2000/DECYL GLUCOSIDE</t>
  </si>
  <si>
    <t>PUMP BACTORUB HR 100ML</t>
  </si>
  <si>
    <t>VITRAG CORPORATRION</t>
  </si>
  <si>
    <t>PUMP BACTORUB HR 500ML</t>
  </si>
  <si>
    <t>PUMP FRIGERM HS 150ML</t>
  </si>
  <si>
    <t>Lion Holdings P. Ltd</t>
  </si>
  <si>
    <t>RECTIFIED SPIRIT ALCOHOL (IP)</t>
  </si>
  <si>
    <t>RHODAPEX ESBH 28/R SLES 28</t>
  </si>
  <si>
    <t>SHRINK SLEEVE  DETTOL HS 200ML</t>
  </si>
  <si>
    <t>EZEEFLEX PLASTICS (P) LTD</t>
  </si>
  <si>
    <t>SHRINK SLEEVE  DETTOL HS 50ML</t>
  </si>
  <si>
    <t>SHRINK SLEEVE BACTORUB HR 100ML</t>
  </si>
  <si>
    <t>HEESHI TUBES</t>
  </si>
  <si>
    <t>SHRINK SLEEVE BACTORUB HR 500ML</t>
  </si>
  <si>
    <t>SHRINK SLEEVE FRIGERM HS 150ML</t>
  </si>
  <si>
    <t>SHRINK SLEEVE SMARTIKLEEN HANDGEL 60 ML</t>
  </si>
  <si>
    <t>SLEEVE(PVC) INSTAKLENZ HAND GEL 60 ML</t>
  </si>
  <si>
    <t>SODIUM LAURYL SULPHAT</t>
  </si>
  <si>
    <t>TERPINEOL BP</t>
  </si>
  <si>
    <t>SUD PINES PRIVATE LIMITED</t>
  </si>
  <si>
    <t>Jammu</t>
  </si>
  <si>
    <t>SUDARSHAN CHEMPRO PVT. LTD</t>
  </si>
  <si>
    <t>TRAY INSTAKLENZ 60 ML HANDGEL</t>
  </si>
  <si>
    <t>SION - R&amp;D</t>
  </si>
  <si>
    <t>CRESMER RH 40</t>
  </si>
  <si>
    <t>GLYCEROL MONOSTEARATE-SE GRADE</t>
  </si>
  <si>
    <t>MOHINI ORGANICS PVT. LTD</t>
  </si>
  <si>
    <t>CHEMHOUSE MARKETING</t>
  </si>
  <si>
    <t>PROPYL PARABEN IP</t>
  </si>
  <si>
    <t>TALOJA</t>
  </si>
  <si>
    <t>Glycerol Mono stearate NSE Grade</t>
  </si>
  <si>
    <t>MAGNESSIUM CHLORIDE 6</t>
  </si>
  <si>
    <t>S.J. CHEMICAL INDUSTRIES</t>
  </si>
  <si>
    <t>MAIZE STARCH IP</t>
  </si>
  <si>
    <t>MAIZE PRODUCTS</t>
  </si>
  <si>
    <t>MALEIC ANHYDRIDE /H 4</t>
  </si>
  <si>
    <t>BMG CHEMICALS PVT.LTD.</t>
  </si>
  <si>
    <t>PARAFFIN WAX</t>
  </si>
  <si>
    <t>PCS PETROCHEM</t>
  </si>
  <si>
    <t>PHOSPHORIC ACID 85%FO</t>
  </si>
  <si>
    <t>POTASSIUM CHLORIDE [A</t>
  </si>
  <si>
    <t>POTASSIUM HYDROXIDE PELLET</t>
  </si>
  <si>
    <t>PARI CHEMICALS</t>
  </si>
  <si>
    <t>TITANIUM DIOXIDE R 902 +</t>
  </si>
  <si>
    <t>TILJAJA</t>
  </si>
  <si>
    <t>BOPP FILM KEEFE SOAP 142G</t>
  </si>
  <si>
    <t>PACIFIC PLASTIC INDUSTRIES</t>
  </si>
  <si>
    <t>BOPP TAPE JYOTHY COMMON 48MM</t>
  </si>
  <si>
    <t>Mexim Adhesive Tapes Pvt Ltd</t>
  </si>
  <si>
    <t>CALCIUM CARBONATE (1000 MESH)</t>
  </si>
  <si>
    <t>BHARAT CHEMICAL AGENCY</t>
  </si>
  <si>
    <t>CALCIUM CARBONATE HIGH B.D. H</t>
  </si>
  <si>
    <t>CALCIUM CARBONATE HIL</t>
  </si>
  <si>
    <t>CARTON NTP 125G</t>
  </si>
  <si>
    <t>YORK PRINT PVT.LTD.</t>
  </si>
  <si>
    <t>Assam</t>
  </si>
  <si>
    <t>CARTON NTP 200G</t>
  </si>
  <si>
    <t>CFB KEEFE SOAP 142G FW</t>
  </si>
  <si>
    <t>SHREE VIKAS PACKAGING</t>
  </si>
  <si>
    <t>CFB NTP 125G</t>
  </si>
  <si>
    <t>CFB NTP 200G</t>
  </si>
  <si>
    <t>CO:COS SOL BRILL BLUE EG CI-42090</t>
  </si>
  <si>
    <t>PRIME MARKETING ASSOCIATE</t>
  </si>
  <si>
    <t>CO:COS SOL LEMON YELLOW DV (CI 19140)</t>
  </si>
  <si>
    <t>LAMITUBE NTP 100G EXP MALAYSIA</t>
  </si>
  <si>
    <t>BETTS INDIA PVT. LTD.</t>
  </si>
  <si>
    <t>LAMITUBE WITH CAP NTP 125G</t>
  </si>
  <si>
    <t>LAMITUBE WITH CAP NTP 200G</t>
  </si>
  <si>
    <t>LAMITUBE WITH CAP NTP 200G EXP</t>
  </si>
  <si>
    <t>AKSHAR EXIM COMPANY</t>
  </si>
  <si>
    <t>MUKUND PHARMA</t>
  </si>
  <si>
    <t>MONO CARTON NTP 100G EXP MALAY</t>
  </si>
  <si>
    <t>MONO CARTON NTP 200G EXP (MALA</t>
  </si>
  <si>
    <t>MONOSODIUM PHOSPHATE</t>
  </si>
  <si>
    <t>APEX CHEMICAL &amp; CO.</t>
  </si>
  <si>
    <t>PALLATISATION OF KEEFE MOIST SOAP</t>
  </si>
  <si>
    <t>JAY WOOD INDUSTRY</t>
  </si>
  <si>
    <t>PERFUME FOR N.T.P. FLAVOUR</t>
  </si>
  <si>
    <t>PERFUME MILD DEW  GF 97926</t>
  </si>
  <si>
    <t>SECONDARY CARTON NTP 100G EXP</t>
  </si>
  <si>
    <t>SECONDARY CARTON NTP 200G EXP</t>
  </si>
  <si>
    <t>SHRINK FILM NEEM TOOTH PASTE 100G MALY</t>
  </si>
  <si>
    <t>PENGUIN PLASTICS</t>
  </si>
  <si>
    <t>SHRINK FILM NEEM TOOTH PASTE 125G</t>
  </si>
  <si>
    <t>SHRINK FILM NEEM TOOTH PASTE 200G</t>
  </si>
  <si>
    <t>SIDENT 22 S HIL</t>
  </si>
  <si>
    <t>INSILCO LTD.</t>
  </si>
  <si>
    <t>SODIUM MONOFLUORO PHOSPHATE</t>
  </si>
  <si>
    <t>HITEN TRADING COMPANY</t>
  </si>
  <si>
    <t>SODIUM SACCHARIN</t>
  </si>
  <si>
    <t>KUSUMA PHARMA</t>
  </si>
  <si>
    <t>SODIUM SILICATE HIL</t>
  </si>
  <si>
    <t>HINDCON CHEMICALS LTD.</t>
  </si>
  <si>
    <t>M. MANSUKHLALA &amp; CO. PVT. LTD.</t>
  </si>
  <si>
    <t>VACCUM SALT (SODIUM CHLORIDE)</t>
  </si>
  <si>
    <t>VISCARIN (EX.HIL )</t>
  </si>
  <si>
    <t>JYOTHY  LABORATORIESLTD.</t>
  </si>
  <si>
    <t>COMMON</t>
  </si>
  <si>
    <t>BOPP TAPE COMMON 48MM BROWN NEW</t>
  </si>
  <si>
    <t>BOPP TAPE PLAIN</t>
  </si>
  <si>
    <t>BOPP TAPE -PLAIN 36 MM X 65 MTR</t>
  </si>
  <si>
    <t>CAUSTIC SODA LYE</t>
  </si>
  <si>
    <t>D.K. CHEMICALS (P) LTD. </t>
  </si>
  <si>
    <t>GANGA TRADERS</t>
  </si>
  <si>
    <t>Grasim Industries Limited Chem</t>
  </si>
  <si>
    <t>Madhya-pradesh</t>
  </si>
  <si>
    <t>M.K.  ENTERPRISES</t>
  </si>
  <si>
    <t>CO: COS OIL YELLOW 4G CI 47000</t>
  </si>
  <si>
    <t>CO:PIGMENT RED PASTE 547(CI 73900)</t>
  </si>
  <si>
    <t>RHODAPEX ESA 70RB-SLES70%</t>
  </si>
  <si>
    <t>STIFFNER 80MM 130 BOARD + 10Μ</t>
  </si>
  <si>
    <t>ARIHANT FLEXI PACK</t>
  </si>
  <si>
    <t>SATGURU ENGRAVURES</t>
  </si>
  <si>
    <t>STIFFNER 94MM 175 BOARD + 10Μ POLY</t>
  </si>
  <si>
    <t>STIFFNER 96MM 130 BOARD + 10Μ POLY</t>
  </si>
  <si>
    <t>TETRASODIUM EDTA POWDER(G)</t>
  </si>
  <si>
    <t>BOPP TAPE -PLAIN 72 MM X 65 MTR</t>
  </si>
  <si>
    <t>BOTTLE 100ML (FOR TRIAL ONLY)</t>
  </si>
  <si>
    <t>DRUM HDPE  210 LTRS (8.5 KG)</t>
  </si>
  <si>
    <t>TIME TECHNOPLAST LTD.</t>
  </si>
  <si>
    <t>JERRYCAN HM-HDPE 20LTR</t>
  </si>
  <si>
    <t>Dhanashree Polymer Pvt Ltd </t>
  </si>
  <si>
    <t>SALCARE SUPER 7 (POLYQUATERNIUM 7 )</t>
  </si>
  <si>
    <t>2 PLY SHEET FOR CP3 PALLET</t>
  </si>
  <si>
    <t>9MM MARINE PLY FOR CP3 PALLET</t>
  </si>
  <si>
    <t>SHARMA TIMBER WORKS</t>
  </si>
  <si>
    <t>OVERSEAS INDUSTRIAL CORPORATIO</t>
  </si>
  <si>
    <t>DURGAPUR CHEMICALS LIMITED</t>
  </si>
  <si>
    <t>PALLET  1140 X 1140 X 130 MM (PINE WOOD)</t>
  </si>
  <si>
    <t>CPD</t>
  </si>
  <si>
    <t>135174 - POLYGLYCOL 20000 S</t>
  </si>
  <si>
    <t>ALOE VERA GEL</t>
  </si>
  <si>
    <t>ALOE NATURALS</t>
  </si>
  <si>
    <t>ARLACEL 165</t>
  </si>
  <si>
    <t>BANDING TAPE BACTER SHIELD 125GX4 MRP 85</t>
  </si>
  <si>
    <t>BANDING TAPE BACTER SHIELD 125GX4 MRP 90</t>
  </si>
  <si>
    <t>BANDING TAPE BS TRANS SOAP 125GX4 MRP95</t>
  </si>
  <si>
    <t>BANDING TAPE CFB JO C&amp;O SOAP 36MM</t>
  </si>
  <si>
    <t>BANDING TAPE CFB JO NAT SOAP 36MM</t>
  </si>
  <si>
    <t>BANDING TAPE CFB JO R&amp;C SOAP 36MM</t>
  </si>
  <si>
    <t>BANDING TAPE JO 100GX4+BST60G MRP 68</t>
  </si>
  <si>
    <t>BANDING TAPE JO 100GX4+JO60G MRP 68</t>
  </si>
  <si>
    <t>BANDING TAPE JO COMMON 100GX3+2 MRP 68</t>
  </si>
  <si>
    <t>BANDING TAPE JO COMMON 100GX4 MRP 68</t>
  </si>
  <si>
    <t>BANDING TAPE JO COMMON SOAP 100GX4 UNPRT</t>
  </si>
  <si>
    <t>BANDING TAPE JO COMMON SOAP 125GX4 MRP75</t>
  </si>
  <si>
    <t>BANDING TAPE JO COMMON SOAP 150GX4 MRP96</t>
  </si>
  <si>
    <t>BANDING TAPE JO COMMON SOAP 55G+10GX4</t>
  </si>
  <si>
    <t>BANDING TAPE JO COMMON SOAP 55GX3+2</t>
  </si>
  <si>
    <t>BANDING TAPE JO COMMON SOAP 60G X5</t>
  </si>
  <si>
    <t>BANDING TAPE,CFB JO A&amp;C SOAP 36MM</t>
  </si>
  <si>
    <t>BANDING TAPE,CFB JO HERBAL SOAP 36MM</t>
  </si>
  <si>
    <t>BANDING TAPE,CFB JO LIME SOAP 36MM</t>
  </si>
  <si>
    <t>BANDING TAPE,CFB JO P&amp;C SOAP 36MM</t>
  </si>
  <si>
    <t>BANDING TAPE,CFB JO SANDAL SOAP 36MM</t>
  </si>
  <si>
    <t>BOPP FILM  DC COMMON SOAP 190MM UN PRT</t>
  </si>
  <si>
    <t>BOPP FILM 164MM UNPR 20MIC</t>
  </si>
  <si>
    <t>BOPP FILM 190MM UNPR 20MIC</t>
  </si>
  <si>
    <t>BOPP FILM 210MM UNPR 20MIC</t>
  </si>
  <si>
    <t>BOPP FILM DC COMMON SOAP 50G 164MM UNPRT</t>
  </si>
  <si>
    <t>BOPP FILM DC COMON SOAP 125G 210MM UNPRT</t>
  </si>
  <si>
    <t>BOPP FILM DOY KIDS COMMON SOAP 75G UNPRT</t>
  </si>
  <si>
    <t>BOPP MATTE FILM  COMMON SOAP 225MM PRNTD</t>
  </si>
  <si>
    <t>BOPP MATTE FILM COMMON SOAP 200MM  PRNTD</t>
  </si>
  <si>
    <t>BOPP TAPE  DC SANDAL SOAP 48MM</t>
  </si>
  <si>
    <t>BOPP TAPE BACTER SHIELD NAT SOAP 48MM</t>
  </si>
  <si>
    <t>BOPP TAPE DC ALOE VERA SOAP 48MM</t>
  </si>
  <si>
    <t>BOPP TAPE DC CUCUMBER SOAP 48MM</t>
  </si>
  <si>
    <t>BOPP TAPE DC HONEY SOAP 48MM</t>
  </si>
  <si>
    <t>BOPP TAPE DC MILK&amp;CREAM SOAP 48MM</t>
  </si>
  <si>
    <t>BOPP TAPE VVF PRINTED 48 MM</t>
  </si>
  <si>
    <t>CAP J&amp;J BABY POWDER 50G/ 100G</t>
  </si>
  <si>
    <t>CARBOPOL ULTREZ 10</t>
  </si>
  <si>
    <t>CARTON  DC HONEY SOAP 50G 285GSM CL</t>
  </si>
  <si>
    <t>CARTON  DC SANDAL SOAP 75G X4</t>
  </si>
  <si>
    <t>CARTON DC ALOE VERA SOAP 125G SIN NEW</t>
  </si>
  <si>
    <t>CARTON DC ALOE VERA SOAP 125GX4 MP NEW</t>
  </si>
  <si>
    <t>CARTON DC ALOE VERA SOAP 125GX4 NEW</t>
  </si>
  <si>
    <t>CARTON DC ALOE VERA SOAP 50G SINGLE NEW</t>
  </si>
  <si>
    <t>CARTON DC ALOE VERA SOAP 75GX4 NEW</t>
  </si>
  <si>
    <t>CARTON DC CUCUMBER SOAP 125GX4 DIS PK</t>
  </si>
  <si>
    <t>CARTON DC HONEY SOAP 125G SIN NEW</t>
  </si>
  <si>
    <t>CARTON DC HONEY SOAP 125GX4 MP NEW</t>
  </si>
  <si>
    <t>CARTON DC HONEY SOAP 125GX4 NEW</t>
  </si>
  <si>
    <t>CARTON DC HONEY SOAP 50G SINGLE NEW</t>
  </si>
  <si>
    <t>CARTON DC HONEY SOAP 75GX4 NEW</t>
  </si>
  <si>
    <t>CARTON DC M&amp;C 125G S (300GSM CL)</t>
  </si>
  <si>
    <t>CARTON DC M&amp;C 75GX4 (285G CARTE LUM)</t>
  </si>
  <si>
    <t>CARTON DC M&amp;C SOAP 125GX4 DIS PK</t>
  </si>
  <si>
    <t>CARTON DC M&amp;C SOAP125GX4(300G CARTE LUM)</t>
  </si>
  <si>
    <t>CARTON DC M&amp;C SOAP50G SINGLES(285GSM CL)</t>
  </si>
  <si>
    <t>CARTON DC SANDAL SOAP 125GX4</t>
  </si>
  <si>
    <t>CARTON DC SANDAL SOAP 125GX4 MP</t>
  </si>
  <si>
    <t>CARTON DC SANDAL SOAP 50G SINGLES</t>
  </si>
  <si>
    <t>CARTON DCAV SOAP 75GX4 (285G CARTE LUM)</t>
  </si>
  <si>
    <t>CARTON DCC SOAP 50G JO100GX4 285GSM CL</t>
  </si>
  <si>
    <t>CARTON DCC SOAP 75GX4 (285G CARTE LUM)</t>
  </si>
  <si>
    <t>CARTON DCH SOAP 125G S (300G CARTE LUM)</t>
  </si>
  <si>
    <t>CARTON DCH SOAP 75GX4 (285G CARTE LUM)</t>
  </si>
  <si>
    <t>CARTON DCU SOAP 125X4G (300G CARTE LUM)</t>
  </si>
  <si>
    <t>CARTON DCU SOAP 5OG (285G CARTE LUM)</t>
  </si>
  <si>
    <t>CARTON DCU SOAP 75X4G (285G CARTE LUM)</t>
  </si>
  <si>
    <t>CARTON DOY BATHMAN SOAP 75G HANGER</t>
  </si>
  <si>
    <t>CARTON DOY CLEAR&amp;NATURAL SOAP 125G MP</t>
  </si>
  <si>
    <t>CARTON DOY CLEAR&amp;NATURAL SOAP 125GX3 DP</t>
  </si>
  <si>
    <t>CARTON DOY CLEAR&amp;NATURAL SOAP 75G SP</t>
  </si>
  <si>
    <t>CARTON DOY GENTLE&amp;MOISTR SOAP 125G MP</t>
  </si>
  <si>
    <t>CARTON DOY GENTLE&amp;MOISTR SOAP 125GX3 DP</t>
  </si>
  <si>
    <t>CARTON DOY GENTLE&amp;MOISTR SOAP 75G SP</t>
  </si>
  <si>
    <t>CARTON DOY KIDS COMMON 75G PACK OF 3</t>
  </si>
  <si>
    <t>CARTON DOY LION SOAP 75G HANGER</t>
  </si>
  <si>
    <t>CARTON DOY PRINCESS SOAP 75G 320 CXL</t>
  </si>
  <si>
    <t>CARTON DOY PRINCESS SOAP 75G HANGER</t>
  </si>
  <si>
    <t>CARTON DOY PURE&amp;MILD FR SOAP 125G MP</t>
  </si>
  <si>
    <t>CARTON DOY PURE&amp;MILD FR SOAP 125GX3 DP</t>
  </si>
  <si>
    <t>CARTON DOY PURE&amp;MILD FR SOAP 50G SP</t>
  </si>
  <si>
    <t>CARTON DOY PURE&amp;MILD FR SOAP 75G SP</t>
  </si>
  <si>
    <t>CARTON DOY SAMBA SOAP 75G 320 CXL</t>
  </si>
  <si>
    <t>CARTON DOY TEDDY SOAP 75G 320 CXL</t>
  </si>
  <si>
    <t>CFB  BACTER SHIELD SOAP 70G</t>
  </si>
  <si>
    <t>CFB  DOY PRINCESS SOAP 75G (72CT) NEW</t>
  </si>
  <si>
    <t>CFB  DOY SAMBA SOAP 75G (72CT) NEW</t>
  </si>
  <si>
    <t>CFB  DOY TEDDY SOAP 75G (72CT) NEW</t>
  </si>
  <si>
    <t>CFB BACTER SHIELD SOAP 125G</t>
  </si>
  <si>
    <t>CFB BACTER SHIELD SOAP 34G WP 3PLY</t>
  </si>
  <si>
    <t>CFB BS TRANSLUNENT SOAP 125G COMMON</t>
  </si>
  <si>
    <t>CFB BS TRANSLUNENT SOAP 60G COMMON</t>
  </si>
  <si>
    <t>CFB DC AV/ H&amp;G SOAP 125G CP</t>
  </si>
  <si>
    <t>CFB DC AV/ H&amp;G SOAP 125G DP</t>
  </si>
  <si>
    <t>CFB DC AV/ H&amp;G SOAP 75G CP</t>
  </si>
  <si>
    <t>CFB DC AV/H SOAP 75GX4+50G DCS 45SET</t>
  </si>
  <si>
    <t>CFB DC AV/H SOAP 75GX4+50G DCS FREE</t>
  </si>
  <si>
    <t>CFB DC C/CU/S SOAP 75GX4+50G DCS 45SET</t>
  </si>
  <si>
    <t>CFB DC C/CU/S SOAP 75GX4+50G DCS FREE</t>
  </si>
  <si>
    <t>CFB DC COMMON SOAP 50G CP</t>
  </si>
  <si>
    <t>CFB DC CRÈME &amp; CUCUMBER SOAP 125G CP</t>
  </si>
  <si>
    <t>CFB DC CRÈME &amp; CUCUMBER SOAP 50G CP</t>
  </si>
  <si>
    <t>CFB DC CRÈME &amp; CUCUMBER SOAP 75G CP</t>
  </si>
  <si>
    <t>CFB DC CREME SOAP 125G DP</t>
  </si>
  <si>
    <t>CFB DC MCSG SOAP 50G SINGLES</t>
  </si>
  <si>
    <t>CFB DC MCSG SOAP COMMON 125G</t>
  </si>
  <si>
    <t>CFB DC MCSG SOAP COMMON 125G MP</t>
  </si>
  <si>
    <t>CFB DC MCSG SOAP COMMON 75G</t>
  </si>
  <si>
    <t>CFB DOY BATHMAN SOAP 75G HP</t>
  </si>
  <si>
    <t>CFB DOY BATHMAN SOAP 75G TP</t>
  </si>
  <si>
    <t>CFB DOY KIDS COMMON 75G PACK OF 3</t>
  </si>
  <si>
    <t>CFB DOY LION SOAP 75G HP</t>
  </si>
  <si>
    <t>CFB DOY PRINCESS SOAP 75G HP</t>
  </si>
  <si>
    <t>CFB DOY SAMBA SOAP 75G TP</t>
  </si>
  <si>
    <t>CFB DOY TEDDY SOAP 75G HP</t>
  </si>
  <si>
    <t>CFB DOY TRANSPARENT SOAP 125GX3 DP COM</t>
  </si>
  <si>
    <t>CFB DOY TRANSPARENT SOAP 50G CP COM</t>
  </si>
  <si>
    <t>CFB DOY TRANSPARENT SOAP 75G CP COM</t>
  </si>
  <si>
    <t>CFB JO 100GX4+DCC 50G OFF PCK</t>
  </si>
  <si>
    <t>CFB JO COMMON 100G X 3+2 WP</t>
  </si>
  <si>
    <t>CFB JO COMMON SOAP 100G WP</t>
  </si>
  <si>
    <t>CFB JO COMMON SOAP 100GX4+60G WP</t>
  </si>
  <si>
    <t>CFB JO COMMON SOAP 100GX4+BS 60G WP</t>
  </si>
  <si>
    <t>CFB JO COMMON SOAP 125G WP</t>
  </si>
  <si>
    <t>CFB JO COMMON SOAP 150G WP</t>
  </si>
  <si>
    <t>CFB JO COMMON SOAP 30G WP 3PLY</t>
  </si>
  <si>
    <t>CFB JO COMMON SOAP 55G WP</t>
  </si>
  <si>
    <t>CFB JO COMMON SOAP 55G+10G WP</t>
  </si>
  <si>
    <t>CFB JO COMMON SOAP 55GX3+2 WP</t>
  </si>
  <si>
    <t>CFB JO COMMON SOAP 60G X5 WP</t>
  </si>
  <si>
    <t>CFB JO COMMON SOAP 65G WP</t>
  </si>
  <si>
    <t>CFB JO COMMON SOAP 80G WP</t>
  </si>
  <si>
    <t>CO:COSMENYL CARMINE FB(CI 12490)</t>
  </si>
  <si>
    <t>CO:PIG YELLOW PASTE 512(CI 21108)</t>
  </si>
  <si>
    <t>CO:SANOLIN QUINOLENE YELLOW 70(CI 47005)</t>
  </si>
  <si>
    <t>Cosmenyl pink RC-01 CI NO -73360</t>
  </si>
  <si>
    <t>CUCUMBER LIQUID EXTRACT</t>
  </si>
  <si>
    <t>DISODIUM EDTA</t>
  </si>
  <si>
    <t>SHIVCHEM INDUSTRIES</t>
  </si>
  <si>
    <t>DOY KIDS GIFT 3D STICKER</t>
  </si>
  <si>
    <t>ESSEL MARKETING &amp; PROMOTIONS</t>
  </si>
  <si>
    <t>EXTRACT NEEM LEAF</t>
  </si>
  <si>
    <t>ALCHEMY CHEMICALS</t>
  </si>
  <si>
    <t>Ambe NS Agro products Pvt. Ltd</t>
  </si>
  <si>
    <t>GUM ROSIN  - WW GRADE</t>
  </si>
  <si>
    <t>VAGHANI INC</t>
  </si>
  <si>
    <t>ISOPROPYL ALCOHOL</t>
  </si>
  <si>
    <t>KETUL CHEM PVT LTD</t>
  </si>
  <si>
    <t>KATHON C.G.</t>
  </si>
  <si>
    <t>LABEL DOY KIDS COMMON SOAP 75G HP</t>
  </si>
  <si>
    <t>LABEL INSERT DC M&amp;C 75GX4</t>
  </si>
  <si>
    <t>LABEL INSERT DOY CARE ALOE VERA 75GX4</t>
  </si>
  <si>
    <t>LABEL INSERT DOY CARE CUCUMBER 75GX4</t>
  </si>
  <si>
    <t>LABEL INSERT DOY CARE SANDAL 75GX4</t>
  </si>
  <si>
    <t>LABEL INST DCAV SOAP 75GX4+50G DCS FREE</t>
  </si>
  <si>
    <t>LABEL INST DCC SOAP 75GX4+50G DCS FREE</t>
  </si>
  <si>
    <t>LABEL INST DCH SOAP 75GX4+50G DCS FREE</t>
  </si>
  <si>
    <t>LABEL INST DCS SOAP 75GX4+50G DCS FREE</t>
  </si>
  <si>
    <t>OLIVE OIL-POMACE GRADE</t>
  </si>
  <si>
    <t>PAPER SLEEVE JO A&amp;C SOAP 100GX8</t>
  </si>
  <si>
    <t>PAPER SLEEVE JO HERBAL SOAP 100GX8</t>
  </si>
  <si>
    <t>PAPER SLEEVE JO LIME SOAP 100GX8</t>
  </si>
  <si>
    <t>PAPER SLEEVE JO P&amp;C SOAP 100GX8</t>
  </si>
  <si>
    <t>PAPER SLEEVE JO SANDAL SOAP 100GX8</t>
  </si>
  <si>
    <t>PEACH EXTRACT</t>
  </si>
  <si>
    <t>Pearl Perfume Mod 2</t>
  </si>
  <si>
    <t>PEG -14 M(POLYOX WSR 205)</t>
  </si>
  <si>
    <t>PEG 200</t>
  </si>
  <si>
    <t>Perf: GFP 86219</t>
  </si>
  <si>
    <t>PERFUME  ROSE 261112/M-15( SacheeRome)</t>
  </si>
  <si>
    <t>SACHEEROME PRIVATE LIMITED</t>
  </si>
  <si>
    <t>PERFUME ALOEVERA GF9337</t>
  </si>
  <si>
    <t>PERFUME CITRUS FRESH MOD -1</t>
  </si>
  <si>
    <t>PERFUME CUCUMBER DOY-238/12/M-4</t>
  </si>
  <si>
    <t>Perfume D Y Sandal Beauty IABK</t>
  </si>
  <si>
    <t>PERFUME DCHONEYBRIGHT KRYSTAL GF- 54172</t>
  </si>
  <si>
    <t>PERFUME DOY CARE CREME GF11710</t>
  </si>
  <si>
    <t>PERFUME GARDEN SPICE GF 103526</t>
  </si>
  <si>
    <t>PERFUME GF 60398</t>
  </si>
  <si>
    <t>PERFUME JO ALMOND &amp; CREAM GF 80517</t>
  </si>
  <si>
    <t>PERFUME JO HERBAL MEADOW XL, GF41496</t>
  </si>
  <si>
    <t>PERFUME JO JASMINE GF 81946</t>
  </si>
  <si>
    <t>PERFUME LIME GF- 74361</t>
  </si>
  <si>
    <t>PERFUME MEDICARE GF 98832</t>
  </si>
  <si>
    <t>PERFUME MEDICARE GF 98832 (Block)</t>
  </si>
  <si>
    <t>PERFUME PEARL MOD 2</t>
  </si>
  <si>
    <t>PERFUME REXY GF 98833</t>
  </si>
  <si>
    <t>PERFUME SANDAL BEAUTY 6789 IABD</t>
  </si>
  <si>
    <t>PERFUME SILK ROUTE MOD -2</t>
  </si>
  <si>
    <t>PERFUME WHITE SOAP-212/30 IV</t>
  </si>
  <si>
    <t>POLY BAGP JO COMMON SOAP 65G PRINTED</t>
  </si>
  <si>
    <t>KUMAR POLYPRINT</t>
  </si>
  <si>
    <t>Rose Extract ( EX- Konark)</t>
  </si>
  <si>
    <t>SAVONOL 82(MINERAL OIL IP)</t>
  </si>
  <si>
    <t>SHRINK FILM JO COMMON SOAP 30G PRINTED</t>
  </si>
  <si>
    <t>UJWAL PROCESS M.E.P LTD.</t>
  </si>
  <si>
    <t>SHRINK FILM JO COMMON SOAP 30G PRT 60TFM</t>
  </si>
  <si>
    <t>SHRINK FILM JO COMMON SOAP 30G UNPRIN</t>
  </si>
  <si>
    <t>JAYANTI POLYMER INDUSTRIES</t>
  </si>
  <si>
    <t>VARDHAMAN POLYPACKS</t>
  </si>
  <si>
    <t>SHRINK FILM JO COMMON SOAP 32G</t>
  </si>
  <si>
    <t>SHRINK SLEEVE  DC COMMON SOAP 100G</t>
  </si>
  <si>
    <t>SHRINK SLEEVE DC COM 75GX4+50G DCS FREE</t>
  </si>
  <si>
    <t>SHRINK SLEEVE DC COMMON 75GX4 UN PRINT</t>
  </si>
  <si>
    <t>SHRINK SLEEVE DC COMMON SOAP 50G X12</t>
  </si>
  <si>
    <t>SHRINK SLEEVE DC CUCUMBER 75GX4 UN PRINT</t>
  </si>
  <si>
    <t>SHRINK SLEEVE DOY KIDS SOAP 75G TP</t>
  </si>
  <si>
    <t>SHRINK SLEEVE DOY TRANP SOAP 50GX12 COM</t>
  </si>
  <si>
    <t>SHRINK SLEEVE JO COMMON SOAP 100GX8</t>
  </si>
  <si>
    <t>SODIUM CHLORIDE I.P</t>
  </si>
  <si>
    <t>Napchemie</t>
  </si>
  <si>
    <t>SODIUM LACTATE 60% (PURASAL S/HQ 60)</t>
  </si>
  <si>
    <t>STIFFENER 60MM 115 ARSR + 10 POLY</t>
  </si>
  <si>
    <t>STIFFNER 70MM 80 ARSR +10 POLY</t>
  </si>
  <si>
    <t>STIFFNER 72MM 115 BOARD + 10µ POLY</t>
  </si>
  <si>
    <t>STIFFNER 72MM 80 BOARD + 10Μ POLY</t>
  </si>
  <si>
    <t>STIFFNER 74MM 115 BOARD + 10µ POLY</t>
  </si>
  <si>
    <t>STIFFNER 75MM 80 ARSR + 10 POLY</t>
  </si>
  <si>
    <t>STIFFNER 77MM 115 BOARD + 10Μ POLY</t>
  </si>
  <si>
    <t>STIFFNER 88MM 115 BOARD + 10Μ POLY</t>
  </si>
  <si>
    <t>STIFFNER 89MM 130 BOARD + 10Μ POLY</t>
  </si>
  <si>
    <t>STIFFNER  60MM 80 ARSR +10 POLY</t>
  </si>
  <si>
    <t>TRICLOSAN</t>
  </si>
  <si>
    <t>KUMAR ORGANIC PRODUCTS LIMITED</t>
  </si>
  <si>
    <t>TRICLOSAN-VIV20-JNJ</t>
  </si>
  <si>
    <t>VIVIMED LABS LIMITED</t>
  </si>
  <si>
    <t>TULSI LIQUID EXTRACT</t>
  </si>
  <si>
    <t>TULSI OIL ( BASIL OIL )</t>
  </si>
  <si>
    <t>S.A.V.AROMATIC</t>
  </si>
  <si>
    <t>TURMERIC LIQUID EXTRACT</t>
  </si>
  <si>
    <t>TURMERIC OLEORESINS 15% CURCUMINE</t>
  </si>
  <si>
    <t>MIN CHEM INDIA</t>
  </si>
  <si>
    <t>WRAPPER  BACTER SHIELD SOAP 125G 8MIC</t>
  </si>
  <si>
    <t>WRAPPER  BACTER SHIELD SOAP 34G 8MIC</t>
  </si>
  <si>
    <t>WRAPPER  BACTER SHIELD SOAP 70G S</t>
  </si>
  <si>
    <t>WRAPPER  JO A&amp;C SOAP 100G 8MIC</t>
  </si>
  <si>
    <t>WRAPPER  JO A&amp;C SOAP 55G 8MIC</t>
  </si>
  <si>
    <t>WRAPPER  JO A&amp;C SOAP 60G MP 8MIC</t>
  </si>
  <si>
    <t>WRAPPER  JO HERBAL SOAP 100G 8MIC</t>
  </si>
  <si>
    <t>WRAPPER  JO HERBAL SOAP 55G 8MIC</t>
  </si>
  <si>
    <t>WRAPPER  JO LIME SOAP 100G 8MIC</t>
  </si>
  <si>
    <t>WRAPPER  JO LIME SOAP 55G 8MIC</t>
  </si>
  <si>
    <t>WRAPPER  JO LIME SOAP 60G MP 8MIC</t>
  </si>
  <si>
    <t>WRAPPER  JO SANDAL SOAP 100G 8MIC</t>
  </si>
  <si>
    <t>WRAPPER  JO SANDAL SOAP 55G 8MIC</t>
  </si>
  <si>
    <t>WRAPPER  JO SANDAL SOAP 60G MP 8MIC</t>
  </si>
  <si>
    <t>WRAPPER BACTER SHIELD NT SOAP 125G 8MIC</t>
  </si>
  <si>
    <t>WRAPPER BACTER SHIELD NT SOAP 34G 8MIC</t>
  </si>
  <si>
    <t>WRAPPER BACTER SHIELD NT SOAP 60+10G MP</t>
  </si>
  <si>
    <t>WRAPPER BACTER SHIELD SOAP 125G MP NEW</t>
  </si>
  <si>
    <t>WRAPPER BACTER SHIELD SOAP 34G NEW</t>
  </si>
  <si>
    <t>WRAPPER BACTER SHIELD SOAP 60+10G SP NEW</t>
  </si>
  <si>
    <t>WRAPPER BS TRANS BALANCE SOAP 125G MP</t>
  </si>
  <si>
    <t>WRAPPER BS TRANS BALANCE SOAP 60G SIN</t>
  </si>
  <si>
    <t>WRAPPER BS TRANS FRESH SOAP 125G MP</t>
  </si>
  <si>
    <t>WRAPPER BS TRANS FRESH SOAP 60G SIN</t>
  </si>
  <si>
    <t>WRAPPER BS TRANS NATURAL SOAP 125G MP</t>
  </si>
  <si>
    <t>WRAPPER BS TRANS NATURAL SOAP 60G SIN</t>
  </si>
  <si>
    <t>WRAPPER JO A&amp;C SOAP 125G MP 8MIC</t>
  </si>
  <si>
    <t>WRAPPER JO A&amp;C SOAP 150G MP 8MIC</t>
  </si>
  <si>
    <t>WRAPPER JO A&amp;C SOAP 30G 13 GSM HM</t>
  </si>
  <si>
    <t>WRAPPER JO A&amp;C SOAP 30G 8MIC</t>
  </si>
  <si>
    <t>WRAPPER JO A&amp;C SOAP 30G MINIS</t>
  </si>
  <si>
    <t>WRAPPER JO A&amp;C SOAP 55G MP 13GSM HM</t>
  </si>
  <si>
    <t>WRAPPER JO A&amp;C SOAP 55G+10G MP 8MIC</t>
  </si>
  <si>
    <t>WRAPPER JO A&amp;C SOAP 65G SINGLES 8 MIC</t>
  </si>
  <si>
    <t>WRAPPER JO C&amp;O SOAP 100G MP</t>
  </si>
  <si>
    <t>WRAPPER JO C&amp;O SOAP 125G MP</t>
  </si>
  <si>
    <t>WRAPPER JO C&amp;O SOAP 55 MP</t>
  </si>
  <si>
    <t>WRAPPER JO HERBAL SOAP 30G 8MIC</t>
  </si>
  <si>
    <t>WRAPPER JO HERBAL SOAP 30G MINIS</t>
  </si>
  <si>
    <t>WRAPPER JO HERBAL SOAP 55G+10G MP 8MIC</t>
  </si>
  <si>
    <t>WRAPPER JO LIME SOAP 100G 13 GSM HM</t>
  </si>
  <si>
    <t>WRAPPER JO LIME SOAP 125G MP 8MIC</t>
  </si>
  <si>
    <t>WRAPPER JO LIME SOAP 150G MP 8MIC</t>
  </si>
  <si>
    <t>WRAPPER JO LIME SOAP 30G 13 GSM HM</t>
  </si>
  <si>
    <t>WRAPPER JO LIME SOAP 30G 8MIC</t>
  </si>
  <si>
    <t>WRAPPER JO LIME SOAP 30G MINIS</t>
  </si>
  <si>
    <t>WRAPPER JO LIME SOAP 55G MP 13GSM HM</t>
  </si>
  <si>
    <t>WRAPPER JO LIME SOAP 55G+10G MP 8MIC</t>
  </si>
  <si>
    <t>WRAPPER JO LIME SOAP 65G SINGLES 8 MIC</t>
  </si>
  <si>
    <t>WRAPPER JO LIME SOAP 80G SP 8MIC</t>
  </si>
  <si>
    <t>WRAPPER JO P&amp;C SOAP 100G MP</t>
  </si>
  <si>
    <t>WRAPPER JO P&amp;C SOAP 125G MP 8MIC</t>
  </si>
  <si>
    <t>WRAPPER JO P&amp;C SOAP 150G MP 8MIC</t>
  </si>
  <si>
    <t>WRAPPER JO P&amp;C SOAP 55G MP</t>
  </si>
  <si>
    <t>WRAPPER JO P&amp;C SOAP 55G+10G MP 8MIC</t>
  </si>
  <si>
    <t>WRAPPER JO P&amp;C SOAP 60G MP</t>
  </si>
  <si>
    <t>WRAPPER JO R&amp;C SOAP 100G MP</t>
  </si>
  <si>
    <t>WRAPPER JO R&amp;C SOAP 125G MP</t>
  </si>
  <si>
    <t>WRAPPER JO R&amp;C SOAP 55G MP</t>
  </si>
  <si>
    <t>WRAPPER JO SANDAL SOAP 125G MP 8MIC</t>
  </si>
  <si>
    <t>WRAPPER JO SANDAL SOAP 55G+10G MP 8MIC</t>
  </si>
  <si>
    <t>XERLITE MAPLEORANGE TSNCJ-CI26100,12700</t>
  </si>
  <si>
    <t>XIAMETER PMX-0245 CYCLOPENTASILOXANE</t>
  </si>
  <si>
    <t>3 PLY INNER BACTER SHIELD HS 50ML</t>
  </si>
  <si>
    <t>BANDING LABEL DCAV FW 100ML+100ML</t>
  </si>
  <si>
    <t>LORDS STICKERS CO</t>
  </si>
  <si>
    <t>BANDING LABEL DCAV FW 50ML+50ML</t>
  </si>
  <si>
    <t>BANDING LABEL DCH FW 100ML+100ML</t>
  </si>
  <si>
    <t>BANDING LABEL DCH FW 50ML+50ML</t>
  </si>
  <si>
    <t>BANDING LABEL DCN FW 100ML+100ML</t>
  </si>
  <si>
    <t>BANDING LABEL DCN FW 50ML+50ML</t>
  </si>
  <si>
    <t>BOPP TAPE DC NEEM SOAP 48MM</t>
  </si>
  <si>
    <t>BOTTLE  BS HAND WASH  215ML</t>
  </si>
  <si>
    <t>MULLACKAL POLYMERS</t>
  </si>
  <si>
    <t>BOTTLE BACTER SHIELD HS 50ML</t>
  </si>
  <si>
    <t>BOTTLE SURGI AID HR 100ML</t>
  </si>
  <si>
    <t>BOTTLE SURGI AID HR 500ML</t>
  </si>
  <si>
    <t>MULTIPLAST POLYMER PVT LTD</t>
  </si>
  <si>
    <t>CAP BACTER SHIELD HS 50/100ML</t>
  </si>
  <si>
    <t>CAP SURGI AID HR 100ML</t>
  </si>
  <si>
    <t>CAP SURGI AID HR 500ML WADDED</t>
  </si>
  <si>
    <t>CARTON DC ALOE VERA FW 100ML+DC 125G</t>
  </si>
  <si>
    <t>CARTON DC ALOE VERA FW 50ML+DC 50G</t>
  </si>
  <si>
    <t>CARTON TRAN DOY CARE FW 100ML BUY OFF1+1</t>
  </si>
  <si>
    <t>CARTON TRAN DOY CARE FW 50ML BUY OFF 1+1</t>
  </si>
  <si>
    <t>CFB  BS HAND WASH  185ML RP OFFER PCK</t>
  </si>
  <si>
    <t>CFB  BS HAND WASH  215ML +185ML OFF PACK</t>
  </si>
  <si>
    <t>CFB  BS HAND WASH  215ML BP</t>
  </si>
  <si>
    <t>CFB BACTER SHIELD HS 50ML</t>
  </si>
  <si>
    <t>CFB BS HAND WASH 800ML REFILL PACK</t>
  </si>
  <si>
    <t>CFB BS HAND WASH 900ML REFILL PACK</t>
  </si>
  <si>
    <t>CFB BS HAND WASH 900ML+215ml OFFER PCK</t>
  </si>
  <si>
    <t>CFB DC ALOE VERA FW 50ML+DC 50G</t>
  </si>
  <si>
    <t>CFB DOY CARE ALOE VERA FW 100ML</t>
  </si>
  <si>
    <t>CFB DOY CARE ALOE VERA FW 100ML+100ML</t>
  </si>
  <si>
    <t>CFB DOY CARE ALOE VERA FW 15ML</t>
  </si>
  <si>
    <t>CFB DOY CARE ALOE VERA FW 15ML JAR PK</t>
  </si>
  <si>
    <t>CFB DOY CARE ALOE VERA FW 50ML</t>
  </si>
  <si>
    <t>CFB DOY CARE ALOE VERA FW 50ML+50ML</t>
  </si>
  <si>
    <t>CFB DOY CARE COMMON FW 100ML+100ML</t>
  </si>
  <si>
    <t>CFB DOY CARE COMMON FW 15ML JAR PK</t>
  </si>
  <si>
    <t>CFB DOY CARE COMMON FW 50ML+50ML</t>
  </si>
  <si>
    <t>CFB SURGI AID HR 100ML BT</t>
  </si>
  <si>
    <t>CFB SURGI AID HR 500ML BT</t>
  </si>
  <si>
    <t>CITRIC ACID MONOHYDRATE IP</t>
  </si>
  <si>
    <t>CO:ALLURA RED ( CI 16035 ) NEEL</t>
  </si>
  <si>
    <t>CO:SANOLIN ORANGE RGL90(CI 15985)</t>
  </si>
  <si>
    <t>CO:SANOLIN PONCEAU 4RC82(CI 16255)</t>
  </si>
  <si>
    <t>CO-EX TUBE DOY CARE ALOE VERA FW 100ML</t>
  </si>
  <si>
    <t>Essel Propack Ltd</t>
  </si>
  <si>
    <t>CO-EX TUBE DOY CARE ALOE VERA FW 50ML</t>
  </si>
  <si>
    <t>CO-EX TUBE DOY CARE HONEY FW 100ML</t>
  </si>
  <si>
    <t>CO-EX TUBE DOY CARE HONEY FW 50ML</t>
  </si>
  <si>
    <t>CO-EX TUBE DOY CARE NEEM FW 100ML</t>
  </si>
  <si>
    <t>CO-EX TUBE DOY CARE NEEM FW 50ML</t>
  </si>
  <si>
    <t>CRODASINIC LS30/ Na LAUROYL SARCOSINATE</t>
  </si>
  <si>
    <t>DANGLER BS HAND WASH 185MLX3 MRP 76</t>
  </si>
  <si>
    <t>SHREE MANGALMUDRA</t>
  </si>
  <si>
    <t>Special Colours</t>
  </si>
  <si>
    <t>DANGLER BS HAND WASH 215+185ML MRP 70</t>
  </si>
  <si>
    <t>DANGLER BS HAND WASH 900ML+215ML MRP160</t>
  </si>
  <si>
    <t>DANGLER BS HAND WASH NT 185MLX3 NET BAG</t>
  </si>
  <si>
    <t>DANGLER BS HAND WASH NT 215+185ML</t>
  </si>
  <si>
    <t>DANGLER BS HAND WS NT 900ML+215ML MRP160</t>
  </si>
  <si>
    <t>FRAGRANCE C3213</t>
  </si>
  <si>
    <t>GALAXY LAO/LAURYL MYRISTYL AMINE OXIDE</t>
  </si>
  <si>
    <t>HPMC(Methocel 40-100 PCG)</t>
  </si>
  <si>
    <t>JAR DOY CARE ALOE VERA FW 15ML X12</t>
  </si>
  <si>
    <t>PEARL POLYMERS LTD</t>
  </si>
  <si>
    <t>JAR DOY CARE HONEY FW 15ML X12</t>
  </si>
  <si>
    <t>LABEL BSHW 215ML OFF PCK (F/B) VER1</t>
  </si>
  <si>
    <t>SKANEM INTERLABELS INDUSTRIES</t>
  </si>
  <si>
    <t>LABEL DC ALOE VERA FW 15ML JAR</t>
  </si>
  <si>
    <t>LABEL DC HONEY FW 15ML JAR</t>
  </si>
  <si>
    <t>LABEL DC NEEM FW 15ML JAR</t>
  </si>
  <si>
    <t>LABEL SLEEVE BACTER SHIELD HS 50ML F/B</t>
  </si>
  <si>
    <t>LABEL SURGI AID HR 100ML (F/B)</t>
  </si>
  <si>
    <t>LABEL SURGI AID HR 500ML (F/B)</t>
  </si>
  <si>
    <t>LAMI TUBE DOY CARE ALOE VERA FW 15ML</t>
  </si>
  <si>
    <t>LAMI TUBE DOY CARE HONEY FW 15ML</t>
  </si>
  <si>
    <t>LAMI TUBE DOY CARE NEEM  FW 15ML</t>
  </si>
  <si>
    <t>LOCK BS HAND WASH 215/185ML FOR NET BAG</t>
  </si>
  <si>
    <t>GR POLYNETS</t>
  </si>
  <si>
    <t>NET BAG BS HAND WASH 185MLX3 RP OFF PCK</t>
  </si>
  <si>
    <t>NET BAG BS HAND WASH 900ML+215ML OFF PCK</t>
  </si>
  <si>
    <t>NOVETHIX L 10 POLYMER</t>
  </si>
  <si>
    <t>N-Propanol</t>
  </si>
  <si>
    <t>KISHAN ENTERPRISE</t>
  </si>
  <si>
    <t>OLIVEM 300</t>
  </si>
  <si>
    <t>OLIVEM 400</t>
  </si>
  <si>
    <t>PERFUME BLUE WIND</t>
  </si>
  <si>
    <t>PERFUME DRAKKAR NOIR</t>
  </si>
  <si>
    <t>S.K.FLAVOURS &amp; FRAGRANCES</t>
  </si>
  <si>
    <t>PERFUME GERM KILL GF 103167</t>
  </si>
  <si>
    <t>PERFUME HONEY FW 71014/10</t>
  </si>
  <si>
    <t>PERFUME OCEANIC 86571</t>
  </si>
  <si>
    <t>POLY BAG DOY CARE ALOE VERA FW 15MLX50</t>
  </si>
  <si>
    <t>POUCH  BS HAND WASH  185ML RP OFFER PCK</t>
  </si>
  <si>
    <t>POSITIVE PACKAGING INDUSTRIES</t>
  </si>
  <si>
    <t>POUCH BS HAND WASH 185ML REFILL PACK SP</t>
  </si>
  <si>
    <t>POUCH BS HAND WASH 185ML RP OFF PCK NEW</t>
  </si>
  <si>
    <t>PAHARPUR-3P</t>
  </si>
  <si>
    <t>POUCH BS HAND WASH 800ML REFILL PACK</t>
  </si>
  <si>
    <t>POUCH BS HAND WASH 900ML REFILL PACK</t>
  </si>
  <si>
    <t>POUCH BS HAND WASH NT 185ML RP OFF PCK</t>
  </si>
  <si>
    <t>POUCH BS HAND WASH NT 900ML REFILL PACK</t>
  </si>
  <si>
    <t>PROMIDIUM CO</t>
  </si>
  <si>
    <t>PUMP  BS HAND WASH  FOR 215ML</t>
  </si>
  <si>
    <t>PUMP BS HAND WASH NT FOR 215ML</t>
  </si>
  <si>
    <t>PUMP SURGI AID HR 500ML</t>
  </si>
  <si>
    <t>PVC SLEEVE BS HAND WASH 215ML (SHRINK)</t>
  </si>
  <si>
    <t>SENSOLENE</t>
  </si>
  <si>
    <t>SHRINK SLEEVE BACTER SHIELD HS 50ML</t>
  </si>
  <si>
    <t>SHRINK SLEEVE SURGI AID HR 100ML</t>
  </si>
  <si>
    <t>SHRINK SLEEVE SURGI AID HR 500ML</t>
  </si>
  <si>
    <t>SODIUM HYDROXIDE FLAKES</t>
  </si>
  <si>
    <t>ASSOCIATED CHEMICALS INDUSTRY</t>
  </si>
  <si>
    <t>ACULYN 60</t>
  </si>
  <si>
    <t>CARBOPOL AQUA SF1 (SA)</t>
  </si>
  <si>
    <t>DOWCORNING 9045 SILICONE ELASTOMER BLEND</t>
  </si>
  <si>
    <t>MICROCARE MTB</t>
  </si>
  <si>
    <t>MIRANOL ULTRA C32</t>
  </si>
  <si>
    <t>NOVEMER EC-2 POLYMER</t>
  </si>
  <si>
    <t>OLIVEM 700</t>
  </si>
  <si>
    <t>SODIUM BENZOATE(SA)</t>
  </si>
  <si>
    <t>GANESH BENZOPLAST LTD</t>
  </si>
  <si>
    <t>SODIUM GLUCONATE</t>
  </si>
  <si>
    <t>STRUCTURE XL</t>
  </si>
  <si>
    <t>SULFOCHEM B-NBB</t>
  </si>
  <si>
    <t>Lubrizol Advanced Materials</t>
  </si>
  <si>
    <t>TWEEN 80</t>
  </si>
  <si>
    <t>Grand Total</t>
  </si>
  <si>
    <t>TOTAL VALUE</t>
  </si>
  <si>
    <t>BASIC VALUE</t>
  </si>
  <si>
    <t>Tax Value</t>
  </si>
  <si>
    <t>CMB/ CPD</t>
  </si>
  <si>
    <t>PROPOSED- POST GST</t>
  </si>
  <si>
    <t>TOTAL Taxes</t>
  </si>
  <si>
    <t>EXCISE DUTY &amp; CESS</t>
  </si>
  <si>
    <t>LOCAL VAT</t>
  </si>
  <si>
    <t>CST</t>
  </si>
  <si>
    <t>ED</t>
  </si>
  <si>
    <t>VAT</t>
  </si>
  <si>
    <t>CGST</t>
  </si>
  <si>
    <t>SGST</t>
  </si>
  <si>
    <t>IGST</t>
  </si>
  <si>
    <t>GST@</t>
  </si>
  <si>
    <t>CURRENT - PRE GST</t>
  </si>
  <si>
    <t>CGST &amp; SGST @</t>
  </si>
  <si>
    <t>Differential</t>
  </si>
  <si>
    <t>Cost sheets for the fisical item needs to be rework as per new GST NORMS (BASIC+GST)</t>
  </si>
  <si>
    <t>check broadly impact of GST</t>
  </si>
  <si>
    <t>CST Impact of 53L needs to come</t>
  </si>
  <si>
    <t>To communicate vendor about the prepardness for GST</t>
  </si>
  <si>
    <t>Process change to be map.</t>
  </si>
  <si>
    <t>a</t>
  </si>
  <si>
    <t>b</t>
  </si>
  <si>
    <t>PO conditions -Timely filling returns to the authority</t>
  </si>
  <si>
    <t>c</t>
  </si>
  <si>
    <t>d</t>
  </si>
  <si>
    <t>DEBT. Note/ Credit Note shuold be generate thru. System only.</t>
  </si>
  <si>
    <t>No change in the Invoices for any change for qty as well as price.</t>
  </si>
  <si>
    <t>TAX-CODES for new norms</t>
  </si>
  <si>
    <t>e</t>
  </si>
  <si>
    <t xml:space="preserve">Collect Vendor input for new GST Reg. Nos. </t>
  </si>
  <si>
    <t>Material</t>
  </si>
  <si>
    <t>Plant</t>
  </si>
  <si>
    <t>Total</t>
  </si>
  <si>
    <t>Basic Value</t>
  </si>
  <si>
    <t>Total Tax</t>
  </si>
  <si>
    <t>SAD</t>
  </si>
  <si>
    <t>CVD</t>
  </si>
  <si>
    <t>CAP  DETTOL HS 50ML FT</t>
  </si>
  <si>
    <t>National Plastic Factory LLC -</t>
  </si>
  <si>
    <t>PLASTIC CENTRE SDN. BHD</t>
  </si>
  <si>
    <t>PUMP  DETTOL HS 200ML</t>
  </si>
  <si>
    <t>EC PACK INDUSTRIES</t>
  </si>
  <si>
    <t>ZHONGSHAN LUENCHEONG DISPENSIN</t>
  </si>
  <si>
    <t>PERFUME TTF-1370</t>
  </si>
  <si>
    <t>TAKASAGO INTERNATIONAL CORPORA</t>
  </si>
  <si>
    <t>OCTYLDODECANOL/79</t>
  </si>
  <si>
    <t>Sasol Germany</t>
  </si>
  <si>
    <t>PERFUME FEMINEA 61/23</t>
  </si>
  <si>
    <t>GIVAUDAN SINGAPORE Pte. Ltd</t>
  </si>
  <si>
    <t>PERFUME TIC /B 03.793 (JBS MILK)</t>
  </si>
  <si>
    <t>SWEET ALMOND OIL/11579</t>
  </si>
  <si>
    <t>GUSTAV HEESS GMBH</t>
  </si>
  <si>
    <t>TEGOSOFT TN (5005337)</t>
  </si>
  <si>
    <t>JOHNSON &amp; JOHNSON PTE. LTD.</t>
  </si>
  <si>
    <t>NEUTROL TE</t>
  </si>
  <si>
    <t>BASF SOUTH EAST ASIA PTE LTD</t>
  </si>
  <si>
    <t>UCON FLUID 75-H-450</t>
  </si>
  <si>
    <t>DOW EUROPE GMBH</t>
  </si>
  <si>
    <t>PERFUME CITROMAX 446959</t>
  </si>
  <si>
    <t>FIRMENICH ASIA PTE LTD</t>
  </si>
  <si>
    <t>MAGNESIUM STEARATE</t>
  </si>
  <si>
    <t>SUNNY WORLD CO. LTD.</t>
  </si>
  <si>
    <t>FRAGRANCE I CARE AS AS218992/00</t>
  </si>
  <si>
    <t>GIVAUDAN SINGAPORE PTE LTD.</t>
  </si>
  <si>
    <t>LACTOKINE FLUID PF-H  EX.CHEMISCHES LAB</t>
  </si>
  <si>
    <t>CLR Chemisches Laboratorium Dr</t>
  </si>
  <si>
    <t>FRAGRANCE TJP-M-004540 MILK TOUCH</t>
  </si>
  <si>
    <t>FRAGRANCE CRÈME BERRY 1 TSG 13-03782</t>
  </si>
  <si>
    <t>PERFUME 07777-91086-00</t>
  </si>
  <si>
    <t>ALOE VERA GEL FOR DHS</t>
  </si>
  <si>
    <t>K-TECH   CO.,   LTD.</t>
  </si>
  <si>
    <t>PERFUME INVIGORATE R07-3241</t>
  </si>
  <si>
    <t>Robertet</t>
  </si>
  <si>
    <t>PERFUME ROB OASIS LEO PURITY R07-3229</t>
  </si>
  <si>
    <t>Fragrance Pangea – 612324</t>
  </si>
  <si>
    <t>Symrise Asia Pacific Pte Ltd</t>
  </si>
  <si>
    <t>Base DermCare ( Syndet noodles )</t>
  </si>
  <si>
    <t>The Original Bradford Soap Wor</t>
  </si>
  <si>
    <t>ALUMINIUM STEARATE /681 NIVEA</t>
  </si>
  <si>
    <t>Peter Greven GmbH &amp; Co. KG</t>
  </si>
  <si>
    <t>AZADIRACHTA INDICA SEED OIL (NEEM OIL)</t>
  </si>
  <si>
    <t>The Kerfoot Group</t>
  </si>
  <si>
    <t>LOCAL Analysis</t>
  </si>
  <si>
    <t>Import Analysis</t>
  </si>
  <si>
    <t>CFB</t>
  </si>
  <si>
    <t>WRAPPER</t>
  </si>
  <si>
    <t>STIFFNER</t>
  </si>
  <si>
    <t xml:space="preserve"> BOPP TAPE</t>
  </si>
  <si>
    <t>SHRINK SLEEVE</t>
  </si>
  <si>
    <t>CARTON</t>
  </si>
  <si>
    <t>BOPP FILM</t>
  </si>
  <si>
    <t>CAUSTIC SODA</t>
  </si>
  <si>
    <t>PERFUME</t>
  </si>
  <si>
    <t>Mat Cat</t>
  </si>
  <si>
    <t>Sum of Sum of QTY.</t>
  </si>
  <si>
    <t>Values</t>
  </si>
  <si>
    <t>Sum of BASIC VALUE</t>
  </si>
  <si>
    <t>Sum of 1.00%</t>
  </si>
  <si>
    <t>Sum of 2.00%</t>
  </si>
  <si>
    <t>Sum of 5.00%2</t>
  </si>
  <si>
    <t>Basic (Redu. wrt CST)</t>
  </si>
  <si>
    <t>Cost Reduct Benefit</t>
  </si>
  <si>
    <t>Redu. in %</t>
  </si>
  <si>
    <t>CMB/CPD</t>
  </si>
  <si>
    <t>LOCAL/Inter</t>
  </si>
  <si>
    <t>BASIC</t>
  </si>
  <si>
    <t>INTERSTATE</t>
  </si>
  <si>
    <t>TILJALA</t>
  </si>
  <si>
    <t>SION R&amp;D</t>
  </si>
  <si>
    <t>EXCISE DUTY Analysis</t>
  </si>
  <si>
    <t>(Multiple Items)</t>
  </si>
  <si>
    <t>New Basic</t>
  </si>
  <si>
    <t>6% ED Redu.</t>
  </si>
  <si>
    <t>CST Final Figure for CPD &amp; COMMON</t>
  </si>
  <si>
    <t>Non-Exm.</t>
  </si>
  <si>
    <t>40% of Common</t>
  </si>
  <si>
    <t>6% Ed Adhoc</t>
  </si>
  <si>
    <t xml:space="preserve">Working Capital Impact </t>
  </si>
  <si>
    <t>NET IMPACT</t>
  </si>
  <si>
    <t>Codex/EDTA/TIO2(@50%)</t>
  </si>
  <si>
    <t>6%Adhoc</t>
  </si>
  <si>
    <t>All Assumption are based on GST-12%</t>
  </si>
  <si>
    <t>RNCC Impact</t>
  </si>
  <si>
    <t>CMB SAD+cess</t>
  </si>
  <si>
    <t>SAD+CESS</t>
  </si>
  <si>
    <t>Value Addition on Local Sourcing Item</t>
  </si>
  <si>
    <t>RNCC</t>
  </si>
  <si>
    <t xml:space="preserve">Total duty rate </t>
  </si>
  <si>
    <t xml:space="preserve">Revised </t>
  </si>
  <si>
    <t xml:space="preserve">Total tax rate </t>
  </si>
  <si>
    <t>Diff in tax rate</t>
  </si>
  <si>
    <t>Impact</t>
  </si>
  <si>
    <t xml:space="preserve">PNL </t>
  </si>
  <si>
    <t>Cashflow  - Redn (-), Increase (+)</t>
  </si>
  <si>
    <t>EX. DUTY &amp; CESS</t>
  </si>
  <si>
    <t xml:space="preserve">BASE Values </t>
  </si>
  <si>
    <t>1)</t>
  </si>
  <si>
    <t>(+ Stands Provision required)</t>
  </si>
  <si>
    <t>Current WC</t>
  </si>
  <si>
    <t>Local</t>
  </si>
  <si>
    <t>Import</t>
  </si>
  <si>
    <t>BCD CESS</t>
  </si>
  <si>
    <t>BCD</t>
  </si>
  <si>
    <t>Local Freight</t>
  </si>
  <si>
    <t>Import Frt +Cl.</t>
  </si>
  <si>
    <t>Item Cat.</t>
  </si>
  <si>
    <t xml:space="preserve">COUNTRY OF ORIGIN </t>
  </si>
  <si>
    <t>Sum of CLEARING CHARGES</t>
  </si>
  <si>
    <t>Sum of IMPORT FREIGHT</t>
  </si>
  <si>
    <t>Sum of LOCAL FREIGHT</t>
  </si>
  <si>
    <t>OIL, EXTRACT &amp; DERIVATIVES</t>
  </si>
  <si>
    <t>OTHER CHEMICALS</t>
  </si>
  <si>
    <t>PERFUMES</t>
  </si>
  <si>
    <t>SOAP BASE &amp; NOODLES</t>
  </si>
  <si>
    <t>BOTTLE,TUBE, CAP &amp; PUMP</t>
  </si>
  <si>
    <t>IMPORT Freight &amp; Clearing Charges</t>
  </si>
  <si>
    <t>CST Final Figure for CMB</t>
  </si>
  <si>
    <t>GST Senario WC Impact or CASH-FLOW</t>
  </si>
  <si>
    <t>With current State</t>
  </si>
  <si>
    <t>New</t>
  </si>
  <si>
    <t>Old</t>
  </si>
  <si>
    <t>Diff</t>
  </si>
  <si>
    <t>CST Saving or P&amp;L Acconut</t>
  </si>
  <si>
    <t>CSt Saving Break-up</t>
  </si>
  <si>
    <t>CPD +Common</t>
  </si>
  <si>
    <t>(All)</t>
  </si>
  <si>
    <t>CPD + Common CST on Vendor</t>
  </si>
  <si>
    <t>EDTA</t>
  </si>
  <si>
    <t>MT</t>
  </si>
  <si>
    <t>Present Scenario</t>
  </si>
  <si>
    <t>GST Scenario</t>
  </si>
  <si>
    <t>Present Buying</t>
  </si>
  <si>
    <t>P&amp;L Impact</t>
  </si>
  <si>
    <t>W.C.Impact</t>
  </si>
  <si>
    <t>Refund Mechanism</t>
  </si>
  <si>
    <t>Annual  Volume</t>
  </si>
  <si>
    <t>Annual</t>
  </si>
  <si>
    <t>2 Month</t>
  </si>
  <si>
    <t>Lime Chemical</t>
  </si>
  <si>
    <t>INR</t>
  </si>
  <si>
    <t>Basic</t>
  </si>
  <si>
    <t>Basic+Freight</t>
  </si>
  <si>
    <t>Better</t>
  </si>
  <si>
    <t>CGST + SGST</t>
  </si>
  <si>
    <t>Freight</t>
  </si>
  <si>
    <t>(Less) Credit</t>
  </si>
  <si>
    <t>Sudarshan</t>
  </si>
  <si>
    <t>Time consuming</t>
  </si>
  <si>
    <t>(Less) credit</t>
  </si>
  <si>
    <t>Note:</t>
  </si>
  <si>
    <t>1. Basic RM is Lime stone, and both have Mine.</t>
  </si>
  <si>
    <t xml:space="preserve">2. Both the cases freight to be included in basic </t>
  </si>
  <si>
    <t>3. No change in cost of Lime Chem, as presently we got VAT refund</t>
  </si>
  <si>
    <t xml:space="preserve">4. Change in the cae of Sudarshan, CST to be saved, </t>
  </si>
  <si>
    <t xml:space="preserve">5. Working Capital for both supplier will go up, however, for Sudarshan, it will go up more </t>
  </si>
  <si>
    <t>6. Tax Refund mechanism is better for Lime, as he is intra state supplier.</t>
  </si>
  <si>
    <t>7. Cost savings to be achieved more in cae of Sudarshan.</t>
  </si>
  <si>
    <t>8. Consider above facts, more sharing to be given to Sudarshan.</t>
  </si>
  <si>
    <t>9. Interstate buying is better here</t>
  </si>
  <si>
    <t>Ganga</t>
  </si>
  <si>
    <t>MK</t>
  </si>
  <si>
    <t>DK</t>
  </si>
  <si>
    <t>Points:</t>
  </si>
  <si>
    <t>1. Present deal:  Landed Basis, Future deal, benificial on basic+Freight basis.</t>
  </si>
  <si>
    <t>2. To make the deal simpler , for all supplier, basic+freight in single deal to be done instead what we are doing landing today.</t>
  </si>
  <si>
    <t>3. KRM is NACL and Water, both are tax free, hence no point to see the KRM price</t>
  </si>
  <si>
    <t xml:space="preserve">4. However, compare to present scenario, we can guage app. </t>
  </si>
  <si>
    <t>5. As all suplier is under CST, so refund mechanism is same for all.</t>
  </si>
  <si>
    <t>6. Consideerd saving achieved in D.K.</t>
  </si>
  <si>
    <t>Strategy:  Just like Kolkata, look into final cost</t>
  </si>
  <si>
    <t xml:space="preserve">7. If Caustic supplier put offices in Baddi, </t>
  </si>
  <si>
    <t>For Baddi</t>
  </si>
  <si>
    <t>For Tiljala</t>
  </si>
  <si>
    <t>Grasim</t>
  </si>
  <si>
    <t>Durgapur</t>
  </si>
  <si>
    <t>Difference  (Inter-Intra)</t>
  </si>
  <si>
    <t>Here, deal the  basic rate inclusive of freight</t>
  </si>
  <si>
    <t>For taloja, from Maharashtra</t>
  </si>
  <si>
    <t>Conclusion: Interstate buying is better, as cost is reduced. However, no change in Intra state cost wheer we avail MODVAT</t>
  </si>
  <si>
    <t>For Baddi, supply from Goa</t>
  </si>
  <si>
    <t>If Goldfield supplies from Baddi to Baddi</t>
  </si>
  <si>
    <t>So, this case also, inter state purchase will be benificial</t>
  </si>
  <si>
    <t>However, if GFL puts a plant in Baddi, not getting any further benefit</t>
  </si>
  <si>
    <t>Example : Lime Perfume by GFL</t>
  </si>
  <si>
    <t>then Present Scenario</t>
  </si>
  <si>
    <t>Taking Case of Oriflame Perfume by Mane</t>
  </si>
  <si>
    <t>If Taking from Mane France</t>
  </si>
  <si>
    <t>Euro</t>
  </si>
  <si>
    <t xml:space="preserve"> Present Scenario</t>
  </si>
  <si>
    <t>Then present scenario</t>
  </si>
  <si>
    <t>Exchange Price</t>
  </si>
  <si>
    <t>Hence, CIF Value</t>
  </si>
  <si>
    <t>CIF Price</t>
  </si>
  <si>
    <t>Loading</t>
  </si>
  <si>
    <t>Assesable value</t>
  </si>
  <si>
    <t>CVD with Cess(10+3+1)</t>
  </si>
  <si>
    <t>(less) Loading</t>
  </si>
  <si>
    <t>Local freight+ Clearance</t>
  </si>
  <si>
    <t>INR (Mar 16)</t>
  </si>
  <si>
    <t>(less)MODVAT</t>
  </si>
  <si>
    <t>2. It is applicable for all location,i.e. Baddi, Taloja, Daman, tiljala</t>
  </si>
  <si>
    <t>3. At present scenario, `whether we are availing MODVAT or not, above two points stand.</t>
  </si>
  <si>
    <t>Analysis</t>
  </si>
  <si>
    <t>1. In GST scenario, inter-state buying is benificial as analysed than intra-state.</t>
  </si>
  <si>
    <t>Forward Action</t>
  </si>
  <si>
    <t>1. As interstate buying is benificila, start re-negotiating cost with inter-stae suppliers.</t>
  </si>
  <si>
    <t>2. Similarly, also re-negotiate with intra-state supplier how they can reduce the cost by reducing their production cost, margin, etc.</t>
  </si>
  <si>
    <t>3. In case we buy same item both for inter and intra state, and share of inter state is less due to any reason, immediate action to bridge the gap, to incraese share of such suppliers.</t>
  </si>
  <si>
    <t>Present</t>
  </si>
  <si>
    <t>GST</t>
  </si>
  <si>
    <t>Import-Local</t>
  </si>
  <si>
    <t>Present-GST</t>
  </si>
  <si>
    <t>4. For perfumes, AOS, SLS, EDTA, etc,  as most of the RM are imported, so look to reduce cost</t>
  </si>
  <si>
    <t>4. In GST scenario, as supplier/transporter has to make freight invoice separately as understand as of today, better add freight in Basics</t>
  </si>
  <si>
    <t>5. Present scenarion, if we add freight cost in baiscs for Baddi, and any inter state supply, we incur extra cost by paying ED and CST on freight</t>
  </si>
  <si>
    <t>Basic with Freight</t>
  </si>
  <si>
    <t>Basic+ Freight</t>
  </si>
  <si>
    <t>(Hypothetical case)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</si>
</sst>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1" formatCode="_ * #,##0_ ;_ * \-#,##0_ ;_ * &quot;-&quot;_ ;_ @_ "/>
    <numFmt numFmtId="43" formatCode="_ * #,##0.00_ ;_ * \-#,##0.00_ ;_ * &quot;-&quot;??_ ;_ @_ "/>
    <numFmt numFmtId="164" formatCode="_ * #,##0_ ;_ * \-#,##0_ ;_ * &quot;-&quot;??_ ;_ @_ "/>
    <numFmt numFmtId="165" formatCode="0.0%"/>
    <numFmt numFmtId="166" formatCode="0.000%"/>
  </numFmts>
  <fonts count="3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u/>
      <sz val="11"/>
      <color theme="1"/>
      <name val="Calibri"/>
      <family val="2"/>
      <scheme val="minor"/>
    </font>
    <font>
      <b/>
      <sz val="11"/>
      <color rgb="FFFF0000"/>
      <name val="Calibri"/>
      <family val="2"/>
      <scheme val="minor"/>
    </font>
    <font>
      <b/>
      <u/>
      <sz val="9"/>
      <color theme="1"/>
      <name val="Calibri"/>
      <family val="2"/>
      <scheme val="minor"/>
    </font>
    <font>
      <b/>
      <u val="singleAccounting"/>
      <sz val="11"/>
      <color theme="1"/>
      <name val="Calibri"/>
      <family val="2"/>
      <scheme val="minor"/>
    </font>
    <font>
      <b/>
      <sz val="12"/>
      <color theme="1"/>
      <name val="Calibri"/>
      <family val="2"/>
      <scheme val="minor"/>
    </font>
    <font>
      <b/>
      <u/>
      <sz val="14"/>
      <color theme="1"/>
      <name val="Calibri"/>
      <family val="2"/>
      <scheme val="minor"/>
    </font>
    <font>
      <u/>
      <sz val="11"/>
      <color theme="1"/>
      <name val="Calibri"/>
      <family val="2"/>
      <scheme val="minor"/>
    </font>
    <font>
      <b/>
      <u val="singleAccounting"/>
      <sz val="12"/>
      <color theme="1"/>
      <name val="Calibri"/>
      <family val="2"/>
      <scheme val="minor"/>
    </font>
    <font>
      <b/>
      <u/>
      <sz val="12"/>
      <color theme="1"/>
      <name val="Calibri"/>
      <family val="2"/>
      <scheme val="minor"/>
    </font>
    <font>
      <sz val="12"/>
      <color theme="1"/>
      <name val="Calibri"/>
      <family val="2"/>
      <scheme val="minor"/>
    </font>
    <font>
      <sz val="9"/>
      <color indexed="81"/>
      <name val="Tahoma"/>
      <family val="2"/>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C000"/>
        <bgColor indexed="64"/>
      </patternFill>
    </fill>
    <fill>
      <patternFill patternType="solid">
        <fgColor rgb="FFC5F0FF"/>
        <bgColor indexed="64"/>
      </patternFill>
    </fill>
    <fill>
      <patternFill patternType="solid">
        <fgColor rgb="FFCEEAB0"/>
        <bgColor indexed="64"/>
      </patternFill>
    </fill>
    <fill>
      <patternFill patternType="solid">
        <fgColor theme="4" tint="0.79998168889431442"/>
        <bgColor theme="4" tint="0.79998168889431442"/>
      </patternFill>
    </fill>
    <fill>
      <patternFill patternType="solid">
        <fgColor rgb="FF92D050"/>
        <bgColor indexed="64"/>
      </patternFill>
    </fill>
    <fill>
      <patternFill patternType="solid">
        <fgColor theme="0"/>
        <bgColor indexed="64"/>
      </patternFill>
    </fill>
    <fill>
      <patternFill patternType="solid">
        <fgColor rgb="FFFFFF00"/>
        <bgColor theme="4" tint="0.79998168889431442"/>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style="thin">
        <color indexed="64"/>
      </right>
      <top/>
      <bottom style="dotted">
        <color indexed="64"/>
      </bottom>
      <diagonal/>
    </border>
    <border>
      <left style="thin">
        <color indexed="64"/>
      </left>
      <right style="thin">
        <color indexed="64"/>
      </right>
      <top style="dotted">
        <color indexed="64"/>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dotted">
        <color indexed="64"/>
      </bottom>
      <diagonal/>
    </border>
    <border>
      <left/>
      <right style="thin">
        <color indexed="64"/>
      </right>
      <top style="dotted">
        <color indexed="64"/>
      </top>
      <bottom style="dotted">
        <color indexed="64"/>
      </bottom>
      <diagonal/>
    </border>
  </borders>
  <cellStyleXfs count="47">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43" fontId="1" fillId="0" borderId="0" applyFont="0" applyFill="0" applyBorder="0" applyAlignment="0" applyProtection="0"/>
  </cellStyleXfs>
  <cellXfs count="217">
    <xf numFmtId="0" fontId="0" fillId="0" borderId="0" xfId="0"/>
    <xf numFmtId="0" fontId="16" fillId="0" borderId="10" xfId="0" applyFont="1" applyBorder="1" applyAlignment="1">
      <alignment horizontal="center" vertical="center" wrapText="1"/>
    </xf>
    <xf numFmtId="0" fontId="0" fillId="0" borderId="12" xfId="0" applyBorder="1"/>
    <xf numFmtId="0" fontId="0" fillId="0" borderId="14" xfId="0" applyBorder="1"/>
    <xf numFmtId="0" fontId="0" fillId="0" borderId="10" xfId="0" applyBorder="1"/>
    <xf numFmtId="0" fontId="0" fillId="0" borderId="14" xfId="0" applyBorder="1" applyAlignment="1">
      <alignment horizontal="center"/>
    </xf>
    <xf numFmtId="0" fontId="16" fillId="0" borderId="10" xfId="0" pivotButton="1" applyFont="1" applyBorder="1" applyAlignment="1">
      <alignment horizontal="center" vertical="center" wrapText="1"/>
    </xf>
    <xf numFmtId="0" fontId="0" fillId="0" borderId="15" xfId="0" applyBorder="1"/>
    <xf numFmtId="0" fontId="0" fillId="0" borderId="10" xfId="0" applyBorder="1" applyAlignment="1">
      <alignment horizontal="center" vertical="center"/>
    </xf>
    <xf numFmtId="0" fontId="0" fillId="0" borderId="15" xfId="0" applyBorder="1" applyAlignment="1">
      <alignment horizontal="center"/>
    </xf>
    <xf numFmtId="0" fontId="0" fillId="0" borderId="10" xfId="0" applyBorder="1" applyAlignment="1">
      <alignment horizontal="left" vertical="center"/>
    </xf>
    <xf numFmtId="0" fontId="16" fillId="0" borderId="10" xfId="0" pivotButton="1" applyFont="1" applyBorder="1" applyAlignment="1">
      <alignment horizontal="center" vertical="center"/>
    </xf>
    <xf numFmtId="0" fontId="0" fillId="0" borderId="12" xfId="0" applyBorder="1" applyAlignment="1">
      <alignment horizontal="center"/>
    </xf>
    <xf numFmtId="0" fontId="0" fillId="0" borderId="0" xfId="0"/>
    <xf numFmtId="0" fontId="0" fillId="0" borderId="0" xfId="0"/>
    <xf numFmtId="0" fontId="0" fillId="0" borderId="0" xfId="0" applyAlignment="1">
      <alignment horizontal="center"/>
    </xf>
    <xf numFmtId="10" fontId="16" fillId="0" borderId="10" xfId="1" applyNumberFormat="1" applyFont="1" applyBorder="1" applyAlignment="1">
      <alignment horizontal="center" vertical="center" wrapText="1"/>
    </xf>
    <xf numFmtId="41" fontId="0" fillId="0" borderId="14" xfId="0" applyNumberFormat="1" applyBorder="1"/>
    <xf numFmtId="41" fontId="0" fillId="0" borderId="12" xfId="0" applyNumberFormat="1" applyBorder="1"/>
    <xf numFmtId="41" fontId="0" fillId="0" borderId="15" xfId="0" applyNumberFormat="1" applyBorder="1"/>
    <xf numFmtId="41" fontId="16" fillId="0" borderId="10" xfId="0" applyNumberFormat="1" applyFont="1" applyBorder="1"/>
    <xf numFmtId="9" fontId="20" fillId="33" borderId="0" xfId="0" applyNumberFormat="1" applyFont="1" applyFill="1" applyAlignment="1">
      <alignment horizontal="left"/>
    </xf>
    <xf numFmtId="0" fontId="19" fillId="0" borderId="0" xfId="0" applyFont="1" applyAlignment="1">
      <alignment horizontal="right" vertical="center"/>
    </xf>
    <xf numFmtId="0" fontId="16" fillId="34" borderId="10" xfId="0" applyFont="1" applyFill="1" applyBorder="1" applyAlignment="1">
      <alignment horizontal="center" vertical="center" wrapText="1"/>
    </xf>
    <xf numFmtId="0" fontId="16" fillId="34" borderId="10" xfId="0" applyFont="1" applyFill="1" applyBorder="1" applyAlignment="1">
      <alignment horizontal="center" vertical="center"/>
    </xf>
    <xf numFmtId="9" fontId="0" fillId="34" borderId="0" xfId="1" applyFont="1" applyFill="1"/>
    <xf numFmtId="41" fontId="0" fillId="34" borderId="11" xfId="0" applyNumberFormat="1" applyFill="1" applyBorder="1"/>
    <xf numFmtId="41" fontId="0" fillId="34" borderId="12" xfId="0" applyNumberFormat="1" applyFill="1" applyBorder="1"/>
    <xf numFmtId="0" fontId="16" fillId="35" borderId="10" xfId="0" applyFont="1" applyFill="1" applyBorder="1" applyAlignment="1">
      <alignment horizontal="center" vertical="center"/>
    </xf>
    <xf numFmtId="41" fontId="0" fillId="35" borderId="11" xfId="0" applyNumberFormat="1" applyFill="1" applyBorder="1"/>
    <xf numFmtId="41" fontId="0" fillId="35" borderId="12" xfId="0" applyNumberFormat="1" applyFill="1" applyBorder="1"/>
    <xf numFmtId="41" fontId="0" fillId="35" borderId="13" xfId="0" applyNumberFormat="1" applyFill="1" applyBorder="1"/>
    <xf numFmtId="41" fontId="22" fillId="35" borderId="16" xfId="0" applyNumberFormat="1" applyFont="1" applyFill="1" applyBorder="1"/>
    <xf numFmtId="41" fontId="22" fillId="34" borderId="0" xfId="0" applyNumberFormat="1" applyFont="1" applyFill="1"/>
    <xf numFmtId="41" fontId="22" fillId="35" borderId="0" xfId="0" applyNumberFormat="1" applyFont="1" applyFill="1"/>
    <xf numFmtId="0" fontId="21" fillId="0" borderId="0" xfId="0" applyFont="1" applyAlignment="1">
      <alignment horizontal="right" vertical="center"/>
    </xf>
    <xf numFmtId="41" fontId="0" fillId="36" borderId="12" xfId="0" applyNumberFormat="1" applyFill="1" applyBorder="1"/>
    <xf numFmtId="41" fontId="0" fillId="36" borderId="13" xfId="0" applyNumberFormat="1" applyFill="1" applyBorder="1"/>
    <xf numFmtId="41" fontId="22" fillId="36" borderId="10" xfId="0" applyNumberFormat="1" applyFont="1" applyFill="1" applyBorder="1"/>
    <xf numFmtId="41" fontId="0" fillId="36" borderId="14" xfId="0" applyNumberFormat="1" applyFill="1" applyBorder="1"/>
    <xf numFmtId="0" fontId="16" fillId="36" borderId="10" xfId="0" applyFont="1" applyFill="1" applyBorder="1" applyAlignment="1">
      <alignment horizontal="center" vertical="center"/>
    </xf>
    <xf numFmtId="41" fontId="22" fillId="36" borderId="0" xfId="0" applyNumberFormat="1" applyFont="1" applyFill="1"/>
    <xf numFmtId="41" fontId="0" fillId="0" borderId="0" xfId="0" applyNumberFormat="1"/>
    <xf numFmtId="10" fontId="0" fillId="34" borderId="0" xfId="1" applyNumberFormat="1" applyFont="1" applyFill="1"/>
    <xf numFmtId="164" fontId="0" fillId="34" borderId="12" xfId="0" applyNumberFormat="1" applyFill="1" applyBorder="1"/>
    <xf numFmtId="1" fontId="16" fillId="34" borderId="10" xfId="0" applyNumberFormat="1" applyFont="1" applyFill="1" applyBorder="1" applyAlignment="1">
      <alignment horizontal="center" vertical="center"/>
    </xf>
    <xf numFmtId="1" fontId="0" fillId="34" borderId="12" xfId="0" applyNumberFormat="1" applyFill="1" applyBorder="1"/>
    <xf numFmtId="41" fontId="0" fillId="34" borderId="15" xfId="0" applyNumberFormat="1" applyFill="1" applyBorder="1"/>
    <xf numFmtId="164" fontId="0" fillId="34" borderId="15" xfId="0" applyNumberFormat="1" applyFill="1" applyBorder="1"/>
    <xf numFmtId="41" fontId="22" fillId="34" borderId="10" xfId="0" applyNumberFormat="1" applyFont="1" applyFill="1" applyBorder="1"/>
    <xf numFmtId="41" fontId="0" fillId="33" borderId="12" xfId="0" applyNumberFormat="1" applyFill="1" applyBorder="1"/>
    <xf numFmtId="9" fontId="20" fillId="33" borderId="0" xfId="1" applyFont="1" applyFill="1" applyAlignment="1">
      <alignment horizontal="left"/>
    </xf>
    <xf numFmtId="0" fontId="0" fillId="0" borderId="0" xfId="0" applyAlignment="1">
      <alignment horizontal="left"/>
    </xf>
    <xf numFmtId="0" fontId="0" fillId="0" borderId="0" xfId="0" applyAlignment="1">
      <alignment horizontal="right"/>
    </xf>
    <xf numFmtId="0" fontId="16" fillId="37" borderId="10" xfId="0" applyFont="1" applyFill="1" applyBorder="1" applyAlignment="1">
      <alignment horizontal="center" vertical="center"/>
    </xf>
    <xf numFmtId="9" fontId="16" fillId="37" borderId="10" xfId="0" applyNumberFormat="1" applyFont="1" applyFill="1" applyBorder="1" applyAlignment="1">
      <alignment horizontal="center" vertical="center" wrapText="1"/>
    </xf>
    <xf numFmtId="165" fontId="16" fillId="37" borderId="10" xfId="1" applyNumberFormat="1" applyFont="1" applyFill="1" applyBorder="1" applyAlignment="1">
      <alignment horizontal="center" vertical="center" wrapText="1"/>
    </xf>
    <xf numFmtId="9" fontId="16" fillId="37" borderId="10" xfId="1" applyFont="1" applyFill="1" applyBorder="1" applyAlignment="1">
      <alignment horizontal="center" vertical="center" wrapText="1"/>
    </xf>
    <xf numFmtId="0" fontId="16" fillId="0" borderId="14" xfId="0" applyFont="1" applyBorder="1"/>
    <xf numFmtId="164" fontId="0" fillId="0" borderId="14" xfId="0" applyNumberFormat="1" applyBorder="1"/>
    <xf numFmtId="0" fontId="16" fillId="0" borderId="12" xfId="0" applyFont="1" applyBorder="1"/>
    <xf numFmtId="164" fontId="0" fillId="0" borderId="12" xfId="0" applyNumberFormat="1" applyBorder="1"/>
    <xf numFmtId="0" fontId="16" fillId="0" borderId="15" xfId="0" applyFont="1" applyBorder="1"/>
    <xf numFmtId="41" fontId="0" fillId="0" borderId="16" xfId="0" applyNumberFormat="1" applyBorder="1"/>
    <xf numFmtId="0" fontId="16" fillId="37" borderId="10" xfId="0" applyFont="1" applyFill="1" applyBorder="1"/>
    <xf numFmtId="41" fontId="16" fillId="37" borderId="10" xfId="0" applyNumberFormat="1" applyFont="1" applyFill="1" applyBorder="1"/>
    <xf numFmtId="41" fontId="23" fillId="38" borderId="10" xfId="0" applyNumberFormat="1" applyFont="1" applyFill="1" applyBorder="1"/>
    <xf numFmtId="0" fontId="0" fillId="0" borderId="0" xfId="0" applyAlignment="1">
      <alignment horizontal="center" vertical="center"/>
    </xf>
    <xf numFmtId="164" fontId="0" fillId="35" borderId="11" xfId="0" applyNumberFormat="1" applyFill="1" applyBorder="1"/>
    <xf numFmtId="164" fontId="0" fillId="35" borderId="12" xfId="0" applyNumberFormat="1" applyFill="1" applyBorder="1"/>
    <xf numFmtId="0" fontId="0" fillId="39" borderId="0" xfId="0" applyFill="1"/>
    <xf numFmtId="10" fontId="0" fillId="39" borderId="11" xfId="1" applyNumberFormat="1" applyFont="1" applyFill="1" applyBorder="1"/>
    <xf numFmtId="10" fontId="0" fillId="39" borderId="12" xfId="1" applyNumberFormat="1" applyFont="1" applyFill="1" applyBorder="1"/>
    <xf numFmtId="0" fontId="0" fillId="34" borderId="15" xfId="0" applyFill="1" applyBorder="1"/>
    <xf numFmtId="41" fontId="0" fillId="35" borderId="15" xfId="0" applyNumberFormat="1" applyFill="1" applyBorder="1"/>
    <xf numFmtId="164" fontId="0" fillId="35" borderId="15" xfId="0" applyNumberFormat="1" applyFill="1" applyBorder="1"/>
    <xf numFmtId="41" fontId="0" fillId="36" borderId="15" xfId="0" applyNumberFormat="1" applyFill="1" applyBorder="1"/>
    <xf numFmtId="0" fontId="22" fillId="34" borderId="10" xfId="0" applyFont="1" applyFill="1" applyBorder="1"/>
    <xf numFmtId="41" fontId="22" fillId="35" borderId="10" xfId="0" applyNumberFormat="1" applyFont="1" applyFill="1" applyBorder="1"/>
    <xf numFmtId="0" fontId="19" fillId="0" borderId="0" xfId="0" applyFont="1" applyAlignment="1">
      <alignment horizontal="left"/>
    </xf>
    <xf numFmtId="0" fontId="23" fillId="0" borderId="0" xfId="0" applyFont="1"/>
    <xf numFmtId="10" fontId="16" fillId="40" borderId="10" xfId="1" applyNumberFormat="1" applyFont="1" applyFill="1" applyBorder="1" applyAlignment="1">
      <alignment horizontal="center" vertical="center" wrapText="1"/>
    </xf>
    <xf numFmtId="9" fontId="16" fillId="40" borderId="10" xfId="1" applyFont="1" applyFill="1" applyBorder="1" applyAlignment="1">
      <alignment horizontal="center" vertical="center" wrapText="1"/>
    </xf>
    <xf numFmtId="0" fontId="16" fillId="33" borderId="10" xfId="0" applyFont="1" applyFill="1" applyBorder="1" applyAlignment="1">
      <alignment horizontal="center" vertical="center" wrapText="1"/>
    </xf>
    <xf numFmtId="0" fontId="0" fillId="33" borderId="14" xfId="0" applyFill="1" applyBorder="1" applyAlignment="1">
      <alignment horizontal="center"/>
    </xf>
    <xf numFmtId="0" fontId="19" fillId="0" borderId="10" xfId="0" applyFont="1" applyBorder="1" applyAlignment="1">
      <alignment horizontal="center" vertical="center"/>
    </xf>
    <xf numFmtId="0" fontId="0" fillId="0" borderId="0" xfId="0" pivotButton="1"/>
    <xf numFmtId="10" fontId="16" fillId="0" borderId="10" xfId="0" applyNumberFormat="1" applyFont="1" applyBorder="1" applyAlignment="1">
      <alignment horizontal="center" vertical="center" wrapText="1"/>
    </xf>
    <xf numFmtId="0" fontId="0" fillId="0" borderId="14" xfId="0" applyBorder="1" applyAlignment="1"/>
    <xf numFmtId="164" fontId="0" fillId="0" borderId="10" xfId="46" applyNumberFormat="1" applyFont="1" applyBorder="1"/>
    <xf numFmtId="10" fontId="0" fillId="0" borderId="10" xfId="1" applyNumberFormat="1" applyFont="1" applyBorder="1"/>
    <xf numFmtId="164" fontId="0" fillId="0" borderId="10" xfId="0" applyNumberFormat="1" applyBorder="1"/>
    <xf numFmtId="164" fontId="16" fillId="0" borderId="10" xfId="46" applyNumberFormat="1" applyFont="1" applyBorder="1"/>
    <xf numFmtId="9" fontId="16" fillId="0" borderId="10" xfId="1" applyFont="1" applyBorder="1"/>
    <xf numFmtId="0" fontId="0" fillId="0" borderId="11" xfId="0" applyBorder="1"/>
    <xf numFmtId="10" fontId="0" fillId="0" borderId="12" xfId="1" applyNumberFormat="1" applyFont="1" applyBorder="1"/>
    <xf numFmtId="10" fontId="0" fillId="33" borderId="12" xfId="1" applyNumberFormat="1" applyFont="1" applyFill="1" applyBorder="1"/>
    <xf numFmtId="10" fontId="0" fillId="0" borderId="15" xfId="1" applyNumberFormat="1" applyFont="1" applyBorder="1"/>
    <xf numFmtId="164" fontId="0" fillId="0" borderId="15" xfId="0" applyNumberFormat="1" applyBorder="1"/>
    <xf numFmtId="10" fontId="0" fillId="0" borderId="21" xfId="1" applyNumberFormat="1" applyFont="1" applyBorder="1"/>
    <xf numFmtId="0" fontId="0" fillId="0" borderId="21" xfId="0" applyBorder="1"/>
    <xf numFmtId="0" fontId="0" fillId="0" borderId="10" xfId="0" pivotButton="1" applyBorder="1"/>
    <xf numFmtId="0" fontId="0" fillId="0" borderId="10" xfId="0" applyBorder="1" applyAlignment="1">
      <alignment horizontal="left"/>
    </xf>
    <xf numFmtId="0" fontId="0" fillId="0" borderId="22" xfId="0" applyBorder="1"/>
    <xf numFmtId="164" fontId="0" fillId="0" borderId="23" xfId="46" applyNumberFormat="1" applyFont="1" applyBorder="1"/>
    <xf numFmtId="164" fontId="0" fillId="33" borderId="23" xfId="46" applyNumberFormat="1" applyFont="1" applyFill="1" applyBorder="1"/>
    <xf numFmtId="164" fontId="16" fillId="0" borderId="20" xfId="46" applyNumberFormat="1" applyFont="1" applyBorder="1"/>
    <xf numFmtId="164" fontId="0" fillId="39" borderId="10" xfId="46" applyNumberFormat="1" applyFont="1" applyFill="1" applyBorder="1"/>
    <xf numFmtId="10" fontId="0" fillId="39" borderId="10" xfId="1" applyNumberFormat="1" applyFont="1" applyFill="1" applyBorder="1"/>
    <xf numFmtId="0" fontId="16" fillId="37" borderId="10" xfId="0" applyFont="1" applyFill="1" applyBorder="1" applyAlignment="1">
      <alignment horizontal="center" vertical="center" wrapText="1"/>
    </xf>
    <xf numFmtId="0" fontId="0" fillId="0" borderId="0" xfId="0" applyAlignment="1">
      <alignment vertical="center"/>
    </xf>
    <xf numFmtId="164" fontId="22" fillId="0" borderId="0" xfId="46" applyNumberFormat="1" applyFont="1" applyAlignment="1">
      <alignment horizontal="right" vertical="center"/>
    </xf>
    <xf numFmtId="10" fontId="0" fillId="0" borderId="0" xfId="1" applyNumberFormat="1" applyFont="1" applyAlignment="1">
      <alignment horizontal="center" vertical="center"/>
    </xf>
    <xf numFmtId="0" fontId="0" fillId="0" borderId="10" xfId="0" applyBorder="1" applyAlignment="1">
      <alignment vertical="center"/>
    </xf>
    <xf numFmtId="164" fontId="0" fillId="39" borderId="10" xfId="46" applyNumberFormat="1" applyFont="1" applyFill="1" applyBorder="1" applyAlignment="1">
      <alignment horizontal="right" vertical="center"/>
    </xf>
    <xf numFmtId="164" fontId="0" fillId="0" borderId="10" xfId="46" applyNumberFormat="1" applyFont="1" applyBorder="1" applyAlignment="1">
      <alignment horizontal="right" vertical="center"/>
    </xf>
    <xf numFmtId="0" fontId="0" fillId="0" borderId="17" xfId="0" applyBorder="1" applyAlignment="1">
      <alignment vertical="center"/>
    </xf>
    <xf numFmtId="164" fontId="0" fillId="39" borderId="10" xfId="0" applyNumberFormat="1" applyFill="1" applyBorder="1" applyAlignment="1">
      <alignment horizontal="right" vertical="center"/>
    </xf>
    <xf numFmtId="164" fontId="0" fillId="0" borderId="10" xfId="0" applyNumberFormat="1" applyBorder="1" applyAlignment="1">
      <alignment horizontal="right" vertical="center"/>
    </xf>
    <xf numFmtId="0" fontId="0" fillId="0" borderId="0" xfId="0" applyAlignment="1">
      <alignment horizontal="right" vertical="center"/>
    </xf>
    <xf numFmtId="0" fontId="19" fillId="0" borderId="0" xfId="0" applyFont="1" applyAlignment="1">
      <alignment vertical="center"/>
    </xf>
    <xf numFmtId="164" fontId="0" fillId="39" borderId="23" xfId="46" applyNumberFormat="1" applyFont="1" applyFill="1" applyBorder="1"/>
    <xf numFmtId="10" fontId="0" fillId="0" borderId="14" xfId="1" applyNumberFormat="1" applyFont="1" applyBorder="1"/>
    <xf numFmtId="164" fontId="0" fillId="0" borderId="12" xfId="46" applyNumberFormat="1" applyFont="1" applyBorder="1"/>
    <xf numFmtId="164" fontId="0" fillId="33" borderId="12" xfId="46" applyNumberFormat="1" applyFont="1" applyFill="1" applyBorder="1"/>
    <xf numFmtId="164" fontId="0" fillId="0" borderId="14" xfId="46" applyNumberFormat="1" applyFont="1" applyBorder="1"/>
    <xf numFmtId="164" fontId="0" fillId="0" borderId="15" xfId="46" applyNumberFormat="1" applyFont="1" applyBorder="1"/>
    <xf numFmtId="0" fontId="0" fillId="0" borderId="10" xfId="0" pivotButton="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vertical="center" wrapText="1"/>
    </xf>
    <xf numFmtId="164" fontId="0" fillId="39" borderId="12" xfId="46" applyNumberFormat="1" applyFont="1" applyFill="1" applyBorder="1"/>
    <xf numFmtId="41" fontId="0" fillId="0" borderId="0" xfId="46" applyNumberFormat="1" applyFont="1" applyAlignment="1">
      <alignment vertical="center"/>
    </xf>
    <xf numFmtId="41" fontId="0" fillId="0" borderId="0" xfId="0" applyNumberFormat="1" applyAlignment="1">
      <alignment vertical="center"/>
    </xf>
    <xf numFmtId="41" fontId="0" fillId="34" borderId="0" xfId="46" applyNumberFormat="1" applyFont="1" applyFill="1" applyAlignment="1">
      <alignment vertical="center"/>
    </xf>
    <xf numFmtId="41" fontId="0" fillId="34" borderId="0" xfId="0" applyNumberFormat="1" applyFill="1" applyAlignment="1">
      <alignment vertical="center"/>
    </xf>
    <xf numFmtId="0" fontId="0" fillId="33" borderId="0" xfId="0" applyFill="1" applyAlignment="1">
      <alignment vertical="center"/>
    </xf>
    <xf numFmtId="0" fontId="0" fillId="33" borderId="0" xfId="0" applyFill="1" applyAlignment="1">
      <alignment horizontal="right" vertical="center"/>
    </xf>
    <xf numFmtId="0" fontId="0" fillId="33" borderId="0" xfId="0" applyFill="1" applyAlignment="1">
      <alignment horizontal="center" vertical="center"/>
    </xf>
    <xf numFmtId="0" fontId="16" fillId="33" borderId="0" xfId="0" applyFont="1" applyFill="1" applyAlignment="1">
      <alignment horizontal="center" vertical="center"/>
    </xf>
    <xf numFmtId="41" fontId="0" fillId="33" borderId="0" xfId="0" applyNumberFormat="1" applyFill="1" applyAlignment="1">
      <alignment horizontal="right" vertical="center"/>
    </xf>
    <xf numFmtId="0" fontId="0" fillId="33" borderId="0" xfId="0" applyFill="1"/>
    <xf numFmtId="0" fontId="19" fillId="33" borderId="0" xfId="0" applyFont="1" applyFill="1"/>
    <xf numFmtId="164" fontId="24" fillId="33" borderId="0" xfId="0" applyNumberFormat="1" applyFont="1" applyFill="1"/>
    <xf numFmtId="0" fontId="25" fillId="33" borderId="0" xfId="0" applyFont="1" applyFill="1" applyAlignment="1">
      <alignment horizontal="center" vertical="center"/>
    </xf>
    <xf numFmtId="0" fontId="0" fillId="33" borderId="10" xfId="0" applyFill="1" applyBorder="1" applyAlignment="1">
      <alignment horizontal="center" vertical="center"/>
    </xf>
    <xf numFmtId="41" fontId="0" fillId="33" borderId="10" xfId="0" applyNumberFormat="1" applyFill="1" applyBorder="1" applyAlignment="1">
      <alignment horizontal="center" vertical="center"/>
    </xf>
    <xf numFmtId="41" fontId="0" fillId="33" borderId="10" xfId="0" applyNumberFormat="1" applyFont="1" applyFill="1" applyBorder="1"/>
    <xf numFmtId="0" fontId="16" fillId="33" borderId="10" xfId="0" applyFont="1" applyFill="1" applyBorder="1" applyAlignment="1">
      <alignment horizontal="left" vertical="center"/>
    </xf>
    <xf numFmtId="0" fontId="16" fillId="0" borderId="10" xfId="0" applyFont="1" applyBorder="1" applyAlignment="1">
      <alignment horizontal="center" vertical="center"/>
    </xf>
    <xf numFmtId="0" fontId="14" fillId="33" borderId="0" xfId="0" applyFont="1" applyFill="1" applyAlignment="1">
      <alignment horizontal="right" vertical="center"/>
    </xf>
    <xf numFmtId="0" fontId="14" fillId="33" borderId="0" xfId="0" applyFont="1" applyFill="1" applyAlignment="1">
      <alignment horizontal="left" vertical="center"/>
    </xf>
    <xf numFmtId="0" fontId="14" fillId="33" borderId="0" xfId="0" applyFont="1" applyFill="1" applyAlignment="1">
      <alignment horizontal="center" vertical="center"/>
    </xf>
    <xf numFmtId="164" fontId="14" fillId="33" borderId="0" xfId="0" applyNumberFormat="1" applyFont="1" applyFill="1" applyAlignment="1">
      <alignment horizontal="center" vertical="center"/>
    </xf>
    <xf numFmtId="41" fontId="14" fillId="33" borderId="0" xfId="0" applyNumberFormat="1" applyFont="1" applyFill="1" applyAlignment="1">
      <alignment horizontal="center" vertical="center"/>
    </xf>
    <xf numFmtId="0" fontId="0" fillId="0" borderId="18" xfId="0" applyBorder="1" applyAlignment="1">
      <alignment horizontal="center" vertical="center"/>
    </xf>
    <xf numFmtId="10" fontId="0" fillId="39" borderId="15" xfId="1" applyNumberFormat="1" applyFont="1" applyFill="1" applyBorder="1"/>
    <xf numFmtId="9" fontId="0" fillId="39" borderId="0" xfId="0" applyNumberFormat="1" applyFill="1"/>
    <xf numFmtId="164" fontId="0" fillId="39" borderId="11" xfId="46" applyNumberFormat="1" applyFont="1" applyFill="1" applyBorder="1"/>
    <xf numFmtId="0" fontId="16" fillId="0" borderId="18" xfId="0" applyFont="1" applyBorder="1" applyAlignment="1">
      <alignment horizontal="center" vertical="center"/>
    </xf>
    <xf numFmtId="164" fontId="0" fillId="39" borderId="14" xfId="46" applyNumberFormat="1" applyFont="1" applyFill="1" applyBorder="1"/>
    <xf numFmtId="164" fontId="0" fillId="39" borderId="16" xfId="46" applyNumberFormat="1" applyFont="1" applyFill="1" applyBorder="1"/>
    <xf numFmtId="41" fontId="16" fillId="37" borderId="0" xfId="0" applyNumberFormat="1" applyFont="1" applyFill="1" applyBorder="1"/>
    <xf numFmtId="1" fontId="0" fillId="0" borderId="0" xfId="0" applyNumberFormat="1"/>
    <xf numFmtId="41" fontId="26" fillId="36" borderId="0" xfId="0" applyNumberFormat="1" applyFont="1" applyFill="1"/>
    <xf numFmtId="0" fontId="27" fillId="0" borderId="0" xfId="0" applyFont="1"/>
    <xf numFmtId="0" fontId="24" fillId="0" borderId="0" xfId="0" applyFont="1"/>
    <xf numFmtId="0" fontId="23" fillId="0" borderId="0" xfId="0" applyFont="1" applyAlignment="1">
      <alignment horizontal="center"/>
    </xf>
    <xf numFmtId="164" fontId="0" fillId="0" borderId="11" xfId="0" applyNumberFormat="1" applyBorder="1"/>
    <xf numFmtId="0" fontId="0" fillId="0" borderId="13" xfId="0" applyBorder="1"/>
    <xf numFmtId="164" fontId="0" fillId="0" borderId="13" xfId="0" applyNumberFormat="1" applyBorder="1"/>
    <xf numFmtId="41" fontId="28" fillId="38" borderId="21" xfId="0" applyNumberFormat="1" applyFont="1" applyFill="1" applyBorder="1"/>
    <xf numFmtId="164" fontId="28" fillId="38" borderId="21" xfId="0" applyNumberFormat="1" applyFont="1" applyFill="1" applyBorder="1"/>
    <xf numFmtId="0" fontId="19" fillId="36" borderId="0" xfId="0" applyFont="1" applyFill="1"/>
    <xf numFmtId="164" fontId="16" fillId="36" borderId="0" xfId="0" applyNumberFormat="1" applyFont="1" applyFill="1"/>
    <xf numFmtId="0" fontId="28" fillId="0" borderId="10" xfId="0" applyFont="1" applyBorder="1"/>
    <xf numFmtId="164" fontId="23" fillId="0" borderId="10" xfId="0" applyNumberFormat="1" applyFont="1" applyBorder="1"/>
    <xf numFmtId="41" fontId="16" fillId="0" borderId="10" xfId="0" applyNumberFormat="1" applyFont="1" applyBorder="1" applyAlignment="1">
      <alignment horizontal="center" vertical="center"/>
    </xf>
    <xf numFmtId="0" fontId="16" fillId="0" borderId="10" xfId="0" applyFont="1" applyBorder="1" applyAlignment="1">
      <alignment horizontal="center"/>
    </xf>
    <xf numFmtId="0" fontId="0" fillId="0" borderId="0" xfId="0" applyAlignment="1">
      <alignment horizontal="right" wrapText="1"/>
    </xf>
    <xf numFmtId="164" fontId="23" fillId="0" borderId="10" xfId="0" applyNumberFormat="1" applyFont="1" applyBorder="1" applyAlignment="1">
      <alignment horizontal="center" vertical="center"/>
    </xf>
    <xf numFmtId="164" fontId="23" fillId="0" borderId="0" xfId="0" applyNumberFormat="1" applyFont="1"/>
    <xf numFmtId="0" fontId="16" fillId="37" borderId="10" xfId="0" applyFont="1" applyFill="1" applyBorder="1" applyAlignment="1">
      <alignment horizontal="center" vertical="center"/>
    </xf>
    <xf numFmtId="164" fontId="0" fillId="33" borderId="0" xfId="0" applyNumberFormat="1" applyFill="1"/>
    <xf numFmtId="43" fontId="0" fillId="0" borderId="0" xfId="0" applyNumberFormat="1"/>
    <xf numFmtId="43" fontId="0" fillId="34" borderId="11" xfId="0" applyNumberFormat="1" applyFill="1" applyBorder="1"/>
    <xf numFmtId="0" fontId="0" fillId="0" borderId="11" xfId="0" pivotButton="1" applyBorder="1"/>
    <xf numFmtId="41" fontId="0" fillId="0" borderId="0" xfId="0" applyNumberFormat="1" applyBorder="1"/>
    <xf numFmtId="41" fontId="23" fillId="38" borderId="0" xfId="0" applyNumberFormat="1" applyFont="1" applyFill="1" applyBorder="1"/>
    <xf numFmtId="9" fontId="16" fillId="37" borderId="0" xfId="1" applyFont="1" applyFill="1" applyBorder="1"/>
    <xf numFmtId="166" fontId="0" fillId="0" borderId="14" xfId="1" applyNumberFormat="1" applyFont="1" applyBorder="1"/>
    <xf numFmtId="0" fontId="0" fillId="0" borderId="0" xfId="0" applyAlignment="1"/>
    <xf numFmtId="0" fontId="16" fillId="0" borderId="0" xfId="0" applyFont="1"/>
    <xf numFmtId="3" fontId="0" fillId="0" borderId="0" xfId="0" applyNumberFormat="1"/>
    <xf numFmtId="9" fontId="0" fillId="0" borderId="0" xfId="0" applyNumberFormat="1"/>
    <xf numFmtId="2" fontId="0" fillId="0" borderId="0" xfId="0" applyNumberFormat="1"/>
    <xf numFmtId="10" fontId="0" fillId="0" borderId="0" xfId="0" applyNumberFormat="1"/>
    <xf numFmtId="2" fontId="16" fillId="0" borderId="0" xfId="0" applyNumberFormat="1" applyFont="1"/>
    <xf numFmtId="0" fontId="0" fillId="0" borderId="0" xfId="0" applyAlignment="1">
      <alignment wrapText="1"/>
    </xf>
    <xf numFmtId="165" fontId="0" fillId="0" borderId="0" xfId="0" applyNumberFormat="1"/>
    <xf numFmtId="2" fontId="0" fillId="0" borderId="10" xfId="0" applyNumberFormat="1" applyBorder="1"/>
    <xf numFmtId="0" fontId="16" fillId="0" borderId="10" xfId="0" applyFont="1" applyBorder="1"/>
    <xf numFmtId="0" fontId="19" fillId="36" borderId="17" xfId="0" applyFont="1" applyFill="1" applyBorder="1" applyAlignment="1">
      <alignment horizontal="center"/>
    </xf>
    <xf numFmtId="0" fontId="16" fillId="0" borderId="17" xfId="0" applyFont="1" applyBorder="1" applyAlignment="1">
      <alignment horizontal="center"/>
    </xf>
    <xf numFmtId="0" fontId="19" fillId="0" borderId="10" xfId="0" applyFont="1" applyBorder="1" applyAlignment="1">
      <alignment horizontal="center" vertical="center"/>
    </xf>
    <xf numFmtId="0" fontId="16" fillId="0" borderId="10" xfId="0" applyFont="1" applyBorder="1" applyAlignment="1">
      <alignment horizontal="center" vertical="center"/>
    </xf>
    <xf numFmtId="0" fontId="19" fillId="35" borderId="10" xfId="0" applyFont="1" applyFill="1" applyBorder="1" applyAlignment="1">
      <alignment horizontal="center"/>
    </xf>
    <xf numFmtId="0" fontId="19" fillId="34" borderId="10" xfId="0" applyFont="1" applyFill="1" applyBorder="1" applyAlignment="1">
      <alignment horizontal="center"/>
    </xf>
    <xf numFmtId="0" fontId="19" fillId="34" borderId="18" xfId="0" applyFont="1" applyFill="1" applyBorder="1" applyAlignment="1">
      <alignment horizontal="center"/>
    </xf>
    <xf numFmtId="0" fontId="19" fillId="34" borderId="19" xfId="0" applyFont="1" applyFill="1" applyBorder="1" applyAlignment="1">
      <alignment horizontal="center"/>
    </xf>
    <xf numFmtId="0" fontId="19" fillId="34" borderId="20" xfId="0" applyFont="1" applyFill="1" applyBorder="1" applyAlignment="1">
      <alignment horizontal="center"/>
    </xf>
    <xf numFmtId="0" fontId="16" fillId="0" borderId="10" xfId="0" applyFont="1" applyBorder="1" applyAlignment="1">
      <alignment horizontal="center"/>
    </xf>
    <xf numFmtId="0" fontId="16" fillId="0" borderId="11" xfId="0" applyFont="1" applyBorder="1" applyAlignment="1">
      <alignment horizontal="center"/>
    </xf>
    <xf numFmtId="0" fontId="0" fillId="0" borderId="10" xfId="0" applyBorder="1" applyAlignment="1">
      <alignment horizontal="center"/>
    </xf>
    <xf numFmtId="0" fontId="16" fillId="37" borderId="10" xfId="0" applyFont="1" applyFill="1" applyBorder="1" applyAlignment="1">
      <alignment horizontal="center" vertical="center" wrapText="1"/>
    </xf>
    <xf numFmtId="0" fontId="16" fillId="37" borderId="10" xfId="0" applyFont="1" applyFill="1" applyBorder="1" applyAlignment="1">
      <alignment horizontal="center" vertical="center"/>
    </xf>
    <xf numFmtId="0" fontId="16" fillId="37" borderId="19" xfId="0" applyFont="1" applyFill="1" applyBorder="1" applyAlignment="1">
      <alignment horizontal="center" vertical="center"/>
    </xf>
    <xf numFmtId="0" fontId="16" fillId="37" borderId="20" xfId="0" applyFont="1" applyFill="1" applyBorder="1" applyAlignment="1">
      <alignment horizontal="center" vertical="center"/>
    </xf>
  </cellXfs>
  <cellStyles count="47">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6" builtinId="3"/>
    <cellStyle name="Comma 2" xfId="4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rmal 2" xfId="43"/>
    <cellStyle name="Note" xfId="16" builtinId="10" customBuiltin="1"/>
    <cellStyle name="Output" xfId="11" builtinId="21" customBuiltin="1"/>
    <cellStyle name="Percent" xfId="1" builtinId="5"/>
    <cellStyle name="Percent 2" xfId="45"/>
    <cellStyle name="Title" xfId="2" builtinId="15" customBuiltin="1"/>
    <cellStyle name="Total" xfId="18" builtinId="25" customBuiltin="1"/>
    <cellStyle name="Warning Text" xfId="15" builtinId="11" customBuiltin="1"/>
  </cellStyles>
  <dxfs count="67">
    <dxf>
      <alignment wrapText="1" readingOrder="0"/>
    </dxf>
    <dxf>
      <alignment wrapText="1" readingOrder="0"/>
    </dxf>
    <dxf>
      <alignment wrapText="1" readingOrder="0"/>
    </dxf>
    <dxf>
      <alignment wrapText="1" readingOrder="0"/>
    </dxf>
    <dxf>
      <fill>
        <patternFill patternType="solid">
          <bgColor rgb="FF92D050"/>
        </patternFill>
      </fill>
    </dxf>
    <dxf>
      <font>
        <sz val="12"/>
      </font>
    </dxf>
    <dxf>
      <numFmt numFmtId="164" formatCode="_ * #,##0_ ;_ * \-#,##0_ ;_ * &quot;-&quot;??_ ;_ @_ "/>
    </dxf>
    <dxf>
      <numFmt numFmtId="164" formatCode="_ * #,##0_ ;_ * \-#,##0_ ;_ * &quot;-&quot;??_ ;_ @_ "/>
    </dxf>
    <dxf>
      <numFmt numFmtId="164" formatCode="_ * #,##0_ ;_ * \-#,##0_ ;_ * &quot;-&quot;??_ ;_ @_ "/>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auto="1"/>
        </left>
        <right style="thin">
          <color auto="1"/>
        </right>
        <top style="thin">
          <color auto="1"/>
        </top>
        <bottom style="thin">
          <color auto="1"/>
        </bottom>
        <vertical style="thin">
          <color auto="1"/>
        </vertical>
        <horizontal style="dotted">
          <color auto="1"/>
        </horizontal>
      </border>
    </dxf>
    <dxf>
      <border>
        <left style="thin">
          <color auto="1"/>
        </left>
        <right style="thin">
          <color auto="1"/>
        </right>
        <top style="thin">
          <color auto="1"/>
        </top>
        <bottom style="thin">
          <color auto="1"/>
        </bottom>
        <vertical style="thin">
          <color auto="1"/>
        </vertical>
        <horizontal style="dotted">
          <color auto="1"/>
        </horizontal>
      </border>
    </dxf>
    <dxf>
      <border>
        <left style="thin">
          <color auto="1"/>
        </left>
        <right style="thin">
          <color auto="1"/>
        </right>
        <top style="thin">
          <color auto="1"/>
        </top>
        <bottom style="thin">
          <color auto="1"/>
        </bottom>
        <vertical style="thin">
          <color auto="1"/>
        </vertical>
        <horizontal style="dotted">
          <color auto="1"/>
        </horizontal>
      </border>
    </dxf>
    <dxf>
      <border>
        <left style="thin">
          <color auto="1"/>
        </left>
        <right style="thin">
          <color auto="1"/>
        </right>
        <top style="thin">
          <color auto="1"/>
        </top>
        <bottom style="thin">
          <color auto="1"/>
        </bottom>
        <vertical style="thin">
          <color auto="1"/>
        </vertical>
        <horizontal style="dotted">
          <color auto="1"/>
        </horizontal>
      </border>
    </dxf>
    <dxf>
      <border>
        <left style="thin">
          <color auto="1"/>
        </left>
        <right style="thin">
          <color auto="1"/>
        </right>
        <top style="thin">
          <color auto="1"/>
        </top>
        <bottom style="thin">
          <color auto="1"/>
        </bottom>
        <vertical style="thin">
          <color auto="1"/>
        </vertical>
        <horizontal style="dotted">
          <color auto="1"/>
        </horizontal>
      </border>
    </dxf>
    <dxf>
      <border>
        <left style="thin">
          <color auto="1"/>
        </left>
        <right style="thin">
          <color auto="1"/>
        </right>
        <top style="thin">
          <color auto="1"/>
        </top>
        <bottom style="thin">
          <color auto="1"/>
        </bottom>
        <vertical style="thin">
          <color auto="1"/>
        </vertical>
        <horizontal style="dotted">
          <color auto="1"/>
        </horizontal>
      </border>
    </dxf>
    <dxf>
      <border>
        <left style="thin">
          <color auto="1"/>
        </left>
        <right style="thin">
          <color auto="1"/>
        </right>
        <top style="thin">
          <color auto="1"/>
        </top>
        <bottom style="thin">
          <color auto="1"/>
        </bottom>
        <vertical style="thin">
          <color auto="1"/>
        </vertical>
        <horizontal style="dotted">
          <color auto="1"/>
        </horizontal>
      </border>
    </dxf>
    <dxf>
      <border>
        <left style="thin">
          <color auto="1"/>
        </left>
        <right style="thin">
          <color auto="1"/>
        </right>
        <top style="thin">
          <color auto="1"/>
        </top>
        <bottom style="thin">
          <color auto="1"/>
        </bottom>
        <vertical style="thin">
          <color auto="1"/>
        </vertical>
        <horizontal style="dotted">
          <color auto="1"/>
        </horizontal>
      </border>
    </dxf>
    <dxf>
      <border>
        <left style="thin">
          <color auto="1"/>
        </left>
        <right style="thin">
          <color auto="1"/>
        </right>
        <top style="thin">
          <color auto="1"/>
        </top>
        <bottom style="thin">
          <color auto="1"/>
        </bottom>
        <vertical style="thin">
          <color auto="1"/>
        </vertical>
        <horizontal style="dotted">
          <color auto="1"/>
        </horizontal>
      </border>
    </dxf>
    <dxf>
      <numFmt numFmtId="33" formatCode="_ * #,##0_ ;_ * \-#,##0_ ;_ * &quot;-&quot;_ ;_ @_ "/>
    </dxf>
    <dxf>
      <numFmt numFmtId="33" formatCode="_ * #,##0_ ;_ * \-#,##0_ ;_ * &quot;-&quot;_ ;_ @_ "/>
    </dxf>
    <dxf>
      <numFmt numFmtId="33" formatCode="_ * #,##0_ ;_ * \-#,##0_ ;_ * &quot;-&quot;_ ;_ @_ "/>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 #,##0_ ;_ * \-#,##0_ ;_ * &quot;-&quot;??_ ;_ @_ "/>
    </dxf>
    <dxf>
      <numFmt numFmtId="1" formatCode="0"/>
    </dxf>
    <dxf>
      <numFmt numFmtId="1" formatCode="0"/>
    </dxf>
    <dxf>
      <alignment horizontal="left"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 #,##0_ ;_ * \-#,##0_ ;_ * &quot;-&quot;??_ ;_ @_ "/>
    </dxf>
    <dxf>
      <numFmt numFmtId="1" formatCode="0"/>
    </dxf>
    <dxf>
      <numFmt numFmtId="1" formatCode="0"/>
    </dxf>
    <dxf>
      <alignment horizontal="left"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border>
        <top style="thin">
          <color indexed="64"/>
        </top>
      </border>
    </dxf>
    <dxf>
      <border>
        <top style="thin">
          <color indexed="64"/>
        </top>
      </border>
    </dxf>
    <dxf>
      <border>
        <top style="thin">
          <color indexed="64"/>
        </top>
        <bottom style="thin">
          <color indexed="64"/>
        </bottom>
      </border>
    </dxf>
    <dxf>
      <border>
        <top style="thin">
          <color indexed="64"/>
        </top>
        <bottom style="thin">
          <color indexed="64"/>
        </bottom>
      </border>
    </dxf>
    <dxf>
      <border>
        <top style="thin">
          <color indexed="64"/>
        </top>
        <bottom style="thin">
          <color indexed="64"/>
        </bottom>
      </border>
    </dxf>
    <dxf>
      <border>
        <right style="thin">
          <color indexed="64"/>
        </right>
        <top style="thin">
          <color indexed="64"/>
        </top>
        <horizontal style="dotted">
          <color indexed="64"/>
        </horizontal>
      </border>
    </dxf>
    <dxf>
      <alignment horizontal="center" readingOrder="0"/>
    </dxf>
    <dxf>
      <alignment horizontal="center" readingOrder="0"/>
    </dxf>
    <dxf>
      <alignment horizontal="center" readingOrder="0"/>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 #,##0_ ;_ * \-#,##0_ ;_ * &quot;-&quot;??_ ;_ @_ "/>
    </dxf>
    <dxf>
      <numFmt numFmtId="1" formatCode="0"/>
    </dxf>
    <dxf>
      <numFmt numFmtId="1" formatCode="0"/>
    </dxf>
    <dxf>
      <alignment horizontal="left" readingOrder="0"/>
    </dxf>
  </dxfs>
  <tableStyles count="0" defaultTableStyle="TableStyleMedium2" defaultPivotStyle="PivotStyleLight16"/>
  <colors>
    <mruColors>
      <color rgb="FFCEEAB0"/>
      <color rgb="FFC5F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PCP-%20IMPORT%20Purchase-RM-PM%20for%20GST.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Vikas Gaikwad" refreshedDate="42644.566696412039" createdVersion="4" refreshedVersion="4" minRefreshableVersion="3" recordCount="1226">
  <cacheSource type="worksheet">
    <worksheetSource ref="A4:AA1230" sheet="LOCAL"/>
  </cacheSource>
  <cacheFields count="27">
    <cacheField name="CMB/ CPD" numFmtId="0">
      <sharedItems count="3">
        <s v="CMB"/>
        <s v="COMMON"/>
        <s v="CPD"/>
      </sharedItems>
    </cacheField>
    <cacheField name="VVF Plant" numFmtId="0">
      <sharedItems count="5">
        <s v="BADDI"/>
        <s v="DAMAN"/>
        <s v="SION - R&amp;D"/>
        <s v="TALOJA"/>
        <s v="TILJAJA"/>
      </sharedItems>
    </cacheField>
    <cacheField name="Mat Cat" numFmtId="0">
      <sharedItems containsBlank="1" count="10">
        <s v="CFB"/>
        <m/>
        <s v=" BOPP TAPE"/>
        <s v="PERFUME"/>
        <s v="BOPP FILM"/>
        <s v="CARTON"/>
        <s v="WRAPPER"/>
        <s v="SHRINK SLEEVE"/>
        <s v="STIFFNER"/>
        <s v="CAUSTIC SODA"/>
      </sharedItems>
    </cacheField>
    <cacheField name="Material Description" numFmtId="0">
      <sharedItems/>
    </cacheField>
    <cacheField name="Vendor Name" numFmtId="0">
      <sharedItems/>
    </cacheField>
    <cacheField name="Supplier" numFmtId="0">
      <sharedItems/>
    </cacheField>
    <cacheField name="Vendor Region" numFmtId="0">
      <sharedItems/>
    </cacheField>
    <cacheField name="CST-NIL" numFmtId="0">
      <sharedItems/>
    </cacheField>
    <cacheField name="Sum of QTY." numFmtId="41">
      <sharedItems containsSemiMixedTypes="0" containsString="0" containsNumber="1" minValue="1" maxValue="60727700"/>
    </cacheField>
    <cacheField name="TOTAL VALUE" numFmtId="41">
      <sharedItems containsSemiMixedTypes="0" containsString="0" containsNumber="1" minValue="0.01" maxValue="71924436.870000035"/>
    </cacheField>
    <cacheField name="BASIC VALUE" numFmtId="41">
      <sharedItems containsSemiMixedTypes="0" containsString="0" containsNumber="1" minValue="0.01" maxValue="62679247.320000045"/>
    </cacheField>
    <cacheField name="Tax Value" numFmtId="41">
      <sharedItems containsSemiMixedTypes="0" containsString="0" containsNumber="1" minValue="0" maxValue="10408260.800000003"/>
    </cacheField>
    <cacheField name="6.00%" numFmtId="41">
      <sharedItems containsString="0" containsBlank="1" containsNumber="1" minValue="167.1" maxValue="419748.52000000008"/>
    </cacheField>
    <cacheField name="12.50%" numFmtId="41">
      <sharedItems containsString="0" containsBlank="1" containsNumber="1" minValue="143.75" maxValue="7834906.3699999955"/>
    </cacheField>
    <cacheField name="14.00%" numFmtId="41">
      <sharedItems containsString="0" containsBlank="1" containsNumber="1" minValue="1557.3535999999999" maxValue="1101652.9989999998"/>
    </cacheField>
    <cacheField name="17.00%" numFmtId="41">
      <sharedItems containsString="0" containsBlank="1" containsNumber="1" minValue="713.79000000000008" maxValue="9161040"/>
    </cacheField>
    <cacheField name="0.20%" numFmtId="41">
      <sharedItems containsString="0" containsBlank="1" containsNumber="1" minValue="14.072072000000002" maxValue="5313.6"/>
    </cacheField>
    <cacheField name="0.10%" numFmtId="41">
      <sharedItems containsString="0" containsBlank="1" containsNumber="1" minValue="7.0360360000000011" maxValue="2656.8"/>
    </cacheField>
    <cacheField name="4.00%" numFmtId="41">
      <sharedItems containsString="0" containsBlank="1" containsNumber="1" minValue="0" maxValue="1358872.9099999997"/>
    </cacheField>
    <cacheField name="5.00%" numFmtId="41">
      <sharedItems containsString="0" containsBlank="1" containsNumber="1" minValue="0" maxValue="374000.58"/>
    </cacheField>
    <cacheField name="12.50%2" numFmtId="41">
      <sharedItems containsString="0" containsBlank="1" containsNumber="1" minValue="10150.26" maxValue="10150.26"/>
    </cacheField>
    <cacheField name="13.75%" numFmtId="41">
      <sharedItems containsString="0" containsBlank="1" containsNumber="1" minValue="46360.94999999999" maxValue="46360.94999999999"/>
    </cacheField>
    <cacheField name="15.00%" numFmtId="41">
      <sharedItems containsString="0" containsBlank="1" containsNumber="1" minValue="27187.5" maxValue="50313.84"/>
    </cacheField>
    <cacheField name="20.00%" numFmtId="41">
      <sharedItems containsString="0" containsBlank="1" containsNumber="1" minValue="141588" maxValue="4157816.06"/>
    </cacheField>
    <cacheField name="1.00%" numFmtId="41">
      <sharedItems containsString="0" containsBlank="1" containsNumber="1" minValue="118.96000000000001" maxValue="142193.12"/>
    </cacheField>
    <cacheField name="2.00%" numFmtId="41">
      <sharedItems containsString="0" containsBlank="1" containsNumber="1" minValue="6.3" maxValue="1410283.1799999997"/>
    </cacheField>
    <cacheField name="5.00%2" numFmtId="41">
      <sharedItems containsString="0" containsBlank="1" containsNumber="1" minValue="52.89" maxValue="143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Vikas Gaikwad" refreshedDate="42598.689102662036" createdVersion="4" refreshedVersion="4" minRefreshableVersion="3" recordCount="1875">
  <cacheSource type="worksheet">
    <worksheetSource ref="A1:AQ1876" sheet="IMPORT PO DATA" r:id="rId2"/>
  </cacheSource>
  <cacheFields count="43">
    <cacheField name="Mat. Type" numFmtId="0">
      <sharedItems containsBlank="1"/>
    </cacheField>
    <cacheField name="Item Cat." numFmtId="0">
      <sharedItems containsBlank="1" count="6">
        <s v="PERFUMES"/>
        <s v="BOTTLE,TUBE, CAP &amp; PUMP"/>
        <s v="OTHER CHEMICALS"/>
        <s v="OIL, EXTRACT &amp; DERIVATIVES"/>
        <m/>
        <s v="SOAP BASE &amp; NOODLES"/>
      </sharedItems>
    </cacheField>
    <cacheField name="Material" numFmtId="0">
      <sharedItems containsString="0" containsBlank="1" containsNumber="1" containsInteger="1" minValue="1000949" maxValue="1100950" count="27">
        <n v="1100556"/>
        <n v="1001115"/>
        <n v="1100545"/>
        <n v="1000949"/>
        <n v="1100209"/>
        <n v="1100653"/>
        <n v="1100170"/>
        <n v="1100654"/>
        <n v="1100798"/>
        <n v="1100526"/>
        <n v="1100769"/>
        <n v="1100421"/>
        <n v="1100299"/>
        <n v="1100716"/>
        <n v="1100357"/>
        <n v="1100427"/>
        <n v="1100701"/>
        <n v="1100272"/>
        <n v="1100700"/>
        <n v="1100865"/>
        <n v="1100866"/>
        <m/>
        <n v="1100876"/>
        <n v="1100875"/>
        <n v="1100864"/>
        <n v="1100927"/>
        <n v="1100950"/>
      </sharedItems>
    </cacheField>
    <cacheField name="Material Description" numFmtId="0">
      <sharedItems count="34">
        <s v="PERFUME CITROMAX 446959"/>
        <s v="PUMP  DETTOL HS 200ML"/>
        <s v="UCON FLUID 75-H-450"/>
        <s v="CAP  DETTOL HS 50ML FT"/>
        <s v="PERFUME TTF-1370"/>
        <s v="MAGNESIUM STEARATE"/>
        <s v="DECYL POLYGLYCOSIDE (R8299)"/>
        <s v="FRAGRANCE I CARE AS AS218992/00"/>
        <s v="PERFUME 07777-91086-00"/>
        <s v="NEUTROL TE"/>
        <s v="ROSE EXTRACT 173540 PF"/>
        <s v="SWEET ALMOND OIL/11579"/>
        <s v="PERFUME FEMINEA 61/23"/>
        <s v="FRAGRANCE CRÈME BERRY 1 TSG 13-03782"/>
        <s v="PERFUME TIC /B 03.793 (JBS MILK)"/>
        <s v="TEGOSOFT TN (5005337)"/>
        <s v="FRAGRANCE TJP-M-004540 MILK TOUCH"/>
        <s v="OCTYLDODECANOL/79"/>
        <s v="LACTOKINE FLUID PF-H  EX.CHEMISCHES LAB"/>
        <s v="PERFUME INVIGORATE R07-3241"/>
        <s v="PERFUME ROB OASIS LEO PURITY R07-3229"/>
        <s v="FRT/J&amp;J-INV#4436448/PO#3100000433"/>
        <s v="FRT/INV#4437056/PO31/453-SGD1700+1600+35"/>
        <s v="FRT/INV#4436854/PO31/452-SGD1700+1650+56"/>
        <s v="Base DermCare ( Syndet noodles )"/>
        <s v="Fragrance Pangea – 612324"/>
        <s v="FRT+LOADING+INSU=INV#4437838=PO#31/506."/>
        <s v="FRT+LOADING+INSU=INV#4438039=PO#31/525."/>
        <s v="FRT+LOADING+INSU=INV#4437904=PO#31/507."/>
        <s v="FRT+LOADING+INSU=INV#4438398=PO#31/526."/>
        <s v="ALOE VERA GEL FOR DHS"/>
        <s v="ALUMINIUM STEARATE /681 NIVEA"/>
        <s v="AZADIRACHTA INDICA SEED OIL (NEEM OIL)"/>
        <s v="ADDI=FRT=INV#18143897=PO#31/519."/>
      </sharedItems>
    </cacheField>
    <cacheField name="Pur. Org." numFmtId="0">
      <sharedItems containsSemiMixedTypes="0" containsString="0" containsNumber="1" containsInteger="1" minValue="102" maxValue="102"/>
    </cacheField>
    <cacheField name="Pur. Gr." numFmtId="0">
      <sharedItems containsSemiMixedTypes="0" containsString="0" containsNumber="1" containsInteger="1" minValue="110" maxValue="120"/>
    </cacheField>
    <cacheField name="PO No" numFmtId="0">
      <sharedItems containsSemiMixedTypes="0" containsString="0" containsNumber="1" containsInteger="1" minValue="3100000284" maxValue="3200023061" count="109">
        <n v="3100000395"/>
        <n v="3100000376"/>
        <n v="3100000404"/>
        <n v="3100000384"/>
        <n v="3100000411"/>
        <n v="3100000383"/>
        <n v="3100000406"/>
        <n v="3100000385"/>
        <n v="3100000373"/>
        <n v="3100000393"/>
        <n v="3100000402"/>
        <n v="3100000374"/>
        <n v="3100000400"/>
        <n v="3100000381"/>
        <n v="3100000392"/>
        <n v="3100000284"/>
        <n v="3100000403"/>
        <n v="3100000417"/>
        <n v="3100000412"/>
        <n v="3100000418"/>
        <n v="3100000427"/>
        <n v="3100000444"/>
        <n v="3100000443"/>
        <n v="3100000452"/>
        <n v="3100000429"/>
        <n v="3100000446"/>
        <n v="3100000415"/>
        <n v="3100000399"/>
        <n v="3100000467"/>
        <n v="3100000468"/>
        <n v="3100000428"/>
        <n v="3100000449"/>
        <n v="3100000448"/>
        <n v="3100000473"/>
        <n v="3100000455"/>
        <n v="3100000484"/>
        <n v="3100000433"/>
        <n v="3200020765"/>
        <n v="3100000453"/>
        <n v="3200020769"/>
        <n v="3200020768"/>
        <n v="3100000483"/>
        <n v="3100000474"/>
        <n v="3100000499"/>
        <n v="3100000456"/>
        <n v="3100000458"/>
        <n v="3100000505"/>
        <n v="3100000447"/>
        <n v="3100000497"/>
        <n v="3100000490"/>
        <n v="3100000457"/>
        <n v="3100000506"/>
        <n v="3100000494"/>
        <n v="3100000518"/>
        <n v="3100000507"/>
        <n v="3100000459"/>
        <n v="3100000498"/>
        <n v="3100000489"/>
        <n v="3100000504"/>
        <n v="3200022222"/>
        <n v="3100000525"/>
        <n v="3200022220"/>
        <n v="3200022221"/>
        <n v="3100000488"/>
        <n v="3100000419"/>
        <n v="3100000521"/>
        <n v="3100000527"/>
        <n v="3100000531"/>
        <n v="3100000553"/>
        <n v="3100000493"/>
        <n v="3100000552"/>
        <n v="3100000519"/>
        <n v="3100000520"/>
        <n v="3100000526"/>
        <n v="3200022619"/>
        <n v="3100000548"/>
        <n v="3100000522"/>
        <n v="3100000556"/>
        <n v="3100000523"/>
        <n v="3100000524"/>
        <n v="3100000486"/>
        <n v="3100000543"/>
        <n v="3100000565"/>
        <n v="3100000555"/>
        <n v="3100000579"/>
        <n v="3100000573"/>
        <n v="3100000544"/>
        <n v="3100000564"/>
        <n v="3100000578"/>
        <n v="3100000594"/>
        <n v="3100000589"/>
        <n v="3100000550"/>
        <n v="3100000596"/>
        <n v="3100000601"/>
        <n v="3100000587"/>
        <n v="3100000598"/>
        <n v="3100000549"/>
        <n v="3100000572"/>
        <n v="3100000588"/>
        <n v="3100000590"/>
        <n v="3100000603"/>
        <n v="3100000599"/>
        <n v="3100000602"/>
        <n v="3100000612"/>
        <n v="3100000551"/>
        <n v="3100000606"/>
        <n v="3100000571"/>
        <n v="3100000617"/>
        <n v="3200023061"/>
      </sharedItems>
    </cacheField>
    <cacheField name="Item" numFmtId="0">
      <sharedItems containsSemiMixedTypes="0" containsString="0" containsNumber="1" containsInteger="1" minValue="10" maxValue="70"/>
    </cacheField>
    <cacheField name="Bus. Area" numFmtId="0">
      <sharedItems containsSemiMixedTypes="0" containsString="0" containsNumber="1" containsInteger="1" minValue="112" maxValue="114"/>
    </cacheField>
    <cacheField name="T. Code" numFmtId="0">
      <sharedItems/>
    </cacheField>
    <cacheField name="Tr. Type" numFmtId="0">
      <sharedItems/>
    </cacheField>
    <cacheField name="Doc. Type" numFmtId="0">
      <sharedItems/>
    </cacheField>
    <cacheField name="Fis. Year" numFmtId="0">
      <sharedItems containsSemiMixedTypes="0" containsString="0" containsNumber="1" containsInteger="1" minValue="2016" maxValue="2016"/>
    </cacheField>
    <cacheField name="VVF Plant" numFmtId="0">
      <sharedItems count="2">
        <s v="DAMAN"/>
        <s v="BADDI"/>
      </sharedItems>
    </cacheField>
    <cacheField name="MIRO Doc No." numFmtId="0">
      <sharedItems containsSemiMixedTypes="0" containsString="0" containsNumber="1" containsInteger="1" minValue="5105600208" maxValue="5105699819"/>
    </cacheField>
    <cacheField name="Reference" numFmtId="0">
      <sharedItems containsMixedTypes="1" containsNumber="1" containsInteger="1" minValue="50" maxValue="400001255160"/>
    </cacheField>
    <cacheField name="Ex. rate" numFmtId="0">
      <sharedItems containsSemiMixedTypes="0" containsString="0" containsNumber="1" minValue="1" maxValue="76.319699999999997"/>
    </cacheField>
    <cacheField name="Currency" numFmtId="0">
      <sharedItems/>
    </cacheField>
    <cacheField name="Vendor" numFmtId="0">
      <sharedItems containsSemiMixedTypes="0" containsString="0" containsNumber="1" containsInteger="1" minValue="300007" maxValue="500004" count="27">
        <n v="400212"/>
        <n v="300133"/>
        <n v="300132"/>
        <n v="300023"/>
        <n v="400167"/>
        <n v="500004"/>
        <n v="300122"/>
        <n v="300131"/>
        <n v="300007"/>
        <n v="300140"/>
        <n v="300156"/>
        <n v="300008"/>
        <n v="300232"/>
        <n v="300142"/>
        <n v="300121"/>
        <n v="300210"/>
        <n v="300014"/>
        <n v="300233"/>
        <n v="300198"/>
        <n v="300236"/>
        <n v="300246"/>
        <n v="300237"/>
        <n v="401844"/>
        <n v="300260"/>
        <n v="400593"/>
        <n v="300261"/>
        <n v="400375"/>
      </sharedItems>
    </cacheField>
    <cacheField name="Vendor Name" numFmtId="0">
      <sharedItems count="27">
        <s v="COMMISSIONER OF CUSTOMS NAVASH"/>
        <s v="PLASTIC CENTRE SDN. BHD"/>
        <s v="FIRMENICH ASIA PTE LTD"/>
        <s v="TAKASAGO INTERNATIONAL CORPORA"/>
        <s v="UMERSHI MANSHI KHONA &amp; CO."/>
        <s v="CARGO 365"/>
        <s v="EC PACK INDUSTRIES"/>
        <s v="DOW EUROPE GMBH"/>
        <s v="GIVAUDAN SINGAPORE Pte. Ltd"/>
        <s v="GUSTAV HEESS GMBH"/>
        <s v="SUNNY WORLD CO. LTD."/>
        <s v="GIVAUDAN SINGAPORE PTE LTD."/>
        <s v="Robertet"/>
        <s v="Sasol Germany"/>
        <s v="BASF SOUTH EAST ASIA PTE LTD"/>
        <s v="ZHONGSHAN LUENCHEONG DISPENSIN"/>
        <s v="JOHNSON &amp; JOHNSON PTE. LTD."/>
        <s v="Symrise Asia Pacific Pte Ltd"/>
        <s v="CLR Chemisches Laboratorium Dr"/>
        <s v="The Original Bradford Soap Wor"/>
        <s v="National Plastic Factory LLC -"/>
        <s v="K-TECH   CO.,   LTD."/>
        <s v="GLOBAL LOGISTICS SOLUTIONS"/>
        <s v="Peter Greven GmbH &amp; Co. KG"/>
        <s v="UPS JETAIR EXPRESS PRIVATE LIM"/>
        <s v="The Kerfoot Group"/>
        <s v="DHL EXPRESS (I) PVT. LTD"/>
      </sharedItems>
    </cacheField>
    <cacheField name="COUNTRY OF ORIGIN " numFmtId="0">
      <sharedItems containsBlank="1" count="12">
        <m/>
        <s v="MALAYSIA"/>
        <s v="SINGAPORE"/>
        <s v="HONG KONG"/>
        <s v="SWITZERLAND"/>
        <s v="GERMANY"/>
        <s v="THAILAND"/>
        <s v="FRANCE"/>
        <s v="CHINA"/>
        <s v="USA"/>
        <s v="UAE"/>
        <s v="UK"/>
      </sharedItems>
    </cacheField>
    <cacheField name="QTY." numFmtId="0">
      <sharedItems containsSemiMixedTypes="0" containsString="0" containsNumber="1" minValue="0.91" maxValue="800000"/>
    </cacheField>
    <cacheField name="UOM" numFmtId="0">
      <sharedItems containsBlank="1"/>
    </cacheField>
    <cacheField name="BASIC VALUE" numFmtId="4">
      <sharedItems containsString="0" containsBlank="1" containsNumber="1" minValue="146.36000000000001" maxValue="1790847.27"/>
    </cacheField>
    <cacheField name="Tax code" numFmtId="0">
      <sharedItems/>
    </cacheField>
    <cacheField name="Tax Code Description" numFmtId="0">
      <sharedItems/>
    </cacheField>
    <cacheField name="Supplier" numFmtId="0">
      <sharedItems containsBlank="1"/>
    </cacheField>
    <cacheField name="IMPORT DETAILS" numFmtId="0">
      <sharedItems/>
    </cacheField>
    <cacheField name="TOTAL VALUE" numFmtId="43">
      <sharedItems containsSemiMixedTypes="0" containsString="0" containsNumber="1" minValue="0" maxValue="1790847.27"/>
    </cacheField>
    <cacheField name="TOTAL TAX" numFmtId="41">
      <sharedItems containsSemiMixedTypes="0" containsString="0" containsNumber="1" minValue="0" maxValue="234658.3"/>
    </cacheField>
    <cacheField name="BASIC CUSTOM-6%" numFmtId="41">
      <sharedItems containsSemiMixedTypes="0" containsString="0" containsNumber="1" minValue="0" maxValue="64914.5"/>
    </cacheField>
    <cacheField name="BASIC CUSTOM-7.5%" numFmtId="0">
      <sharedItems containsString="0" containsBlank="1" containsNumber="1" minValue="0" maxValue="60151.44"/>
    </cacheField>
    <cacheField name="BASIC CUSTOM-10%" numFmtId="41">
      <sharedItems containsSemiMixedTypes="0" containsString="0" containsNumber="1" minValue="0" maxValue="170662"/>
    </cacheField>
    <cacheField name="BASIC CUSTOM-15%" numFmtId="41">
      <sharedItems containsSemiMixedTypes="0" containsString="0" containsNumber="1" minValue="0" maxValue="25771.49"/>
    </cacheField>
    <cacheField name="BASIC CUSTOM-20%" numFmtId="41">
      <sharedItems containsString="0" containsBlank="1" containsNumber="1" minValue="19610.560000000001" maxValue="19610.560000000001"/>
    </cacheField>
    <cacheField name="CUSTOM-E.CESS-2%" numFmtId="0">
      <sharedItems containsString="0" containsBlank="1" containsNumber="1" minValue="0" maxValue="8106"/>
    </cacheField>
    <cacheField name="CUSTOM-SE.CESS-1%" numFmtId="41">
      <sharedItems containsSemiMixedTypes="0" containsString="0" containsNumber="1" minValue="0" maxValue="84807.6"/>
    </cacheField>
    <cacheField name="ADD. CUSTOM DUTY-4%" numFmtId="41">
      <sharedItems containsSemiMixedTypes="0" containsString="0" containsNumber="1" minValue="0" maxValue="99678.12"/>
    </cacheField>
    <cacheField name="CVD-12.5%" numFmtId="41">
      <sharedItems containsSemiMixedTypes="0" containsString="0" containsNumber="1" minValue="0" maxValue="234658.3"/>
    </cacheField>
    <cacheField name="CLEARING CHARGES" numFmtId="41">
      <sharedItems containsSemiMixedTypes="0" containsString="0" containsNumber="1" minValue="0" maxValue="34665.93"/>
    </cacheField>
    <cacheField name="IMPORT FREIGHT" numFmtId="41">
      <sharedItems containsString="0" containsBlank="1" containsNumber="1" minValue="51710.22" maxValue="173793.75"/>
    </cacheField>
    <cacheField name="LOCAL FREIGHT" numFmtId="0">
      <sharedItems containsString="0" containsBlank="1" containsNumber="1" minValue="0" maxValue="59925"/>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26">
  <r>
    <x v="0"/>
    <x v="0"/>
    <x v="0"/>
    <s v="3PLY CFB MEDSOP SOAP 75G NEW (SUN PR)"/>
    <s v="RIYA PACKERS PVT. LTD."/>
    <s v="LOCAL"/>
    <s v="Himachal pradesh"/>
    <s v="(blank)"/>
    <n v="4006"/>
    <n v="21247.82"/>
    <n v="20430.599999999999"/>
    <n v="817.22"/>
    <m/>
    <m/>
    <m/>
    <m/>
    <m/>
    <m/>
    <n v="817.22"/>
    <m/>
    <m/>
    <m/>
    <m/>
    <m/>
    <m/>
    <m/>
    <m/>
  </r>
  <r>
    <x v="0"/>
    <x v="0"/>
    <x v="1"/>
    <s v="7004 FD&amp;C RED#4(CI 14700) ex.SENSIENT"/>
    <s v="Sensient India Private Limited"/>
    <s v="INTER-STATE"/>
    <s v="Maharashtra"/>
    <s v="(blank)"/>
    <n v="25"/>
    <n v="325313.61"/>
    <n v="318934.91000000003"/>
    <n v="6378.7"/>
    <m/>
    <m/>
    <m/>
    <m/>
    <m/>
    <m/>
    <m/>
    <m/>
    <m/>
    <m/>
    <m/>
    <m/>
    <m/>
    <n v="6378.7"/>
    <m/>
  </r>
  <r>
    <x v="0"/>
    <x v="0"/>
    <x v="1"/>
    <s v="ALUMINIUM TAGER J&amp;J BABY POWDER 700G"/>
    <s v="GRAVURE PACKAGING PRODUCT"/>
    <s v="INTER-STATE"/>
    <s v="Gujarat"/>
    <s v="(blank)"/>
    <n v="524000"/>
    <n v="96205.95"/>
    <n v="83839.61"/>
    <n v="12366.34"/>
    <m/>
    <n v="10479.950000000001"/>
    <m/>
    <m/>
    <m/>
    <m/>
    <m/>
    <m/>
    <m/>
    <m/>
    <m/>
    <m/>
    <m/>
    <n v="1886.3899999999999"/>
    <m/>
  </r>
  <r>
    <x v="0"/>
    <x v="0"/>
    <x v="1"/>
    <s v="AOS NEEDLES"/>
    <s v="RHODIA SPECIALTY CHEMICAL INDI"/>
    <s v="INTER-STATE"/>
    <s v="Maharashtra"/>
    <s v="(blank)"/>
    <n v="14100"/>
    <n v="1842739.3"/>
    <n v="1605873"/>
    <n v="236866.30000000002"/>
    <m/>
    <n v="200734.15000000002"/>
    <m/>
    <m/>
    <m/>
    <m/>
    <m/>
    <m/>
    <m/>
    <m/>
    <m/>
    <m/>
    <m/>
    <n v="36132.149999999994"/>
    <m/>
  </r>
  <r>
    <x v="0"/>
    <x v="0"/>
    <x v="1"/>
    <s v="AOS XL 46 (38%)"/>
    <s v="RHODIA SPECIALTY CHEMICAL INDI"/>
    <s v="INTER-STATE"/>
    <s v="Maharashtra"/>
    <s v="(blank)"/>
    <n v="9870"/>
    <n v="441166.72999999992"/>
    <n v="384459"/>
    <n v="56707.73"/>
    <m/>
    <n v="48057.38"/>
    <m/>
    <m/>
    <m/>
    <m/>
    <m/>
    <m/>
    <m/>
    <m/>
    <m/>
    <m/>
    <m/>
    <n v="8650.3500000000022"/>
    <m/>
  </r>
  <r>
    <x v="0"/>
    <x v="0"/>
    <x v="1"/>
    <s v="AQUACID - HEDP DISODIUM"/>
    <s v="ARK CHEMICALS PRIVATE LIMITED"/>
    <s v="INTER-STATE"/>
    <s v="Maharashtra"/>
    <s v="(blank)"/>
    <n v="25"/>
    <n v="4940.1500000000005"/>
    <n v="4305.1400000000003"/>
    <n v="635.01"/>
    <m/>
    <n v="538.14"/>
    <m/>
    <m/>
    <m/>
    <m/>
    <m/>
    <m/>
    <m/>
    <m/>
    <m/>
    <m/>
    <m/>
    <n v="96.87"/>
    <m/>
  </r>
  <r>
    <x v="0"/>
    <x v="0"/>
    <x v="2"/>
    <s v="BANDING TAPE CHANDAN SPARSH SOAP 150GX4"/>
    <s v="D.K. Enterprises, Unit 1"/>
    <s v="INTER-STATE"/>
    <s v="Harayana"/>
    <s v="(blank)"/>
    <n v="162500"/>
    <n v="88931.25"/>
    <n v="77500"/>
    <n v="11431.25"/>
    <m/>
    <n v="9687.5"/>
    <m/>
    <m/>
    <m/>
    <m/>
    <m/>
    <m/>
    <m/>
    <m/>
    <m/>
    <m/>
    <m/>
    <n v="1743.75"/>
    <m/>
  </r>
  <r>
    <x v="0"/>
    <x v="0"/>
    <x v="2"/>
    <s v="BANDING TAPE SAVLON GLY 75GX3 ITC"/>
    <s v="BHARAT PACKAGING INDUSTRIES"/>
    <s v="INTER-STATE"/>
    <s v="Chandigarh"/>
    <s v="(blank)"/>
    <n v="343850"/>
    <n v="247716.97999999998"/>
    <n v="218012.74"/>
    <n v="29704.239999999998"/>
    <m/>
    <n v="27251.600000000002"/>
    <m/>
    <m/>
    <m/>
    <m/>
    <m/>
    <m/>
    <m/>
    <m/>
    <m/>
    <m/>
    <n v="2452.64"/>
    <m/>
    <m/>
  </r>
  <r>
    <x v="0"/>
    <x v="0"/>
    <x v="2"/>
    <s v="BANDING TAPE SAVLON GLY SOAP 125GX2 ITC"/>
    <s v="BHARAT PACKAGING INDUSTRIES"/>
    <s v="INTER-STATE"/>
    <s v="Chandigarh"/>
    <s v="(blank)"/>
    <n v="31850"/>
    <n v="34812.130000000005"/>
    <n v="30637.739999999998"/>
    <n v="4174.3900000000003"/>
    <m/>
    <n v="3829.7200000000003"/>
    <m/>
    <m/>
    <m/>
    <m/>
    <m/>
    <m/>
    <m/>
    <m/>
    <m/>
    <m/>
    <n v="344.67"/>
    <m/>
    <m/>
  </r>
  <r>
    <x v="0"/>
    <x v="0"/>
    <x v="1"/>
    <s v="BLABEL NIVEA MUSK TALC 400G+ SOAP 75G"/>
    <s v="AJANTA PACKAGING"/>
    <s v="INTER-STATE"/>
    <s v="Daman-div"/>
    <s v="YES"/>
    <n v="46800"/>
    <n v="189540"/>
    <n v="168480"/>
    <n v="21060"/>
    <m/>
    <n v="21060"/>
    <m/>
    <m/>
    <m/>
    <m/>
    <m/>
    <m/>
    <m/>
    <m/>
    <m/>
    <m/>
    <m/>
    <m/>
    <m/>
  </r>
  <r>
    <x v="0"/>
    <x v="0"/>
    <x v="1"/>
    <s v="BLABEL NIVEA MUSK TALC 400G+ SOAP 75G"/>
    <s v="AJANTA PACKAGING"/>
    <s v="LOCAL"/>
    <s v="Himachal pradesh"/>
    <s v="(blank)"/>
    <n v="86500"/>
    <n v="310362"/>
    <n v="298425"/>
    <n v="11937"/>
    <m/>
    <m/>
    <m/>
    <m/>
    <m/>
    <m/>
    <n v="11937"/>
    <m/>
    <m/>
    <m/>
    <m/>
    <m/>
    <m/>
    <m/>
    <m/>
  </r>
  <r>
    <x v="0"/>
    <x v="0"/>
    <x v="1"/>
    <s v="BLABEL NIVEA PURE TALC 400G+ SOAP 75G"/>
    <s v="AJANTA PACKAGING"/>
    <s v="INTER-STATE"/>
    <s v="Daman-div"/>
    <s v="YES"/>
    <n v="31200"/>
    <n v="122850"/>
    <n v="109200"/>
    <n v="13650"/>
    <m/>
    <n v="13650"/>
    <m/>
    <m/>
    <m/>
    <m/>
    <m/>
    <m/>
    <m/>
    <m/>
    <m/>
    <m/>
    <m/>
    <m/>
    <m/>
  </r>
  <r>
    <x v="0"/>
    <x v="0"/>
    <x v="1"/>
    <s v="BLABEL NIVEA PURE TALC 400G+ SOAP 75G"/>
    <s v="AJANTA PACKAGING"/>
    <s v="LOCAL"/>
    <s v="Himachal pradesh"/>
    <s v="(blank)"/>
    <n v="30671"/>
    <n v="110047.52"/>
    <n v="105814.93000000001"/>
    <n v="4232.59"/>
    <m/>
    <m/>
    <m/>
    <m/>
    <m/>
    <m/>
    <n v="4232.59"/>
    <m/>
    <m/>
    <m/>
    <m/>
    <m/>
    <m/>
    <m/>
    <m/>
  </r>
  <r>
    <x v="0"/>
    <x v="0"/>
    <x v="1"/>
    <s v="BLEND DD BABY-1(AlOEVERA,MP, WP,ALMP)"/>
    <s v="HESA PHARMACEUTICA"/>
    <s v="LOCAL"/>
    <s v="Himachal pradesh"/>
    <s v="(blank)"/>
    <n v="1194.5"/>
    <n v="5714487.9999999991"/>
    <n v="5494700"/>
    <n v="219788"/>
    <m/>
    <m/>
    <m/>
    <m/>
    <m/>
    <m/>
    <n v="219788"/>
    <m/>
    <m/>
    <m/>
    <m/>
    <m/>
    <m/>
    <m/>
    <m/>
  </r>
  <r>
    <x v="0"/>
    <x v="0"/>
    <x v="1"/>
    <s v="BLEND DD BABY-2(OLIVE EXT, GLYCERINE)"/>
    <s v="HESA PHARMACEUTICA"/>
    <s v="LOCAL"/>
    <s v="Himachal pradesh"/>
    <s v="(blank)"/>
    <n v="870.16"/>
    <n v="1266952.9600000002"/>
    <n v="1218224"/>
    <n v="48728.959999999999"/>
    <m/>
    <m/>
    <m/>
    <m/>
    <m/>
    <m/>
    <n v="48728.959999999999"/>
    <m/>
    <m/>
    <m/>
    <m/>
    <m/>
    <m/>
    <m/>
    <m/>
  </r>
  <r>
    <x v="0"/>
    <x v="0"/>
    <x v="1"/>
    <s v="BLEND DD BABY-3(SHEA&amp; KOBUTTER,AL&amp;TUROI)"/>
    <s v="HESA PHARMACEUTICA"/>
    <s v="LOCAL"/>
    <s v="Himachal pradesh"/>
    <s v="(blank)"/>
    <n v="1197"/>
    <n v="1412938.62"/>
    <n v="1358594.83"/>
    <n v="54343.79"/>
    <m/>
    <m/>
    <m/>
    <m/>
    <m/>
    <m/>
    <n v="54343.79"/>
    <m/>
    <m/>
    <m/>
    <m/>
    <m/>
    <m/>
    <m/>
    <m/>
  </r>
  <r>
    <x v="0"/>
    <x v="0"/>
    <x v="1"/>
    <s v="BLEND DD1(HERB EXT OF ALOEVERA&amp;OLIVEOIL)"/>
    <s v="HESA PHARMACEUTICA"/>
    <s v="LOCAL"/>
    <s v="Himachal pradesh"/>
    <s v="(blank)"/>
    <n v="1810.4"/>
    <n v="5507236.46"/>
    <n v="5295419.68"/>
    <n v="211816.77999999997"/>
    <m/>
    <m/>
    <m/>
    <m/>
    <m/>
    <m/>
    <n v="211816.77999999997"/>
    <m/>
    <m/>
    <m/>
    <m/>
    <m/>
    <m/>
    <m/>
    <m/>
  </r>
  <r>
    <x v="0"/>
    <x v="0"/>
    <x v="1"/>
    <s v="BLEND DD2(COMP. OF GLYCERINE&amp;OLIVE DER.)"/>
    <s v="HESA PHARMACEUTICA"/>
    <s v="LOCAL"/>
    <s v="Himachal pradesh"/>
    <s v="(blank)"/>
    <n v="1809.1"/>
    <n v="293508.14000000007"/>
    <n v="282219.34999999998"/>
    <n v="11288.79"/>
    <m/>
    <m/>
    <m/>
    <m/>
    <m/>
    <m/>
    <n v="11288.79"/>
    <m/>
    <m/>
    <m/>
    <m/>
    <m/>
    <m/>
    <m/>
    <m/>
  </r>
  <r>
    <x v="0"/>
    <x v="0"/>
    <x v="1"/>
    <s v="BLEND DDACNE-1A(MAN,WILL,SA, GLY,ETHLAC)"/>
    <s v="HESA PHARMACEUTICA"/>
    <s v="LOCAL"/>
    <s v="Himachal pradesh"/>
    <s v="(blank)"/>
    <n v="947.65000000000009"/>
    <n v="2759556.81"/>
    <n v="2653420.0099999998"/>
    <n v="106136.79999999999"/>
    <m/>
    <m/>
    <m/>
    <m/>
    <m/>
    <m/>
    <n v="106136.79999999999"/>
    <m/>
    <m/>
    <m/>
    <m/>
    <m/>
    <m/>
    <m/>
    <m/>
  </r>
  <r>
    <x v="0"/>
    <x v="0"/>
    <x v="1"/>
    <s v="BLEND DDACNE-1B(COMP. OF TEA TREE OIL)"/>
    <s v="HESA PHARMACEUTICA"/>
    <s v="LOCAL"/>
    <s v="Himachal pradesh"/>
    <s v="(blank)"/>
    <n v="476"/>
    <n v="2388567.7599999998"/>
    <n v="2296699.77"/>
    <n v="91867.989999999991"/>
    <m/>
    <m/>
    <m/>
    <m/>
    <m/>
    <m/>
    <n v="91867.989999999991"/>
    <m/>
    <m/>
    <m/>
    <m/>
    <m/>
    <m/>
    <m/>
    <m/>
  </r>
  <r>
    <x v="0"/>
    <x v="0"/>
    <x v="1"/>
    <s v="BLEND DDACNE-2A(ALOE VERA, ZINC PCA)"/>
    <s v="HESA PHARMACEUTICA"/>
    <s v="LOCAL"/>
    <s v="Himachal pradesh"/>
    <s v="(blank)"/>
    <n v="1137.4000000000001"/>
    <n v="4080991.2"/>
    <n v="3924030"/>
    <n v="156961.20000000001"/>
    <m/>
    <m/>
    <m/>
    <m/>
    <m/>
    <m/>
    <n v="156961.20000000001"/>
    <m/>
    <m/>
    <m/>
    <m/>
    <m/>
    <m/>
    <m/>
    <m/>
  </r>
  <r>
    <x v="0"/>
    <x v="0"/>
    <x v="1"/>
    <s v="BLEND DDACNE-2B(COMP. OF OLIVE EXTRACT)"/>
    <s v="HESA PHARMACEUTICA"/>
    <s v="LOCAL"/>
    <s v="Himachal pradesh"/>
    <s v="(blank)"/>
    <n v="289"/>
    <n v="293046"/>
    <n v="281775"/>
    <n v="11271"/>
    <m/>
    <m/>
    <m/>
    <m/>
    <m/>
    <m/>
    <n v="11271"/>
    <m/>
    <m/>
    <m/>
    <m/>
    <m/>
    <m/>
    <m/>
    <m/>
  </r>
  <r>
    <x v="0"/>
    <x v="0"/>
    <x v="3"/>
    <s v="BLEND DDACNE-3(PERFUME,TRICLOSAN&amp; BHT)"/>
    <s v="HESA PHARMACEUTICA"/>
    <s v="LOCAL"/>
    <s v="Himachal pradesh"/>
    <s v="(blank)"/>
    <n v="1717.5"/>
    <n v="2589990.0000000005"/>
    <n v="2490375"/>
    <n v="99615"/>
    <m/>
    <m/>
    <m/>
    <m/>
    <m/>
    <m/>
    <n v="99615"/>
    <m/>
    <m/>
    <m/>
    <m/>
    <m/>
    <m/>
    <m/>
    <m/>
  </r>
  <r>
    <x v="0"/>
    <x v="0"/>
    <x v="1"/>
    <s v="BLEND DDLITE-1(MUSH,HYP.ROOP,AV&amp;PP)"/>
    <s v="HESA PHARMACEUTICA"/>
    <s v="LOCAL"/>
    <s v="Himachal pradesh"/>
    <s v="(blank)"/>
    <n v="246.9"/>
    <n v="1617688.8"/>
    <n v="1555470"/>
    <n v="62218.8"/>
    <m/>
    <m/>
    <m/>
    <m/>
    <m/>
    <m/>
    <n v="62218.8"/>
    <m/>
    <m/>
    <m/>
    <m/>
    <m/>
    <m/>
    <m/>
    <m/>
  </r>
  <r>
    <x v="0"/>
    <x v="0"/>
    <x v="1"/>
    <s v="BLEND DDLITE-2(PEA EXT. &amp; GLYCERINE)"/>
    <s v="HESA PHARMACEUTICA"/>
    <s v="LOCAL"/>
    <s v="Himachal pradesh"/>
    <s v="(blank)"/>
    <n v="134.9"/>
    <n v="1220575.2"/>
    <n v="1173630"/>
    <n v="46945.2"/>
    <m/>
    <m/>
    <m/>
    <m/>
    <m/>
    <m/>
    <n v="46945.2"/>
    <m/>
    <m/>
    <m/>
    <m/>
    <m/>
    <m/>
    <m/>
    <m/>
  </r>
  <r>
    <x v="0"/>
    <x v="0"/>
    <x v="1"/>
    <s v="BLEND DDLITE-3(SHEA,KOKUM BUTTER&amp; OLIVE)"/>
    <s v="HESA PHARMACEUTICA"/>
    <s v="LOCAL"/>
    <s v="Himachal pradesh"/>
    <s v="(blank)"/>
    <n v="193.1"/>
    <n v="170700.4"/>
    <n v="164135"/>
    <n v="6565.4"/>
    <m/>
    <m/>
    <m/>
    <m/>
    <m/>
    <m/>
    <n v="6565.4"/>
    <m/>
    <m/>
    <m/>
    <m/>
    <m/>
    <m/>
    <m/>
    <m/>
  </r>
  <r>
    <x v="0"/>
    <x v="0"/>
    <x v="3"/>
    <s v="BLEND DDLITE-4(PERFUME &amp; BHT)"/>
    <s v="HESA PHARMACEUTICA"/>
    <s v="LOCAL"/>
    <s v="Himachal pradesh"/>
    <s v="(blank)"/>
    <n v="288.3"/>
    <n v="251858.88"/>
    <n v="242172"/>
    <n v="9686.880000000001"/>
    <m/>
    <m/>
    <m/>
    <m/>
    <m/>
    <m/>
    <n v="9686.880000000001"/>
    <m/>
    <m/>
    <m/>
    <m/>
    <m/>
    <m/>
    <m/>
    <m/>
  </r>
  <r>
    <x v="0"/>
    <x v="0"/>
    <x v="1"/>
    <s v="BLEND HHMITE-1(HER.EXT.OF OL&amp;ALOE VERA)"/>
    <s v="HESA PHARMACEUTICA"/>
    <s v="LOCAL"/>
    <s v="Himachal pradesh"/>
    <s v="(blank)"/>
    <n v="151.5"/>
    <n v="653874"/>
    <n v="628725"/>
    <n v="25149"/>
    <m/>
    <m/>
    <m/>
    <m/>
    <m/>
    <m/>
    <n v="25149"/>
    <m/>
    <m/>
    <m/>
    <m/>
    <m/>
    <m/>
    <m/>
    <m/>
  </r>
  <r>
    <x v="0"/>
    <x v="0"/>
    <x v="1"/>
    <s v="BLEND HHMITE-2(COMP.OF SHEA BUTTER&amp;GLY)"/>
    <s v="HESA PHARMACEUTICA"/>
    <s v="LOCAL"/>
    <s v="Himachal pradesh"/>
    <s v="(blank)"/>
    <n v="385.4"/>
    <n v="390795.6"/>
    <n v="375765"/>
    <n v="15030.6"/>
    <m/>
    <m/>
    <m/>
    <m/>
    <m/>
    <m/>
    <n v="15030.6"/>
    <m/>
    <m/>
    <m/>
    <m/>
    <m/>
    <m/>
    <m/>
    <m/>
  </r>
  <r>
    <x v="0"/>
    <x v="0"/>
    <x v="1"/>
    <s v="BLEND KZ-1(MILK&amp;WHEATPROTEIN,OLIVE&amp;ALOE)"/>
    <s v="HESA PHARMACEUTICA"/>
    <s v="LOCAL"/>
    <s v="Himachal pradesh"/>
    <s v="(blank)"/>
    <n v="1746.4"/>
    <n v="5248979.4800000004"/>
    <n v="5047095.6500000004"/>
    <n v="201883.83"/>
    <m/>
    <m/>
    <m/>
    <m/>
    <m/>
    <m/>
    <n v="201883.83"/>
    <m/>
    <m/>
    <m/>
    <m/>
    <m/>
    <m/>
    <m/>
    <m/>
  </r>
  <r>
    <x v="0"/>
    <x v="0"/>
    <x v="1"/>
    <s v="BLEND KZ-2(SHEA&amp;KOKUM BUTTER&amp;GLYCERINE)"/>
    <s v="HESA PHARMACEUTICA"/>
    <s v="LOCAL"/>
    <s v="Himachal pradesh"/>
    <s v="(blank)"/>
    <n v="1395.8999999999999"/>
    <n v="936369.72"/>
    <n v="900355.5"/>
    <n v="36014.22"/>
    <m/>
    <m/>
    <m/>
    <m/>
    <m/>
    <m/>
    <n v="36014.22"/>
    <m/>
    <m/>
    <m/>
    <m/>
    <m/>
    <m/>
    <m/>
    <m/>
  </r>
  <r>
    <x v="0"/>
    <x v="0"/>
    <x v="1"/>
    <s v="BLEND LSDEW-1 (SILVEROXIDE, PHYACID&amp;GLY)"/>
    <s v="HESA PHARMACEUTICA"/>
    <s v="LOCAL"/>
    <s v="Himachal pradesh"/>
    <s v="(blank)"/>
    <n v="103.30000000000001"/>
    <n v="488815.6"/>
    <n v="470015"/>
    <n v="18800.599999999999"/>
    <m/>
    <m/>
    <m/>
    <m/>
    <m/>
    <m/>
    <n v="18800.599999999999"/>
    <m/>
    <m/>
    <m/>
    <m/>
    <m/>
    <m/>
    <m/>
    <m/>
  </r>
  <r>
    <x v="0"/>
    <x v="0"/>
    <x v="1"/>
    <s v="BLEND LSDEW-2(MP,WP,OLIVE&amp; ALOEVERAEXT)"/>
    <s v="HESA PHARMACEUTICA"/>
    <s v="LOCAL"/>
    <s v="Himachal pradesh"/>
    <s v="(blank)"/>
    <n v="102.19999999999999"/>
    <n v="712129.60000000009"/>
    <n v="684740"/>
    <n v="27389.599999999999"/>
    <m/>
    <m/>
    <m/>
    <m/>
    <m/>
    <m/>
    <n v="27389.599999999999"/>
    <m/>
    <m/>
    <m/>
    <m/>
    <m/>
    <m/>
    <m/>
    <m/>
  </r>
  <r>
    <x v="0"/>
    <x v="0"/>
    <x v="1"/>
    <s v="BLEND LSDEW-3(SHEA BUTTER&amp; OLIVE DER)"/>
    <s v="HESA PHARMACEUTICA"/>
    <s v="LOCAL"/>
    <s v="Himachal pradesh"/>
    <s v="(blank)"/>
    <n v="117.38"/>
    <n v="109867.68"/>
    <n v="105642"/>
    <n v="4225.68"/>
    <m/>
    <m/>
    <m/>
    <m/>
    <m/>
    <m/>
    <n v="4225.68"/>
    <m/>
    <m/>
    <m/>
    <m/>
    <m/>
    <m/>
    <m/>
    <m/>
  </r>
  <r>
    <x v="0"/>
    <x v="0"/>
    <x v="3"/>
    <s v="BLEND LSDEW-4(PERFUME, TRICLOSAN &amp; BHT)"/>
    <s v="HESA PHARMACEUTICA"/>
    <s v="LOCAL"/>
    <s v="Himachal pradesh"/>
    <s v="(blank)"/>
    <n v="261.3"/>
    <n v="394040.4"/>
    <n v="378885"/>
    <n v="15155.4"/>
    <m/>
    <m/>
    <m/>
    <m/>
    <m/>
    <m/>
    <n v="15155.4"/>
    <m/>
    <m/>
    <m/>
    <m/>
    <m/>
    <m/>
    <m/>
    <m/>
  </r>
  <r>
    <x v="0"/>
    <x v="0"/>
    <x v="4"/>
    <s v="BOPP FILM J&amp;J BABY SOAP 25G 11+1"/>
    <s v="SIGMA PRINT"/>
    <s v="LOCAL"/>
    <s v="Himachal pradesh"/>
    <s v="(blank)"/>
    <n v="17111"/>
    <n v="4421497.5999999996"/>
    <n v="4251440"/>
    <n v="170057.59999999998"/>
    <m/>
    <m/>
    <m/>
    <m/>
    <m/>
    <m/>
    <n v="170057.59999999998"/>
    <m/>
    <m/>
    <m/>
    <m/>
    <m/>
    <m/>
    <m/>
    <m/>
  </r>
  <r>
    <x v="0"/>
    <x v="0"/>
    <x v="4"/>
    <s v="BOPP FILM J&amp;J BABY SOAP 25G X12 HS"/>
    <s v="SIGMA PRINT"/>
    <s v="LOCAL"/>
    <s v="Himachal pradesh"/>
    <s v="(blank)"/>
    <n v="11814.800000000001"/>
    <n v="3051230"/>
    <n v="2933875"/>
    <n v="117355"/>
    <m/>
    <m/>
    <m/>
    <m/>
    <m/>
    <m/>
    <n v="117355"/>
    <m/>
    <m/>
    <m/>
    <m/>
    <m/>
    <m/>
    <m/>
    <m/>
  </r>
  <r>
    <x v="0"/>
    <x v="0"/>
    <x v="4"/>
    <s v="BOPP FILM J&amp;J BABY SOAP 75G+33%"/>
    <s v="SIGMA PRINT"/>
    <s v="LOCAL"/>
    <s v="Himachal pradesh"/>
    <s v="(blank)"/>
    <n v="7941.6"/>
    <n v="2035831.2"/>
    <n v="1957530"/>
    <n v="78301.200000000012"/>
    <m/>
    <m/>
    <m/>
    <m/>
    <m/>
    <m/>
    <n v="78301.200000000012"/>
    <m/>
    <m/>
    <m/>
    <m/>
    <m/>
    <m/>
    <m/>
    <m/>
  </r>
  <r>
    <x v="0"/>
    <x v="0"/>
    <x v="4"/>
    <s v="BOPP FILM J&amp;J BLOSS SOAP 75G+33% CRANBY"/>
    <s v="SIGMA PRINT"/>
    <s v="LOCAL"/>
    <s v="Himachal pradesh"/>
    <s v="(blank)"/>
    <n v="500"/>
    <n v="130000"/>
    <n v="125000"/>
    <n v="5000"/>
    <m/>
    <m/>
    <m/>
    <m/>
    <m/>
    <m/>
    <n v="5000"/>
    <m/>
    <m/>
    <m/>
    <m/>
    <m/>
    <m/>
    <m/>
    <m/>
  </r>
  <r>
    <x v="0"/>
    <x v="0"/>
    <x v="4"/>
    <s v="BOPP FILM J&amp;J MILK SOAP 75G"/>
    <s v="SIGMA PRINT"/>
    <s v="LOCAL"/>
    <s v="Himachal pradesh"/>
    <s v="(blank)"/>
    <n v="1409.3"/>
    <n v="364847.6"/>
    <n v="350815"/>
    <n v="14032.6"/>
    <m/>
    <m/>
    <m/>
    <m/>
    <m/>
    <m/>
    <n v="14032.6"/>
    <m/>
    <m/>
    <m/>
    <m/>
    <m/>
    <m/>
    <m/>
    <m/>
  </r>
  <r>
    <x v="0"/>
    <x v="0"/>
    <x v="4"/>
    <s v="BOPP FILM J&amp;J MILK SOAP 75G UN PRINT"/>
    <s v="SIGMA PRINT"/>
    <s v="LOCAL"/>
    <s v="Himachal pradesh"/>
    <s v="(blank)"/>
    <n v="19.5"/>
    <n v="5070"/>
    <n v="4875"/>
    <n v="195"/>
    <m/>
    <m/>
    <m/>
    <m/>
    <m/>
    <m/>
    <n v="195"/>
    <m/>
    <m/>
    <m/>
    <m/>
    <m/>
    <m/>
    <m/>
    <m/>
  </r>
  <r>
    <x v="0"/>
    <x v="0"/>
    <x v="4"/>
    <s v="BOPP FILM J&amp;J MILK SOAP 75G+33% CRANBY"/>
    <s v="SIGMA PRINT"/>
    <s v="LOCAL"/>
    <s v="Himachal pradesh"/>
    <s v="(blank)"/>
    <n v="317.39999999999998"/>
    <n v="82524"/>
    <n v="79350"/>
    <n v="3174"/>
    <m/>
    <m/>
    <m/>
    <m/>
    <m/>
    <m/>
    <n v="3174"/>
    <m/>
    <m/>
    <m/>
    <m/>
    <m/>
    <m/>
    <m/>
    <m/>
  </r>
  <r>
    <x v="0"/>
    <x v="0"/>
    <x v="4"/>
    <s v="BOPP FILM J&amp;J MS 1/4 LOTION 100G"/>
    <s v="SIGMA PRINT"/>
    <s v="LOCAL"/>
    <s v="Himachal pradesh"/>
    <s v="(blank)"/>
    <n v="5430.4500000000007"/>
    <n v="1402655.8"/>
    <n v="1348707.5"/>
    <n v="53948.3"/>
    <m/>
    <m/>
    <m/>
    <m/>
    <m/>
    <m/>
    <n v="53948.3"/>
    <m/>
    <m/>
    <m/>
    <m/>
    <m/>
    <m/>
    <m/>
    <m/>
  </r>
  <r>
    <x v="0"/>
    <x v="0"/>
    <x v="4"/>
    <s v="BOPP FILM J&amp;J MS 1/4 LOTION 150G"/>
    <s v="SIGMA PRINT"/>
    <s v="LOCAL"/>
    <s v="Himachal pradesh"/>
    <s v="(blank)"/>
    <n v="6840.1900000000005"/>
    <n v="1766676.5999999999"/>
    <n v="1698727.5"/>
    <n v="67949.100000000006"/>
    <m/>
    <m/>
    <m/>
    <m/>
    <m/>
    <m/>
    <n v="67949.100000000006"/>
    <m/>
    <m/>
    <m/>
    <m/>
    <m/>
    <m/>
    <m/>
    <m/>
  </r>
  <r>
    <x v="0"/>
    <x v="0"/>
    <x v="4"/>
    <s v="BOPP FILM J&amp;J MS BLOSSOM 1/4 LOTION 75G"/>
    <s v="SIGMA PRINT"/>
    <s v="LOCAL"/>
    <s v="Himachal pradesh"/>
    <s v="(blank)"/>
    <n v="3318.28"/>
    <n v="862752.8"/>
    <n v="829570"/>
    <n v="33182.800000000003"/>
    <m/>
    <m/>
    <m/>
    <m/>
    <m/>
    <m/>
    <n v="33182.800000000003"/>
    <m/>
    <m/>
    <m/>
    <m/>
    <m/>
    <m/>
    <m/>
    <m/>
  </r>
  <r>
    <x v="0"/>
    <x v="0"/>
    <x v="4"/>
    <s v="BOPP FILM J&amp;J MS  50G"/>
    <s v="SIGMA PRINT"/>
    <s v="LOCAL"/>
    <s v="Himachal pradesh"/>
    <s v="(blank)"/>
    <n v="8617.4"/>
    <n v="2228038.7999999998"/>
    <n v="2142345"/>
    <n v="85693.8"/>
    <m/>
    <m/>
    <m/>
    <m/>
    <m/>
    <m/>
    <n v="85693.8"/>
    <m/>
    <m/>
    <m/>
    <m/>
    <m/>
    <m/>
    <m/>
    <m/>
  </r>
  <r>
    <x v="0"/>
    <x v="0"/>
    <x v="4"/>
    <s v="BOPP FILM J&amp;J MS  75G EXPORT"/>
    <s v="SIGMA PRINT"/>
    <s v="LOCAL"/>
    <s v="Himachal pradesh"/>
    <s v="(blank)"/>
    <n v="252"/>
    <n v="64480"/>
    <n v="62000"/>
    <n v="2480"/>
    <m/>
    <m/>
    <m/>
    <m/>
    <m/>
    <m/>
    <n v="2480"/>
    <m/>
    <m/>
    <m/>
    <m/>
    <m/>
    <m/>
    <m/>
    <m/>
  </r>
  <r>
    <x v="0"/>
    <x v="0"/>
    <x v="4"/>
    <s v="BOPP FILM JBMS 75 GM"/>
    <s v="SIGMA PRINT"/>
    <s v="LOCAL"/>
    <s v="Himachal pradesh"/>
    <s v="(blank)"/>
    <n v="13061.399999999998"/>
    <n v="3376599.2"/>
    <n v="3246730"/>
    <n v="129869.2"/>
    <m/>
    <m/>
    <m/>
    <m/>
    <m/>
    <m/>
    <n v="129869.2"/>
    <m/>
    <m/>
    <m/>
    <m/>
    <m/>
    <m/>
    <m/>
    <m/>
  </r>
  <r>
    <x v="0"/>
    <x v="0"/>
    <x v="4"/>
    <s v="BOPP FILM MEDSOP SOAP 75G"/>
    <s v="MODERN PACKAGING COMPANY"/>
    <s v="INTER-STATE"/>
    <s v="Gujarat"/>
    <s v="(blank)"/>
    <n v="81.429999999999993"/>
    <n v="17286.18"/>
    <n v="15064.2"/>
    <n v="2221.98"/>
    <m/>
    <n v="1883.0300000000002"/>
    <m/>
    <m/>
    <m/>
    <m/>
    <m/>
    <m/>
    <m/>
    <m/>
    <m/>
    <m/>
    <m/>
    <n v="338.95000000000005"/>
    <m/>
  </r>
  <r>
    <x v="0"/>
    <x v="0"/>
    <x v="4"/>
    <s v="BOPP FILM NEKO BOUQUET 75 GM NEW"/>
    <s v="ADHUNIK PACKAGERS PVT. LTD"/>
    <s v="LOCAL"/>
    <s v="Himachal pradesh"/>
    <s v="(blank)"/>
    <n v="983.4"/>
    <n v="229161.93"/>
    <n v="220348.01"/>
    <n v="8813.92"/>
    <m/>
    <m/>
    <m/>
    <m/>
    <m/>
    <m/>
    <n v="8813.92"/>
    <m/>
    <m/>
    <m/>
    <m/>
    <m/>
    <m/>
    <m/>
    <m/>
  </r>
  <r>
    <x v="0"/>
    <x v="0"/>
    <x v="4"/>
    <s v="BOPP FILM NIVEA CREME SOAP 125G"/>
    <s v="ADHUNIK PACKAGERS PVT. LTD"/>
    <s v="LOCAL"/>
    <s v="Himachal pradesh"/>
    <s v="(blank)"/>
    <n v="3294.7999999999997"/>
    <n v="661953.5"/>
    <n v="636493.75999999989"/>
    <n v="25459.740000000005"/>
    <m/>
    <m/>
    <m/>
    <m/>
    <m/>
    <m/>
    <n v="25459.740000000005"/>
    <m/>
    <m/>
    <m/>
    <m/>
    <m/>
    <m/>
    <m/>
    <m/>
  </r>
  <r>
    <x v="0"/>
    <x v="0"/>
    <x v="4"/>
    <s v="BOPP FILM NIVEA CREME SOAP 50G"/>
    <s v="ADHUNIK PACKAGERS PVT. LTD"/>
    <s v="LOCAL"/>
    <s v="Himachal pradesh"/>
    <s v="(blank)"/>
    <n v="50"/>
    <n v="9211.6500000000015"/>
    <n v="8857.36"/>
    <n v="354.29"/>
    <m/>
    <m/>
    <m/>
    <m/>
    <m/>
    <m/>
    <n v="354.29"/>
    <m/>
    <m/>
    <m/>
    <m/>
    <m/>
    <m/>
    <m/>
    <m/>
  </r>
  <r>
    <x v="0"/>
    <x v="0"/>
    <x v="4"/>
    <s v="BOPP FILM NIVEA CREME SOAP 75G"/>
    <s v="ADHUNIK PACKAGERS PVT. LTD"/>
    <s v="LOCAL"/>
    <s v="Himachal pradesh"/>
    <s v="(blank)"/>
    <n v="3130.1"/>
    <n v="628982.37000000011"/>
    <n v="604790.76000000013"/>
    <n v="24191.609999999997"/>
    <m/>
    <m/>
    <m/>
    <m/>
    <m/>
    <m/>
    <n v="24191.609999999997"/>
    <m/>
    <m/>
    <m/>
    <m/>
    <m/>
    <m/>
    <m/>
    <m/>
  </r>
  <r>
    <x v="0"/>
    <x v="0"/>
    <x v="4"/>
    <s v="BOPP FILM ORIFLAME M&amp;H-DOM SOAP 100G"/>
    <s v="ADHUNIK PACKAGERS PVT. LTD"/>
    <s v="LOCAL"/>
    <s v="Himachal pradesh"/>
    <s v="(blank)"/>
    <n v="726.4"/>
    <n v="171726.56"/>
    <n v="165121.69"/>
    <n v="6604.87"/>
    <m/>
    <m/>
    <m/>
    <m/>
    <m/>
    <m/>
    <n v="6604.87"/>
    <m/>
    <m/>
    <m/>
    <m/>
    <m/>
    <m/>
    <m/>
    <m/>
  </r>
  <r>
    <x v="0"/>
    <x v="0"/>
    <x v="4"/>
    <s v="BOPP FILM ORIFLAME M&amp;H-EXP SOAP 100G"/>
    <s v="ADHUNIK PACKAGERS PVT. LTD"/>
    <s v="LOCAL"/>
    <s v="Himachal pradesh"/>
    <s v="(blank)"/>
    <n v="107.2"/>
    <n v="25753.72"/>
    <n v="24763.200000000001"/>
    <n v="990.52"/>
    <m/>
    <m/>
    <m/>
    <m/>
    <m/>
    <m/>
    <n v="990.52"/>
    <m/>
    <m/>
    <m/>
    <m/>
    <m/>
    <m/>
    <m/>
    <m/>
  </r>
  <r>
    <x v="0"/>
    <x v="0"/>
    <x v="4"/>
    <s v="BOPP FILM PERSONA SOAP 75G NEW"/>
    <s v="ADHUNIK PACKAGERS PVT. LTD"/>
    <s v="LOCAL"/>
    <s v="Himachal pradesh"/>
    <s v="(blank)"/>
    <n v="8277.7000000000007"/>
    <n v="1974036.4400000002"/>
    <n v="1898111.97"/>
    <n v="75924.47000000003"/>
    <m/>
    <m/>
    <m/>
    <m/>
    <m/>
    <m/>
    <n v="75924.47000000003"/>
    <m/>
    <m/>
    <m/>
    <m/>
    <m/>
    <m/>
    <m/>
    <m/>
  </r>
  <r>
    <x v="0"/>
    <x v="0"/>
    <x v="2"/>
    <s v="BOPP TAPE AMWAY COMMON 48MM"/>
    <s v="D.K. Enterprises, Unit 1"/>
    <s v="INTER-STATE"/>
    <s v="Harayana"/>
    <s v="(blank)"/>
    <n v="117650"/>
    <n v="50470.510000000009"/>
    <n v="43983"/>
    <n v="6487.5099999999993"/>
    <m/>
    <n v="5497.88"/>
    <m/>
    <m/>
    <m/>
    <m/>
    <m/>
    <m/>
    <m/>
    <m/>
    <m/>
    <m/>
    <m/>
    <n v="989.63"/>
    <m/>
  </r>
  <r>
    <x v="0"/>
    <x v="0"/>
    <x v="2"/>
    <s v="BOPP TAPE GALDERMA COM SOAP 48MM"/>
    <s v="D.K. Enterprises, Unit 1"/>
    <s v="INTER-STATE"/>
    <s v="Harayana"/>
    <s v="(blank)"/>
    <n v="14625"/>
    <n v="6273.95"/>
    <n v="5467.5"/>
    <n v="806.44999999999993"/>
    <m/>
    <n v="683.44"/>
    <m/>
    <m/>
    <m/>
    <m/>
    <m/>
    <m/>
    <m/>
    <m/>
    <m/>
    <m/>
    <m/>
    <n v="123.01"/>
    <m/>
  </r>
  <r>
    <x v="0"/>
    <x v="0"/>
    <x v="2"/>
    <s v="BOPP TAPE H&amp;H COMMON 60MM"/>
    <s v="A. C. Enterprises"/>
    <s v="INTER-STATE"/>
    <s v="Maharashtra"/>
    <s v="(blank)"/>
    <n v="5785"/>
    <n v="241927.60000000003"/>
    <n v="237183.93"/>
    <n v="4743.67"/>
    <m/>
    <m/>
    <m/>
    <m/>
    <m/>
    <m/>
    <m/>
    <m/>
    <m/>
    <m/>
    <m/>
    <m/>
    <m/>
    <n v="4743.67"/>
    <m/>
  </r>
  <r>
    <x v="0"/>
    <x v="0"/>
    <x v="2"/>
    <s v="BOPP TAPE ITC PRINTED 48MM"/>
    <s v="BHARAT PACKAGING INDUSTRIES"/>
    <s v="INTER-STATE"/>
    <s v="Chandigarh"/>
    <s v="(blank)"/>
    <n v="162240"/>
    <n v="87719.939999999973"/>
    <n v="77201.279999999999"/>
    <n v="10518.66"/>
    <m/>
    <n v="9650.16"/>
    <m/>
    <m/>
    <m/>
    <m/>
    <m/>
    <m/>
    <m/>
    <m/>
    <m/>
    <m/>
    <n v="868.50000000000023"/>
    <m/>
    <m/>
  </r>
  <r>
    <x v="0"/>
    <x v="0"/>
    <x v="2"/>
    <s v="BOPP TAPE J&amp;J"/>
    <s v="COSMOS TWISTERS PVT. LTD."/>
    <s v="INTER-STATE"/>
    <s v="Maharashtra"/>
    <s v="(blank)"/>
    <n v="1727830"/>
    <n v="893597.47999999986"/>
    <n v="778734.07000000018"/>
    <n v="114863.40999999993"/>
    <m/>
    <n v="97341.760000000009"/>
    <m/>
    <m/>
    <m/>
    <m/>
    <m/>
    <m/>
    <m/>
    <m/>
    <m/>
    <m/>
    <m/>
    <n v="17521.650000000009"/>
    <m/>
  </r>
  <r>
    <x v="0"/>
    <x v="0"/>
    <x v="2"/>
    <s v="BOPP TAPE J&amp;J RED PRINTED"/>
    <s v="COSMOS TWISTERS PVT. LTD."/>
    <s v="INTER-STATE"/>
    <s v="Maharashtra"/>
    <s v="(blank)"/>
    <n v="348"/>
    <n v="11680.38"/>
    <n v="10178.98"/>
    <n v="1501.3999999999999"/>
    <m/>
    <n v="1272.3699999999999"/>
    <m/>
    <m/>
    <m/>
    <m/>
    <m/>
    <m/>
    <m/>
    <m/>
    <m/>
    <m/>
    <m/>
    <n v="229.03"/>
    <m/>
  </r>
  <r>
    <x v="0"/>
    <x v="0"/>
    <x v="2"/>
    <s v="BOPP TAPE NIVEA COMMON 48MM"/>
    <s v="BHARAT PACKAGING INDUSTRIES"/>
    <s v="INTER-STATE"/>
    <s v="Chandigarh"/>
    <s v="(blank)"/>
    <n v="187200"/>
    <n v="87045.839999999982"/>
    <n v="76608"/>
    <n v="10437.839999999998"/>
    <m/>
    <n v="9576"/>
    <m/>
    <m/>
    <m/>
    <m/>
    <m/>
    <m/>
    <m/>
    <m/>
    <m/>
    <m/>
    <n v="861.84"/>
    <m/>
    <m/>
  </r>
  <r>
    <x v="0"/>
    <x v="0"/>
    <x v="2"/>
    <s v="BOPP TAPE ORIFLAME COMMON 48MM"/>
    <s v="Shri Ram Sales Corporation"/>
    <s v="LOCAL"/>
    <s v="Himachal pradesh"/>
    <s v="(blank)"/>
    <n v="1287"/>
    <n v="48184.160000000003"/>
    <n v="46330.930000000008"/>
    <n v="1853.23"/>
    <m/>
    <m/>
    <m/>
    <m/>
    <m/>
    <m/>
    <n v="1853.23"/>
    <m/>
    <m/>
    <m/>
    <m/>
    <m/>
    <m/>
    <m/>
    <m/>
  </r>
  <r>
    <x v="0"/>
    <x v="0"/>
    <x v="2"/>
    <s v="BOPP TAPE PIRAMAL COMMON 72MM (PRT)"/>
    <s v="SHANTI PATRA PLASTICS PVT LTD"/>
    <s v="INTER-STATE"/>
    <s v="Daman-div"/>
    <s v="(blank)"/>
    <n v="121680"/>
    <n v="89647.87999999999"/>
    <n v="78124.5"/>
    <n v="11523.38"/>
    <m/>
    <n v="9765.57"/>
    <m/>
    <m/>
    <m/>
    <m/>
    <m/>
    <m/>
    <m/>
    <m/>
    <m/>
    <m/>
    <m/>
    <n v="1757.8100000000002"/>
    <m/>
  </r>
  <r>
    <x v="0"/>
    <x v="0"/>
    <x v="1"/>
    <s v="BOTTLE WITH SLV  NIVEA PURE TALC 100G"/>
    <s v="Indian Extrusions  Unit - II"/>
    <s v="INTER-STATE"/>
    <s v="Utarakhand"/>
    <s v="(blank)"/>
    <n v="255520"/>
    <n v="1065314.4500000002"/>
    <n v="1054766.7799999998"/>
    <n v="10547.67"/>
    <m/>
    <m/>
    <m/>
    <m/>
    <m/>
    <m/>
    <m/>
    <m/>
    <m/>
    <m/>
    <m/>
    <m/>
    <n v="10547.67"/>
    <m/>
    <m/>
  </r>
  <r>
    <x v="0"/>
    <x v="0"/>
    <x v="1"/>
    <s v="BOTTLE WITH SLV  NIVEA PURE TALC 400G"/>
    <s v="Indian Extrusions  Unit - II"/>
    <s v="INTER-STATE"/>
    <s v="Utarakhand"/>
    <s v="(blank)"/>
    <n v="158200"/>
    <n v="1463843.4999999998"/>
    <n v="1449350"/>
    <n v="14493.5"/>
    <m/>
    <m/>
    <m/>
    <m/>
    <m/>
    <m/>
    <m/>
    <m/>
    <m/>
    <m/>
    <m/>
    <m/>
    <n v="14493.5"/>
    <m/>
    <m/>
  </r>
  <r>
    <x v="0"/>
    <x v="0"/>
    <x v="1"/>
    <s v="BOTTLE WITH SLV NIVEA MUSK TALC 100G"/>
    <s v="Indian Extrusions  Unit - II"/>
    <s v="INTER-STATE"/>
    <s v="Utarakhand"/>
    <s v="(blank)"/>
    <n v="372900"/>
    <n v="1604961.6800000002"/>
    <n v="1589070.9799999997"/>
    <n v="15890.699999999999"/>
    <m/>
    <m/>
    <m/>
    <m/>
    <m/>
    <m/>
    <m/>
    <m/>
    <m/>
    <m/>
    <m/>
    <m/>
    <n v="15890.699999999999"/>
    <m/>
    <m/>
  </r>
  <r>
    <x v="0"/>
    <x v="0"/>
    <x v="1"/>
    <s v="BOTTLE WITH SLV NIVEA MUSK TALC 400G"/>
    <s v="Indian Extrusions  Unit - II"/>
    <s v="INTER-STATE"/>
    <s v="Utarakhand"/>
    <s v="(blank)"/>
    <n v="291660"/>
    <n v="2701901.3000000003"/>
    <n v="2675149.7999999998"/>
    <n v="26751.499999999996"/>
    <m/>
    <m/>
    <m/>
    <m/>
    <m/>
    <m/>
    <m/>
    <m/>
    <m/>
    <m/>
    <m/>
    <m/>
    <n v="26751.499999999996"/>
    <m/>
    <m/>
  </r>
  <r>
    <x v="0"/>
    <x v="0"/>
    <x v="1"/>
    <s v="BRIJ C20-PA(CETETH-20)"/>
    <s v="CRODA INDIA COMPANY PVT. LTD."/>
    <s v="INTER-STATE"/>
    <s v="Maharashtra"/>
    <s v="(blank)"/>
    <n v="20"/>
    <n v="14487.87"/>
    <n v="12625.59"/>
    <n v="1862.28"/>
    <m/>
    <n v="1578.2"/>
    <m/>
    <m/>
    <m/>
    <m/>
    <m/>
    <m/>
    <m/>
    <m/>
    <m/>
    <m/>
    <m/>
    <n v="284.08"/>
    <m/>
  </r>
  <r>
    <x v="0"/>
    <x v="0"/>
    <x v="1"/>
    <s v="BRIJ S721-FL(STEARETH-21)"/>
    <s v="CRODA INDIA COMPANY PVT. LTD."/>
    <s v="INTER-STATE"/>
    <s v="Maharashtra"/>
    <s v="(blank)"/>
    <n v="50"/>
    <n v="28687.49"/>
    <n v="24999.99"/>
    <n v="3687.5"/>
    <m/>
    <n v="3125"/>
    <m/>
    <m/>
    <m/>
    <m/>
    <m/>
    <m/>
    <m/>
    <m/>
    <m/>
    <m/>
    <m/>
    <n v="562.5"/>
    <m/>
  </r>
  <r>
    <x v="0"/>
    <x v="0"/>
    <x v="1"/>
    <s v="BUTYLATED HYDROXY TOLUENE(BHT)"/>
    <s v="KETAN CHEMICAL CORPORATION"/>
    <s v="INTER-STATE"/>
    <s v="Maharashtra"/>
    <s v="(blank)"/>
    <n v="475"/>
    <n v="110578.29"/>
    <n v="102847.73999999999"/>
    <n v="7730.5499999999993"/>
    <m/>
    <n v="5562.35"/>
    <m/>
    <m/>
    <m/>
    <m/>
    <m/>
    <m/>
    <m/>
    <m/>
    <m/>
    <m/>
    <m/>
    <n v="2168.2000000000003"/>
    <m/>
  </r>
  <r>
    <x v="0"/>
    <x v="0"/>
    <x v="1"/>
    <s v="BUTYLATED HYDROXY TOLUENE(BHT)"/>
    <s v="QUALITY INDUSTRIES"/>
    <s v="INTER-STATE"/>
    <s v="Maharashtra"/>
    <s v="(blank)"/>
    <n v="1125"/>
    <n v="317855.81"/>
    <n v="276998.5"/>
    <n v="40857.31"/>
    <m/>
    <n v="34624.829999999994"/>
    <m/>
    <m/>
    <m/>
    <m/>
    <m/>
    <m/>
    <m/>
    <m/>
    <m/>
    <m/>
    <m/>
    <n v="6232.4799999999987"/>
    <m/>
  </r>
  <r>
    <x v="0"/>
    <x v="0"/>
    <x v="1"/>
    <s v="CALCIUM CARBONATE /96602 NIVEA"/>
    <s v="GULSHAN POLYOLS  LTD"/>
    <s v="INTER-STATE"/>
    <s v="Gujarat"/>
    <s v="(blank)"/>
    <n v="10375"/>
    <n v="165769.71000000002"/>
    <n v="144461.60999999999"/>
    <n v="21308.1"/>
    <m/>
    <n v="18057.7"/>
    <m/>
    <m/>
    <m/>
    <m/>
    <m/>
    <m/>
    <m/>
    <m/>
    <m/>
    <m/>
    <m/>
    <n v="3250.4"/>
    <m/>
  </r>
  <r>
    <x v="0"/>
    <x v="0"/>
    <x v="1"/>
    <s v="CAP &amp; SIFTER  NIVEA PURE TALC 100/400G"/>
    <s v="Indian Extrusions  Unit - II"/>
    <s v="INTER-STATE"/>
    <s v="Utarakhand"/>
    <s v="(blank)"/>
    <n v="422900"/>
    <n v="848220.22999999986"/>
    <n v="839822"/>
    <n v="8398.2300000000014"/>
    <m/>
    <m/>
    <m/>
    <m/>
    <m/>
    <m/>
    <m/>
    <m/>
    <m/>
    <m/>
    <m/>
    <m/>
    <n v="8398.2300000000014"/>
    <m/>
    <m/>
  </r>
  <r>
    <x v="0"/>
    <x v="0"/>
    <x v="1"/>
    <s v="CAP &amp; SIFTER NIVEA MUSK TALC 100/400G"/>
    <s v="Indian Extrusions  Unit - II"/>
    <s v="INTER-STATE"/>
    <s v="Utarakhand"/>
    <s v="(blank)"/>
    <n v="670400"/>
    <n v="1343312.12"/>
    <n v="1330012"/>
    <n v="13300.119999999997"/>
    <m/>
    <m/>
    <m/>
    <m/>
    <m/>
    <m/>
    <m/>
    <m/>
    <m/>
    <m/>
    <m/>
    <m/>
    <n v="13300.119999999997"/>
    <m/>
    <m/>
  </r>
  <r>
    <x v="0"/>
    <x v="0"/>
    <x v="1"/>
    <s v="CAP J&amp;J BABY DIA RSH POWDER 200G/400G LB"/>
    <s v="WEENER EMPIRE PLASTICS PRIVATE"/>
    <s v="INTER-STATE"/>
    <s v="Dadra und nagar hav."/>
    <s v="(blank)"/>
    <n v="23500"/>
    <n v="23999.97"/>
    <n v="20915"/>
    <n v="3084.9700000000003"/>
    <m/>
    <n v="2614.38"/>
    <m/>
    <m/>
    <m/>
    <m/>
    <m/>
    <m/>
    <m/>
    <m/>
    <m/>
    <m/>
    <m/>
    <n v="470.59"/>
    <m/>
  </r>
  <r>
    <x v="0"/>
    <x v="0"/>
    <x v="1"/>
    <s v="CAP J&amp;J BABY POWDER 200G/ 400G"/>
    <s v="WEENER EMPIRE PLASTICS LTD."/>
    <s v="INTER-STATE"/>
    <s v="Dadra und nagar hav."/>
    <s v="(blank)"/>
    <n v="684500"/>
    <n v="667642.99"/>
    <n v="581823.94999999995"/>
    <n v="85819.04"/>
    <m/>
    <n v="72728.009999999995"/>
    <m/>
    <m/>
    <m/>
    <m/>
    <m/>
    <m/>
    <m/>
    <m/>
    <m/>
    <m/>
    <m/>
    <n v="13091.029999999999"/>
    <m/>
  </r>
  <r>
    <x v="0"/>
    <x v="0"/>
    <x v="1"/>
    <s v="CAP J&amp;J BABY POWDER 200G/ 400G"/>
    <s v="WEENER EMPIRE PLASTICS PRIVATE"/>
    <s v="INTER-STATE"/>
    <s v="Dadra und nagar hav."/>
    <s v="(blank)"/>
    <n v="11354200"/>
    <n v="10837637.689999996"/>
    <n v="9444564.370000001"/>
    <n v="1393073.3200000003"/>
    <m/>
    <n v="1180570.6199999994"/>
    <m/>
    <m/>
    <m/>
    <m/>
    <m/>
    <m/>
    <m/>
    <m/>
    <m/>
    <m/>
    <m/>
    <n v="212502.69999999995"/>
    <m/>
  </r>
  <r>
    <x v="0"/>
    <x v="0"/>
    <x v="1"/>
    <s v="CAP J&amp;J BABY POWDER 30G"/>
    <s v="ALPLA INDIA P. LTD, UNIT II"/>
    <s v="LOCAL"/>
    <s v="Himachal pradesh"/>
    <s v="(blank)"/>
    <n v="5736000"/>
    <n v="1912596.2000000004"/>
    <n v="1839034.870000001"/>
    <n v="73561.33"/>
    <m/>
    <m/>
    <m/>
    <m/>
    <m/>
    <m/>
    <n v="73561.33"/>
    <m/>
    <m/>
    <m/>
    <m/>
    <m/>
    <m/>
    <m/>
    <m/>
  </r>
  <r>
    <x v="0"/>
    <x v="0"/>
    <x v="1"/>
    <s v="CAP J&amp;J BABY POWDER 50G/ 100G 1PIC"/>
    <s v="WEENER EMPIRE PLASTICS PRIVATE"/>
    <s v="INTER-STATE"/>
    <s v="Dadra und nagar hav."/>
    <s v="(blank)"/>
    <n v="246540"/>
    <n v="124477.37"/>
    <n v="108477"/>
    <n v="16000.37"/>
    <m/>
    <n v="13559.630000000001"/>
    <m/>
    <m/>
    <m/>
    <m/>
    <m/>
    <m/>
    <m/>
    <m/>
    <m/>
    <m/>
    <m/>
    <n v="2440.7399999999998"/>
    <m/>
  </r>
  <r>
    <x v="0"/>
    <x v="0"/>
    <x v="1"/>
    <s v="CAP J&amp;J BABY POWDER 700G"/>
    <s v="PETUELA  INDUSTRIES"/>
    <s v="INTER-STATE"/>
    <s v="Dadra und nagar hav."/>
    <s v="YES"/>
    <n v="514860"/>
    <n v="1502258.9299999997"/>
    <n v="1335341.25"/>
    <n v="166917.68"/>
    <m/>
    <n v="166917.68"/>
    <m/>
    <m/>
    <m/>
    <m/>
    <m/>
    <m/>
    <m/>
    <m/>
    <m/>
    <m/>
    <m/>
    <m/>
    <m/>
  </r>
  <r>
    <x v="0"/>
    <x v="0"/>
    <x v="1"/>
    <s v="CAP J&amp;J BP 200G 1PC ONLY TRL"/>
    <s v="ALPLA INDIA P. LTD, UNIT II"/>
    <s v="LOCAL"/>
    <s v="Himachal pradesh"/>
    <s v="(blank)"/>
    <n v="8000"/>
    <n v="6963.84"/>
    <n v="6696"/>
    <n v="267.83999999999997"/>
    <m/>
    <m/>
    <m/>
    <m/>
    <m/>
    <m/>
    <n v="267.83999999999997"/>
    <m/>
    <m/>
    <m/>
    <m/>
    <m/>
    <m/>
    <m/>
    <m/>
  </r>
  <r>
    <x v="0"/>
    <x v="0"/>
    <x v="1"/>
    <s v="CAP STS, SANDAL POWDER 150G LAB"/>
    <s v="Weener Empire Plastics limited"/>
    <s v="INTER-STATE"/>
    <s v="Dadra und nagar hav."/>
    <s v="(blank)"/>
    <n v="24750"/>
    <n v="14998.5"/>
    <n v="14850"/>
    <n v="148.5"/>
    <m/>
    <m/>
    <m/>
    <m/>
    <m/>
    <m/>
    <m/>
    <m/>
    <m/>
    <m/>
    <m/>
    <m/>
    <n v="148.5"/>
    <m/>
    <m/>
  </r>
  <r>
    <x v="0"/>
    <x v="0"/>
    <x v="1"/>
    <s v="CAP STS, SANDAL POWDER 150G LAB ITC"/>
    <s v="Weener Empire Plastics limited"/>
    <s v="INTER-STATE"/>
    <s v="Dadra und nagar hav."/>
    <s v="(blank)"/>
    <n v="150540"/>
    <n v="92747.48"/>
    <n v="91829.19"/>
    <n v="918.29000000000008"/>
    <m/>
    <m/>
    <m/>
    <m/>
    <m/>
    <m/>
    <m/>
    <m/>
    <m/>
    <m/>
    <m/>
    <m/>
    <n v="918.29000000000008"/>
    <m/>
    <m/>
  </r>
  <r>
    <x v="0"/>
    <x v="0"/>
    <x v="1"/>
    <s v="CAP STS, SANDAL POWDER 150G LAB ITC"/>
    <s v="WEENER EMPIRE PLASTICS PRIVATE"/>
    <s v="INTER-STATE"/>
    <s v="Utarakhand"/>
    <s v="(blank)"/>
    <n v="92000"/>
    <n v="52964.4"/>
    <n v="52440"/>
    <n v="524.4"/>
    <m/>
    <m/>
    <m/>
    <m/>
    <m/>
    <m/>
    <m/>
    <m/>
    <m/>
    <m/>
    <m/>
    <m/>
    <n v="524.4"/>
    <m/>
    <m/>
  </r>
  <r>
    <x v="0"/>
    <x v="0"/>
    <x v="1"/>
    <s v="CAP STS, SANDAL POWDER 150G LAB ITC NV"/>
    <s v="ITC LIMITED"/>
    <s v="LOCAL"/>
    <s v="Utarakhand"/>
    <s v="(blank)"/>
    <n v="54000"/>
    <n v="0.01"/>
    <n v="0.01"/>
    <n v="0"/>
    <m/>
    <m/>
    <m/>
    <m/>
    <m/>
    <m/>
    <n v="0"/>
    <m/>
    <m/>
    <m/>
    <m/>
    <m/>
    <m/>
    <m/>
    <m/>
  </r>
  <r>
    <x v="0"/>
    <x v="0"/>
    <x v="1"/>
    <s v="CAP STS,CC POWDER 300G LAB ITC"/>
    <s v="WEENER EMPIRE PLASTICS PRIVATE"/>
    <s v="INTER-STATE"/>
    <s v="Utarakhand"/>
    <s v="(blank)"/>
    <n v="37000"/>
    <n v="57923.5"/>
    <n v="57350"/>
    <n v="573.5"/>
    <m/>
    <m/>
    <m/>
    <m/>
    <m/>
    <m/>
    <m/>
    <m/>
    <m/>
    <m/>
    <m/>
    <m/>
    <n v="573.5"/>
    <m/>
    <m/>
  </r>
  <r>
    <x v="0"/>
    <x v="0"/>
    <x v="1"/>
    <s v="CAP STS,CC POWDER 75/150G LAB ITC"/>
    <s v="Weener Empire Plastics limited"/>
    <s v="INTER-STATE"/>
    <s v="Dadra und nagar hav."/>
    <s v="(blank)"/>
    <n v="877500"/>
    <n v="540627.05000000005"/>
    <n v="535274.30000000005"/>
    <n v="5352.7499999999991"/>
    <m/>
    <m/>
    <m/>
    <m/>
    <m/>
    <m/>
    <m/>
    <m/>
    <m/>
    <m/>
    <m/>
    <m/>
    <n v="5352.7499999999991"/>
    <m/>
    <m/>
  </r>
  <r>
    <x v="0"/>
    <x v="0"/>
    <x v="1"/>
    <s v="CAP STS,CC POWDER 75/150G LAB ITC"/>
    <s v="WEENER EMPIRE PLASTICS PRIVATE"/>
    <s v="INTER-STATE"/>
    <s v="Utarakhand"/>
    <s v="(blank)"/>
    <n v="421650"/>
    <n v="238485.24000000005"/>
    <n v="236124"/>
    <n v="2361.2399999999993"/>
    <m/>
    <m/>
    <m/>
    <m/>
    <m/>
    <m/>
    <m/>
    <m/>
    <m/>
    <m/>
    <m/>
    <m/>
    <n v="2361.2399999999993"/>
    <m/>
    <m/>
  </r>
  <r>
    <x v="0"/>
    <x v="0"/>
    <x v="1"/>
    <s v="CAP STS,COLN COOL POWDER 300G LAB"/>
    <s v="Weener Empire Plastics limited"/>
    <s v="INTER-STATE"/>
    <s v="Dadra und nagar hav."/>
    <s v="(blank)"/>
    <n v="30000"/>
    <n v="44541"/>
    <n v="44100"/>
    <n v="441"/>
    <m/>
    <m/>
    <m/>
    <m/>
    <m/>
    <m/>
    <m/>
    <m/>
    <m/>
    <m/>
    <m/>
    <m/>
    <n v="441"/>
    <m/>
    <m/>
  </r>
  <r>
    <x v="0"/>
    <x v="0"/>
    <x v="1"/>
    <s v="CAP STS,COLN COOL POWDER 75/150G LAB"/>
    <s v="Weener Empire Plastics limited"/>
    <s v="INTER-STATE"/>
    <s v="Dadra und nagar hav."/>
    <s v="(blank)"/>
    <n v="60250"/>
    <n v="36756.18"/>
    <n v="36392.25"/>
    <n v="363.93"/>
    <m/>
    <m/>
    <m/>
    <m/>
    <m/>
    <m/>
    <m/>
    <m/>
    <m/>
    <m/>
    <m/>
    <m/>
    <n v="363.93"/>
    <m/>
    <m/>
  </r>
  <r>
    <x v="0"/>
    <x v="0"/>
    <x v="1"/>
    <s v="CAPRYLIC &amp; CAPRIC TRIGLYCERIDE(J&amp;J)"/>
    <s v="FINE ORGANIC INDUSTRIES PVT. L"/>
    <s v="INTER-STATE"/>
    <s v="Maharashtra"/>
    <s v="(blank)"/>
    <n v="50"/>
    <n v="20655"/>
    <n v="18000"/>
    <n v="2655"/>
    <m/>
    <n v="2250"/>
    <m/>
    <m/>
    <m/>
    <m/>
    <m/>
    <m/>
    <m/>
    <m/>
    <m/>
    <m/>
    <m/>
    <n v="405"/>
    <m/>
  </r>
  <r>
    <x v="0"/>
    <x v="0"/>
    <x v="1"/>
    <s v="CAPRYLIC &amp; CAPRIC TRIGLYCERIDE(J&amp;J)"/>
    <s v="PIOMA CHEMICALS"/>
    <s v="INTER-STATE"/>
    <s v="Maharashtra"/>
    <s v="(blank)"/>
    <n v="190"/>
    <n v="87455.76999999999"/>
    <n v="76214.179999999993"/>
    <n v="11241.59"/>
    <m/>
    <n v="9526.77"/>
    <m/>
    <m/>
    <m/>
    <m/>
    <m/>
    <m/>
    <m/>
    <m/>
    <m/>
    <m/>
    <m/>
    <n v="1714.82"/>
    <m/>
  </r>
  <r>
    <x v="0"/>
    <x v="0"/>
    <x v="5"/>
    <s v="CARTON CANDID SOAP 100G"/>
    <s v="B P. Lipeds"/>
    <s v="LOCAL"/>
    <s v="Himachal pradesh"/>
    <s v="(blank)"/>
    <n v="800840"/>
    <n v="1201751.97"/>
    <n v="1155530.74"/>
    <n v="46221.23"/>
    <m/>
    <m/>
    <m/>
    <m/>
    <m/>
    <m/>
    <n v="46221.23"/>
    <m/>
    <m/>
    <m/>
    <m/>
    <m/>
    <m/>
    <m/>
    <m/>
  </r>
  <r>
    <x v="0"/>
    <x v="0"/>
    <x v="5"/>
    <s v="CARTON CANDID SOAP 50G"/>
    <s v="B P. Lipeds"/>
    <s v="LOCAL"/>
    <s v="Himachal pradesh"/>
    <s v="(blank)"/>
    <n v="104300"/>
    <n v="122031"/>
    <n v="117337.5"/>
    <n v="4693.5"/>
    <m/>
    <m/>
    <m/>
    <m/>
    <m/>
    <m/>
    <n v="4693.5"/>
    <m/>
    <m/>
    <m/>
    <m/>
    <m/>
    <m/>
    <m/>
    <m/>
  </r>
  <r>
    <x v="0"/>
    <x v="0"/>
    <x v="5"/>
    <s v="CARTON DERMADEW ACNE SOAP 50G"/>
    <s v="PACE PRINT &amp; PACK"/>
    <s v="INTER-STATE"/>
    <s v="Maharashtra"/>
    <s v="(blank)"/>
    <n v="215300"/>
    <n v="329409"/>
    <n v="322950"/>
    <n v="6459"/>
    <m/>
    <m/>
    <m/>
    <m/>
    <m/>
    <m/>
    <m/>
    <m/>
    <m/>
    <m/>
    <m/>
    <m/>
    <m/>
    <n v="6459"/>
    <m/>
  </r>
  <r>
    <x v="0"/>
    <x v="0"/>
    <x v="5"/>
    <s v="CARTON DERMADEW ACNE SOAP 75G MRP 149"/>
    <s v="PACE PRINT &amp; PACK"/>
    <s v="INTER-STATE"/>
    <s v="Maharashtra"/>
    <s v="(blank)"/>
    <n v="1276300"/>
    <n v="2330268.2599999998"/>
    <n v="2284576.7199999997"/>
    <n v="45691.54"/>
    <m/>
    <m/>
    <m/>
    <m/>
    <m/>
    <m/>
    <m/>
    <m/>
    <m/>
    <m/>
    <m/>
    <m/>
    <m/>
    <n v="45691.54"/>
    <m/>
  </r>
  <r>
    <x v="0"/>
    <x v="0"/>
    <x v="5"/>
    <s v="CARTON DERMADEW BABY SOAP 50G PS"/>
    <s v="PACE PRINT &amp; PACK"/>
    <s v="INTER-STATE"/>
    <s v="Maharashtra"/>
    <s v="(blank)"/>
    <n v="313950"/>
    <n v="480343.5"/>
    <n v="470925"/>
    <n v="9418.5"/>
    <m/>
    <m/>
    <m/>
    <m/>
    <m/>
    <m/>
    <m/>
    <m/>
    <m/>
    <m/>
    <m/>
    <m/>
    <m/>
    <n v="9418.5"/>
    <m/>
  </r>
  <r>
    <x v="0"/>
    <x v="0"/>
    <x v="5"/>
    <s v="CARTON DERMADEW BABY SOAP 75G MRP 155"/>
    <s v="PACE PRINT &amp; PACK"/>
    <s v="INTER-STATE"/>
    <s v="Maharashtra"/>
    <s v="(blank)"/>
    <n v="1349250"/>
    <n v="2312221.17"/>
    <n v="2266883.5"/>
    <n v="45337.67"/>
    <m/>
    <m/>
    <m/>
    <m/>
    <m/>
    <m/>
    <m/>
    <m/>
    <m/>
    <m/>
    <m/>
    <m/>
    <m/>
    <n v="45337.67"/>
    <m/>
  </r>
  <r>
    <x v="0"/>
    <x v="0"/>
    <x v="5"/>
    <s v="CARTON DERMADEW LITE SOAP 50G PS"/>
    <s v="PACE PRINT &amp; PACK"/>
    <s v="INTER-STATE"/>
    <s v="Maharashtra"/>
    <s v="(blank)"/>
    <n v="104050"/>
    <n v="169809.6"/>
    <n v="166480"/>
    <n v="3329.6"/>
    <m/>
    <m/>
    <m/>
    <m/>
    <m/>
    <m/>
    <m/>
    <m/>
    <m/>
    <m/>
    <m/>
    <m/>
    <m/>
    <n v="3329.6"/>
    <m/>
  </r>
  <r>
    <x v="0"/>
    <x v="0"/>
    <x v="5"/>
    <s v="CARTON DERMADEW LITE SOAP 75G"/>
    <s v="PACE PRINT &amp; PACK"/>
    <s v="INTER-STATE"/>
    <s v="Maharashtra"/>
    <s v="(blank)"/>
    <n v="182400"/>
    <n v="426049.92000000004"/>
    <n v="417696"/>
    <n v="8353.92"/>
    <m/>
    <m/>
    <m/>
    <m/>
    <m/>
    <m/>
    <m/>
    <m/>
    <m/>
    <m/>
    <m/>
    <m/>
    <m/>
    <n v="8353.92"/>
    <m/>
  </r>
  <r>
    <x v="0"/>
    <x v="0"/>
    <x v="5"/>
    <s v="CARTON DERMADEW SOAP 50G"/>
    <s v="PACE PRINT &amp; PACK"/>
    <s v="INTER-STATE"/>
    <s v="Maharashtra"/>
    <s v="(blank)"/>
    <n v="406700"/>
    <n v="586194"/>
    <n v="574700"/>
    <n v="11494"/>
    <m/>
    <m/>
    <m/>
    <m/>
    <m/>
    <m/>
    <m/>
    <m/>
    <m/>
    <m/>
    <m/>
    <m/>
    <m/>
    <n v="11494"/>
    <m/>
  </r>
  <r>
    <x v="0"/>
    <x v="0"/>
    <x v="5"/>
    <s v="CARTON DERMADEW SOAP 75G MRP 129"/>
    <s v="PACE PRINT &amp; PACK"/>
    <s v="INTER-STATE"/>
    <s v="Maharashtra"/>
    <s v="(blank)"/>
    <n v="2303800"/>
    <n v="4055134.6400000006"/>
    <n v="3975622.19"/>
    <n v="79512.45"/>
    <m/>
    <m/>
    <m/>
    <m/>
    <m/>
    <m/>
    <m/>
    <m/>
    <m/>
    <m/>
    <m/>
    <m/>
    <m/>
    <n v="79512.45"/>
    <m/>
  </r>
  <r>
    <x v="0"/>
    <x v="0"/>
    <x v="5"/>
    <s v="CARTON DEW SOAP 100GX3"/>
    <s v="NPP PRINTING N PACKAGING"/>
    <s v="LOCAL"/>
    <s v="Himachal pradesh"/>
    <s v="(blank)"/>
    <n v="220315"/>
    <n v="697693"/>
    <n v="670858.65"/>
    <n v="26834.350000000002"/>
    <m/>
    <m/>
    <m/>
    <m/>
    <m/>
    <m/>
    <n v="26834.350000000002"/>
    <m/>
    <m/>
    <m/>
    <m/>
    <m/>
    <m/>
    <m/>
    <m/>
  </r>
  <r>
    <x v="0"/>
    <x v="0"/>
    <x v="5"/>
    <s v="CARTON DOY SOFTSENS TEDDY SOAP 75G SA"/>
    <s v="NPP PRINTING N PACKAGING"/>
    <s v="LOCAL"/>
    <s v="Himachal pradesh"/>
    <s v="(blank)"/>
    <n v="28560"/>
    <n v="42325.919999999998"/>
    <n v="40698"/>
    <n v="1627.92"/>
    <m/>
    <m/>
    <m/>
    <m/>
    <m/>
    <m/>
    <n v="1627.92"/>
    <m/>
    <m/>
    <m/>
    <m/>
    <m/>
    <m/>
    <m/>
    <m/>
  </r>
  <r>
    <x v="0"/>
    <x v="0"/>
    <x v="5"/>
    <s v="CARTON FROLIX SOAP 75G"/>
    <s v="CHETNA PACKAGING INDUSTRIES"/>
    <s v="INTER-STATE"/>
    <s v="Maharashtra"/>
    <s v="(blank)"/>
    <n v="72300"/>
    <n v="127350.13"/>
    <n v="110980.5"/>
    <n v="16369.630000000001"/>
    <m/>
    <n v="13872.56"/>
    <m/>
    <m/>
    <m/>
    <m/>
    <m/>
    <m/>
    <m/>
    <m/>
    <m/>
    <m/>
    <m/>
    <n v="2497.0700000000002"/>
    <m/>
  </r>
  <r>
    <x v="0"/>
    <x v="0"/>
    <x v="5"/>
    <s v="CARTON GALDERMA CETAPHIL SOAP 75G"/>
    <s v="NPP PRINTING N PACKAGING"/>
    <s v="LOCAL"/>
    <s v="Himachal pradesh"/>
    <s v="(blank)"/>
    <n v="802678"/>
    <n v="827085.38"/>
    <n v="795274.41"/>
    <n v="31810.97"/>
    <m/>
    <m/>
    <m/>
    <m/>
    <m/>
    <m/>
    <n v="31810.97"/>
    <m/>
    <m/>
    <m/>
    <m/>
    <m/>
    <m/>
    <m/>
    <m/>
  </r>
  <r>
    <x v="0"/>
    <x v="0"/>
    <x v="5"/>
    <s v="CARTON GALDERMA SOAPEX SOAP 75G"/>
    <s v="NPP PRINTING N PACKAGING"/>
    <s v="LOCAL"/>
    <s v="Himachal pradesh"/>
    <s v="(blank)"/>
    <n v="714945"/>
    <n v="738309.72000000009"/>
    <n v="709913.18000000017"/>
    <n v="28396.54"/>
    <m/>
    <m/>
    <m/>
    <m/>
    <m/>
    <m/>
    <n v="28396.54"/>
    <m/>
    <m/>
    <m/>
    <m/>
    <m/>
    <m/>
    <m/>
    <m/>
  </r>
  <r>
    <x v="0"/>
    <x v="0"/>
    <x v="5"/>
    <s v="CARTON HH MITE SOAP 75G"/>
    <s v="PACE PRINT &amp; PACK"/>
    <s v="INTER-STATE"/>
    <s v="Maharashtra"/>
    <s v="(blank)"/>
    <n v="167150"/>
    <n v="305182.46999999997"/>
    <n v="299198.5"/>
    <n v="5983.97"/>
    <m/>
    <m/>
    <m/>
    <m/>
    <m/>
    <m/>
    <m/>
    <m/>
    <m/>
    <m/>
    <m/>
    <m/>
    <m/>
    <n v="5983.97"/>
    <m/>
  </r>
  <r>
    <x v="0"/>
    <x v="0"/>
    <x v="5"/>
    <s v="CARTON J&amp;J BABY POWDER 30G 11+1"/>
    <s v="TCPL PACKAGING LTD"/>
    <s v="INTER-STATE"/>
    <s v="Utarakhand"/>
    <s v="(blank)"/>
    <n v="231290"/>
    <n v="1001037.8900000001"/>
    <n v="981409.69000000006"/>
    <n v="19628.2"/>
    <m/>
    <m/>
    <m/>
    <m/>
    <m/>
    <m/>
    <m/>
    <m/>
    <m/>
    <m/>
    <m/>
    <m/>
    <m/>
    <n v="19628.2"/>
    <m/>
  </r>
  <r>
    <x v="0"/>
    <x v="0"/>
    <x v="5"/>
    <s v="CARTON J&amp;J BABY POWDER 30G CRANBY 11+1"/>
    <s v="TCPL PACKAGING LTD"/>
    <s v="INTER-STATE"/>
    <s v="Utarakhand"/>
    <s v="(blank)"/>
    <n v="99585"/>
    <n v="430747.33999999997"/>
    <n v="399339.65"/>
    <n v="31407.690000000002"/>
    <m/>
    <n v="22961.66"/>
    <m/>
    <m/>
    <m/>
    <m/>
    <m/>
    <m/>
    <m/>
    <m/>
    <m/>
    <m/>
    <m/>
    <n v="8446.0300000000007"/>
    <m/>
  </r>
  <r>
    <x v="0"/>
    <x v="0"/>
    <x v="5"/>
    <s v="CARTON J&amp;J BABY SOAP 100GX3"/>
    <s v="TCPL PACKAGING LTD"/>
    <s v="INTER-STATE"/>
    <s v="Utarakhand"/>
    <s v="(blank)"/>
    <n v="454080"/>
    <n v="1366793.84"/>
    <n v="1290132.31"/>
    <n v="76661.53"/>
    <m/>
    <n v="49861.65"/>
    <m/>
    <m/>
    <m/>
    <m/>
    <m/>
    <m/>
    <m/>
    <m/>
    <m/>
    <m/>
    <m/>
    <n v="26799.88"/>
    <m/>
  </r>
  <r>
    <x v="0"/>
    <x v="0"/>
    <x v="5"/>
    <s v="CARTON J&amp;J BABY SOAP 25G"/>
    <s v="TCPL PACKAGING LTD"/>
    <s v="INTER-STATE"/>
    <s v="Utarakhand"/>
    <s v="(blank)"/>
    <n v="60727700"/>
    <n v="37162317.18"/>
    <n v="34397489.440000013"/>
    <n v="2764827.7399999993"/>
    <m/>
    <n v="2036154.8899999992"/>
    <m/>
    <m/>
    <m/>
    <m/>
    <m/>
    <m/>
    <m/>
    <m/>
    <m/>
    <m/>
    <m/>
    <n v="728672.85"/>
    <m/>
  </r>
  <r>
    <x v="0"/>
    <x v="0"/>
    <x v="5"/>
    <s v="CARTON J&amp;J BABY SOAP 75G+33%"/>
    <s v="PARKSONS PACKAGING LTD"/>
    <s v="INTER-STATE"/>
    <s v="Utarakhand"/>
    <s v="(blank)"/>
    <n v="7551100"/>
    <n v="8019417.8999999994"/>
    <n v="7862174.4099999983"/>
    <n v="157243.49"/>
    <m/>
    <m/>
    <m/>
    <m/>
    <m/>
    <m/>
    <m/>
    <m/>
    <m/>
    <m/>
    <m/>
    <m/>
    <m/>
    <n v="157243.49"/>
    <m/>
  </r>
  <r>
    <x v="0"/>
    <x v="0"/>
    <x v="5"/>
    <s v="CARTON J&amp;J BABY SOAP 75G+33%"/>
    <s v="TCPL PACKAGING LTD"/>
    <s v="INTER-STATE"/>
    <s v="Utarakhand"/>
    <s v="(blank)"/>
    <n v="7218480"/>
    <n v="7715546.669999999"/>
    <n v="7433109.1700000009"/>
    <n v="282437.5"/>
    <m/>
    <n v="131152.29999999999"/>
    <m/>
    <m/>
    <m/>
    <m/>
    <m/>
    <m/>
    <m/>
    <m/>
    <m/>
    <m/>
    <m/>
    <n v="151285.20000000001"/>
    <m/>
  </r>
  <r>
    <x v="0"/>
    <x v="0"/>
    <x v="5"/>
    <s v="CARTON J&amp;J BLOSSOM SOAP 75G+33% CRANBY"/>
    <s v="TCPL PACKAGING LTD"/>
    <s v="INTER-STATE"/>
    <s v="Utarakhand"/>
    <s v="(blank)"/>
    <n v="849250"/>
    <n v="907739.32"/>
    <n v="876388.68"/>
    <n v="31350.639999999999"/>
    <m/>
    <n v="13551.83"/>
    <m/>
    <m/>
    <m/>
    <m/>
    <m/>
    <m/>
    <m/>
    <m/>
    <m/>
    <m/>
    <m/>
    <n v="17798.809999999998"/>
    <m/>
  </r>
  <r>
    <x v="0"/>
    <x v="0"/>
    <x v="5"/>
    <s v="CARTON J&amp;J MILK SOAP 75G"/>
    <s v="TCPL PACKAGING LTD"/>
    <s v="INTER-STATE"/>
    <s v="Utarakhand"/>
    <s v="(blank)"/>
    <n v="1095450"/>
    <n v="1042495.8000000002"/>
    <n v="1022054.71"/>
    <n v="20441.09"/>
    <m/>
    <m/>
    <m/>
    <m/>
    <m/>
    <m/>
    <m/>
    <m/>
    <m/>
    <m/>
    <m/>
    <m/>
    <m/>
    <n v="20441.09"/>
    <m/>
  </r>
  <r>
    <x v="0"/>
    <x v="0"/>
    <x v="5"/>
    <s v="CARTON J&amp;J MILK SOAP 75G+33% CRANBY"/>
    <s v="TCPL PACKAGING LTD"/>
    <s v="INTER-STATE"/>
    <s v="Utarakhand"/>
    <s v="(blank)"/>
    <n v="419200"/>
    <n v="448108"/>
    <n v="439321.57"/>
    <n v="8786.43"/>
    <m/>
    <m/>
    <m/>
    <m/>
    <m/>
    <m/>
    <m/>
    <m/>
    <m/>
    <m/>
    <m/>
    <m/>
    <m/>
    <n v="8786.43"/>
    <m/>
  </r>
  <r>
    <x v="0"/>
    <x v="0"/>
    <x v="5"/>
    <s v="CARTON J&amp;J MS 1/4 LOTION 100G"/>
    <s v="PARKSONS PACKAGING LTD"/>
    <s v="INTER-STATE"/>
    <s v="Utarakhand"/>
    <s v="(blank)"/>
    <n v="6818450"/>
    <n v="7073706.080000001"/>
    <n v="6935005.9700000007"/>
    <n v="138700.10999999999"/>
    <m/>
    <m/>
    <m/>
    <m/>
    <m/>
    <m/>
    <m/>
    <m/>
    <m/>
    <m/>
    <m/>
    <m/>
    <m/>
    <n v="138700.10999999999"/>
    <m/>
  </r>
  <r>
    <x v="0"/>
    <x v="0"/>
    <x v="5"/>
    <s v="CARTON J&amp;J MS 1/4 LOTION 100G"/>
    <s v="TCPL PACKAGING LTD"/>
    <s v="INTER-STATE"/>
    <s v="Utarakhand"/>
    <s v="(blank)"/>
    <n v="2206025"/>
    <n v="2355815.9499999997"/>
    <n v="2309623.4900000002"/>
    <n v="46192.46"/>
    <m/>
    <m/>
    <m/>
    <m/>
    <m/>
    <m/>
    <m/>
    <m/>
    <m/>
    <m/>
    <m/>
    <m/>
    <m/>
    <n v="46192.46"/>
    <m/>
  </r>
  <r>
    <x v="0"/>
    <x v="0"/>
    <x v="5"/>
    <s v="CARTON J&amp;J MS 1/4 LOTION 150G"/>
    <s v="PARKSONS PACKAGING LTD"/>
    <s v="INTER-STATE"/>
    <s v="Utarakhand"/>
    <s v="(blank)"/>
    <n v="5357475"/>
    <n v="7035453.2100000009"/>
    <n v="6897503.1500000004"/>
    <n v="137950.06"/>
    <m/>
    <m/>
    <m/>
    <m/>
    <m/>
    <m/>
    <m/>
    <m/>
    <m/>
    <m/>
    <m/>
    <m/>
    <m/>
    <n v="137950.06"/>
    <m/>
  </r>
  <r>
    <x v="0"/>
    <x v="0"/>
    <x v="5"/>
    <s v="CARTON J&amp;J MS 1/4 LOTION 150G"/>
    <s v="TCPL PACKAGING LTD"/>
    <s v="INTER-STATE"/>
    <s v="Utarakhand"/>
    <s v="(blank)"/>
    <n v="3509950"/>
    <n v="4768757.6700000009"/>
    <n v="4675252.6099999994"/>
    <n v="93505.060000000012"/>
    <m/>
    <m/>
    <m/>
    <m/>
    <m/>
    <m/>
    <m/>
    <m/>
    <m/>
    <m/>
    <m/>
    <m/>
    <m/>
    <n v="93505.060000000012"/>
    <m/>
  </r>
  <r>
    <x v="0"/>
    <x v="0"/>
    <x v="5"/>
    <s v="CARTON J&amp;J MS 1/4 LOTION 150GX3+1"/>
    <s v="TCPL PACKAGING LTD"/>
    <s v="INTER-STATE"/>
    <s v="Utarakhand"/>
    <s v="(blank)"/>
    <n v="339025"/>
    <n v="1469631.15"/>
    <n v="1418530.5299999998"/>
    <n v="51100.619999999995"/>
    <m/>
    <n v="22284.3"/>
    <m/>
    <m/>
    <m/>
    <m/>
    <m/>
    <m/>
    <m/>
    <m/>
    <m/>
    <m/>
    <m/>
    <n v="28816.319999999992"/>
    <m/>
  </r>
  <r>
    <x v="0"/>
    <x v="0"/>
    <x v="5"/>
    <s v="CARTON J&amp;J MS 1/4 LOTION 50G"/>
    <s v="TCPL PACKAGING LTD"/>
    <s v="INTER-STATE"/>
    <s v="Utarakhand"/>
    <s v="(blank)"/>
    <n v="22436725"/>
    <n v="16659327.310000002"/>
    <n v="15517706.600000001"/>
    <n v="1141620.7100000002"/>
    <m/>
    <n v="814967.28"/>
    <m/>
    <m/>
    <m/>
    <m/>
    <m/>
    <m/>
    <m/>
    <m/>
    <m/>
    <m/>
    <m/>
    <n v="326653.43"/>
    <m/>
  </r>
  <r>
    <x v="0"/>
    <x v="0"/>
    <x v="5"/>
    <s v="CARTON J&amp;J MS 1/4 LOTION 75G"/>
    <s v="TCPL PACKAGING LTD"/>
    <s v="INTER-STATE"/>
    <s v="Utarakhand"/>
    <s v="(blank)"/>
    <n v="25291835"/>
    <n v="23824535.080000002"/>
    <n v="22562607.23"/>
    <n v="1261927.8499999994"/>
    <m/>
    <n v="794780.08"/>
    <m/>
    <m/>
    <m/>
    <m/>
    <m/>
    <m/>
    <m/>
    <m/>
    <m/>
    <m/>
    <m/>
    <n v="467147.76999999984"/>
    <m/>
  </r>
  <r>
    <x v="0"/>
    <x v="0"/>
    <x v="5"/>
    <s v="CARTON J&amp;J MS BLOSSOM 1/4 LOTION 75G"/>
    <s v="TCPL PACKAGING LTD"/>
    <s v="INTER-STATE"/>
    <s v="Utarakhand"/>
    <s v="(blank)"/>
    <n v="2818875"/>
    <n v="2682610.6"/>
    <n v="2630010.38"/>
    <n v="52600.219999999994"/>
    <m/>
    <m/>
    <m/>
    <m/>
    <m/>
    <m/>
    <m/>
    <m/>
    <m/>
    <m/>
    <m/>
    <m/>
    <m/>
    <n v="52600.219999999994"/>
    <m/>
  </r>
  <r>
    <x v="0"/>
    <x v="0"/>
    <x v="5"/>
    <s v="CARTON JB BLOSS SOAP 75G CRANBERRY"/>
    <s v="PARKSONS PACKAGING LTD"/>
    <s v="INTER-STATE"/>
    <s v="Utarakhand"/>
    <s v="(blank)"/>
    <n v="3721350"/>
    <n v="3413466.3099999991"/>
    <n v="3346535.59"/>
    <n v="66930.720000000001"/>
    <m/>
    <m/>
    <m/>
    <m/>
    <m/>
    <m/>
    <m/>
    <m/>
    <m/>
    <m/>
    <m/>
    <m/>
    <m/>
    <n v="66930.720000000001"/>
    <m/>
  </r>
  <r>
    <x v="0"/>
    <x v="0"/>
    <x v="5"/>
    <s v="CARTON JB MILK SOAP 75G CRANBERRY"/>
    <s v="PARKSONS PACKAGING LTD"/>
    <s v="INTER-STATE"/>
    <s v="Utarakhand"/>
    <s v="(blank)"/>
    <n v="2285300"/>
    <n v="2101407.4400000004"/>
    <n v="2060203.37"/>
    <n v="41204.07"/>
    <m/>
    <m/>
    <m/>
    <m/>
    <m/>
    <m/>
    <m/>
    <m/>
    <m/>
    <m/>
    <m/>
    <m/>
    <m/>
    <n v="41204.07"/>
    <m/>
  </r>
  <r>
    <x v="0"/>
    <x v="0"/>
    <x v="5"/>
    <s v="CARTON JB MILK SOAP 75G CRANBERRY EXP"/>
    <s v="PARKSONS PACKAGING LTD"/>
    <s v="INTER-STATE"/>
    <s v="Utarakhand"/>
    <s v="(blank)"/>
    <n v="430200"/>
    <n v="409404"/>
    <n v="401376.48"/>
    <n v="8027.52"/>
    <m/>
    <m/>
    <m/>
    <m/>
    <m/>
    <m/>
    <m/>
    <m/>
    <m/>
    <m/>
    <m/>
    <m/>
    <m/>
    <n v="8027.52"/>
    <m/>
  </r>
  <r>
    <x v="0"/>
    <x v="0"/>
    <x v="5"/>
    <s v="CARTON Kz SOAP 50G"/>
    <s v="PACE PRINT &amp; PACK"/>
    <s v="INTER-STATE"/>
    <s v="Maharashtra"/>
    <s v="(blank)"/>
    <n v="202900"/>
    <n v="310437"/>
    <n v="304350"/>
    <n v="6087"/>
    <m/>
    <m/>
    <m/>
    <m/>
    <m/>
    <m/>
    <m/>
    <m/>
    <m/>
    <m/>
    <m/>
    <m/>
    <m/>
    <n v="6087"/>
    <m/>
  </r>
  <r>
    <x v="0"/>
    <x v="0"/>
    <x v="5"/>
    <s v="CARTON KZ SOAP 75G MRP 155"/>
    <s v="PACE PRINT &amp; PACK"/>
    <s v="INTER-STATE"/>
    <s v="Maharashtra"/>
    <s v="(blank)"/>
    <n v="1549032"/>
    <n v="2823657.4600000004"/>
    <n v="2768291.63"/>
    <n v="55365.830000000009"/>
    <m/>
    <m/>
    <m/>
    <m/>
    <m/>
    <m/>
    <m/>
    <m/>
    <m/>
    <m/>
    <m/>
    <m/>
    <m/>
    <n v="55365.830000000009"/>
    <m/>
  </r>
  <r>
    <x v="0"/>
    <x v="0"/>
    <x v="5"/>
    <s v="CARTON LS DEW SOAP 75G"/>
    <s v="PACE PRINT &amp; PACK"/>
    <s v="INTER-STATE"/>
    <s v="Maharashtra"/>
    <s v="(blank)"/>
    <n v="102600"/>
    <n v="187327.08"/>
    <n v="183654"/>
    <n v="3673.08"/>
    <m/>
    <m/>
    <m/>
    <m/>
    <m/>
    <m/>
    <m/>
    <m/>
    <m/>
    <m/>
    <m/>
    <m/>
    <m/>
    <n v="3673.08"/>
    <m/>
  </r>
  <r>
    <x v="0"/>
    <x v="0"/>
    <x v="5"/>
    <s v="CARTON MEDSOP SOAP 75G NEW (SUN PR)"/>
    <s v="NPP PRINTING N PACKAGING"/>
    <s v="LOCAL"/>
    <s v="Himachal pradesh"/>
    <s v="(blank)"/>
    <n v="163200"/>
    <n v="158181.5"/>
    <n v="152097.60000000001"/>
    <n v="6083.9"/>
    <m/>
    <m/>
    <m/>
    <m/>
    <m/>
    <m/>
    <n v="6083.9"/>
    <m/>
    <m/>
    <m/>
    <m/>
    <m/>
    <m/>
    <m/>
    <m/>
  </r>
  <r>
    <x v="0"/>
    <x v="0"/>
    <x v="5"/>
    <s v="CARTON NEKO BOUQUET 75 GM NEW"/>
    <s v="VELPACK PVT. LTD."/>
    <s v="INTER-STATE"/>
    <s v="Maharashtra"/>
    <s v="(blank)"/>
    <n v="2036750"/>
    <n v="1262072.02"/>
    <n v="1099844.9000000001"/>
    <n v="162227.12"/>
    <m/>
    <n v="137480.60999999999"/>
    <m/>
    <m/>
    <m/>
    <m/>
    <m/>
    <m/>
    <m/>
    <m/>
    <m/>
    <m/>
    <m/>
    <n v="24746.510000000002"/>
    <m/>
  </r>
  <r>
    <x v="0"/>
    <x v="0"/>
    <x v="5"/>
    <s v="CARTON NIVEA CREME CARE SOAP 125G MP"/>
    <s v="NPP PRINTING N PACKAGING"/>
    <s v="LOCAL"/>
    <s v="Himachal pradesh"/>
    <s v="(blank)"/>
    <n v="151675"/>
    <n v="260274"/>
    <n v="250263.46"/>
    <n v="10010.540000000001"/>
    <m/>
    <m/>
    <m/>
    <m/>
    <m/>
    <m/>
    <n v="10010.540000000001"/>
    <m/>
    <m/>
    <m/>
    <m/>
    <m/>
    <m/>
    <m/>
    <m/>
  </r>
  <r>
    <x v="0"/>
    <x v="0"/>
    <x v="5"/>
    <s v="CARTON NIVEA CREME CARE SOAP 125G SP"/>
    <s v="NPP PRINTING N PACKAGING"/>
    <s v="LOCAL"/>
    <s v="Himachal pradesh"/>
    <s v="(blank)"/>
    <n v="5700"/>
    <n v="9781"/>
    <n v="9404.81"/>
    <n v="376.19"/>
    <m/>
    <m/>
    <m/>
    <m/>
    <m/>
    <m/>
    <n v="376.19"/>
    <m/>
    <m/>
    <m/>
    <m/>
    <m/>
    <m/>
    <m/>
    <m/>
  </r>
  <r>
    <x v="0"/>
    <x v="0"/>
    <x v="5"/>
    <s v="CARTON NIVEA CREME CARE SOAP 75G MP"/>
    <s v="NPP PRINTING N PACKAGING"/>
    <s v="LOCAL"/>
    <s v="Himachal pradesh"/>
    <s v="(blank)"/>
    <n v="294245"/>
    <n v="397819"/>
    <n v="382518.27"/>
    <n v="15300.73"/>
    <m/>
    <m/>
    <m/>
    <m/>
    <m/>
    <m/>
    <n v="15300.73"/>
    <m/>
    <m/>
    <m/>
    <m/>
    <m/>
    <m/>
    <m/>
    <m/>
  </r>
  <r>
    <x v="0"/>
    <x v="0"/>
    <x v="5"/>
    <s v="CARTON NIVEA CREME CARE SOFT SOAP 75G SP"/>
    <s v="NPP PRINTING N PACKAGING"/>
    <s v="LOCAL"/>
    <s v="Himachal pradesh"/>
    <s v="(blank)"/>
    <n v="100175"/>
    <n v="151651.76"/>
    <n v="145819"/>
    <n v="5832.76"/>
    <m/>
    <m/>
    <m/>
    <m/>
    <m/>
    <m/>
    <n v="5832.76"/>
    <m/>
    <m/>
    <m/>
    <m/>
    <m/>
    <m/>
    <m/>
    <m/>
  </r>
  <r>
    <x v="0"/>
    <x v="0"/>
    <x v="5"/>
    <s v="CARTON NIVEA CREME SOAP 125G MP NEW"/>
    <s v="NPP PRINTING N PACKAGING"/>
    <s v="LOCAL"/>
    <s v="Himachal pradesh"/>
    <s v="(blank)"/>
    <n v="4243385"/>
    <n v="6553481.1799999997"/>
    <n v="6301424.2000000002"/>
    <n v="252056.98"/>
    <m/>
    <m/>
    <m/>
    <m/>
    <m/>
    <m/>
    <n v="252056.98"/>
    <m/>
    <m/>
    <m/>
    <m/>
    <m/>
    <m/>
    <m/>
    <m/>
  </r>
  <r>
    <x v="0"/>
    <x v="0"/>
    <x v="5"/>
    <s v="CARTON NIVEA CREME SOAP 125G S NEW"/>
    <s v="NPP PRINTING N PACKAGING"/>
    <s v="LOCAL"/>
    <s v="Himachal pradesh"/>
    <s v="(blank)"/>
    <n v="101850"/>
    <n v="158886"/>
    <n v="152775"/>
    <n v="6111"/>
    <m/>
    <m/>
    <m/>
    <m/>
    <m/>
    <m/>
    <n v="6111"/>
    <m/>
    <m/>
    <m/>
    <m/>
    <m/>
    <m/>
    <m/>
    <m/>
  </r>
  <r>
    <x v="0"/>
    <x v="0"/>
    <x v="5"/>
    <s v="CARTON NIVEA CREME SOAP 125GX2 NEW"/>
    <s v="NPP PRINTING N PACKAGING"/>
    <s v="LOCAL"/>
    <s v="Himachal pradesh"/>
    <s v="(blank)"/>
    <n v="163370"/>
    <n v="569178.39999999991"/>
    <n v="547286.94000000006"/>
    <n v="21891.46"/>
    <m/>
    <m/>
    <m/>
    <m/>
    <m/>
    <m/>
    <n v="21891.46"/>
    <m/>
    <m/>
    <m/>
    <m/>
    <m/>
    <m/>
    <m/>
    <m/>
  </r>
  <r>
    <x v="0"/>
    <x v="0"/>
    <x v="5"/>
    <s v="CARTON NIVEA CREME SOAP 125GX2+75G PP"/>
    <s v="Ajanta Print Arts"/>
    <s v="INTER-STATE"/>
    <s v="Maharashtra"/>
    <s v="(blank)"/>
    <n v="138975"/>
    <n v="717632.16"/>
    <n v="625387.5"/>
    <n v="92244.66"/>
    <m/>
    <n v="78173.440000000002"/>
    <m/>
    <m/>
    <m/>
    <m/>
    <m/>
    <m/>
    <m/>
    <m/>
    <m/>
    <m/>
    <m/>
    <n v="14071.22"/>
    <m/>
  </r>
  <r>
    <x v="0"/>
    <x v="0"/>
    <x v="5"/>
    <s v="CARTON NIVEA CREME SOAP 125GX4 NEW"/>
    <s v="NPP PRINTING N PACKAGING"/>
    <s v="LOCAL"/>
    <s v="Himachal pradesh"/>
    <s v="(blank)"/>
    <n v="837234"/>
    <n v="4397150.83"/>
    <n v="4228029.6500000004"/>
    <n v="169121.18000000002"/>
    <m/>
    <m/>
    <m/>
    <m/>
    <m/>
    <m/>
    <n v="169121.18000000002"/>
    <m/>
    <m/>
    <m/>
    <m/>
    <m/>
    <m/>
    <m/>
    <m/>
  </r>
  <r>
    <x v="0"/>
    <x v="0"/>
    <x v="5"/>
    <s v="CARTON NIVEA CREME SOAP 125GX5 NEW"/>
    <s v="NPP PRINTING N PACKAGING"/>
    <s v="LOCAL"/>
    <s v="Himachal pradesh"/>
    <s v="(blank)"/>
    <n v="41777"/>
    <n v="247653.94"/>
    <n v="238128.78"/>
    <n v="9525.16"/>
    <m/>
    <m/>
    <m/>
    <m/>
    <m/>
    <m/>
    <n v="9525.16"/>
    <m/>
    <m/>
    <m/>
    <m/>
    <m/>
    <m/>
    <m/>
    <m/>
  </r>
  <r>
    <x v="0"/>
    <x v="0"/>
    <x v="5"/>
    <s v="CARTON NIVEA CREME SOAP 50G S"/>
    <s v="NPP PRINTING N PACKAGING"/>
    <s v="LOCAL"/>
    <s v="Himachal pradesh"/>
    <s v="(blank)"/>
    <n v="103600"/>
    <n v="102356.8"/>
    <n v="98420"/>
    <n v="3936.8"/>
    <m/>
    <m/>
    <m/>
    <m/>
    <m/>
    <m/>
    <n v="3936.8"/>
    <m/>
    <m/>
    <m/>
    <m/>
    <m/>
    <m/>
    <m/>
    <m/>
  </r>
  <r>
    <x v="0"/>
    <x v="0"/>
    <x v="5"/>
    <s v="CARTON NIVEA CREME SOAP 75G MP NEW"/>
    <s v="NPP PRINTING N PACKAGING"/>
    <s v="LOCAL"/>
    <s v="Himachal pradesh"/>
    <s v="(blank)"/>
    <n v="4236190"/>
    <n v="5066479.2399999993"/>
    <n v="4871614.67"/>
    <n v="194864.57"/>
    <m/>
    <m/>
    <m/>
    <m/>
    <m/>
    <m/>
    <n v="194864.57"/>
    <m/>
    <m/>
    <m/>
    <m/>
    <m/>
    <m/>
    <m/>
    <m/>
  </r>
  <r>
    <x v="0"/>
    <x v="0"/>
    <x v="5"/>
    <s v="CARTON NIVEA CREME SOAP 75G S INSTUT"/>
    <s v="NPP PRINTING N PACKAGING"/>
    <s v="LOCAL"/>
    <s v="Himachal pradesh"/>
    <s v="(blank)"/>
    <n v="402765"/>
    <n v="485894.83999999997"/>
    <n v="467206.58"/>
    <n v="18688.259999999998"/>
    <m/>
    <m/>
    <m/>
    <m/>
    <m/>
    <m/>
    <n v="18688.259999999998"/>
    <m/>
    <m/>
    <m/>
    <m/>
    <m/>
    <m/>
    <m/>
    <m/>
  </r>
  <r>
    <x v="0"/>
    <x v="0"/>
    <x v="5"/>
    <s v="CARTON NIVEA CREME SOAP 75G S NEW"/>
    <s v="NPP PRINTING N PACKAGING"/>
    <s v="LOCAL"/>
    <s v="Himachal pradesh"/>
    <s v="(blank)"/>
    <n v="733576"/>
    <n v="884984.46"/>
    <n v="850946.59000000008"/>
    <n v="34037.869999999995"/>
    <m/>
    <m/>
    <m/>
    <m/>
    <m/>
    <m/>
    <n v="34037.869999999995"/>
    <m/>
    <m/>
    <m/>
    <m/>
    <m/>
    <m/>
    <m/>
    <m/>
  </r>
  <r>
    <x v="0"/>
    <x v="0"/>
    <x v="5"/>
    <s v="CARTON NIVEA CREME SOAP 75GX2 NEW"/>
    <s v="NPP PRINTING N PACKAGING"/>
    <s v="LOCAL"/>
    <s v="Himachal pradesh"/>
    <s v="(blank)"/>
    <n v="225095"/>
    <n v="579393.9"/>
    <n v="557109.52"/>
    <n v="22284.379999999997"/>
    <m/>
    <m/>
    <m/>
    <m/>
    <m/>
    <m/>
    <n v="22284.379999999997"/>
    <m/>
    <m/>
    <m/>
    <m/>
    <m/>
    <m/>
    <m/>
    <m/>
  </r>
  <r>
    <x v="0"/>
    <x v="0"/>
    <x v="5"/>
    <s v="CARTON NIVEA CREME SOAP 75GX4 NEW"/>
    <s v="NPP PRINTING N PACKAGING"/>
    <s v="LOCAL"/>
    <s v="Himachal pradesh"/>
    <s v="(blank)"/>
    <n v="695345"/>
    <n v="3001107.34"/>
    <n v="2885680.15"/>
    <n v="115427.19"/>
    <m/>
    <m/>
    <m/>
    <m/>
    <m/>
    <m/>
    <n v="115427.19"/>
    <m/>
    <m/>
    <m/>
    <m/>
    <m/>
    <m/>
    <m/>
    <m/>
  </r>
  <r>
    <x v="0"/>
    <x v="0"/>
    <x v="5"/>
    <s v="CARTON NIVEA CREME SOAP 75GX5 NEW"/>
    <s v="NPP PRINTING N PACKAGING"/>
    <s v="LOCAL"/>
    <s v="Himachal pradesh"/>
    <s v="(blank)"/>
    <n v="56488"/>
    <n v="264363.59999999998"/>
    <n v="254195.77"/>
    <n v="10167.83"/>
    <m/>
    <m/>
    <m/>
    <m/>
    <m/>
    <m/>
    <n v="10167.83"/>
    <m/>
    <m/>
    <m/>
    <m/>
    <m/>
    <m/>
    <m/>
    <m/>
  </r>
  <r>
    <x v="0"/>
    <x v="0"/>
    <x v="5"/>
    <s v="CARTON NIVEA CREME SOAP 75GX6 NEW"/>
    <s v="NPP PRINTING N PACKAGING"/>
    <s v="LOCAL"/>
    <s v="Himachal pradesh"/>
    <s v="(blank)"/>
    <n v="33939"/>
    <n v="187071.76"/>
    <n v="179876.7"/>
    <n v="7195.06"/>
    <m/>
    <m/>
    <m/>
    <m/>
    <m/>
    <m/>
    <n v="7195.06"/>
    <m/>
    <m/>
    <m/>
    <m/>
    <m/>
    <m/>
    <m/>
    <m/>
  </r>
  <r>
    <x v="0"/>
    <x v="0"/>
    <x v="5"/>
    <s v="CARTON NIVEA NEW BOARD 75GM (INDOBARR)"/>
    <s v="NPP PRINTING N PACKAGING"/>
    <s v="LOCAL"/>
    <s v="Himachal pradesh"/>
    <s v="(blank)"/>
    <n v="15000"/>
    <n v="54600"/>
    <n v="52500"/>
    <n v="2100"/>
    <m/>
    <m/>
    <m/>
    <m/>
    <m/>
    <m/>
    <n v="2100"/>
    <m/>
    <m/>
    <m/>
    <m/>
    <m/>
    <m/>
    <m/>
    <m/>
  </r>
  <r>
    <x v="0"/>
    <x v="0"/>
    <x v="5"/>
    <s v="CARTON ORIFLAME M&amp;H-DOM SOAP 100G"/>
    <s v="PARKSONS PACKAGING LIMITED"/>
    <s v="INTER-STATE"/>
    <s v="Maharashtra"/>
    <s v="(blank)"/>
    <n v="3133350"/>
    <n v="3307876.91"/>
    <n v="2882681.3899999997"/>
    <n v="425195.51999999996"/>
    <m/>
    <n v="360335.18"/>
    <m/>
    <m/>
    <m/>
    <m/>
    <m/>
    <m/>
    <m/>
    <m/>
    <m/>
    <m/>
    <m/>
    <n v="64860.34"/>
    <m/>
  </r>
  <r>
    <x v="0"/>
    <x v="0"/>
    <x v="5"/>
    <s v="CARTON PERSONA SOAP 75G (3+1) CP"/>
    <s v="NPP PRINTING N PACKAGING"/>
    <s v="LOCAL"/>
    <s v="Himachal pradesh"/>
    <s v="(blank)"/>
    <n v="1582005"/>
    <n v="4162570.7800000003"/>
    <n v="4002471.9099999997"/>
    <n v="160098.87"/>
    <m/>
    <m/>
    <m/>
    <m/>
    <m/>
    <m/>
    <n v="160098.87"/>
    <m/>
    <m/>
    <m/>
    <m/>
    <m/>
    <m/>
    <m/>
    <m/>
  </r>
  <r>
    <x v="0"/>
    <x v="0"/>
    <x v="5"/>
    <s v="CARTON PERSONA SOAP 75GX3 300GSM"/>
    <s v="KCL LIMITED"/>
    <s v="INTER-STATE"/>
    <s v="Harayana"/>
    <s v="(blank)"/>
    <n v="69438"/>
    <n v="57369.67"/>
    <n v="49995.360000000001"/>
    <n v="7374.3099999999995"/>
    <m/>
    <n v="6249.42"/>
    <m/>
    <m/>
    <m/>
    <m/>
    <m/>
    <m/>
    <m/>
    <m/>
    <m/>
    <m/>
    <m/>
    <n v="1124.8900000000001"/>
    <m/>
  </r>
  <r>
    <x v="0"/>
    <x v="0"/>
    <x v="5"/>
    <s v="CARTON PERSONA SOAP 75GX3 CP"/>
    <s v="Amway India Enterprises PVT. L"/>
    <s v="LOCAL"/>
    <s v="Himachal pradesh"/>
    <s v="(blank)"/>
    <n v="565600"/>
    <n v="0.01"/>
    <n v="0.01"/>
    <n v="0"/>
    <m/>
    <m/>
    <m/>
    <m/>
    <m/>
    <m/>
    <n v="0"/>
    <m/>
    <m/>
    <m/>
    <m/>
    <m/>
    <m/>
    <m/>
    <m/>
  </r>
  <r>
    <x v="0"/>
    <x v="0"/>
    <x v="5"/>
    <s v="CARTON PERSONA SOAP 75GX3 CP"/>
    <s v="NPP PRINTING N PACKAGING"/>
    <s v="LOCAL"/>
    <s v="Himachal pradesh"/>
    <s v="(blank)"/>
    <n v="2646980"/>
    <n v="5109303.6500000004"/>
    <n v="4912791.9499999993"/>
    <n v="196511.69999999998"/>
    <m/>
    <m/>
    <m/>
    <m/>
    <m/>
    <m/>
    <n v="196511.69999999998"/>
    <m/>
    <m/>
    <m/>
    <m/>
    <m/>
    <m/>
    <m/>
    <m/>
  </r>
  <r>
    <x v="0"/>
    <x v="0"/>
    <x v="5"/>
    <s v="CARTON TETMOSOL SOAP 75GX12 EXP"/>
    <s v="SUPER MULTICOLOR PRINTERS PVT"/>
    <s v="LOCAL"/>
    <s v="Himachal pradesh"/>
    <s v="(blank)"/>
    <n v="42520"/>
    <n v="221104"/>
    <n v="212600"/>
    <n v="8504"/>
    <m/>
    <m/>
    <m/>
    <m/>
    <m/>
    <m/>
    <n v="8504"/>
    <m/>
    <m/>
    <m/>
    <m/>
    <m/>
    <m/>
    <m/>
    <m/>
  </r>
  <r>
    <x v="0"/>
    <x v="0"/>
    <x v="5"/>
    <s v="CARTON TRI ACTIVE AB SOAP 75G"/>
    <s v="Borkar Packaging Pvt.Ltd"/>
    <s v="LOCAL"/>
    <s v="Himachal pradesh"/>
    <s v="(blank)"/>
    <n v="14000"/>
    <n v="15888.54"/>
    <n v="13579.95"/>
    <n v="2308.59"/>
    <m/>
    <n v="1697.49"/>
    <m/>
    <m/>
    <m/>
    <m/>
    <n v="611.1"/>
    <m/>
    <m/>
    <m/>
    <m/>
    <m/>
    <m/>
    <m/>
    <m/>
  </r>
  <r>
    <x v="0"/>
    <x v="0"/>
    <x v="0"/>
    <s v="CFB CANDID SOAP 100G"/>
    <s v="RIYA PACKERS PVT. LTD."/>
    <s v="LOCAL"/>
    <s v="Himachal pradesh"/>
    <s v="(blank)"/>
    <n v="11419"/>
    <n v="197210.31"/>
    <n v="189625.3"/>
    <n v="7585.01"/>
    <m/>
    <m/>
    <m/>
    <m/>
    <m/>
    <m/>
    <n v="7585.01"/>
    <m/>
    <m/>
    <m/>
    <m/>
    <m/>
    <m/>
    <m/>
    <m/>
  </r>
  <r>
    <x v="0"/>
    <x v="0"/>
    <x v="0"/>
    <s v="CFB CANDID SOAP 50G"/>
    <s v="RIYA PACKERS PVT. LTD."/>
    <s v="LOCAL"/>
    <s v="Himachal pradesh"/>
    <s v="(blank)"/>
    <n v="697"/>
    <n v="15947.36"/>
    <n v="15334"/>
    <n v="613.36"/>
    <m/>
    <m/>
    <m/>
    <m/>
    <m/>
    <m/>
    <n v="613.36"/>
    <m/>
    <m/>
    <m/>
    <m/>
    <m/>
    <m/>
    <m/>
    <m/>
  </r>
  <r>
    <x v="0"/>
    <x v="0"/>
    <x v="0"/>
    <s v="CFB CHANDAN SPARSH SOAP 150GX4"/>
    <s v="RIYA PACKERS PVT. LTD."/>
    <s v="LOCAL"/>
    <s v="Himachal pradesh"/>
    <s v="(blank)"/>
    <n v="6626"/>
    <n v="224647.9"/>
    <n v="216007.6"/>
    <n v="8640.2999999999993"/>
    <m/>
    <m/>
    <m/>
    <m/>
    <m/>
    <m/>
    <n v="8640.2999999999993"/>
    <m/>
    <m/>
    <m/>
    <m/>
    <m/>
    <m/>
    <m/>
    <m/>
  </r>
  <r>
    <x v="0"/>
    <x v="0"/>
    <x v="0"/>
    <s v="CFB CHANDAN SPARSH SOAP 150GX4"/>
    <s v="SHREE BHAGWATI INDUSTRIES"/>
    <s v="LOCAL"/>
    <s v="Himachal pradesh"/>
    <s v="(blank)"/>
    <n v="7711"/>
    <n v="253413.56"/>
    <n v="243666.87"/>
    <n v="9746.69"/>
    <m/>
    <m/>
    <m/>
    <m/>
    <m/>
    <m/>
    <n v="9746.69"/>
    <m/>
    <m/>
    <m/>
    <m/>
    <m/>
    <m/>
    <m/>
    <m/>
  </r>
  <r>
    <x v="0"/>
    <x v="0"/>
    <x v="0"/>
    <s v="CFB DERMADEW ACNE SOAP 50G CP"/>
    <s v="RIYA PACKERS PVT. LTD."/>
    <s v="LOCAL"/>
    <s v="Himachal pradesh"/>
    <s v="(blank)"/>
    <n v="3920"/>
    <n v="36079.68"/>
    <n v="34692"/>
    <n v="1387.6799999999998"/>
    <m/>
    <m/>
    <m/>
    <m/>
    <m/>
    <m/>
    <n v="1387.6799999999998"/>
    <m/>
    <m/>
    <m/>
    <m/>
    <m/>
    <m/>
    <m/>
    <m/>
  </r>
  <r>
    <x v="0"/>
    <x v="0"/>
    <x v="0"/>
    <s v="CFB DERMADEW ACNE SOAP 75G CP"/>
    <s v="RIYA PACKERS PVT. LTD."/>
    <s v="LOCAL"/>
    <s v="Himachal pradesh"/>
    <s v="(blank)"/>
    <n v="24678"/>
    <n v="290015.84999999998"/>
    <n v="278861.40000000002"/>
    <n v="11154.450000000003"/>
    <m/>
    <m/>
    <m/>
    <m/>
    <m/>
    <m/>
    <n v="11154.450000000003"/>
    <m/>
    <m/>
    <m/>
    <m/>
    <m/>
    <m/>
    <m/>
    <m/>
  </r>
  <r>
    <x v="0"/>
    <x v="0"/>
    <x v="0"/>
    <s v="CFB DERMADEW BABY SOAP 50G CP PS"/>
    <s v="RIYA PACKERS PVT. LTD."/>
    <s v="LOCAL"/>
    <s v="Himachal pradesh"/>
    <s v="(blank)"/>
    <n v="6020"/>
    <n v="55408.08"/>
    <n v="53277"/>
    <n v="2131.08"/>
    <m/>
    <m/>
    <m/>
    <m/>
    <m/>
    <m/>
    <n v="2131.08"/>
    <m/>
    <m/>
    <m/>
    <m/>
    <m/>
    <m/>
    <m/>
    <m/>
  </r>
  <r>
    <x v="0"/>
    <x v="0"/>
    <x v="0"/>
    <s v="CFB DERMADEW BABY SOAP 75G CP"/>
    <s v="RIYA PACKERS PVT. LTD."/>
    <s v="LOCAL"/>
    <s v="Himachal pradesh"/>
    <s v="(blank)"/>
    <n v="26685"/>
    <n v="313602.12"/>
    <n v="301540.5"/>
    <n v="12061.619999999997"/>
    <m/>
    <m/>
    <m/>
    <m/>
    <m/>
    <m/>
    <n v="12061.619999999997"/>
    <m/>
    <m/>
    <m/>
    <m/>
    <m/>
    <m/>
    <m/>
    <m/>
  </r>
  <r>
    <x v="0"/>
    <x v="0"/>
    <x v="0"/>
    <s v="CFB DERMADEW LITE SOAP 50G CP PS"/>
    <s v="RIYA PACKERS PVT. LTD."/>
    <s v="LOCAL"/>
    <s v="Himachal pradesh"/>
    <s v="(blank)"/>
    <n v="1940"/>
    <n v="17855.759999999998"/>
    <n v="17169"/>
    <n v="686.76"/>
    <m/>
    <m/>
    <m/>
    <m/>
    <m/>
    <m/>
    <n v="686.76"/>
    <m/>
    <m/>
    <m/>
    <m/>
    <m/>
    <m/>
    <m/>
    <m/>
  </r>
  <r>
    <x v="0"/>
    <x v="0"/>
    <x v="0"/>
    <s v="CFB DERMADEW LITE SOAP 75G CP"/>
    <s v="RIYA PACKERS PVT. LTD."/>
    <s v="LOCAL"/>
    <s v="Himachal pradesh"/>
    <s v="(blank)"/>
    <n v="3931"/>
    <n v="46197.11"/>
    <n v="44420.3"/>
    <n v="1776.81"/>
    <m/>
    <m/>
    <m/>
    <m/>
    <m/>
    <m/>
    <n v="1776.81"/>
    <m/>
    <m/>
    <m/>
    <m/>
    <m/>
    <m/>
    <m/>
    <m/>
  </r>
  <r>
    <x v="0"/>
    <x v="0"/>
    <x v="0"/>
    <s v="CFB DERMADEW SOAP 50G CP"/>
    <s v="RIYA PACKERS PVT. LTD."/>
    <s v="LOCAL"/>
    <s v="Himachal pradesh"/>
    <s v="(blank)"/>
    <n v="7925"/>
    <n v="72941.7"/>
    <n v="70136.25"/>
    <n v="2805.45"/>
    <m/>
    <m/>
    <m/>
    <m/>
    <m/>
    <m/>
    <n v="2805.45"/>
    <m/>
    <m/>
    <m/>
    <m/>
    <m/>
    <m/>
    <m/>
    <m/>
  </r>
  <r>
    <x v="0"/>
    <x v="0"/>
    <x v="0"/>
    <s v="CFB DERMADEW SOAP 75G CP"/>
    <s v="RIYA PACKERS PVT. LTD."/>
    <s v="INTER-STATE"/>
    <s v="Himachal pradesh"/>
    <s v="(blank)"/>
    <n v="1400"/>
    <n v="16136.4"/>
    <n v="15820"/>
    <n v="316.39999999999998"/>
    <m/>
    <m/>
    <m/>
    <m/>
    <m/>
    <m/>
    <m/>
    <m/>
    <m/>
    <m/>
    <m/>
    <m/>
    <m/>
    <n v="316.39999999999998"/>
    <m/>
  </r>
  <r>
    <x v="0"/>
    <x v="0"/>
    <x v="0"/>
    <s v="CFB DERMADEW SOAP 75G CP"/>
    <s v="RIYA PACKERS PVT. LTD."/>
    <s v="LOCAL"/>
    <s v="Himachal pradesh"/>
    <s v="(blank)"/>
    <n v="45148"/>
    <n v="530579.30000000005"/>
    <n v="510172.39999999997"/>
    <n v="20406.899999999998"/>
    <m/>
    <m/>
    <m/>
    <m/>
    <m/>
    <m/>
    <n v="20406.899999999998"/>
    <m/>
    <m/>
    <m/>
    <m/>
    <m/>
    <m/>
    <m/>
    <m/>
  </r>
  <r>
    <x v="0"/>
    <x v="0"/>
    <x v="0"/>
    <s v="CFB DEW SOAP 100GX3 CT"/>
    <s v="RIYA PACKERS PVT. LTD."/>
    <s v="LOCAL"/>
    <s v="Himachal pradesh"/>
    <s v="(blank)"/>
    <n v="5943"/>
    <n v="114343.32"/>
    <n v="109945.5"/>
    <n v="4397.82"/>
    <m/>
    <m/>
    <m/>
    <m/>
    <m/>
    <m/>
    <n v="4397.82"/>
    <m/>
    <m/>
    <m/>
    <m/>
    <m/>
    <m/>
    <m/>
    <m/>
  </r>
  <r>
    <x v="0"/>
    <x v="0"/>
    <x v="0"/>
    <s v="CFB DIAL FRESH CUT BLOSSOM 8OZX4"/>
    <s v="RIYA PACKERS PVT. LTD."/>
    <s v="LOCAL"/>
    <s v="Himachal pradesh"/>
    <s v="(blank)"/>
    <n v="924"/>
    <n v="8562.16"/>
    <n v="8232.84"/>
    <n v="329.32"/>
    <m/>
    <m/>
    <m/>
    <m/>
    <m/>
    <m/>
    <n v="329.32"/>
    <m/>
    <m/>
    <m/>
    <m/>
    <m/>
    <m/>
    <m/>
    <m/>
  </r>
  <r>
    <x v="0"/>
    <x v="0"/>
    <x v="0"/>
    <s v="CFB DIAL FRESH CUT CITRUS 8OZX4"/>
    <s v="RIYA PACKERS PVT. LTD."/>
    <s v="LOCAL"/>
    <s v="Himachal pradesh"/>
    <s v="(blank)"/>
    <n v="7750"/>
    <n v="71647.8"/>
    <n v="68892.12"/>
    <n v="2755.6800000000003"/>
    <m/>
    <m/>
    <m/>
    <m/>
    <m/>
    <m/>
    <n v="2755.6800000000003"/>
    <m/>
    <m/>
    <m/>
    <m/>
    <m/>
    <m/>
    <m/>
    <m/>
  </r>
  <r>
    <x v="0"/>
    <x v="0"/>
    <x v="0"/>
    <s v="CFB DOY SOFTSENS TEDDY SOAP 75G SA"/>
    <s v="RIYA PACKERS PVT. LTD."/>
    <s v="LOCAL"/>
    <s v="Himachal pradesh"/>
    <s v="(blank)"/>
    <n v="400"/>
    <n v="4992"/>
    <n v="4800"/>
    <n v="192"/>
    <m/>
    <m/>
    <m/>
    <m/>
    <m/>
    <m/>
    <n v="192"/>
    <m/>
    <m/>
    <m/>
    <m/>
    <m/>
    <m/>
    <m/>
    <m/>
  </r>
  <r>
    <x v="0"/>
    <x v="0"/>
    <x v="0"/>
    <s v="CFB FROLIX SOAP 75G CP"/>
    <s v="MONAD TECHNOLOGIES PVT LTD"/>
    <s v="LOCAL"/>
    <s v="Himachal pradesh"/>
    <s v="(blank)"/>
    <n v="1500"/>
    <n v="26862.760000000002"/>
    <n v="25829.58"/>
    <n v="1033.1799999999998"/>
    <m/>
    <m/>
    <m/>
    <m/>
    <m/>
    <m/>
    <n v="1033.1799999999998"/>
    <m/>
    <m/>
    <m/>
    <m/>
    <m/>
    <m/>
    <m/>
    <m/>
  </r>
  <r>
    <x v="0"/>
    <x v="0"/>
    <x v="0"/>
    <s v="CFB GALDERMA CETAPHIL SOAP 75G CP"/>
    <s v="RIYA PACKERS PVT. LTD."/>
    <s v="LOCAL"/>
    <s v="Himachal pradesh"/>
    <s v="(blank)"/>
    <n v="6321"/>
    <n v="92691.15"/>
    <n v="89126.099999999991"/>
    <n v="3565.05"/>
    <m/>
    <m/>
    <m/>
    <m/>
    <m/>
    <m/>
    <n v="3565.05"/>
    <m/>
    <m/>
    <m/>
    <m/>
    <m/>
    <m/>
    <m/>
    <m/>
  </r>
  <r>
    <x v="0"/>
    <x v="0"/>
    <x v="0"/>
    <s v="CFB GALDERMA SOAPEX SOAP 75G CP"/>
    <s v="RIYA PACKERS PVT. LTD."/>
    <s v="LOCAL"/>
    <s v="Himachal pradesh"/>
    <s v="(blank)"/>
    <n v="6728"/>
    <n v="97916.37000000001"/>
    <n v="94150.349999999991"/>
    <n v="3766.02"/>
    <m/>
    <m/>
    <m/>
    <m/>
    <m/>
    <m/>
    <n v="3766.02"/>
    <m/>
    <m/>
    <m/>
    <m/>
    <m/>
    <m/>
    <m/>
    <m/>
  </r>
  <r>
    <x v="0"/>
    <x v="0"/>
    <x v="0"/>
    <s v="CFB HH MITE SOAP 75G CP"/>
    <s v="RIYA PACKERS PVT. LTD."/>
    <s v="LOCAL"/>
    <s v="Himachal pradesh"/>
    <s v="(blank)"/>
    <n v="3210"/>
    <n v="37723.919999999998"/>
    <n v="36273"/>
    <n v="1450.92"/>
    <m/>
    <m/>
    <m/>
    <m/>
    <m/>
    <m/>
    <n v="1450.92"/>
    <m/>
    <m/>
    <m/>
    <m/>
    <m/>
    <m/>
    <m/>
    <m/>
  </r>
  <r>
    <x v="0"/>
    <x v="0"/>
    <x v="0"/>
    <s v="CFB J&amp;J BABY POWDER 30G CP"/>
    <s v="MONAD TECHNOLOGIES PVT LTD"/>
    <s v="LOCAL"/>
    <s v="Himachal pradesh"/>
    <s v="(blank)"/>
    <n v="21770"/>
    <n v="547747.25"/>
    <n v="526680.06000000006"/>
    <n v="21067.19"/>
    <m/>
    <m/>
    <m/>
    <m/>
    <m/>
    <m/>
    <n v="21067.19"/>
    <m/>
    <m/>
    <m/>
    <m/>
    <m/>
    <m/>
    <m/>
    <m/>
  </r>
  <r>
    <x v="0"/>
    <x v="0"/>
    <x v="0"/>
    <s v="CFB J&amp;J BABY POWDER 50G"/>
    <s v="MONAD TECHNOLOGIES PVT LTD"/>
    <s v="LOCAL"/>
    <s v="Himachal pradesh"/>
    <s v="(blank)"/>
    <n v="5428"/>
    <n v="166361.36000000002"/>
    <n v="159962.85"/>
    <n v="6398.51"/>
    <m/>
    <m/>
    <m/>
    <m/>
    <m/>
    <m/>
    <n v="6398.51"/>
    <m/>
    <m/>
    <m/>
    <m/>
    <m/>
    <m/>
    <m/>
    <m/>
  </r>
  <r>
    <x v="0"/>
    <x v="0"/>
    <x v="0"/>
    <s v="CFB J&amp;J BABY SOAP 100GX3 CP"/>
    <s v="MONAD TECHNOLOGIES PVT LTD"/>
    <s v="LOCAL"/>
    <s v="Himachal pradesh"/>
    <s v="(blank)"/>
    <n v="23333"/>
    <n v="373471.25"/>
    <n v="359106.96"/>
    <n v="14364.289999999999"/>
    <m/>
    <m/>
    <m/>
    <m/>
    <m/>
    <m/>
    <n v="14364.289999999999"/>
    <m/>
    <m/>
    <m/>
    <m/>
    <m/>
    <m/>
    <m/>
    <m/>
  </r>
  <r>
    <x v="0"/>
    <x v="0"/>
    <x v="0"/>
    <s v="CFB J&amp;J BABY SOAP 25G 11+1 CP/ FW"/>
    <s v="MONAD TECHNOLOGIES PVT LTD"/>
    <s v="LOCAL"/>
    <s v="Himachal pradesh"/>
    <s v="(blank)"/>
    <n v="206818"/>
    <n v="7647783.5400000019"/>
    <n v="7353638.049999998"/>
    <n v="294145.49000000028"/>
    <m/>
    <m/>
    <m/>
    <m/>
    <m/>
    <m/>
    <n v="294145.49000000028"/>
    <m/>
    <m/>
    <m/>
    <m/>
    <m/>
    <m/>
    <m/>
    <m/>
  </r>
  <r>
    <x v="0"/>
    <x v="0"/>
    <x v="0"/>
    <s v="CFB J&amp;J BABY SOAP 75GM + 33% CP"/>
    <s v="MONAD TECHNOLOGIES PVT LTD"/>
    <s v="LOCAL"/>
    <s v="Himachal pradesh"/>
    <s v="(blank)"/>
    <n v="137478"/>
    <n v="2758651.2"/>
    <n v="2652549.2400000002"/>
    <n v="106101.96"/>
    <m/>
    <m/>
    <m/>
    <m/>
    <m/>
    <m/>
    <n v="106101.96"/>
    <m/>
    <m/>
    <m/>
    <m/>
    <m/>
    <m/>
    <m/>
    <m/>
  </r>
  <r>
    <x v="0"/>
    <x v="0"/>
    <x v="0"/>
    <s v="CFB J&amp;J BABY SOAP 75GM + 33% CP CSD"/>
    <s v="MONAD TECHNOLOGIES PVT LTD"/>
    <s v="LOCAL"/>
    <s v="Himachal pradesh"/>
    <s v="(blank)"/>
    <n v="17329"/>
    <n v="318630.76"/>
    <n v="306375.73"/>
    <n v="12255.030000000002"/>
    <m/>
    <m/>
    <m/>
    <m/>
    <m/>
    <m/>
    <n v="12255.030000000002"/>
    <m/>
    <m/>
    <m/>
    <m/>
    <m/>
    <m/>
    <m/>
    <m/>
  </r>
  <r>
    <x v="0"/>
    <x v="0"/>
    <x v="0"/>
    <s v="CFB J&amp;J BLOSSOM SOAP 75G+33% CRANBY"/>
    <s v="MONAD TECHNOLOGIES PVT LTD"/>
    <s v="LOCAL"/>
    <s v="Himachal pradesh"/>
    <s v="(blank)"/>
    <n v="8900"/>
    <n v="180028"/>
    <n v="173103.84999999998"/>
    <n v="6924.1500000000005"/>
    <m/>
    <m/>
    <m/>
    <m/>
    <m/>
    <m/>
    <n v="6924.1500000000005"/>
    <m/>
    <m/>
    <m/>
    <m/>
    <m/>
    <m/>
    <m/>
    <m/>
  </r>
  <r>
    <x v="0"/>
    <x v="0"/>
    <x v="0"/>
    <s v="CFB J&amp;J MILK SOAP 75G+33% CRANBY"/>
    <s v="MONAD TECHNOLOGIES PVT LTD"/>
    <s v="LOCAL"/>
    <s v="Himachal pradesh"/>
    <s v="(blank)"/>
    <n v="4400"/>
    <n v="89003"/>
    <n v="85579.81"/>
    <n v="3423.19"/>
    <m/>
    <m/>
    <m/>
    <m/>
    <m/>
    <m/>
    <n v="3423.19"/>
    <m/>
    <m/>
    <m/>
    <m/>
    <m/>
    <m/>
    <m/>
    <m/>
  </r>
  <r>
    <x v="0"/>
    <x v="0"/>
    <x v="0"/>
    <s v="CFB J&amp;J MS 1/4 LOTION 100G CP"/>
    <s v="MONAD TECHNOLOGIES PVT LTD"/>
    <s v="LOCAL"/>
    <s v="Himachal pradesh"/>
    <s v="(blank)"/>
    <n v="86877"/>
    <n v="1793836.28"/>
    <n v="1724842.59"/>
    <n v="68993.69"/>
    <m/>
    <m/>
    <m/>
    <m/>
    <m/>
    <m/>
    <n v="68993.69"/>
    <m/>
    <m/>
    <m/>
    <m/>
    <m/>
    <m/>
    <m/>
    <m/>
  </r>
  <r>
    <x v="0"/>
    <x v="0"/>
    <x v="0"/>
    <s v="CFB J&amp;J MS 1/4 LOTION 150G CP"/>
    <s v="MONAD TECHNOLOGIES PVT LTD"/>
    <s v="LOCAL"/>
    <s v="Himachal pradesh"/>
    <s v="(blank)"/>
    <n v="125034"/>
    <n v="2284953.83"/>
    <n v="2197071"/>
    <n v="87882.829999999987"/>
    <m/>
    <m/>
    <m/>
    <m/>
    <m/>
    <m/>
    <n v="87882.829999999987"/>
    <m/>
    <m/>
    <m/>
    <m/>
    <m/>
    <m/>
    <m/>
    <m/>
  </r>
  <r>
    <x v="0"/>
    <x v="0"/>
    <x v="0"/>
    <s v="CFB J&amp;J MS 1/4 LOTION 150G CP 7DOZ"/>
    <s v="MONAD TECHNOLOGIES PVT LTD"/>
    <s v="LOCAL"/>
    <s v="Himachal pradesh"/>
    <s v="(blank)"/>
    <n v="8620"/>
    <n v="236580.68"/>
    <n v="227481.41999999998"/>
    <n v="9099.26"/>
    <m/>
    <m/>
    <m/>
    <m/>
    <m/>
    <m/>
    <n v="9099.26"/>
    <m/>
    <m/>
    <m/>
    <m/>
    <m/>
    <m/>
    <m/>
    <m/>
  </r>
  <r>
    <x v="0"/>
    <x v="0"/>
    <x v="0"/>
    <s v="CFB J&amp;J MS 1/4 LOTION 150GX3+1 CP"/>
    <s v="MONAD TECHNOLOGIES PVT LTD"/>
    <s v="LOCAL"/>
    <s v="Himachal pradesh"/>
    <s v="(blank)"/>
    <n v="19832"/>
    <n v="290196.71000000002"/>
    <n v="279035.31"/>
    <n v="11161.400000000001"/>
    <m/>
    <m/>
    <m/>
    <m/>
    <m/>
    <m/>
    <n v="11161.400000000001"/>
    <m/>
    <m/>
    <m/>
    <m/>
    <m/>
    <m/>
    <m/>
    <m/>
  </r>
  <r>
    <x v="0"/>
    <x v="0"/>
    <x v="0"/>
    <s v="CFB J&amp;J MS 1/4 LOTION 50G CP"/>
    <s v="MONAD TECHNOLOGIES PVT LTD"/>
    <s v="LOCAL"/>
    <s v="Himachal pradesh"/>
    <s v="(blank)"/>
    <n v="145584"/>
    <n v="2719532.6"/>
    <n v="2614935.1800000002"/>
    <n v="104597.41999999997"/>
    <m/>
    <m/>
    <m/>
    <m/>
    <m/>
    <m/>
    <n v="104597.41999999997"/>
    <m/>
    <m/>
    <m/>
    <m/>
    <m/>
    <m/>
    <m/>
    <m/>
  </r>
  <r>
    <x v="0"/>
    <x v="0"/>
    <x v="0"/>
    <s v="CFB J&amp;J MS 1/4 LOTION 75G CP"/>
    <s v="MONAD TECHNOLOGIES PVT LTD"/>
    <s v="LOCAL"/>
    <s v="Himachal pradesh"/>
    <s v="(blank)"/>
    <n v="168187"/>
    <n v="3583869.5300000007"/>
    <n v="3446028.41"/>
    <n v="137841.12000000002"/>
    <m/>
    <m/>
    <m/>
    <m/>
    <m/>
    <m/>
    <n v="137841.12000000002"/>
    <m/>
    <m/>
    <m/>
    <m/>
    <m/>
    <m/>
    <m/>
    <m/>
  </r>
  <r>
    <x v="0"/>
    <x v="0"/>
    <x v="0"/>
    <s v="CFB J&amp;J MS 1/4 LOTION 75G CP CSD"/>
    <s v="MONAD TECHNOLOGIES PVT LTD"/>
    <s v="LOCAL"/>
    <s v="Himachal pradesh"/>
    <s v="(blank)"/>
    <n v="33368"/>
    <n v="1127730.23"/>
    <n v="1084355.9800000002"/>
    <n v="43374.249999999993"/>
    <m/>
    <m/>
    <m/>
    <m/>
    <m/>
    <m/>
    <n v="43374.249999999993"/>
    <m/>
    <m/>
    <m/>
    <m/>
    <m/>
    <m/>
    <m/>
    <m/>
  </r>
  <r>
    <x v="0"/>
    <x v="0"/>
    <x v="0"/>
    <s v="CFB J&amp;J MS BLOSSOM 1/4 LOTION 75G CP"/>
    <s v="MONAD TECHNOLOGIES PVT LTD"/>
    <s v="LOCAL"/>
    <s v="Himachal pradesh"/>
    <s v="(blank)"/>
    <n v="22936"/>
    <n v="493699.50999999995"/>
    <n v="474711.06"/>
    <n v="18988.45"/>
    <m/>
    <m/>
    <m/>
    <m/>
    <m/>
    <m/>
    <n v="18988.45"/>
    <m/>
    <m/>
    <m/>
    <m/>
    <m/>
    <m/>
    <m/>
    <m/>
  </r>
  <r>
    <x v="0"/>
    <x v="0"/>
    <x v="0"/>
    <s v="CFB JB BLOSS SOAP 75G CRANBERRY"/>
    <s v="MONAD TECHNOLOGIES PVT LTD"/>
    <s v="LOCAL"/>
    <s v="Himachal pradesh"/>
    <s v="(blank)"/>
    <n v="31693"/>
    <n v="646526.47999999986"/>
    <n v="621660.08000000007"/>
    <n v="24866.400000000001"/>
    <m/>
    <m/>
    <m/>
    <m/>
    <m/>
    <m/>
    <n v="24866.400000000001"/>
    <m/>
    <m/>
    <m/>
    <m/>
    <m/>
    <m/>
    <m/>
    <m/>
  </r>
  <r>
    <x v="0"/>
    <x v="0"/>
    <x v="0"/>
    <s v="CFB JB MILK SOAP 75G - REGULAR"/>
    <s v="MONAD TECHNOLOGIES PVT LTD"/>
    <s v="LOCAL"/>
    <s v="Himachal pradesh"/>
    <s v="(blank)"/>
    <n v="9510"/>
    <n v="205869.02"/>
    <n v="197950.97999999998"/>
    <n v="7918.04"/>
    <m/>
    <m/>
    <m/>
    <m/>
    <m/>
    <m/>
    <n v="7918.04"/>
    <m/>
    <m/>
    <m/>
    <m/>
    <m/>
    <m/>
    <m/>
    <m/>
  </r>
  <r>
    <x v="0"/>
    <x v="0"/>
    <x v="0"/>
    <s v="CFB JB MILK SOAP 75G CRANBERRY"/>
    <s v="MONAD TECHNOLOGIES PVT LTD"/>
    <s v="LOCAL"/>
    <s v="Himachal pradesh"/>
    <s v="(blank)"/>
    <n v="14543"/>
    <n v="295984.10000000003"/>
    <n v="284600.11"/>
    <n v="11383.990000000002"/>
    <m/>
    <m/>
    <m/>
    <m/>
    <m/>
    <m/>
    <n v="11383.990000000002"/>
    <m/>
    <m/>
    <m/>
    <m/>
    <m/>
    <m/>
    <m/>
    <m/>
  </r>
  <r>
    <x v="0"/>
    <x v="0"/>
    <x v="0"/>
    <s v="CFB JB MILK SOAP 75G CRANBERRY EXP"/>
    <s v="MONAD TECHNOLOGIES PVT LTD"/>
    <s v="LOCAL"/>
    <s v="Himachal pradesh"/>
    <s v="(blank)"/>
    <n v="2410"/>
    <n v="48147.939999999995"/>
    <n v="46296.1"/>
    <n v="1851.84"/>
    <m/>
    <m/>
    <m/>
    <m/>
    <m/>
    <m/>
    <n v="1851.84"/>
    <m/>
    <m/>
    <m/>
    <m/>
    <m/>
    <m/>
    <m/>
    <m/>
  </r>
  <r>
    <x v="0"/>
    <x v="0"/>
    <x v="0"/>
    <s v="CFB JB POWDER 100G 1PIC"/>
    <s v="MONAD TECHNOLOGIES PVT LTD"/>
    <s v="LOCAL"/>
    <s v="Himachal pradesh"/>
    <s v="(blank)"/>
    <n v="4816"/>
    <n v="166236.56"/>
    <n v="159842.84999999998"/>
    <n v="6393.71"/>
    <m/>
    <m/>
    <m/>
    <m/>
    <m/>
    <m/>
    <n v="6393.71"/>
    <m/>
    <m/>
    <m/>
    <m/>
    <m/>
    <m/>
    <m/>
    <m/>
  </r>
  <r>
    <x v="0"/>
    <x v="0"/>
    <x v="0"/>
    <s v="CFB JB POWDER 30G CRANBERRY"/>
    <s v="MONAD TECHNOLOGIES PVT LTD"/>
    <s v="LOCAL"/>
    <s v="Himachal pradesh"/>
    <s v="(blank)"/>
    <n v="5340"/>
    <n v="127444.71000000002"/>
    <n v="122542.99"/>
    <n v="4901.7199999999993"/>
    <m/>
    <m/>
    <m/>
    <m/>
    <m/>
    <m/>
    <n v="4901.7199999999993"/>
    <m/>
    <m/>
    <m/>
    <m/>
    <m/>
    <m/>
    <m/>
    <m/>
  </r>
  <r>
    <x v="0"/>
    <x v="0"/>
    <x v="0"/>
    <s v="CFB JB POWDER 50G CRANBERRY"/>
    <s v="MONAD TECHNOLOGIES PVT LTD"/>
    <s v="LOCAL"/>
    <s v="Himachal pradesh"/>
    <s v="(blank)"/>
    <n v="10948"/>
    <n v="322462.78000000003"/>
    <n v="310060.37"/>
    <n v="12402.41"/>
    <m/>
    <m/>
    <m/>
    <m/>
    <m/>
    <m/>
    <n v="12402.41"/>
    <m/>
    <m/>
    <m/>
    <m/>
    <m/>
    <m/>
    <m/>
    <m/>
  </r>
  <r>
    <x v="0"/>
    <x v="0"/>
    <x v="0"/>
    <s v="CFB JBP 200G+JBS 100G OFFER PKG"/>
    <s v="MONAD TECHNOLOGIES PVT LTD"/>
    <s v="LOCAL"/>
    <s v="Himachal pradesh"/>
    <s v="(blank)"/>
    <n v="55345"/>
    <n v="1555733.4500000002"/>
    <n v="1495897.54"/>
    <n v="59835.91"/>
    <m/>
    <m/>
    <m/>
    <m/>
    <m/>
    <m/>
    <n v="59835.91"/>
    <m/>
    <m/>
    <m/>
    <m/>
    <m/>
    <m/>
    <m/>
    <m/>
  </r>
  <r>
    <x v="0"/>
    <x v="0"/>
    <x v="0"/>
    <s v="CFB Kz SOAP 50G CP"/>
    <s v="RIYA PACKERS PVT. LTD."/>
    <s v="LOCAL"/>
    <s v="Himachal pradesh"/>
    <s v="(blank)"/>
    <n v="3891"/>
    <n v="35812.76"/>
    <n v="34435.35"/>
    <n v="1377.4099999999999"/>
    <m/>
    <m/>
    <m/>
    <m/>
    <m/>
    <m/>
    <n v="1377.4099999999999"/>
    <m/>
    <m/>
    <m/>
    <m/>
    <m/>
    <m/>
    <m/>
    <m/>
  </r>
  <r>
    <x v="0"/>
    <x v="0"/>
    <x v="0"/>
    <s v="CFB Kz SOAP 75G CP"/>
    <s v="RIYA PACKERS PVT. LTD."/>
    <s v="INTER-STATE"/>
    <s v="Himachal pradesh"/>
    <s v="(blank)"/>
    <n v="1400"/>
    <n v="16136.4"/>
    <n v="15820"/>
    <n v="316.39999999999998"/>
    <m/>
    <m/>
    <m/>
    <m/>
    <m/>
    <m/>
    <m/>
    <m/>
    <m/>
    <m/>
    <m/>
    <m/>
    <m/>
    <n v="316.39999999999998"/>
    <m/>
  </r>
  <r>
    <x v="0"/>
    <x v="0"/>
    <x v="0"/>
    <s v="CFB Kz SOAP 75G CP"/>
    <s v="RIYA PACKERS PVT. LTD."/>
    <s v="LOCAL"/>
    <s v="Himachal pradesh"/>
    <s v="(blank)"/>
    <n v="30171"/>
    <n v="354569.59"/>
    <n v="340932.3"/>
    <n v="13637.289999999999"/>
    <m/>
    <m/>
    <m/>
    <m/>
    <m/>
    <m/>
    <n v="13637.289999999999"/>
    <m/>
    <m/>
    <m/>
    <m/>
    <m/>
    <m/>
    <m/>
    <m/>
  </r>
  <r>
    <x v="0"/>
    <x v="0"/>
    <x v="0"/>
    <s v="CFB LS DEW SOAP 75G CP"/>
    <s v="RIYA PACKERS PVT. LTD."/>
    <s v="LOCAL"/>
    <s v="Himachal pradesh"/>
    <s v="(blank)"/>
    <n v="2009"/>
    <n v="23609.77"/>
    <n v="22701.7"/>
    <n v="908.07"/>
    <m/>
    <m/>
    <m/>
    <m/>
    <m/>
    <m/>
    <n v="908.07"/>
    <m/>
    <m/>
    <m/>
    <m/>
    <m/>
    <m/>
    <m/>
    <m/>
  </r>
  <r>
    <x v="0"/>
    <x v="0"/>
    <x v="0"/>
    <s v="CFB MARGO ORG NEEM SOAP 100G WP"/>
    <s v="K. N. PAPERS &amp; PACKAGES"/>
    <s v="LOCAL"/>
    <s v="Himachal pradesh"/>
    <s v="(blank)"/>
    <n v="5744"/>
    <n v="112903.8"/>
    <n v="108561.35"/>
    <n v="4342.45"/>
    <m/>
    <m/>
    <m/>
    <m/>
    <m/>
    <m/>
    <n v="4342.45"/>
    <m/>
    <m/>
    <m/>
    <m/>
    <m/>
    <m/>
    <m/>
    <m/>
  </r>
  <r>
    <x v="0"/>
    <x v="0"/>
    <x v="0"/>
    <s v="CFB MEDSOP SOAP 75G NEW (SUN PR)"/>
    <s v="RIYA PACKERS PVT. LTD."/>
    <s v="LOCAL"/>
    <s v="Himachal pradesh"/>
    <s v="(blank)"/>
    <n v="1945"/>
    <n v="25790.7"/>
    <n v="24798.75"/>
    <n v="991.95"/>
    <m/>
    <m/>
    <m/>
    <m/>
    <m/>
    <m/>
    <n v="991.95"/>
    <m/>
    <m/>
    <m/>
    <m/>
    <m/>
    <m/>
    <m/>
    <m/>
  </r>
  <r>
    <x v="0"/>
    <x v="0"/>
    <x v="0"/>
    <s v="CFB NEKO BOUQUET 75G NEW"/>
    <s v="RIYA PACKERS PVT. LTD."/>
    <s v="LOCAL"/>
    <s v="Himachal pradesh"/>
    <s v="(blank)"/>
    <n v="8491"/>
    <n v="331149"/>
    <n v="318412.5"/>
    <n v="12736.5"/>
    <m/>
    <m/>
    <m/>
    <m/>
    <m/>
    <m/>
    <n v="12736.5"/>
    <m/>
    <m/>
    <m/>
    <m/>
    <m/>
    <m/>
    <m/>
    <m/>
  </r>
  <r>
    <x v="0"/>
    <x v="0"/>
    <x v="0"/>
    <s v="CFB NIVEA CREME CARE SOAP 125G SP"/>
    <s v="SHREE BHAGWATI INDUSTRIES"/>
    <s v="LOCAL"/>
    <s v="Himachal pradesh"/>
    <s v="(blank)"/>
    <n v="603"/>
    <n v="14916.74"/>
    <n v="14343.02"/>
    <n v="573.72"/>
    <m/>
    <m/>
    <m/>
    <m/>
    <m/>
    <m/>
    <n v="573.72"/>
    <m/>
    <m/>
    <m/>
    <m/>
    <m/>
    <m/>
    <m/>
    <m/>
  </r>
  <r>
    <x v="0"/>
    <x v="0"/>
    <x v="0"/>
    <s v="CFB NIVEA CREME CARE SOAP 125GX2"/>
    <s v="SHREE BHAGWATI INDUSTRIES"/>
    <s v="LOCAL"/>
    <s v="Himachal pradesh"/>
    <s v="(blank)"/>
    <n v="402"/>
    <n v="9783.07"/>
    <n v="9406.7999999999993"/>
    <n v="376.27"/>
    <m/>
    <m/>
    <m/>
    <m/>
    <m/>
    <m/>
    <n v="376.27"/>
    <m/>
    <m/>
    <m/>
    <m/>
    <m/>
    <m/>
    <m/>
    <m/>
  </r>
  <r>
    <x v="0"/>
    <x v="0"/>
    <x v="0"/>
    <s v="CFB NIVEA CREME CARE SOAP 125GX4"/>
    <s v="SHREE BHAGWATI INDUSTRIES"/>
    <s v="LOCAL"/>
    <s v="Himachal pradesh"/>
    <s v="(blank)"/>
    <n v="1680"/>
    <n v="39521.659999999996"/>
    <n v="38001.599999999999"/>
    <n v="1520.06"/>
    <m/>
    <m/>
    <m/>
    <m/>
    <m/>
    <m/>
    <n v="1520.06"/>
    <m/>
    <m/>
    <m/>
    <m/>
    <m/>
    <m/>
    <m/>
    <m/>
  </r>
  <r>
    <x v="0"/>
    <x v="0"/>
    <x v="0"/>
    <s v="CFB NIVEA CREME CARE SOAP 75G SP"/>
    <s v="SHREE BHAGWATI INDUSTRIES"/>
    <s v="LOCAL"/>
    <s v="Himachal pradesh"/>
    <s v="(blank)"/>
    <n v="850"/>
    <n v="24346.399999999998"/>
    <n v="23410"/>
    <n v="936.4"/>
    <m/>
    <m/>
    <m/>
    <m/>
    <m/>
    <m/>
    <n v="936.4"/>
    <m/>
    <m/>
    <m/>
    <m/>
    <m/>
    <m/>
    <m/>
    <m/>
  </r>
  <r>
    <x v="0"/>
    <x v="0"/>
    <x v="0"/>
    <s v="CFB NIVEA CREME CARE SOAP 75GX2"/>
    <s v="SHREE BHAGWATI INDUSTRIES"/>
    <s v="LOCAL"/>
    <s v="Himachal pradesh"/>
    <s v="(blank)"/>
    <n v="847"/>
    <n v="15203.980000000001"/>
    <n v="14619.220000000001"/>
    <n v="584.76"/>
    <m/>
    <m/>
    <m/>
    <m/>
    <m/>
    <m/>
    <n v="584.76"/>
    <m/>
    <m/>
    <m/>
    <m/>
    <m/>
    <m/>
    <m/>
    <m/>
  </r>
  <r>
    <x v="0"/>
    <x v="0"/>
    <x v="0"/>
    <s v="CFB NIVEA CREME CARE SOAP 75GX4"/>
    <s v="SHREE BHAGWATI INDUSTRIES"/>
    <s v="LOCAL"/>
    <s v="Himachal pradesh"/>
    <s v="(blank)"/>
    <n v="3160"/>
    <n v="56756.13"/>
    <n v="54573.2"/>
    <n v="2182.9300000000003"/>
    <m/>
    <m/>
    <m/>
    <m/>
    <m/>
    <m/>
    <n v="2182.9300000000003"/>
    <m/>
    <m/>
    <m/>
    <m/>
    <m/>
    <m/>
    <m/>
    <m/>
  </r>
  <r>
    <x v="0"/>
    <x v="0"/>
    <x v="0"/>
    <s v="CFB NIVEA CREME SOAP 125G S NEW"/>
    <s v="SHREE BHAGWATI INDUSTRIES"/>
    <s v="LOCAL"/>
    <s v="Himachal pradesh"/>
    <s v="(blank)"/>
    <n v="1015"/>
    <n v="24120.46"/>
    <n v="23192.75"/>
    <n v="927.71"/>
    <m/>
    <m/>
    <m/>
    <m/>
    <m/>
    <m/>
    <n v="927.71"/>
    <m/>
    <m/>
    <m/>
    <m/>
    <m/>
    <m/>
    <m/>
    <m/>
  </r>
  <r>
    <x v="0"/>
    <x v="0"/>
    <x v="0"/>
    <s v="CFB NIVEA CREME SOAP 125GX2 NEW"/>
    <s v="RIYA PACKERS PVT. LTD."/>
    <s v="LOCAL"/>
    <s v="Himachal pradesh"/>
    <s v="(blank)"/>
    <n v="1703"/>
    <n v="40540.94"/>
    <n v="38981.67"/>
    <n v="1559.27"/>
    <m/>
    <m/>
    <m/>
    <m/>
    <m/>
    <m/>
    <n v="1559.27"/>
    <m/>
    <m/>
    <m/>
    <m/>
    <m/>
    <m/>
    <m/>
    <m/>
  </r>
  <r>
    <x v="0"/>
    <x v="0"/>
    <x v="0"/>
    <s v="CFB NIVEA CREME SOAP 125GX2 NEW"/>
    <s v="SHREE BHAGWATI INDUSTRIES"/>
    <s v="LOCAL"/>
    <s v="Himachal pradesh"/>
    <s v="(blank)"/>
    <n v="2430"/>
    <n v="57846.53"/>
    <n v="55621.67"/>
    <n v="2224.86"/>
    <m/>
    <m/>
    <m/>
    <m/>
    <m/>
    <m/>
    <n v="2224.86"/>
    <m/>
    <m/>
    <m/>
    <m/>
    <m/>
    <m/>
    <m/>
    <m/>
  </r>
  <r>
    <x v="0"/>
    <x v="0"/>
    <x v="0"/>
    <s v="CFB NIVEA CREME SOAP 125GX2+75G"/>
    <s v="SHREE BHAGWATI INDUSTRIES"/>
    <s v="LOCAL"/>
    <s v="Himachal pradesh"/>
    <s v="(blank)"/>
    <n v="3630"/>
    <n v="145496"/>
    <n v="139900"/>
    <n v="5596"/>
    <m/>
    <m/>
    <m/>
    <m/>
    <m/>
    <m/>
    <n v="5596"/>
    <m/>
    <m/>
    <m/>
    <m/>
    <m/>
    <m/>
    <m/>
    <m/>
  </r>
  <r>
    <x v="0"/>
    <x v="0"/>
    <x v="0"/>
    <s v="CFB NIVEA CREME SOAP 125GX4 NEW"/>
    <s v="RIYA PACKERS PVT. LTD."/>
    <s v="LOCAL"/>
    <s v="Himachal pradesh"/>
    <s v="(blank)"/>
    <n v="18562"/>
    <n v="413274.76999999996"/>
    <n v="397379.58"/>
    <n v="15895.189999999999"/>
    <m/>
    <m/>
    <m/>
    <m/>
    <m/>
    <m/>
    <n v="15895.189999999999"/>
    <m/>
    <m/>
    <m/>
    <m/>
    <m/>
    <m/>
    <m/>
    <m/>
  </r>
  <r>
    <x v="0"/>
    <x v="0"/>
    <x v="0"/>
    <s v="CFB NIVEA CREME SOAP 125GX4 NEW"/>
    <s v="SHREE BHAGWATI INDUSTRIES"/>
    <s v="LOCAL"/>
    <s v="Himachal pradesh"/>
    <s v="(blank)"/>
    <n v="26994"/>
    <n v="600495.6"/>
    <n v="577399.61"/>
    <n v="23095.99"/>
    <m/>
    <m/>
    <m/>
    <m/>
    <m/>
    <m/>
    <n v="23095.99"/>
    <m/>
    <m/>
    <m/>
    <m/>
    <m/>
    <m/>
    <m/>
    <m/>
  </r>
  <r>
    <x v="0"/>
    <x v="0"/>
    <x v="0"/>
    <s v="CFB NIVEA CREME SOAP 125GX5 NEW"/>
    <s v="RIYA PACKERS PVT. LTD."/>
    <s v="LOCAL"/>
    <s v="Himachal pradesh"/>
    <s v="(blank)"/>
    <n v="500"/>
    <n v="16010.79"/>
    <n v="15394.990000000002"/>
    <n v="615.79999999999995"/>
    <m/>
    <m/>
    <m/>
    <m/>
    <m/>
    <m/>
    <n v="615.79999999999995"/>
    <m/>
    <m/>
    <m/>
    <m/>
    <m/>
    <m/>
    <m/>
    <m/>
  </r>
  <r>
    <x v="0"/>
    <x v="0"/>
    <x v="0"/>
    <s v="CFB NIVEA CREME SOAP 125GX5 NEW"/>
    <s v="SHREE BHAGWATI INDUSTRIES"/>
    <s v="LOCAL"/>
    <s v="Himachal pradesh"/>
    <s v="(blank)"/>
    <n v="2132"/>
    <n v="68269.59"/>
    <n v="65643.829999999987"/>
    <n v="2625.7599999999998"/>
    <m/>
    <m/>
    <m/>
    <m/>
    <m/>
    <m/>
    <n v="2625.7599999999998"/>
    <m/>
    <m/>
    <m/>
    <m/>
    <m/>
    <m/>
    <m/>
    <m/>
  </r>
  <r>
    <x v="0"/>
    <x v="0"/>
    <x v="0"/>
    <s v="CFB NIVEA CREME SOAP 50G S"/>
    <s v="SHREE BHAGWATI INDUSTRIES"/>
    <s v="LOCAL"/>
    <s v="Himachal pradesh"/>
    <s v="(blank)"/>
    <n v="558"/>
    <n v="15871.75"/>
    <n v="15261.3"/>
    <n v="610.45000000000005"/>
    <m/>
    <m/>
    <m/>
    <m/>
    <m/>
    <m/>
    <n v="610.45000000000005"/>
    <m/>
    <m/>
    <m/>
    <m/>
    <m/>
    <m/>
    <m/>
    <m/>
  </r>
  <r>
    <x v="0"/>
    <x v="0"/>
    <x v="0"/>
    <s v="CFB NIVEA CREME SOAP 75G S INT SALE"/>
    <s v="SHREE BHAGWATI INDUSTRIES"/>
    <s v="LOCAL"/>
    <s v="Himachal pradesh"/>
    <s v="(blank)"/>
    <n v="2130"/>
    <n v="59035"/>
    <n v="56764.42"/>
    <n v="2270.58"/>
    <m/>
    <m/>
    <m/>
    <m/>
    <m/>
    <m/>
    <n v="2270.58"/>
    <m/>
    <m/>
    <m/>
    <m/>
    <m/>
    <m/>
    <m/>
    <m/>
  </r>
  <r>
    <x v="0"/>
    <x v="0"/>
    <x v="0"/>
    <s v="CFB NIVEA CREME SOAP 75G S NEW"/>
    <s v="RIYA PACKERS PVT. LTD."/>
    <s v="LOCAL"/>
    <s v="Himachal pradesh"/>
    <s v="(blank)"/>
    <n v="2090"/>
    <n v="56861.380000000005"/>
    <n v="54674.400000000001"/>
    <n v="2186.98"/>
    <m/>
    <m/>
    <m/>
    <m/>
    <m/>
    <m/>
    <n v="2186.98"/>
    <m/>
    <m/>
    <m/>
    <m/>
    <m/>
    <m/>
    <m/>
    <m/>
  </r>
  <r>
    <x v="0"/>
    <x v="0"/>
    <x v="0"/>
    <s v="CFB NIVEA CREME SOAP 75G S NEW"/>
    <s v="SHREE BHAGWATI INDUSTRIES"/>
    <s v="LOCAL"/>
    <s v="Himachal pradesh"/>
    <s v="(blank)"/>
    <n v="1008"/>
    <n v="18439.95"/>
    <n v="17730.72"/>
    <n v="709.23"/>
    <m/>
    <m/>
    <m/>
    <m/>
    <m/>
    <m/>
    <n v="709.23"/>
    <m/>
    <m/>
    <m/>
    <m/>
    <m/>
    <m/>
    <m/>
    <m/>
  </r>
  <r>
    <x v="0"/>
    <x v="0"/>
    <x v="0"/>
    <s v="CFB NIVEA CREME SOAP 75GX2 NEW"/>
    <s v="RIYA PACKERS PVT. LTD."/>
    <s v="LOCAL"/>
    <s v="Himachal pradesh"/>
    <s v="(blank)"/>
    <n v="2926"/>
    <n v="54470.420000000006"/>
    <n v="52375.399999999994"/>
    <n v="2095.02"/>
    <m/>
    <m/>
    <m/>
    <m/>
    <m/>
    <m/>
    <n v="2095.02"/>
    <m/>
    <m/>
    <m/>
    <m/>
    <m/>
    <m/>
    <m/>
    <m/>
  </r>
  <r>
    <x v="0"/>
    <x v="0"/>
    <x v="0"/>
    <s v="CFB NIVEA CREME SOAP 75GX2 NEW"/>
    <s v="SHREE BHAGWATI INDUSTRIES"/>
    <s v="LOCAL"/>
    <s v="Himachal pradesh"/>
    <s v="(blank)"/>
    <n v="2262"/>
    <n v="42018.2"/>
    <n v="40402.119999999995"/>
    <n v="1616.0800000000002"/>
    <m/>
    <m/>
    <m/>
    <m/>
    <m/>
    <m/>
    <n v="1616.0800000000002"/>
    <m/>
    <m/>
    <m/>
    <m/>
    <m/>
    <m/>
    <m/>
    <m/>
  </r>
  <r>
    <x v="0"/>
    <x v="0"/>
    <x v="0"/>
    <s v="CFB NIVEA CREME SOAP 75GX4 NEW"/>
    <s v="RIYA PACKERS PVT. LTD."/>
    <s v="LOCAL"/>
    <s v="Himachal pradesh"/>
    <s v="(blank)"/>
    <n v="18446"/>
    <n v="337651.70999999996"/>
    <n v="324665.12000000005"/>
    <n v="12986.59"/>
    <m/>
    <m/>
    <m/>
    <m/>
    <m/>
    <m/>
    <n v="12986.59"/>
    <m/>
    <m/>
    <m/>
    <m/>
    <m/>
    <m/>
    <m/>
    <m/>
  </r>
  <r>
    <x v="0"/>
    <x v="0"/>
    <x v="0"/>
    <s v="CFB NIVEA CREME SOAP 75GX4 NEW"/>
    <s v="SHREE BHAGWATI INDUSTRIES"/>
    <s v="LOCAL"/>
    <s v="Himachal pradesh"/>
    <s v="(blank)"/>
    <n v="20554"/>
    <n v="376257.72000000003"/>
    <n v="361786.26"/>
    <n v="14471.46"/>
    <m/>
    <m/>
    <m/>
    <m/>
    <m/>
    <m/>
    <n v="14471.46"/>
    <m/>
    <m/>
    <m/>
    <m/>
    <m/>
    <m/>
    <m/>
    <m/>
  </r>
  <r>
    <x v="0"/>
    <x v="0"/>
    <x v="0"/>
    <s v="CFB NIVEA CREME SOAP 75GX5 NEW"/>
    <s v="RIYA PACKERS PVT. LTD."/>
    <s v="LOCAL"/>
    <s v="Himachal pradesh"/>
    <s v="(blank)"/>
    <n v="1613"/>
    <n v="36737.69"/>
    <n v="35324.699999999997"/>
    <n v="1412.9900000000002"/>
    <m/>
    <m/>
    <m/>
    <m/>
    <m/>
    <m/>
    <n v="1412.9900000000002"/>
    <m/>
    <m/>
    <m/>
    <m/>
    <m/>
    <m/>
    <m/>
    <m/>
  </r>
  <r>
    <x v="0"/>
    <x v="0"/>
    <x v="0"/>
    <s v="CFB NIVEA CREME SOAP 75GX5 NEW"/>
    <s v="SHREE BHAGWATI INDUSTRIES"/>
    <s v="LOCAL"/>
    <s v="Himachal pradesh"/>
    <s v="(blank)"/>
    <n v="2010"/>
    <n v="45778.99"/>
    <n v="44018.26"/>
    <n v="1760.73"/>
    <m/>
    <m/>
    <m/>
    <m/>
    <m/>
    <m/>
    <n v="1760.73"/>
    <m/>
    <m/>
    <m/>
    <m/>
    <m/>
    <m/>
    <m/>
    <m/>
  </r>
  <r>
    <x v="0"/>
    <x v="0"/>
    <x v="0"/>
    <s v="CFB NIVEA CREME SOAP 75GX6 NEW"/>
    <s v="RIYA PACKERS PVT. LTD."/>
    <s v="LOCAL"/>
    <s v="Himachal pradesh"/>
    <s v="(blank)"/>
    <n v="500"/>
    <n v="9256"/>
    <n v="8900"/>
    <n v="356"/>
    <m/>
    <m/>
    <m/>
    <m/>
    <m/>
    <m/>
    <n v="356"/>
    <m/>
    <m/>
    <m/>
    <m/>
    <m/>
    <m/>
    <m/>
    <m/>
  </r>
  <r>
    <x v="0"/>
    <x v="0"/>
    <x v="0"/>
    <s v="CFB NIVEA CREME SOAP 75GX6 NEW"/>
    <s v="SHREE BHAGWATI INDUSTRIES"/>
    <s v="LOCAL"/>
    <s v="Himachal pradesh"/>
    <s v="(blank)"/>
    <n v="2363"/>
    <n v="43743.44"/>
    <n v="42061"/>
    <n v="1682.44"/>
    <m/>
    <m/>
    <m/>
    <m/>
    <m/>
    <m/>
    <n v="1682.44"/>
    <m/>
    <m/>
    <m/>
    <m/>
    <m/>
    <m/>
    <m/>
    <m/>
  </r>
  <r>
    <x v="0"/>
    <x v="0"/>
    <x v="0"/>
    <s v="CFB NIVEA MUSK TALC 400G+CREAM SOFT 75G"/>
    <s v="Pushpam Containers Pvt. Ltd."/>
    <s v="INTER-STATE"/>
    <s v="Gujarat"/>
    <s v="(blank)"/>
    <n v="2505"/>
    <n v="102323.56999999999"/>
    <n v="94638.9"/>
    <n v="7684.67"/>
    <n v="5678.33"/>
    <m/>
    <m/>
    <m/>
    <m/>
    <m/>
    <m/>
    <m/>
    <m/>
    <m/>
    <m/>
    <m/>
    <m/>
    <n v="2006.34"/>
    <m/>
  </r>
  <r>
    <x v="0"/>
    <x v="0"/>
    <x v="0"/>
    <s v="CFB NIVEA MUSK TALC 400G+CREAM SOFT 75G"/>
    <s v="SHREE BHAGWATI INDUSTRIES"/>
    <s v="LOCAL"/>
    <s v="Himachal pradesh"/>
    <s v="(blank)"/>
    <n v="3818"/>
    <n v="123886.06"/>
    <n v="119121.22"/>
    <n v="4764.84"/>
    <m/>
    <m/>
    <m/>
    <m/>
    <m/>
    <m/>
    <n v="4764.84"/>
    <m/>
    <m/>
    <m/>
    <m/>
    <m/>
    <m/>
    <m/>
    <m/>
  </r>
  <r>
    <x v="0"/>
    <x v="0"/>
    <x v="0"/>
    <s v="CFB NIVEA MUSK TALC 400G+MUSK TALC 100G"/>
    <s v="Pushpam Containers Pvt. Ltd."/>
    <s v="INTER-STATE"/>
    <s v="Gujarat"/>
    <s v="(blank)"/>
    <n v="680"/>
    <n v="24842.95"/>
    <n v="22977.200000000001"/>
    <n v="1865.75"/>
    <n v="1378.63"/>
    <m/>
    <m/>
    <m/>
    <m/>
    <m/>
    <m/>
    <m/>
    <m/>
    <m/>
    <m/>
    <m/>
    <m/>
    <n v="487.12"/>
    <m/>
  </r>
  <r>
    <x v="0"/>
    <x v="0"/>
    <x v="0"/>
    <s v="CFB NIVEA MUSK TALC 400G+MUSK TALC 100G"/>
    <s v="SHREE BHAGWATI INDUSTRIES"/>
    <s v="LOCAL"/>
    <s v="Himachal pradesh"/>
    <s v="(blank)"/>
    <n v="469"/>
    <n v="12511.04"/>
    <n v="12029.85"/>
    <n v="481.19"/>
    <m/>
    <m/>
    <m/>
    <m/>
    <m/>
    <m/>
    <n v="481.19"/>
    <m/>
    <m/>
    <m/>
    <m/>
    <m/>
    <m/>
    <m/>
    <m/>
  </r>
  <r>
    <x v="0"/>
    <x v="0"/>
    <x v="0"/>
    <s v="CFB NIVEA PURE TALC 400G+CREAM SOFT 75G"/>
    <s v="Pushpam Containers Pvt. Ltd."/>
    <s v="INTER-STATE"/>
    <s v="Gujarat"/>
    <s v="(blank)"/>
    <n v="1674"/>
    <n v="68379.11"/>
    <n v="63243.72"/>
    <n v="5135.3899999999994"/>
    <n v="3794.62"/>
    <m/>
    <m/>
    <m/>
    <m/>
    <m/>
    <m/>
    <m/>
    <m/>
    <m/>
    <m/>
    <m/>
    <m/>
    <n v="1340.77"/>
    <m/>
  </r>
  <r>
    <x v="0"/>
    <x v="0"/>
    <x v="0"/>
    <s v="CFB NIVEA PURE TALC 400G+CREAM SOFT 75G"/>
    <s v="SHREE BHAGWATI INDUSTRIES"/>
    <s v="LOCAL"/>
    <s v="Himachal pradesh"/>
    <s v="(blank)"/>
    <n v="2174"/>
    <n v="70541.62"/>
    <n v="67828.479999999996"/>
    <n v="2713.14"/>
    <m/>
    <m/>
    <m/>
    <m/>
    <m/>
    <m/>
    <n v="2713.14"/>
    <m/>
    <m/>
    <m/>
    <m/>
    <m/>
    <m/>
    <m/>
    <m/>
  </r>
  <r>
    <x v="0"/>
    <x v="0"/>
    <x v="0"/>
    <s v="CFB NIVEA PURE TALC 400G+PURE TALC 100G"/>
    <s v="Pushpam Containers Pvt. Ltd."/>
    <s v="INTER-STATE"/>
    <s v="Gujarat"/>
    <s v="(blank)"/>
    <n v="428"/>
    <n v="15635.62"/>
    <n v="14461.36"/>
    <n v="1174.26"/>
    <n v="867.68"/>
    <m/>
    <m/>
    <m/>
    <m/>
    <m/>
    <m/>
    <m/>
    <m/>
    <m/>
    <m/>
    <m/>
    <m/>
    <n v="306.58"/>
    <m/>
  </r>
  <r>
    <x v="0"/>
    <x v="0"/>
    <x v="0"/>
    <s v="CFB NIVEA PURE TALC 400G+PURE TALC 100G"/>
    <s v="SHREE BHAGWATI INDUSTRIES"/>
    <s v="LOCAL"/>
    <s v="Himachal pradesh"/>
    <s v="(blank)"/>
    <n v="291"/>
    <n v="7762.7199999999993"/>
    <n v="7464.15"/>
    <n v="298.57"/>
    <m/>
    <m/>
    <m/>
    <m/>
    <m/>
    <m/>
    <n v="298.57"/>
    <m/>
    <m/>
    <m/>
    <m/>
    <m/>
    <m/>
    <m/>
    <m/>
  </r>
  <r>
    <x v="0"/>
    <x v="0"/>
    <x v="0"/>
    <s v="CFB NIVEA PURE/MUSK TALC 100G BP"/>
    <s v="SHREE BHAGWATI INDUSTRIES"/>
    <s v="LOCAL"/>
    <s v="Himachal pradesh"/>
    <s v="(blank)"/>
    <n v="9784"/>
    <n v="382999"/>
    <n v="368268.27"/>
    <n v="14730.73"/>
    <m/>
    <m/>
    <m/>
    <m/>
    <m/>
    <m/>
    <n v="14730.73"/>
    <m/>
    <m/>
    <m/>
    <m/>
    <m/>
    <m/>
    <m/>
    <m/>
  </r>
  <r>
    <x v="0"/>
    <x v="0"/>
    <x v="0"/>
    <s v="CFB NIVEA PURE/MUSK TALC 400G BP"/>
    <s v="SHREE BHAGWATI INDUSTRIES"/>
    <s v="LOCAL"/>
    <s v="Himachal pradesh"/>
    <s v="(blank)"/>
    <n v="7465"/>
    <n v="261167.03"/>
    <n v="251122.14"/>
    <n v="10044.89"/>
    <m/>
    <m/>
    <m/>
    <m/>
    <m/>
    <m/>
    <n v="10044.89"/>
    <m/>
    <m/>
    <m/>
    <m/>
    <m/>
    <m/>
    <m/>
    <m/>
  </r>
  <r>
    <x v="0"/>
    <x v="0"/>
    <x v="0"/>
    <s v="CFB ORIFLAME M&amp;H-DOM SOAP 100G CP"/>
    <s v="SHREE BHAGWATI INDUSTRIES"/>
    <s v="LOCAL"/>
    <s v="Himachal pradesh"/>
    <s v="(blank)"/>
    <n v="22897"/>
    <n v="428630.6"/>
    <n v="412144.81999999995"/>
    <n v="16485.78"/>
    <m/>
    <m/>
    <m/>
    <m/>
    <m/>
    <m/>
    <n v="16485.78"/>
    <m/>
    <m/>
    <m/>
    <m/>
    <m/>
    <m/>
    <m/>
    <m/>
  </r>
  <r>
    <x v="0"/>
    <x v="0"/>
    <x v="0"/>
    <s v="CFB ORIFLAME M&amp;H-EXP SOAP 100G CP"/>
    <s v="SHREE BHAGWATI INDUSTRIES"/>
    <s v="LOCAL"/>
    <s v="Himachal pradesh"/>
    <s v="(blank)"/>
    <n v="1360"/>
    <n v="25459"/>
    <n v="24479.81"/>
    <n v="979.18999999999994"/>
    <m/>
    <m/>
    <m/>
    <m/>
    <m/>
    <m/>
    <n v="979.18999999999994"/>
    <m/>
    <m/>
    <m/>
    <m/>
    <m/>
    <m/>
    <m/>
    <m/>
  </r>
  <r>
    <x v="0"/>
    <x v="0"/>
    <x v="0"/>
    <s v="CFB ORIFLAME NEEM SOAP 75G"/>
    <s v="RIYA PACKERS PVT. LTD."/>
    <s v="LOCAL"/>
    <s v="Himachal pradesh"/>
    <s v="(blank)"/>
    <n v="8688"/>
    <n v="135081.02000000002"/>
    <n v="129885.6"/>
    <n v="5195.42"/>
    <m/>
    <m/>
    <m/>
    <m/>
    <m/>
    <m/>
    <n v="5195.42"/>
    <m/>
    <m/>
    <m/>
    <m/>
    <m/>
    <m/>
    <m/>
    <m/>
  </r>
  <r>
    <x v="0"/>
    <x v="0"/>
    <x v="0"/>
    <s v="CFB ORIFLAME ROSE SOAP 75G"/>
    <s v="RIYA PACKERS PVT. LTD."/>
    <s v="LOCAL"/>
    <s v="Himachal pradesh"/>
    <s v="(blank)"/>
    <n v="6605"/>
    <n v="105304.83"/>
    <n v="101254.65000000001"/>
    <n v="4050.18"/>
    <m/>
    <m/>
    <m/>
    <m/>
    <m/>
    <m/>
    <n v="4050.18"/>
    <m/>
    <m/>
    <m/>
    <m/>
    <m/>
    <m/>
    <m/>
    <m/>
  </r>
  <r>
    <x v="0"/>
    <x v="0"/>
    <x v="0"/>
    <s v="CFB ORIFLAME ROSE SOAP 75G"/>
    <s v="SHREE BHAGWATI INDUSTRIES"/>
    <s v="LOCAL"/>
    <s v="Himachal pradesh"/>
    <s v="(blank)"/>
    <n v="6575"/>
    <n v="101817.8"/>
    <n v="97901.73"/>
    <n v="3916.0700000000006"/>
    <m/>
    <m/>
    <m/>
    <m/>
    <m/>
    <m/>
    <n v="3916.0700000000006"/>
    <m/>
    <m/>
    <m/>
    <m/>
    <m/>
    <m/>
    <m/>
    <m/>
  </r>
  <r>
    <x v="0"/>
    <x v="0"/>
    <x v="0"/>
    <s v="CFB PERSONA SOAP 75G (3+1) CP NEW"/>
    <s v="RIYA PACKERS PVT. LTD."/>
    <s v="LOCAL"/>
    <s v="Himachal pradesh"/>
    <s v="(blank)"/>
    <n v="18075"/>
    <n v="360921.60999999993"/>
    <n v="347040.00000000006"/>
    <n v="13881.61"/>
    <m/>
    <m/>
    <m/>
    <m/>
    <m/>
    <m/>
    <n v="13881.61"/>
    <m/>
    <m/>
    <m/>
    <m/>
    <m/>
    <m/>
    <m/>
    <m/>
  </r>
  <r>
    <x v="0"/>
    <x v="0"/>
    <x v="0"/>
    <s v="CFB PERSONA SOAP 75G (3+1) CP NEW"/>
    <s v="SHREE BHAGWATI INDUSTRIES"/>
    <s v="LOCAL"/>
    <s v="Himachal pradesh"/>
    <s v="(blank)"/>
    <n v="28272"/>
    <n v="546892.55999999994"/>
    <n v="525858.23"/>
    <n v="21034.33"/>
    <m/>
    <m/>
    <m/>
    <m/>
    <m/>
    <m/>
    <n v="21034.33"/>
    <m/>
    <m/>
    <m/>
    <m/>
    <m/>
    <m/>
    <m/>
    <m/>
  </r>
  <r>
    <x v="0"/>
    <x v="0"/>
    <x v="0"/>
    <s v="CFB PERSONA SOAP 75GX3 CP NEW"/>
    <s v="RIYA PACKERS PVT. LTD."/>
    <s v="LOCAL"/>
    <s v="Himachal pradesh"/>
    <s v="(blank)"/>
    <n v="32659"/>
    <n v="636850.5"/>
    <n v="612356.25"/>
    <n v="24494.25"/>
    <m/>
    <m/>
    <m/>
    <m/>
    <m/>
    <m/>
    <n v="24494.25"/>
    <m/>
    <m/>
    <m/>
    <m/>
    <m/>
    <m/>
    <m/>
    <m/>
  </r>
  <r>
    <x v="0"/>
    <x v="0"/>
    <x v="0"/>
    <s v="CFB PERSONA SOAP 75GX3 CP NEW"/>
    <s v="SHREE BHAGWATI INDUSTRIES"/>
    <s v="LOCAL"/>
    <s v="Himachal pradesh"/>
    <s v="(blank)"/>
    <n v="23300"/>
    <n v="441021.07999999996"/>
    <n v="424058.73000000004"/>
    <n v="16962.349999999999"/>
    <m/>
    <m/>
    <m/>
    <m/>
    <m/>
    <m/>
    <n v="16962.349999999999"/>
    <m/>
    <m/>
    <m/>
    <m/>
    <m/>
    <m/>
    <m/>
    <m/>
  </r>
  <r>
    <x v="0"/>
    <x v="0"/>
    <x v="0"/>
    <s v="CFB PERSONA SOAP 75GX3 CP NO PARTITION"/>
    <s v="MONAD TECHNOLOGIES PVT LTD"/>
    <s v="LOCAL"/>
    <s v="Himachal pradesh"/>
    <s v="(blank)"/>
    <n v="738"/>
    <n v="14974"/>
    <n v="14398.08"/>
    <n v="575.91999999999996"/>
    <m/>
    <m/>
    <m/>
    <m/>
    <m/>
    <m/>
    <n v="575.91999999999996"/>
    <m/>
    <m/>
    <m/>
    <m/>
    <m/>
    <m/>
    <m/>
    <m/>
  </r>
  <r>
    <x v="0"/>
    <x v="0"/>
    <x v="0"/>
    <s v="CFB SAVLON ALV 125G ITC 4OFF"/>
    <s v="SHIVALIK CONTAINERS PVT LTD -"/>
    <s v="LOCAL"/>
    <s v="Himachal pradesh"/>
    <s v="(blank)"/>
    <n v="1300"/>
    <n v="22131.420000000002"/>
    <n v="21280.22"/>
    <n v="851.19999999999993"/>
    <m/>
    <m/>
    <m/>
    <m/>
    <m/>
    <m/>
    <n v="851.19999999999993"/>
    <m/>
    <m/>
    <m/>
    <m/>
    <m/>
    <m/>
    <m/>
    <m/>
  </r>
  <r>
    <x v="0"/>
    <x v="0"/>
    <x v="0"/>
    <s v="CFB SAVLON ALV 75G ITC 5OFF"/>
    <s v="SHIVALIK CONTAINERS PVT LTD -"/>
    <s v="LOCAL"/>
    <s v="Himachal pradesh"/>
    <s v="(blank)"/>
    <n v="3890"/>
    <n v="76097.73"/>
    <n v="73170.899999999994"/>
    <n v="2926.83"/>
    <m/>
    <m/>
    <m/>
    <m/>
    <m/>
    <m/>
    <n v="2926.83"/>
    <m/>
    <m/>
    <m/>
    <m/>
    <m/>
    <m/>
    <m/>
    <m/>
  </r>
  <r>
    <x v="0"/>
    <x v="0"/>
    <x v="0"/>
    <s v="CFB SAVLON GLY SOAP 125G ITC 4OFF"/>
    <s v="SHIVALIK CONTAINERS PVT LTD -"/>
    <s v="LOCAL"/>
    <s v="Himachal pradesh"/>
    <s v="(blank)"/>
    <n v="1490"/>
    <n v="25366.95"/>
    <n v="24391.3"/>
    <n v="975.65000000000009"/>
    <m/>
    <m/>
    <m/>
    <m/>
    <m/>
    <m/>
    <n v="975.65000000000009"/>
    <m/>
    <m/>
    <m/>
    <m/>
    <m/>
    <m/>
    <m/>
    <m/>
  </r>
  <r>
    <x v="0"/>
    <x v="0"/>
    <x v="0"/>
    <s v="CFB SAVLON GLY SOAP 45G WP ITC"/>
    <s v="SHIVALIK CONTAINERS PVT LTD -"/>
    <s v="LOCAL"/>
    <s v="Himachal pradesh"/>
    <s v="(blank)"/>
    <n v="60870"/>
    <n v="1348389.48"/>
    <n v="1296528.3500000001"/>
    <n v="51861.130000000005"/>
    <m/>
    <m/>
    <m/>
    <m/>
    <m/>
    <m/>
    <n v="51861.130000000005"/>
    <m/>
    <m/>
    <m/>
    <m/>
    <m/>
    <m/>
    <m/>
    <m/>
  </r>
  <r>
    <x v="0"/>
    <x v="0"/>
    <x v="0"/>
    <s v="CFB SAVLON GLY SOAP 75G ITC 5OFF"/>
    <s v="SHIVALIK CONTAINERS PVT LTD -"/>
    <s v="LOCAL"/>
    <s v="Himachal pradesh"/>
    <s v="(blank)"/>
    <n v="4615"/>
    <n v="90280.02"/>
    <n v="86807.700000000012"/>
    <n v="3472.3199999999997"/>
    <m/>
    <m/>
    <m/>
    <m/>
    <m/>
    <m/>
    <n v="3472.3199999999997"/>
    <m/>
    <m/>
    <m/>
    <m/>
    <m/>
    <m/>
    <m/>
    <m/>
  </r>
  <r>
    <x v="0"/>
    <x v="0"/>
    <x v="0"/>
    <s v="CFB SAVLON GLY SOAP 75GX3 ITC"/>
    <s v="MONAD TECHNOLOGIES PVT LTD"/>
    <s v="LOCAL"/>
    <s v="Himachal pradesh"/>
    <s v="(blank)"/>
    <n v="12192"/>
    <n v="293788.18"/>
    <n v="282488.64"/>
    <n v="11299.540000000003"/>
    <m/>
    <m/>
    <m/>
    <m/>
    <m/>
    <m/>
    <n v="11299.540000000003"/>
    <m/>
    <m/>
    <m/>
    <m/>
    <m/>
    <m/>
    <m/>
    <m/>
  </r>
  <r>
    <x v="0"/>
    <x v="0"/>
    <x v="0"/>
    <s v="CFB SAVLON GLY SOAP 75GX3 ITC"/>
    <s v="SHIVALIK CONTAINERS PVT LTD -"/>
    <s v="LOCAL"/>
    <s v="Himachal pradesh"/>
    <s v="(blank)"/>
    <n v="12135"/>
    <n v="237389.25"/>
    <n v="228258.89999999997"/>
    <n v="9130.35"/>
    <m/>
    <m/>
    <m/>
    <m/>
    <m/>
    <m/>
    <n v="9130.35"/>
    <m/>
    <m/>
    <m/>
    <m/>
    <m/>
    <m/>
    <m/>
    <m/>
  </r>
  <r>
    <x v="0"/>
    <x v="0"/>
    <x v="0"/>
    <s v="CFB SAVLON SOAP GLY 125GX2 WP ITC"/>
    <s v="SHIVALIK CONTAINERS PVT LTD -"/>
    <s v="LOCAL"/>
    <s v="Himachal pradesh"/>
    <s v="(blank)"/>
    <n v="2630"/>
    <n v="44774.759999999995"/>
    <n v="43052.66"/>
    <n v="1722.1"/>
    <m/>
    <m/>
    <m/>
    <m/>
    <m/>
    <m/>
    <n v="1722.1"/>
    <m/>
    <m/>
    <m/>
    <m/>
    <m/>
    <m/>
    <m/>
    <m/>
  </r>
  <r>
    <x v="0"/>
    <x v="0"/>
    <x v="0"/>
    <s v="CFB STS, SANDAL POWDER 150G ITC"/>
    <s v="SHIVALIK CONTAINERS PVT LTD -"/>
    <s v="LOCAL"/>
    <s v="Himachal pradesh"/>
    <s v="(blank)"/>
    <n v="5010"/>
    <n v="223611.22999999998"/>
    <n v="215010.8"/>
    <n v="8600.43"/>
    <m/>
    <m/>
    <m/>
    <m/>
    <m/>
    <m/>
    <n v="8600.43"/>
    <m/>
    <m/>
    <m/>
    <m/>
    <m/>
    <m/>
    <m/>
    <m/>
  </r>
  <r>
    <x v="0"/>
    <x v="0"/>
    <x v="0"/>
    <s v="CFB STS,CC POWDER 150G ITC"/>
    <s v="SHIVALIK CONTAINERS PVT LTD -"/>
    <s v="LOCAL"/>
    <s v="Himachal pradesh"/>
    <s v="(blank)"/>
    <n v="11982"/>
    <n v="540854.23"/>
    <n v="520052.16000000003"/>
    <n v="20802.07"/>
    <m/>
    <m/>
    <m/>
    <m/>
    <m/>
    <m/>
    <n v="20802.07"/>
    <m/>
    <m/>
    <m/>
    <m/>
    <m/>
    <m/>
    <m/>
    <m/>
  </r>
  <r>
    <x v="0"/>
    <x v="0"/>
    <x v="0"/>
    <s v="CFB STS,CC POWDER 300G ITC"/>
    <s v="SHIVALIK CONTAINERS PVT LTD -"/>
    <s v="LOCAL"/>
    <s v="Himachal pradesh"/>
    <s v="(blank)"/>
    <n v="1540"/>
    <n v="60027.969999999994"/>
    <n v="57719.199999999997"/>
    <n v="2308.77"/>
    <m/>
    <m/>
    <m/>
    <m/>
    <m/>
    <m/>
    <n v="2308.77"/>
    <m/>
    <m/>
    <m/>
    <m/>
    <m/>
    <m/>
    <m/>
    <m/>
  </r>
  <r>
    <x v="0"/>
    <x v="0"/>
    <x v="0"/>
    <s v="CFB STS,CC POWDER 75G ITC"/>
    <s v="SHIVALIK CONTAINERS PVT LTD -"/>
    <s v="LOCAL"/>
    <s v="Himachal pradesh"/>
    <s v="(blank)"/>
    <n v="7055"/>
    <n v="399955.96"/>
    <n v="384573.04000000004"/>
    <n v="15382.92"/>
    <m/>
    <m/>
    <m/>
    <m/>
    <m/>
    <m/>
    <n v="15382.92"/>
    <m/>
    <m/>
    <m/>
    <m/>
    <m/>
    <m/>
    <m/>
    <m/>
  </r>
  <r>
    <x v="0"/>
    <x v="0"/>
    <x v="0"/>
    <s v="CFB TETMOSOL SOAP 100G"/>
    <s v="RIYA PACKERS PVT. LTD."/>
    <s v="LOCAL"/>
    <s v="Himachal pradesh"/>
    <s v="(blank)"/>
    <n v="56975"/>
    <n v="3396058.36"/>
    <n v="3265440.7399999998"/>
    <n v="130617.62000000001"/>
    <m/>
    <m/>
    <m/>
    <m/>
    <m/>
    <m/>
    <n v="130617.62000000001"/>
    <m/>
    <m/>
    <m/>
    <m/>
    <m/>
    <m/>
    <m/>
    <m/>
  </r>
  <r>
    <x v="0"/>
    <x v="0"/>
    <x v="0"/>
    <s v="CFB TETMOSOL SOAP 75G EXP"/>
    <s v="RIYA PACKERS PVT. LTD."/>
    <s v="LOCAL"/>
    <s v="Himachal pradesh"/>
    <s v="(blank)"/>
    <n v="3895"/>
    <n v="159804.07"/>
    <n v="153657.75"/>
    <n v="6146.32"/>
    <m/>
    <m/>
    <m/>
    <m/>
    <m/>
    <m/>
    <n v="6146.32"/>
    <m/>
    <m/>
    <m/>
    <m/>
    <m/>
    <m/>
    <m/>
    <m/>
  </r>
  <r>
    <x v="0"/>
    <x v="0"/>
    <x v="0"/>
    <s v="CFB TOOR SOAP 125G CP"/>
    <s v="RIYA PACKERS PVT. LTD."/>
    <s v="LOCAL"/>
    <s v="Himachal pradesh"/>
    <s v="(blank)"/>
    <n v="784"/>
    <n v="12393.47"/>
    <n v="11916.8"/>
    <n v="476.67"/>
    <m/>
    <m/>
    <m/>
    <m/>
    <m/>
    <m/>
    <n v="476.67"/>
    <m/>
    <m/>
    <m/>
    <m/>
    <m/>
    <m/>
    <m/>
    <m/>
  </r>
  <r>
    <x v="0"/>
    <x v="0"/>
    <x v="0"/>
    <s v="CFB TOOR SOAP 75G CP"/>
    <s v="RIYA PACKERS PVT. LTD."/>
    <s v="LOCAL"/>
    <s v="Himachal pradesh"/>
    <s v="(blank)"/>
    <n v="1295"/>
    <n v="17306.38"/>
    <n v="16640.75"/>
    <n v="665.63"/>
    <m/>
    <m/>
    <m/>
    <m/>
    <m/>
    <m/>
    <n v="665.63"/>
    <m/>
    <m/>
    <m/>
    <m/>
    <m/>
    <m/>
    <m/>
    <m/>
  </r>
  <r>
    <x v="0"/>
    <x v="0"/>
    <x v="0"/>
    <s v="CFB TRI ACTIVE AB SOAP 75G"/>
    <s v="RIYA PACKERS PVT. LTD."/>
    <s v="LOCAL"/>
    <s v="Himachal pradesh"/>
    <s v="(blank)"/>
    <n v="100"/>
    <n v="1729.52"/>
    <n v="1663"/>
    <n v="66.52"/>
    <m/>
    <m/>
    <m/>
    <m/>
    <m/>
    <m/>
    <n v="66.52"/>
    <m/>
    <m/>
    <m/>
    <m/>
    <m/>
    <m/>
    <m/>
    <m/>
  </r>
  <r>
    <x v="0"/>
    <x v="0"/>
    <x v="1"/>
    <s v="CITRIC ACID"/>
    <s v="ACID INDIA (MUMBAI)"/>
    <s v="INTER-STATE"/>
    <s v="Maharashtra"/>
    <s v="(blank)"/>
    <n v="400"/>
    <n v="28759.42594216"/>
    <n v="26283.350000000006"/>
    <n v="2476.0759421600001"/>
    <m/>
    <n v="432.25"/>
    <n v="1557.3535999999999"/>
    <m/>
    <n v="14.072072000000002"/>
    <n v="7.0360360000000011"/>
    <m/>
    <m/>
    <m/>
    <m/>
    <m/>
    <m/>
    <m/>
    <n v="465.36423416000002"/>
    <m/>
  </r>
  <r>
    <x v="0"/>
    <x v="0"/>
    <x v="1"/>
    <s v="CITRIC ACID ANHYDROUS-J&amp;J"/>
    <s v="NANDU CHEMICAL INDUSTRIES"/>
    <s v="INTER-STATE"/>
    <s v="Karnataka"/>
    <s v="(blank)"/>
    <n v="25"/>
    <n v="4446.57"/>
    <n v="3875"/>
    <n v="571.56999999999994"/>
    <m/>
    <n v="484.38"/>
    <m/>
    <m/>
    <m/>
    <m/>
    <m/>
    <m/>
    <m/>
    <m/>
    <m/>
    <m/>
    <m/>
    <n v="87.19"/>
    <m/>
  </r>
  <r>
    <x v="0"/>
    <x v="0"/>
    <x v="1"/>
    <s v="CITRONELLA OIL"/>
    <s v="T.M.V. SHENOI"/>
    <s v="INTER-STATE"/>
    <s v="Kerala"/>
    <s v="(blank)"/>
    <n v="1620"/>
    <n v="1156680"/>
    <n v="1134000"/>
    <n v="22680"/>
    <m/>
    <m/>
    <m/>
    <m/>
    <m/>
    <m/>
    <m/>
    <m/>
    <m/>
    <m/>
    <m/>
    <m/>
    <m/>
    <n v="22680"/>
    <m/>
  </r>
  <r>
    <x v="0"/>
    <x v="0"/>
    <x v="1"/>
    <s v="CLOTRIMAZOLE POWDER"/>
    <s v="Amoli Organics Pvt. Ltd"/>
    <s v="INTER-STATE"/>
    <s v="Gujarat"/>
    <s v="(blank)"/>
    <n v="875"/>
    <n v="1506093.75"/>
    <n v="1312500"/>
    <n v="193593.75"/>
    <m/>
    <n v="164062.5"/>
    <m/>
    <m/>
    <m/>
    <m/>
    <m/>
    <m/>
    <m/>
    <m/>
    <m/>
    <m/>
    <m/>
    <n v="29531.25"/>
    <m/>
  </r>
  <r>
    <x v="0"/>
    <x v="0"/>
    <x v="1"/>
    <s v="CO: COSMENYL YELLOW G30-CI 11680"/>
    <s v="PRATUL CHEMICALS PVT. LTD."/>
    <s v="INTER-STATE"/>
    <s v="Maharashtra"/>
    <s v="(blank)"/>
    <n v="90"/>
    <n v="294058.55000000005"/>
    <n v="276790.13"/>
    <n v="17268.419999999998"/>
    <m/>
    <n v="11502.57"/>
    <m/>
    <m/>
    <m/>
    <m/>
    <m/>
    <m/>
    <m/>
    <m/>
    <m/>
    <m/>
    <m/>
    <n v="5765.85"/>
    <m/>
  </r>
  <r>
    <x v="0"/>
    <x v="0"/>
    <x v="1"/>
    <s v="CO:CC BLUE FINE PASTE 612(CI No.74160)"/>
    <s v="CLARIANT CHEMICALS (INDIA) LIM"/>
    <s v="INTER-STATE"/>
    <s v="Maharashtra"/>
    <s v="(blank)"/>
    <n v="10000"/>
    <n v="3763.8"/>
    <n v="3280"/>
    <n v="483.8"/>
    <m/>
    <n v="410"/>
    <m/>
    <m/>
    <m/>
    <m/>
    <m/>
    <m/>
    <m/>
    <m/>
    <m/>
    <m/>
    <m/>
    <n v="73.8"/>
    <m/>
  </r>
  <r>
    <x v="0"/>
    <x v="0"/>
    <x v="1"/>
    <s v="CO:PIGMENT BLACK  PASTE 683(CI77266)"/>
    <s v="CLARIANT CHEMICALS (INDIA) LIM"/>
    <s v="INTER-STATE"/>
    <s v="Maharashtra"/>
    <s v="(blank)"/>
    <n v="10000"/>
    <n v="1319.63"/>
    <n v="1150"/>
    <n v="169.63"/>
    <m/>
    <n v="143.75"/>
    <m/>
    <m/>
    <m/>
    <m/>
    <m/>
    <m/>
    <m/>
    <m/>
    <m/>
    <m/>
    <m/>
    <n v="25.88"/>
    <m/>
  </r>
  <r>
    <x v="0"/>
    <x v="0"/>
    <x v="1"/>
    <s v="CO:PIGMENT GREEN PASTE( CI 74260)"/>
    <s v="CLARIANT CHEMICALS (INDIA) LIM"/>
    <s v="INTER-STATE"/>
    <s v="Maharashtra"/>
    <s v="(blank)"/>
    <n v="740000"/>
    <n v="342408.67000000004"/>
    <n v="298395.34999999998"/>
    <n v="44013.32"/>
    <m/>
    <n v="37299.42"/>
    <m/>
    <m/>
    <m/>
    <m/>
    <m/>
    <m/>
    <m/>
    <m/>
    <m/>
    <m/>
    <m/>
    <n v="6713.9"/>
    <m/>
  </r>
  <r>
    <x v="0"/>
    <x v="0"/>
    <x v="1"/>
    <s v="CO:YELLOW PASTE (CI11680)"/>
    <s v="CLARIANT CHEMICALS (INDIA) LIM"/>
    <s v="INTER-STATE"/>
    <s v="Maharashtra"/>
    <s v="(blank)"/>
    <n v="4680000"/>
    <n v="1908866.2799999993"/>
    <n v="1663500"/>
    <n v="245366.28000000003"/>
    <m/>
    <n v="207937.5"/>
    <m/>
    <m/>
    <m/>
    <m/>
    <m/>
    <m/>
    <m/>
    <m/>
    <m/>
    <m/>
    <m/>
    <n v="37428.78"/>
    <m/>
  </r>
  <r>
    <x v="0"/>
    <x v="0"/>
    <x v="1"/>
    <s v="COCONUT FATTY ACID REGULAR"/>
    <s v="GODREJ INDUSTRIES LTD."/>
    <s v="INTER-STATE"/>
    <s v="Maharashtra"/>
    <s v="(blank)"/>
    <n v="2070"/>
    <n v="288343.32999999996"/>
    <n v="251279.6"/>
    <n v="37063.730000000003"/>
    <m/>
    <n v="31409.930000000004"/>
    <m/>
    <m/>
    <m/>
    <m/>
    <m/>
    <m/>
    <m/>
    <m/>
    <m/>
    <m/>
    <m/>
    <n v="5653.8"/>
    <m/>
  </r>
  <r>
    <x v="0"/>
    <x v="0"/>
    <x v="1"/>
    <s v="CODEX 7101"/>
    <s v="EXCEL INDUSTRIES LTD"/>
    <s v="INTER-STATE"/>
    <s v="Maharashtra"/>
    <s v="(blank)"/>
    <n v="360"/>
    <n v="26025.059999999998"/>
    <n v="22679.79"/>
    <n v="3345.2700000000004"/>
    <m/>
    <n v="2834.9700000000003"/>
    <m/>
    <m/>
    <m/>
    <m/>
    <m/>
    <m/>
    <m/>
    <m/>
    <m/>
    <m/>
    <m/>
    <n v="510.29999999999995"/>
    <m/>
  </r>
  <r>
    <x v="0"/>
    <x v="0"/>
    <x v="1"/>
    <s v="CODEX POWDER HIL"/>
    <s v="EXCEL INDUSTRIES LTD"/>
    <s v="INTER-STATE"/>
    <s v="Maharashtra"/>
    <s v="(blank)"/>
    <n v="56400"/>
    <n v="8588906.790000001"/>
    <n v="7484886.080000001"/>
    <n v="1104020.71"/>
    <m/>
    <n v="935610.71999999986"/>
    <m/>
    <m/>
    <m/>
    <m/>
    <m/>
    <m/>
    <m/>
    <m/>
    <m/>
    <m/>
    <m/>
    <n v="168409.99000000008"/>
    <m/>
  </r>
  <r>
    <x v="0"/>
    <x v="0"/>
    <x v="1"/>
    <s v="COLOUR LAVANYA PURPLISH BLUE 11158"/>
    <s v="NEELIKON FOOD DYES AND CHEMICA"/>
    <s v="INTER-STATE"/>
    <s v="Maharashtra"/>
    <s v="(blank)"/>
    <n v="8"/>
    <n v="27540"/>
    <n v="24000"/>
    <n v="3540"/>
    <m/>
    <n v="3000"/>
    <m/>
    <m/>
    <m/>
    <m/>
    <m/>
    <m/>
    <m/>
    <m/>
    <m/>
    <m/>
    <m/>
    <n v="540"/>
    <m/>
  </r>
  <r>
    <x v="0"/>
    <x v="0"/>
    <x v="1"/>
    <s v="CONTAINER J&amp;J BABY POWDER 100G LB 1PIC"/>
    <s v="WEENER EMPIRE PLASTICS PRIVATE"/>
    <s v="INTER-STATE"/>
    <s v="Dadra und nagar hav."/>
    <s v="(blank)"/>
    <n v="246540"/>
    <n v="1041088.6599999999"/>
    <n v="907266.8"/>
    <n v="133821.85999999999"/>
    <m/>
    <n v="113408.35"/>
    <m/>
    <m/>
    <m/>
    <m/>
    <m/>
    <m/>
    <m/>
    <m/>
    <m/>
    <m/>
    <m/>
    <n v="20413.510000000002"/>
    <m/>
  </r>
  <r>
    <x v="0"/>
    <x v="0"/>
    <x v="1"/>
    <s v="CONTAINER J&amp;J BABY POWDER 200G"/>
    <s v="ALPLA INDIA P. LTD, UNIT II"/>
    <s v="LOCAL"/>
    <s v="Himachal pradesh"/>
    <s v="(blank)"/>
    <n v="3892896"/>
    <n v="22173598.289999995"/>
    <n v="21320767.559999995"/>
    <n v="852830.73"/>
    <m/>
    <m/>
    <m/>
    <m/>
    <m/>
    <m/>
    <n v="852830.73"/>
    <m/>
    <m/>
    <m/>
    <m/>
    <m/>
    <m/>
    <m/>
    <m/>
  </r>
  <r>
    <x v="0"/>
    <x v="0"/>
    <x v="1"/>
    <s v="CONTAINER J&amp;J BABY POWDER 200G LB CRANBY"/>
    <s v="ALPLA INDIA P. LTD, UNIT II"/>
    <s v="LOCAL"/>
    <s v="Himachal pradesh"/>
    <s v="(blank)"/>
    <n v="6167040"/>
    <n v="35330699.439999998"/>
    <n v="33971826.529999994"/>
    <n v="1358872.9099999997"/>
    <m/>
    <m/>
    <m/>
    <m/>
    <m/>
    <m/>
    <n v="1358872.9099999997"/>
    <m/>
    <m/>
    <m/>
    <m/>
    <m/>
    <m/>
    <m/>
    <m/>
  </r>
  <r>
    <x v="0"/>
    <x v="0"/>
    <x v="1"/>
    <s v="CONTAINER J&amp;J BABY POWDER 30G LAB"/>
    <s v="ALPLA INDIA P. LTD, UNIT II"/>
    <s v="LOCAL"/>
    <s v="Himachal pradesh"/>
    <s v="(blank)"/>
    <n v="5010600"/>
    <n v="8968415.2799999956"/>
    <n v="8623476.2799999993"/>
    <n v="344939.00000000006"/>
    <m/>
    <m/>
    <m/>
    <m/>
    <m/>
    <m/>
    <n v="344939.00000000006"/>
    <m/>
    <m/>
    <m/>
    <m/>
    <m/>
    <m/>
    <m/>
    <m/>
  </r>
  <r>
    <x v="0"/>
    <x v="0"/>
    <x v="1"/>
    <s v="CONTAINER J&amp;J BABY POWDER 30G LB CRANBY"/>
    <s v="ALPLA INDIA P. LTD, UNIT II"/>
    <s v="LOCAL"/>
    <s v="Himachal pradesh"/>
    <s v="(blank)"/>
    <n v="928200"/>
    <n v="1704798.5099999998"/>
    <n v="1639229.36"/>
    <n v="65569.149999999994"/>
    <m/>
    <m/>
    <m/>
    <m/>
    <m/>
    <m/>
    <n v="65569.149999999994"/>
    <m/>
    <m/>
    <m/>
    <m/>
    <m/>
    <m/>
    <m/>
    <m/>
  </r>
  <r>
    <x v="0"/>
    <x v="0"/>
    <x v="1"/>
    <s v="CONTAINER J&amp;J BABY POWDER 400G"/>
    <s v="Weener Empire Plastics limited"/>
    <s v="INTER-STATE"/>
    <s v="Dadra und nagar hav."/>
    <s v="(blank)"/>
    <n v="345792"/>
    <n v="3537915.5900000008"/>
    <n v="3502886.7199999997"/>
    <n v="35028.870000000003"/>
    <m/>
    <m/>
    <m/>
    <m/>
    <m/>
    <m/>
    <m/>
    <m/>
    <m/>
    <m/>
    <m/>
    <m/>
    <n v="35028.870000000003"/>
    <m/>
    <m/>
  </r>
  <r>
    <x v="0"/>
    <x v="0"/>
    <x v="1"/>
    <s v="CONTAINER J&amp;J BABY POWDER 400G"/>
    <s v="WEENER EMPIRE PLASTICS PRIVATE"/>
    <s v="INTER-STATE"/>
    <s v="Utarakhand"/>
    <s v="(blank)"/>
    <n v="457944"/>
    <n v="4268035.4400000004"/>
    <n v="4225777.6999999993"/>
    <n v="42257.739999999991"/>
    <m/>
    <m/>
    <m/>
    <m/>
    <m/>
    <m/>
    <m/>
    <m/>
    <m/>
    <m/>
    <m/>
    <m/>
    <n v="42257.739999999991"/>
    <m/>
    <m/>
  </r>
  <r>
    <x v="0"/>
    <x v="0"/>
    <x v="1"/>
    <s v="CONTAINER J&amp;J BABY POWDER 400G LB CRANBY"/>
    <s v="WEENER EMPIRE PLASTICS PRIVATE"/>
    <s v="INTER-STATE"/>
    <s v="Utarakhand"/>
    <s v="(blank)"/>
    <n v="1487640"/>
    <n v="14361505.32"/>
    <n v="14219312.200000005"/>
    <n v="142193.12"/>
    <m/>
    <m/>
    <m/>
    <m/>
    <m/>
    <m/>
    <m/>
    <m/>
    <m/>
    <m/>
    <m/>
    <m/>
    <n v="142193.12"/>
    <m/>
    <m/>
  </r>
  <r>
    <x v="0"/>
    <x v="0"/>
    <x v="1"/>
    <s v="CONTAINER J&amp;J BABY POWDER 50G"/>
    <s v="WEENER EMPIRE PLASTICS PRIVATE"/>
    <s v="INTER-STATE"/>
    <s v="Dadra und nagar hav."/>
    <s v="(blank)"/>
    <n v="1038000"/>
    <n v="3215981.87"/>
    <n v="2802598.55"/>
    <n v="413383.31999999995"/>
    <m/>
    <n v="350324.84"/>
    <m/>
    <m/>
    <m/>
    <m/>
    <m/>
    <m/>
    <m/>
    <m/>
    <m/>
    <m/>
    <m/>
    <n v="63058.48"/>
    <m/>
  </r>
  <r>
    <x v="0"/>
    <x v="0"/>
    <x v="1"/>
    <s v="CONTAINER J&amp;J BABY POWDER 50G LB CRANBY"/>
    <s v="WEENER EMPIRE PLASTICS PRIVATE"/>
    <s v="INTER-STATE"/>
    <s v="Dadra und nagar hav."/>
    <s v="(blank)"/>
    <n v="2515965"/>
    <n v="8103631.3199999994"/>
    <n v="7061988.0399999991"/>
    <n v="1041643.28"/>
    <m/>
    <n v="882748.53999999992"/>
    <m/>
    <m/>
    <m/>
    <m/>
    <m/>
    <m/>
    <m/>
    <m/>
    <m/>
    <m/>
    <m/>
    <n v="158894.74"/>
    <m/>
  </r>
  <r>
    <x v="0"/>
    <x v="0"/>
    <x v="1"/>
    <s v="CONTAINER J&amp;J BABY POWDER 700G"/>
    <s v="Weener Empire Plastics limited"/>
    <s v="INTER-STATE"/>
    <s v="Dadra und nagar hav."/>
    <s v="(blank)"/>
    <n v="27492"/>
    <n v="546452.44999999995"/>
    <n v="541042.03"/>
    <n v="5410.42"/>
    <m/>
    <m/>
    <m/>
    <m/>
    <m/>
    <m/>
    <m/>
    <m/>
    <m/>
    <m/>
    <m/>
    <m/>
    <n v="5410.42"/>
    <m/>
    <m/>
  </r>
  <r>
    <x v="0"/>
    <x v="0"/>
    <x v="1"/>
    <s v="CONTAINER J&amp;J BABY POWDER 700G"/>
    <s v="WEENER EMPIRE PLASTICS PRIVATE"/>
    <s v="INTER-STATE"/>
    <s v="Utarakhand"/>
    <s v="(blank)"/>
    <n v="176160"/>
    <n v="3207118.6699999995"/>
    <n v="3175365.0400000005"/>
    <n v="31753.629999999994"/>
    <m/>
    <m/>
    <m/>
    <m/>
    <m/>
    <m/>
    <m/>
    <m/>
    <m/>
    <m/>
    <m/>
    <m/>
    <n v="31753.629999999994"/>
    <m/>
    <m/>
  </r>
  <r>
    <x v="0"/>
    <x v="0"/>
    <x v="1"/>
    <s v="CONTAINER J&amp;J BABY POWDER 700G LB CRANBY"/>
    <s v="WEENER EMPIRE PLASTICS PRIVATE"/>
    <s v="INTER-STATE"/>
    <s v="Utarakhand"/>
    <s v="(blank)"/>
    <n v="293028"/>
    <n v="5454962.7000000011"/>
    <n v="5400953.1300000008"/>
    <n v="54009.57"/>
    <m/>
    <m/>
    <m/>
    <m/>
    <m/>
    <m/>
    <m/>
    <m/>
    <m/>
    <m/>
    <m/>
    <m/>
    <n v="54009.57"/>
    <m/>
    <m/>
  </r>
  <r>
    <x v="0"/>
    <x v="0"/>
    <x v="1"/>
    <s v="CONTAINER J&amp;J BP 200G LB 1PC ONLY TRL"/>
    <s v="ALPLA INDIA P. LTD, UNIT II"/>
    <s v="LOCAL"/>
    <s v="Himachal pradesh"/>
    <s v="(blank)"/>
    <n v="2448"/>
    <n v="14231.26"/>
    <n v="13683.91"/>
    <n v="547.34999999999991"/>
    <m/>
    <m/>
    <m/>
    <m/>
    <m/>
    <m/>
    <n v="547.34999999999991"/>
    <m/>
    <m/>
    <m/>
    <m/>
    <m/>
    <m/>
    <m/>
    <m/>
  </r>
  <r>
    <x v="0"/>
    <x v="0"/>
    <x v="1"/>
    <s v="CONTAINER J&amp;J BP 400G LB 1PC ONLY TRL"/>
    <s v="ALPLA INDIA P. LTD, UNIT II"/>
    <s v="LOCAL"/>
    <s v="Himachal pradesh"/>
    <s v="(blank)"/>
    <n v="3108"/>
    <n v="212815.56"/>
    <n v="204630.35"/>
    <n v="8185.2100000000009"/>
    <m/>
    <m/>
    <m/>
    <m/>
    <m/>
    <m/>
    <n v="8185.2100000000009"/>
    <m/>
    <m/>
    <m/>
    <m/>
    <m/>
    <m/>
    <m/>
    <m/>
  </r>
  <r>
    <x v="0"/>
    <x v="0"/>
    <x v="1"/>
    <s v="CONTAINER STS, SANDAL POW 150G LAB ITC"/>
    <s v="Weener Empire Plastics limited"/>
    <s v="INTER-STATE"/>
    <s v="Dadra und nagar hav."/>
    <s v="(blank)"/>
    <n v="147888"/>
    <n v="1184478.1500000001"/>
    <n v="1172750.6499999999"/>
    <n v="11727.499999999998"/>
    <m/>
    <m/>
    <m/>
    <m/>
    <m/>
    <m/>
    <m/>
    <m/>
    <m/>
    <m/>
    <m/>
    <m/>
    <n v="11727.499999999998"/>
    <m/>
    <m/>
  </r>
  <r>
    <x v="0"/>
    <x v="0"/>
    <x v="1"/>
    <s v="CONTAINER STS, SANDAL POW 150G LAB ITC"/>
    <s v="WEENER EMPIRE PLASTICS PRIVATE"/>
    <s v="INTER-STATE"/>
    <s v="Utarakhand"/>
    <s v="(blank)"/>
    <n v="107422"/>
    <n v="810466.75999999989"/>
    <n v="802442.34000000008"/>
    <n v="8024.42"/>
    <m/>
    <m/>
    <m/>
    <m/>
    <m/>
    <m/>
    <m/>
    <m/>
    <m/>
    <m/>
    <m/>
    <m/>
    <n v="8024.42"/>
    <m/>
    <m/>
  </r>
  <r>
    <x v="0"/>
    <x v="0"/>
    <x v="1"/>
    <s v="CONTAINER STS, SANDAL POWDER 150G LAB"/>
    <s v="Weener Empire Plastics limited"/>
    <s v="INTER-STATE"/>
    <s v="Dadra und nagar hav."/>
    <s v="(blank)"/>
    <n v="18288"/>
    <n v="146473.87"/>
    <n v="145023.63999999998"/>
    <n v="1450.23"/>
    <m/>
    <m/>
    <m/>
    <m/>
    <m/>
    <m/>
    <m/>
    <m/>
    <m/>
    <m/>
    <m/>
    <m/>
    <n v="1450.23"/>
    <m/>
    <m/>
  </r>
  <r>
    <x v="0"/>
    <x v="0"/>
    <x v="1"/>
    <s v="CONTAINER STS,CC POWDER 150G LAB ITC"/>
    <s v="Weener Empire Plastics limited"/>
    <s v="INTER-STATE"/>
    <s v="Dadra und nagar hav."/>
    <s v="(blank)"/>
    <n v="385776"/>
    <n v="3043038.4699999993"/>
    <n v="3012909.38"/>
    <n v="30129.089999999997"/>
    <m/>
    <m/>
    <m/>
    <m/>
    <m/>
    <m/>
    <m/>
    <m/>
    <m/>
    <m/>
    <m/>
    <m/>
    <n v="30129.089999999997"/>
    <m/>
    <m/>
  </r>
  <r>
    <x v="0"/>
    <x v="0"/>
    <x v="1"/>
    <s v="CONTAINER STS,CC POWDER 150G LAB ITC"/>
    <s v="WEENER EMPIRE PLASTICS PRIVATE"/>
    <s v="INTER-STATE"/>
    <s v="Utarakhand"/>
    <s v="(blank)"/>
    <n v="219456"/>
    <n v="1688977.25"/>
    <n v="1672254.72"/>
    <n v="16722.53"/>
    <m/>
    <m/>
    <m/>
    <m/>
    <m/>
    <m/>
    <m/>
    <m/>
    <m/>
    <m/>
    <m/>
    <m/>
    <n v="16722.53"/>
    <m/>
    <m/>
  </r>
  <r>
    <x v="0"/>
    <x v="0"/>
    <x v="1"/>
    <s v="CONTAINER STS,CC POWDER 300G LAB ITC"/>
    <s v="WEENER EMPIRE PLASTICS PRIVATE"/>
    <s v="INTER-STATE"/>
    <s v="Utarakhand"/>
    <s v="(blank)"/>
    <n v="36960"/>
    <n v="475952.39999999997"/>
    <n v="471240"/>
    <n v="4712.4000000000005"/>
    <m/>
    <m/>
    <m/>
    <m/>
    <m/>
    <m/>
    <m/>
    <m/>
    <m/>
    <m/>
    <m/>
    <m/>
    <n v="4712.4000000000005"/>
    <m/>
    <m/>
  </r>
  <r>
    <x v="0"/>
    <x v="0"/>
    <x v="1"/>
    <s v="CONTAINER STS,CC POWDER 75G LAB ITC"/>
    <s v="Weener Empire Plastics limited"/>
    <s v="INTER-STATE"/>
    <s v="Dadra und nagar hav."/>
    <s v="(blank)"/>
    <n v="530320"/>
    <n v="2490646.7100000004"/>
    <n v="2465986.83"/>
    <n v="24659.880000000005"/>
    <m/>
    <m/>
    <m/>
    <m/>
    <m/>
    <m/>
    <m/>
    <m/>
    <m/>
    <m/>
    <m/>
    <m/>
    <n v="24659.880000000005"/>
    <m/>
    <m/>
  </r>
  <r>
    <x v="0"/>
    <x v="0"/>
    <x v="1"/>
    <s v="CONTAINER STS,CC POWDER 75G LAB ITC"/>
    <s v="WEENER EMPIRE PLASTICS PRIVATE"/>
    <s v="INTER-STATE"/>
    <s v="Utarakhand"/>
    <s v="(blank)"/>
    <n v="148120"/>
    <n v="677693.44000000006"/>
    <n v="670983.6"/>
    <n v="6709.84"/>
    <m/>
    <m/>
    <m/>
    <m/>
    <m/>
    <m/>
    <m/>
    <m/>
    <m/>
    <m/>
    <m/>
    <m/>
    <n v="6709.84"/>
    <m/>
    <m/>
  </r>
  <r>
    <x v="0"/>
    <x v="0"/>
    <x v="1"/>
    <s v="CONTAINER STS,COLN COOL POWDER 150G LAB"/>
    <s v="Weener Empire Plastics limited"/>
    <s v="INTER-STATE"/>
    <s v="Dadra und nagar hav."/>
    <s v="(blank)"/>
    <n v="27216"/>
    <n v="212208.55"/>
    <n v="210107.46999999997"/>
    <n v="2101.08"/>
    <m/>
    <m/>
    <m/>
    <m/>
    <m/>
    <m/>
    <m/>
    <m/>
    <m/>
    <m/>
    <m/>
    <m/>
    <n v="2101.08"/>
    <m/>
    <m/>
  </r>
  <r>
    <x v="0"/>
    <x v="0"/>
    <x v="1"/>
    <s v="CONTAINER STS,COLN COOL POWDER 300G LAB"/>
    <s v="Weener Empire Plastics limited"/>
    <s v="INTER-STATE"/>
    <s v="Dadra und nagar hav."/>
    <s v="(blank)"/>
    <n v="24122"/>
    <n v="329877.59999999998"/>
    <n v="326611.49"/>
    <n v="3266.11"/>
    <m/>
    <m/>
    <m/>
    <m/>
    <m/>
    <m/>
    <m/>
    <m/>
    <m/>
    <m/>
    <m/>
    <m/>
    <n v="3266.11"/>
    <m/>
    <m/>
  </r>
  <r>
    <x v="0"/>
    <x v="0"/>
    <x v="1"/>
    <s v="CONTAINER STS,COLN COOL POWDER 75G LAB"/>
    <s v="Weener Empire Plastics limited"/>
    <s v="INTER-STATE"/>
    <s v="Dadra und nagar hav."/>
    <s v="(blank)"/>
    <n v="4644"/>
    <n v="21810.55"/>
    <n v="21594.6"/>
    <n v="215.95"/>
    <m/>
    <m/>
    <m/>
    <m/>
    <m/>
    <m/>
    <m/>
    <m/>
    <m/>
    <m/>
    <m/>
    <m/>
    <n v="215.95"/>
    <m/>
    <m/>
  </r>
  <r>
    <x v="0"/>
    <x v="0"/>
    <x v="1"/>
    <s v="COSMENYL BLUE A4 R-CI 74160/H 12747"/>
    <s v="PRATUL CHEMICALS PVT. LTD."/>
    <s v="INTER-STATE"/>
    <s v="Maharashtra"/>
    <s v="(blank)"/>
    <n v="30"/>
    <n v="100093.62"/>
    <n v="98131"/>
    <n v="1962.62"/>
    <m/>
    <m/>
    <m/>
    <m/>
    <m/>
    <m/>
    <m/>
    <m/>
    <m/>
    <m/>
    <m/>
    <m/>
    <m/>
    <n v="1962.62"/>
    <m/>
  </r>
  <r>
    <x v="0"/>
    <x v="0"/>
    <x v="1"/>
    <s v="D&amp;C RED 33(CI 17200)"/>
    <s v="NEELIKON FOOD DYES AND CHEMICA"/>
    <s v="INTER-STATE"/>
    <s v="Maharashtra"/>
    <s v="(blank)"/>
    <n v="3"/>
    <n v="21459.78"/>
    <n v="21039"/>
    <n v="420.78"/>
    <m/>
    <m/>
    <m/>
    <m/>
    <m/>
    <m/>
    <m/>
    <m/>
    <m/>
    <m/>
    <m/>
    <m/>
    <m/>
    <n v="420.78"/>
    <m/>
  </r>
  <r>
    <x v="0"/>
    <x v="0"/>
    <x v="1"/>
    <s v="DANGLER TETMOSOL SOAP 100G"/>
    <s v="Amcor Flexibles India Pvt Ltd"/>
    <s v="INTER-STATE"/>
    <s v="Himachal pradesh"/>
    <s v="(blank)"/>
    <n v="1808281"/>
    <n v="5758132.9199999971"/>
    <n v="5017980.6599999992"/>
    <n v="740152.26000000013"/>
    <m/>
    <n v="627247.65"/>
    <m/>
    <m/>
    <m/>
    <m/>
    <m/>
    <m/>
    <m/>
    <m/>
    <m/>
    <m/>
    <m/>
    <n v="112904.61"/>
    <m/>
  </r>
  <r>
    <x v="0"/>
    <x v="0"/>
    <x v="1"/>
    <s v="DANGLER TETMOSOL SOAP 100G"/>
    <s v="KAANE PACKAGING PVT. LTD."/>
    <s v="INTER-STATE"/>
    <s v="Utarakhand"/>
    <s v="(blank)"/>
    <n v="155250"/>
    <n v="508040"/>
    <n v="503009.89999999997"/>
    <n v="5030.1000000000004"/>
    <m/>
    <m/>
    <m/>
    <m/>
    <m/>
    <m/>
    <m/>
    <m/>
    <m/>
    <m/>
    <m/>
    <m/>
    <n v="5030.1000000000004"/>
    <m/>
    <m/>
  </r>
  <r>
    <x v="0"/>
    <x v="0"/>
    <x v="1"/>
    <s v="DANGLER TETMOSOL SOAP 100G"/>
    <s v="UNIGLOBE PACKAGING PVT. LTD."/>
    <s v="INTER-STATE"/>
    <s v="Daman-div"/>
    <s v="(blank)"/>
    <n v="5000"/>
    <n v="15950.25"/>
    <n v="13900"/>
    <n v="2050.25"/>
    <m/>
    <n v="1737.5"/>
    <m/>
    <m/>
    <m/>
    <m/>
    <m/>
    <m/>
    <m/>
    <m/>
    <m/>
    <m/>
    <m/>
    <n v="312.75"/>
    <m/>
  </r>
  <r>
    <x v="0"/>
    <x v="0"/>
    <x v="1"/>
    <s v="DISODIUM EDTA (C)"/>
    <s v="CANTON LABORATORIES PVT. LTD."/>
    <s v="INTER-STATE"/>
    <s v="Gujarat"/>
    <s v="(blank)"/>
    <n v="450"/>
    <n v="151526.48000000001"/>
    <n v="132049.21"/>
    <n v="19477.27"/>
    <m/>
    <n v="16506.149999999998"/>
    <m/>
    <m/>
    <m/>
    <m/>
    <m/>
    <m/>
    <m/>
    <m/>
    <m/>
    <m/>
    <m/>
    <n v="2971.12"/>
    <m/>
  </r>
  <r>
    <x v="0"/>
    <x v="0"/>
    <x v="1"/>
    <s v="DISODIUM EDTA J&amp;J"/>
    <s v="ACI INDUSTRIAL ORGANICS PVT. L"/>
    <s v="INTER-STATE"/>
    <s v="Gujarat"/>
    <s v="(blank)"/>
    <n v="10850"/>
    <n v="2273340.0599999996"/>
    <n v="1981124.22"/>
    <n v="292215.83999999997"/>
    <m/>
    <n v="247640.55000000002"/>
    <m/>
    <m/>
    <m/>
    <m/>
    <m/>
    <m/>
    <m/>
    <m/>
    <m/>
    <m/>
    <m/>
    <n v="44575.29"/>
    <m/>
  </r>
  <r>
    <x v="0"/>
    <x v="0"/>
    <x v="1"/>
    <s v="DISODIUM LAURYL SULPHOSUCCINATE"/>
    <s v="HESA PHARMACEUTICA"/>
    <s v="LOCAL"/>
    <s v="Himachal pradesh"/>
    <s v="(blank)"/>
    <n v="373"/>
    <n v="102798.8"/>
    <n v="98845"/>
    <n v="3953.8"/>
    <m/>
    <m/>
    <m/>
    <m/>
    <m/>
    <m/>
    <n v="3953.8"/>
    <m/>
    <m/>
    <m/>
    <m/>
    <m/>
    <m/>
    <m/>
    <m/>
  </r>
  <r>
    <x v="0"/>
    <x v="0"/>
    <x v="1"/>
    <s v="DISTEARDIMONIUM HECTORITE/254"/>
    <s v="Vanesa cosmetics"/>
    <s v="LOCAL"/>
    <s v="Himachal pradesh"/>
    <s v="(blank)"/>
    <n v="225"/>
    <n v="383531.53999999992"/>
    <n v="337170.58999999997"/>
    <n v="46360.94999999999"/>
    <m/>
    <m/>
    <m/>
    <m/>
    <m/>
    <m/>
    <m/>
    <m/>
    <m/>
    <n v="46360.94999999999"/>
    <m/>
    <m/>
    <m/>
    <m/>
    <m/>
  </r>
  <r>
    <x v="0"/>
    <x v="0"/>
    <x v="1"/>
    <s v="DOW CORNING 580 WAX"/>
    <s v="DOW CORNING INDIA PVT. LTD."/>
    <s v="INTER-STATE"/>
    <s v="Maharashtra"/>
    <s v="(blank)"/>
    <n v="11690"/>
    <n v="10297256.169999998"/>
    <n v="9087440.1700000018"/>
    <n v="1209816.0000000002"/>
    <m/>
    <n v="1007908.97"/>
    <m/>
    <m/>
    <m/>
    <m/>
    <m/>
    <m/>
    <m/>
    <m/>
    <m/>
    <m/>
    <m/>
    <n v="201907.03000000003"/>
    <m/>
  </r>
  <r>
    <x v="0"/>
    <x v="0"/>
    <x v="1"/>
    <s v="EDTA TETRASODIUM SALT"/>
    <s v="ACI INDUSTRIAL ORGANICS PVT. L"/>
    <s v="INTER-STATE"/>
    <s v="Gujarat"/>
    <s v="(blank)"/>
    <n v="225"/>
    <n v="47375.47"/>
    <n v="41285.800000000003"/>
    <n v="6089.67"/>
    <m/>
    <n v="5160.74"/>
    <m/>
    <m/>
    <m/>
    <m/>
    <m/>
    <m/>
    <m/>
    <m/>
    <m/>
    <m/>
    <m/>
    <n v="928.93000000000018"/>
    <m/>
  </r>
  <r>
    <x v="0"/>
    <x v="0"/>
    <x v="1"/>
    <s v="EUCERITE PA EMOLIENT"/>
    <s v="NIVEA INDIA PRIVATE LIMITED"/>
    <s v="INTER-STATE"/>
    <s v="Maharashtra"/>
    <s v="(blank)"/>
    <n v="675"/>
    <n v="2052264.4300000002"/>
    <n v="2012023.9500000004"/>
    <n v="40240.480000000003"/>
    <m/>
    <m/>
    <m/>
    <m/>
    <m/>
    <m/>
    <m/>
    <m/>
    <m/>
    <m/>
    <m/>
    <m/>
    <m/>
    <n v="40240.480000000003"/>
    <m/>
  </r>
  <r>
    <x v="0"/>
    <x v="0"/>
    <x v="1"/>
    <s v="FLUTE TRAY JBP 200G+JBS 100G OFFER PKG"/>
    <s v="A.P.ART PRINTERS PVT.LTD"/>
    <s v="INTER-STATE"/>
    <s v="Maharashtra"/>
    <s v="(blank)"/>
    <n v="610800"/>
    <n v="1948171.0299999998"/>
    <n v="1801860"/>
    <n v="146311.03"/>
    <n v="108111.6"/>
    <m/>
    <m/>
    <m/>
    <m/>
    <m/>
    <m/>
    <m/>
    <m/>
    <m/>
    <m/>
    <m/>
    <m/>
    <n v="38199.43"/>
    <m/>
  </r>
  <r>
    <x v="0"/>
    <x v="0"/>
    <x v="3"/>
    <s v="FRAGRANCE AVENUE"/>
    <s v="SYMRISE PRIVATE LIMITED"/>
    <s v="INTER-STATE"/>
    <s v="Tamilnadu"/>
    <s v="(blank)"/>
    <n v="450"/>
    <n v="1066313.8999999999"/>
    <n v="929249.59000000008"/>
    <n v="137064.31"/>
    <m/>
    <n v="116156.2"/>
    <m/>
    <m/>
    <m/>
    <m/>
    <m/>
    <m/>
    <m/>
    <m/>
    <m/>
    <m/>
    <m/>
    <n v="20908.11"/>
    <m/>
  </r>
  <r>
    <x v="0"/>
    <x v="0"/>
    <x v="3"/>
    <s v="FRAGRANCE B03104"/>
    <s v="S.H. KELKAR &amp; CO. PVT. LTD"/>
    <s v="INTER-STATE"/>
    <s v="Maharashtra"/>
    <s v="(blank)"/>
    <n v="100"/>
    <n v="350331.18"/>
    <n v="305299.5"/>
    <n v="45031.68"/>
    <m/>
    <n v="38162.44"/>
    <m/>
    <m/>
    <m/>
    <m/>
    <m/>
    <m/>
    <m/>
    <m/>
    <m/>
    <m/>
    <m/>
    <n v="6869.24"/>
    <m/>
  </r>
  <r>
    <x v="0"/>
    <x v="0"/>
    <x v="3"/>
    <s v="FRAGRANCE B03131"/>
    <s v="S.H. KELKAR &amp; CO. PVT. LTD"/>
    <s v="INTER-STATE"/>
    <s v="Maharashtra"/>
    <s v="(blank)"/>
    <n v="1025"/>
    <n v="2300622.4"/>
    <n v="2004899.7"/>
    <n v="295722.7"/>
    <m/>
    <n v="250612.46"/>
    <m/>
    <m/>
    <m/>
    <m/>
    <m/>
    <m/>
    <m/>
    <m/>
    <m/>
    <m/>
    <m/>
    <n v="45110.239999999998"/>
    <m/>
  </r>
  <r>
    <x v="0"/>
    <x v="0"/>
    <x v="3"/>
    <s v="FRAGRANCE BRUTUS"/>
    <s v="S.H. KELKAR &amp; CO. PVT. LTD"/>
    <s v="INTER-STATE"/>
    <s v="Maharashtra"/>
    <s v="(blank)"/>
    <n v="1800"/>
    <n v="2581873.8699999996"/>
    <n v="2249999"/>
    <n v="331874.87"/>
    <m/>
    <n v="281249.88"/>
    <m/>
    <m/>
    <m/>
    <m/>
    <m/>
    <m/>
    <m/>
    <m/>
    <m/>
    <m/>
    <m/>
    <n v="50624.99"/>
    <m/>
  </r>
  <r>
    <x v="0"/>
    <x v="0"/>
    <x v="3"/>
    <s v="FRAGRANCE HAPPY BABY 367124"/>
    <s v="SYMRISE PRIVATE LIMITED"/>
    <s v="INTER-STATE"/>
    <s v="Tamilnadu"/>
    <s v="(blank)"/>
    <n v="4825"/>
    <n v="10879331.300000001"/>
    <n v="9480898.7400000002"/>
    <n v="1398432.56"/>
    <m/>
    <n v="1185112.3399999999"/>
    <m/>
    <m/>
    <m/>
    <m/>
    <m/>
    <m/>
    <m/>
    <m/>
    <m/>
    <m/>
    <m/>
    <n v="213320.22"/>
    <m/>
  </r>
  <r>
    <x v="0"/>
    <x v="0"/>
    <x v="1"/>
    <s v="GLUE HL 45"/>
    <s v="SHREE VINAYAK ORGANICS(I)PVT.L"/>
    <s v="INTER-STATE"/>
    <s v="Maharashtra"/>
    <s v="(blank)"/>
    <n v="2750"/>
    <n v="232855.5"/>
    <n v="202924.18000000002"/>
    <n v="29931.319999999992"/>
    <m/>
    <n v="25365.520000000004"/>
    <m/>
    <m/>
    <m/>
    <m/>
    <m/>
    <m/>
    <m/>
    <m/>
    <m/>
    <m/>
    <m/>
    <n v="4565.7999999999993"/>
    <m/>
  </r>
  <r>
    <x v="0"/>
    <x v="0"/>
    <x v="1"/>
    <s v="GLYCERYL GLUCOSIDE"/>
    <s v="NIVEA INDIA PRIVATE LIMITED"/>
    <s v="INTER-STATE"/>
    <s v="Maharashtra"/>
    <s v="(blank)"/>
    <n v="50"/>
    <n v="11930.94"/>
    <n v="11697"/>
    <n v="233.94"/>
    <m/>
    <m/>
    <m/>
    <m/>
    <m/>
    <m/>
    <m/>
    <m/>
    <m/>
    <m/>
    <m/>
    <m/>
    <m/>
    <n v="233.94"/>
    <m/>
  </r>
  <r>
    <x v="0"/>
    <x v="0"/>
    <x v="1"/>
    <s v="HOSTAPON SCI 85 P (S)"/>
    <s v="CLARIANT INDIA PRIVATE LIMITED"/>
    <s v="INTER-STATE"/>
    <s v="Maharashtra"/>
    <s v="(blank)"/>
    <n v="2375"/>
    <n v="760348.02"/>
    <n v="662612.64999999991"/>
    <n v="97735.37"/>
    <m/>
    <n v="82826.58"/>
    <m/>
    <m/>
    <m/>
    <m/>
    <m/>
    <m/>
    <m/>
    <m/>
    <m/>
    <m/>
    <m/>
    <n v="14908.789999999999"/>
    <m/>
  </r>
  <r>
    <x v="0"/>
    <x v="0"/>
    <x v="1"/>
    <s v="HOSTAPON SCI 85 P (S)"/>
    <s v="DKSH INDIA PVT. LTD."/>
    <s v="INTER-STATE"/>
    <s v="Maharashtra"/>
    <s v="(blank)"/>
    <n v="875"/>
    <n v="229647.5"/>
    <n v="225144.61"/>
    <n v="4502.8900000000003"/>
    <m/>
    <m/>
    <m/>
    <m/>
    <m/>
    <m/>
    <m/>
    <m/>
    <m/>
    <m/>
    <m/>
    <m/>
    <m/>
    <n v="4502.8900000000003"/>
    <m/>
  </r>
  <r>
    <x v="0"/>
    <x v="0"/>
    <x v="1"/>
    <s v="HYDROLACTIN 2500"/>
    <s v="CRODA INDIA COMPANY PVT. LTD."/>
    <s v="INTER-STATE"/>
    <s v="Maharashtra"/>
    <s v="(blank)"/>
    <n v="120"/>
    <n v="974959.04"/>
    <n v="941595.7"/>
    <n v="33363.339999999997"/>
    <m/>
    <n v="14246.49"/>
    <m/>
    <m/>
    <m/>
    <m/>
    <m/>
    <m/>
    <m/>
    <m/>
    <m/>
    <m/>
    <m/>
    <n v="19116.850000000002"/>
    <m/>
  </r>
  <r>
    <x v="0"/>
    <x v="0"/>
    <x v="1"/>
    <s v="INNER LABLE PERSONA SOAP 75GX3"/>
    <s v="SAIPROGRAFIQ"/>
    <s v="INTER-STATE"/>
    <s v="Uttar-pradesh"/>
    <s v="(blank)"/>
    <n v="36032"/>
    <n v="4410.3099999999995"/>
    <n v="4323.84"/>
    <n v="86.47"/>
    <m/>
    <m/>
    <m/>
    <m/>
    <m/>
    <m/>
    <m/>
    <m/>
    <m/>
    <m/>
    <m/>
    <m/>
    <m/>
    <n v="86.47"/>
    <m/>
  </r>
  <r>
    <x v="0"/>
    <x v="0"/>
    <x v="1"/>
    <s v="ISOPROPYL MYRISTATE"/>
    <s v="SUBHASH CHEMICAL INDUSTRIES PV"/>
    <s v="INTER-STATE"/>
    <s v="Maharashtra"/>
    <s v="(blank)"/>
    <n v="60"/>
    <n v="12737.25"/>
    <n v="11100"/>
    <n v="1637.25"/>
    <m/>
    <n v="1387.5"/>
    <m/>
    <m/>
    <m/>
    <m/>
    <m/>
    <m/>
    <m/>
    <m/>
    <m/>
    <m/>
    <m/>
    <n v="249.75"/>
    <m/>
  </r>
  <r>
    <x v="0"/>
    <x v="0"/>
    <x v="1"/>
    <s v="KETOCONAZOLE"/>
    <s v="HESA PHARMACEUTICA"/>
    <s v="LOCAL"/>
    <s v="Himachal pradesh"/>
    <s v="(blank)"/>
    <n v="1168"/>
    <n v="5466240"/>
    <n v="5256000"/>
    <n v="210240"/>
    <m/>
    <m/>
    <m/>
    <m/>
    <m/>
    <m/>
    <n v="210240"/>
    <m/>
    <m/>
    <m/>
    <m/>
    <m/>
    <m/>
    <m/>
    <m/>
  </r>
  <r>
    <x v="0"/>
    <x v="0"/>
    <x v="1"/>
    <s v="KOKUM BUTTER"/>
    <s v="HESA PHARMACEUTICA"/>
    <s v="LOCAL"/>
    <s v="Himachal pradesh"/>
    <s v="(blank)"/>
    <n v="908"/>
    <n v="472160"/>
    <n v="454000"/>
    <n v="18160"/>
    <m/>
    <m/>
    <m/>
    <m/>
    <m/>
    <m/>
    <n v="18160"/>
    <m/>
    <m/>
    <m/>
    <m/>
    <m/>
    <m/>
    <m/>
    <m/>
  </r>
  <r>
    <x v="0"/>
    <x v="0"/>
    <x v="1"/>
    <s v="LABEL NIVEA COMMON TALC 100/400G"/>
    <s v="Shree Ganesh Graphics Pvt Ltd"/>
    <s v="INTER-STATE"/>
    <s v="Maharashtra"/>
    <s v="(blank)"/>
    <n v="1413260"/>
    <n v="194605.79"/>
    <n v="169591.09"/>
    <n v="25014.7"/>
    <m/>
    <n v="21198.890000000003"/>
    <m/>
    <m/>
    <m/>
    <m/>
    <m/>
    <m/>
    <m/>
    <m/>
    <m/>
    <m/>
    <m/>
    <n v="3815.8100000000004"/>
    <m/>
  </r>
  <r>
    <x v="0"/>
    <x v="0"/>
    <x v="5"/>
    <s v="LABEL PERSONA SOAP 75GX3 FOR CARTON"/>
    <s v="Encana International"/>
    <s v="LOCAL"/>
    <s v="Himachal pradesh"/>
    <s v="(blank)"/>
    <n v="4292080"/>
    <n v="381651.56999999995"/>
    <n v="366972.66000000003"/>
    <n v="14678.910000000002"/>
    <m/>
    <m/>
    <m/>
    <m/>
    <m/>
    <m/>
    <n v="14678.910000000002"/>
    <m/>
    <m/>
    <m/>
    <m/>
    <m/>
    <m/>
    <m/>
    <m/>
  </r>
  <r>
    <x v="0"/>
    <x v="0"/>
    <x v="6"/>
    <s v="LAMINATE CANDID SOAP 100G FW"/>
    <s v="ADHUNIK PACKAGERS PVT. LTD"/>
    <s v="LOCAL"/>
    <s v="Himachal pradesh"/>
    <s v="(blank)"/>
    <n v="2964.7"/>
    <n v="591528.45000000007"/>
    <n v="568777.34000000008"/>
    <n v="22751.11"/>
    <m/>
    <m/>
    <m/>
    <m/>
    <m/>
    <m/>
    <n v="22751.11"/>
    <m/>
    <m/>
    <m/>
    <m/>
    <m/>
    <m/>
    <m/>
    <m/>
  </r>
  <r>
    <x v="0"/>
    <x v="0"/>
    <x v="6"/>
    <s v="LAMINATE CANDID SOAP 50G FW"/>
    <s v="ADHUNIK PACKAGERS PVT. LTD"/>
    <s v="LOCAL"/>
    <s v="Himachal pradesh"/>
    <s v="(blank)"/>
    <n v="749.7"/>
    <n v="149583.15000000002"/>
    <n v="143829.96"/>
    <n v="5753.1900000000005"/>
    <m/>
    <m/>
    <m/>
    <m/>
    <m/>
    <m/>
    <n v="5753.1900000000005"/>
    <m/>
    <m/>
    <m/>
    <m/>
    <m/>
    <m/>
    <m/>
    <m/>
  </r>
  <r>
    <x v="0"/>
    <x v="0"/>
    <x v="6"/>
    <s v="LAMINATE DERMADEW ACNE SOAP 50G FW NEW"/>
    <s v="A. C. Enterprises"/>
    <s v="INTER-STATE"/>
    <s v="Maharashtra"/>
    <s v="(blank)"/>
    <n v="69.53"/>
    <n v="25885.58"/>
    <n v="25378.02"/>
    <n v="507.56"/>
    <m/>
    <m/>
    <m/>
    <m/>
    <m/>
    <m/>
    <m/>
    <m/>
    <m/>
    <m/>
    <m/>
    <m/>
    <m/>
    <n v="507.56"/>
    <m/>
  </r>
  <r>
    <x v="0"/>
    <x v="0"/>
    <x v="6"/>
    <s v="LAMINATE DERMADEW ACNE SOAP 75G FW NEW"/>
    <s v="A. C. Enterprises"/>
    <s v="INTER-STATE"/>
    <s v="Maharashtra"/>
    <s v="(blank)"/>
    <n v="1122.943"/>
    <n v="418071.49"/>
    <n v="409874.01"/>
    <n v="8197.48"/>
    <m/>
    <m/>
    <m/>
    <m/>
    <m/>
    <m/>
    <m/>
    <m/>
    <m/>
    <m/>
    <m/>
    <m/>
    <m/>
    <n v="8197.48"/>
    <m/>
  </r>
  <r>
    <x v="0"/>
    <x v="0"/>
    <x v="6"/>
    <s v="LAMINATE DERMADEW BABY SOAP 50G FW NEW"/>
    <s v="A. C. Enterprises"/>
    <s v="INTER-STATE"/>
    <s v="Maharashtra"/>
    <s v="(blank)"/>
    <n v="232.85400000000001"/>
    <n v="86691.569999999992"/>
    <n v="84991.73000000001"/>
    <n v="1699.8400000000001"/>
    <m/>
    <m/>
    <m/>
    <m/>
    <m/>
    <m/>
    <m/>
    <m/>
    <m/>
    <m/>
    <m/>
    <m/>
    <m/>
    <n v="1699.8400000000001"/>
    <m/>
  </r>
  <r>
    <x v="0"/>
    <x v="0"/>
    <x v="6"/>
    <s v="LAMINATE DERMADEW BABY SOAP 75G FW NEW"/>
    <s v="A. C. Enterprises"/>
    <s v="INTER-STATE"/>
    <s v="Maharashtra"/>
    <s v="(blank)"/>
    <n v="1346.75"/>
    <n v="501393.48"/>
    <n v="491562.23999999999"/>
    <n v="9831.2399999999961"/>
    <m/>
    <m/>
    <m/>
    <m/>
    <m/>
    <m/>
    <m/>
    <m/>
    <m/>
    <m/>
    <m/>
    <m/>
    <m/>
    <n v="9831.2399999999961"/>
    <m/>
  </r>
  <r>
    <x v="0"/>
    <x v="0"/>
    <x v="6"/>
    <s v="LAMINATE DERMADEW LITE SOAP 50G FW PS NW"/>
    <s v="A. C. Enterprises"/>
    <s v="INTER-STATE"/>
    <s v="Maharashtra"/>
    <s v="(blank)"/>
    <n v="105.086"/>
    <n v="39123.509999999995"/>
    <n v="38356.379999999997"/>
    <n v="767.13"/>
    <m/>
    <m/>
    <m/>
    <m/>
    <m/>
    <m/>
    <m/>
    <m/>
    <m/>
    <m/>
    <m/>
    <m/>
    <m/>
    <n v="767.13"/>
    <m/>
  </r>
  <r>
    <x v="0"/>
    <x v="0"/>
    <x v="6"/>
    <s v="LAMINATE DERMADEW SOAP 50G FW NEW"/>
    <s v="A. C. Enterprises"/>
    <s v="INTER-STATE"/>
    <s v="Maharashtra"/>
    <s v="(blank)"/>
    <n v="304.98599999999999"/>
    <n v="113546.30000000002"/>
    <n v="111319.91"/>
    <n v="2226.39"/>
    <m/>
    <m/>
    <m/>
    <m/>
    <m/>
    <m/>
    <m/>
    <m/>
    <m/>
    <m/>
    <m/>
    <m/>
    <m/>
    <n v="2226.39"/>
    <m/>
  </r>
  <r>
    <x v="0"/>
    <x v="0"/>
    <x v="6"/>
    <s v="LAMINATE DERMADEW SOAP 75G FW NEW"/>
    <s v="A. C. Enterprises"/>
    <s v="INTER-STATE"/>
    <s v="Maharashtra"/>
    <s v="(blank)"/>
    <n v="2092.41"/>
    <n v="779003.75"/>
    <n v="763729.15000000014"/>
    <n v="15274.599999999999"/>
    <m/>
    <m/>
    <m/>
    <m/>
    <m/>
    <m/>
    <m/>
    <m/>
    <m/>
    <m/>
    <m/>
    <m/>
    <m/>
    <n v="15274.599999999999"/>
    <m/>
  </r>
  <r>
    <x v="0"/>
    <x v="0"/>
    <x v="6"/>
    <s v="LAMINATE GALDERMA COM SOAP 75G"/>
    <s v="ADHUNIK PACKAGERS PVT. LTD"/>
    <s v="LOCAL"/>
    <s v="Himachal pradesh"/>
    <s v="(blank)"/>
    <n v="1442.9"/>
    <n v="328939.59999999998"/>
    <n v="316288.08"/>
    <n v="12651.52"/>
    <m/>
    <m/>
    <m/>
    <m/>
    <m/>
    <m/>
    <n v="12651.52"/>
    <m/>
    <m/>
    <m/>
    <m/>
    <m/>
    <m/>
    <m/>
    <m/>
  </r>
  <r>
    <x v="0"/>
    <x v="0"/>
    <x v="6"/>
    <s v="LAMINATE KZ SOAP 50G FW NEW"/>
    <s v="A. C. Enterprises"/>
    <s v="INTER-STATE"/>
    <s v="Maharashtra"/>
    <s v="(blank)"/>
    <n v="152.31300000000002"/>
    <n v="56706.14"/>
    <n v="55594.25"/>
    <n v="1111.8899999999999"/>
    <m/>
    <m/>
    <m/>
    <m/>
    <m/>
    <m/>
    <m/>
    <m/>
    <m/>
    <m/>
    <m/>
    <m/>
    <m/>
    <n v="1111.8899999999999"/>
    <m/>
  </r>
  <r>
    <x v="0"/>
    <x v="0"/>
    <x v="6"/>
    <s v="LAMINATE KZ SOAP 75G FW NEW"/>
    <s v="A. C. Enterprises"/>
    <s v="INTER-STATE"/>
    <s v="Maharashtra"/>
    <s v="(blank)"/>
    <n v="2026.6399999999999"/>
    <n v="754518.03999999992"/>
    <n v="739723.57000000007"/>
    <n v="14794.470000000001"/>
    <m/>
    <m/>
    <m/>
    <m/>
    <m/>
    <m/>
    <m/>
    <m/>
    <m/>
    <m/>
    <m/>
    <m/>
    <m/>
    <n v="14794.470000000001"/>
    <m/>
  </r>
  <r>
    <x v="0"/>
    <x v="0"/>
    <x v="6"/>
    <s v="LAMINATE ORIFLAME NEEM SOAP 75G"/>
    <s v="MODERN PACKAGING COMPANY"/>
    <s v="INTER-STATE"/>
    <s v="Gujarat"/>
    <s v="(blank)"/>
    <n v="1337.81"/>
    <n v="290294.33999999997"/>
    <n v="252979.81"/>
    <n v="37314.53"/>
    <m/>
    <n v="31622.48"/>
    <m/>
    <m/>
    <m/>
    <m/>
    <m/>
    <m/>
    <m/>
    <m/>
    <m/>
    <m/>
    <m/>
    <n v="5692.05"/>
    <m/>
  </r>
  <r>
    <x v="0"/>
    <x v="0"/>
    <x v="6"/>
    <s v="LAMINATE ORIFLAME ROSE SOAP 75G"/>
    <s v="MODERN PACKAGING COMPANY"/>
    <s v="INTER-STATE"/>
    <s v="Gujarat"/>
    <s v="(blank)"/>
    <n v="2320.17"/>
    <n v="588655.22"/>
    <n v="512989.29000000004"/>
    <n v="75665.930000000008"/>
    <m/>
    <n v="64123.67"/>
    <m/>
    <m/>
    <m/>
    <m/>
    <m/>
    <m/>
    <m/>
    <m/>
    <m/>
    <m/>
    <m/>
    <n v="11542.26"/>
    <m/>
  </r>
  <r>
    <x v="0"/>
    <x v="0"/>
    <x v="1"/>
    <s v="LANOLIN ANHYDROUS"/>
    <s v="SURU CHEMICALS &amp;"/>
    <s v="INTER-STATE"/>
    <s v="Maharashtra"/>
    <s v="(blank)"/>
    <n v="300"/>
    <n v="145962"/>
    <n v="135000"/>
    <n v="10962"/>
    <n v="8100"/>
    <m/>
    <m/>
    <m/>
    <m/>
    <m/>
    <m/>
    <m/>
    <m/>
    <m/>
    <m/>
    <m/>
    <m/>
    <n v="2862"/>
    <m/>
  </r>
  <r>
    <x v="0"/>
    <x v="0"/>
    <x v="1"/>
    <s v="LIGHT LIQUID PARAFFIN IP"/>
    <s v="SAVITA OIL TECHNOLOGIES LIMITE"/>
    <s v="INTER-STATE"/>
    <s v="Maharashtra"/>
    <s v="YES"/>
    <n v="14373.030000000002"/>
    <n v="1070783.8400000003"/>
    <n v="939284.07000000007"/>
    <n v="131499.76999999999"/>
    <m/>
    <m/>
    <n v="131499.76999999999"/>
    <m/>
    <m/>
    <m/>
    <m/>
    <m/>
    <m/>
    <m/>
    <m/>
    <m/>
    <m/>
    <m/>
    <m/>
  </r>
  <r>
    <x v="0"/>
    <x v="0"/>
    <x v="1"/>
    <s v="MERQUAT +3330 POLYMER"/>
    <s v="ARIHANT INNOCHEM PVT LTD"/>
    <s v="INTER-STATE"/>
    <s v="Maharashtra"/>
    <s v="(blank)"/>
    <n v="80"/>
    <n v="55798"/>
    <n v="54703.93"/>
    <n v="1094.0700000000002"/>
    <m/>
    <m/>
    <m/>
    <m/>
    <m/>
    <m/>
    <m/>
    <m/>
    <m/>
    <m/>
    <m/>
    <m/>
    <m/>
    <n v="1094.0700000000002"/>
    <m/>
  </r>
  <r>
    <x v="0"/>
    <x v="0"/>
    <x v="1"/>
    <s v="MERQUAT 100 POLYMER"/>
    <s v="ARIHANT INNOCHEM PVT LTD"/>
    <s v="INTER-STATE"/>
    <s v="Maharashtra"/>
    <s v="(blank)"/>
    <n v="80"/>
    <n v="68011.200000000012"/>
    <n v="66677.640000000014"/>
    <n v="1333.56"/>
    <m/>
    <m/>
    <m/>
    <m/>
    <m/>
    <m/>
    <m/>
    <m/>
    <m/>
    <m/>
    <m/>
    <m/>
    <m/>
    <n v="1333.56"/>
    <m/>
  </r>
  <r>
    <x v="0"/>
    <x v="0"/>
    <x v="1"/>
    <s v="METHYL PARABEN IP"/>
    <s v="ALTA LABORATORIES LIMITED"/>
    <s v="INTER-STATE"/>
    <s v="Maharashtra"/>
    <s v="(blank)"/>
    <n v="20"/>
    <n v="5852.25"/>
    <n v="5100"/>
    <n v="752.25"/>
    <m/>
    <n v="637.5"/>
    <m/>
    <m/>
    <m/>
    <m/>
    <m/>
    <m/>
    <m/>
    <m/>
    <m/>
    <m/>
    <m/>
    <n v="114.75"/>
    <m/>
  </r>
  <r>
    <x v="0"/>
    <x v="0"/>
    <x v="1"/>
    <s v="MIRANOL C2M CONC. NP"/>
    <s v="RHODIA SPECIALTY CHEMICAL INDI"/>
    <s v="INTER-STATE"/>
    <s v="Maharashtra"/>
    <s v="(blank)"/>
    <n v="600"/>
    <n v="163024.69"/>
    <n v="142069.45000000001"/>
    <n v="20955.240000000002"/>
    <m/>
    <n v="17758.68"/>
    <m/>
    <m/>
    <m/>
    <m/>
    <m/>
    <m/>
    <m/>
    <m/>
    <m/>
    <m/>
    <m/>
    <n v="3196.56"/>
    <m/>
  </r>
  <r>
    <x v="0"/>
    <x v="0"/>
    <x v="1"/>
    <s v="MONOSULPHIRAM"/>
    <s v="PIRAMAL ENTERPRISES LIMITED"/>
    <s v="INTER-STATE"/>
    <s v="Maharashtra"/>
    <s v="(blank)"/>
    <n v="56000"/>
    <n v="63608260.800000004"/>
    <n v="53200000"/>
    <n v="10408260.800000003"/>
    <m/>
    <m/>
    <m/>
    <n v="9161040"/>
    <m/>
    <m/>
    <m/>
    <m/>
    <m/>
    <m/>
    <m/>
    <m/>
    <m/>
    <n v="1247220.7999999996"/>
    <m/>
  </r>
  <r>
    <x v="0"/>
    <x v="0"/>
    <x v="0"/>
    <s v="ORIFLAME INNER CFB ROSE SOAP 75G"/>
    <s v="RIYA PACKERS PVT. LTD."/>
    <s v="LOCAL"/>
    <s v="Himachal pradesh"/>
    <s v="(blank)"/>
    <n v="239462"/>
    <n v="402270.44"/>
    <n v="386798.5"/>
    <n v="15471.939999999997"/>
    <m/>
    <m/>
    <m/>
    <m/>
    <m/>
    <m/>
    <n v="15471.939999999997"/>
    <m/>
    <m/>
    <m/>
    <m/>
    <m/>
    <m/>
    <m/>
    <m/>
  </r>
  <r>
    <x v="0"/>
    <x v="0"/>
    <x v="1"/>
    <s v="PALLET SAVLON HYGIENE -HEAT TREATED"/>
    <s v="JAYANT PACKING INDUSTRY GANDHI"/>
    <s v="INTER-STATE"/>
    <s v="Gujarat"/>
    <s v="(blank)"/>
    <n v="20"/>
    <n v="27030"/>
    <n v="26500"/>
    <n v="530"/>
    <m/>
    <m/>
    <m/>
    <m/>
    <m/>
    <m/>
    <m/>
    <m/>
    <m/>
    <m/>
    <m/>
    <m/>
    <m/>
    <n v="530"/>
    <m/>
  </r>
  <r>
    <x v="0"/>
    <x v="0"/>
    <x v="1"/>
    <s v="PANTHENOL"/>
    <s v="NIVEA INDIA PRIVATE LIMITED"/>
    <s v="INTER-STATE"/>
    <s v="Maharashtra"/>
    <s v="(blank)"/>
    <n v="200"/>
    <n v="209554.92"/>
    <n v="205446"/>
    <n v="4108.92"/>
    <m/>
    <m/>
    <m/>
    <m/>
    <m/>
    <m/>
    <m/>
    <m/>
    <m/>
    <m/>
    <m/>
    <m/>
    <m/>
    <n v="4108.92"/>
    <m/>
  </r>
  <r>
    <x v="0"/>
    <x v="0"/>
    <x v="5"/>
    <s v="PAPER SLEEVE NIVEA CREME CARE 125GX2"/>
    <s v="NPP PRINTING N PACKAGING"/>
    <s v="LOCAL"/>
    <s v="Himachal pradesh"/>
    <s v="(blank)"/>
    <n v="15810"/>
    <n v="36781.65"/>
    <n v="35366.97"/>
    <n v="1414.68"/>
    <m/>
    <m/>
    <m/>
    <m/>
    <m/>
    <m/>
    <n v="1414.68"/>
    <m/>
    <m/>
    <m/>
    <m/>
    <m/>
    <m/>
    <m/>
    <m/>
  </r>
  <r>
    <x v="0"/>
    <x v="0"/>
    <x v="5"/>
    <s v="PAPER SLEEVE NIVEA CREME CARE 125GX4"/>
    <s v="NPP PRINTING N PACKAGING"/>
    <s v="LOCAL"/>
    <s v="Himachal pradesh"/>
    <s v="(blank)"/>
    <n v="30090"/>
    <n v="95601.95"/>
    <n v="91924.95"/>
    <n v="3677"/>
    <m/>
    <m/>
    <m/>
    <m/>
    <m/>
    <m/>
    <n v="3677"/>
    <m/>
    <m/>
    <m/>
    <m/>
    <m/>
    <m/>
    <m/>
    <m/>
  </r>
  <r>
    <x v="0"/>
    <x v="0"/>
    <x v="5"/>
    <s v="PAPER SLEEVE NIVEA CREME CARE 75GX2"/>
    <s v="NPP PRINTING N PACKAGING"/>
    <s v="LOCAL"/>
    <s v="Himachal pradesh"/>
    <s v="(blank)"/>
    <n v="22400"/>
    <n v="48315.9"/>
    <n v="46457.599999999999"/>
    <n v="1858.3"/>
    <m/>
    <m/>
    <m/>
    <m/>
    <m/>
    <m/>
    <n v="1858.3"/>
    <m/>
    <m/>
    <m/>
    <m/>
    <m/>
    <m/>
    <m/>
    <m/>
  </r>
  <r>
    <x v="0"/>
    <x v="0"/>
    <x v="5"/>
    <s v="PAPER SLEEVE NIVEA CREME CARE 75GX4"/>
    <s v="NPP PRINTING N PACKAGING"/>
    <s v="LOCAL"/>
    <s v="Himachal pradesh"/>
    <s v="(blank)"/>
    <n v="52800"/>
    <n v="137773.96000000002"/>
    <n v="132474.96"/>
    <n v="5299"/>
    <m/>
    <m/>
    <m/>
    <m/>
    <m/>
    <m/>
    <n v="5299"/>
    <m/>
    <m/>
    <m/>
    <m/>
    <m/>
    <m/>
    <m/>
    <m/>
  </r>
  <r>
    <x v="0"/>
    <x v="0"/>
    <x v="1"/>
    <s v="PARAFFIN OIL LV669 NIVEA"/>
    <s v="Unicorn Petroleum Industries"/>
    <s v="INTER-STATE"/>
    <s v="Maharashtra"/>
    <s v="(blank)"/>
    <n v="1757"/>
    <n v="236992.58"/>
    <n v="203812"/>
    <n v="33180.58"/>
    <m/>
    <m/>
    <n v="28533.68"/>
    <m/>
    <m/>
    <m/>
    <m/>
    <m/>
    <m/>
    <m/>
    <m/>
    <m/>
    <m/>
    <n v="4646.8999999999996"/>
    <m/>
  </r>
  <r>
    <x v="0"/>
    <x v="0"/>
    <x v="1"/>
    <s v="PEG 400/"/>
    <s v="ARK CHEMICALS PRIVATE LIMITED"/>
    <s v="INTER-STATE"/>
    <s v="Maharashtra"/>
    <s v="(blank)"/>
    <n v="460"/>
    <n v="50087.53"/>
    <n v="46295.49"/>
    <n v="3792.0400000000004"/>
    <m/>
    <n v="2728.09"/>
    <m/>
    <m/>
    <n v="54.56"/>
    <n v="27.28"/>
    <m/>
    <m/>
    <m/>
    <m/>
    <m/>
    <m/>
    <m/>
    <n v="982.11"/>
    <m/>
  </r>
  <r>
    <x v="0"/>
    <x v="0"/>
    <x v="1"/>
    <s v="PEG 400/"/>
    <s v="India Glycols Limited"/>
    <s v="INTER-STATE"/>
    <s v="Maharashtra"/>
    <s v="(blank)"/>
    <n v="460"/>
    <n v="44426.75"/>
    <n v="38716.119999999995"/>
    <n v="5710.63"/>
    <m/>
    <n v="4839.5200000000004"/>
    <m/>
    <m/>
    <m/>
    <m/>
    <m/>
    <m/>
    <m/>
    <m/>
    <m/>
    <m/>
    <m/>
    <n v="871.11"/>
    <m/>
  </r>
  <r>
    <x v="0"/>
    <x v="0"/>
    <x v="3"/>
    <s v="PERFUME - 358502 PURE NEEM IMP III"/>
    <s v="SYMRISE PRIVATE LIMITED"/>
    <s v="INTER-STATE"/>
    <s v="Tamilnadu"/>
    <s v="(blank)"/>
    <n v="1000"/>
    <n v="547357.5"/>
    <n v="477000"/>
    <n v="70357.5"/>
    <m/>
    <n v="59625"/>
    <m/>
    <m/>
    <m/>
    <m/>
    <m/>
    <m/>
    <m/>
    <m/>
    <m/>
    <m/>
    <m/>
    <n v="10732.5"/>
    <m/>
  </r>
  <r>
    <x v="0"/>
    <x v="0"/>
    <x v="3"/>
    <s v="PERFUME 2665/2005-JBS"/>
    <s v="ULTRA INTERNATIONAL LIMITED"/>
    <s v="INTER-STATE"/>
    <s v="Uttar-pradesh"/>
    <s v="(blank)"/>
    <n v="58800"/>
    <n v="64774080"/>
    <n v="56448000"/>
    <n v="8326080"/>
    <m/>
    <n v="7056000"/>
    <m/>
    <m/>
    <m/>
    <m/>
    <m/>
    <m/>
    <m/>
    <m/>
    <m/>
    <m/>
    <m/>
    <n v="1270080"/>
    <m/>
  </r>
  <r>
    <x v="0"/>
    <x v="0"/>
    <x v="3"/>
    <s v="PERFUME AAVA 110 IMP1"/>
    <s v="GIVAUDAN (INDIA) PRIVATE LIMIT"/>
    <s v="INTER-STATE"/>
    <s v="Karnataka"/>
    <s v="(blank)"/>
    <n v="800"/>
    <n v="702618.59"/>
    <n v="612303.78"/>
    <n v="90314.81"/>
    <m/>
    <n v="76537.970000000016"/>
    <m/>
    <m/>
    <m/>
    <m/>
    <m/>
    <m/>
    <m/>
    <m/>
    <m/>
    <m/>
    <m/>
    <n v="13776.84"/>
    <m/>
  </r>
  <r>
    <x v="0"/>
    <x v="0"/>
    <x v="3"/>
    <s v="PERFUME BLEND FOR HHMITE"/>
    <s v="HESA PHARMACEUTICA"/>
    <s v="LOCAL"/>
    <s v="Himachal pradesh"/>
    <s v="(blank)"/>
    <n v="325"/>
    <n v="253500"/>
    <n v="243750"/>
    <n v="9750"/>
    <m/>
    <m/>
    <m/>
    <m/>
    <m/>
    <m/>
    <n v="9750"/>
    <m/>
    <m/>
    <m/>
    <m/>
    <m/>
    <m/>
    <m/>
    <m/>
  </r>
  <r>
    <x v="0"/>
    <x v="0"/>
    <x v="3"/>
    <s v="PERFUME DIVINE ROSE 2"/>
    <s v="FIRMENICH AROMATICS (I) PVT.LT"/>
    <s v="INTER-STATE"/>
    <s v="Maharashtra"/>
    <s v="(blank)"/>
    <n v="1800"/>
    <n v="2238465.09"/>
    <n v="1950732.1"/>
    <n v="287732.98999999993"/>
    <m/>
    <n v="243841.52000000002"/>
    <m/>
    <m/>
    <m/>
    <m/>
    <m/>
    <m/>
    <m/>
    <m/>
    <m/>
    <m/>
    <m/>
    <n v="43891.47"/>
    <m/>
  </r>
  <r>
    <x v="0"/>
    <x v="0"/>
    <x v="3"/>
    <s v="PERFUME DOVINA"/>
    <s v="FIRMENICH AROMATICS (I) PVT.LT"/>
    <s v="INTER-STATE"/>
    <s v="Maharashtra"/>
    <s v="(blank)"/>
    <n v="810"/>
    <n v="929475"/>
    <n v="810000"/>
    <n v="119475"/>
    <m/>
    <n v="101250"/>
    <m/>
    <m/>
    <m/>
    <m/>
    <m/>
    <m/>
    <m/>
    <m/>
    <m/>
    <m/>
    <m/>
    <n v="18225"/>
    <m/>
  </r>
  <r>
    <x v="0"/>
    <x v="0"/>
    <x v="3"/>
    <s v="PERFUME FOR DERMADEW"/>
    <s v="HESA PHARMACEUTICA"/>
    <s v="LOCAL"/>
    <s v="Himachal pradesh"/>
    <s v="(blank)"/>
    <n v="2715"/>
    <n v="2117700"/>
    <n v="2036250"/>
    <n v="81450"/>
    <m/>
    <m/>
    <m/>
    <m/>
    <m/>
    <m/>
    <n v="81450"/>
    <m/>
    <m/>
    <m/>
    <m/>
    <m/>
    <m/>
    <m/>
    <m/>
  </r>
  <r>
    <x v="0"/>
    <x v="0"/>
    <x v="3"/>
    <s v="PERFUME FOR DERMADEW BABY SOAP"/>
    <s v="HESA PHARMACEUTICA"/>
    <s v="LOCAL"/>
    <s v="Himachal pradesh"/>
    <s v="(blank)"/>
    <n v="1632.0000000000002"/>
    <n v="1272959.68"/>
    <n v="1223999.69"/>
    <n v="48959.99"/>
    <m/>
    <m/>
    <m/>
    <m/>
    <m/>
    <m/>
    <n v="48959.99"/>
    <m/>
    <m/>
    <m/>
    <m/>
    <m/>
    <m/>
    <m/>
    <m/>
  </r>
  <r>
    <x v="0"/>
    <x v="0"/>
    <x v="3"/>
    <s v="PERFUME FOR KZ SOAP"/>
    <s v="HESA PHARMACEUTICA"/>
    <s v="LOCAL"/>
    <s v="Himachal pradesh"/>
    <s v="(blank)"/>
    <n v="1745"/>
    <n v="1515358"/>
    <n v="1457075"/>
    <n v="58283"/>
    <m/>
    <m/>
    <m/>
    <m/>
    <m/>
    <m/>
    <n v="58283"/>
    <m/>
    <m/>
    <m/>
    <m/>
    <m/>
    <m/>
    <m/>
    <m/>
  </r>
  <r>
    <x v="0"/>
    <x v="0"/>
    <x v="3"/>
    <s v="PERFUME- GF - 97354"/>
    <s v="GOLDFIELD FRAGRANCES PVT.LTD."/>
    <s v="INTER-STATE"/>
    <s v="Goa"/>
    <s v="(blank)"/>
    <n v="1000"/>
    <n v="1290937.5"/>
    <n v="1125000"/>
    <n v="165937.5"/>
    <m/>
    <n v="140625"/>
    <m/>
    <m/>
    <m/>
    <m/>
    <m/>
    <m/>
    <m/>
    <m/>
    <m/>
    <m/>
    <m/>
    <n v="25312.5"/>
    <m/>
  </r>
  <r>
    <x v="0"/>
    <x v="0"/>
    <x v="3"/>
    <s v="Perfume- GF- 105280 ( Bleshing Pink)"/>
    <s v="GOLDFIELD FRAGRANCES PVT.LTD."/>
    <s v="INTER-STATE"/>
    <s v="Goa"/>
    <s v="(blank)"/>
    <n v="300"/>
    <n v="230647.5"/>
    <n v="201000"/>
    <n v="29647.5"/>
    <m/>
    <n v="25125"/>
    <m/>
    <m/>
    <m/>
    <m/>
    <m/>
    <m/>
    <m/>
    <m/>
    <m/>
    <m/>
    <m/>
    <n v="4522.5"/>
    <m/>
  </r>
  <r>
    <x v="0"/>
    <x v="0"/>
    <x v="3"/>
    <s v="PERFUME GIVAUDAN AMBER PLUS IMP3"/>
    <s v="GIVAUDAN (INDIA) PRIVATE LIMIT"/>
    <s v="INTER-STATE"/>
    <s v="Karnataka"/>
    <s v="(blank)"/>
    <n v="200"/>
    <n v="205801.72"/>
    <n v="179347.9"/>
    <n v="26453.82"/>
    <m/>
    <n v="22418.49"/>
    <m/>
    <m/>
    <m/>
    <m/>
    <m/>
    <m/>
    <m/>
    <m/>
    <m/>
    <m/>
    <m/>
    <n v="4035.33"/>
    <m/>
  </r>
  <r>
    <x v="0"/>
    <x v="0"/>
    <x v="3"/>
    <s v="PERFUME HALO GF 98701"/>
    <s v="GOLDFIELD FRAGRANCES PVT.LTD."/>
    <s v="INTER-STATE"/>
    <s v="Goa"/>
    <s v="(blank)"/>
    <n v="350"/>
    <n v="337365"/>
    <n v="294000"/>
    <n v="43365"/>
    <m/>
    <n v="36750"/>
    <m/>
    <m/>
    <m/>
    <m/>
    <m/>
    <m/>
    <m/>
    <m/>
    <m/>
    <m/>
    <m/>
    <n v="6615"/>
    <m/>
  </r>
  <r>
    <x v="0"/>
    <x v="0"/>
    <x v="3"/>
    <s v="PERFUME JBP 2233 (DEP FREE)"/>
    <s v="INTERNATIONAL FLAVOURS &amp; FRAGR"/>
    <s v="INTER-STATE"/>
    <s v="Tamilnadu"/>
    <s v="(blank)"/>
    <n v="1780"/>
    <n v="3047484.5999999996"/>
    <n v="2655760"/>
    <n v="391724.6"/>
    <m/>
    <n v="331970"/>
    <m/>
    <m/>
    <m/>
    <m/>
    <m/>
    <m/>
    <m/>
    <m/>
    <m/>
    <m/>
    <m/>
    <n v="59754.600000000006"/>
    <m/>
  </r>
  <r>
    <x v="0"/>
    <x v="0"/>
    <x v="3"/>
    <s v="PERFUME KAREENA 132 IMP 2"/>
    <s v="GIVAUDAN (INDIA) PRIVATE LIMIT"/>
    <s v="INTER-STATE"/>
    <s v="Karnataka"/>
    <s v="(blank)"/>
    <n v="8000"/>
    <n v="7026187.6299999999"/>
    <n v="6123039.3300000001"/>
    <n v="903148.29999999993"/>
    <m/>
    <n v="765379.91999999993"/>
    <m/>
    <m/>
    <m/>
    <m/>
    <m/>
    <m/>
    <m/>
    <m/>
    <m/>
    <m/>
    <m/>
    <n v="137768.38"/>
    <m/>
  </r>
  <r>
    <x v="0"/>
    <x v="0"/>
    <x v="3"/>
    <s v="PERFUME KAREENA 132 IMP 2"/>
    <s v="ITC LIMITED"/>
    <s v="INTER-STATE"/>
    <s v="Utarakhand"/>
    <s v="(blank)"/>
    <n v="799.9"/>
    <n v="716578.7300000001"/>
    <n v="702528.17"/>
    <n v="14050.56"/>
    <m/>
    <m/>
    <m/>
    <m/>
    <m/>
    <m/>
    <m/>
    <m/>
    <m/>
    <m/>
    <m/>
    <m/>
    <m/>
    <n v="14050.56"/>
    <m/>
  </r>
  <r>
    <x v="0"/>
    <x v="0"/>
    <x v="3"/>
    <s v="PERFUME LIFE GF 91900"/>
    <s v="GOLDFIELD FRAGRANCES PVT.LTD."/>
    <s v="INTER-STATE"/>
    <s v="Goa"/>
    <s v="(blank)"/>
    <n v="150"/>
    <n v="112741.88"/>
    <n v="98250"/>
    <n v="14491.880000000001"/>
    <m/>
    <n v="12281.25"/>
    <m/>
    <m/>
    <m/>
    <m/>
    <m/>
    <m/>
    <m/>
    <m/>
    <m/>
    <m/>
    <m/>
    <n v="2210.63"/>
    <m/>
  </r>
  <r>
    <x v="0"/>
    <x v="0"/>
    <x v="3"/>
    <s v="PERFUME MAMBELA 228141IAB"/>
    <s v="FIRMENICH AROMATICS (I) PVT.LT"/>
    <s v="INTER-STATE"/>
    <s v="Maharashtra"/>
    <s v="(blank)"/>
    <n v="900"/>
    <n v="1268123.8199999998"/>
    <n v="1105118.8"/>
    <n v="163005.02000000002"/>
    <m/>
    <n v="138139.85"/>
    <m/>
    <m/>
    <m/>
    <m/>
    <m/>
    <m/>
    <m/>
    <m/>
    <m/>
    <m/>
    <m/>
    <n v="24865.170000000002"/>
    <m/>
  </r>
  <r>
    <x v="0"/>
    <x v="0"/>
    <x v="3"/>
    <s v="PERFUME NEKO BOUQUET"/>
    <s v="ZEST AROMAS PVT. LTD."/>
    <s v="INTER-STATE"/>
    <s v="Dadra und nagar hav."/>
    <s v="(blank)"/>
    <n v="750"/>
    <n v="761653.14"/>
    <n v="663750"/>
    <n v="97903.140000000014"/>
    <m/>
    <n v="82968.75"/>
    <m/>
    <m/>
    <m/>
    <m/>
    <m/>
    <m/>
    <m/>
    <m/>
    <m/>
    <m/>
    <m/>
    <n v="14934.39"/>
    <m/>
  </r>
  <r>
    <x v="0"/>
    <x v="0"/>
    <x v="3"/>
    <s v="PERFUME ORIFLAME MILK &amp; HONEY 1923 ESS"/>
    <s v="ULTRA INTERNATIONAL LIMITED"/>
    <s v="INTER-STATE"/>
    <s v="Uttar-pradesh"/>
    <s v="(blank)"/>
    <n v="2110"/>
    <n v="3995021.82"/>
    <n v="3481500.5"/>
    <n v="513521.32"/>
    <m/>
    <n v="435187.56"/>
    <m/>
    <m/>
    <m/>
    <m/>
    <m/>
    <m/>
    <m/>
    <m/>
    <m/>
    <m/>
    <m/>
    <n v="78333.759999999995"/>
    <m/>
  </r>
  <r>
    <x v="0"/>
    <x v="0"/>
    <x v="3"/>
    <s v="PERFUME PEACE GF 99936"/>
    <s v="GOLDFIELD FRAGRANCES PVT.LTD."/>
    <s v="INTER-STATE"/>
    <s v="Goa"/>
    <s v="(blank)"/>
    <n v="13300"/>
    <n v="11064768.239999998"/>
    <n v="9642499.5600000005"/>
    <n v="1422268.68"/>
    <m/>
    <n v="1205312.44"/>
    <m/>
    <m/>
    <m/>
    <m/>
    <m/>
    <m/>
    <m/>
    <m/>
    <m/>
    <m/>
    <m/>
    <n v="216956.24"/>
    <m/>
  </r>
  <r>
    <x v="0"/>
    <x v="0"/>
    <x v="3"/>
    <s v="PERFUME SANDAL DOOR"/>
    <s v="FIRMENICH AROMATICS (I) PVT.LT"/>
    <s v="INTER-STATE"/>
    <s v="Maharashtra"/>
    <s v="(blank)"/>
    <n v="2600"/>
    <n v="2163037.38"/>
    <n v="1884999.9"/>
    <n v="278037.48"/>
    <m/>
    <n v="235624.97999999998"/>
    <m/>
    <m/>
    <m/>
    <m/>
    <m/>
    <m/>
    <m/>
    <m/>
    <m/>
    <m/>
    <m/>
    <n v="42412.5"/>
    <m/>
  </r>
  <r>
    <x v="0"/>
    <x v="0"/>
    <x v="3"/>
    <s v="PERFUME SAVLON"/>
    <s v="INTERNATIONAL FLAVOURS &amp; FRAGR"/>
    <s v="INTER-STATE"/>
    <s v="Tamilnadu"/>
    <s v="(blank)"/>
    <n v="100"/>
    <n v="90652.5"/>
    <n v="79000"/>
    <n v="11652.5"/>
    <m/>
    <n v="9875"/>
    <m/>
    <m/>
    <m/>
    <m/>
    <m/>
    <m/>
    <m/>
    <m/>
    <m/>
    <m/>
    <m/>
    <n v="1777.5"/>
    <m/>
  </r>
  <r>
    <x v="0"/>
    <x v="0"/>
    <x v="3"/>
    <s v="PERFUME STRAWBERRY CREAM 270609"/>
    <s v="KONARK HERBALS AND HEALTH CARE"/>
    <s v="INTER-STATE"/>
    <s v="Maharashtra"/>
    <s v="YES"/>
    <n v="350"/>
    <n v="551250"/>
    <n v="490000"/>
    <n v="61250"/>
    <m/>
    <n v="61250"/>
    <m/>
    <m/>
    <m/>
    <m/>
    <m/>
    <m/>
    <m/>
    <m/>
    <m/>
    <m/>
    <m/>
    <m/>
    <m/>
  </r>
  <r>
    <x v="0"/>
    <x v="0"/>
    <x v="3"/>
    <s v="PERFUME VELVETY GF-  104331"/>
    <s v="GOLDFIELD FRAGRANCES PVT.LTD."/>
    <s v="INTER-STATE"/>
    <s v="Goa"/>
    <s v="(blank)"/>
    <n v="200"/>
    <n v="151470"/>
    <n v="132000"/>
    <n v="19470"/>
    <m/>
    <n v="16500"/>
    <m/>
    <m/>
    <m/>
    <m/>
    <m/>
    <m/>
    <m/>
    <m/>
    <m/>
    <m/>
    <m/>
    <n v="2970"/>
    <m/>
  </r>
  <r>
    <x v="0"/>
    <x v="0"/>
    <x v="1"/>
    <s v="PERMETHRIN BLEND"/>
    <s v="HESA PHARMACEUTICA"/>
    <s v="LOCAL"/>
    <s v="Himachal pradesh"/>
    <s v="(blank)"/>
    <n v="216"/>
    <n v="494208"/>
    <n v="475200"/>
    <n v="19008"/>
    <m/>
    <m/>
    <m/>
    <m/>
    <m/>
    <m/>
    <n v="19008"/>
    <m/>
    <m/>
    <m/>
    <m/>
    <m/>
    <m/>
    <m/>
    <m/>
  </r>
  <r>
    <x v="0"/>
    <x v="0"/>
    <x v="1"/>
    <s v="PET FILM J&amp;J BABY POWDER 200G/ 400G"/>
    <s v="KRIS FLEXIPACKS PRIVATE LIMITE"/>
    <s v="INTER-STATE"/>
    <s v="Maharashtra"/>
    <s v="YES"/>
    <n v="4042.2999999999997"/>
    <n v="2273792.63"/>
    <n v="2021149"/>
    <n v="252643.63"/>
    <m/>
    <n v="252643.63"/>
    <m/>
    <m/>
    <m/>
    <m/>
    <m/>
    <m/>
    <m/>
    <m/>
    <m/>
    <m/>
    <m/>
    <m/>
    <m/>
  </r>
  <r>
    <x v="0"/>
    <x v="0"/>
    <x v="1"/>
    <s v="PET FILM J&amp;J BABY POWDER 200G/ 400G 1PIC"/>
    <s v="KRIS FLEXIPACKS PRIVATE LIMITE"/>
    <s v="INTER-STATE"/>
    <s v="Maharashtra"/>
    <s v="YES"/>
    <n v="509.6"/>
    <n v="292383"/>
    <n v="259896"/>
    <n v="32487"/>
    <m/>
    <n v="32487"/>
    <m/>
    <m/>
    <m/>
    <m/>
    <m/>
    <m/>
    <m/>
    <m/>
    <m/>
    <m/>
    <m/>
    <m/>
    <m/>
  </r>
  <r>
    <x v="0"/>
    <x v="0"/>
    <x v="1"/>
    <s v="PET SLEEVE J&amp;J BABY POWDER 50G/ 100G"/>
    <s v="KRIS FLEXIPACKS PRIVATE LIMITE"/>
    <s v="INTER-STATE"/>
    <s v="Maharashtra"/>
    <s v="YES"/>
    <n v="656.8"/>
    <n v="369447.75"/>
    <n v="328398"/>
    <n v="41049.75"/>
    <m/>
    <n v="41049.75"/>
    <m/>
    <m/>
    <m/>
    <m/>
    <m/>
    <m/>
    <m/>
    <m/>
    <m/>
    <m/>
    <m/>
    <m/>
    <m/>
  </r>
  <r>
    <x v="0"/>
    <x v="0"/>
    <x v="1"/>
    <s v="PET SLEEVE J&amp;J BABY POWDER 50G/100G 1PIC"/>
    <s v="KRIS FLEXIPACKS PRIVATE LIMITE"/>
    <s v="INTER-STATE"/>
    <s v="Maharashtra"/>
    <s v="YES"/>
    <n v="998.4"/>
    <n v="572832"/>
    <n v="509184"/>
    <n v="63648"/>
    <m/>
    <n v="63648"/>
    <m/>
    <m/>
    <m/>
    <m/>
    <m/>
    <m/>
    <m/>
    <m/>
    <m/>
    <m/>
    <m/>
    <m/>
    <m/>
  </r>
  <r>
    <x v="0"/>
    <x v="0"/>
    <x v="1"/>
    <s v="POUCH SAVLON GLY SOAP 45G WP ITC"/>
    <s v="SWETA INDUSTRIES"/>
    <s v="INTER-STATE"/>
    <s v="West-bengal"/>
    <s v="(blank)"/>
    <n v="785100"/>
    <n v="623455.5"/>
    <n v="611230.88"/>
    <n v="12224.619999999999"/>
    <m/>
    <m/>
    <m/>
    <m/>
    <m/>
    <m/>
    <m/>
    <m/>
    <m/>
    <m/>
    <m/>
    <m/>
    <m/>
    <n v="12224.619999999999"/>
    <m/>
  </r>
  <r>
    <x v="0"/>
    <x v="0"/>
    <x v="1"/>
    <s v="POVIDONE K-30"/>
    <s v="DEEPSHELL ENTERPRISE"/>
    <s v="INTER-STATE"/>
    <s v="Maharashtra"/>
    <s v="(blank)"/>
    <n v="150"/>
    <n v="188350.18"/>
    <n v="184657.05"/>
    <n v="3693.13"/>
    <m/>
    <m/>
    <m/>
    <m/>
    <m/>
    <m/>
    <m/>
    <m/>
    <m/>
    <m/>
    <m/>
    <m/>
    <m/>
    <n v="3693.13"/>
    <m/>
  </r>
  <r>
    <x v="0"/>
    <x v="0"/>
    <x v="1"/>
    <s v="PRINTED BOPPFILM FROLIX 75G-JANSSEN"/>
    <s v="SUPER SEALS"/>
    <s v="INTER-STATE"/>
    <s v="Maharashtra"/>
    <s v="(blank)"/>
    <n v="53.32"/>
    <n v="16825.800000000003"/>
    <n v="14663"/>
    <n v="2162.8000000000002"/>
    <m/>
    <n v="1832.88"/>
    <m/>
    <m/>
    <m/>
    <m/>
    <m/>
    <m/>
    <m/>
    <m/>
    <m/>
    <m/>
    <m/>
    <n v="329.92"/>
    <m/>
  </r>
  <r>
    <x v="0"/>
    <x v="0"/>
    <x v="1"/>
    <s v="PRINTED LEAFLET FROLIX 75G(JANSSEN, J&amp;J)"/>
    <s v="MAYUR PRINT N PACK"/>
    <s v="INTER-STATE"/>
    <s v="Maharashtra"/>
    <s v="(blank)"/>
    <n v="74000"/>
    <n v="10189.799999999999"/>
    <n v="9990"/>
    <n v="199.8"/>
    <m/>
    <m/>
    <m/>
    <m/>
    <m/>
    <m/>
    <m/>
    <m/>
    <m/>
    <m/>
    <m/>
    <m/>
    <m/>
    <n v="199.8"/>
    <m/>
  </r>
  <r>
    <x v="0"/>
    <x v="0"/>
    <x v="1"/>
    <s v="PROPLYENE GYLCOL USP"/>
    <s v="VIMAL INTERTRADE PVT. LTD"/>
    <s v="INTER-STATE"/>
    <s v="Maharashtra"/>
    <s v="(blank)"/>
    <n v="1290"/>
    <n v="187107.03"/>
    <n v="163056.24"/>
    <n v="24050.79"/>
    <m/>
    <n v="20382.03"/>
    <m/>
    <m/>
    <m/>
    <m/>
    <m/>
    <m/>
    <m/>
    <m/>
    <m/>
    <m/>
    <m/>
    <n v="3668.76"/>
    <m/>
  </r>
  <r>
    <x v="0"/>
    <x v="0"/>
    <x v="1"/>
    <s v="PROPLYENE GYLCOL USP"/>
    <s v="VIMAL LIFESCIENCES PVT. LTD."/>
    <s v="INTER-STATE"/>
    <s v="Maharashtra"/>
    <s v="(blank)"/>
    <n v="12900"/>
    <n v="1421219.7"/>
    <n v="1344666.88"/>
    <n v="76552.820000000007"/>
    <m/>
    <n v="48685.759999999995"/>
    <m/>
    <m/>
    <m/>
    <m/>
    <m/>
    <m/>
    <m/>
    <m/>
    <m/>
    <m/>
    <m/>
    <n v="27867.059999999998"/>
    <m/>
  </r>
  <r>
    <x v="0"/>
    <x v="0"/>
    <x v="1"/>
    <s v="PROPYLENE GLYCOL IP"/>
    <s v="KRISHNA SOLVECHEM LTD"/>
    <s v="INTER-STATE"/>
    <s v="Maharashtra"/>
    <s v="(blank)"/>
    <n v="2150"/>
    <n v="276345.83"/>
    <n v="240824.24000000002"/>
    <n v="35521.590000000004"/>
    <m/>
    <n v="30103.040000000001"/>
    <m/>
    <m/>
    <m/>
    <m/>
    <m/>
    <m/>
    <m/>
    <m/>
    <m/>
    <m/>
    <m/>
    <n v="5418.55"/>
    <m/>
  </r>
  <r>
    <x v="0"/>
    <x v="0"/>
    <x v="1"/>
    <s v="RNCC/Ground Calcium Carbonate"/>
    <s v="LIME CHEMICALS LTD"/>
    <s v="LOCAL"/>
    <s v="Himachal pradesh"/>
    <s v="(blank)"/>
    <n v="1257000"/>
    <n v="10458239.98"/>
    <n v="10055999.99"/>
    <n v="402239.99"/>
    <m/>
    <m/>
    <m/>
    <m/>
    <m/>
    <m/>
    <n v="402239.99"/>
    <m/>
    <m/>
    <m/>
    <m/>
    <m/>
    <m/>
    <m/>
    <m/>
  </r>
  <r>
    <x v="0"/>
    <x v="0"/>
    <x v="1"/>
    <s v="SALICYLIC ACID IP"/>
    <s v="ALTA LABORATORIES LIMITED"/>
    <s v="INTER-STATE"/>
    <s v="Maharashtra"/>
    <s v="(blank)"/>
    <n v="2675"/>
    <n v="593544.18999999994"/>
    <n v="517249.82"/>
    <n v="76294.37000000001"/>
    <m/>
    <n v="64656.24"/>
    <m/>
    <m/>
    <m/>
    <m/>
    <m/>
    <m/>
    <m/>
    <m/>
    <m/>
    <m/>
    <m/>
    <n v="11638.130000000001"/>
    <m/>
  </r>
  <r>
    <x v="0"/>
    <x v="0"/>
    <x v="1"/>
    <s v="SALICYLIC ACID-H&amp;H"/>
    <s v="HESA PHARMACEUTICA"/>
    <s v="LOCAL"/>
    <s v="Himachal pradesh"/>
    <s v="(blank)"/>
    <n v="59"/>
    <n v="17487.599999999999"/>
    <n v="16815"/>
    <n v="672.59999999999991"/>
    <m/>
    <m/>
    <m/>
    <m/>
    <m/>
    <m/>
    <n v="672.59999999999991"/>
    <m/>
    <m/>
    <m/>
    <m/>
    <m/>
    <m/>
    <m/>
    <m/>
  </r>
  <r>
    <x v="0"/>
    <x v="0"/>
    <x v="1"/>
    <s v="SHEA BUTTER-ULTRA REFINED"/>
    <s v="N V ORGANICS PVT LTD."/>
    <s v="INTER-STATE"/>
    <s v="Delhi"/>
    <s v="(blank)"/>
    <n v="325"/>
    <n v="195585"/>
    <n v="191750"/>
    <n v="3835"/>
    <m/>
    <m/>
    <m/>
    <m/>
    <m/>
    <m/>
    <m/>
    <m/>
    <m/>
    <m/>
    <m/>
    <m/>
    <m/>
    <n v="3835"/>
    <m/>
  </r>
  <r>
    <x v="0"/>
    <x v="0"/>
    <x v="1"/>
    <s v="SHRINK FILM JBP 200G+JBS 100G OFFER PKG"/>
    <s v="Shrink Packaging Systems Pvt."/>
    <s v="INTER-STATE"/>
    <s v="Maharashtra"/>
    <s v="(blank)"/>
    <n v="154512"/>
    <n v="532440"/>
    <n v="522000"/>
    <n v="10440"/>
    <m/>
    <m/>
    <m/>
    <m/>
    <m/>
    <m/>
    <m/>
    <m/>
    <m/>
    <m/>
    <m/>
    <m/>
    <m/>
    <n v="10440"/>
    <m/>
  </r>
  <r>
    <x v="0"/>
    <x v="0"/>
    <x v="7"/>
    <s v="SHRINK SLEEVE CANDID SOAP 100GX6"/>
    <s v="Grip Tight Packaging (I) Pvt.L"/>
    <s v="INTER-STATE"/>
    <s v="Maharashtra"/>
    <s v="(blank)"/>
    <n v="32000"/>
    <n v="24234.98"/>
    <n v="21119.8"/>
    <n v="3115.18"/>
    <m/>
    <n v="2639.98"/>
    <m/>
    <m/>
    <m/>
    <m/>
    <m/>
    <m/>
    <m/>
    <m/>
    <m/>
    <m/>
    <m/>
    <n v="475.2"/>
    <m/>
  </r>
  <r>
    <x v="0"/>
    <x v="0"/>
    <x v="7"/>
    <s v="SHRINK SLEEVE CANDID SOAP 100GX6"/>
    <s v="GRIP TIGHT SHRINK FILM PVT LTD"/>
    <s v="INTER-STATE"/>
    <s v="Maharashtra"/>
    <s v="(blank)"/>
    <n v="105000"/>
    <n v="106029.00000000001"/>
    <n v="92400"/>
    <n v="13629"/>
    <m/>
    <n v="11550"/>
    <m/>
    <m/>
    <m/>
    <m/>
    <m/>
    <m/>
    <m/>
    <m/>
    <m/>
    <m/>
    <m/>
    <n v="2079"/>
    <m/>
  </r>
  <r>
    <x v="0"/>
    <x v="0"/>
    <x v="7"/>
    <s v="SHRINK SLEEVE CANDID SOAP 50GX6"/>
    <s v="GRIP TIGHT SHRINK FILM PVT LTD"/>
    <s v="INTER-STATE"/>
    <s v="Maharashtra"/>
    <s v="(blank)"/>
    <n v="17500"/>
    <n v="13052.820000000002"/>
    <n v="11375"/>
    <n v="1677.82"/>
    <m/>
    <n v="1421.88"/>
    <m/>
    <m/>
    <m/>
    <m/>
    <m/>
    <m/>
    <m/>
    <m/>
    <m/>
    <m/>
    <m/>
    <n v="255.94"/>
    <m/>
  </r>
  <r>
    <x v="0"/>
    <x v="0"/>
    <x v="7"/>
    <s v="SHRINK SLEEVE GALDERMA COM SOAP 75G"/>
    <s v="Grip Tight Packaging (I) Pvt.L"/>
    <s v="INTER-STATE"/>
    <s v="Maharashtra"/>
    <s v="(blank)"/>
    <n v="372400"/>
    <n v="240620.02"/>
    <n v="209690.62000000002"/>
    <n v="30929.4"/>
    <m/>
    <n v="26211.350000000006"/>
    <m/>
    <m/>
    <m/>
    <m/>
    <m/>
    <m/>
    <m/>
    <m/>
    <m/>
    <m/>
    <m/>
    <n v="4718.05"/>
    <m/>
  </r>
  <r>
    <x v="0"/>
    <x v="0"/>
    <x v="7"/>
    <s v="SHRINK SLEEVE NIVEA SOAP 125GX2"/>
    <s v="Vaibhav Plasto Printing &amp; Pack"/>
    <s v="INTER-STATE"/>
    <s v="Maharashtra"/>
    <s v="(blank)"/>
    <n v="51400"/>
    <n v="18047.86"/>
    <n v="15727.98"/>
    <n v="2319.88"/>
    <m/>
    <n v="1966"/>
    <m/>
    <m/>
    <m/>
    <m/>
    <m/>
    <m/>
    <m/>
    <m/>
    <m/>
    <m/>
    <m/>
    <n v="353.88"/>
    <m/>
  </r>
  <r>
    <x v="0"/>
    <x v="0"/>
    <x v="7"/>
    <s v="SHRINK SLEEVE NIVEA SOAP 125GX4"/>
    <s v="Vaibhav Plasto Printing &amp; Pack"/>
    <s v="INTER-STATE"/>
    <s v="Maharashtra"/>
    <s v="(blank)"/>
    <n v="99800"/>
    <n v="54969.84"/>
    <n v="47904"/>
    <n v="7065.84"/>
    <m/>
    <n v="5988"/>
    <m/>
    <m/>
    <m/>
    <m/>
    <m/>
    <m/>
    <m/>
    <m/>
    <m/>
    <m/>
    <m/>
    <n v="1077.8400000000001"/>
    <m/>
  </r>
  <r>
    <x v="0"/>
    <x v="0"/>
    <x v="7"/>
    <s v="SHRINK SLEEVE NIVEA SOAP 75GX2"/>
    <s v="Vaibhav Plasto Printing &amp; Pack"/>
    <s v="INTER-STATE"/>
    <s v="Maharashtra"/>
    <s v="(blank)"/>
    <n v="49200"/>
    <n v="14340.08"/>
    <n v="12496.8"/>
    <n v="1843.28"/>
    <m/>
    <n v="1562.1"/>
    <m/>
    <m/>
    <m/>
    <m/>
    <m/>
    <m/>
    <m/>
    <m/>
    <m/>
    <m/>
    <m/>
    <n v="281.18"/>
    <m/>
  </r>
  <r>
    <x v="0"/>
    <x v="0"/>
    <x v="7"/>
    <s v="SHRINK SLEEVE NIVEA SOAP 75GX4"/>
    <s v="Vaibhav Plasto Printing &amp; Pack"/>
    <s v="INTER-STATE"/>
    <s v="Maharashtra"/>
    <s v="(blank)"/>
    <n v="101400"/>
    <n v="46193.55"/>
    <n v="40255.800000000003"/>
    <n v="5937.75"/>
    <m/>
    <n v="5031.9799999999996"/>
    <m/>
    <m/>
    <m/>
    <m/>
    <m/>
    <m/>
    <m/>
    <m/>
    <m/>
    <m/>
    <m/>
    <n v="905.77"/>
    <m/>
  </r>
  <r>
    <x v="0"/>
    <x v="0"/>
    <x v="1"/>
    <s v="SLEEVE SAVLON HYGIENE 100 GM -TAIWA"/>
    <s v="ANU PACKAGING"/>
    <s v="INTER-STATE"/>
    <s v="Maharashtra"/>
    <s v="(blank)"/>
    <n v="55600"/>
    <n v="31124.48"/>
    <n v="30514.2"/>
    <n v="610.28"/>
    <m/>
    <m/>
    <m/>
    <m/>
    <m/>
    <m/>
    <m/>
    <m/>
    <m/>
    <m/>
    <m/>
    <m/>
    <m/>
    <n v="610.28"/>
    <m/>
  </r>
  <r>
    <x v="0"/>
    <x v="0"/>
    <x v="1"/>
    <s v="SOAP NOODLES TRANSLUCENT"/>
    <s v="ITC LIMITED"/>
    <s v="INTER-STATE"/>
    <s v="Utarakhand"/>
    <s v="(blank)"/>
    <n v="45699.5"/>
    <n v="3116577.9400000004"/>
    <n v="3055468.5700000003"/>
    <n v="61109.369999999995"/>
    <m/>
    <m/>
    <m/>
    <m/>
    <m/>
    <m/>
    <m/>
    <m/>
    <m/>
    <m/>
    <m/>
    <m/>
    <m/>
    <n v="61109.369999999995"/>
    <m/>
  </r>
  <r>
    <x v="0"/>
    <x v="0"/>
    <x v="1"/>
    <s v="SOAP NOODLES-PALMSABUN 8000(80:20&amp;ALK.)"/>
    <s v="H &amp; B PHARMACEUTICA LLP"/>
    <s v="INTER-STATE"/>
    <s v="Maharashtra"/>
    <s v="(blank)"/>
    <n v="558100"/>
    <n v="47163356.599999994"/>
    <n v="46238584.899999999"/>
    <n v="924771.7"/>
    <m/>
    <m/>
    <m/>
    <m/>
    <m/>
    <m/>
    <m/>
    <m/>
    <m/>
    <m/>
    <m/>
    <m/>
    <m/>
    <n v="924771.7"/>
    <m/>
  </r>
  <r>
    <x v="0"/>
    <x v="0"/>
    <x v="1"/>
    <s v="SODIUM CARBOXY METHYL CELLULOSE"/>
    <s v="NITIN CHEMICALS"/>
    <s v="INTER-STATE"/>
    <s v="Maharashtra"/>
    <s v="(blank)"/>
    <n v="425"/>
    <n v="34246.5"/>
    <n v="33575"/>
    <n v="671.5"/>
    <m/>
    <m/>
    <m/>
    <m/>
    <m/>
    <m/>
    <m/>
    <m/>
    <m/>
    <m/>
    <m/>
    <m/>
    <m/>
    <n v="671.5"/>
    <m/>
  </r>
  <r>
    <x v="0"/>
    <x v="0"/>
    <x v="1"/>
    <s v="SODIUM LAURYL SULPHATE 12-14 N"/>
    <s v="GODREJ INDUSTRIES LIMITED"/>
    <s v="INTER-STATE"/>
    <s v="Gujarat"/>
    <s v="(blank)"/>
    <n v="9720"/>
    <n v="1289927.31"/>
    <n v="1124119.6499999999"/>
    <n v="165807.66"/>
    <m/>
    <n v="140514.95000000001"/>
    <m/>
    <m/>
    <m/>
    <m/>
    <m/>
    <m/>
    <m/>
    <m/>
    <m/>
    <m/>
    <m/>
    <n v="25292.710000000003"/>
    <m/>
  </r>
  <r>
    <x v="0"/>
    <x v="0"/>
    <x v="1"/>
    <s v="SODIUM LAURYL SULPHATE POW"/>
    <s v="GODREJ INDUSTRIES LIMITED"/>
    <s v="INTER-STATE"/>
    <s v="Gujarat"/>
    <s v="(blank)"/>
    <n v="640"/>
    <n v="87393.600000000006"/>
    <n v="76160"/>
    <n v="11233.6"/>
    <m/>
    <n v="9520"/>
    <m/>
    <m/>
    <m/>
    <m/>
    <m/>
    <m/>
    <m/>
    <m/>
    <m/>
    <m/>
    <m/>
    <n v="1713.6"/>
    <m/>
  </r>
  <r>
    <x v="0"/>
    <x v="0"/>
    <x v="1"/>
    <s v="SODIUM META BISULFITE"/>
    <s v="ARK CHEMICALS PRIVATE LIMITED"/>
    <s v="INTER-STATE"/>
    <s v="Maharashtra"/>
    <s v="(blank)"/>
    <n v="75"/>
    <n v="3216.38"/>
    <n v="2802.94"/>
    <n v="413.44"/>
    <m/>
    <n v="350.37"/>
    <m/>
    <m/>
    <m/>
    <m/>
    <m/>
    <m/>
    <m/>
    <m/>
    <m/>
    <m/>
    <m/>
    <n v="63.07"/>
    <m/>
  </r>
  <r>
    <x v="0"/>
    <x v="0"/>
    <x v="1"/>
    <s v="SODIUM META BISULFITE"/>
    <s v="JKW Chemicals Pvt. Ltd."/>
    <s v="INTER-STATE"/>
    <s v="Maharashtra"/>
    <s v="(blank)"/>
    <n v="800"/>
    <n v="29674.55"/>
    <n v="29092.7"/>
    <n v="581.85"/>
    <m/>
    <m/>
    <m/>
    <m/>
    <m/>
    <m/>
    <m/>
    <m/>
    <m/>
    <m/>
    <m/>
    <m/>
    <m/>
    <n v="581.85"/>
    <m/>
  </r>
  <r>
    <x v="0"/>
    <x v="0"/>
    <x v="1"/>
    <s v="SODIUM META BISULFITE"/>
    <s v="RAJ IMPEX"/>
    <s v="INTER-STATE"/>
    <s v="Maharashtra"/>
    <s v="(blank)"/>
    <n v="525"/>
    <n v="23608.790000000005"/>
    <n v="20574.12"/>
    <n v="3034.67"/>
    <m/>
    <n v="2571.7499999999995"/>
    <m/>
    <m/>
    <m/>
    <m/>
    <m/>
    <m/>
    <m/>
    <m/>
    <m/>
    <m/>
    <m/>
    <n v="462.92"/>
    <m/>
  </r>
  <r>
    <x v="0"/>
    <x v="0"/>
    <x v="1"/>
    <s v="SODIUM SESQUICITRATE"/>
    <s v="NANDU CHEMICAL INDUSTRIES"/>
    <s v="INTER-STATE"/>
    <s v="Karnataka"/>
    <s v="(blank)"/>
    <n v="5500"/>
    <n v="2019600"/>
    <n v="1760000"/>
    <n v="259600"/>
    <m/>
    <n v="220000"/>
    <m/>
    <m/>
    <m/>
    <m/>
    <m/>
    <m/>
    <m/>
    <m/>
    <m/>
    <m/>
    <m/>
    <n v="39600"/>
    <m/>
  </r>
  <r>
    <x v="0"/>
    <x v="0"/>
    <x v="1"/>
    <s v="SODIUM SESQUICITRATE"/>
    <s v="NAVNIDH PHARMA LAB"/>
    <s v="INTER-STATE"/>
    <s v="Maharashtra"/>
    <s v="(blank)"/>
    <n v="4100"/>
    <n v="987997.5"/>
    <n v="861000"/>
    <n v="126997.5"/>
    <m/>
    <n v="107625"/>
    <m/>
    <m/>
    <m/>
    <m/>
    <m/>
    <m/>
    <m/>
    <m/>
    <m/>
    <m/>
    <m/>
    <n v="19372.5"/>
    <m/>
  </r>
  <r>
    <x v="0"/>
    <x v="0"/>
    <x v="1"/>
    <s v="SODIUM SULFATE"/>
    <s v="SUDESH CHEMICALS PVT LTD"/>
    <s v="INTER-STATE"/>
    <s v="Gujarat"/>
    <s v="(blank)"/>
    <n v="11150"/>
    <n v="92807.4"/>
    <n v="80877.88"/>
    <n v="11929.52"/>
    <m/>
    <n v="10109.760000000002"/>
    <m/>
    <m/>
    <m/>
    <m/>
    <m/>
    <m/>
    <m/>
    <m/>
    <m/>
    <m/>
    <m/>
    <n v="1819.7599999999998"/>
    <m/>
  </r>
  <r>
    <x v="0"/>
    <x v="0"/>
    <x v="1"/>
    <s v="SODIUM THIOSULFATE/6459 (IMPORTANT)"/>
    <s v="MERCK LIMITED"/>
    <s v="INTER-STATE"/>
    <s v="Maharashtra"/>
    <s v="(blank)"/>
    <n v="5550"/>
    <n v="1779074.0717714801"/>
    <n v="1708615.9600000002"/>
    <n v="70458.111771480006"/>
    <m/>
    <m/>
    <n v="39973.635800000004"/>
    <m/>
    <n v="799.4727160000001"/>
    <n v="399.73635800000005"/>
    <m/>
    <m/>
    <m/>
    <m/>
    <m/>
    <m/>
    <m/>
    <n v="29285.266897480004"/>
    <m/>
  </r>
  <r>
    <x v="0"/>
    <x v="0"/>
    <x v="1"/>
    <s v="SOFT PETROLEUM JELLY"/>
    <s v="ALKA CHEMICAL INDUSTRIES"/>
    <s v="INTER-STATE"/>
    <s v="Maharashtra"/>
    <s v="(blank)"/>
    <n v="6220"/>
    <n v="580364.6399216"/>
    <n v="500348.07"/>
    <n v="80016.569921600007"/>
    <m/>
    <m/>
    <n v="70048.72600000001"/>
    <m/>
    <n v="256.57071999999999"/>
    <n v="128.28536"/>
    <m/>
    <m/>
    <m/>
    <m/>
    <m/>
    <m/>
    <m/>
    <n v="9582.987841600001"/>
    <m/>
  </r>
  <r>
    <x v="0"/>
    <x v="0"/>
    <x v="1"/>
    <s v="SORBITOL 70%"/>
    <s v="GULSHAN POLYOLS  LTD"/>
    <s v="INTER-STATE"/>
    <s v="Gujarat"/>
    <s v="(blank)"/>
    <n v="67200"/>
    <n v="2708352.6399999997"/>
    <n v="2360399.7400000002"/>
    <n v="347952.9"/>
    <m/>
    <n v="294328.46999999997"/>
    <m/>
    <m/>
    <n v="346.32"/>
    <n v="173.16"/>
    <m/>
    <m/>
    <m/>
    <m/>
    <m/>
    <m/>
    <m/>
    <n v="53104.95"/>
    <m/>
  </r>
  <r>
    <x v="0"/>
    <x v="0"/>
    <x v="1"/>
    <s v="STICKER NIVEA MUSK TALC 100G OFFER"/>
    <s v="AD PRINT EXCELLENCE"/>
    <s v="INTER-STATE"/>
    <s v="Maharashtra"/>
    <s v="(blank)"/>
    <n v="43640"/>
    <n v="55641"/>
    <n v="54550"/>
    <n v="1091"/>
    <m/>
    <m/>
    <m/>
    <m/>
    <m/>
    <m/>
    <m/>
    <m/>
    <m/>
    <m/>
    <m/>
    <m/>
    <m/>
    <n v="1091"/>
    <m/>
  </r>
  <r>
    <x v="0"/>
    <x v="0"/>
    <x v="1"/>
    <s v="STICKER NIVEA MUSK TALC 400G OFFER"/>
    <s v="AD PRINT EXCELLENCE"/>
    <s v="INTER-STATE"/>
    <s v="Maharashtra"/>
    <s v="(blank)"/>
    <n v="22995"/>
    <n v="35182.33"/>
    <n v="34492.479999999996"/>
    <n v="689.85"/>
    <m/>
    <m/>
    <m/>
    <m/>
    <m/>
    <m/>
    <m/>
    <m/>
    <m/>
    <m/>
    <m/>
    <m/>
    <m/>
    <n v="689.85"/>
    <m/>
  </r>
  <r>
    <x v="0"/>
    <x v="0"/>
    <x v="1"/>
    <s v="STICKER NIVEA PURE TALC 100G OFFER"/>
    <s v="AD PRINT EXCELLENCE"/>
    <s v="INTER-STATE"/>
    <s v="Maharashtra"/>
    <s v="(blank)"/>
    <n v="35018"/>
    <n v="44647.930000000008"/>
    <n v="43772.479999999996"/>
    <n v="875.45"/>
    <m/>
    <m/>
    <m/>
    <m/>
    <m/>
    <m/>
    <m/>
    <m/>
    <m/>
    <m/>
    <m/>
    <m/>
    <m/>
    <n v="875.45"/>
    <m/>
  </r>
  <r>
    <x v="0"/>
    <x v="0"/>
    <x v="1"/>
    <s v="STICKER NIVEA PURE TALC 400G OFFER"/>
    <s v="AD PRINT EXCELLENCE"/>
    <s v="INTER-STATE"/>
    <s v="Maharashtra"/>
    <s v="(blank)"/>
    <n v="34982"/>
    <n v="53522.460000000006"/>
    <n v="52473"/>
    <n v="1049.46"/>
    <m/>
    <m/>
    <m/>
    <m/>
    <m/>
    <m/>
    <m/>
    <m/>
    <m/>
    <m/>
    <m/>
    <m/>
    <m/>
    <n v="1049.46"/>
    <m/>
  </r>
  <r>
    <x v="0"/>
    <x v="0"/>
    <x v="1"/>
    <s v="Stickers for JBP 30Gm"/>
    <s v="WEBTECH LABELS PVT LTD"/>
    <s v="INTER-STATE"/>
    <s v="Maharashtra"/>
    <s v="(blank)"/>
    <n v="122000"/>
    <n v="8399.48"/>
    <n v="7319.8"/>
    <n v="1079.68"/>
    <m/>
    <n v="914.98"/>
    <m/>
    <m/>
    <m/>
    <m/>
    <m/>
    <m/>
    <m/>
    <m/>
    <m/>
    <m/>
    <m/>
    <n v="164.7"/>
    <m/>
  </r>
  <r>
    <x v="0"/>
    <x v="0"/>
    <x v="8"/>
    <s v="STIFFNER 68MM 130 BOARD + 10Μ POLY"/>
    <s v="ADHUNIK PACKAGERS PVT. LTD"/>
    <s v="LOCAL"/>
    <s v="Himachal pradesh"/>
    <s v="(blank)"/>
    <n v="2457.6"/>
    <n v="203073.8"/>
    <n v="195263.27000000002"/>
    <n v="7810.5300000000007"/>
    <m/>
    <m/>
    <m/>
    <m/>
    <m/>
    <m/>
    <n v="7810.5300000000007"/>
    <m/>
    <m/>
    <m/>
    <m/>
    <m/>
    <m/>
    <m/>
    <m/>
  </r>
  <r>
    <x v="0"/>
    <x v="0"/>
    <x v="8"/>
    <s v="STIFFNER 68MM 130 BOARD + 10Μ POLY"/>
    <s v="SWEET INDUSTRIES INDIA PVT.LTD"/>
    <s v="LOCAL"/>
    <s v="Himachal pradesh"/>
    <s v="(blank)"/>
    <n v="4565"/>
    <n v="379807.8"/>
    <n v="365199.81"/>
    <n v="14607.990000000002"/>
    <m/>
    <m/>
    <m/>
    <m/>
    <m/>
    <m/>
    <n v="14607.990000000002"/>
    <m/>
    <m/>
    <m/>
    <m/>
    <m/>
    <m/>
    <m/>
    <m/>
  </r>
  <r>
    <x v="0"/>
    <x v="0"/>
    <x v="8"/>
    <s v="STIFFNER 74MM 130 ASR +14 POLY"/>
    <s v="SWEET INDUSTRIES INDIA PVT.LTD"/>
    <s v="LOCAL"/>
    <s v="Himachal pradesh"/>
    <s v="(blank)"/>
    <n v="1358"/>
    <n v="106670"/>
    <n v="102567.31"/>
    <n v="4102.6900000000005"/>
    <m/>
    <m/>
    <m/>
    <m/>
    <m/>
    <m/>
    <n v="4102.6900000000005"/>
    <m/>
    <m/>
    <m/>
    <m/>
    <m/>
    <m/>
    <m/>
    <m/>
  </r>
  <r>
    <x v="0"/>
    <x v="0"/>
    <x v="8"/>
    <s v="STIFFNER 79MM 115 BOARD + 10Μ POLY"/>
    <s v="ADHUNIK PACKAGERS PVT. LTD"/>
    <s v="LOCAL"/>
    <s v="Himachal pradesh"/>
    <s v="(blank)"/>
    <n v="1705"/>
    <n v="140795"/>
    <n v="135379.81"/>
    <n v="5415.1900000000005"/>
    <m/>
    <m/>
    <m/>
    <m/>
    <m/>
    <m/>
    <n v="5415.1900000000005"/>
    <m/>
    <m/>
    <m/>
    <m/>
    <m/>
    <m/>
    <m/>
    <m/>
  </r>
  <r>
    <x v="0"/>
    <x v="0"/>
    <x v="8"/>
    <s v="STIFFNER 79MM 115 BOARD + 10Μ POLY"/>
    <s v="SWEET INDUSTRIES INDIA PVT.LTD"/>
    <s v="LOCAL"/>
    <s v="Himachal pradesh"/>
    <s v="(blank)"/>
    <n v="4465"/>
    <n v="371487.2"/>
    <n v="357199.24"/>
    <n v="14287.96"/>
    <m/>
    <m/>
    <m/>
    <m/>
    <m/>
    <m/>
    <n v="14287.96"/>
    <m/>
    <m/>
    <m/>
    <m/>
    <m/>
    <m/>
    <m/>
    <m/>
  </r>
  <r>
    <x v="0"/>
    <x v="0"/>
    <x v="8"/>
    <s v="STIFFNER 85MM 130 ASR +10 POLY J&amp;J EXP"/>
    <s v="SWEET INDUSTRIES INDIA PVT.LTD"/>
    <s v="LOCAL"/>
    <s v="Himachal pradesh"/>
    <s v="(blank)"/>
    <n v="489"/>
    <n v="53398.8"/>
    <n v="51345"/>
    <n v="2053.8000000000002"/>
    <m/>
    <m/>
    <m/>
    <m/>
    <m/>
    <m/>
    <n v="2053.8000000000002"/>
    <m/>
    <m/>
    <m/>
    <m/>
    <m/>
    <m/>
    <m/>
    <m/>
  </r>
  <r>
    <x v="0"/>
    <x v="0"/>
    <x v="8"/>
    <s v="STIFFNER 85MM 130 ASR +12 POLY"/>
    <s v="SWEET INDUSTRIES INDIA PVT.LTD"/>
    <s v="LOCAL"/>
    <s v="Himachal pradesh"/>
    <s v="(blank)"/>
    <n v="290"/>
    <n v="24599.260000000002"/>
    <n v="21025"/>
    <n v="3574.26"/>
    <m/>
    <n v="2628.13"/>
    <m/>
    <m/>
    <m/>
    <m/>
    <n v="946.13"/>
    <m/>
    <m/>
    <m/>
    <m/>
    <m/>
    <m/>
    <m/>
    <m/>
  </r>
  <r>
    <x v="0"/>
    <x v="0"/>
    <x v="8"/>
    <s v="STIFFNER 88MM 130 ASR +14 POLY"/>
    <s v="ADHUNIK PACKAGERS PVT. LTD"/>
    <s v="LOCAL"/>
    <s v="Himachal pradesh"/>
    <s v="(blank)"/>
    <n v="18982.300000000003"/>
    <n v="1496404.3800000001"/>
    <n v="1438850.37"/>
    <n v="57554.01"/>
    <m/>
    <m/>
    <m/>
    <m/>
    <m/>
    <m/>
    <n v="57554.01"/>
    <m/>
    <m/>
    <m/>
    <m/>
    <m/>
    <m/>
    <m/>
    <m/>
  </r>
  <r>
    <x v="0"/>
    <x v="0"/>
    <x v="8"/>
    <s v="STIFFNER 90 MM 115/10 GSM J&amp; J"/>
    <s v="SWEET INDUSTRIES INDIA PVT.LTD"/>
    <s v="LOCAL"/>
    <s v="Himachal pradesh"/>
    <s v="(blank)"/>
    <n v="977"/>
    <n v="81286"/>
    <n v="78159.62"/>
    <n v="3126.38"/>
    <m/>
    <m/>
    <m/>
    <m/>
    <m/>
    <m/>
    <n v="3126.38"/>
    <m/>
    <m/>
    <m/>
    <m/>
    <m/>
    <m/>
    <m/>
    <m/>
  </r>
  <r>
    <x v="0"/>
    <x v="0"/>
    <x v="1"/>
    <s v="SWEET ALMOND OIL"/>
    <s v="AROMEX INDUSTRY"/>
    <s v="INTER-STATE"/>
    <s v="Maharashtra"/>
    <s v="(blank)"/>
    <n v="1173"/>
    <n v="607024.89999999991"/>
    <n v="595122.46"/>
    <n v="11902.440000000002"/>
    <m/>
    <m/>
    <m/>
    <m/>
    <m/>
    <m/>
    <m/>
    <m/>
    <m/>
    <m/>
    <m/>
    <m/>
    <m/>
    <n v="11902.440000000002"/>
    <m/>
  </r>
  <r>
    <x v="0"/>
    <x v="0"/>
    <x v="1"/>
    <s v="TALC FINEX"/>
    <s v="UDAIPUR MINERAL DEVELOPMENT"/>
    <s v="INTER-STATE"/>
    <s v="Rajsthan"/>
    <s v="(blank)"/>
    <n v="4152780"/>
    <n v="50549618.070000023"/>
    <n v="49558449.270000055"/>
    <n v="991168.79999999597"/>
    <m/>
    <m/>
    <m/>
    <m/>
    <m/>
    <m/>
    <m/>
    <m/>
    <m/>
    <m/>
    <m/>
    <m/>
    <m/>
    <n v="991168.79999999597"/>
    <m/>
  </r>
  <r>
    <x v="0"/>
    <x v="0"/>
    <x v="1"/>
    <s v="TALC/12394 NIVEA"/>
    <s v="HI TECH MINERALS AND CHEMICALS"/>
    <s v="INTER-STATE"/>
    <s v="Rajsthan"/>
    <s v="(blank)"/>
    <n v="47220"/>
    <n v="633361.86"/>
    <n v="620943"/>
    <n v="12418.86"/>
    <m/>
    <m/>
    <m/>
    <m/>
    <m/>
    <m/>
    <m/>
    <m/>
    <m/>
    <m/>
    <m/>
    <m/>
    <m/>
    <n v="12418.86"/>
    <m/>
  </r>
  <r>
    <x v="0"/>
    <x v="0"/>
    <x v="1"/>
    <s v="TALC/12394 NIVEA"/>
    <s v="HI TECH MINERALS AND CHEMICALS"/>
    <s v="INTER-STATE"/>
    <s v="Uttar-pradesh"/>
    <s v="(blank)"/>
    <n v="77370"/>
    <n v="1037763.83"/>
    <n v="1017415.5"/>
    <n v="20348.329999999998"/>
    <m/>
    <m/>
    <m/>
    <m/>
    <m/>
    <m/>
    <m/>
    <m/>
    <m/>
    <m/>
    <m/>
    <m/>
    <m/>
    <n v="20348.329999999998"/>
    <m/>
  </r>
  <r>
    <x v="0"/>
    <x v="0"/>
    <x v="1"/>
    <s v="TEA TREE OIL"/>
    <s v="PIOMA CHEMICALS"/>
    <s v="INTER-STATE"/>
    <s v="Maharashtra"/>
    <s v="(blank)"/>
    <n v="4.2"/>
    <n v="29559.599999999999"/>
    <n v="28980"/>
    <n v="579.6"/>
    <m/>
    <m/>
    <m/>
    <m/>
    <m/>
    <m/>
    <m/>
    <m/>
    <m/>
    <m/>
    <m/>
    <m/>
    <m/>
    <n v="579.6"/>
    <m/>
  </r>
  <r>
    <x v="0"/>
    <x v="0"/>
    <x v="1"/>
    <s v="TINOGAURD TT"/>
    <s v="ARK CHEMICALS PRIVATE LIMITED"/>
    <s v="INTER-STATE"/>
    <s v="Maharashtra"/>
    <s v="(blank)"/>
    <n v="40"/>
    <n v="53539.159999999996"/>
    <n v="46657.22"/>
    <n v="6881.9400000000005"/>
    <m/>
    <n v="5832.15"/>
    <m/>
    <m/>
    <m/>
    <m/>
    <m/>
    <m/>
    <m/>
    <m/>
    <m/>
    <m/>
    <m/>
    <n v="1049.79"/>
    <m/>
  </r>
  <r>
    <x v="0"/>
    <x v="0"/>
    <x v="1"/>
    <s v="TINOGAURD TT"/>
    <s v="SUNSHINE INDIA INC."/>
    <s v="INTER-STATE"/>
    <s v="Uttar-pradesh"/>
    <s v="(blank)"/>
    <n v="80"/>
    <n v="88516.87"/>
    <n v="77138.89"/>
    <n v="11377.98"/>
    <m/>
    <n v="9642.36"/>
    <m/>
    <m/>
    <m/>
    <m/>
    <m/>
    <m/>
    <m/>
    <m/>
    <m/>
    <m/>
    <m/>
    <n v="1735.62"/>
    <m/>
  </r>
  <r>
    <x v="0"/>
    <x v="0"/>
    <x v="1"/>
    <s v="TINOPAL CBS-X"/>
    <s v="ARK CHEMICALS PRIVATE LIMITED"/>
    <s v="INTER-STATE"/>
    <s v="Maharashtra"/>
    <s v="(blank)"/>
    <n v="825"/>
    <n v="1272122.9099999997"/>
    <n v="1108770.28"/>
    <n v="163352.63"/>
    <m/>
    <n v="137927.39000000001"/>
    <m/>
    <m/>
    <n v="321.08"/>
    <n v="160.54"/>
    <m/>
    <m/>
    <m/>
    <m/>
    <m/>
    <m/>
    <m/>
    <n v="24943.620000000003"/>
    <m/>
  </r>
  <r>
    <x v="0"/>
    <x v="0"/>
    <x v="1"/>
    <s v="TINOPAL CBS-X"/>
    <s v="SUNSHINE INDIA INC."/>
    <s v="INTER-STATE"/>
    <s v="Uttar-pradesh"/>
    <s v="(blank)"/>
    <n v="675"/>
    <n v="888461.51000000013"/>
    <n v="842962.3400000002"/>
    <n v="45499.17000000002"/>
    <m/>
    <n v="28078.36"/>
    <m/>
    <m/>
    <m/>
    <m/>
    <m/>
    <m/>
    <m/>
    <m/>
    <m/>
    <m/>
    <m/>
    <n v="17420.809999999998"/>
    <m/>
  </r>
  <r>
    <x v="0"/>
    <x v="0"/>
    <x v="1"/>
    <s v="TITANIUM DIOXIDE"/>
    <s v="RAMNIKLAL .S.GOSALIA &amp; CO"/>
    <s v="INTER-STATE"/>
    <s v="Maharashtra"/>
    <s v="(blank)"/>
    <n v="55900"/>
    <n v="6426299.5100000007"/>
    <n v="5600260.9600000009"/>
    <n v="826038.54999999993"/>
    <m/>
    <n v="700032.64999999991"/>
    <m/>
    <m/>
    <m/>
    <m/>
    <m/>
    <m/>
    <m/>
    <m/>
    <m/>
    <m/>
    <m/>
    <n v="126005.90000000004"/>
    <m/>
  </r>
  <r>
    <x v="0"/>
    <x v="0"/>
    <x v="1"/>
    <s v="TITANIUM DIOXIDE J&amp;J"/>
    <s v="RAMNIKLAL .S.GOSALIA &amp; CO"/>
    <s v="INTER-STATE"/>
    <s v="Maharashtra"/>
    <s v="(blank)"/>
    <n v="45000"/>
    <n v="6076958.4900000002"/>
    <n v="5295824.3900000006"/>
    <n v="781134.10000000009"/>
    <m/>
    <n v="661978.04999999993"/>
    <m/>
    <m/>
    <m/>
    <m/>
    <m/>
    <m/>
    <m/>
    <m/>
    <m/>
    <m/>
    <m/>
    <n v="119156.05000000002"/>
    <m/>
  </r>
  <r>
    <x v="0"/>
    <x v="0"/>
    <x v="1"/>
    <s v="TITANIUM DIOXIDE/96242"/>
    <s v="SIGNET CHEMICAL CORPORATION PV"/>
    <s v="INTER-STATE"/>
    <s v="Maharashtra"/>
    <s v="(blank)"/>
    <n v="4625"/>
    <n v="2348991.4299999997"/>
    <n v="2112958.21"/>
    <n v="236033.22000000003"/>
    <m/>
    <n v="189974.56"/>
    <m/>
    <m/>
    <m/>
    <m/>
    <m/>
    <m/>
    <m/>
    <m/>
    <m/>
    <m/>
    <m/>
    <n v="46058.66"/>
    <m/>
  </r>
  <r>
    <x v="0"/>
    <x v="0"/>
    <x v="1"/>
    <s v="TRICHLORO CARBANILIDE(TCC)"/>
    <s v="CHEMSPEC CHEMICALS PVT.LTD"/>
    <s v="INTER-STATE"/>
    <s v="Maharashtra"/>
    <s v="(blank)"/>
    <n v="2600"/>
    <n v="1041126.06"/>
    <n v="907299.37"/>
    <n v="133826.69"/>
    <m/>
    <n v="113412.42"/>
    <m/>
    <m/>
    <m/>
    <m/>
    <m/>
    <m/>
    <m/>
    <m/>
    <m/>
    <m/>
    <m/>
    <n v="20414.27"/>
    <m/>
  </r>
  <r>
    <x v="0"/>
    <x v="0"/>
    <x v="1"/>
    <s v="TRIETHANOLAMINE-99%"/>
    <s v="VENUS INTERNATIONAL"/>
    <s v="INTER-STATE"/>
    <s v="Maharashtra"/>
    <s v="(blank)"/>
    <n v="231.33"/>
    <n v="31486.95"/>
    <n v="30869.56"/>
    <n v="617.39"/>
    <m/>
    <m/>
    <m/>
    <m/>
    <m/>
    <m/>
    <m/>
    <m/>
    <m/>
    <m/>
    <m/>
    <m/>
    <m/>
    <n v="617.39"/>
    <m/>
  </r>
  <r>
    <x v="0"/>
    <x v="0"/>
    <x v="1"/>
    <s v="VITAMIN A PALMITATE"/>
    <s v="NANDLAL BANKATLAL PVT. LTD."/>
    <s v="INTER-STATE"/>
    <s v="Maharashtra"/>
    <s v="(blank)"/>
    <n v="15"/>
    <n v="79381.8"/>
    <n v="68267.8"/>
    <n v="11114"/>
    <m/>
    <m/>
    <n v="9557.5"/>
    <m/>
    <m/>
    <m/>
    <m/>
    <m/>
    <m/>
    <m/>
    <m/>
    <m/>
    <m/>
    <n v="1556.5"/>
    <m/>
  </r>
  <r>
    <x v="0"/>
    <x v="0"/>
    <x v="1"/>
    <s v="VITAMIN E ACETATE"/>
    <s v="ARK CHEMICALS PRIVATE LIMITED"/>
    <s v="INTER-STATE"/>
    <s v="Maharashtra"/>
    <s v="(blank)"/>
    <n v="550"/>
    <n v="1099964.67"/>
    <n v="1007879.88"/>
    <n v="92084.790000000008"/>
    <m/>
    <n v="70516.849999999991"/>
    <m/>
    <m/>
    <m/>
    <m/>
    <m/>
    <m/>
    <m/>
    <m/>
    <m/>
    <m/>
    <m/>
    <n v="21567.94"/>
    <m/>
  </r>
  <r>
    <x v="0"/>
    <x v="0"/>
    <x v="1"/>
    <s v="VITAMIN E ACETATE"/>
    <s v="MERCK LIMITED"/>
    <s v="INTER-STATE"/>
    <s v="Maharashtra"/>
    <s v="(blank)"/>
    <n v="200"/>
    <n v="573393"/>
    <n v="500000"/>
    <n v="73393"/>
    <m/>
    <n v="61250"/>
    <m/>
    <m/>
    <n v="600"/>
    <n v="300"/>
    <m/>
    <m/>
    <m/>
    <m/>
    <m/>
    <m/>
    <m/>
    <n v="11243"/>
    <m/>
  </r>
  <r>
    <x v="0"/>
    <x v="0"/>
    <x v="1"/>
    <s v="VITAMIN E ACETATE"/>
    <s v="SOHAM ORGANICS PVT. LTD."/>
    <s v="INTER-STATE"/>
    <s v="Maharashtra"/>
    <s v="(blank)"/>
    <n v="500"/>
    <n v="860625"/>
    <n v="750000"/>
    <n v="110625"/>
    <m/>
    <n v="93750"/>
    <m/>
    <m/>
    <m/>
    <m/>
    <m/>
    <m/>
    <m/>
    <m/>
    <m/>
    <m/>
    <m/>
    <n v="16875"/>
    <m/>
  </r>
  <r>
    <x v="0"/>
    <x v="0"/>
    <x v="1"/>
    <s v="VITAMIN E ACETATE"/>
    <s v="SUNSHINE INDIA INC."/>
    <s v="INTER-STATE"/>
    <s v="Uttar-pradesh"/>
    <s v="(blank)"/>
    <n v="600"/>
    <n v="1104697.4100000001"/>
    <n v="1051449.27"/>
    <n v="53248.14"/>
    <m/>
    <n v="31587.410000000003"/>
    <m/>
    <m/>
    <m/>
    <m/>
    <m/>
    <m/>
    <m/>
    <m/>
    <m/>
    <m/>
    <m/>
    <n v="21660.73"/>
    <m/>
  </r>
  <r>
    <x v="0"/>
    <x v="0"/>
    <x v="1"/>
    <s v="VITAMIN E ACETATE-HENKEL"/>
    <s v="ARK CHEMICALS PRIVATE LIMITED"/>
    <s v="INTER-STATE"/>
    <s v="Maharashtra"/>
    <s v="(blank)"/>
    <n v="25"/>
    <n v="54065.5"/>
    <n v="47115.9"/>
    <n v="6949.5999999999995"/>
    <m/>
    <n v="5889.49"/>
    <m/>
    <m/>
    <m/>
    <m/>
    <m/>
    <m/>
    <m/>
    <m/>
    <m/>
    <m/>
    <m/>
    <n v="1060.1099999999999"/>
    <m/>
  </r>
  <r>
    <x v="0"/>
    <x v="0"/>
    <x v="6"/>
    <s v="WRAPPER CHANDAN SPARSH SOAP 150G MP"/>
    <s v="MODERN PACKAGING COMPANY"/>
    <s v="INTER-STATE"/>
    <s v="Gujarat"/>
    <s v="(blank)"/>
    <n v="3337.3999999999996"/>
    <n v="599506.09"/>
    <n v="522445.39"/>
    <n v="77060.699999999983"/>
    <m/>
    <n v="65305.68"/>
    <m/>
    <m/>
    <m/>
    <m/>
    <m/>
    <m/>
    <m/>
    <m/>
    <m/>
    <m/>
    <m/>
    <n v="11755.019999999999"/>
    <m/>
  </r>
  <r>
    <x v="0"/>
    <x v="0"/>
    <x v="6"/>
    <s v="WRAPPER SAVLON 100G"/>
    <s v="THE PAPER PRODUCTS LTD."/>
    <s v="INTER-STATE"/>
    <s v="Maharashtra"/>
    <s v="(blank)"/>
    <n v="523.21"/>
    <n v="120076.7"/>
    <n v="104642"/>
    <n v="15434.7"/>
    <m/>
    <n v="13080.25"/>
    <m/>
    <m/>
    <m/>
    <m/>
    <m/>
    <m/>
    <m/>
    <m/>
    <m/>
    <m/>
    <m/>
    <n v="2354.4499999999998"/>
    <m/>
  </r>
  <r>
    <x v="0"/>
    <x v="0"/>
    <x v="6"/>
    <s v="WRAPPER SAVLON ALOE VERA SOAP 125G"/>
    <s v="MODERN PACKAGING COMPANY"/>
    <s v="INTER-STATE"/>
    <s v="Gujarat"/>
    <s v="(blank)"/>
    <n v="373.15999999999997"/>
    <n v="79118.429999999993"/>
    <n v="69034.429999999993"/>
    <n v="10084"/>
    <m/>
    <n v="8284.130000000001"/>
    <m/>
    <m/>
    <n v="165.69"/>
    <n v="82.84"/>
    <m/>
    <m/>
    <m/>
    <m/>
    <m/>
    <m/>
    <m/>
    <n v="1551.3400000000001"/>
    <m/>
  </r>
  <r>
    <x v="0"/>
    <x v="0"/>
    <x v="6"/>
    <s v="WRAPPER SAVLON ALV 125G ITC 4OFF"/>
    <s v="MODERN PACKAGING COMPANY"/>
    <s v="INTER-STATE"/>
    <s v="Gujarat"/>
    <s v="(blank)"/>
    <n v="500"/>
    <n v="173272.5"/>
    <n v="151000"/>
    <n v="22272.5"/>
    <m/>
    <n v="18875"/>
    <m/>
    <m/>
    <m/>
    <m/>
    <m/>
    <m/>
    <m/>
    <m/>
    <m/>
    <m/>
    <m/>
    <n v="3397.5"/>
    <m/>
  </r>
  <r>
    <x v="0"/>
    <x v="0"/>
    <x v="6"/>
    <s v="WRAPPER SAVLON ALV 75G ITC 5OFF"/>
    <s v="MODERN PACKAGING COMPANY"/>
    <s v="INTER-STATE"/>
    <s v="Gujarat"/>
    <s v="(blank)"/>
    <n v="997.66000000000008"/>
    <n v="265553.31"/>
    <n v="231419"/>
    <n v="34134.31"/>
    <m/>
    <n v="28927.379999999997"/>
    <m/>
    <m/>
    <m/>
    <m/>
    <m/>
    <m/>
    <m/>
    <m/>
    <m/>
    <m/>
    <m/>
    <n v="5206.93"/>
    <m/>
  </r>
  <r>
    <x v="0"/>
    <x v="0"/>
    <x v="6"/>
    <s v="WRAPPER SAVLON GLY SOAP 125G ITC 4OFF"/>
    <s v="MODERN PACKAGING COMPANY"/>
    <s v="INTER-STATE"/>
    <s v="Gujarat"/>
    <s v="(blank)"/>
    <n v="492.13"/>
    <n v="159250.04999999999"/>
    <n v="138780"/>
    <n v="20470.05"/>
    <m/>
    <n v="17347.5"/>
    <m/>
    <m/>
    <m/>
    <m/>
    <m/>
    <m/>
    <m/>
    <m/>
    <m/>
    <m/>
    <m/>
    <n v="3122.55"/>
    <m/>
  </r>
  <r>
    <x v="0"/>
    <x v="0"/>
    <x v="6"/>
    <s v="WRAPPER SAVLON GLY SOAP 45G ITC"/>
    <s v="MODERN PACKAGING COMPANY"/>
    <s v="INTER-STATE"/>
    <s v="Gujarat"/>
    <s v="(blank)"/>
    <n v="14381.980000000001"/>
    <n v="2754335.23"/>
    <n v="2400292.14"/>
    <n v="354043.08999999997"/>
    <m/>
    <n v="300036.5"/>
    <m/>
    <m/>
    <m/>
    <m/>
    <m/>
    <m/>
    <m/>
    <m/>
    <m/>
    <m/>
    <m/>
    <n v="54006.59"/>
    <m/>
  </r>
  <r>
    <x v="0"/>
    <x v="0"/>
    <x v="6"/>
    <s v="WRAPPER SAVLON GLY SOAP 75G ITC 5OFF"/>
    <s v="MODERN PACKAGING COMPANY"/>
    <s v="INTER-STATE"/>
    <s v="Gujarat"/>
    <s v="(blank)"/>
    <n v="1092.56"/>
    <n v="225928.69"/>
    <n v="196887.75"/>
    <n v="29040.940000000002"/>
    <m/>
    <n v="24610.97"/>
    <m/>
    <m/>
    <m/>
    <m/>
    <m/>
    <m/>
    <m/>
    <m/>
    <m/>
    <m/>
    <m/>
    <n v="4429.97"/>
    <m/>
  </r>
  <r>
    <x v="0"/>
    <x v="0"/>
    <x v="6"/>
    <s v="WRAPPER SAVLON GLY SOAP 75GX3 ITC"/>
    <s v="MODERN PACKAGING COMPANY"/>
    <s v="INTER-STATE"/>
    <s v="Gujarat"/>
    <s v="(blank)"/>
    <n v="7142.0999999999995"/>
    <n v="1408137.3900000001"/>
    <n v="1227134.97"/>
    <n v="181002.42"/>
    <m/>
    <n v="153391.88"/>
    <m/>
    <m/>
    <m/>
    <m/>
    <m/>
    <m/>
    <m/>
    <m/>
    <m/>
    <m/>
    <m/>
    <n v="27610.54"/>
    <m/>
  </r>
  <r>
    <x v="0"/>
    <x v="0"/>
    <x v="6"/>
    <s v="WRAPPER SAVLON SOAP 125X2 ITC"/>
    <s v="MODERN PACKAGING COMPANY"/>
    <s v="INTER-STATE"/>
    <s v="Gujarat"/>
    <s v="(blank)"/>
    <n v="993.78"/>
    <n v="207382.57"/>
    <n v="180725.56"/>
    <n v="26657.010000000002"/>
    <m/>
    <n v="22590.690000000002"/>
    <m/>
    <m/>
    <m/>
    <m/>
    <m/>
    <m/>
    <m/>
    <m/>
    <m/>
    <m/>
    <m/>
    <n v="4066.3199999999997"/>
    <m/>
  </r>
  <r>
    <x v="0"/>
    <x v="0"/>
    <x v="6"/>
    <s v="WRAPPER TETMOSOL SOAP 100G"/>
    <s v="ORIENT PRESS LTD."/>
    <s v="INTER-STATE"/>
    <s v="Maharashtra"/>
    <s v="(blank)"/>
    <n v="21841.100000000002"/>
    <n v="5238137.75"/>
    <n v="4564825.8900000006"/>
    <n v="673311.86"/>
    <m/>
    <n v="570603.24000000011"/>
    <m/>
    <m/>
    <m/>
    <m/>
    <m/>
    <m/>
    <m/>
    <m/>
    <m/>
    <m/>
    <m/>
    <n v="102708.62"/>
    <m/>
  </r>
  <r>
    <x v="0"/>
    <x v="0"/>
    <x v="6"/>
    <s v="WRAPPER TETMOSOL SOAP 100G"/>
    <s v="SWEET INDUSTRIES INDIA PVT.LTD"/>
    <s v="LOCAL"/>
    <s v="Himachal pradesh"/>
    <s v="(blank)"/>
    <n v="5051"/>
    <n v="1247597"/>
    <n v="1199612.5"/>
    <n v="47984.5"/>
    <m/>
    <m/>
    <m/>
    <m/>
    <m/>
    <m/>
    <n v="47984.5"/>
    <m/>
    <m/>
    <m/>
    <m/>
    <m/>
    <m/>
    <m/>
    <m/>
  </r>
  <r>
    <x v="0"/>
    <x v="0"/>
    <x v="6"/>
    <s v="WRAPPER TETMOSOL SOAP 75G EXP"/>
    <s v="SWEET INDUSTRIES INDIA PVT.LTD"/>
    <s v="LOCAL"/>
    <s v="Himachal pradesh"/>
    <s v="(blank)"/>
    <n v="1335"/>
    <n v="416520"/>
    <n v="400500"/>
    <n v="16020"/>
    <m/>
    <m/>
    <m/>
    <m/>
    <m/>
    <m/>
    <n v="16020"/>
    <m/>
    <m/>
    <m/>
    <m/>
    <m/>
    <m/>
    <m/>
    <m/>
  </r>
  <r>
    <x v="0"/>
    <x v="0"/>
    <x v="1"/>
    <s v="XERLITE DENIM BLUE TSNCI 61565"/>
    <s v="DEVARSONS INDUSTRIES PVT.LTD."/>
    <s v="INTER-STATE"/>
    <s v="Gujarat"/>
    <s v="(blank)"/>
    <n v="40000"/>
    <n v="114750"/>
    <n v="100000"/>
    <n v="14750"/>
    <m/>
    <n v="12500"/>
    <m/>
    <m/>
    <m/>
    <m/>
    <m/>
    <m/>
    <m/>
    <m/>
    <m/>
    <m/>
    <m/>
    <n v="2250"/>
    <m/>
  </r>
  <r>
    <x v="0"/>
    <x v="0"/>
    <x v="1"/>
    <s v="XIAMETER PMX-200 SILICONE FLUID 350 cs"/>
    <s v="CONNELL BROS COMPANY"/>
    <s v="INTER-STATE"/>
    <s v="Maharashtra"/>
    <s v="(blank)"/>
    <n v="200"/>
    <n v="45712.32"/>
    <n v="44816"/>
    <n v="896.32"/>
    <m/>
    <m/>
    <m/>
    <m/>
    <m/>
    <m/>
    <m/>
    <m/>
    <m/>
    <m/>
    <m/>
    <m/>
    <m/>
    <n v="896.32"/>
    <m/>
  </r>
  <r>
    <x v="0"/>
    <x v="0"/>
    <x v="1"/>
    <s v="XIAMETER PMX-200 SILICONE FLUID 50 CS"/>
    <s v="CONNELL BROS COMPANY"/>
    <s v="INTER-STATE"/>
    <s v="Maharashtra"/>
    <s v="(blank)"/>
    <n v="14000"/>
    <n v="3024062.48"/>
    <n v="2964767.1399999997"/>
    <n v="59295.339999999989"/>
    <m/>
    <m/>
    <m/>
    <m/>
    <m/>
    <m/>
    <m/>
    <m/>
    <m/>
    <m/>
    <m/>
    <m/>
    <m/>
    <n v="59295.339999999989"/>
    <m/>
  </r>
  <r>
    <x v="0"/>
    <x v="0"/>
    <x v="1"/>
    <s v="XIAMETER PMX-200 SILICONE FLUID 50 CS"/>
    <s v="MASCOT UNIVERSAL PVT. LTD."/>
    <s v="INTER-STATE"/>
    <s v="Maharashtra"/>
    <s v="(blank)"/>
    <n v="8200"/>
    <n v="1936364.12110212"/>
    <n v="1737713.5599999998"/>
    <n v="198650.56110212003"/>
    <m/>
    <n v="47473.97"/>
    <n v="121440.84020000001"/>
    <m/>
    <n v="1495.9964040000004"/>
    <n v="747.99820200000022"/>
    <m/>
    <m/>
    <m/>
    <m/>
    <m/>
    <m/>
    <m/>
    <n v="27491.756296119998"/>
    <m/>
  </r>
  <r>
    <x v="0"/>
    <x v="0"/>
    <x v="1"/>
    <s v="ZINC OXIDE - J&amp;J"/>
    <s v="KVB PROCESSORS PVT. LTD."/>
    <s v="INTER-STATE"/>
    <s v="Maharashtra"/>
    <s v="(blank)"/>
    <n v="22825"/>
    <n v="3961025.7099999995"/>
    <n v="3451874.2399999998"/>
    <n v="509151.47000000003"/>
    <m/>
    <n v="431484.27999999997"/>
    <m/>
    <m/>
    <m/>
    <m/>
    <m/>
    <m/>
    <m/>
    <m/>
    <m/>
    <m/>
    <m/>
    <n v="77667.19"/>
    <m/>
  </r>
  <r>
    <x v="0"/>
    <x v="1"/>
    <x v="1"/>
    <s v="3 PLY INNER SMARTIKLEEN HANDGEL 60ML"/>
    <s v="BHANUSHALI PACKAGING"/>
    <s v="INTER-STATE"/>
    <s v="Gujarat"/>
    <s v="(blank)"/>
    <n v="865"/>
    <n v="4208.5599999999995"/>
    <n v="3892.49"/>
    <n v="316.07"/>
    <n v="233.55"/>
    <m/>
    <m/>
    <m/>
    <m/>
    <m/>
    <m/>
    <m/>
    <m/>
    <m/>
    <m/>
    <m/>
    <m/>
    <n v="82.52"/>
    <m/>
  </r>
  <r>
    <x v="0"/>
    <x v="1"/>
    <x v="1"/>
    <s v="ADHESIVE GUM  DYNACOL 600"/>
    <s v="CHEMLINE INDIA LIMITED"/>
    <s v="INTER-STATE"/>
    <s v="Harayana"/>
    <s v="(blank)"/>
    <n v="3080"/>
    <n v="204989.47"/>
    <n v="178640.06000000003"/>
    <n v="26349.410000000007"/>
    <m/>
    <n v="22330.01"/>
    <m/>
    <m/>
    <m/>
    <m/>
    <m/>
    <m/>
    <m/>
    <m/>
    <m/>
    <m/>
    <m/>
    <n v="4019.4000000000005"/>
    <m/>
  </r>
  <r>
    <x v="0"/>
    <x v="1"/>
    <x v="1"/>
    <s v="AOS XL 46 (38%)"/>
    <s v="RHODIA SPECIALTY CHEMICAL INDI"/>
    <s v="INTER-STATE"/>
    <s v="Maharashtra"/>
    <s v="(blank)"/>
    <n v="138180"/>
    <n v="6194282.4900000002"/>
    <n v="5398067.5199999996"/>
    <n v="796214.97000000009"/>
    <m/>
    <n v="674758.44"/>
    <m/>
    <m/>
    <m/>
    <m/>
    <m/>
    <m/>
    <m/>
    <m/>
    <m/>
    <m/>
    <m/>
    <n v="121456.53000000001"/>
    <m/>
  </r>
  <r>
    <x v="0"/>
    <x v="1"/>
    <x v="2"/>
    <s v="BOPP TAPE  RBI  PRINTED"/>
    <s v="POSITIVE INDUSTRIES"/>
    <s v="INTER-STATE"/>
    <s v="Dadra und nagar hav."/>
    <s v="(blank)"/>
    <n v="8640"/>
    <n v="292473.02999999997"/>
    <n v="254878.44"/>
    <n v="37594.589999999997"/>
    <m/>
    <n v="31859.829999999998"/>
    <m/>
    <m/>
    <m/>
    <m/>
    <m/>
    <m/>
    <m/>
    <m/>
    <m/>
    <m/>
    <m/>
    <n v="5734.76"/>
    <m/>
  </r>
  <r>
    <x v="0"/>
    <x v="1"/>
    <x v="1"/>
    <s v="BOTTLE  DETTOL AS 110ML"/>
    <s v="HSIL Limited Packaging Product"/>
    <s v="INTER-STATE"/>
    <s v="Karnataka"/>
    <s v="(blank)"/>
    <n v="375975"/>
    <n v="1156668.7799999998"/>
    <n v="1007990.1999999998"/>
    <n v="148678.57999999999"/>
    <m/>
    <n v="125998.79"/>
    <m/>
    <m/>
    <m/>
    <m/>
    <m/>
    <m/>
    <m/>
    <m/>
    <m/>
    <m/>
    <m/>
    <n v="22679.79"/>
    <m/>
  </r>
  <r>
    <x v="0"/>
    <x v="1"/>
    <x v="1"/>
    <s v="BOTTLE  DETTOL AS 200ML"/>
    <s v="HINDUSTHAN NATIONAL GLASS"/>
    <s v="INTER-STATE"/>
    <s v="Maharashtra"/>
    <s v="(blank)"/>
    <n v="1364999"/>
    <n v="7274071.1299999999"/>
    <n v="6339059.7999999998"/>
    <n v="935011.32999999961"/>
    <m/>
    <n v="792382.49"/>
    <m/>
    <m/>
    <m/>
    <m/>
    <m/>
    <m/>
    <m/>
    <m/>
    <m/>
    <m/>
    <m/>
    <n v="142628.84000000003"/>
    <m/>
  </r>
  <r>
    <x v="0"/>
    <x v="1"/>
    <x v="1"/>
    <s v="BOTTLE  DETTOL AS 200ML"/>
    <s v="HSIL Limited Packaging Product"/>
    <s v="INTER-STATE"/>
    <s v="Karnataka"/>
    <s v="(blank)"/>
    <n v="140000"/>
    <n v="750717.51"/>
    <n v="654220.04"/>
    <n v="96497.47"/>
    <m/>
    <n v="81777.510000000009"/>
    <m/>
    <m/>
    <m/>
    <m/>
    <m/>
    <m/>
    <m/>
    <m/>
    <m/>
    <m/>
    <m/>
    <n v="14719.96"/>
    <m/>
  </r>
  <r>
    <x v="0"/>
    <x v="1"/>
    <x v="1"/>
    <s v="BOTTLE  DETTOL AS 60ML"/>
    <s v="HINDUSTHAN NATIONAL GLASS"/>
    <s v="INTER-STATE"/>
    <s v="Maharashtra"/>
    <s v="(blank)"/>
    <n v="2140266"/>
    <n v="3696212.6999999997"/>
    <n v="3221100.33"/>
    <n v="475112.36999999994"/>
    <m/>
    <n v="402637.59"/>
    <m/>
    <m/>
    <m/>
    <m/>
    <m/>
    <m/>
    <m/>
    <m/>
    <m/>
    <m/>
    <m/>
    <n v="72474.78"/>
    <m/>
  </r>
  <r>
    <x v="0"/>
    <x v="1"/>
    <x v="1"/>
    <s v="BOTTLE  DETTOL AS 60ML"/>
    <s v="HSIL Limited Packaging Product"/>
    <s v="INTER-STATE"/>
    <s v="Karnataka"/>
    <s v="(blank)"/>
    <n v="21098996"/>
    <n v="37260923.549999952"/>
    <n v="32471392.629999999"/>
    <n v="4789530.92"/>
    <m/>
    <n v="4058924.4000000036"/>
    <m/>
    <m/>
    <m/>
    <m/>
    <m/>
    <m/>
    <m/>
    <m/>
    <m/>
    <m/>
    <m/>
    <n v="730606.51999999955"/>
    <m/>
  </r>
  <r>
    <x v="0"/>
    <x v="1"/>
    <x v="1"/>
    <s v="BOTTLE  DETTOL HS 200ML"/>
    <s v="CHEMCO PLASTIC INDUSTRIES PVT."/>
    <s v="INTER-STATE"/>
    <s v="Dadra und nagar hav."/>
    <s v="(blank)"/>
    <n v="711080"/>
    <n v="5222171.1400000015"/>
    <n v="4550911.6599999992"/>
    <n v="671259.4800000001"/>
    <m/>
    <n v="568863.97"/>
    <m/>
    <m/>
    <m/>
    <m/>
    <m/>
    <m/>
    <m/>
    <m/>
    <m/>
    <m/>
    <m/>
    <n v="102395.50999999997"/>
    <m/>
  </r>
  <r>
    <x v="0"/>
    <x v="1"/>
    <x v="1"/>
    <s v="BOTTLE  DETTOL HS 50ML"/>
    <s v="CHEMCO PLASTIC INDUSTRIES PVT."/>
    <s v="INTER-STATE"/>
    <s v="Dadra und nagar hav."/>
    <s v="(blank)"/>
    <n v="4483584"/>
    <n v="8592014.8699999992"/>
    <n v="7487594.6500000013"/>
    <n v="1104420.2199999997"/>
    <m/>
    <n v="935949.34000000032"/>
    <m/>
    <m/>
    <m/>
    <m/>
    <m/>
    <m/>
    <m/>
    <m/>
    <m/>
    <m/>
    <m/>
    <n v="168470.88"/>
    <m/>
  </r>
  <r>
    <x v="0"/>
    <x v="1"/>
    <x v="1"/>
    <s v="BOTTLE BACTORUB HR 100ML"/>
    <s v=" BLOWN ENTERPRISES"/>
    <s v="LOCAL"/>
    <s v="Daman-div"/>
    <s v="(blank)"/>
    <n v="30100"/>
    <n v="160000.25"/>
    <n v="135449.95000000001"/>
    <n v="24550.300000000003"/>
    <m/>
    <n v="16931.240000000002"/>
    <m/>
    <m/>
    <m/>
    <m/>
    <m/>
    <n v="7619.06"/>
    <m/>
    <m/>
    <m/>
    <m/>
    <m/>
    <m/>
    <m/>
  </r>
  <r>
    <x v="0"/>
    <x v="1"/>
    <x v="1"/>
    <s v="BOTTLE BACTORUB HR 500ML"/>
    <s v=" BLOWN ENTERPRISES"/>
    <s v="LOCAL"/>
    <s v="Daman-div"/>
    <s v="(blank)"/>
    <n v="30310"/>
    <n v="315071.94999999995"/>
    <n v="266727.57"/>
    <n v="48344.38"/>
    <m/>
    <n v="33340.949999999997"/>
    <m/>
    <m/>
    <m/>
    <m/>
    <m/>
    <n v="15003.43"/>
    <m/>
    <m/>
    <m/>
    <m/>
    <m/>
    <m/>
    <m/>
  </r>
  <r>
    <x v="0"/>
    <x v="1"/>
    <x v="1"/>
    <s v="BOTTLE DETTOL HS 50ML UV BLOCKER"/>
    <s v="CHEMCO PLASTIC INDUSTRIES PVT."/>
    <s v="INTER-STATE"/>
    <s v="Dadra und nagar hav."/>
    <s v="(blank)"/>
    <n v="1409856"/>
    <n v="2701746.19"/>
    <n v="2354462.9"/>
    <n v="347283.29000000004"/>
    <m/>
    <n v="294307.85999999993"/>
    <m/>
    <m/>
    <m/>
    <m/>
    <m/>
    <m/>
    <m/>
    <m/>
    <m/>
    <m/>
    <m/>
    <n v="52975.429999999993"/>
    <m/>
  </r>
  <r>
    <x v="0"/>
    <x v="1"/>
    <x v="1"/>
    <s v="BOTTLE FRIGERM HS 150ML"/>
    <s v="Weener Empire Plastics limited"/>
    <s v="INTER-STATE"/>
    <s v="Dadra und nagar hav."/>
    <s v="(blank)"/>
    <n v="55080"/>
    <n v="252008"/>
    <n v="249512.87"/>
    <n v="2495.13"/>
    <m/>
    <m/>
    <m/>
    <m/>
    <m/>
    <m/>
    <m/>
    <m/>
    <m/>
    <m/>
    <m/>
    <m/>
    <n v="2495.13"/>
    <m/>
    <m/>
  </r>
  <r>
    <x v="0"/>
    <x v="1"/>
    <x v="1"/>
    <s v="BOTTLE FRIGERM HS 150ML"/>
    <s v="WEENER EMPIRE PLASTICS PRIVATE"/>
    <s v="INTER-STATE"/>
    <s v="Utarakhand"/>
    <s v="(blank)"/>
    <n v="28008"/>
    <n v="128145"/>
    <n v="126876.24"/>
    <n v="1268.76"/>
    <m/>
    <m/>
    <m/>
    <m/>
    <m/>
    <m/>
    <m/>
    <m/>
    <m/>
    <m/>
    <m/>
    <m/>
    <n v="1268.76"/>
    <m/>
    <m/>
  </r>
  <r>
    <x v="0"/>
    <x v="1"/>
    <x v="1"/>
    <s v="BOTTLE INSTACLENZ H/G 60 ML"/>
    <s v="WEENER EMPIRE PLASTICS PRIVATE"/>
    <s v="INTER-STATE"/>
    <s v="Dadra und nagar hav."/>
    <s v="(blank)"/>
    <n v="49500"/>
    <n v="139732.16"/>
    <n v="121770.94"/>
    <n v="17961.22"/>
    <m/>
    <n v="15221.369999999999"/>
    <m/>
    <m/>
    <m/>
    <m/>
    <m/>
    <m/>
    <m/>
    <m/>
    <m/>
    <m/>
    <m/>
    <n v="2739.8500000000004"/>
    <m/>
  </r>
  <r>
    <x v="0"/>
    <x v="1"/>
    <x v="1"/>
    <s v="BUNG DETTOL AS 5LTR"/>
    <s v="INGENIOUS PLASTICS PVT LTD"/>
    <s v="INTER-STATE"/>
    <s v="Karnataka"/>
    <s v="(blank)"/>
    <n v="21420"/>
    <n v="11684.93"/>
    <n v="10182.950000000001"/>
    <n v="1501.98"/>
    <m/>
    <n v="1272.8699999999999"/>
    <m/>
    <m/>
    <m/>
    <m/>
    <m/>
    <m/>
    <m/>
    <m/>
    <m/>
    <m/>
    <m/>
    <n v="229.11"/>
    <m/>
  </r>
  <r>
    <x v="0"/>
    <x v="1"/>
    <x v="1"/>
    <s v="CAP  DETTOL AS 200ML"/>
    <s v="SURESEAL PVT.LTD"/>
    <s v="INTER-STATE"/>
    <s v="Karnataka"/>
    <s v="(blank)"/>
    <n v="1991800"/>
    <n v="1147366.44"/>
    <n v="999883.59999999986"/>
    <n v="147482.84000000003"/>
    <m/>
    <n v="124985.45"/>
    <m/>
    <m/>
    <m/>
    <m/>
    <m/>
    <m/>
    <m/>
    <m/>
    <m/>
    <m/>
    <m/>
    <n v="22497.39"/>
    <m/>
  </r>
  <r>
    <x v="0"/>
    <x v="1"/>
    <x v="1"/>
    <s v="CAP  DETTOL AS 50/60ML"/>
    <s v="ALU TOP"/>
    <s v="INTER-STATE"/>
    <s v="Karnataka"/>
    <s v="(blank)"/>
    <n v="144000"/>
    <n v="54122.729999999996"/>
    <n v="47165.78"/>
    <n v="6956.95"/>
    <m/>
    <n v="5895.72"/>
    <m/>
    <m/>
    <m/>
    <m/>
    <m/>
    <m/>
    <m/>
    <m/>
    <m/>
    <m/>
    <m/>
    <n v="1061.23"/>
    <m/>
  </r>
  <r>
    <x v="0"/>
    <x v="1"/>
    <x v="1"/>
    <s v="CAP  DETTOL AS 50/60ML"/>
    <s v="SURESEAL PVT.LTD"/>
    <s v="INTER-STATE"/>
    <s v="Karnataka"/>
    <s v="(blank)"/>
    <n v="23805400"/>
    <n v="8987193.7799999993"/>
    <n v="7831977.1699999981"/>
    <n v="1155216.6099999996"/>
    <m/>
    <n v="978997.17000000039"/>
    <m/>
    <m/>
    <m/>
    <m/>
    <m/>
    <m/>
    <m/>
    <m/>
    <m/>
    <m/>
    <m/>
    <n v="176219.43999999997"/>
    <m/>
  </r>
  <r>
    <x v="0"/>
    <x v="1"/>
    <x v="1"/>
    <s v="CAP DETTOL AS 5LTR"/>
    <s v="INGENIOUS PLASTICS PVT LTD"/>
    <s v="INTER-STATE"/>
    <s v="Karnataka"/>
    <s v="(blank)"/>
    <n v="21420"/>
    <n v="21138.85"/>
    <n v="18421.660000000003"/>
    <n v="2717.19"/>
    <m/>
    <n v="2302.71"/>
    <m/>
    <m/>
    <m/>
    <m/>
    <m/>
    <m/>
    <m/>
    <m/>
    <m/>
    <m/>
    <m/>
    <n v="414.48"/>
    <m/>
  </r>
  <r>
    <x v="0"/>
    <x v="1"/>
    <x v="1"/>
    <s v="CAP SMARTIKLEEN HAND GEL 60ML"/>
    <s v="WEENER EMPIRE PLASTICS PRIVATE"/>
    <s v="INTER-STATE"/>
    <s v="Dadra und nagar hav."/>
    <s v="(blank)"/>
    <n v="25500"/>
    <n v="34528.28"/>
    <n v="30090"/>
    <n v="4438.28"/>
    <m/>
    <n v="3761.25"/>
    <m/>
    <m/>
    <m/>
    <m/>
    <m/>
    <m/>
    <m/>
    <m/>
    <m/>
    <m/>
    <m/>
    <n v="677.03"/>
    <m/>
  </r>
  <r>
    <x v="0"/>
    <x v="1"/>
    <x v="1"/>
    <s v="CAP-60/120 INSTACLENZ HAND GEL"/>
    <s v="WEENER EMPIRE PLASTICS PRIVATE"/>
    <s v="INTER-STATE"/>
    <s v="Dadra und nagar hav."/>
    <s v="(blank)"/>
    <n v="24000"/>
    <n v="32497.200000000001"/>
    <n v="28320"/>
    <n v="4177.2"/>
    <m/>
    <n v="3540"/>
    <m/>
    <m/>
    <m/>
    <m/>
    <m/>
    <m/>
    <m/>
    <m/>
    <m/>
    <m/>
    <m/>
    <n v="637.20000000000005"/>
    <m/>
  </r>
  <r>
    <x v="0"/>
    <x v="1"/>
    <x v="1"/>
    <s v="CARBOPOL ULTREZ 20"/>
    <s v="ARIHANT INNOCHEM PVT LTD"/>
    <s v="INTER-STATE"/>
    <s v="Maharashtra"/>
    <s v="(blank)"/>
    <n v="1225"/>
    <n v="2936733"/>
    <n v="2878804.41"/>
    <n v="57928.59"/>
    <m/>
    <m/>
    <m/>
    <m/>
    <m/>
    <m/>
    <m/>
    <m/>
    <m/>
    <m/>
    <m/>
    <m/>
    <m/>
    <n v="57341.07"/>
    <n v="587.52"/>
  </r>
  <r>
    <x v="0"/>
    <x v="1"/>
    <x v="1"/>
    <s v="CASTOR OIL"/>
    <s v="CENTURY OIL LTD"/>
    <s v="INTER-STATE"/>
    <s v="Andhra pradesh"/>
    <s v="(blank)"/>
    <n v="97000"/>
    <n v="9524760"/>
    <n v="9338000"/>
    <n v="186760"/>
    <m/>
    <m/>
    <m/>
    <m/>
    <m/>
    <m/>
    <m/>
    <m/>
    <m/>
    <m/>
    <m/>
    <m/>
    <m/>
    <n v="186760"/>
    <m/>
  </r>
  <r>
    <x v="0"/>
    <x v="1"/>
    <x v="0"/>
    <s v="CFB  DETTOL AS 110ML"/>
    <s v="PATEL PACKAGING"/>
    <s v="INTER-STATE"/>
    <s v="Dadra und nagar hav."/>
    <s v="(blank)"/>
    <n v="8385"/>
    <n v="204163.83000000002"/>
    <n v="188830.78"/>
    <n v="15333.05"/>
    <n v="11329.84"/>
    <m/>
    <m/>
    <m/>
    <m/>
    <m/>
    <m/>
    <m/>
    <m/>
    <m/>
    <m/>
    <m/>
    <m/>
    <n v="4003.21"/>
    <m/>
  </r>
  <r>
    <x v="0"/>
    <x v="1"/>
    <x v="0"/>
    <s v="CFB  DETTOL AS 200ML"/>
    <s v="PATEL PACKAGING"/>
    <s v="INTER-STATE"/>
    <s v="Dadra und nagar hav."/>
    <s v="(blank)"/>
    <n v="61088"/>
    <n v="1440536.1199999999"/>
    <n v="1332349.3799999999"/>
    <n v="108186.74"/>
    <n v="79940.950000000012"/>
    <m/>
    <m/>
    <m/>
    <m/>
    <m/>
    <m/>
    <m/>
    <m/>
    <m/>
    <m/>
    <m/>
    <m/>
    <n v="28245.79"/>
    <m/>
  </r>
  <r>
    <x v="0"/>
    <x v="1"/>
    <x v="0"/>
    <s v="CFB  DETTOL AS 60ML"/>
    <s v="PATEL PACKAGING"/>
    <s v="INTER-STATE"/>
    <s v="Dadra und nagar hav."/>
    <s v="(blank)"/>
    <n v="244522"/>
    <n v="7563867.7899999972"/>
    <n v="6995808.1099999975"/>
    <n v="568059.67999999982"/>
    <n v="419748.52000000008"/>
    <m/>
    <m/>
    <m/>
    <m/>
    <m/>
    <m/>
    <m/>
    <m/>
    <m/>
    <m/>
    <m/>
    <m/>
    <n v="148311.16000000009"/>
    <m/>
  </r>
  <r>
    <x v="0"/>
    <x v="1"/>
    <x v="0"/>
    <s v="CFB  DETTOL HS 200ML"/>
    <s v="PATEL PACKAGING"/>
    <s v="INTER-STATE"/>
    <s v="Dadra und nagar hav."/>
    <s v="(blank)"/>
    <n v="31324"/>
    <n v="728828.18"/>
    <n v="674091.88"/>
    <n v="54736.300000000017"/>
    <n v="40445.519999999997"/>
    <m/>
    <m/>
    <m/>
    <m/>
    <m/>
    <m/>
    <m/>
    <m/>
    <m/>
    <m/>
    <m/>
    <m/>
    <n v="14290.78"/>
    <m/>
  </r>
  <r>
    <x v="0"/>
    <x v="1"/>
    <x v="0"/>
    <s v="CFB  DETTOL HS 50ML"/>
    <s v="PATEL PACKAGING"/>
    <s v="INTER-STATE"/>
    <s v="Dadra und nagar hav."/>
    <s v="(blank)"/>
    <n v="47571"/>
    <n v="968865.22"/>
    <n v="897192.31999999983"/>
    <n v="72852.042199999996"/>
    <n v="53831.552200000013"/>
    <m/>
    <m/>
    <m/>
    <m/>
    <m/>
    <m/>
    <m/>
    <m/>
    <m/>
    <m/>
    <m/>
    <m/>
    <n v="19020.489999999998"/>
    <m/>
  </r>
  <r>
    <x v="0"/>
    <x v="1"/>
    <x v="0"/>
    <s v="CFB BACTORUB HR 5 LITER"/>
    <s v="Su - Pack"/>
    <s v="LOCAL"/>
    <s v="Daman-div"/>
    <s v="(blank)"/>
    <n v="440"/>
    <n v="13189.44"/>
    <n v="11850.35"/>
    <n v="1339.09"/>
    <n v="711.02"/>
    <m/>
    <m/>
    <m/>
    <m/>
    <m/>
    <m/>
    <n v="628.06999999999994"/>
    <m/>
    <m/>
    <m/>
    <m/>
    <m/>
    <m/>
    <m/>
  </r>
  <r>
    <x v="0"/>
    <x v="1"/>
    <x v="0"/>
    <s v="CFB BACTORUB HR 500ML BT"/>
    <s v="Su - Pack"/>
    <s v="LOCAL"/>
    <s v="Daman-div"/>
    <s v="(blank)"/>
    <n v="1600"/>
    <n v="71473.09"/>
    <n v="64216.61"/>
    <n v="7256.4800000000005"/>
    <n v="3853"/>
    <m/>
    <m/>
    <m/>
    <m/>
    <m/>
    <m/>
    <n v="3403.48"/>
    <m/>
    <m/>
    <m/>
    <m/>
    <m/>
    <m/>
    <m/>
  </r>
  <r>
    <x v="0"/>
    <x v="1"/>
    <x v="0"/>
    <s v="CFB DETTOL AS 5LTR"/>
    <s v="AMBE PACKAGING INDUSTRIES"/>
    <s v="LOCAL"/>
    <s v="Daman-div"/>
    <s v="(blank)"/>
    <n v="6726"/>
    <n v="226149.55"/>
    <n v="205142.92"/>
    <n v="21006.629999999997"/>
    <n v="12308.570000000002"/>
    <m/>
    <m/>
    <m/>
    <m/>
    <m/>
    <n v="8698.06"/>
    <m/>
    <m/>
    <m/>
    <m/>
    <m/>
    <m/>
    <m/>
    <m/>
  </r>
  <r>
    <x v="0"/>
    <x v="1"/>
    <x v="0"/>
    <s v="CFB DETTOL COMMON HS 50ML"/>
    <s v="PATEL PACKAGING"/>
    <s v="INTER-STATE"/>
    <s v="Dadra und nagar hav."/>
    <s v="(blank)"/>
    <n v="14180"/>
    <n v="289152.15000000002"/>
    <n v="267436.33"/>
    <n v="21715.82"/>
    <n v="16046.17"/>
    <m/>
    <m/>
    <m/>
    <m/>
    <m/>
    <m/>
    <m/>
    <m/>
    <m/>
    <m/>
    <m/>
    <m/>
    <n v="5669.6500000000005"/>
    <m/>
  </r>
  <r>
    <x v="0"/>
    <x v="1"/>
    <x v="0"/>
    <s v="CFB FRIGERM HS 150ML BP"/>
    <s v="BHANUSHALI PACKAGING"/>
    <s v="INTER-STATE"/>
    <s v="Gujarat"/>
    <s v="(blank)"/>
    <n v="1138"/>
    <n v="53954.11"/>
    <n v="49902.07"/>
    <n v="4052.04"/>
    <n v="2994.12"/>
    <m/>
    <m/>
    <m/>
    <m/>
    <m/>
    <m/>
    <m/>
    <m/>
    <m/>
    <m/>
    <m/>
    <m/>
    <n v="1057.92"/>
    <m/>
  </r>
  <r>
    <x v="0"/>
    <x v="1"/>
    <x v="0"/>
    <s v="CFB FRIGERM HS 150ML BP 24 PACK"/>
    <s v="BHANUSHALI PACKAGING"/>
    <s v="INTER-STATE"/>
    <s v="Gujarat"/>
    <s v="(blank)"/>
    <n v="843"/>
    <n v="19833.649999999998"/>
    <n v="18344.099999999999"/>
    <n v="1489.5500000000002"/>
    <n v="1100.6500000000001"/>
    <m/>
    <m/>
    <m/>
    <m/>
    <m/>
    <m/>
    <m/>
    <m/>
    <m/>
    <m/>
    <m/>
    <m/>
    <n v="388.9"/>
    <m/>
  </r>
  <r>
    <x v="0"/>
    <x v="1"/>
    <x v="0"/>
    <s v="CFB INSTACLENZ HAND GEL 60 ML"/>
    <s v="BHANUSHALI PACKAGING"/>
    <s v="INTER-STATE"/>
    <s v="Gujarat"/>
    <s v="(blank)"/>
    <n v="208"/>
    <n v="4441.57"/>
    <n v="4108"/>
    <n v="333.57"/>
    <n v="246.48"/>
    <m/>
    <m/>
    <m/>
    <m/>
    <m/>
    <m/>
    <m/>
    <m/>
    <m/>
    <m/>
    <m/>
    <m/>
    <n v="87.09"/>
    <m/>
  </r>
  <r>
    <x v="0"/>
    <x v="1"/>
    <x v="0"/>
    <s v="CFB SMARTIKLEEN HANDGEL 60 ML BP"/>
    <s v="BHANUSHALI PACKAGING"/>
    <s v="INTER-STATE"/>
    <s v="Gujarat"/>
    <s v="(blank)"/>
    <n v="234"/>
    <n v="4629.91"/>
    <n v="4282.2"/>
    <n v="347.71000000000004"/>
    <n v="256.93"/>
    <m/>
    <m/>
    <m/>
    <m/>
    <m/>
    <m/>
    <m/>
    <m/>
    <m/>
    <m/>
    <m/>
    <m/>
    <n v="90.78"/>
    <m/>
  </r>
  <r>
    <x v="0"/>
    <x v="1"/>
    <x v="1"/>
    <s v="CHAMOMILE EXTRACT H7855 WS"/>
    <s v="Brenntag Ingredients India Pvt"/>
    <s v="INTER-STATE"/>
    <s v="Maharashtra"/>
    <s v="(blank)"/>
    <n v="48"/>
    <n v="401472"/>
    <n v="393600"/>
    <n v="7872"/>
    <m/>
    <m/>
    <m/>
    <m/>
    <m/>
    <m/>
    <m/>
    <m/>
    <m/>
    <m/>
    <m/>
    <m/>
    <m/>
    <n v="7872"/>
    <m/>
  </r>
  <r>
    <x v="0"/>
    <x v="1"/>
    <x v="1"/>
    <s v="CHLORHEXIDINE GLUCONATE (CHG)"/>
    <s v="BASIC PHARMA LIFESCIENCE PVT.L"/>
    <s v="INTER-STATE"/>
    <s v="Maharashtra"/>
    <s v="(blank)"/>
    <n v="1320"/>
    <n v="247401"/>
    <n v="215600"/>
    <n v="31801"/>
    <m/>
    <n v="26950"/>
    <m/>
    <m/>
    <m/>
    <m/>
    <m/>
    <m/>
    <m/>
    <m/>
    <m/>
    <m/>
    <m/>
    <n v="4851"/>
    <m/>
  </r>
  <r>
    <x v="0"/>
    <x v="1"/>
    <x v="1"/>
    <s v="CITRIC ACID"/>
    <s v="ACID INDIA (MUMBAI)"/>
    <s v="INTER-STATE"/>
    <s v="Maharashtra"/>
    <s v="(blank)"/>
    <n v="175"/>
    <n v="14620.67"/>
    <n v="12741.32"/>
    <n v="1879.35"/>
    <m/>
    <n v="1592.67"/>
    <m/>
    <m/>
    <m/>
    <m/>
    <m/>
    <m/>
    <m/>
    <m/>
    <m/>
    <m/>
    <m/>
    <n v="286.68"/>
    <m/>
  </r>
  <r>
    <x v="0"/>
    <x v="1"/>
    <x v="1"/>
    <s v="CO:NEELICOL CARMOSINE SUPRA(CI 14720)"/>
    <s v="NEELIKON FOOD DYES AND CHEMICA"/>
    <s v="INTER-STATE"/>
    <s v="Maharashtra"/>
    <s v="(blank)"/>
    <n v="1"/>
    <n v="637.5"/>
    <n v="625"/>
    <n v="12.5"/>
    <m/>
    <m/>
    <m/>
    <m/>
    <m/>
    <m/>
    <m/>
    <m/>
    <m/>
    <m/>
    <m/>
    <m/>
    <m/>
    <n v="12.5"/>
    <m/>
  </r>
  <r>
    <x v="0"/>
    <x v="1"/>
    <x v="1"/>
    <s v="COCOAMIDOPROPYL BETAINE(CAPB)"/>
    <s v="SPAK ORGOCHEM (I) PVT LTD."/>
    <s v="INTER-STATE"/>
    <s v="Maharashtra"/>
    <s v="(blank)"/>
    <n v="31678"/>
    <n v="1726649.29"/>
    <n v="1504705.2400000002"/>
    <n v="221944.05"/>
    <m/>
    <n v="188088.18999999997"/>
    <m/>
    <m/>
    <m/>
    <m/>
    <m/>
    <m/>
    <m/>
    <m/>
    <m/>
    <m/>
    <m/>
    <n v="33855.86"/>
    <m/>
  </r>
  <r>
    <x v="0"/>
    <x v="1"/>
    <x v="1"/>
    <s v="COCOMONOETHNOLAMIDE(CMEA)"/>
    <s v="AARTI INDUSTRIES LIMITED"/>
    <s v="INTER-STATE"/>
    <s v="Maharashtra"/>
    <s v="(blank)"/>
    <n v="7650"/>
    <n v="1114050.3599999999"/>
    <n v="970849.97"/>
    <n v="143200.39000000001"/>
    <m/>
    <n v="121356.25"/>
    <m/>
    <m/>
    <m/>
    <m/>
    <m/>
    <m/>
    <m/>
    <m/>
    <m/>
    <m/>
    <m/>
    <n v="21844.140000000003"/>
    <m/>
  </r>
  <r>
    <x v="0"/>
    <x v="1"/>
    <x v="1"/>
    <s v="COCOMONOETHNOLAMIDE(CMEA)"/>
    <s v="GALAXY SURFACANTS LTD"/>
    <s v="INTER-STATE"/>
    <s v="Maharashtra"/>
    <s v="(blank)"/>
    <n v="1050"/>
    <n v="192780"/>
    <n v="168000"/>
    <n v="24780"/>
    <m/>
    <n v="21000"/>
    <m/>
    <m/>
    <m/>
    <m/>
    <m/>
    <m/>
    <m/>
    <m/>
    <m/>
    <m/>
    <m/>
    <n v="3780"/>
    <m/>
  </r>
  <r>
    <x v="0"/>
    <x v="1"/>
    <x v="1"/>
    <s v="COLOUR CARAMEL IP"/>
    <s v="ALVIN CARAMEL COLOURS( INDIA)"/>
    <s v="INTER-STATE"/>
    <s v="Gujarat"/>
    <s v="(blank)"/>
    <n v="540"/>
    <n v="32224.17"/>
    <n v="28082.059999999998"/>
    <n v="4142.1099999999997"/>
    <m/>
    <n v="3510.24"/>
    <m/>
    <m/>
    <m/>
    <m/>
    <m/>
    <m/>
    <m/>
    <m/>
    <m/>
    <m/>
    <m/>
    <n v="631.86999999999978"/>
    <m/>
  </r>
  <r>
    <x v="0"/>
    <x v="1"/>
    <x v="1"/>
    <s v="COLOUR FD&amp;C BLUE #1 -CI 42090"/>
    <s v="Sensient India Private Limited"/>
    <s v="INTER-STATE"/>
    <s v="Maharashtra"/>
    <s v="(blank)"/>
    <n v="1"/>
    <n v="7752"/>
    <n v="7600"/>
    <n v="152"/>
    <m/>
    <m/>
    <m/>
    <m/>
    <m/>
    <m/>
    <m/>
    <m/>
    <m/>
    <m/>
    <m/>
    <m/>
    <m/>
    <n v="152"/>
    <m/>
  </r>
  <r>
    <x v="0"/>
    <x v="1"/>
    <x v="1"/>
    <s v="COLOUR FD&amp;C Red no4-CI 14700(PONCEAU SX)"/>
    <s v="Sensient India Private Limited"/>
    <s v="INTER-STATE"/>
    <s v="Maharashtra"/>
    <s v="(blank)"/>
    <n v="1"/>
    <n v="16540"/>
    <n v="16215.69"/>
    <n v="324.31"/>
    <m/>
    <m/>
    <m/>
    <m/>
    <m/>
    <m/>
    <m/>
    <m/>
    <m/>
    <m/>
    <m/>
    <m/>
    <m/>
    <n v="324.31"/>
    <m/>
  </r>
  <r>
    <x v="0"/>
    <x v="1"/>
    <x v="1"/>
    <s v="DENATONIUM BENZOATE"/>
    <s v="NIKITA TRANSPHASE ADDUCTS (P)"/>
    <s v="INTER-STATE"/>
    <s v="Maharashtra"/>
    <s v="(blank)"/>
    <n v="2000"/>
    <n v="8268.98"/>
    <n v="7000.2"/>
    <n v="1268.78"/>
    <m/>
    <n v="875.02"/>
    <m/>
    <m/>
    <m/>
    <m/>
    <m/>
    <m/>
    <m/>
    <m/>
    <m/>
    <m/>
    <m/>
    <n v="393.76"/>
    <m/>
  </r>
  <r>
    <x v="0"/>
    <x v="1"/>
    <x v="1"/>
    <s v="DMDM HYDANTOIN (GLYDANT)"/>
    <s v="KIP Chemicals"/>
    <s v="INTER-STATE"/>
    <s v="Maharashtra"/>
    <s v="(blank)"/>
    <n v="275"/>
    <n v="41021.699999999997"/>
    <n v="35748.75"/>
    <n v="5272.9500000000007"/>
    <m/>
    <n v="4468.6000000000004"/>
    <m/>
    <m/>
    <m/>
    <m/>
    <m/>
    <m/>
    <m/>
    <m/>
    <m/>
    <m/>
    <m/>
    <n v="804.35"/>
    <m/>
  </r>
  <r>
    <x v="0"/>
    <x v="1"/>
    <x v="1"/>
    <s v="DMDM HYDANTOIN (GLYDANT)"/>
    <s v="Riddhi Enterprises"/>
    <s v="INTER-STATE"/>
    <s v="Maharashtra"/>
    <s v="(blank)"/>
    <n v="1750"/>
    <n v="309890.00000000006"/>
    <n v="270056.63"/>
    <n v="39833.369999999995"/>
    <m/>
    <n v="33757.090000000004"/>
    <m/>
    <m/>
    <m/>
    <m/>
    <m/>
    <m/>
    <m/>
    <m/>
    <m/>
    <m/>
    <m/>
    <n v="6076.28"/>
    <m/>
  </r>
  <r>
    <x v="0"/>
    <x v="1"/>
    <x v="1"/>
    <s v="ETHYLENE GLYCOL DISTEARATE(EGDS)"/>
    <s v="SPAK ORGOCHEM (I) PVT LTD."/>
    <s v="INTER-STATE"/>
    <s v="Maharashtra"/>
    <s v="(blank)"/>
    <n v="4250"/>
    <n v="468169.53"/>
    <n v="407990.88"/>
    <n v="60178.649999999994"/>
    <m/>
    <n v="50998.86"/>
    <m/>
    <m/>
    <m/>
    <m/>
    <m/>
    <m/>
    <m/>
    <m/>
    <m/>
    <m/>
    <m/>
    <n v="9179.7900000000009"/>
    <m/>
  </r>
  <r>
    <x v="0"/>
    <x v="1"/>
    <x v="1"/>
    <s v="EXTRA NETURAL ALCOHOL BP"/>
    <s v="KHEMANI DISTILLERIES PVT. LTD"/>
    <s v="LOCAL"/>
    <s v="Daman-div"/>
    <s v="(blank)"/>
    <n v="351999"/>
    <n v="24946896.34"/>
    <n v="20789080.280000001"/>
    <n v="4157816.06"/>
    <m/>
    <m/>
    <m/>
    <m/>
    <m/>
    <m/>
    <m/>
    <m/>
    <m/>
    <m/>
    <m/>
    <n v="4157816.06"/>
    <m/>
    <m/>
    <m/>
  </r>
  <r>
    <x v="0"/>
    <x v="1"/>
    <x v="1"/>
    <s v="EXTRA NEUTRAL ALCOHOL BP-For In-House"/>
    <s v="KHEMANI DISTILLERIES PVT. LTD"/>
    <s v="LOCAL"/>
    <s v="Daman-div"/>
    <s v="(blank)"/>
    <n v="12000"/>
    <n v="849528"/>
    <n v="707940"/>
    <n v="141588"/>
    <m/>
    <m/>
    <m/>
    <m/>
    <m/>
    <m/>
    <m/>
    <m/>
    <m/>
    <m/>
    <m/>
    <n v="141588"/>
    <m/>
    <m/>
    <m/>
  </r>
  <r>
    <x v="0"/>
    <x v="1"/>
    <x v="1"/>
    <s v="JERRY CAN BACTORUB HR 5LITER"/>
    <s v=" BLOWN ENTERPRISES"/>
    <s v="LOCAL"/>
    <s v="Daman-div"/>
    <s v="(blank)"/>
    <n v="410"/>
    <n v="25813.579999999998"/>
    <n v="21852.76"/>
    <n v="3960.8199999999997"/>
    <m/>
    <n v="2731.6"/>
    <m/>
    <m/>
    <m/>
    <m/>
    <m/>
    <n v="1229.22"/>
    <m/>
    <m/>
    <m/>
    <m/>
    <m/>
    <m/>
    <m/>
  </r>
  <r>
    <x v="0"/>
    <x v="1"/>
    <x v="1"/>
    <s v="JERRY CAN DETTOL AS 5LTR"/>
    <s v="INGENIOUS PLASTICS PVT LTD"/>
    <s v="INTER-STATE"/>
    <s v="Karnataka"/>
    <s v="(blank)"/>
    <n v="21420"/>
    <n v="678147.04"/>
    <n v="590977.80000000005"/>
    <n v="87169.24"/>
    <m/>
    <n v="73872.23000000001"/>
    <m/>
    <m/>
    <m/>
    <m/>
    <m/>
    <m/>
    <m/>
    <m/>
    <m/>
    <m/>
    <m/>
    <n v="13297.010000000002"/>
    <m/>
  </r>
  <r>
    <x v="0"/>
    <x v="1"/>
    <x v="1"/>
    <s v="LABEL  DETTOL AS 210ML BCK"/>
    <s v="J.C. GRAPHICS PVT. LTD"/>
    <s v="INTER-STATE"/>
    <s v="Andhra pradesh"/>
    <s v="(blank)"/>
    <n v="1228000"/>
    <n v="97371.329999999987"/>
    <n v="84855.18"/>
    <n v="12516.150000000001"/>
    <m/>
    <n v="10606.899999999998"/>
    <m/>
    <m/>
    <m/>
    <m/>
    <m/>
    <m/>
    <m/>
    <m/>
    <m/>
    <m/>
    <m/>
    <n v="1909.25"/>
    <m/>
  </r>
  <r>
    <x v="0"/>
    <x v="1"/>
    <x v="1"/>
    <s v="LABEL  DETTOL AS 210ML FRT"/>
    <s v="J.C. GRAPHICS PVT. LTD"/>
    <s v="INTER-STATE"/>
    <s v="Andhra pradesh"/>
    <s v="(blank)"/>
    <n v="1220000"/>
    <n v="96738.560000000012"/>
    <n v="84303.75"/>
    <n v="12434.809999999998"/>
    <m/>
    <n v="10537.98"/>
    <m/>
    <m/>
    <m/>
    <m/>
    <m/>
    <m/>
    <m/>
    <m/>
    <m/>
    <m/>
    <m/>
    <n v="1896.8299999999997"/>
    <m/>
  </r>
  <r>
    <x v="0"/>
    <x v="1"/>
    <x v="1"/>
    <s v="LABEL  DETTOL AS 60ML BCK"/>
    <s v="J.C. GRAPHICS PVT. LTD"/>
    <s v="INTER-STATE"/>
    <s v="Andhra pradesh"/>
    <s v="(blank)"/>
    <n v="24280000"/>
    <n v="1005794.0099999999"/>
    <n v="876508.76"/>
    <n v="129285.24999999999"/>
    <m/>
    <n v="109563.72000000003"/>
    <m/>
    <m/>
    <m/>
    <m/>
    <m/>
    <m/>
    <m/>
    <m/>
    <m/>
    <m/>
    <m/>
    <n v="19721.530000000002"/>
    <m/>
  </r>
  <r>
    <x v="0"/>
    <x v="1"/>
    <x v="1"/>
    <s v="LABEL  DETTOL AS 60ML FRT"/>
    <s v="J.C. GRAPHICS PVT. LTD"/>
    <s v="INTER-STATE"/>
    <s v="Andhra pradesh"/>
    <s v="(blank)"/>
    <n v="24370000"/>
    <n v="1009514.4499999996"/>
    <n v="879751.0299999998"/>
    <n v="129763.42000000001"/>
    <m/>
    <n v="109968.93000000001"/>
    <m/>
    <m/>
    <m/>
    <m/>
    <m/>
    <m/>
    <m/>
    <m/>
    <m/>
    <m/>
    <m/>
    <n v="19794.490000000002"/>
    <m/>
  </r>
  <r>
    <x v="0"/>
    <x v="1"/>
    <x v="1"/>
    <s v="LABEL  DETTOL HS 200ML BCK"/>
    <s v="AJANTA PACKAGING"/>
    <s v="LOCAL"/>
    <s v="Daman-div"/>
    <s v="(blank)"/>
    <n v="759000"/>
    <n v="341548.88"/>
    <n v="303599"/>
    <n v="37949.880000000005"/>
    <m/>
    <n v="37949.880000000005"/>
    <m/>
    <m/>
    <m/>
    <m/>
    <m/>
    <m/>
    <m/>
    <m/>
    <m/>
    <m/>
    <m/>
    <m/>
    <m/>
  </r>
  <r>
    <x v="0"/>
    <x v="1"/>
    <x v="1"/>
    <s v="LABEL  DETTOL HS 200ML FRT"/>
    <s v="AJANTA PACKAGING"/>
    <s v="LOCAL"/>
    <s v="Daman-div"/>
    <s v="(blank)"/>
    <n v="742200"/>
    <n v="626230.13"/>
    <n v="556649"/>
    <n v="69581.13"/>
    <m/>
    <n v="69581.13"/>
    <m/>
    <m/>
    <m/>
    <m/>
    <m/>
    <m/>
    <m/>
    <m/>
    <m/>
    <m/>
    <m/>
    <m/>
    <m/>
  </r>
  <r>
    <x v="0"/>
    <x v="1"/>
    <x v="1"/>
    <s v="LABEL  DETTOL HS 50ML BCK"/>
    <s v="AJANTA PACKAGING"/>
    <s v="LOCAL"/>
    <s v="Daman-div"/>
    <s v="(blank)"/>
    <n v="4712000"/>
    <n v="1431266.6299999997"/>
    <n v="1272237"/>
    <n v="159029.63"/>
    <m/>
    <n v="159029.63"/>
    <m/>
    <m/>
    <m/>
    <m/>
    <m/>
    <m/>
    <m/>
    <m/>
    <m/>
    <m/>
    <m/>
    <m/>
    <m/>
  </r>
  <r>
    <x v="0"/>
    <x v="1"/>
    <x v="1"/>
    <s v="LABEL  DETTOL HS 50ML FRT"/>
    <s v="AJANTA PACKAGING"/>
    <s v="LOCAL"/>
    <s v="Daman-div"/>
    <s v="(blank)"/>
    <n v="4687000"/>
    <n v="2636440.89"/>
    <n v="2343503"/>
    <n v="292937.89"/>
    <m/>
    <n v="292937.89"/>
    <m/>
    <m/>
    <m/>
    <m/>
    <m/>
    <m/>
    <m/>
    <m/>
    <m/>
    <m/>
    <m/>
    <m/>
    <m/>
  </r>
  <r>
    <x v="0"/>
    <x v="1"/>
    <x v="1"/>
    <s v="LABEL (FR&amp;BK) INSTACLENZ 60 ML HANDGEL"/>
    <s v="Alpine Self sticks"/>
    <s v="INTER-STATE"/>
    <s v="Maharashtra"/>
    <s v="(blank)"/>
    <n v="22900"/>
    <n v="22774"/>
    <n v="22327.45"/>
    <n v="446.55"/>
    <m/>
    <m/>
    <m/>
    <m/>
    <m/>
    <m/>
    <m/>
    <m/>
    <m/>
    <m/>
    <m/>
    <m/>
    <m/>
    <n v="446.55"/>
    <m/>
  </r>
  <r>
    <x v="0"/>
    <x v="1"/>
    <x v="1"/>
    <s v="LABEL DETTOL AS 5LTR BCK"/>
    <s v="AJANTA PACKAGING"/>
    <s v="LOCAL"/>
    <s v="Daman-div"/>
    <s v="(blank)"/>
    <n v="35652"/>
    <n v="27791.660000000003"/>
    <n v="24703.700000000004"/>
    <n v="3087.9599999999996"/>
    <m/>
    <n v="3087.9599999999996"/>
    <m/>
    <m/>
    <m/>
    <m/>
    <m/>
    <m/>
    <m/>
    <m/>
    <m/>
    <m/>
    <m/>
    <m/>
    <m/>
  </r>
  <r>
    <x v="0"/>
    <x v="1"/>
    <x v="1"/>
    <s v="LABEL DETTOL AS 5LTR FRT"/>
    <s v="AJANTA PACKAGING"/>
    <s v="LOCAL"/>
    <s v="Daman-div"/>
    <s v="(blank)"/>
    <n v="7000"/>
    <n v="5456.59"/>
    <n v="4850.3"/>
    <n v="606.29"/>
    <m/>
    <n v="606.29"/>
    <m/>
    <m/>
    <m/>
    <m/>
    <m/>
    <m/>
    <m/>
    <m/>
    <m/>
    <m/>
    <m/>
    <m/>
    <m/>
  </r>
  <r>
    <x v="0"/>
    <x v="1"/>
    <x v="1"/>
    <s v="LABEL DETTOL FLORAL ESSN HS 50ML BCK"/>
    <s v="AJANTA PACKAGING"/>
    <s v="LOCAL"/>
    <s v="Daman-div"/>
    <s v="(blank)"/>
    <n v="781000"/>
    <n v="237226.29"/>
    <n v="210867.8"/>
    <n v="26358.49"/>
    <m/>
    <n v="26358.49"/>
    <m/>
    <m/>
    <m/>
    <m/>
    <m/>
    <m/>
    <m/>
    <m/>
    <m/>
    <m/>
    <m/>
    <m/>
    <m/>
  </r>
  <r>
    <x v="0"/>
    <x v="1"/>
    <x v="1"/>
    <s v="LABEL DETTOL FLORAL ESSN HS 50ML FRT"/>
    <s v="AJANTA PACKAGING"/>
    <s v="LOCAL"/>
    <s v="Daman-div"/>
    <s v="(blank)"/>
    <n v="781000"/>
    <n v="439313.42000000004"/>
    <n v="390500.8"/>
    <n v="48812.62"/>
    <m/>
    <n v="48812.62"/>
    <m/>
    <m/>
    <m/>
    <m/>
    <m/>
    <m/>
    <m/>
    <m/>
    <m/>
    <m/>
    <m/>
    <m/>
    <m/>
  </r>
  <r>
    <x v="0"/>
    <x v="1"/>
    <x v="1"/>
    <s v="LABEL DETTOL SPRING FRS HS 50ML BCK"/>
    <s v="AJANTA PACKAGING"/>
    <s v="LOCAL"/>
    <s v="Daman-div"/>
    <s v="(blank)"/>
    <n v="829440"/>
    <n v="251942.19"/>
    <n v="223948.59999999998"/>
    <n v="27993.59"/>
    <m/>
    <n v="27993.59"/>
    <m/>
    <m/>
    <m/>
    <m/>
    <m/>
    <m/>
    <m/>
    <m/>
    <m/>
    <m/>
    <m/>
    <m/>
    <m/>
  </r>
  <r>
    <x v="0"/>
    <x v="1"/>
    <x v="1"/>
    <s v="LABEL DETTOL SPRING FRS HS 50ML FRT"/>
    <s v="AJANTA PACKAGING"/>
    <s v="LOCAL"/>
    <s v="Daman-div"/>
    <s v="(blank)"/>
    <n v="829400"/>
    <n v="466538.42000000004"/>
    <n v="414700.80000000005"/>
    <n v="51837.619999999995"/>
    <m/>
    <n v="51837.619999999995"/>
    <m/>
    <m/>
    <m/>
    <m/>
    <m/>
    <m/>
    <m/>
    <m/>
    <m/>
    <m/>
    <m/>
    <m/>
    <m/>
  </r>
  <r>
    <x v="0"/>
    <x v="1"/>
    <x v="1"/>
    <s v="LABEL FRIGERM HS 150ML"/>
    <s v="LAXMI PHARMA PACK"/>
    <s v="INTER-STATE"/>
    <s v="Gujarat"/>
    <s v="(blank)"/>
    <n v="37000"/>
    <n v="38213.22"/>
    <n v="33301.270000000004"/>
    <n v="4911.95"/>
    <m/>
    <n v="4162.66"/>
    <m/>
    <m/>
    <m/>
    <m/>
    <m/>
    <m/>
    <m/>
    <m/>
    <m/>
    <m/>
    <m/>
    <n v="749.29"/>
    <m/>
  </r>
  <r>
    <x v="0"/>
    <x v="1"/>
    <x v="1"/>
    <s v="LABEL FRIGERM HS 150ML SALE"/>
    <s v="LAXMI PHARMA PACK"/>
    <s v="INTER-STATE"/>
    <s v="Gujarat"/>
    <s v="(blank)"/>
    <n v="58200"/>
    <n v="60105.97"/>
    <n v="52379.93"/>
    <n v="7726.0399999999991"/>
    <m/>
    <n v="6547.49"/>
    <m/>
    <m/>
    <m/>
    <m/>
    <m/>
    <m/>
    <m/>
    <m/>
    <m/>
    <m/>
    <m/>
    <n v="1178.55"/>
    <m/>
  </r>
  <r>
    <x v="0"/>
    <x v="1"/>
    <x v="1"/>
    <s v="LABEL SMARTIKLEEN HANDGEL 60ML F/B"/>
    <s v="Alpine Self sticks"/>
    <s v="INTER-STATE"/>
    <s v="Maharashtra"/>
    <s v="(blank)"/>
    <n v="75000"/>
    <n v="57375"/>
    <n v="56250"/>
    <n v="1125"/>
    <m/>
    <m/>
    <m/>
    <m/>
    <m/>
    <m/>
    <m/>
    <m/>
    <m/>
    <m/>
    <m/>
    <m/>
    <m/>
    <n v="1125"/>
    <m/>
  </r>
  <r>
    <x v="0"/>
    <x v="1"/>
    <x v="1"/>
    <s v="LEMON GRASS  OIL"/>
    <s v="M.M.ABDUL HAMEED &amp; SONS"/>
    <s v="INTER-STATE"/>
    <s v="Kerala"/>
    <s v="(blank)"/>
    <n v="4905"/>
    <n v="4252635"/>
    <n v="4169250"/>
    <n v="83385"/>
    <m/>
    <m/>
    <m/>
    <m/>
    <m/>
    <m/>
    <m/>
    <m/>
    <m/>
    <m/>
    <m/>
    <m/>
    <m/>
    <n v="83385"/>
    <m/>
  </r>
  <r>
    <x v="0"/>
    <x v="1"/>
    <x v="1"/>
    <s v="MIRANOL C2M CONC. NP"/>
    <s v="RHODIA SPECIALTY CHEMICAL INDI"/>
    <s v="INTER-STATE"/>
    <s v="Maharashtra"/>
    <s v="(blank)"/>
    <n v="4000"/>
    <n v="1165749.1900000002"/>
    <n v="1015903.43"/>
    <n v="149845.75999999998"/>
    <m/>
    <n v="126987.93"/>
    <m/>
    <m/>
    <m/>
    <m/>
    <m/>
    <m/>
    <m/>
    <m/>
    <m/>
    <m/>
    <m/>
    <n v="22857.829999999998"/>
    <m/>
  </r>
  <r>
    <x v="0"/>
    <x v="1"/>
    <x v="1"/>
    <s v="MYRISTYL ALCOHOL/(ECOROL 14/98)"/>
    <s v="SOOFI TRADERS"/>
    <s v="INTER-STATE"/>
    <s v="Maharashtra"/>
    <s v="(blank)"/>
    <n v="170"/>
    <n v="44217"/>
    <n v="43350"/>
    <n v="867"/>
    <m/>
    <m/>
    <m/>
    <m/>
    <m/>
    <m/>
    <m/>
    <m/>
    <m/>
    <m/>
    <m/>
    <m/>
    <m/>
    <n v="867"/>
    <m/>
  </r>
  <r>
    <x v="0"/>
    <x v="1"/>
    <x v="1"/>
    <s v="N.P.E.T(NONYLPHENOL ETHOXYLATE)9.5 MOLES"/>
    <s v="ESTEEM INDUSTRIES PVT. LTD"/>
    <s v="INTER-STATE"/>
    <s v="Maharashtra"/>
    <s v="(blank)"/>
    <n v="880"/>
    <n v="133294.04999999999"/>
    <n v="116160.39"/>
    <n v="17133.66"/>
    <m/>
    <n v="14520.05"/>
    <m/>
    <m/>
    <m/>
    <m/>
    <m/>
    <m/>
    <m/>
    <m/>
    <m/>
    <m/>
    <m/>
    <n v="2613.61"/>
    <m/>
  </r>
  <r>
    <x v="0"/>
    <x v="1"/>
    <x v="3"/>
    <s v="NEEM EXTRACT EXTRAPONE"/>
    <s v="SYMRISE PRIVATE LIMITED"/>
    <s v="INTER-STATE"/>
    <s v="Tamilnadu"/>
    <s v="(blank)"/>
    <n v="50"/>
    <n v="34080.46"/>
    <n v="29699.75"/>
    <n v="4380.71"/>
    <m/>
    <n v="3712.47"/>
    <m/>
    <m/>
    <m/>
    <m/>
    <m/>
    <m/>
    <m/>
    <m/>
    <m/>
    <m/>
    <m/>
    <n v="668.24"/>
    <m/>
  </r>
  <r>
    <x v="0"/>
    <x v="1"/>
    <x v="1"/>
    <s v="PARA CHLORO META XYLENOL IP (PCMX)"/>
    <s v="RECKITT BENCKISER (INDIA) LIMI"/>
    <s v="INTER-STATE"/>
    <s v="Tamilnadu"/>
    <s v="(blank)"/>
    <n v="91350"/>
    <n v="45523644.140000015"/>
    <n v="39672021.000000007"/>
    <n v="5851623.1399999997"/>
    <m/>
    <n v="4959002.66"/>
    <m/>
    <m/>
    <m/>
    <m/>
    <m/>
    <m/>
    <m/>
    <m/>
    <m/>
    <m/>
    <m/>
    <n v="892620.4800000001"/>
    <m/>
  </r>
  <r>
    <x v="0"/>
    <x v="1"/>
    <x v="3"/>
    <s v="PERFUME COLOGNE GF 93165"/>
    <s v="GOLDFIELD FRAGRANCES PVT.LTD."/>
    <s v="INTER-STATE"/>
    <s v="Goa"/>
    <s v="(blank)"/>
    <n v="20"/>
    <n v="29836.12"/>
    <n v="26000.98"/>
    <n v="3835.14"/>
    <m/>
    <n v="3250.12"/>
    <m/>
    <m/>
    <m/>
    <m/>
    <m/>
    <m/>
    <m/>
    <m/>
    <m/>
    <m/>
    <m/>
    <n v="585.02"/>
    <m/>
  </r>
  <r>
    <x v="0"/>
    <x v="1"/>
    <x v="3"/>
    <s v="PERFUME LILAC 8160"/>
    <s v="S.H. KELKAR &amp; CO. PVT. LTD"/>
    <s v="INTER-STATE"/>
    <s v="Maharashtra"/>
    <s v="(blank)"/>
    <n v="4"/>
    <n v="4228.9399999999996"/>
    <n v="4027.56"/>
    <n v="201.38"/>
    <m/>
    <m/>
    <m/>
    <m/>
    <m/>
    <m/>
    <m/>
    <n v="0"/>
    <m/>
    <m/>
    <m/>
    <m/>
    <m/>
    <m/>
    <n v="201.38"/>
  </r>
  <r>
    <x v="0"/>
    <x v="1"/>
    <x v="3"/>
    <s v="PERFUME LIME 8161"/>
    <s v="S.H. KELKAR &amp; CO. PVT. LTD"/>
    <s v="INTER-STATE"/>
    <s v="Maharashtra"/>
    <s v="(blank)"/>
    <n v="20"/>
    <n v="15606"/>
    <n v="13600"/>
    <n v="2006"/>
    <m/>
    <n v="1700"/>
    <m/>
    <m/>
    <m/>
    <m/>
    <m/>
    <m/>
    <m/>
    <m/>
    <m/>
    <m/>
    <m/>
    <n v="306"/>
    <m/>
  </r>
  <r>
    <x v="0"/>
    <x v="1"/>
    <x v="1"/>
    <s v="PHENOXYETHANOL P5"/>
    <s v="CLARIANT INDIA LIMITED"/>
    <s v="INTER-STATE"/>
    <s v="Maharashtra"/>
    <s v="(blank)"/>
    <n v="25"/>
    <n v="11475"/>
    <n v="11250"/>
    <n v="225"/>
    <m/>
    <m/>
    <m/>
    <m/>
    <m/>
    <m/>
    <m/>
    <m/>
    <m/>
    <m/>
    <m/>
    <m/>
    <m/>
    <n v="225"/>
    <m/>
  </r>
  <r>
    <x v="0"/>
    <x v="1"/>
    <x v="1"/>
    <s v="PLANTACARE 2000/DECYL GLUCOSIDE"/>
    <s v="SUNSHINE INDIA INC."/>
    <s v="INTER-STATE"/>
    <s v="Uttar-pradesh"/>
    <s v="(blank)"/>
    <n v="480"/>
    <n v="88127.84"/>
    <n v="86399.84"/>
    <n v="1728"/>
    <m/>
    <m/>
    <m/>
    <m/>
    <m/>
    <m/>
    <m/>
    <m/>
    <m/>
    <m/>
    <m/>
    <m/>
    <m/>
    <n v="1728"/>
    <m/>
  </r>
  <r>
    <x v="0"/>
    <x v="1"/>
    <x v="1"/>
    <s v="PROPLYENE GYLCOL USP"/>
    <s v="VIMAL INTERTRADE PVT. LTD"/>
    <s v="INTER-STATE"/>
    <s v="Maharashtra"/>
    <s v="(blank)"/>
    <n v="430"/>
    <n v="59168.240000000005"/>
    <n v="58008.08"/>
    <n v="1160.1599999999999"/>
    <m/>
    <m/>
    <m/>
    <m/>
    <m/>
    <m/>
    <m/>
    <m/>
    <m/>
    <m/>
    <m/>
    <m/>
    <m/>
    <n v="1160.1599999999999"/>
    <m/>
  </r>
  <r>
    <x v="0"/>
    <x v="1"/>
    <x v="1"/>
    <s v="PROPLYENE GYLCOL USP"/>
    <s v="VIMAL LIFESCIENCES PVT. LTD."/>
    <s v="INTER-STATE"/>
    <s v="Maharashtra"/>
    <s v="(blank)"/>
    <n v="1935"/>
    <n v="240128.4"/>
    <n v="235420"/>
    <n v="4708.3999999999996"/>
    <m/>
    <m/>
    <m/>
    <m/>
    <m/>
    <m/>
    <m/>
    <m/>
    <m/>
    <m/>
    <m/>
    <m/>
    <m/>
    <n v="4708.3999999999996"/>
    <m/>
  </r>
  <r>
    <x v="0"/>
    <x v="1"/>
    <x v="1"/>
    <s v="PROPYLENE GLYCOL IP"/>
    <s v="KRISHNA SOLVECHEM LTD"/>
    <s v="INTER-STATE"/>
    <s v="Maharashtra"/>
    <s v="(blank)"/>
    <n v="1075"/>
    <n v="148739.54999999999"/>
    <n v="129620.53"/>
    <n v="19119.02"/>
    <m/>
    <n v="16202.56"/>
    <m/>
    <m/>
    <m/>
    <m/>
    <m/>
    <m/>
    <m/>
    <m/>
    <m/>
    <m/>
    <m/>
    <n v="2916.46"/>
    <m/>
  </r>
  <r>
    <x v="0"/>
    <x v="1"/>
    <x v="1"/>
    <s v="PUMP BACTORUB HR 100ML"/>
    <s v="VITRAG CORPORATRION"/>
    <s v="INTER-STATE"/>
    <s v="Maharashtra"/>
    <s v="(blank)"/>
    <n v="30300"/>
    <n v="215493.59999999998"/>
    <n v="211268.24"/>
    <n v="4225.3599999999997"/>
    <m/>
    <m/>
    <m/>
    <m/>
    <m/>
    <m/>
    <m/>
    <m/>
    <m/>
    <m/>
    <m/>
    <m/>
    <m/>
    <n v="4225.3599999999997"/>
    <m/>
  </r>
  <r>
    <x v="0"/>
    <x v="1"/>
    <x v="1"/>
    <s v="PUMP BACTORUB HR 500ML"/>
    <s v="VITRAG CORPORATRION"/>
    <s v="INTER-STATE"/>
    <s v="Maharashtra"/>
    <s v="(blank)"/>
    <n v="30300"/>
    <n v="160080.76"/>
    <n v="156941.92000000001"/>
    <n v="3138.84"/>
    <m/>
    <m/>
    <m/>
    <m/>
    <m/>
    <m/>
    <m/>
    <m/>
    <m/>
    <m/>
    <m/>
    <m/>
    <m/>
    <n v="3138.84"/>
    <m/>
  </r>
  <r>
    <x v="0"/>
    <x v="1"/>
    <x v="1"/>
    <s v="PUMP FRIGERM HS 150ML"/>
    <s v="Lion Holdings P. Ltd"/>
    <s v="INTER-STATE"/>
    <s v="Uttar-pradesh"/>
    <s v="(blank)"/>
    <n v="81960"/>
    <n v="423222.07"/>
    <n v="368820.98"/>
    <n v="54401.090000000004"/>
    <m/>
    <n v="46102.62"/>
    <m/>
    <m/>
    <m/>
    <m/>
    <m/>
    <m/>
    <m/>
    <m/>
    <m/>
    <m/>
    <m/>
    <n v="8298.4700000000012"/>
    <m/>
  </r>
  <r>
    <x v="0"/>
    <x v="1"/>
    <x v="1"/>
    <s v="RECTIFIED SPIRIT ALCOHOL (IP)"/>
    <s v="KHEMANI DISTILLERIES PVT. LTD"/>
    <s v="LOCAL"/>
    <s v="Daman-div"/>
    <s v="(blank)"/>
    <n v="264000"/>
    <n v="13752576"/>
    <n v="11460480"/>
    <n v="2292096"/>
    <m/>
    <m/>
    <m/>
    <m/>
    <m/>
    <m/>
    <m/>
    <m/>
    <m/>
    <m/>
    <m/>
    <n v="2292096"/>
    <m/>
    <m/>
    <m/>
  </r>
  <r>
    <x v="0"/>
    <x v="1"/>
    <x v="1"/>
    <s v="RHODAPEX ESBH 28/R SLES 28"/>
    <s v="RHODIA SPECIALTY CHEMICAL INDI"/>
    <s v="INTER-STATE"/>
    <s v="Maharashtra"/>
    <s v="(blank)"/>
    <n v="12925"/>
    <n v="559077.77"/>
    <n v="487213.72"/>
    <n v="71864.05"/>
    <m/>
    <n v="60901.760000000024"/>
    <m/>
    <m/>
    <m/>
    <m/>
    <m/>
    <m/>
    <m/>
    <m/>
    <m/>
    <m/>
    <m/>
    <n v="10962.290000000003"/>
    <m/>
  </r>
  <r>
    <x v="0"/>
    <x v="1"/>
    <x v="7"/>
    <s v="SHRINK SLEEVE  DETTOL HS 200ML"/>
    <s v="EZEEFLEX PLASTICS (P) LTD"/>
    <s v="INTER-STATE"/>
    <s v="Uttar-pradesh"/>
    <s v="(blank)"/>
    <n v="701000"/>
    <n v="386110.29000000004"/>
    <n v="378539.5"/>
    <n v="7570.79"/>
    <m/>
    <m/>
    <m/>
    <m/>
    <m/>
    <m/>
    <m/>
    <m/>
    <m/>
    <m/>
    <m/>
    <m/>
    <m/>
    <n v="7570.79"/>
    <m/>
  </r>
  <r>
    <x v="0"/>
    <x v="1"/>
    <x v="7"/>
    <s v="SHRINK SLEEVE  DETTOL HS 50ML"/>
    <s v="EZEEFLEX PLASTICS (P) LTD"/>
    <s v="INTER-STATE"/>
    <s v="Uttar-pradesh"/>
    <s v="(blank)"/>
    <n v="5958627"/>
    <n v="2552673.7099999995"/>
    <n v="2502621.2799999998"/>
    <n v="50052.429999999993"/>
    <m/>
    <m/>
    <m/>
    <m/>
    <m/>
    <m/>
    <m/>
    <m/>
    <m/>
    <m/>
    <m/>
    <m/>
    <m/>
    <n v="50052.429999999993"/>
    <m/>
  </r>
  <r>
    <x v="0"/>
    <x v="1"/>
    <x v="7"/>
    <s v="SHRINK SLEEVE BACTORUB HR 100ML"/>
    <s v="HEESHI TUBES"/>
    <s v="LOCAL"/>
    <s v="Daman-div"/>
    <s v="(blank)"/>
    <n v="31000"/>
    <n v="14281.31"/>
    <n v="12090"/>
    <n v="2191.31"/>
    <m/>
    <n v="1511.25"/>
    <m/>
    <m/>
    <m/>
    <m/>
    <m/>
    <n v="680.06"/>
    <m/>
    <m/>
    <m/>
    <m/>
    <m/>
    <m/>
    <m/>
  </r>
  <r>
    <x v="0"/>
    <x v="1"/>
    <x v="7"/>
    <s v="SHRINK SLEEVE BACTORUB HR 500ML"/>
    <s v="HEESHI TUBES"/>
    <s v="LOCAL"/>
    <s v="Daman-div"/>
    <s v="(blank)"/>
    <n v="31000"/>
    <n v="7873.09"/>
    <n v="6665.05"/>
    <n v="1208.04"/>
    <m/>
    <n v="833.13"/>
    <m/>
    <m/>
    <m/>
    <m/>
    <m/>
    <n v="374.91"/>
    <m/>
    <m/>
    <m/>
    <m/>
    <m/>
    <m/>
    <m/>
  </r>
  <r>
    <x v="0"/>
    <x v="1"/>
    <x v="7"/>
    <s v="SHRINK SLEEVE FRIGERM HS 150ML"/>
    <s v="Grip Tight Packaging (I) Pvt.L"/>
    <s v="INTER-STATE"/>
    <s v="Maharashtra"/>
    <s v="(blank)"/>
    <n v="83250"/>
    <n v="30092.02"/>
    <n v="26223.97"/>
    <n v="3868.05"/>
    <m/>
    <n v="3278"/>
    <m/>
    <m/>
    <m/>
    <m/>
    <m/>
    <m/>
    <m/>
    <m/>
    <m/>
    <m/>
    <m/>
    <n v="590.05000000000007"/>
    <m/>
  </r>
  <r>
    <x v="0"/>
    <x v="1"/>
    <x v="7"/>
    <s v="SHRINK SLEEVE SMARTIKLEEN HANDGEL 60 ML"/>
    <s v="GRIP TIGHT SHRINK FILM PVT LTD"/>
    <s v="INTER-STATE"/>
    <s v="Maharashtra"/>
    <s v="(blank)"/>
    <n v="79000"/>
    <n v="10879.099999999999"/>
    <n v="9480.69"/>
    <n v="1398.41"/>
    <m/>
    <n v="1185.0899999999999"/>
    <m/>
    <m/>
    <m/>
    <m/>
    <m/>
    <m/>
    <m/>
    <m/>
    <m/>
    <m/>
    <m/>
    <n v="213.32"/>
    <m/>
  </r>
  <r>
    <x v="0"/>
    <x v="1"/>
    <x v="1"/>
    <s v="SLEEVE(PVC) INSTAKLENZ HAND GEL 60 ML"/>
    <s v="GRIP TIGHT SHRINK FILM PVT LTD"/>
    <s v="INTER-STATE"/>
    <s v="Maharashtra"/>
    <s v="(blank)"/>
    <n v="1640"/>
    <n v="1581.26"/>
    <n v="1378"/>
    <n v="203.26"/>
    <m/>
    <n v="172.25"/>
    <m/>
    <m/>
    <m/>
    <m/>
    <m/>
    <m/>
    <m/>
    <m/>
    <m/>
    <m/>
    <m/>
    <n v="31.01"/>
    <m/>
  </r>
  <r>
    <x v="0"/>
    <x v="1"/>
    <x v="1"/>
    <s v="SODIUM LAURYL SULPHAT"/>
    <s v="RHODIA SPECIALTY CHEMICAL INDI"/>
    <s v="INTER-STATE"/>
    <s v="Maharashtra"/>
    <s v="(blank)"/>
    <n v="18000"/>
    <n v="2537403.4079999998"/>
    <n v="2214000"/>
    <n v="323403.408"/>
    <m/>
    <n v="265680"/>
    <m/>
    <m/>
    <n v="5313.6"/>
    <n v="2656.8"/>
    <m/>
    <m/>
    <m/>
    <m/>
    <m/>
    <m/>
    <m/>
    <n v="49753.008000000002"/>
    <m/>
  </r>
  <r>
    <x v="0"/>
    <x v="1"/>
    <x v="1"/>
    <s v="TEA TREE OIL"/>
    <s v="PIOMA CHEMICALS"/>
    <s v="INTER-STATE"/>
    <s v="Maharashtra"/>
    <s v="(blank)"/>
    <n v="1.5"/>
    <n v="10557"/>
    <n v="10350"/>
    <n v="207"/>
    <m/>
    <m/>
    <m/>
    <m/>
    <m/>
    <m/>
    <m/>
    <m/>
    <m/>
    <m/>
    <m/>
    <m/>
    <m/>
    <n v="207"/>
    <m/>
  </r>
  <r>
    <x v="0"/>
    <x v="1"/>
    <x v="1"/>
    <s v="TERPINEOL BP"/>
    <s v="SUD PINES PRIVATE LIMITED"/>
    <s v="INTER-STATE"/>
    <s v="Jammu"/>
    <s v="YES"/>
    <n v="18130"/>
    <n v="5201043.76"/>
    <n v="4623150"/>
    <n v="577893.76"/>
    <m/>
    <n v="577893.76"/>
    <m/>
    <m/>
    <m/>
    <m/>
    <m/>
    <m/>
    <m/>
    <m/>
    <m/>
    <m/>
    <m/>
    <m/>
    <m/>
  </r>
  <r>
    <x v="0"/>
    <x v="1"/>
    <x v="1"/>
    <s v="TERPINEOL BP"/>
    <s v="SUDARSHAN CHEMPRO PVT. LTD"/>
    <s v="INTER-STATE"/>
    <s v="Karnataka"/>
    <s v="(blank)"/>
    <n v="155215"/>
    <n v="40524628.519999996"/>
    <n v="35315580.45000001"/>
    <n v="5209048.07"/>
    <m/>
    <n v="4414447.5299999993"/>
    <m/>
    <m/>
    <m/>
    <m/>
    <m/>
    <m/>
    <m/>
    <m/>
    <m/>
    <m/>
    <m/>
    <n v="794600.54000000015"/>
    <m/>
  </r>
  <r>
    <x v="0"/>
    <x v="1"/>
    <x v="1"/>
    <s v="TRAY INSTAKLENZ 60 ML HANDGEL"/>
    <s v="BHANUSHALI PACKAGING"/>
    <s v="INTER-STATE"/>
    <s v="Gujarat"/>
    <s v="(blank)"/>
    <n v="1735"/>
    <n v="5159.2300000000005"/>
    <n v="4771.76"/>
    <n v="387.47"/>
    <n v="286.31"/>
    <m/>
    <m/>
    <m/>
    <m/>
    <m/>
    <m/>
    <m/>
    <m/>
    <m/>
    <m/>
    <m/>
    <m/>
    <n v="101.16"/>
    <m/>
  </r>
  <r>
    <x v="0"/>
    <x v="1"/>
    <x v="1"/>
    <s v="TRIETHANOLAMINE-99%"/>
    <s v="VENUS INTERNATIONAL"/>
    <s v="INTER-STATE"/>
    <s v="Maharashtra"/>
    <s v="(blank)"/>
    <n v="231.32999999999998"/>
    <n v="31854.14"/>
    <n v="31229.55"/>
    <n v="624.59"/>
    <m/>
    <m/>
    <m/>
    <m/>
    <m/>
    <m/>
    <m/>
    <m/>
    <m/>
    <m/>
    <m/>
    <m/>
    <m/>
    <n v="624.59"/>
    <m/>
  </r>
  <r>
    <x v="0"/>
    <x v="2"/>
    <x v="1"/>
    <s v="CAPRYLIC &amp; CAPRIC TRIGLYCERIDE(J&amp;J)"/>
    <s v="PIOMA CHEMICALS"/>
    <s v="LOCAL"/>
    <s v="Maharashtra"/>
    <s v="(blank)"/>
    <n v="216.1"/>
    <n v="49014"/>
    <n v="46680"/>
    <n v="2334"/>
    <m/>
    <m/>
    <m/>
    <m/>
    <m/>
    <m/>
    <m/>
    <n v="2334"/>
    <m/>
    <m/>
    <m/>
    <m/>
    <m/>
    <m/>
    <m/>
  </r>
  <r>
    <x v="0"/>
    <x v="2"/>
    <x v="1"/>
    <s v="CITRIC ACID"/>
    <s v="ACID INDIA (MUMBAI)"/>
    <s v="LOCAL"/>
    <s v="Maharashtra"/>
    <s v="(blank)"/>
    <n v="25"/>
    <n v="2077.88"/>
    <n v="1759.05"/>
    <n v="318.83"/>
    <m/>
    <n v="219.88"/>
    <m/>
    <m/>
    <m/>
    <m/>
    <m/>
    <n v="98.95"/>
    <m/>
    <m/>
    <m/>
    <m/>
    <m/>
    <m/>
    <m/>
  </r>
  <r>
    <x v="0"/>
    <x v="2"/>
    <x v="1"/>
    <s v="COCOAMIDOPROPYL BETAINE(CAPB)"/>
    <s v="GALAXY SURFACANTS LTD"/>
    <s v="LOCAL"/>
    <s v="Maharashtra"/>
    <s v="(blank)"/>
    <n v="500"/>
    <n v="42525"/>
    <n v="36000"/>
    <n v="6525"/>
    <m/>
    <n v="4500"/>
    <m/>
    <m/>
    <m/>
    <m/>
    <m/>
    <n v="2025"/>
    <m/>
    <m/>
    <m/>
    <m/>
    <m/>
    <m/>
    <m/>
  </r>
  <r>
    <x v="0"/>
    <x v="2"/>
    <x v="1"/>
    <s v="CRESMER RH 40"/>
    <s v="CRODA INDIA COMPANY PVT. LTD."/>
    <s v="LOCAL"/>
    <s v="Maharashtra"/>
    <s v="(blank)"/>
    <n v="100"/>
    <n v="20820.960000000003"/>
    <n v="17641.98"/>
    <n v="3178.98"/>
    <m/>
    <n v="2187.5"/>
    <m/>
    <m/>
    <m/>
    <m/>
    <m/>
    <n v="991.48"/>
    <m/>
    <m/>
    <m/>
    <m/>
    <m/>
    <m/>
    <m/>
  </r>
  <r>
    <x v="0"/>
    <x v="2"/>
    <x v="1"/>
    <s v="ETHYLENE GLYCOL DISTEARATE(EGDS)"/>
    <s v="GALAXY SURFACANTS LTD"/>
    <s v="LOCAL"/>
    <s v="Maharashtra"/>
    <s v="(blank)"/>
    <n v="50"/>
    <n v="7412.35"/>
    <n v="6275"/>
    <n v="1137.3499999999999"/>
    <m/>
    <n v="784.38"/>
    <m/>
    <m/>
    <m/>
    <m/>
    <m/>
    <n v="352.97"/>
    <m/>
    <m/>
    <m/>
    <m/>
    <m/>
    <m/>
    <m/>
  </r>
  <r>
    <x v="0"/>
    <x v="2"/>
    <x v="1"/>
    <s v="GLYCEROL MONOSTEARATE-SE GRADE"/>
    <s v="MOHINI ORGANICS PVT. LTD"/>
    <s v="LOCAL"/>
    <s v="Maharashtra"/>
    <s v="(blank)"/>
    <n v="25"/>
    <n v="2716.88"/>
    <n v="2300"/>
    <n v="416.88"/>
    <m/>
    <n v="287.5"/>
    <m/>
    <m/>
    <m/>
    <m/>
    <m/>
    <n v="129.38"/>
    <m/>
    <m/>
    <m/>
    <m/>
    <m/>
    <m/>
    <m/>
  </r>
  <r>
    <x v="0"/>
    <x v="2"/>
    <x v="1"/>
    <s v="ISOPROPYL MYRISTATE"/>
    <s v="SUBHASH CHEMICAL INDUSTRIES PV"/>
    <s v="LOCAL"/>
    <s v="Maharashtra"/>
    <s v="(blank)"/>
    <n v="45"/>
    <n v="9833.57"/>
    <n v="8324.7099999999991"/>
    <n v="1508.86"/>
    <m/>
    <n v="1040.5899999999999"/>
    <m/>
    <m/>
    <m/>
    <m/>
    <m/>
    <n v="468.27"/>
    <m/>
    <m/>
    <m/>
    <m/>
    <m/>
    <m/>
    <m/>
  </r>
  <r>
    <x v="0"/>
    <x v="2"/>
    <x v="1"/>
    <s v="KOKUM BUTTER"/>
    <s v="CHEMHOUSE MARKETING"/>
    <s v="LOCAL"/>
    <s v="Maharashtra"/>
    <s v="(blank)"/>
    <n v="2"/>
    <n v="1102.5"/>
    <n v="1050"/>
    <n v="52.5"/>
    <m/>
    <m/>
    <m/>
    <m/>
    <m/>
    <m/>
    <m/>
    <n v="52.5"/>
    <m/>
    <m/>
    <m/>
    <m/>
    <m/>
    <m/>
    <m/>
  </r>
  <r>
    <x v="0"/>
    <x v="2"/>
    <x v="1"/>
    <s v="METHYL PARABEN IP"/>
    <s v="ALTA LABORATORIES LIMITED"/>
    <s v="LOCAL"/>
    <s v="Maharashtra"/>
    <s v="(blank)"/>
    <n v="10"/>
    <n v="3012.19"/>
    <n v="2550"/>
    <n v="462.19"/>
    <m/>
    <n v="318.75"/>
    <m/>
    <m/>
    <m/>
    <m/>
    <m/>
    <n v="143.44"/>
    <m/>
    <m/>
    <m/>
    <m/>
    <m/>
    <m/>
    <m/>
  </r>
  <r>
    <x v="0"/>
    <x v="2"/>
    <x v="1"/>
    <s v="PEG 400/"/>
    <s v="ARK CHEMICALS PRIVATE LIMITED"/>
    <s v="LOCAL"/>
    <s v="Maharashtra"/>
    <s v="(blank)"/>
    <n v="230"/>
    <n v="27169.030000000002"/>
    <n v="23000.240000000002"/>
    <n v="4168.79"/>
    <m/>
    <n v="2875.03"/>
    <m/>
    <m/>
    <m/>
    <m/>
    <m/>
    <n v="1293.76"/>
    <m/>
    <m/>
    <m/>
    <m/>
    <m/>
    <m/>
    <m/>
  </r>
  <r>
    <x v="0"/>
    <x v="2"/>
    <x v="1"/>
    <s v="PLANTACARE 2000/DECYL GLUCOSIDE"/>
    <s v="ARK CHEMICALS PRIVATE LIMITED"/>
    <s v="LOCAL"/>
    <s v="Maharashtra"/>
    <s v="(blank)"/>
    <n v="450"/>
    <n v="69802.36"/>
    <n v="59291.95"/>
    <n v="10510.41"/>
    <m/>
    <n v="7186.49"/>
    <m/>
    <m/>
    <m/>
    <m/>
    <m/>
    <n v="3323.92"/>
    <m/>
    <m/>
    <m/>
    <m/>
    <m/>
    <m/>
    <m/>
  </r>
  <r>
    <x v="0"/>
    <x v="2"/>
    <x v="1"/>
    <s v="PROPYL PARABEN IP"/>
    <s v="ALTA LABORATORIES LIMITED"/>
    <s v="LOCAL"/>
    <s v="Maharashtra"/>
    <s v="(blank)"/>
    <n v="10"/>
    <n v="4075.31"/>
    <n v="3450"/>
    <n v="625.30999999999995"/>
    <m/>
    <n v="431.25"/>
    <m/>
    <m/>
    <m/>
    <m/>
    <m/>
    <n v="194.06"/>
    <m/>
    <m/>
    <m/>
    <m/>
    <m/>
    <m/>
    <m/>
  </r>
  <r>
    <x v="0"/>
    <x v="2"/>
    <x v="1"/>
    <s v="PROPYLENE GLYCOL IP"/>
    <s v="KRISHNA SOLVECHEM LTD"/>
    <s v="LOCAL"/>
    <s v="Maharashtra"/>
    <s v="(blank)"/>
    <n v="215"/>
    <n v="31396.39"/>
    <n v="26578.95"/>
    <n v="4817.4400000000005"/>
    <m/>
    <n v="3322.37"/>
    <m/>
    <m/>
    <m/>
    <m/>
    <m/>
    <n v="1495.0700000000002"/>
    <m/>
    <m/>
    <m/>
    <m/>
    <m/>
    <m/>
    <m/>
  </r>
  <r>
    <x v="0"/>
    <x v="2"/>
    <x v="1"/>
    <s v="RHODAPEX ESBH 28/R SLES 28"/>
    <s v="RHODIA SPECIALTY CHEMICAL INDI"/>
    <s v="LOCAL"/>
    <s v="Maharashtra"/>
    <s v="(blank)"/>
    <n v="1175"/>
    <n v="52395.82"/>
    <n v="44356.25"/>
    <n v="8039.57"/>
    <m/>
    <n v="5544.53"/>
    <m/>
    <m/>
    <m/>
    <m/>
    <m/>
    <n v="2495.04"/>
    <m/>
    <m/>
    <m/>
    <m/>
    <m/>
    <m/>
    <m/>
  </r>
  <r>
    <x v="0"/>
    <x v="2"/>
    <x v="1"/>
    <s v="SHEA BUTTER-ULTRA REFINED"/>
    <s v="N V ORGANICS PVT LTD."/>
    <s v="INTER-STATE"/>
    <s v="Delhi"/>
    <s v="(blank)"/>
    <n v="25"/>
    <n v="15045"/>
    <n v="14750"/>
    <n v="295"/>
    <m/>
    <m/>
    <m/>
    <m/>
    <m/>
    <m/>
    <m/>
    <m/>
    <m/>
    <m/>
    <m/>
    <m/>
    <m/>
    <n v="295"/>
    <m/>
  </r>
  <r>
    <x v="0"/>
    <x v="2"/>
    <x v="1"/>
    <s v="TINOGAURD TT"/>
    <s v="ARK CHEMICALS PRIVATE LIMITED"/>
    <s v="LOCAL"/>
    <s v="Maharashtra"/>
    <s v="(blank)"/>
    <n v="20"/>
    <n v="27532.510000000002"/>
    <n v="23307.95"/>
    <n v="4224.5599999999995"/>
    <m/>
    <n v="2913.49"/>
    <m/>
    <m/>
    <m/>
    <m/>
    <m/>
    <n v="1311.07"/>
    <m/>
    <m/>
    <m/>
    <m/>
    <m/>
    <m/>
    <m/>
  </r>
  <r>
    <x v="0"/>
    <x v="2"/>
    <x v="1"/>
    <s v="VITAMIN E ACETATE"/>
    <s v="ARK CHEMICALS PRIVATE LIMITED"/>
    <s v="LOCAL"/>
    <s v="Maharashtra"/>
    <s v="(blank)"/>
    <n v="10"/>
    <n v="21737.84"/>
    <n v="20702.7"/>
    <n v="1035.1400000000001"/>
    <m/>
    <m/>
    <m/>
    <m/>
    <m/>
    <m/>
    <m/>
    <n v="1035.1400000000001"/>
    <m/>
    <m/>
    <m/>
    <m/>
    <m/>
    <m/>
    <m/>
  </r>
  <r>
    <x v="0"/>
    <x v="3"/>
    <x v="1"/>
    <s v="AOS NEEDLES"/>
    <s v="RHODIA SPECIALTY CHEMICAL INDI"/>
    <s v="LOCAL"/>
    <s v="Maharashtra"/>
    <s v="(blank)"/>
    <n v="5550"/>
    <n v="762672.88"/>
    <n v="645649"/>
    <n v="117023.88"/>
    <m/>
    <n v="80706.13"/>
    <m/>
    <m/>
    <m/>
    <m/>
    <m/>
    <n v="36317.75"/>
    <m/>
    <m/>
    <m/>
    <m/>
    <m/>
    <m/>
    <m/>
  </r>
  <r>
    <x v="0"/>
    <x v="3"/>
    <x v="1"/>
    <s v="CITRIC ACID"/>
    <s v="ACID INDIA (MUMBAI)"/>
    <s v="LOCAL"/>
    <s v="Maharashtra"/>
    <s v="(blank)"/>
    <n v="25"/>
    <n v="2096.7200000000003"/>
    <n v="1775"/>
    <n v="321.72000000000003"/>
    <m/>
    <n v="221.88"/>
    <m/>
    <m/>
    <m/>
    <m/>
    <m/>
    <n v="99.84"/>
    <m/>
    <m/>
    <m/>
    <m/>
    <m/>
    <m/>
    <m/>
  </r>
  <r>
    <x v="0"/>
    <x v="3"/>
    <x v="1"/>
    <s v="COCOAMIDOPROPYL BETAINE(CAPB)"/>
    <s v="SPAK ORGOCHEM (I) PVT LTD."/>
    <s v="LOCAL"/>
    <s v="Maharashtra"/>
    <s v="(blank)"/>
    <n v="5060"/>
    <n v="179053.04"/>
    <n v="152239.28"/>
    <n v="26813.759999999998"/>
    <m/>
    <n v="18287.41"/>
    <m/>
    <m/>
    <m/>
    <m/>
    <m/>
    <n v="8526.35"/>
    <m/>
    <m/>
    <m/>
    <m/>
    <m/>
    <m/>
    <m/>
  </r>
  <r>
    <x v="0"/>
    <x v="3"/>
    <x v="1"/>
    <s v="CODEX 7101"/>
    <s v="EXCEL INDUSTRIES LTD"/>
    <s v="LOCAL"/>
    <s v="Maharashtra"/>
    <s v="(blank)"/>
    <n v="1140"/>
    <n v="91352.27"/>
    <n v="72179.56"/>
    <n v="19172.71"/>
    <m/>
    <n v="9022.4500000000007"/>
    <m/>
    <m/>
    <m/>
    <m/>
    <m/>
    <m/>
    <n v="10150.26"/>
    <m/>
    <m/>
    <m/>
    <m/>
    <m/>
    <m/>
  </r>
  <r>
    <x v="0"/>
    <x v="3"/>
    <x v="1"/>
    <s v="EDTA TETRASODIUM SALT"/>
    <s v="ACI INDUSTRIAL ORGANICS PVT. L"/>
    <s v="INTER-STATE"/>
    <s v="Gujarat"/>
    <s v="(blank)"/>
    <n v="550"/>
    <n v="112339.69"/>
    <n v="97899.510000000009"/>
    <n v="14440.18"/>
    <m/>
    <n v="12237.44"/>
    <m/>
    <m/>
    <m/>
    <m/>
    <m/>
    <m/>
    <m/>
    <m/>
    <m/>
    <m/>
    <m/>
    <n v="2202.7399999999998"/>
    <m/>
  </r>
  <r>
    <x v="0"/>
    <x v="3"/>
    <x v="1"/>
    <s v="Glycerol Mono stearate NSE Grade"/>
    <s v="MOHINI ORGANICS PVT. LTD"/>
    <s v="LOCAL"/>
    <s v="Maharashtra"/>
    <s v="(blank)"/>
    <n v="12250"/>
    <n v="1309563.3"/>
    <n v="1108625"/>
    <n v="200938.30000000002"/>
    <m/>
    <n v="138578.14000000001"/>
    <m/>
    <m/>
    <m/>
    <m/>
    <m/>
    <n v="62360.160000000003"/>
    <m/>
    <m/>
    <m/>
    <m/>
    <m/>
    <m/>
    <m/>
  </r>
  <r>
    <x v="0"/>
    <x v="3"/>
    <x v="1"/>
    <s v="GLYCEROL MONOSTEARATE-SE GRADE"/>
    <s v="MOHINI ORGANICS PVT. LTD"/>
    <s v="LOCAL"/>
    <s v="Maharashtra"/>
    <s v="(blank)"/>
    <n v="1400"/>
    <n v="76998.34"/>
    <n v="65413"/>
    <n v="11585.34"/>
    <m/>
    <n v="7918.75"/>
    <m/>
    <m/>
    <m/>
    <m/>
    <m/>
    <n v="3666.59"/>
    <m/>
    <m/>
    <m/>
    <m/>
    <m/>
    <m/>
    <m/>
  </r>
  <r>
    <x v="0"/>
    <x v="3"/>
    <x v="1"/>
    <s v="HOSTAPON SCI 85 P (S)"/>
    <s v="CLARIANT INDIA PRIVATE LIMITED"/>
    <s v="LOCAL"/>
    <s v="Maharashtra"/>
    <s v="(blank)"/>
    <n v="1250"/>
    <n v="406054.69"/>
    <n v="343750"/>
    <n v="62304.69"/>
    <m/>
    <n v="42968.75"/>
    <m/>
    <m/>
    <m/>
    <m/>
    <m/>
    <n v="19335.939999999999"/>
    <m/>
    <m/>
    <m/>
    <m/>
    <m/>
    <m/>
    <m/>
  </r>
  <r>
    <x v="0"/>
    <x v="3"/>
    <x v="1"/>
    <s v="MAGNESSIUM CHLORIDE 6"/>
    <s v="S.J. CHEMICAL INDUSTRIES"/>
    <s v="INTER-STATE"/>
    <s v="Rajsthan"/>
    <s v="(blank)"/>
    <n v="1420"/>
    <n v="50796"/>
    <n v="49800"/>
    <n v="996"/>
    <m/>
    <m/>
    <m/>
    <m/>
    <m/>
    <m/>
    <m/>
    <m/>
    <m/>
    <m/>
    <m/>
    <m/>
    <m/>
    <n v="996"/>
    <m/>
  </r>
  <r>
    <x v="0"/>
    <x v="3"/>
    <x v="1"/>
    <s v="MAIZE STARCH IP"/>
    <s v="MAIZE PRODUCTS"/>
    <s v="INTER-STATE"/>
    <s v="Gujarat"/>
    <s v="(blank)"/>
    <n v="25000"/>
    <n v="756839.58"/>
    <n v="699999.6"/>
    <n v="56839.98"/>
    <n v="41999.979999999996"/>
    <m/>
    <m/>
    <m/>
    <m/>
    <m/>
    <m/>
    <m/>
    <m/>
    <m/>
    <m/>
    <m/>
    <m/>
    <n v="14840"/>
    <m/>
  </r>
  <r>
    <x v="0"/>
    <x v="3"/>
    <x v="1"/>
    <s v="MALEIC ANHYDRIDE /H 4"/>
    <s v="BMG CHEMICALS PVT.LTD."/>
    <s v="LOCAL"/>
    <s v="Maharashtra"/>
    <s v="(blank)"/>
    <n v="13050"/>
    <n v="1320268.3499999999"/>
    <n v="1117687.48"/>
    <n v="202580.87"/>
    <m/>
    <n v="139710.94"/>
    <m/>
    <m/>
    <m/>
    <m/>
    <m/>
    <n v="62869.929999999993"/>
    <m/>
    <m/>
    <m/>
    <m/>
    <m/>
    <m/>
    <m/>
  </r>
  <r>
    <x v="0"/>
    <x v="3"/>
    <x v="1"/>
    <s v="PARAFFIN WAX"/>
    <s v="PCS PETROCHEM"/>
    <s v="LOCAL"/>
    <s v="Maharashtra"/>
    <s v="(blank)"/>
    <n v="17350"/>
    <n v="2131854.15"/>
    <n v="1804397.62"/>
    <n v="327456.53000000003"/>
    <m/>
    <n v="222300"/>
    <n v="3639.67"/>
    <m/>
    <m/>
    <m/>
    <m/>
    <n v="101516.86"/>
    <m/>
    <m/>
    <m/>
    <m/>
    <m/>
    <m/>
    <m/>
  </r>
  <r>
    <x v="0"/>
    <x v="3"/>
    <x v="1"/>
    <s v="PHOSPHORIC ACID 85%FO"/>
    <s v="RAMNIKLAL .S.GOSALIA &amp; CO"/>
    <s v="LOCAL"/>
    <s v="Maharashtra"/>
    <s v="(blank)"/>
    <n v="2860"/>
    <n v="244521.41000000003"/>
    <n v="207002.23999999999"/>
    <n v="37519.17"/>
    <m/>
    <n v="25875.29"/>
    <m/>
    <m/>
    <m/>
    <m/>
    <m/>
    <n v="11643.88"/>
    <m/>
    <m/>
    <m/>
    <m/>
    <m/>
    <m/>
    <m/>
  </r>
  <r>
    <x v="0"/>
    <x v="3"/>
    <x v="1"/>
    <s v="PLANTACARE 2000/DECYL GLUCOSIDE"/>
    <s v="ARK CHEMICALS PRIVATE LIMITED"/>
    <s v="LOCAL"/>
    <s v="Maharashtra"/>
    <s v="(blank)"/>
    <n v="2350"/>
    <n v="424953.55000000005"/>
    <n v="359999.04000000004"/>
    <n v="64954.51"/>
    <m/>
    <n v="44718.63"/>
    <m/>
    <m/>
    <m/>
    <m/>
    <m/>
    <n v="20235.88"/>
    <m/>
    <m/>
    <m/>
    <m/>
    <m/>
    <m/>
    <m/>
  </r>
  <r>
    <x v="0"/>
    <x v="3"/>
    <x v="1"/>
    <s v="PLANTACARE 2000/DECYL GLUCOSIDE"/>
    <s v="SUNSHINE INDIA INC."/>
    <s v="INTER-STATE"/>
    <s v="Uttar-pradesh"/>
    <s v="(blank)"/>
    <n v="1600"/>
    <n v="293760"/>
    <n v="288000"/>
    <n v="5760"/>
    <m/>
    <m/>
    <m/>
    <m/>
    <m/>
    <m/>
    <m/>
    <m/>
    <m/>
    <m/>
    <m/>
    <m/>
    <m/>
    <n v="5760"/>
    <m/>
  </r>
  <r>
    <x v="0"/>
    <x v="3"/>
    <x v="1"/>
    <s v="POTASSIUM CHLORIDE [A"/>
    <s v="S.J. CHEMICAL INDUSTRIES"/>
    <s v="INTER-STATE"/>
    <s v="Rajsthan"/>
    <s v="(blank)"/>
    <n v="20450"/>
    <n v="657441"/>
    <n v="644550"/>
    <n v="12891"/>
    <m/>
    <m/>
    <m/>
    <m/>
    <m/>
    <m/>
    <m/>
    <m/>
    <m/>
    <m/>
    <m/>
    <m/>
    <m/>
    <n v="12891"/>
    <m/>
  </r>
  <r>
    <x v="0"/>
    <x v="3"/>
    <x v="1"/>
    <s v="POTASSIUM HYDROXIDE PELLET"/>
    <s v="VENUS INTERNATIONAL"/>
    <s v="LOCAL"/>
    <s v="Maharashtra"/>
    <s v="(blank)"/>
    <n v="10700"/>
    <n v="1010420.8799999999"/>
    <n v="856000"/>
    <n v="154420.88"/>
    <m/>
    <n v="104520"/>
    <m/>
    <m/>
    <n v="1190.4000000000001"/>
    <n v="595.20000000000005"/>
    <m/>
    <n v="48115.28"/>
    <m/>
    <m/>
    <m/>
    <m/>
    <m/>
    <m/>
    <m/>
  </r>
  <r>
    <x v="0"/>
    <x v="3"/>
    <x v="1"/>
    <s v="SODIUM LAURYL SULPHAT"/>
    <s v="RHODIA SPECIALTY CHEMICAL INDI"/>
    <s v="LOCAL"/>
    <s v="Maharashtra"/>
    <s v="(blank)"/>
    <n v="60500"/>
    <n v="7854011.96"/>
    <n v="6648899"/>
    <n v="1205112.96"/>
    <m/>
    <n v="831112.38"/>
    <m/>
    <m/>
    <m/>
    <m/>
    <m/>
    <n v="374000.58"/>
    <m/>
    <m/>
    <m/>
    <m/>
    <m/>
    <m/>
    <m/>
  </r>
  <r>
    <x v="0"/>
    <x v="3"/>
    <x v="1"/>
    <s v="SODIUM LAURYL SULPHATE 12-14 N"/>
    <s v="GODREJ INDUSTRIES LIMITED"/>
    <s v="INTER-STATE"/>
    <s v="Gujarat"/>
    <s v="(blank)"/>
    <n v="2060"/>
    <n v="267115.05"/>
    <n v="232780"/>
    <n v="34335.050000000003"/>
    <m/>
    <n v="29097.5"/>
    <m/>
    <m/>
    <m/>
    <m/>
    <m/>
    <m/>
    <m/>
    <m/>
    <m/>
    <m/>
    <m/>
    <n v="5237.55"/>
    <m/>
  </r>
  <r>
    <x v="0"/>
    <x v="3"/>
    <x v="1"/>
    <s v="SODIUM META BISULFITE"/>
    <s v="PARI CHEMICALS"/>
    <s v="LOCAL"/>
    <s v="Maharashtra"/>
    <s v="(blank)"/>
    <n v="14000"/>
    <n v="658192.5"/>
    <n v="557200"/>
    <n v="100992.5"/>
    <m/>
    <n v="69650"/>
    <m/>
    <m/>
    <m/>
    <m/>
    <m/>
    <n v="31342.5"/>
    <m/>
    <m/>
    <m/>
    <m/>
    <m/>
    <m/>
    <m/>
  </r>
  <r>
    <x v="0"/>
    <x v="3"/>
    <x v="1"/>
    <s v="SODIUM META BISULFITE"/>
    <s v="RAJ IMPEX"/>
    <s v="LOCAL"/>
    <s v="Maharashtra"/>
    <s v="(blank)"/>
    <n v="10775"/>
    <n v="493208.8"/>
    <n v="417531.25"/>
    <n v="75677.55"/>
    <m/>
    <n v="52191.409999999996"/>
    <m/>
    <m/>
    <m/>
    <m/>
    <m/>
    <n v="23486.14"/>
    <m/>
    <m/>
    <m/>
    <m/>
    <m/>
    <m/>
    <m/>
  </r>
  <r>
    <x v="0"/>
    <x v="3"/>
    <x v="1"/>
    <s v="TINOPAL CBS-X"/>
    <s v="ARK CHEMICALS PRIVATE LIMITED"/>
    <s v="LOCAL"/>
    <s v="Maharashtra"/>
    <s v="(blank)"/>
    <n v="50"/>
    <n v="78847.83"/>
    <n v="66749.48"/>
    <n v="12098.35"/>
    <m/>
    <n v="8343.6899999999987"/>
    <m/>
    <m/>
    <m/>
    <m/>
    <m/>
    <n v="3754.66"/>
    <m/>
    <m/>
    <m/>
    <m/>
    <m/>
    <m/>
    <m/>
  </r>
  <r>
    <x v="0"/>
    <x v="3"/>
    <x v="1"/>
    <s v="TITANIUM DIOXIDE R 902 +"/>
    <s v="RAMNIKLAL .S.GOSALIA &amp; CO"/>
    <s v="LOCAL"/>
    <s v="Maharashtra"/>
    <s v="(blank)"/>
    <n v="1500"/>
    <n v="356380.42"/>
    <n v="301697.71000000002"/>
    <n v="54682.709999999992"/>
    <m/>
    <n v="37712.21"/>
    <m/>
    <m/>
    <m/>
    <m/>
    <m/>
    <n v="16970.5"/>
    <m/>
    <m/>
    <m/>
    <m/>
    <m/>
    <m/>
    <m/>
  </r>
  <r>
    <x v="0"/>
    <x v="3"/>
    <x v="1"/>
    <s v="TITANIUM DIOXIDE R 902 +"/>
    <s v="VENUS INTERNATIONAL"/>
    <s v="LOCAL"/>
    <s v="Maharashtra"/>
    <s v="(blank)"/>
    <n v="150"/>
    <n v="37209.379999999997"/>
    <n v="31500"/>
    <n v="5709.38"/>
    <m/>
    <n v="3937.5"/>
    <m/>
    <m/>
    <m/>
    <m/>
    <m/>
    <n v="1771.88"/>
    <m/>
    <m/>
    <m/>
    <m/>
    <m/>
    <m/>
    <m/>
  </r>
  <r>
    <x v="0"/>
    <x v="3"/>
    <x v="1"/>
    <s v="TRIETHANOLAMINE-99%"/>
    <s v="VENUS INTERNATIONAL"/>
    <s v="LOCAL"/>
    <s v="Maharashtra"/>
    <s v="(blank)"/>
    <n v="1850.6399999999999"/>
    <n v="295119.25"/>
    <n v="249836.4"/>
    <n v="45282.85"/>
    <m/>
    <n v="31229.559999999998"/>
    <m/>
    <m/>
    <m/>
    <m/>
    <m/>
    <n v="14053.289999999999"/>
    <m/>
    <m/>
    <m/>
    <m/>
    <m/>
    <m/>
    <m/>
  </r>
  <r>
    <x v="0"/>
    <x v="4"/>
    <x v="1"/>
    <s v="AOS NEEDLES"/>
    <s v="RHODIA SPECIALTY CHEMICAL INDI"/>
    <s v="INTER-STATE"/>
    <s v="Maharashtra"/>
    <s v="(blank)"/>
    <n v="2400"/>
    <n v="311202"/>
    <n v="271200"/>
    <n v="40002"/>
    <m/>
    <n v="33900"/>
    <m/>
    <m/>
    <m/>
    <m/>
    <m/>
    <m/>
    <m/>
    <m/>
    <m/>
    <m/>
    <m/>
    <n v="6102"/>
    <m/>
  </r>
  <r>
    <x v="0"/>
    <x v="4"/>
    <x v="4"/>
    <s v="BOPP FILM KEEFE SOAP 142G"/>
    <s v="PACIFIC PLASTIC INDUSTRIES"/>
    <s v="INTER-STATE"/>
    <s v="Daman-div"/>
    <s v="(blank)"/>
    <n v="1775.5"/>
    <n v="460847.48999999993"/>
    <n v="401610"/>
    <n v="59237.49"/>
    <m/>
    <n v="50201.25"/>
    <m/>
    <m/>
    <m/>
    <m/>
    <m/>
    <m/>
    <m/>
    <m/>
    <m/>
    <m/>
    <m/>
    <n v="9036.24"/>
    <m/>
  </r>
  <r>
    <x v="0"/>
    <x v="4"/>
    <x v="2"/>
    <s v="BOPP TAPE JYOTHY COMMON 48MM"/>
    <s v="Mexim Adhesive Tapes Pvt Ltd"/>
    <s v="INTER-STATE"/>
    <s v="Daman-div"/>
    <s v="YES"/>
    <n v="25675"/>
    <n v="12220.880000000001"/>
    <n v="10863"/>
    <n v="1357.88"/>
    <m/>
    <n v="1357.88"/>
    <m/>
    <m/>
    <m/>
    <m/>
    <m/>
    <m/>
    <m/>
    <m/>
    <m/>
    <m/>
    <m/>
    <m/>
    <m/>
  </r>
  <r>
    <x v="0"/>
    <x v="4"/>
    <x v="1"/>
    <s v="BUTYLATED HYDROXY TOLUENE(BHT)"/>
    <s v="QUALITY INDUSTRIES"/>
    <s v="INTER-STATE"/>
    <s v="Maharashtra"/>
    <s v="(blank)"/>
    <n v="25"/>
    <n v="6741.57"/>
    <n v="5875"/>
    <n v="866.56999999999994"/>
    <m/>
    <n v="734.38"/>
    <m/>
    <m/>
    <m/>
    <m/>
    <m/>
    <m/>
    <m/>
    <m/>
    <m/>
    <m/>
    <m/>
    <n v="132.19"/>
    <m/>
  </r>
  <r>
    <x v="0"/>
    <x v="4"/>
    <x v="1"/>
    <s v="CALCIUM CARBONATE (1000 MESH)"/>
    <s v="BHARAT CHEMICAL AGENCY"/>
    <s v="LOCAL"/>
    <s v="West-bengal"/>
    <s v="(blank)"/>
    <n v="5100"/>
    <n v="88357.5"/>
    <n v="84150"/>
    <n v="4207.5"/>
    <m/>
    <m/>
    <m/>
    <m/>
    <m/>
    <m/>
    <m/>
    <n v="4207.5"/>
    <m/>
    <m/>
    <m/>
    <m/>
    <m/>
    <m/>
    <m/>
  </r>
  <r>
    <x v="0"/>
    <x v="4"/>
    <x v="1"/>
    <s v="CALCIUM CARBONATE HIGH B.D. H"/>
    <s v="BHARAT CHEMICAL AGENCY"/>
    <s v="LOCAL"/>
    <s v="West-bengal"/>
    <s v="(blank)"/>
    <n v="46000"/>
    <n v="1098825"/>
    <n v="1046500"/>
    <n v="52325"/>
    <m/>
    <m/>
    <m/>
    <m/>
    <m/>
    <m/>
    <m/>
    <n v="52325"/>
    <m/>
    <m/>
    <m/>
    <m/>
    <m/>
    <m/>
    <m/>
  </r>
  <r>
    <x v="0"/>
    <x v="4"/>
    <x v="1"/>
    <s v="CALCIUM CARBONATE HIL"/>
    <s v="BHARAT CHEMICAL AGENCY"/>
    <s v="LOCAL"/>
    <s v="West-bengal"/>
    <s v="(blank)"/>
    <n v="46000"/>
    <n v="1098825"/>
    <n v="1046500"/>
    <n v="52325"/>
    <m/>
    <m/>
    <m/>
    <m/>
    <m/>
    <m/>
    <m/>
    <n v="52325"/>
    <m/>
    <m/>
    <m/>
    <m/>
    <m/>
    <m/>
    <m/>
  </r>
  <r>
    <x v="0"/>
    <x v="4"/>
    <x v="5"/>
    <s v="CARTON NTP 125G"/>
    <s v="YORK PRINT PVT.LTD."/>
    <s v="INTER-STATE"/>
    <s v="Assam"/>
    <s v="(blank)"/>
    <n v="373000"/>
    <n v="564983.09999999986"/>
    <n v="492360"/>
    <n v="72623.099999999991"/>
    <m/>
    <n v="61545"/>
    <m/>
    <m/>
    <m/>
    <m/>
    <m/>
    <m/>
    <m/>
    <m/>
    <m/>
    <m/>
    <m/>
    <n v="11078.1"/>
    <m/>
  </r>
  <r>
    <x v="0"/>
    <x v="4"/>
    <x v="5"/>
    <s v="CARTON NTP 200G"/>
    <s v="YORK PRINT PVT.LTD."/>
    <s v="INTER-STATE"/>
    <s v="Assam"/>
    <s v="(blank)"/>
    <n v="663572"/>
    <n v="1219079.22"/>
    <n v="1062378.3999999999"/>
    <n v="156700.82"/>
    <m/>
    <n v="132797.31"/>
    <m/>
    <m/>
    <m/>
    <m/>
    <m/>
    <m/>
    <m/>
    <m/>
    <m/>
    <m/>
    <m/>
    <n v="23903.510000000002"/>
    <m/>
  </r>
  <r>
    <x v="0"/>
    <x v="4"/>
    <x v="0"/>
    <s v="CFB KEEFE SOAP 142G FW"/>
    <s v="SHREE VIKAS PACKAGING"/>
    <s v="LOCAL"/>
    <s v="West-bengal"/>
    <s v="(blank)"/>
    <n v="19600"/>
    <n v="1033585.27"/>
    <n v="928648"/>
    <n v="104937.26999999999"/>
    <n v="55718.879999999997"/>
    <m/>
    <m/>
    <m/>
    <m/>
    <m/>
    <m/>
    <n v="49218.390000000007"/>
    <m/>
    <m/>
    <m/>
    <m/>
    <m/>
    <m/>
    <m/>
  </r>
  <r>
    <x v="0"/>
    <x v="4"/>
    <x v="0"/>
    <s v="CFB NTP 125G"/>
    <s v="SHREE VIKAS PACKAGING"/>
    <s v="LOCAL"/>
    <s v="West-bengal"/>
    <s v="(blank)"/>
    <n v="2998"/>
    <n v="92261.809999999983"/>
    <n v="82894.7"/>
    <n v="9367.11"/>
    <n v="4973.68"/>
    <m/>
    <m/>
    <m/>
    <m/>
    <m/>
    <m/>
    <n v="4393.43"/>
    <m/>
    <m/>
    <m/>
    <m/>
    <m/>
    <m/>
    <m/>
  </r>
  <r>
    <x v="0"/>
    <x v="4"/>
    <x v="0"/>
    <s v="CFB NTP 200G"/>
    <s v="SHREE VIKAS PACKAGING"/>
    <s v="LOCAL"/>
    <s v="West-bengal"/>
    <s v="(blank)"/>
    <n v="9440"/>
    <n v="268972.03999999998"/>
    <n v="241664"/>
    <n v="27308.040000000005"/>
    <n v="14499.84"/>
    <m/>
    <m/>
    <m/>
    <m/>
    <m/>
    <m/>
    <n v="12808.2"/>
    <m/>
    <m/>
    <m/>
    <m/>
    <m/>
    <m/>
    <m/>
  </r>
  <r>
    <x v="0"/>
    <x v="4"/>
    <x v="1"/>
    <s v="CO:COS SOL BRILL BLUE EG CI-42090"/>
    <s v="PRIME MARKETING ASSOCIATE"/>
    <s v="LOCAL"/>
    <s v="West-bengal"/>
    <s v="(blank)"/>
    <n v="7000"/>
    <n v="27930"/>
    <n v="26600"/>
    <n v="1330"/>
    <m/>
    <m/>
    <m/>
    <m/>
    <m/>
    <m/>
    <m/>
    <n v="1330"/>
    <m/>
    <m/>
    <m/>
    <m/>
    <m/>
    <m/>
    <m/>
  </r>
  <r>
    <x v="0"/>
    <x v="4"/>
    <x v="1"/>
    <s v="CO:COS SOL LEMON YELLOW DV (CI 19140)"/>
    <s v="PRIME MARKETING ASSOCIATE"/>
    <s v="LOCAL"/>
    <s v="West-bengal"/>
    <s v="(blank)"/>
    <n v="10000"/>
    <n v="7035"/>
    <n v="6700"/>
    <n v="335"/>
    <m/>
    <m/>
    <m/>
    <m/>
    <m/>
    <m/>
    <m/>
    <n v="335"/>
    <m/>
    <m/>
    <m/>
    <m/>
    <m/>
    <m/>
    <m/>
  </r>
  <r>
    <x v="0"/>
    <x v="4"/>
    <x v="1"/>
    <s v="CODEX 7101"/>
    <s v="EXCEL INDUSTRIES LTD"/>
    <s v="INTER-STATE"/>
    <s v="Maharashtra"/>
    <s v="(blank)"/>
    <n v="60"/>
    <n v="4475.25"/>
    <n v="3900"/>
    <n v="575.25"/>
    <m/>
    <n v="487.5"/>
    <m/>
    <m/>
    <m/>
    <m/>
    <m/>
    <m/>
    <m/>
    <m/>
    <m/>
    <m/>
    <m/>
    <n v="87.75"/>
    <m/>
  </r>
  <r>
    <x v="0"/>
    <x v="4"/>
    <x v="1"/>
    <s v="LAMITUBE NTP 100G EXP MALAYSIA"/>
    <s v="BETTS INDIA PVT. LTD."/>
    <s v="INTER-STATE"/>
    <s v="Gujarat"/>
    <s v="(blank)"/>
    <n v="74550"/>
    <n v="163222.01"/>
    <n v="142241.4"/>
    <n v="20980.61"/>
    <m/>
    <n v="17780.18"/>
    <m/>
    <m/>
    <m/>
    <m/>
    <m/>
    <m/>
    <m/>
    <m/>
    <m/>
    <m/>
    <m/>
    <n v="3200.43"/>
    <m/>
  </r>
  <r>
    <x v="0"/>
    <x v="4"/>
    <x v="1"/>
    <s v="LAMITUBE WITH CAP NTP 125G"/>
    <s v="BETTS INDIA PVT. LTD."/>
    <s v="INTER-STATE"/>
    <s v="Gujarat"/>
    <s v="(blank)"/>
    <n v="403200"/>
    <n v="1010475.6499999999"/>
    <n v="880588.80000000005"/>
    <n v="129886.85"/>
    <m/>
    <n v="110073.60000000001"/>
    <m/>
    <m/>
    <m/>
    <m/>
    <m/>
    <m/>
    <m/>
    <m/>
    <m/>
    <m/>
    <m/>
    <n v="19813.25"/>
    <m/>
  </r>
  <r>
    <x v="0"/>
    <x v="4"/>
    <x v="1"/>
    <s v="LAMITUBE WITH CAP NTP 200G"/>
    <s v="BETTS INDIA PVT. LTD."/>
    <s v="INTER-STATE"/>
    <s v="Gujarat"/>
    <s v="(blank)"/>
    <n v="669020"/>
    <n v="1830965.6199999996"/>
    <n v="1595612.6999999997"/>
    <n v="235352.92"/>
    <m/>
    <n v="199451.63000000003"/>
    <m/>
    <m/>
    <m/>
    <m/>
    <m/>
    <m/>
    <m/>
    <m/>
    <m/>
    <m/>
    <m/>
    <n v="35901.290000000008"/>
    <m/>
  </r>
  <r>
    <x v="0"/>
    <x v="4"/>
    <x v="1"/>
    <s v="LAMITUBE WITH CAP NTP 200G EXP"/>
    <s v="BETTS INDIA PVT. LTD."/>
    <s v="INTER-STATE"/>
    <s v="Gujarat"/>
    <s v="(blank)"/>
    <n v="113080"/>
    <n v="309475.93"/>
    <n v="269695.8"/>
    <n v="39780.129999999997"/>
    <m/>
    <n v="33711.980000000003"/>
    <m/>
    <m/>
    <m/>
    <m/>
    <m/>
    <m/>
    <m/>
    <m/>
    <m/>
    <m/>
    <m/>
    <n v="6068.15"/>
    <m/>
  </r>
  <r>
    <x v="0"/>
    <x v="4"/>
    <x v="1"/>
    <s v="MAIZE STARCH IP"/>
    <s v="AKSHAR EXIM COMPANY"/>
    <s v="LOCAL"/>
    <s v="West-bengal"/>
    <s v="(blank)"/>
    <n v="2350"/>
    <n v="74025"/>
    <n v="70500"/>
    <n v="3525"/>
    <m/>
    <m/>
    <m/>
    <m/>
    <m/>
    <m/>
    <m/>
    <n v="3525"/>
    <m/>
    <m/>
    <m/>
    <m/>
    <m/>
    <m/>
    <m/>
  </r>
  <r>
    <x v="0"/>
    <x v="4"/>
    <x v="1"/>
    <s v="METHYL PARABEN IP"/>
    <s v="MUKUND PHARMA"/>
    <s v="LOCAL"/>
    <s v="West-bengal"/>
    <s v="(blank)"/>
    <n v="460"/>
    <n v="184747.5"/>
    <n v="156400"/>
    <n v="28347.5"/>
    <m/>
    <n v="19550"/>
    <m/>
    <m/>
    <m/>
    <m/>
    <m/>
    <n v="8797.5"/>
    <m/>
    <m/>
    <m/>
    <m/>
    <m/>
    <m/>
    <m/>
  </r>
  <r>
    <x v="0"/>
    <x v="4"/>
    <x v="5"/>
    <s v="MONO CARTON NTP 100G EXP MALAY"/>
    <s v="YORK PRINT PVT.LTD."/>
    <s v="INTER-STATE"/>
    <s v="Assam"/>
    <s v="(blank)"/>
    <n v="76957"/>
    <n v="128577.38"/>
    <n v="112050"/>
    <n v="16527.379999999997"/>
    <m/>
    <n v="14006.259999999998"/>
    <m/>
    <m/>
    <m/>
    <m/>
    <m/>
    <m/>
    <m/>
    <m/>
    <m/>
    <m/>
    <m/>
    <n v="2521.12"/>
    <m/>
  </r>
  <r>
    <x v="0"/>
    <x v="4"/>
    <x v="5"/>
    <s v="MONO CARTON NTP 200G EXP (MALA"/>
    <s v="YORK PRINT PVT.LTD."/>
    <s v="INTER-STATE"/>
    <s v="Assam"/>
    <s v="(blank)"/>
    <n v="121984"/>
    <n v="294510.69999999995"/>
    <n v="256654.2"/>
    <n v="37856.5"/>
    <m/>
    <n v="32081.78"/>
    <m/>
    <m/>
    <m/>
    <m/>
    <m/>
    <m/>
    <m/>
    <m/>
    <m/>
    <m/>
    <m/>
    <n v="5774.72"/>
    <m/>
  </r>
  <r>
    <x v="0"/>
    <x v="4"/>
    <x v="1"/>
    <s v="MONOSODIUM PHOSPHATE"/>
    <s v="APEX CHEMICAL &amp; CO."/>
    <s v="LOCAL"/>
    <s v="West-bengal"/>
    <s v="(blank)"/>
    <n v="69"/>
    <n v="40934.25"/>
    <n v="38985"/>
    <n v="1949.25"/>
    <m/>
    <m/>
    <m/>
    <m/>
    <m/>
    <m/>
    <m/>
    <n v="1949.25"/>
    <m/>
    <m/>
    <m/>
    <m/>
    <m/>
    <m/>
    <m/>
  </r>
  <r>
    <x v="0"/>
    <x v="4"/>
    <x v="3"/>
    <s v="NEEM EXTRACT EXTRAPONE"/>
    <s v="SYMRISE PRIVATE LIMITED"/>
    <s v="INTER-STATE"/>
    <s v="Tamilnadu"/>
    <s v="(blank)"/>
    <n v="200"/>
    <n v="136323"/>
    <n v="118800"/>
    <n v="17523"/>
    <m/>
    <n v="14850"/>
    <m/>
    <m/>
    <m/>
    <m/>
    <m/>
    <m/>
    <m/>
    <m/>
    <m/>
    <m/>
    <m/>
    <n v="2673"/>
    <m/>
  </r>
  <r>
    <x v="0"/>
    <x v="4"/>
    <x v="1"/>
    <s v="PALLATISATION OF KEEFE MOIST SOAP"/>
    <s v="JAY WOOD INDUSTRY"/>
    <s v="INTER-STATE"/>
    <s v="Maharashtra"/>
    <s v="(blank)"/>
    <n v="554"/>
    <n v="254286"/>
    <n v="249300"/>
    <n v="4986"/>
    <m/>
    <m/>
    <m/>
    <m/>
    <m/>
    <m/>
    <m/>
    <m/>
    <m/>
    <m/>
    <m/>
    <m/>
    <m/>
    <n v="4986"/>
    <m/>
  </r>
  <r>
    <x v="0"/>
    <x v="4"/>
    <x v="3"/>
    <s v="PERFUME FOR N.T.P. FLAVOUR"/>
    <s v="FIRMENICH AROMATICS (I) PVT.LT"/>
    <s v="INTER-STATE"/>
    <s v="Maharashtra"/>
    <s v="(blank)"/>
    <n v="2775"/>
    <n v="4744625.6399999997"/>
    <n v="4134750"/>
    <n v="609875.64"/>
    <m/>
    <n v="516843.75"/>
    <m/>
    <m/>
    <m/>
    <m/>
    <m/>
    <m/>
    <m/>
    <m/>
    <m/>
    <m/>
    <m/>
    <n v="93031.89"/>
    <m/>
  </r>
  <r>
    <x v="0"/>
    <x v="4"/>
    <x v="3"/>
    <s v="PERFUME MILD DEW  GF 97926"/>
    <s v="GOLDFIELD FRAGRANCES PVT.LTD."/>
    <s v="INTER-STATE"/>
    <s v="Goa"/>
    <s v="(blank)"/>
    <n v="1225"/>
    <n v="948839.07000000007"/>
    <n v="826875"/>
    <n v="121964.07"/>
    <m/>
    <n v="103359.38"/>
    <m/>
    <m/>
    <m/>
    <m/>
    <m/>
    <m/>
    <m/>
    <m/>
    <m/>
    <m/>
    <m/>
    <n v="18604.690000000002"/>
    <m/>
  </r>
  <r>
    <x v="0"/>
    <x v="4"/>
    <x v="1"/>
    <s v="PROPYL PARABEN IP"/>
    <s v="MUKUND PHARMA"/>
    <s v="LOCAL"/>
    <s v="West-bengal"/>
    <s v="(blank)"/>
    <n v="220"/>
    <n v="107848.13"/>
    <n v="91300"/>
    <n v="16548.129999999997"/>
    <m/>
    <n v="11412.5"/>
    <m/>
    <m/>
    <m/>
    <m/>
    <m/>
    <n v="5135.63"/>
    <m/>
    <m/>
    <m/>
    <m/>
    <m/>
    <m/>
    <m/>
  </r>
  <r>
    <x v="0"/>
    <x v="4"/>
    <x v="1"/>
    <s v="RNCC/Ground Calcium Carbonate"/>
    <s v="BHARAT CHEMICAL AGENCY"/>
    <s v="LOCAL"/>
    <s v="West-bengal"/>
    <s v="(blank)"/>
    <n v="8000"/>
    <n v="130200"/>
    <n v="124000"/>
    <n v="6200"/>
    <m/>
    <m/>
    <m/>
    <m/>
    <m/>
    <m/>
    <m/>
    <n v="6200"/>
    <m/>
    <m/>
    <m/>
    <m/>
    <m/>
    <m/>
    <m/>
  </r>
  <r>
    <x v="0"/>
    <x v="4"/>
    <x v="5"/>
    <s v="SECONDARY CARTON NTP 100G EXP"/>
    <s v="SHREE VIKAS PACKAGING"/>
    <s v="LOCAL"/>
    <s v="West-bengal"/>
    <s v="(blank)"/>
    <n v="500"/>
    <n v="12632.55"/>
    <n v="11350"/>
    <n v="1282.55"/>
    <n v="681"/>
    <m/>
    <m/>
    <m/>
    <m/>
    <m/>
    <m/>
    <n v="601.54999999999995"/>
    <m/>
    <m/>
    <m/>
    <m/>
    <m/>
    <m/>
    <m/>
  </r>
  <r>
    <x v="0"/>
    <x v="4"/>
    <x v="5"/>
    <s v="SECONDARY CARTON NTP 200G EXP"/>
    <s v="SHREE VIKAS PACKAGING"/>
    <s v="LOCAL"/>
    <s v="West-bengal"/>
    <s v="(blank)"/>
    <n v="1280"/>
    <n v="28492.799999999999"/>
    <n v="25600"/>
    <n v="2892.7999999999997"/>
    <n v="1536"/>
    <m/>
    <m/>
    <m/>
    <m/>
    <m/>
    <m/>
    <n v="1356.8"/>
    <m/>
    <m/>
    <m/>
    <m/>
    <m/>
    <m/>
    <m/>
  </r>
  <r>
    <x v="0"/>
    <x v="4"/>
    <x v="1"/>
    <s v="SHRINK FILM NEEM TOOTH PASTE 100G MALY"/>
    <s v="PENGUIN PLASTICS"/>
    <s v="LOCAL"/>
    <s v="West-bengal"/>
    <s v="(blank)"/>
    <n v="48.6"/>
    <n v="8955.77"/>
    <n v="7581.6"/>
    <n v="1374.17"/>
    <m/>
    <n v="947.7"/>
    <m/>
    <m/>
    <m/>
    <m/>
    <m/>
    <n v="426.47"/>
    <m/>
    <m/>
    <m/>
    <m/>
    <m/>
    <m/>
    <m/>
  </r>
  <r>
    <x v="0"/>
    <x v="4"/>
    <x v="1"/>
    <s v="SHRINK FILM NEEM TOOTH PASTE 125G"/>
    <s v="PENGUIN PLASTICS"/>
    <s v="LOCAL"/>
    <s v="West-bengal"/>
    <s v="(blank)"/>
    <n v="294.89999999999998"/>
    <n v="54342.700000000004"/>
    <n v="46004.4"/>
    <n v="8338.2999999999993"/>
    <m/>
    <n v="5750.55"/>
    <m/>
    <m/>
    <m/>
    <m/>
    <m/>
    <n v="2587.75"/>
    <m/>
    <m/>
    <m/>
    <m/>
    <m/>
    <m/>
    <m/>
  </r>
  <r>
    <x v="0"/>
    <x v="4"/>
    <x v="1"/>
    <s v="SHRINK FILM NEEM TOOTH PASTE 200G"/>
    <s v="PENGUIN PLASTICS"/>
    <s v="LOCAL"/>
    <s v="West-bengal"/>
    <s v="(blank)"/>
    <n v="719"/>
    <n v="132493.72999999998"/>
    <n v="112164"/>
    <n v="20329.73"/>
    <m/>
    <n v="14020.5"/>
    <m/>
    <m/>
    <m/>
    <m/>
    <m/>
    <n v="6309.23"/>
    <m/>
    <m/>
    <m/>
    <m/>
    <m/>
    <m/>
    <m/>
  </r>
  <r>
    <x v="0"/>
    <x v="4"/>
    <x v="1"/>
    <s v="SIDENT 22 S HIL"/>
    <s v="INSILCO LTD."/>
    <s v="INTER-STATE"/>
    <s v="Delhi"/>
    <s v="(blank)"/>
    <n v="6105"/>
    <n v="388804.59000000008"/>
    <n v="338827.5"/>
    <n v="49977.090000000004"/>
    <m/>
    <n v="42353.46"/>
    <m/>
    <m/>
    <m/>
    <m/>
    <m/>
    <m/>
    <m/>
    <m/>
    <m/>
    <m/>
    <m/>
    <n v="7623.630000000001"/>
    <m/>
  </r>
  <r>
    <x v="0"/>
    <x v="4"/>
    <x v="1"/>
    <s v="SODIUM CARBOXY METHYL CELLULOSE"/>
    <s v="DKSH INDIA PVT. LTD."/>
    <s v="INTER-STATE"/>
    <s v="Maharashtra"/>
    <s v="(blank)"/>
    <n v="1300"/>
    <n v="518797.51"/>
    <n v="508625"/>
    <n v="10172.51"/>
    <m/>
    <m/>
    <m/>
    <m/>
    <m/>
    <m/>
    <m/>
    <m/>
    <m/>
    <m/>
    <m/>
    <m/>
    <m/>
    <n v="10172.51"/>
    <m/>
  </r>
  <r>
    <x v="0"/>
    <x v="4"/>
    <x v="1"/>
    <s v="SODIUM LAURYL SULPHATE POW"/>
    <s v="GODREJ INDUSTRIES LIMITED"/>
    <s v="INTER-STATE"/>
    <s v="Gujarat"/>
    <s v="(blank)"/>
    <n v="5120"/>
    <n v="792807.75"/>
    <n v="690900"/>
    <n v="101907.75"/>
    <m/>
    <n v="86362.5"/>
    <m/>
    <m/>
    <m/>
    <m/>
    <m/>
    <m/>
    <m/>
    <m/>
    <m/>
    <m/>
    <m/>
    <n v="15545.25"/>
    <m/>
  </r>
  <r>
    <x v="0"/>
    <x v="4"/>
    <x v="1"/>
    <s v="SODIUM LAURYL SULPHATE POW"/>
    <s v="RHODIA SPECIALTY CHEMICAL INDI"/>
    <s v="INTER-STATE"/>
    <s v="Maharashtra"/>
    <s v="(blank)"/>
    <n v="760"/>
    <n v="97675.199999999997"/>
    <n v="85120"/>
    <n v="12555.2"/>
    <m/>
    <n v="10640"/>
    <m/>
    <m/>
    <m/>
    <m/>
    <m/>
    <m/>
    <m/>
    <m/>
    <m/>
    <m/>
    <m/>
    <n v="1915.2"/>
    <m/>
  </r>
  <r>
    <x v="0"/>
    <x v="4"/>
    <x v="1"/>
    <s v="SODIUM MONOFLUORO PHOSPHATE"/>
    <s v="HITEN TRADING COMPANY"/>
    <s v="INTER-STATE"/>
    <s v="Maharashtra"/>
    <s v="(blank)"/>
    <n v="100"/>
    <n v="42687"/>
    <n v="41850"/>
    <n v="837"/>
    <m/>
    <m/>
    <m/>
    <m/>
    <m/>
    <m/>
    <m/>
    <m/>
    <m/>
    <m/>
    <m/>
    <m/>
    <m/>
    <n v="837"/>
    <m/>
  </r>
  <r>
    <x v="0"/>
    <x v="4"/>
    <x v="1"/>
    <s v="SODIUM SACCHARIN"/>
    <s v="KUSUMA PHARMA"/>
    <s v="INTER-STATE"/>
    <s v="Maharashtra"/>
    <s v="YES"/>
    <n v="450"/>
    <n v="379687.5"/>
    <n v="337500"/>
    <n v="42187.5"/>
    <m/>
    <n v="42187.5"/>
    <m/>
    <m/>
    <m/>
    <m/>
    <m/>
    <m/>
    <m/>
    <m/>
    <m/>
    <m/>
    <m/>
    <m/>
    <m/>
  </r>
  <r>
    <x v="0"/>
    <x v="4"/>
    <x v="1"/>
    <s v="SODIUM SILICATE HIL"/>
    <s v="HINDCON CHEMICALS LTD."/>
    <s v="LOCAL"/>
    <s v="West-bengal"/>
    <s v="(blank)"/>
    <n v="1980"/>
    <n v="39293.1"/>
    <n v="33264"/>
    <n v="6029.1"/>
    <m/>
    <n v="4158"/>
    <m/>
    <m/>
    <m/>
    <m/>
    <m/>
    <n v="1871.1"/>
    <m/>
    <m/>
    <m/>
    <m/>
    <m/>
    <m/>
    <m/>
  </r>
  <r>
    <x v="0"/>
    <x v="4"/>
    <x v="1"/>
    <s v="SODIUM SULFATE"/>
    <s v="AKSHAR EXIM COMPANY"/>
    <s v="LOCAL"/>
    <s v="West-bengal"/>
    <s v="(blank)"/>
    <n v="300"/>
    <n v="4725"/>
    <n v="4500"/>
    <n v="225"/>
    <m/>
    <m/>
    <m/>
    <m/>
    <m/>
    <m/>
    <m/>
    <n v="225"/>
    <m/>
    <m/>
    <m/>
    <m/>
    <m/>
    <m/>
    <m/>
  </r>
  <r>
    <x v="0"/>
    <x v="4"/>
    <x v="1"/>
    <s v="SORBITOL 70%"/>
    <s v="GULSHAN POLYOLS  LTD"/>
    <s v="INTER-STATE"/>
    <s v="Gujarat"/>
    <s v="(blank)"/>
    <n v="55200"/>
    <n v="2343654"/>
    <n v="2042400"/>
    <n v="301254"/>
    <m/>
    <n v="255300"/>
    <m/>
    <m/>
    <m/>
    <m/>
    <m/>
    <m/>
    <m/>
    <m/>
    <m/>
    <m/>
    <m/>
    <n v="45954"/>
    <m/>
  </r>
  <r>
    <x v="0"/>
    <x v="4"/>
    <x v="1"/>
    <s v="SWEET ALMOND OIL"/>
    <s v="AROMEX INDUSTRY"/>
    <s v="INTER-STATE"/>
    <s v="Maharashtra"/>
    <s v="(blank)"/>
    <n v="69"/>
    <n v="36245.699999999997"/>
    <n v="35535"/>
    <n v="710.7"/>
    <m/>
    <m/>
    <m/>
    <m/>
    <m/>
    <m/>
    <m/>
    <m/>
    <m/>
    <m/>
    <m/>
    <m/>
    <m/>
    <n v="710.7"/>
    <m/>
  </r>
  <r>
    <x v="0"/>
    <x v="4"/>
    <x v="1"/>
    <s v="TEA TREE OIL"/>
    <s v="M. MANSUKHLALA &amp; CO. PVT. LTD."/>
    <s v="LOCAL"/>
    <s v="West-bengal"/>
    <s v="(blank)"/>
    <n v="50"/>
    <n v="214687.5"/>
    <n v="187500"/>
    <n v="27187.5"/>
    <m/>
    <m/>
    <m/>
    <m/>
    <m/>
    <m/>
    <m/>
    <m/>
    <m/>
    <m/>
    <n v="27187.5"/>
    <m/>
    <m/>
    <m/>
    <m/>
  </r>
  <r>
    <x v="0"/>
    <x v="4"/>
    <x v="1"/>
    <s v="TITANIUM DIOXIDE"/>
    <s v="RAMNIKLAL .S.GOSALIA &amp; CO"/>
    <s v="INTER-STATE"/>
    <s v="Maharashtra"/>
    <s v="(blank)"/>
    <n v="300"/>
    <n v="36108"/>
    <n v="35400"/>
    <n v="708"/>
    <m/>
    <m/>
    <m/>
    <m/>
    <m/>
    <m/>
    <m/>
    <m/>
    <m/>
    <m/>
    <m/>
    <m/>
    <m/>
    <n v="708"/>
    <m/>
  </r>
  <r>
    <x v="0"/>
    <x v="4"/>
    <x v="1"/>
    <s v="VACCUM SALT (SODIUM CHLORIDE)"/>
    <s v="AKSHAR EXIM COMPANY"/>
    <s v="LOCAL"/>
    <s v="West-bengal"/>
    <s v="(blank)"/>
    <n v="150"/>
    <n v="945"/>
    <n v="900"/>
    <n v="45"/>
    <m/>
    <m/>
    <m/>
    <m/>
    <m/>
    <m/>
    <m/>
    <n v="45"/>
    <m/>
    <m/>
    <m/>
    <m/>
    <m/>
    <m/>
    <m/>
  </r>
  <r>
    <x v="0"/>
    <x v="4"/>
    <x v="1"/>
    <s v="VISCARIN (EX.HIL )"/>
    <s v="JYOTHY  LABORATORIESLTD."/>
    <s v="LOCAL"/>
    <s v="West-bengal"/>
    <s v="(blank)"/>
    <n v="200"/>
    <n v="397305.83999999997"/>
    <n v="346992"/>
    <n v="50313.84"/>
    <m/>
    <m/>
    <m/>
    <m/>
    <m/>
    <m/>
    <m/>
    <m/>
    <m/>
    <m/>
    <n v="50313.84"/>
    <m/>
    <m/>
    <m/>
    <m/>
  </r>
  <r>
    <x v="0"/>
    <x v="4"/>
    <x v="1"/>
    <s v="VITAMIN E ACETATE"/>
    <s v="ARK CHEMICALS PRIVATE LIMITED"/>
    <s v="INTER-STATE"/>
    <s v="Maharashtra"/>
    <s v="(blank)"/>
    <n v="50"/>
    <n v="97665"/>
    <n v="95750"/>
    <n v="1915"/>
    <m/>
    <m/>
    <m/>
    <m/>
    <m/>
    <m/>
    <m/>
    <m/>
    <m/>
    <m/>
    <m/>
    <m/>
    <m/>
    <n v="1915"/>
    <m/>
  </r>
  <r>
    <x v="1"/>
    <x v="0"/>
    <x v="2"/>
    <s v="BOPP TAPE COMMON 48MM BROWN NEW"/>
    <s v="D.K. Enterprises, Unit 1"/>
    <s v="INTER-STATE"/>
    <s v="Harayana"/>
    <s v="(blank)"/>
    <n v="13000"/>
    <n v="5026.05"/>
    <n v="4380"/>
    <n v="646.04999999999995"/>
    <m/>
    <n v="547.5"/>
    <m/>
    <m/>
    <m/>
    <m/>
    <m/>
    <m/>
    <m/>
    <m/>
    <m/>
    <m/>
    <m/>
    <n v="98.55"/>
    <m/>
  </r>
  <r>
    <x v="1"/>
    <x v="0"/>
    <x v="2"/>
    <s v="BOPP TAPE PLAIN"/>
    <s v="BHARAT PACKAGING INDUSTRIES"/>
    <s v="INTER-STATE"/>
    <s v="Chandigarh"/>
    <s v="(blank)"/>
    <n v="27495"/>
    <n v="12015.310000000001"/>
    <n v="10574.53"/>
    <n v="1440.78"/>
    <m/>
    <n v="1321.8200000000002"/>
    <m/>
    <m/>
    <m/>
    <m/>
    <m/>
    <m/>
    <m/>
    <m/>
    <m/>
    <m/>
    <n v="118.96000000000001"/>
    <m/>
    <m/>
  </r>
  <r>
    <x v="1"/>
    <x v="0"/>
    <x v="2"/>
    <s v="BOPP TAPE -PLAIN 36 MM X 65 MTR"/>
    <s v="D.K. Enterprises, Unit 1"/>
    <s v="INTER-STATE"/>
    <s v="Harayana"/>
    <s v="(blank)"/>
    <n v="338780"/>
    <n v="98628.84"/>
    <n v="85951.05"/>
    <n v="12677.789999999999"/>
    <m/>
    <n v="10743.890000000001"/>
    <m/>
    <m/>
    <m/>
    <m/>
    <m/>
    <m/>
    <m/>
    <m/>
    <m/>
    <m/>
    <m/>
    <n v="1933.9000000000003"/>
    <m/>
  </r>
  <r>
    <x v="1"/>
    <x v="0"/>
    <x v="9"/>
    <s v="CAUSTIC SODA LYE"/>
    <s v="D.K. CHEMICALS (P) LTD. "/>
    <s v="INTER-STATE"/>
    <s v="Delhi"/>
    <s v="(blank)"/>
    <n v="1177408"/>
    <n v="33454670.220000003"/>
    <n v="29154396.669999998"/>
    <n v="4300273.5500000017"/>
    <m/>
    <n v="3644299.6"/>
    <m/>
    <m/>
    <m/>
    <m/>
    <m/>
    <m/>
    <m/>
    <m/>
    <m/>
    <m/>
    <m/>
    <n v="655973.94999999995"/>
    <m/>
  </r>
  <r>
    <x v="1"/>
    <x v="0"/>
    <x v="9"/>
    <s v="CAUSTIC SODA LYE"/>
    <s v="GANGA TRADERS"/>
    <s v="INTER-STATE"/>
    <s v="Chandigarh"/>
    <s v="(blank)"/>
    <n v="2207385"/>
    <n v="71924436.870000035"/>
    <n v="62679247.320000045"/>
    <n v="9245189.5500000026"/>
    <m/>
    <n v="7834906.3699999955"/>
    <m/>
    <m/>
    <m/>
    <m/>
    <m/>
    <m/>
    <m/>
    <m/>
    <m/>
    <m/>
    <m/>
    <n v="1410283.1799999997"/>
    <m/>
  </r>
  <r>
    <x v="1"/>
    <x v="0"/>
    <x v="9"/>
    <s v="CAUSTIC SODA LYE"/>
    <s v="Grasim Industries Limited Chem"/>
    <s v="INTER-STATE"/>
    <s v="Madhya-pradesh"/>
    <s v="(blank)"/>
    <n v="333196"/>
    <n v="9625559.120000001"/>
    <n v="8388286.7599999998"/>
    <n v="1237272.3600000003"/>
    <m/>
    <n v="1048535.88"/>
    <m/>
    <m/>
    <m/>
    <m/>
    <m/>
    <m/>
    <m/>
    <m/>
    <m/>
    <m/>
    <m/>
    <n v="188736.48"/>
    <m/>
  </r>
  <r>
    <x v="1"/>
    <x v="0"/>
    <x v="9"/>
    <s v="CAUSTIC SODA LYE"/>
    <s v="M.K.  ENTERPRISES"/>
    <s v="INTER-STATE"/>
    <s v="Chandigarh"/>
    <s v="(blank)"/>
    <n v="2024415"/>
    <n v="66196092.73999998"/>
    <n v="57687226.430000022"/>
    <n v="8508866.3099999968"/>
    <m/>
    <n v="7210903.5799999926"/>
    <m/>
    <m/>
    <m/>
    <m/>
    <m/>
    <m/>
    <m/>
    <m/>
    <m/>
    <m/>
    <m/>
    <n v="1297962.73"/>
    <m/>
  </r>
  <r>
    <x v="1"/>
    <x v="0"/>
    <x v="1"/>
    <s v="CO: COS OIL YELLOW 4G CI 47000"/>
    <s v="DEVARSONS INDUSTRIES PVT.LTD."/>
    <s v="INTER-STATE"/>
    <s v="Gujarat"/>
    <s v="(blank)"/>
    <n v="10000"/>
    <n v="26323.65"/>
    <n v="22940"/>
    <n v="3383.65"/>
    <m/>
    <n v="2867.5"/>
    <m/>
    <m/>
    <m/>
    <m/>
    <m/>
    <m/>
    <m/>
    <m/>
    <m/>
    <m/>
    <m/>
    <n v="516.15"/>
    <m/>
  </r>
  <r>
    <x v="1"/>
    <x v="0"/>
    <x v="1"/>
    <s v="CO:PIGMENT RED PASTE 547(CI 73900)"/>
    <s v="CLARIANT CHEMICALS (INDIA) LIM"/>
    <s v="INTER-STATE"/>
    <s v="Maharashtra"/>
    <s v="(blank)"/>
    <n v="220000"/>
    <n v="203382.90000000002"/>
    <n v="177240"/>
    <n v="26142.899999999998"/>
    <m/>
    <n v="22155"/>
    <m/>
    <m/>
    <m/>
    <m/>
    <m/>
    <m/>
    <m/>
    <m/>
    <m/>
    <m/>
    <m/>
    <n v="3987.8999999999996"/>
    <m/>
  </r>
  <r>
    <x v="1"/>
    <x v="0"/>
    <x v="1"/>
    <s v="RHODAPEX ESA 70RB-SLES70%"/>
    <s v="RHODIA SPECIALTY CHEMICAL INDI"/>
    <s v="INTER-STATE"/>
    <s v="Maharashtra"/>
    <s v="(blank)"/>
    <n v="220"/>
    <n v="21205.8"/>
    <n v="18480"/>
    <n v="2725.8"/>
    <m/>
    <n v="2310"/>
    <m/>
    <m/>
    <m/>
    <m/>
    <m/>
    <m/>
    <m/>
    <m/>
    <m/>
    <m/>
    <m/>
    <n v="415.8"/>
    <m/>
  </r>
  <r>
    <x v="1"/>
    <x v="0"/>
    <x v="8"/>
    <s v="STIFFNER 80MM 130 BOARD + 10Μ"/>
    <s v="ADHUNIK PACKAGERS PVT. LTD"/>
    <s v="LOCAL"/>
    <s v="Himachal pradesh"/>
    <s v="(blank)"/>
    <n v="35191"/>
    <n v="2730901.2300000004"/>
    <n v="2625866.5700000008"/>
    <n v="105034.66"/>
    <m/>
    <m/>
    <m/>
    <m/>
    <m/>
    <m/>
    <n v="105034.66"/>
    <m/>
    <m/>
    <m/>
    <m/>
    <m/>
    <m/>
    <m/>
    <m/>
  </r>
  <r>
    <x v="1"/>
    <x v="0"/>
    <x v="8"/>
    <s v="STIFFNER 80MM 130 BOARD + 10Μ"/>
    <s v="ARIHANT FLEXI PACK"/>
    <s v="INTER-STATE"/>
    <s v="Maharashtra"/>
    <s v="YES"/>
    <n v="4863"/>
    <n v="338130"/>
    <n v="300560"/>
    <n v="37570"/>
    <m/>
    <n v="37570"/>
    <m/>
    <m/>
    <m/>
    <m/>
    <m/>
    <m/>
    <m/>
    <m/>
    <m/>
    <m/>
    <m/>
    <m/>
    <m/>
  </r>
  <r>
    <x v="1"/>
    <x v="0"/>
    <x v="8"/>
    <s v="STIFFNER 80MM 130 BOARD + 10Μ"/>
    <s v="SATGURU ENGRAVURES"/>
    <s v="LOCAL"/>
    <s v="Himachal pradesh"/>
    <s v="(blank)"/>
    <n v="5732.2799999999988"/>
    <n v="429233.11999999994"/>
    <n v="412724.16000000003"/>
    <n v="16508.96"/>
    <m/>
    <m/>
    <m/>
    <m/>
    <m/>
    <m/>
    <n v="16508.96"/>
    <m/>
    <m/>
    <m/>
    <m/>
    <m/>
    <m/>
    <m/>
    <m/>
  </r>
  <r>
    <x v="1"/>
    <x v="0"/>
    <x v="8"/>
    <s v="STIFFNER 80MM 130 BOARD + 10Μ"/>
    <s v="SWEET INDUSTRIES INDIA PVT.LTD"/>
    <s v="LOCAL"/>
    <s v="Himachal pradesh"/>
    <s v="(blank)"/>
    <n v="15034"/>
    <n v="1161899.93"/>
    <n v="1117211.47"/>
    <n v="44688.46"/>
    <m/>
    <m/>
    <m/>
    <m/>
    <m/>
    <m/>
    <n v="44688.46"/>
    <m/>
    <m/>
    <m/>
    <m/>
    <m/>
    <m/>
    <m/>
    <m/>
  </r>
  <r>
    <x v="1"/>
    <x v="0"/>
    <x v="8"/>
    <s v="STIFFNER 94MM 175 BOARD + 10Μ POLY"/>
    <s v="ADHUNIK PACKAGERS PVT. LTD"/>
    <s v="LOCAL"/>
    <s v="Himachal pradesh"/>
    <s v="(blank)"/>
    <n v="4176.3"/>
    <n v="320346.13"/>
    <n v="308025.13"/>
    <n v="12321"/>
    <m/>
    <m/>
    <m/>
    <m/>
    <m/>
    <m/>
    <n v="12321"/>
    <m/>
    <m/>
    <m/>
    <m/>
    <m/>
    <m/>
    <m/>
    <m/>
  </r>
  <r>
    <x v="1"/>
    <x v="0"/>
    <x v="8"/>
    <s v="STIFFNER 96MM 130 BOARD + 10Μ POLY"/>
    <s v="ADHUNIK PACKAGERS PVT. LTD"/>
    <s v="LOCAL"/>
    <s v="Himachal pradesh"/>
    <s v="(blank)"/>
    <n v="3612.3999999999996"/>
    <n v="277069.68"/>
    <n v="266413.15999999997"/>
    <n v="10656.52"/>
    <m/>
    <m/>
    <m/>
    <m/>
    <m/>
    <m/>
    <n v="10656.52"/>
    <m/>
    <m/>
    <m/>
    <m/>
    <m/>
    <m/>
    <m/>
    <m/>
  </r>
  <r>
    <x v="1"/>
    <x v="0"/>
    <x v="8"/>
    <s v="STIFFNER 96MM 130 BOARD + 10Μ POLY"/>
    <s v="ARIHANT FLEXI PACK"/>
    <s v="INTER-STATE"/>
    <s v="Maharashtra"/>
    <s v="YES"/>
    <n v="535"/>
    <n v="37183.839999999997"/>
    <n v="33052.300000000003"/>
    <n v="4131.54"/>
    <m/>
    <n v="4131.54"/>
    <m/>
    <m/>
    <m/>
    <m/>
    <m/>
    <m/>
    <m/>
    <m/>
    <m/>
    <m/>
    <m/>
    <m/>
    <m/>
  </r>
  <r>
    <x v="1"/>
    <x v="0"/>
    <x v="8"/>
    <s v="STIFFNER 96MM 130 BOARD + 10Μ POLY"/>
    <s v="SATGURU ENGRAVURES"/>
    <s v="LOCAL"/>
    <s v="Himachal pradesh"/>
    <s v="(blank)"/>
    <n v="984.73"/>
    <n v="73736.58"/>
    <n v="70900.56"/>
    <n v="2836.02"/>
    <m/>
    <m/>
    <m/>
    <m/>
    <m/>
    <m/>
    <n v="2836.02"/>
    <m/>
    <m/>
    <m/>
    <m/>
    <m/>
    <m/>
    <m/>
    <m/>
  </r>
  <r>
    <x v="1"/>
    <x v="0"/>
    <x v="1"/>
    <s v="TETRASODIUM EDTA POWDER(G)"/>
    <s v="ACI INDUSTRIAL ORGANICS PVT. L"/>
    <s v="INTER-STATE"/>
    <s v="Gujarat"/>
    <s v="(blank)"/>
    <n v="19500"/>
    <n v="4039772.4099999997"/>
    <n v="3520498.8099999996"/>
    <n v="519273.6"/>
    <m/>
    <n v="440062.37"/>
    <m/>
    <m/>
    <m/>
    <m/>
    <m/>
    <m/>
    <m/>
    <m/>
    <m/>
    <m/>
    <m/>
    <n v="79211.229999999981"/>
    <m/>
  </r>
  <r>
    <x v="1"/>
    <x v="1"/>
    <x v="2"/>
    <s v="BOPP TAPE -PLAIN 72 MM X 65 MTR"/>
    <s v="COSMOS TWISTERS PVT. LTD."/>
    <s v="INTER-STATE"/>
    <s v="Maharashtra"/>
    <s v="(blank)"/>
    <n v="62400"/>
    <n v="38798.410000000003"/>
    <n v="33811.25"/>
    <n v="4987.16"/>
    <m/>
    <n v="4226.41"/>
    <m/>
    <m/>
    <m/>
    <m/>
    <m/>
    <m/>
    <m/>
    <m/>
    <m/>
    <m/>
    <m/>
    <n v="760.75"/>
    <m/>
  </r>
  <r>
    <x v="1"/>
    <x v="1"/>
    <x v="1"/>
    <s v="BOTTLE 100ML (FOR TRIAL ONLY)"/>
    <s v="CHEMCO PLASTIC INDUSTRIES PVT."/>
    <s v="INTER-STATE"/>
    <s v="Dadra und nagar hav."/>
    <s v="(blank)"/>
    <n v="792"/>
    <n v="1798.12"/>
    <n v="1536.85"/>
    <n v="261.27"/>
    <m/>
    <n v="192.11"/>
    <m/>
    <m/>
    <m/>
    <m/>
    <m/>
    <m/>
    <m/>
    <m/>
    <m/>
    <m/>
    <m/>
    <n v="69.16"/>
    <m/>
  </r>
  <r>
    <x v="1"/>
    <x v="1"/>
    <x v="1"/>
    <s v="DRUM HDPE  210 LTRS (8.5 KG)"/>
    <s v="TIME TECHNOPLAST LTD."/>
    <s v="LOCAL"/>
    <s v="Maharashtra"/>
    <s v="(blank)"/>
    <n v="75"/>
    <n v="91260"/>
    <n v="78000"/>
    <n v="13260"/>
    <m/>
    <n v="9750"/>
    <m/>
    <m/>
    <m/>
    <m/>
    <n v="3510"/>
    <m/>
    <m/>
    <m/>
    <m/>
    <m/>
    <m/>
    <m/>
    <m/>
  </r>
  <r>
    <x v="1"/>
    <x v="2"/>
    <x v="1"/>
    <s v="JERRYCAN HM-HDPE 20LTR"/>
    <s v="Dhanashree Polymer Pvt Ltd "/>
    <s v="LOCAL"/>
    <s v="Maharashtra"/>
    <s v="(blank)"/>
    <n v="500"/>
    <n v="52171.81"/>
    <n v="44499.95"/>
    <n v="7671.86"/>
    <m/>
    <n v="5187.49"/>
    <m/>
    <m/>
    <m/>
    <m/>
    <m/>
    <n v="2484.37"/>
    <m/>
    <m/>
    <m/>
    <m/>
    <m/>
    <m/>
    <m/>
  </r>
  <r>
    <x v="1"/>
    <x v="2"/>
    <x v="1"/>
    <s v="RHODAPEX ESA 70RB-SLES70%"/>
    <s v="RHODIA SPECIALTY CHEMICAL INDI"/>
    <s v="LOCAL"/>
    <s v="Maharashtra"/>
    <s v="(blank)"/>
    <n v="220"/>
    <n v="21829.5"/>
    <n v="18480"/>
    <n v="3349.5"/>
    <m/>
    <n v="2310"/>
    <m/>
    <m/>
    <m/>
    <m/>
    <m/>
    <n v="1039.5"/>
    <m/>
    <m/>
    <m/>
    <m/>
    <m/>
    <m/>
    <m/>
  </r>
  <r>
    <x v="1"/>
    <x v="2"/>
    <x v="1"/>
    <s v="SALCARE SUPER 7 (POLYQUATERNIUM 7 )"/>
    <s v="ARK CHEMICALS PRIVATE LIMITED"/>
    <s v="LOCAL"/>
    <s v="Maharashtra"/>
    <s v="(blank)"/>
    <n v="30"/>
    <n v="13249.18"/>
    <n v="11430.09"/>
    <n v="1819.09"/>
    <m/>
    <n v="1188.17"/>
    <m/>
    <m/>
    <m/>
    <m/>
    <m/>
    <n v="630.91999999999996"/>
    <m/>
    <m/>
    <m/>
    <m/>
    <m/>
    <m/>
    <m/>
  </r>
  <r>
    <x v="1"/>
    <x v="2"/>
    <x v="1"/>
    <s v="TETRASODIUM EDTA POWDER(G)"/>
    <s v="ACI INDUSTRIAL ORGANICS PVT. L"/>
    <s v="INTER-STATE"/>
    <s v="Gujarat"/>
    <s v="(blank)"/>
    <n v="25"/>
    <n v="5106.24"/>
    <n v="4449.88"/>
    <n v="656.36"/>
    <m/>
    <n v="556.24"/>
    <m/>
    <m/>
    <m/>
    <m/>
    <m/>
    <m/>
    <m/>
    <m/>
    <m/>
    <m/>
    <m/>
    <n v="100.12"/>
    <m/>
  </r>
  <r>
    <x v="1"/>
    <x v="4"/>
    <x v="1"/>
    <s v="2 PLY SHEET FOR CP3 PALLET"/>
    <s v="SHREE VIKAS PACKAGING"/>
    <s v="LOCAL"/>
    <s v="West-bengal"/>
    <s v="(blank)"/>
    <n v="1116"/>
    <n v="16768.46"/>
    <n v="15066"/>
    <n v="1702.46"/>
    <n v="903.96"/>
    <m/>
    <m/>
    <m/>
    <m/>
    <m/>
    <m/>
    <n v="798.5"/>
    <m/>
    <m/>
    <m/>
    <m/>
    <m/>
    <m/>
    <m/>
  </r>
  <r>
    <x v="1"/>
    <x v="4"/>
    <x v="1"/>
    <s v="9MM MARINE PLY FOR CP3 PALLET"/>
    <s v="JAY WOOD INDUSTRY"/>
    <s v="INTER-STATE"/>
    <s v="Maharashtra"/>
    <s v="(blank)"/>
    <n v="112"/>
    <n v="154224"/>
    <n v="151200"/>
    <n v="3024"/>
    <m/>
    <m/>
    <m/>
    <m/>
    <m/>
    <m/>
    <m/>
    <m/>
    <m/>
    <m/>
    <m/>
    <m/>
    <m/>
    <n v="3024"/>
    <m/>
  </r>
  <r>
    <x v="1"/>
    <x v="4"/>
    <x v="1"/>
    <s v="9MM MARINE PLY FOR CP3 PALLET"/>
    <s v="SHARMA TIMBER WORKS"/>
    <s v="LOCAL"/>
    <s v="West-bengal"/>
    <s v="(blank)"/>
    <n v="20"/>
    <n v="44352"/>
    <n v="42240"/>
    <n v="2112"/>
    <m/>
    <m/>
    <m/>
    <m/>
    <m/>
    <m/>
    <m/>
    <n v="2112"/>
    <m/>
    <m/>
    <m/>
    <m/>
    <m/>
    <m/>
    <m/>
  </r>
  <r>
    <x v="1"/>
    <x v="4"/>
    <x v="2"/>
    <s v="BOPP TAPE COMMON 48MM BROWN NEW"/>
    <s v="OVERSEAS INDUSTRIAL CORPORATIO"/>
    <s v="LOCAL"/>
    <s v="West-bengal"/>
    <s v="(blank)"/>
    <n v="42120"/>
    <n v="21279.510000000002"/>
    <n v="18014.400000000001"/>
    <n v="3265.1099999999997"/>
    <m/>
    <n v="2251.8000000000002"/>
    <m/>
    <m/>
    <m/>
    <m/>
    <m/>
    <n v="1013.3100000000001"/>
    <m/>
    <m/>
    <m/>
    <m/>
    <m/>
    <m/>
    <m/>
  </r>
  <r>
    <x v="1"/>
    <x v="4"/>
    <x v="9"/>
    <s v="CAUSTIC SODA LYE"/>
    <s v="DURGAPUR CHEMICALS LIMITED"/>
    <s v="LOCAL"/>
    <s v="West-bengal"/>
    <s v="(blank)"/>
    <n v="12549"/>
    <n v="495129.20999999996"/>
    <n v="419157"/>
    <n v="75972.209999999992"/>
    <m/>
    <n v="52394.63"/>
    <m/>
    <m/>
    <m/>
    <m/>
    <m/>
    <n v="23577.58"/>
    <m/>
    <m/>
    <m/>
    <m/>
    <m/>
    <m/>
    <m/>
  </r>
  <r>
    <x v="1"/>
    <x v="4"/>
    <x v="1"/>
    <s v="PALLET  1140 X 1140 X 130 MM (PINE WOOD)"/>
    <s v="JAY WOOD INDUSTRY"/>
    <s v="INTER-STATE"/>
    <s v="Maharashtra"/>
    <s v="(blank)"/>
    <n v="543"/>
    <n v="679170.83"/>
    <n v="591870"/>
    <n v="87300.829999999987"/>
    <m/>
    <n v="73983.75"/>
    <m/>
    <m/>
    <m/>
    <m/>
    <m/>
    <m/>
    <m/>
    <m/>
    <m/>
    <m/>
    <m/>
    <n v="13317.08"/>
    <m/>
  </r>
  <r>
    <x v="2"/>
    <x v="0"/>
    <x v="1"/>
    <s v="135174 - POLYGLYCOL 20000 S"/>
    <s v="CLARIANT CHEMICALS (INDIA) LIM"/>
    <s v="INTER-STATE"/>
    <s v="Maharashtra"/>
    <s v="(blank)"/>
    <n v="200"/>
    <n v="95295.7"/>
    <n v="83046.36"/>
    <n v="12249.34"/>
    <m/>
    <n v="10380.799999999999"/>
    <m/>
    <m/>
    <m/>
    <m/>
    <m/>
    <m/>
    <m/>
    <m/>
    <m/>
    <m/>
    <m/>
    <n v="1868.54"/>
    <m/>
  </r>
  <r>
    <x v="2"/>
    <x v="0"/>
    <x v="1"/>
    <s v="135174 - POLYGLYCOL 20000 S"/>
    <s v="CLARIANT INDIA PRIVATE LIMITED"/>
    <s v="INTER-STATE"/>
    <s v="Maharashtra"/>
    <s v="(blank)"/>
    <n v="400"/>
    <n v="165305.28"/>
    <n v="162064"/>
    <n v="3241.2799999999997"/>
    <m/>
    <m/>
    <m/>
    <m/>
    <m/>
    <m/>
    <m/>
    <m/>
    <m/>
    <m/>
    <m/>
    <m/>
    <m/>
    <n v="3241.2799999999997"/>
    <m/>
  </r>
  <r>
    <x v="2"/>
    <x v="0"/>
    <x v="3"/>
    <s v="ALOE VERA GEL"/>
    <s v="ALOE NATURALS"/>
    <s v="INTER-STATE"/>
    <s v="Rajsthan"/>
    <s v="(blank)"/>
    <n v="1740"/>
    <n v="173929.80000000002"/>
    <n v="170519.41"/>
    <n v="3410.39"/>
    <m/>
    <m/>
    <m/>
    <m/>
    <m/>
    <m/>
    <m/>
    <m/>
    <m/>
    <m/>
    <m/>
    <m/>
    <m/>
    <n v="3410.39"/>
    <m/>
  </r>
  <r>
    <x v="2"/>
    <x v="0"/>
    <x v="1"/>
    <s v="ARLACEL 165"/>
    <s v="CRODA INDIA COMPANY PVT. LTD."/>
    <s v="INTER-STATE"/>
    <s v="Maharashtra"/>
    <s v="(blank)"/>
    <n v="100"/>
    <n v="56514.03"/>
    <n v="49249.7"/>
    <n v="7264.33"/>
    <m/>
    <n v="6156.2099999999991"/>
    <m/>
    <m/>
    <m/>
    <m/>
    <m/>
    <m/>
    <m/>
    <m/>
    <m/>
    <m/>
    <m/>
    <n v="1108.1199999999999"/>
    <m/>
  </r>
  <r>
    <x v="2"/>
    <x v="0"/>
    <x v="2"/>
    <s v="BANDING TAPE BACTER SHIELD 125GX4 MRP 85"/>
    <s v="D.K. Enterprises, Unit 1"/>
    <s v="INTER-STATE"/>
    <s v="Harayana"/>
    <s v="(blank)"/>
    <n v="65000"/>
    <n v="33507"/>
    <n v="29200"/>
    <n v="4307"/>
    <m/>
    <n v="3650"/>
    <m/>
    <m/>
    <m/>
    <m/>
    <m/>
    <m/>
    <m/>
    <m/>
    <m/>
    <m/>
    <m/>
    <n v="657"/>
    <m/>
  </r>
  <r>
    <x v="2"/>
    <x v="0"/>
    <x v="2"/>
    <s v="BANDING TAPE BACTER SHIELD 125GX4 MRP 90"/>
    <s v="D.K. Enterprises, Unit 1"/>
    <s v="INTER-STATE"/>
    <s v="Harayana"/>
    <s v="(blank)"/>
    <n v="65000"/>
    <n v="33507"/>
    <n v="29200"/>
    <n v="4307"/>
    <m/>
    <n v="3650"/>
    <m/>
    <m/>
    <m/>
    <m/>
    <m/>
    <m/>
    <m/>
    <m/>
    <m/>
    <m/>
    <m/>
    <n v="657"/>
    <m/>
  </r>
  <r>
    <x v="2"/>
    <x v="0"/>
    <x v="2"/>
    <s v="BANDING TAPE BS TRANS SOAP 125GX4 MRP95"/>
    <s v="D.K. Enterprises, Unit 1"/>
    <s v="INTER-STATE"/>
    <s v="Harayana"/>
    <s v="(blank)"/>
    <n v="64350"/>
    <n v="33171.93"/>
    <n v="28908"/>
    <n v="4263.93"/>
    <m/>
    <n v="3613.5"/>
    <m/>
    <m/>
    <m/>
    <m/>
    <m/>
    <m/>
    <m/>
    <m/>
    <m/>
    <m/>
    <m/>
    <n v="650.43000000000006"/>
    <m/>
  </r>
  <r>
    <x v="2"/>
    <x v="0"/>
    <x v="2"/>
    <s v="BANDING TAPE BS TRANS SOAP 125GX4 MRP95"/>
    <s v="SATGURU ENGRAVURES"/>
    <s v="LOCAL"/>
    <s v="Himachal pradesh"/>
    <s v="(blank)"/>
    <n v="32500"/>
    <n v="16785.599999999999"/>
    <n v="16140"/>
    <n v="645.6"/>
    <m/>
    <m/>
    <m/>
    <m/>
    <m/>
    <m/>
    <n v="645.6"/>
    <m/>
    <m/>
    <m/>
    <m/>
    <m/>
    <m/>
    <m/>
    <m/>
  </r>
  <r>
    <x v="2"/>
    <x v="0"/>
    <x v="2"/>
    <s v="BANDING TAPE CFB JO C&amp;O SOAP 36MM"/>
    <s v="D.K. Enterprises, Unit 1"/>
    <s v="INTER-STATE"/>
    <s v="Harayana"/>
    <s v="(blank)"/>
    <n v="32500"/>
    <n v="10843.880000000001"/>
    <n v="9450"/>
    <n v="1393.88"/>
    <m/>
    <n v="1181.25"/>
    <m/>
    <m/>
    <m/>
    <m/>
    <m/>
    <m/>
    <m/>
    <m/>
    <m/>
    <m/>
    <m/>
    <n v="212.63"/>
    <m/>
  </r>
  <r>
    <x v="2"/>
    <x v="0"/>
    <x v="2"/>
    <s v="BANDING TAPE CFB JO NAT SOAP 36MM"/>
    <s v="D.K. Enterprises, Unit 1"/>
    <s v="INTER-STATE"/>
    <s v="Harayana"/>
    <s v="(blank)"/>
    <n v="52000"/>
    <n v="17350.2"/>
    <n v="15120"/>
    <n v="2230.1999999999998"/>
    <m/>
    <n v="1890"/>
    <m/>
    <m/>
    <m/>
    <m/>
    <m/>
    <m/>
    <m/>
    <m/>
    <m/>
    <m/>
    <m/>
    <n v="340.2"/>
    <m/>
  </r>
  <r>
    <x v="2"/>
    <x v="0"/>
    <x v="2"/>
    <s v="BANDING TAPE CFB JO NAT SOAP 36MM"/>
    <s v="SATGURU ENGRAVURES"/>
    <s v="LOCAL"/>
    <s v="Himachal pradesh"/>
    <s v="(blank)"/>
    <n v="12480"/>
    <n v="4123.3900000000003"/>
    <n v="3964.8"/>
    <n v="158.59"/>
    <m/>
    <m/>
    <m/>
    <m/>
    <m/>
    <m/>
    <n v="158.59"/>
    <m/>
    <m/>
    <m/>
    <m/>
    <m/>
    <m/>
    <m/>
    <m/>
  </r>
  <r>
    <x v="2"/>
    <x v="0"/>
    <x v="2"/>
    <s v="BANDING TAPE CFB JO R&amp;C SOAP 36MM"/>
    <s v="D.K. Enterprises, Unit 1"/>
    <s v="INTER-STATE"/>
    <s v="Harayana"/>
    <s v="(blank)"/>
    <n v="12870"/>
    <n v="4293.72"/>
    <n v="3741.8"/>
    <n v="551.92000000000007"/>
    <m/>
    <n v="467.73"/>
    <m/>
    <m/>
    <m/>
    <m/>
    <m/>
    <m/>
    <m/>
    <m/>
    <m/>
    <m/>
    <m/>
    <n v="84.19"/>
    <m/>
  </r>
  <r>
    <x v="2"/>
    <x v="0"/>
    <x v="2"/>
    <s v="BANDING TAPE JO 100GX4+BST60G MRP 68"/>
    <s v="SATGURU ENGRAVURES"/>
    <s v="LOCAL"/>
    <s v="Himachal pradesh"/>
    <s v="(blank)"/>
    <n v="101400"/>
    <n v="52371"/>
    <n v="50356.73"/>
    <n v="2014.27"/>
    <m/>
    <m/>
    <m/>
    <m/>
    <m/>
    <m/>
    <n v="2014.27"/>
    <m/>
    <m/>
    <m/>
    <m/>
    <m/>
    <m/>
    <m/>
    <m/>
  </r>
  <r>
    <x v="2"/>
    <x v="0"/>
    <x v="2"/>
    <s v="BANDING TAPE JO 100GX4+JO60G MRP 68"/>
    <s v="D.K. Enterprises, Unit 1"/>
    <s v="INTER-STATE"/>
    <s v="Harayana"/>
    <s v="(blank)"/>
    <n v="321425"/>
    <n v="165692.01"/>
    <n v="144393.9"/>
    <n v="21298.11"/>
    <m/>
    <n v="18049.239999999998"/>
    <m/>
    <m/>
    <m/>
    <m/>
    <m/>
    <m/>
    <m/>
    <m/>
    <m/>
    <m/>
    <m/>
    <n v="3248.87"/>
    <m/>
  </r>
  <r>
    <x v="2"/>
    <x v="0"/>
    <x v="2"/>
    <s v="BANDING TAPE JO COMMON 100GX3+2 MRP 68"/>
    <s v="D.K. Enterprises, Unit 1"/>
    <s v="INTER-STATE"/>
    <s v="Harayana"/>
    <s v="(blank)"/>
    <n v="1127400"/>
    <n v="581163.02"/>
    <n v="506460.11"/>
    <n v="74702.91"/>
    <m/>
    <n v="63307.549999999988"/>
    <m/>
    <m/>
    <m/>
    <m/>
    <m/>
    <m/>
    <m/>
    <m/>
    <m/>
    <m/>
    <m/>
    <n v="11395.359999999999"/>
    <m/>
  </r>
  <r>
    <x v="2"/>
    <x v="0"/>
    <x v="2"/>
    <s v="BANDING TAPE JO COMMON 100GX3+2 MRP 68"/>
    <s v="SATGURU ENGRAVURES"/>
    <s v="LOCAL"/>
    <s v="Himachal pradesh"/>
    <s v="(blank)"/>
    <n v="558350"/>
    <n v="288376.45999999996"/>
    <n v="277285.06"/>
    <n v="11091.4"/>
    <m/>
    <m/>
    <m/>
    <m/>
    <m/>
    <m/>
    <n v="11091.4"/>
    <m/>
    <m/>
    <m/>
    <m/>
    <m/>
    <m/>
    <m/>
    <m/>
  </r>
  <r>
    <x v="2"/>
    <x v="0"/>
    <x v="2"/>
    <s v="BANDING TAPE JO COMMON 100GX4 MRP 68"/>
    <s v="D.K. Enterprises, Unit 1"/>
    <s v="INTER-STATE"/>
    <s v="Harayana"/>
    <s v="(blank)"/>
    <n v="527800"/>
    <n v="272074.17"/>
    <n v="237101.66"/>
    <n v="34972.509999999995"/>
    <m/>
    <n v="29637.719999999998"/>
    <m/>
    <m/>
    <m/>
    <m/>
    <m/>
    <m/>
    <m/>
    <m/>
    <m/>
    <m/>
    <m/>
    <n v="5334.7900000000009"/>
    <m/>
  </r>
  <r>
    <x v="2"/>
    <x v="0"/>
    <x v="2"/>
    <s v="BANDING TAPE JO COMMON SOAP 100GX4 UNPRT"/>
    <s v="D.K. Enterprises, Unit 1"/>
    <s v="INTER-STATE"/>
    <s v="Harayana"/>
    <s v="(blank)"/>
    <n v="239850"/>
    <n v="123640.83000000002"/>
    <n v="107748"/>
    <n v="15892.83"/>
    <m/>
    <n v="13468.5"/>
    <m/>
    <m/>
    <m/>
    <m/>
    <m/>
    <m/>
    <m/>
    <m/>
    <m/>
    <m/>
    <m/>
    <n v="2424.33"/>
    <m/>
  </r>
  <r>
    <x v="2"/>
    <x v="0"/>
    <x v="2"/>
    <s v="BANDING TAPE JO COMMON SOAP 125GX4 MRP75"/>
    <s v="D.K. Enterprises, Unit 1"/>
    <s v="INTER-STATE"/>
    <s v="Harayana"/>
    <s v="(blank)"/>
    <n v="1766525"/>
    <n v="910626.08000000007"/>
    <n v="793573.86999999988"/>
    <n v="117052.20999999999"/>
    <m/>
    <n v="99196.760000000009"/>
    <m/>
    <m/>
    <m/>
    <m/>
    <m/>
    <m/>
    <m/>
    <m/>
    <m/>
    <m/>
    <m/>
    <n v="17855.450000000008"/>
    <m/>
  </r>
  <r>
    <x v="2"/>
    <x v="0"/>
    <x v="2"/>
    <s v="BANDING TAPE JO COMMON SOAP 125GX4 MRP75"/>
    <s v="SATGURU ENGRAVURES"/>
    <s v="LOCAL"/>
    <s v="Himachal pradesh"/>
    <s v="(blank)"/>
    <n v="288275"/>
    <n v="148888.26"/>
    <n v="143161.79"/>
    <n v="5726.47"/>
    <m/>
    <m/>
    <m/>
    <m/>
    <m/>
    <m/>
    <n v="5726.47"/>
    <m/>
    <m/>
    <m/>
    <m/>
    <m/>
    <m/>
    <m/>
    <m/>
  </r>
  <r>
    <x v="2"/>
    <x v="0"/>
    <x v="2"/>
    <s v="BANDING TAPE JO COMMON SOAP 150GX4 MRP96"/>
    <s v="D.K. Enterprises, Unit 1"/>
    <s v="INTER-STATE"/>
    <s v="Harayana"/>
    <s v="(blank)"/>
    <n v="129025"/>
    <n v="66509.709999999992"/>
    <n v="57960.53"/>
    <n v="8549.18"/>
    <m/>
    <n v="7245.07"/>
    <m/>
    <m/>
    <m/>
    <m/>
    <m/>
    <m/>
    <m/>
    <m/>
    <m/>
    <m/>
    <m/>
    <n v="1304.1100000000001"/>
    <m/>
  </r>
  <r>
    <x v="2"/>
    <x v="0"/>
    <x v="2"/>
    <s v="BANDING TAPE JO COMMON SOAP 150GX4 MRP96"/>
    <s v="SATGURU ENGRAVURES"/>
    <s v="LOCAL"/>
    <s v="Himachal pradesh"/>
    <s v="(blank)"/>
    <n v="77675"/>
    <n v="40117.58"/>
    <n v="38574.6"/>
    <n v="1542.98"/>
    <m/>
    <m/>
    <m/>
    <m/>
    <m/>
    <m/>
    <n v="1542.98"/>
    <m/>
    <m/>
    <m/>
    <m/>
    <m/>
    <m/>
    <m/>
    <m/>
  </r>
  <r>
    <x v="2"/>
    <x v="0"/>
    <x v="2"/>
    <s v="BANDING TAPE JO COMMON SOAP 55G+10GX4"/>
    <s v="D.K. Enterprises, Unit 1"/>
    <s v="INTER-STATE"/>
    <s v="Harayana"/>
    <s v="(blank)"/>
    <n v="2026375"/>
    <n v="869287.20000000019"/>
    <n v="757548.67999999993"/>
    <n v="111738.52000000003"/>
    <m/>
    <n v="94693.65"/>
    <m/>
    <m/>
    <m/>
    <m/>
    <m/>
    <m/>
    <m/>
    <m/>
    <m/>
    <m/>
    <m/>
    <n v="17044.87"/>
    <m/>
  </r>
  <r>
    <x v="2"/>
    <x v="0"/>
    <x v="2"/>
    <s v="BANDING TAPE JO COMMON SOAP 55G+10GX4"/>
    <s v="SATGURU ENGRAVURES"/>
    <s v="LOCAL"/>
    <s v="Himachal pradesh"/>
    <s v="(blank)"/>
    <n v="133250"/>
    <n v="57350.799999999996"/>
    <n v="55145"/>
    <n v="2205.8000000000002"/>
    <m/>
    <m/>
    <m/>
    <m/>
    <m/>
    <m/>
    <n v="2205.8000000000002"/>
    <m/>
    <m/>
    <m/>
    <m/>
    <m/>
    <m/>
    <m/>
    <m/>
  </r>
  <r>
    <x v="2"/>
    <x v="0"/>
    <x v="2"/>
    <s v="BANDING TAPE JO COMMON SOAP 55GX3+2"/>
    <s v="D.K. Enterprises, Unit 1"/>
    <s v="INTER-STATE"/>
    <s v="Harayana"/>
    <s v="(blank)"/>
    <n v="5635325"/>
    <n v="2417481.1"/>
    <n v="2106737.2599999998"/>
    <n v="310743.83999999991"/>
    <m/>
    <n v="263342.25"/>
    <m/>
    <m/>
    <m/>
    <m/>
    <m/>
    <m/>
    <m/>
    <m/>
    <m/>
    <m/>
    <m/>
    <n v="47401.590000000004"/>
    <m/>
  </r>
  <r>
    <x v="2"/>
    <x v="0"/>
    <x v="2"/>
    <s v="BANDING TAPE JO COMMON SOAP 55GX3+2"/>
    <s v="SATGURU ENGRAVURES"/>
    <s v="LOCAL"/>
    <s v="Himachal pradesh"/>
    <s v="(blank)"/>
    <n v="911300"/>
    <n v="392222.45999999996"/>
    <n v="377136.98"/>
    <n v="15085.480000000001"/>
    <m/>
    <m/>
    <m/>
    <m/>
    <m/>
    <m/>
    <n v="15085.480000000001"/>
    <m/>
    <m/>
    <m/>
    <m/>
    <m/>
    <m/>
    <m/>
    <m/>
  </r>
  <r>
    <x v="2"/>
    <x v="0"/>
    <x v="2"/>
    <s v="BANDING TAPE JO COMMON SOAP 60G X5"/>
    <s v="D.K. Enterprises, Unit 1"/>
    <s v="INTER-STATE"/>
    <s v="Harayana"/>
    <s v="(blank)"/>
    <n v="552175"/>
    <n v="236874.16000000003"/>
    <n v="206426.22"/>
    <n v="30447.940000000006"/>
    <m/>
    <n v="25803.320000000007"/>
    <m/>
    <m/>
    <m/>
    <m/>
    <m/>
    <m/>
    <m/>
    <m/>
    <m/>
    <m/>
    <m/>
    <n v="4644.62"/>
    <m/>
  </r>
  <r>
    <x v="2"/>
    <x v="0"/>
    <x v="2"/>
    <s v="BANDING TAPE JO COMMON SOAP 60G X5"/>
    <s v="SATGURU ENGRAVURES"/>
    <s v="LOCAL"/>
    <s v="Himachal pradesh"/>
    <s v="(blank)"/>
    <n v="154050"/>
    <n v="66303.12"/>
    <n v="63753"/>
    <n v="2550.12"/>
    <m/>
    <m/>
    <m/>
    <m/>
    <m/>
    <m/>
    <n v="2550.12"/>
    <m/>
    <m/>
    <m/>
    <m/>
    <m/>
    <m/>
    <m/>
    <m/>
  </r>
  <r>
    <x v="2"/>
    <x v="0"/>
    <x v="2"/>
    <s v="BANDING TAPE,CFB JO A&amp;C SOAP 36MM"/>
    <s v="D.K. Enterprises, Unit 1"/>
    <s v="INTER-STATE"/>
    <s v="Harayana"/>
    <s v="(blank)"/>
    <n v="375570"/>
    <n v="125161.99000000003"/>
    <n v="109073.60000000002"/>
    <n v="16088.389999999996"/>
    <m/>
    <n v="13634.22"/>
    <m/>
    <m/>
    <m/>
    <m/>
    <m/>
    <m/>
    <m/>
    <m/>
    <m/>
    <m/>
    <m/>
    <n v="2454.1700000000005"/>
    <m/>
  </r>
  <r>
    <x v="2"/>
    <x v="0"/>
    <x v="2"/>
    <s v="BANDING TAPE,CFB JO A&amp;C SOAP 36MM"/>
    <s v="SATGURU ENGRAVURES"/>
    <s v="LOCAL"/>
    <s v="Himachal pradesh"/>
    <s v="(blank)"/>
    <n v="60190"/>
    <n v="19886.78"/>
    <n v="19121.900000000001"/>
    <n v="764.87999999999988"/>
    <m/>
    <m/>
    <m/>
    <m/>
    <m/>
    <m/>
    <n v="764.87999999999988"/>
    <m/>
    <m/>
    <m/>
    <m/>
    <m/>
    <m/>
    <m/>
    <m/>
  </r>
  <r>
    <x v="2"/>
    <x v="0"/>
    <x v="2"/>
    <s v="BANDING TAPE,CFB JO HERBAL SOAP 36MM"/>
    <s v="D.K. Enterprises, Unit 1"/>
    <s v="INTER-STATE"/>
    <s v="Harayana"/>
    <s v="(blank)"/>
    <n v="65000"/>
    <n v="21687.690000000002"/>
    <n v="18899.95"/>
    <n v="2787.74"/>
    <m/>
    <n v="2362.4899999999998"/>
    <m/>
    <m/>
    <m/>
    <m/>
    <m/>
    <m/>
    <m/>
    <m/>
    <m/>
    <m/>
    <m/>
    <n v="425.25"/>
    <m/>
  </r>
  <r>
    <x v="2"/>
    <x v="0"/>
    <x v="2"/>
    <s v="BANDING TAPE,CFB JO LIME SOAP 36MM"/>
    <s v="D.K. Enterprises, Unit 1"/>
    <s v="INTER-STATE"/>
    <s v="Harayana"/>
    <s v="(blank)"/>
    <n v="700570"/>
    <n v="232919.59999999995"/>
    <n v="202979.98"/>
    <n v="29939.619999999992"/>
    <m/>
    <n v="25372.540000000005"/>
    <m/>
    <m/>
    <m/>
    <m/>
    <m/>
    <m/>
    <m/>
    <m/>
    <m/>
    <m/>
    <m/>
    <n v="4567.0800000000017"/>
    <m/>
  </r>
  <r>
    <x v="2"/>
    <x v="0"/>
    <x v="2"/>
    <s v="BANDING TAPE,CFB JO LIME SOAP 36MM"/>
    <s v="SATGURU ENGRAVURES"/>
    <s v="LOCAL"/>
    <s v="Himachal pradesh"/>
    <s v="(blank)"/>
    <n v="47320"/>
    <n v="15634.529999999999"/>
    <n v="15033.2"/>
    <n v="601.32999999999993"/>
    <m/>
    <m/>
    <m/>
    <m/>
    <m/>
    <m/>
    <n v="601.32999999999993"/>
    <m/>
    <m/>
    <m/>
    <m/>
    <m/>
    <m/>
    <m/>
    <m/>
  </r>
  <r>
    <x v="2"/>
    <x v="0"/>
    <x v="2"/>
    <s v="BANDING TAPE,CFB JO P&amp;C SOAP 36MM"/>
    <s v="D.K. Enterprises, Unit 1"/>
    <s v="INTER-STATE"/>
    <s v="Harayana"/>
    <s v="(blank)"/>
    <n v="127920"/>
    <n v="42531.270000000004"/>
    <n v="37064.28"/>
    <n v="5466.99"/>
    <m/>
    <n v="4633.04"/>
    <m/>
    <m/>
    <m/>
    <m/>
    <m/>
    <m/>
    <m/>
    <m/>
    <m/>
    <m/>
    <m/>
    <n v="833.94999999999982"/>
    <m/>
  </r>
  <r>
    <x v="2"/>
    <x v="0"/>
    <x v="2"/>
    <s v="BANDING TAPE,CFB JO P&amp;C SOAP 36MM"/>
    <s v="SATGURU ENGRAVURES"/>
    <s v="LOCAL"/>
    <s v="Himachal pradesh"/>
    <s v="(blank)"/>
    <n v="13000"/>
    <n v="4295.2"/>
    <n v="4130"/>
    <n v="165.2"/>
    <m/>
    <m/>
    <m/>
    <m/>
    <m/>
    <m/>
    <n v="165.2"/>
    <m/>
    <m/>
    <m/>
    <m/>
    <m/>
    <m/>
    <m/>
    <m/>
  </r>
  <r>
    <x v="2"/>
    <x v="0"/>
    <x v="2"/>
    <s v="BANDING TAPE,CFB JO SANDAL SOAP 36MM"/>
    <s v="D.K. Enterprises, Unit 1"/>
    <s v="INTER-STATE"/>
    <s v="Harayana"/>
    <s v="(blank)"/>
    <n v="64870"/>
    <n v="21494.839999999997"/>
    <n v="18731.88"/>
    <n v="2762.96"/>
    <m/>
    <n v="2341.4899999999998"/>
    <m/>
    <m/>
    <m/>
    <m/>
    <m/>
    <m/>
    <m/>
    <m/>
    <m/>
    <m/>
    <m/>
    <n v="421.47"/>
    <m/>
  </r>
  <r>
    <x v="2"/>
    <x v="0"/>
    <x v="2"/>
    <s v="BANDING TAPE,CFB JO SANDAL SOAP 36MM"/>
    <s v="SATGURU ENGRAVURES"/>
    <s v="LOCAL"/>
    <s v="Himachal pradesh"/>
    <s v="(blank)"/>
    <n v="26000"/>
    <n v="8590.4"/>
    <n v="8260"/>
    <n v="330.4"/>
    <m/>
    <m/>
    <m/>
    <m/>
    <m/>
    <m/>
    <n v="330.4"/>
    <m/>
    <m/>
    <m/>
    <m/>
    <m/>
    <m/>
    <m/>
    <m/>
  </r>
  <r>
    <x v="2"/>
    <x v="0"/>
    <x v="4"/>
    <s v="BOPP FILM  DC COMMON SOAP 190MM UN PRT"/>
    <s v="ADHUNIK PACKAGERS PVT. LTD"/>
    <s v="LOCAL"/>
    <s v="Himachal pradesh"/>
    <s v="(blank)"/>
    <n v="2789.8"/>
    <n v="574100.86"/>
    <n v="552020.05999999994"/>
    <n v="22080.799999999996"/>
    <m/>
    <m/>
    <m/>
    <m/>
    <m/>
    <m/>
    <n v="22080.799999999996"/>
    <m/>
    <m/>
    <m/>
    <m/>
    <m/>
    <m/>
    <m/>
    <m/>
  </r>
  <r>
    <x v="2"/>
    <x v="0"/>
    <x v="4"/>
    <s v="BOPP FILM 164MM UNPR 20MIC"/>
    <s v="ADHUNIK PACKAGERS PVT. LTD"/>
    <s v="LOCAL"/>
    <s v="Himachal pradesh"/>
    <s v="(blank)"/>
    <n v="2468.6"/>
    <n v="494205.44000000006"/>
    <n v="475197.54000000004"/>
    <n v="19007.899999999998"/>
    <m/>
    <m/>
    <m/>
    <m/>
    <m/>
    <m/>
    <n v="19007.899999999998"/>
    <m/>
    <m/>
    <m/>
    <m/>
    <m/>
    <m/>
    <m/>
    <m/>
  </r>
  <r>
    <x v="2"/>
    <x v="0"/>
    <x v="4"/>
    <s v="BOPP FILM 190MM UNPR 20MIC"/>
    <s v="ADHUNIK PACKAGERS PVT. LTD"/>
    <s v="LOCAL"/>
    <s v="Himachal pradesh"/>
    <s v="(blank)"/>
    <n v="2308"/>
    <n v="455967.38"/>
    <n v="438430.18"/>
    <n v="17537.2"/>
    <m/>
    <m/>
    <m/>
    <m/>
    <m/>
    <m/>
    <n v="17537.2"/>
    <m/>
    <m/>
    <m/>
    <m/>
    <m/>
    <m/>
    <m/>
    <m/>
  </r>
  <r>
    <x v="2"/>
    <x v="0"/>
    <x v="4"/>
    <s v="BOPP FILM 210MM UNPR 20MIC"/>
    <s v="ADHUNIK PACKAGERS PVT. LTD"/>
    <s v="LOCAL"/>
    <s v="Himachal pradesh"/>
    <s v="(blank)"/>
    <n v="2426.0999999999995"/>
    <n v="511558.39999999997"/>
    <n v="491883.06999999995"/>
    <n v="19675.330000000002"/>
    <m/>
    <m/>
    <m/>
    <m/>
    <m/>
    <m/>
    <n v="19675.330000000002"/>
    <m/>
    <m/>
    <m/>
    <m/>
    <m/>
    <m/>
    <m/>
    <m/>
  </r>
  <r>
    <x v="2"/>
    <x v="0"/>
    <x v="4"/>
    <s v="BOPP FILM DC COMMON SOAP 50G 164MM UNPRT"/>
    <s v="ADHUNIK PACKAGERS PVT. LTD"/>
    <s v="LOCAL"/>
    <s v="Himachal pradesh"/>
    <s v="(blank)"/>
    <n v="2654.5"/>
    <n v="545908.41"/>
    <n v="524911.93999999994"/>
    <n v="20996.469999999998"/>
    <m/>
    <m/>
    <m/>
    <m/>
    <m/>
    <m/>
    <n v="20996.469999999998"/>
    <m/>
    <m/>
    <m/>
    <m/>
    <m/>
    <m/>
    <m/>
    <m/>
  </r>
  <r>
    <x v="2"/>
    <x v="0"/>
    <x v="4"/>
    <s v="BOPP FILM DC COMON SOAP 125G 210MM UNPRT"/>
    <s v="ADHUNIK PACKAGERS PVT. LTD"/>
    <s v="LOCAL"/>
    <s v="Himachal pradesh"/>
    <s v="(blank)"/>
    <n v="2493.7999999999997"/>
    <n v="510121.25"/>
    <n v="490501.20999999996"/>
    <n v="19620.04"/>
    <m/>
    <m/>
    <m/>
    <m/>
    <m/>
    <m/>
    <n v="19620.04"/>
    <m/>
    <m/>
    <m/>
    <m/>
    <m/>
    <m/>
    <m/>
    <m/>
  </r>
  <r>
    <x v="2"/>
    <x v="0"/>
    <x v="4"/>
    <s v="BOPP FILM DOY KIDS COMMON SOAP 75G UNPRT"/>
    <s v="ADHUNIK PACKAGERS PVT. LTD"/>
    <s v="LOCAL"/>
    <s v="Himachal pradesh"/>
    <s v="(blank)"/>
    <n v="200.3"/>
    <n v="35579.689999999995"/>
    <n v="34211.24"/>
    <n v="1368.45"/>
    <m/>
    <m/>
    <m/>
    <m/>
    <m/>
    <m/>
    <n v="1368.45"/>
    <m/>
    <m/>
    <m/>
    <m/>
    <m/>
    <m/>
    <m/>
    <m/>
  </r>
  <r>
    <x v="2"/>
    <x v="0"/>
    <x v="1"/>
    <s v="BOPP MATTE FILM  COMMON SOAP 225MM PRNTD"/>
    <s v="ADHUNIK PACKAGERS PVT. LTD"/>
    <s v="LOCAL"/>
    <s v="Himachal pradesh"/>
    <s v="(blank)"/>
    <n v="1111.0999999999999"/>
    <n v="247360.55000000002"/>
    <n v="237846.68"/>
    <n v="9513.869999999999"/>
    <m/>
    <m/>
    <m/>
    <m/>
    <m/>
    <m/>
    <n v="9513.869999999999"/>
    <m/>
    <m/>
    <m/>
    <m/>
    <m/>
    <m/>
    <m/>
    <m/>
  </r>
  <r>
    <x v="2"/>
    <x v="0"/>
    <x v="1"/>
    <s v="BOPP MATTE FILM COMMON SOAP 200MM  PRNTD"/>
    <s v="ADHUNIK PACKAGERS PVT. LTD"/>
    <s v="LOCAL"/>
    <s v="Himachal pradesh"/>
    <s v="(blank)"/>
    <n v="1041.9000000000001"/>
    <n v="226629.53999999998"/>
    <n v="217913.03000000003"/>
    <n v="8716.51"/>
    <m/>
    <m/>
    <m/>
    <m/>
    <m/>
    <m/>
    <n v="8716.51"/>
    <m/>
    <m/>
    <m/>
    <m/>
    <m/>
    <m/>
    <m/>
    <m/>
  </r>
  <r>
    <x v="2"/>
    <x v="0"/>
    <x v="2"/>
    <s v="BOPP TAPE  DC SANDAL SOAP 48MM"/>
    <s v="D.K. Enterprises, Unit 1"/>
    <s v="INTER-STATE"/>
    <s v="Harayana"/>
    <s v="(blank)"/>
    <n v="32500"/>
    <n v="14688"/>
    <n v="12800"/>
    <n v="1888"/>
    <m/>
    <n v="1600"/>
    <m/>
    <m/>
    <m/>
    <m/>
    <m/>
    <m/>
    <m/>
    <m/>
    <m/>
    <m/>
    <m/>
    <n v="288"/>
    <m/>
  </r>
  <r>
    <x v="2"/>
    <x v="0"/>
    <x v="2"/>
    <s v="BOPP TAPE BACTER SHIELD NAT SOAP 48MM"/>
    <s v="D.K. Enterprises, Unit 1"/>
    <s v="INTER-STATE"/>
    <s v="Harayana"/>
    <s v="(blank)"/>
    <n v="13000"/>
    <n v="5875.2"/>
    <n v="5120"/>
    <n v="755.2"/>
    <m/>
    <n v="640"/>
    <m/>
    <m/>
    <m/>
    <m/>
    <m/>
    <m/>
    <m/>
    <m/>
    <m/>
    <m/>
    <m/>
    <n v="115.2"/>
    <m/>
  </r>
  <r>
    <x v="2"/>
    <x v="0"/>
    <x v="2"/>
    <s v="BOPP TAPE DC ALOE VERA SOAP 48MM"/>
    <s v="D.K. Enterprises, Unit 1"/>
    <s v="INTER-STATE"/>
    <s v="Harayana"/>
    <s v="(blank)"/>
    <n v="65000"/>
    <n v="29376"/>
    <n v="25600"/>
    <n v="3776"/>
    <m/>
    <n v="3200"/>
    <m/>
    <m/>
    <m/>
    <m/>
    <m/>
    <m/>
    <m/>
    <m/>
    <m/>
    <m/>
    <m/>
    <n v="576"/>
    <m/>
  </r>
  <r>
    <x v="2"/>
    <x v="0"/>
    <x v="2"/>
    <s v="BOPP TAPE DC CUCUMBER SOAP 48MM"/>
    <s v="D.K. Enterprises, Unit 1"/>
    <s v="INTER-STATE"/>
    <s v="Harayana"/>
    <s v="(blank)"/>
    <n v="24570"/>
    <n v="11104.130000000001"/>
    <n v="9676.7999999999993"/>
    <n v="1427.33"/>
    <m/>
    <n v="1209.5999999999999"/>
    <m/>
    <m/>
    <m/>
    <m/>
    <m/>
    <m/>
    <m/>
    <m/>
    <m/>
    <m/>
    <m/>
    <n v="217.73000000000002"/>
    <m/>
  </r>
  <r>
    <x v="2"/>
    <x v="0"/>
    <x v="2"/>
    <s v="BOPP TAPE DC HONEY SOAP 48MM"/>
    <s v="D.K. Enterprises, Unit 1"/>
    <s v="INTER-STATE"/>
    <s v="Harayana"/>
    <s v="(blank)"/>
    <n v="13000"/>
    <n v="5875.2"/>
    <n v="5120"/>
    <n v="755.2"/>
    <m/>
    <n v="640"/>
    <m/>
    <m/>
    <m/>
    <m/>
    <m/>
    <m/>
    <m/>
    <m/>
    <m/>
    <m/>
    <m/>
    <n v="115.2"/>
    <m/>
  </r>
  <r>
    <x v="2"/>
    <x v="0"/>
    <x v="2"/>
    <s v="BOPP TAPE DC MILK&amp;CREAM SOAP 48MM"/>
    <s v="D.K. Enterprises, Unit 1"/>
    <s v="INTER-STATE"/>
    <s v="Harayana"/>
    <s v="(blank)"/>
    <n v="26000"/>
    <n v="11750.4"/>
    <n v="10240"/>
    <n v="1510.4"/>
    <m/>
    <n v="1280"/>
    <m/>
    <m/>
    <m/>
    <m/>
    <m/>
    <m/>
    <m/>
    <m/>
    <m/>
    <m/>
    <m/>
    <n v="230.4"/>
    <m/>
  </r>
  <r>
    <x v="2"/>
    <x v="0"/>
    <x v="2"/>
    <s v="BOPP TAPE VVF PRINTED 48 MM"/>
    <s v="D.K. Enterprises, Unit 1"/>
    <s v="INTER-STATE"/>
    <s v="Harayana"/>
    <s v="(blank)"/>
    <n v="1611025"/>
    <n v="690281.7"/>
    <n v="601552.63"/>
    <n v="88729.070000000036"/>
    <m/>
    <n v="75194.099999999991"/>
    <m/>
    <m/>
    <m/>
    <m/>
    <m/>
    <m/>
    <m/>
    <m/>
    <m/>
    <m/>
    <m/>
    <n v="13534.970000000001"/>
    <m/>
  </r>
  <r>
    <x v="2"/>
    <x v="0"/>
    <x v="2"/>
    <s v="BOPP TAPE VVF PRINTED 48 MM"/>
    <s v="SATGURU ENGRAVURES"/>
    <s v="LOCAL"/>
    <s v="Himachal pradesh"/>
    <s v="(blank)"/>
    <n v="311025"/>
    <n v="131874.18"/>
    <n v="126802.1"/>
    <n v="5072.08"/>
    <m/>
    <m/>
    <m/>
    <m/>
    <m/>
    <m/>
    <n v="5072.08"/>
    <m/>
    <m/>
    <m/>
    <m/>
    <m/>
    <m/>
    <m/>
    <m/>
  </r>
  <r>
    <x v="2"/>
    <x v="0"/>
    <x v="1"/>
    <s v="CAP J&amp;J BABY POWDER 50G/ 100G"/>
    <s v="WEENER EMPIRE PLASTICS PRIVATE"/>
    <s v="INTER-STATE"/>
    <s v="Dadra und nagar hav."/>
    <s v="(blank)"/>
    <n v="3378038"/>
    <n v="1782087.5899999999"/>
    <n v="1553017.4600000002"/>
    <n v="229070.13000000006"/>
    <m/>
    <n v="194127.24"/>
    <m/>
    <m/>
    <m/>
    <m/>
    <m/>
    <m/>
    <m/>
    <m/>
    <m/>
    <m/>
    <m/>
    <n v="34942.890000000007"/>
    <m/>
  </r>
  <r>
    <x v="2"/>
    <x v="0"/>
    <x v="1"/>
    <s v="CARBOPOL ULTREZ 10"/>
    <s v="ARIHANT INNOCHEM PVT LTD"/>
    <s v="INTER-STATE"/>
    <s v="Maharashtra"/>
    <s v="(blank)"/>
    <n v="20"/>
    <n v="55800.530000000006"/>
    <n v="48627.91"/>
    <n v="7172.62"/>
    <m/>
    <n v="6078.49"/>
    <m/>
    <m/>
    <m/>
    <m/>
    <m/>
    <m/>
    <m/>
    <m/>
    <m/>
    <m/>
    <m/>
    <n v="1094.1300000000001"/>
    <m/>
  </r>
  <r>
    <x v="2"/>
    <x v="0"/>
    <x v="5"/>
    <s v="CARTON  DC HONEY SOAP 50G 285GSM CL"/>
    <s v="NPP PRINTING N PACKAGING"/>
    <s v="LOCAL"/>
    <s v="Himachal pradesh"/>
    <s v="(blank)"/>
    <n v="78500"/>
    <n v="66536.600000000006"/>
    <n v="63977.5"/>
    <n v="2559.1"/>
    <m/>
    <m/>
    <m/>
    <m/>
    <m/>
    <m/>
    <n v="2559.1"/>
    <m/>
    <m/>
    <m/>
    <m/>
    <m/>
    <m/>
    <m/>
    <m/>
  </r>
  <r>
    <x v="2"/>
    <x v="0"/>
    <x v="5"/>
    <s v="CARTON  DC SANDAL SOAP 75G X4"/>
    <s v="NPP PRINTING N PACKAGING"/>
    <s v="LOCAL"/>
    <s v="Himachal pradesh"/>
    <s v="(blank)"/>
    <n v="853750"/>
    <n v="1154268.8"/>
    <n v="1109873.8599999999"/>
    <n v="44394.94"/>
    <m/>
    <m/>
    <m/>
    <m/>
    <m/>
    <m/>
    <n v="44394.94"/>
    <m/>
    <m/>
    <m/>
    <m/>
    <m/>
    <m/>
    <m/>
    <m/>
  </r>
  <r>
    <x v="2"/>
    <x v="0"/>
    <x v="5"/>
    <s v="CARTON DC ALOE VERA SOAP 125G SIN NEW"/>
    <s v="NPP PRINTING N PACKAGING"/>
    <s v="LOCAL"/>
    <s v="Himachal pradesh"/>
    <s v="(blank)"/>
    <n v="632100"/>
    <n v="996594.09000000008"/>
    <n v="958263.54999999993"/>
    <n v="38330.54"/>
    <m/>
    <m/>
    <m/>
    <m/>
    <m/>
    <m/>
    <n v="38330.54"/>
    <m/>
    <m/>
    <m/>
    <m/>
    <m/>
    <m/>
    <m/>
    <m/>
  </r>
  <r>
    <x v="2"/>
    <x v="0"/>
    <x v="5"/>
    <s v="CARTON DC ALOE VERA SOAP 125GX4 MP NEW"/>
    <s v="NPP PRINTING N PACKAGING"/>
    <s v="LOCAL"/>
    <s v="Himachal pradesh"/>
    <s v="(blank)"/>
    <n v="439330"/>
    <n v="2353049.3200000003"/>
    <n v="2262547.4300000002"/>
    <n v="90501.890000000014"/>
    <m/>
    <m/>
    <m/>
    <m/>
    <m/>
    <m/>
    <n v="90501.890000000014"/>
    <m/>
    <m/>
    <m/>
    <m/>
    <m/>
    <m/>
    <m/>
    <m/>
  </r>
  <r>
    <x v="2"/>
    <x v="0"/>
    <x v="5"/>
    <s v="CARTON DC ALOE VERA SOAP 125GX4 NEW"/>
    <s v="B P. Lipeds"/>
    <s v="LOCAL"/>
    <s v="Himachal pradesh"/>
    <s v="(blank)"/>
    <n v="193600"/>
    <n v="265774"/>
    <n v="255551.91999999998"/>
    <n v="10222.08"/>
    <m/>
    <m/>
    <m/>
    <m/>
    <m/>
    <m/>
    <n v="10222.08"/>
    <m/>
    <m/>
    <m/>
    <m/>
    <m/>
    <m/>
    <m/>
    <m/>
  </r>
  <r>
    <x v="2"/>
    <x v="0"/>
    <x v="5"/>
    <s v="CARTON DC ALOE VERA SOAP 125GX4 NEW"/>
    <s v="NPP PRINTING N PACKAGING"/>
    <s v="LOCAL"/>
    <s v="Himachal pradesh"/>
    <s v="(blank)"/>
    <n v="1655083"/>
    <n v="2453158.689999999"/>
    <n v="2358806.4300000002"/>
    <n v="94352.260000000024"/>
    <m/>
    <m/>
    <m/>
    <m/>
    <m/>
    <m/>
    <n v="94352.260000000024"/>
    <m/>
    <m/>
    <m/>
    <m/>
    <m/>
    <m/>
    <m/>
    <m/>
  </r>
  <r>
    <x v="2"/>
    <x v="0"/>
    <x v="5"/>
    <s v="CARTON DC ALOE VERA SOAP 50G SINGLE NEW"/>
    <s v="B P. Lipeds"/>
    <s v="LOCAL"/>
    <s v="Himachal pradesh"/>
    <s v="(blank)"/>
    <n v="397250"/>
    <n v="334642.92"/>
    <n v="321772.03999999998"/>
    <n v="12870.880000000001"/>
    <m/>
    <m/>
    <m/>
    <m/>
    <m/>
    <m/>
    <n v="12870.880000000001"/>
    <m/>
    <m/>
    <m/>
    <m/>
    <m/>
    <m/>
    <m/>
    <m/>
  </r>
  <r>
    <x v="2"/>
    <x v="0"/>
    <x v="5"/>
    <s v="CARTON DC ALOE VERA SOAP 50G SINGLE NEW"/>
    <s v="NPP PRINTING N PACKAGING"/>
    <s v="LOCAL"/>
    <s v="Himachal pradesh"/>
    <s v="(blank)"/>
    <n v="2102175"/>
    <n v="1778021.26"/>
    <n v="1709635.81"/>
    <n v="68385.45"/>
    <m/>
    <m/>
    <m/>
    <m/>
    <m/>
    <m/>
    <n v="68385.45"/>
    <m/>
    <m/>
    <m/>
    <m/>
    <m/>
    <m/>
    <m/>
    <m/>
  </r>
  <r>
    <x v="2"/>
    <x v="0"/>
    <x v="5"/>
    <s v="CARTON DC ALOE VERA SOAP 75GX4 NEW"/>
    <s v="B P. Lipeds"/>
    <s v="LOCAL"/>
    <s v="Himachal pradesh"/>
    <s v="(blank)"/>
    <n v="869380"/>
    <n v="900153.35999999987"/>
    <n v="865532.08"/>
    <n v="34621.279999999999"/>
    <m/>
    <m/>
    <m/>
    <m/>
    <m/>
    <m/>
    <n v="34621.279999999999"/>
    <m/>
    <m/>
    <m/>
    <m/>
    <m/>
    <m/>
    <m/>
    <m/>
  </r>
  <r>
    <x v="2"/>
    <x v="0"/>
    <x v="5"/>
    <s v="CARTON DC ALOE VERA SOAP 75GX4 NEW"/>
    <s v="NPP PRINTING N PACKAGING"/>
    <s v="LOCAL"/>
    <s v="Himachal pradesh"/>
    <s v="(blank)"/>
    <n v="1969230"/>
    <n v="2085116.14"/>
    <n v="2004919.37"/>
    <n v="80196.77"/>
    <m/>
    <m/>
    <m/>
    <m/>
    <m/>
    <m/>
    <n v="80196.77"/>
    <m/>
    <m/>
    <m/>
    <m/>
    <m/>
    <m/>
    <m/>
    <m/>
  </r>
  <r>
    <x v="2"/>
    <x v="0"/>
    <x v="5"/>
    <s v="CARTON DC CUCUMBER SOAP 125GX4 DIS PK"/>
    <s v="NPP PRINTING N PACKAGING"/>
    <s v="LOCAL"/>
    <s v="Himachal pradesh"/>
    <s v="(blank)"/>
    <n v="130620"/>
    <n v="863972.37"/>
    <n v="830742.66"/>
    <n v="33229.71"/>
    <m/>
    <m/>
    <m/>
    <m/>
    <m/>
    <m/>
    <n v="33229.71"/>
    <m/>
    <m/>
    <m/>
    <m/>
    <m/>
    <m/>
    <m/>
    <m/>
  </r>
  <r>
    <x v="2"/>
    <x v="0"/>
    <x v="5"/>
    <s v="CARTON DC HONEY SOAP 125G SIN NEW"/>
    <s v="NPP PRINTING N PACKAGING"/>
    <s v="LOCAL"/>
    <s v="Himachal pradesh"/>
    <s v="(blank)"/>
    <n v="100100"/>
    <n v="157821.64000000001"/>
    <n v="151751.58000000002"/>
    <n v="6070.0599999999995"/>
    <m/>
    <m/>
    <m/>
    <m/>
    <m/>
    <m/>
    <n v="6070.0599999999995"/>
    <m/>
    <m/>
    <m/>
    <m/>
    <m/>
    <m/>
    <m/>
    <m/>
  </r>
  <r>
    <x v="2"/>
    <x v="0"/>
    <x v="5"/>
    <s v="CARTON DC HONEY SOAP 125GX4 MP NEW"/>
    <s v="NPP PRINTING N PACKAGING"/>
    <s v="LOCAL"/>
    <s v="Himachal pradesh"/>
    <s v="(blank)"/>
    <n v="263187"/>
    <n v="1409627.8599999999"/>
    <n v="1355411.4100000001"/>
    <n v="54216.450000000004"/>
    <m/>
    <m/>
    <m/>
    <m/>
    <m/>
    <m/>
    <n v="54216.450000000004"/>
    <m/>
    <m/>
    <m/>
    <m/>
    <m/>
    <m/>
    <m/>
    <m/>
  </r>
  <r>
    <x v="2"/>
    <x v="0"/>
    <x v="5"/>
    <s v="CARTON DC HONEY SOAP 125GX4 NEW"/>
    <s v="B P. Lipeds"/>
    <s v="LOCAL"/>
    <s v="Himachal pradesh"/>
    <s v="(blank)"/>
    <n v="86750"/>
    <n v="119090"/>
    <n v="114509.62"/>
    <n v="4580.38"/>
    <m/>
    <m/>
    <m/>
    <m/>
    <m/>
    <m/>
    <n v="4580.38"/>
    <m/>
    <m/>
    <m/>
    <m/>
    <m/>
    <m/>
    <m/>
    <m/>
  </r>
  <r>
    <x v="2"/>
    <x v="0"/>
    <x v="5"/>
    <s v="CARTON DC HONEY SOAP 125GX4 NEW"/>
    <s v="NPP PRINTING N PACKAGING"/>
    <s v="LOCAL"/>
    <s v="Himachal pradesh"/>
    <s v="(blank)"/>
    <n v="992870"/>
    <n v="1463573.6099999999"/>
    <n v="1407282.33"/>
    <n v="56291.28"/>
    <m/>
    <m/>
    <m/>
    <m/>
    <m/>
    <m/>
    <n v="56291.28"/>
    <m/>
    <m/>
    <m/>
    <m/>
    <m/>
    <m/>
    <m/>
    <m/>
  </r>
  <r>
    <x v="2"/>
    <x v="0"/>
    <x v="5"/>
    <s v="CARTON DC HONEY SOAP 50G SINGLE NEW"/>
    <s v="B P. Lipeds"/>
    <s v="LOCAL"/>
    <s v="Himachal pradesh"/>
    <s v="(blank)"/>
    <n v="103300"/>
    <n v="87019.92"/>
    <n v="83673"/>
    <n v="3346.92"/>
    <m/>
    <m/>
    <m/>
    <m/>
    <m/>
    <m/>
    <n v="3346.92"/>
    <m/>
    <m/>
    <m/>
    <m/>
    <m/>
    <m/>
    <m/>
    <m/>
  </r>
  <r>
    <x v="2"/>
    <x v="0"/>
    <x v="5"/>
    <s v="CARTON DC HONEY SOAP 50G SINGLE NEW"/>
    <s v="NPP PRINTING N PACKAGING"/>
    <s v="LOCAL"/>
    <s v="Himachal pradesh"/>
    <s v="(blank)"/>
    <n v="2417980"/>
    <n v="2040000.46"/>
    <n v="1961538.8899999997"/>
    <n v="78461.570000000022"/>
    <m/>
    <m/>
    <m/>
    <m/>
    <m/>
    <m/>
    <n v="78461.570000000022"/>
    <m/>
    <m/>
    <m/>
    <m/>
    <m/>
    <m/>
    <m/>
    <m/>
  </r>
  <r>
    <x v="2"/>
    <x v="0"/>
    <x v="5"/>
    <s v="CARTON DC HONEY SOAP 75GX4 NEW"/>
    <s v="B P. Lipeds"/>
    <s v="LOCAL"/>
    <s v="Himachal pradesh"/>
    <s v="(blank)"/>
    <n v="106900"/>
    <n v="110064"/>
    <n v="105830.77"/>
    <n v="4233.2299999999996"/>
    <m/>
    <m/>
    <m/>
    <m/>
    <m/>
    <m/>
    <n v="4233.2299999999996"/>
    <m/>
    <m/>
    <m/>
    <m/>
    <m/>
    <m/>
    <m/>
    <m/>
  </r>
  <r>
    <x v="2"/>
    <x v="0"/>
    <x v="5"/>
    <s v="CARTON DC HONEY SOAP 75GX4 NEW"/>
    <s v="NPP PRINTING N PACKAGING"/>
    <s v="LOCAL"/>
    <s v="Himachal pradesh"/>
    <s v="(blank)"/>
    <n v="1533450"/>
    <n v="1578839.52"/>
    <n v="1518114.92"/>
    <n v="60724.600000000006"/>
    <m/>
    <m/>
    <m/>
    <m/>
    <m/>
    <m/>
    <n v="60724.600000000006"/>
    <m/>
    <m/>
    <m/>
    <m/>
    <m/>
    <m/>
    <m/>
    <m/>
  </r>
  <r>
    <x v="2"/>
    <x v="0"/>
    <x v="5"/>
    <s v="CARTON DC M&amp;C 125G S (300GSM CL)"/>
    <s v="NPP PRINTING N PACKAGING"/>
    <s v="LOCAL"/>
    <s v="Himachal pradesh"/>
    <s v="(blank)"/>
    <n v="260230"/>
    <n v="405260.39"/>
    <n v="389673.44999999995"/>
    <n v="15586.94"/>
    <m/>
    <m/>
    <m/>
    <m/>
    <m/>
    <m/>
    <n v="15586.94"/>
    <m/>
    <m/>
    <m/>
    <m/>
    <m/>
    <m/>
    <m/>
    <m/>
  </r>
  <r>
    <x v="2"/>
    <x v="0"/>
    <x v="5"/>
    <s v="CARTON DC M&amp;C 75GX4 (285G CARTE LUM)"/>
    <s v="NPP PRINTING N PACKAGING"/>
    <s v="LOCAL"/>
    <s v="Himachal pradesh"/>
    <s v="(blank)"/>
    <n v="1168545"/>
    <n v="1226632.0799999998"/>
    <n v="1179453.93"/>
    <n v="47178.15"/>
    <m/>
    <m/>
    <m/>
    <m/>
    <m/>
    <m/>
    <n v="47178.15"/>
    <m/>
    <m/>
    <m/>
    <m/>
    <m/>
    <m/>
    <m/>
    <m/>
  </r>
  <r>
    <x v="2"/>
    <x v="0"/>
    <x v="5"/>
    <s v="CARTON DC M&amp;C SOAP 125GX4 DIS PK"/>
    <s v="NPP PRINTING N PACKAGING"/>
    <s v="LOCAL"/>
    <s v="Himachal pradesh"/>
    <s v="(blank)"/>
    <n v="172696"/>
    <n v="924958"/>
    <n v="889382.7"/>
    <n v="35575.300000000003"/>
    <m/>
    <m/>
    <m/>
    <m/>
    <m/>
    <m/>
    <n v="35575.300000000003"/>
    <m/>
    <m/>
    <m/>
    <m/>
    <m/>
    <m/>
    <m/>
    <m/>
  </r>
  <r>
    <x v="2"/>
    <x v="0"/>
    <x v="5"/>
    <s v="CARTON DC M&amp;C SOAP125GX4(300G CARTE LUM)"/>
    <s v="NPP PRINTING N PACKAGING"/>
    <s v="LOCAL"/>
    <s v="Himachal pradesh"/>
    <s v="(blank)"/>
    <n v="579474"/>
    <n v="861895.87"/>
    <n v="828746.04"/>
    <n v="33149.829999999994"/>
    <m/>
    <m/>
    <m/>
    <m/>
    <m/>
    <m/>
    <n v="33149.829999999994"/>
    <m/>
    <m/>
    <m/>
    <m/>
    <m/>
    <m/>
    <m/>
    <m/>
  </r>
  <r>
    <x v="2"/>
    <x v="0"/>
    <x v="5"/>
    <s v="CARTON DC M&amp;C SOAP50G SINGLES(285GSM CL)"/>
    <s v="B P. Lipeds"/>
    <s v="LOCAL"/>
    <s v="Himachal pradesh"/>
    <s v="(blank)"/>
    <n v="101400"/>
    <n v="90059"/>
    <n v="86595.19"/>
    <n v="3463.81"/>
    <m/>
    <m/>
    <m/>
    <m/>
    <m/>
    <m/>
    <n v="3463.81"/>
    <m/>
    <m/>
    <m/>
    <m/>
    <m/>
    <m/>
    <m/>
    <m/>
  </r>
  <r>
    <x v="2"/>
    <x v="0"/>
    <x v="5"/>
    <s v="CARTON DC M&amp;C SOAP50G SINGLES(285GSM CL)"/>
    <s v="NPP PRINTING N PACKAGING"/>
    <s v="LOCAL"/>
    <s v="Himachal pradesh"/>
    <s v="(blank)"/>
    <n v="1366895"/>
    <n v="1170634.7000000002"/>
    <n v="1125610.27"/>
    <n v="45024.429999999993"/>
    <m/>
    <m/>
    <m/>
    <m/>
    <m/>
    <m/>
    <n v="45024.429999999993"/>
    <m/>
    <m/>
    <m/>
    <m/>
    <m/>
    <m/>
    <m/>
    <m/>
  </r>
  <r>
    <x v="2"/>
    <x v="0"/>
    <x v="5"/>
    <s v="CARTON DC SANDAL SOAP 125GX4"/>
    <s v="NPP PRINTING N PACKAGING"/>
    <s v="LOCAL"/>
    <s v="Himachal pradesh"/>
    <s v="(blank)"/>
    <n v="445475"/>
    <n v="875625.23999999987"/>
    <n v="841947.35000000009"/>
    <n v="33677.89"/>
    <m/>
    <m/>
    <m/>
    <m/>
    <m/>
    <m/>
    <n v="33677.89"/>
    <m/>
    <m/>
    <m/>
    <m/>
    <m/>
    <m/>
    <m/>
    <m/>
  </r>
  <r>
    <x v="2"/>
    <x v="0"/>
    <x v="5"/>
    <s v="CARTON DC SANDAL SOAP 125GX4 MP"/>
    <s v="NPP PRINTING N PACKAGING"/>
    <s v="LOCAL"/>
    <s v="Himachal pradesh"/>
    <s v="(blank)"/>
    <n v="151100"/>
    <n v="999435.36"/>
    <n v="960995.54"/>
    <n v="38439.82"/>
    <m/>
    <m/>
    <m/>
    <m/>
    <m/>
    <m/>
    <n v="38439.82"/>
    <m/>
    <m/>
    <m/>
    <m/>
    <m/>
    <m/>
    <m/>
    <m/>
  </r>
  <r>
    <x v="2"/>
    <x v="0"/>
    <x v="5"/>
    <s v="CARTON DC SANDAL SOAP 50G SINGLES"/>
    <s v="NPP PRINTING N PACKAGING"/>
    <s v="LOCAL"/>
    <s v="Himachal pradesh"/>
    <s v="(blank)"/>
    <n v="2284895"/>
    <n v="2423814.54"/>
    <n v="2330590.9099999997"/>
    <n v="93223.62999999999"/>
    <m/>
    <m/>
    <m/>
    <m/>
    <m/>
    <m/>
    <n v="93223.62999999999"/>
    <m/>
    <m/>
    <m/>
    <m/>
    <m/>
    <m/>
    <m/>
    <m/>
  </r>
  <r>
    <x v="2"/>
    <x v="0"/>
    <x v="5"/>
    <s v="CARTON DCAV SOAP 75GX4 (285G CARTE LUM)"/>
    <s v="NPP PRINTING N PACKAGING"/>
    <s v="LOCAL"/>
    <s v="Himachal pradesh"/>
    <s v="(blank)"/>
    <n v="20703"/>
    <n v="24028.73"/>
    <n v="23104.55"/>
    <n v="924.18"/>
    <m/>
    <m/>
    <m/>
    <m/>
    <m/>
    <m/>
    <n v="924.18"/>
    <m/>
    <m/>
    <m/>
    <m/>
    <m/>
    <m/>
    <m/>
    <m/>
  </r>
  <r>
    <x v="2"/>
    <x v="0"/>
    <x v="5"/>
    <s v="CARTON DCC SOAP 50G JO100GX4 285GSM CL"/>
    <s v="NPP PRINTING N PACKAGING"/>
    <s v="LOCAL"/>
    <s v="Himachal pradesh"/>
    <s v="(blank)"/>
    <n v="87000"/>
    <n v="73741"/>
    <n v="70904.81"/>
    <n v="2836.19"/>
    <m/>
    <m/>
    <m/>
    <m/>
    <m/>
    <m/>
    <n v="2836.19"/>
    <m/>
    <m/>
    <m/>
    <m/>
    <m/>
    <m/>
    <m/>
    <m/>
  </r>
  <r>
    <x v="2"/>
    <x v="0"/>
    <x v="5"/>
    <s v="CARTON DCC SOAP 75GX4 (285G CARTE LUM)"/>
    <s v="NPP PRINTING N PACKAGING"/>
    <s v="LOCAL"/>
    <s v="Himachal pradesh"/>
    <s v="(blank)"/>
    <n v="18087"/>
    <n v="20992.49"/>
    <n v="20185.09"/>
    <n v="807.4"/>
    <m/>
    <m/>
    <m/>
    <m/>
    <m/>
    <m/>
    <n v="807.4"/>
    <m/>
    <m/>
    <m/>
    <m/>
    <m/>
    <m/>
    <m/>
    <m/>
  </r>
  <r>
    <x v="2"/>
    <x v="0"/>
    <x v="5"/>
    <s v="CARTON DCH SOAP 125G S (300G CARTE LUM)"/>
    <s v="NPP PRINTING N PACKAGING"/>
    <s v="LOCAL"/>
    <s v="Himachal pradesh"/>
    <s v="(blank)"/>
    <n v="32320"/>
    <n v="50957"/>
    <n v="48997.120000000003"/>
    <n v="1959.88"/>
    <m/>
    <m/>
    <m/>
    <m/>
    <m/>
    <m/>
    <n v="1959.88"/>
    <m/>
    <m/>
    <m/>
    <m/>
    <m/>
    <m/>
    <m/>
    <m/>
  </r>
  <r>
    <x v="2"/>
    <x v="0"/>
    <x v="5"/>
    <s v="CARTON DCH SOAP 75GX4 (285G CARTE LUM)"/>
    <s v="NPP PRINTING N PACKAGING"/>
    <s v="LOCAL"/>
    <s v="Himachal pradesh"/>
    <s v="(blank)"/>
    <n v="32108"/>
    <n v="37265.82"/>
    <n v="35832.519999999997"/>
    <n v="1433.3"/>
    <m/>
    <m/>
    <m/>
    <m/>
    <m/>
    <m/>
    <n v="1433.3"/>
    <m/>
    <m/>
    <m/>
    <m/>
    <m/>
    <m/>
    <m/>
    <m/>
  </r>
  <r>
    <x v="2"/>
    <x v="0"/>
    <x v="5"/>
    <s v="CARTON DCU SOAP 125X4G (300G CARTE LUM)"/>
    <s v="NPP PRINTING N PACKAGING"/>
    <s v="LOCAL"/>
    <s v="Himachal pradesh"/>
    <s v="(blank)"/>
    <n v="518000"/>
    <n v="1018180.1599999999"/>
    <n v="979019.39"/>
    <n v="39160.769999999997"/>
    <m/>
    <m/>
    <m/>
    <m/>
    <m/>
    <m/>
    <n v="39160.769999999997"/>
    <m/>
    <m/>
    <m/>
    <m/>
    <m/>
    <m/>
    <m/>
    <m/>
  </r>
  <r>
    <x v="2"/>
    <x v="0"/>
    <x v="5"/>
    <s v="CARTON DCU SOAP 5OG (285G CARTE LUM)"/>
    <s v="NPP PRINTING N PACKAGING"/>
    <s v="LOCAL"/>
    <s v="Himachal pradesh"/>
    <s v="(blank)"/>
    <n v="1093075"/>
    <n v="1159532.32"/>
    <n v="1114934.9200000002"/>
    <n v="44597.4"/>
    <m/>
    <m/>
    <m/>
    <m/>
    <m/>
    <m/>
    <n v="44597.4"/>
    <m/>
    <m/>
    <m/>
    <m/>
    <m/>
    <m/>
    <m/>
    <m/>
  </r>
  <r>
    <x v="2"/>
    <x v="0"/>
    <x v="5"/>
    <s v="CARTON DCU SOAP 75X4G (285G CARTE LUM)"/>
    <s v="NPP PRINTING N PACKAGING"/>
    <s v="LOCAL"/>
    <s v="Himachal pradesh"/>
    <s v="(blank)"/>
    <n v="727600"/>
    <n v="983714.6"/>
    <n v="945879.42999999993"/>
    <n v="37835.17"/>
    <m/>
    <m/>
    <m/>
    <m/>
    <m/>
    <m/>
    <n v="37835.17"/>
    <m/>
    <m/>
    <m/>
    <m/>
    <m/>
    <m/>
    <m/>
    <m/>
  </r>
  <r>
    <x v="2"/>
    <x v="0"/>
    <x v="5"/>
    <s v="CARTON DOY BATHMAN SOAP 75G HANGER"/>
    <s v="Ajanta Print Arts"/>
    <s v="INTER-STATE"/>
    <s v="Maharashtra"/>
    <s v="(blank)"/>
    <n v="51225"/>
    <n v="161646.89000000001"/>
    <n v="140868.75"/>
    <n v="20778.14"/>
    <m/>
    <n v="17608.59"/>
    <m/>
    <m/>
    <m/>
    <m/>
    <m/>
    <m/>
    <m/>
    <m/>
    <m/>
    <m/>
    <m/>
    <n v="3169.55"/>
    <m/>
  </r>
  <r>
    <x v="2"/>
    <x v="0"/>
    <x v="5"/>
    <s v="CARTON DOY CLEAR&amp;NATURAL SOAP 125G MP"/>
    <s v="NPP PRINTING N PACKAGING"/>
    <s v="LOCAL"/>
    <s v="Himachal pradesh"/>
    <s v="(blank)"/>
    <n v="317955"/>
    <n v="634560.66"/>
    <n v="610154.48"/>
    <n v="24406.18"/>
    <m/>
    <m/>
    <m/>
    <m/>
    <m/>
    <m/>
    <n v="24406.18"/>
    <m/>
    <m/>
    <m/>
    <m/>
    <m/>
    <m/>
    <m/>
    <m/>
  </r>
  <r>
    <x v="2"/>
    <x v="0"/>
    <x v="5"/>
    <s v="CARTON DOY CLEAR&amp;NATURAL SOAP 125GX3 DP"/>
    <s v="NPP PRINTING N PACKAGING"/>
    <s v="LOCAL"/>
    <s v="Himachal pradesh"/>
    <s v="(blank)"/>
    <n v="97210"/>
    <n v="496897.92"/>
    <n v="477786.47"/>
    <n v="19111.45"/>
    <m/>
    <m/>
    <m/>
    <m/>
    <m/>
    <m/>
    <n v="19111.45"/>
    <m/>
    <m/>
    <m/>
    <m/>
    <m/>
    <m/>
    <m/>
    <m/>
  </r>
  <r>
    <x v="2"/>
    <x v="0"/>
    <x v="5"/>
    <s v="CARTON DOY CLEAR&amp;NATURAL SOAP 75G SP"/>
    <s v="NPP PRINTING N PACKAGING"/>
    <s v="LOCAL"/>
    <s v="Himachal pradesh"/>
    <s v="(blank)"/>
    <n v="202095"/>
    <n v="345744.13"/>
    <n v="332446.28000000003"/>
    <n v="13297.849999999999"/>
    <m/>
    <m/>
    <m/>
    <m/>
    <m/>
    <m/>
    <n v="13297.849999999999"/>
    <m/>
    <m/>
    <m/>
    <m/>
    <m/>
    <m/>
    <m/>
    <m/>
  </r>
  <r>
    <x v="2"/>
    <x v="0"/>
    <x v="5"/>
    <s v="CARTON DOY GENTLE&amp;MOISTR SOAP 125G MP"/>
    <s v="NPP PRINTING N PACKAGING"/>
    <s v="LOCAL"/>
    <s v="Himachal pradesh"/>
    <s v="(blank)"/>
    <n v="207780"/>
    <n v="414678.61"/>
    <n v="398729.43999999994"/>
    <n v="15949.169999999998"/>
    <m/>
    <m/>
    <m/>
    <m/>
    <m/>
    <m/>
    <n v="15949.169999999998"/>
    <m/>
    <m/>
    <m/>
    <m/>
    <m/>
    <m/>
    <m/>
    <m/>
  </r>
  <r>
    <x v="2"/>
    <x v="0"/>
    <x v="5"/>
    <s v="CARTON DOY GENTLE&amp;MOISTR SOAP 125GX3 DP"/>
    <s v="NPP PRINTING N PACKAGING"/>
    <s v="LOCAL"/>
    <s v="Himachal pradesh"/>
    <s v="(blank)"/>
    <n v="77392"/>
    <n v="395595.36"/>
    <n v="380380.16000000003"/>
    <n v="15215.2"/>
    <m/>
    <m/>
    <m/>
    <m/>
    <m/>
    <m/>
    <n v="15215.2"/>
    <m/>
    <m/>
    <m/>
    <m/>
    <m/>
    <m/>
    <m/>
    <m/>
  </r>
  <r>
    <x v="2"/>
    <x v="0"/>
    <x v="5"/>
    <s v="CARTON DOY GENTLE&amp;MOISTR SOAP 75G SP"/>
    <s v="NPP PRINTING N PACKAGING"/>
    <s v="LOCAL"/>
    <s v="Himachal pradesh"/>
    <s v="(blank)"/>
    <n v="259900"/>
    <n v="444636.19999999995"/>
    <n v="427534.81"/>
    <n v="17101.39"/>
    <m/>
    <m/>
    <m/>
    <m/>
    <m/>
    <m/>
    <n v="17101.39"/>
    <m/>
    <m/>
    <m/>
    <m/>
    <m/>
    <m/>
    <m/>
    <m/>
  </r>
  <r>
    <x v="2"/>
    <x v="0"/>
    <x v="5"/>
    <s v="CARTON DOY KIDS COMMON 75G PACK OF 3"/>
    <s v="Ajanta Print Arts"/>
    <s v="INTER-STATE"/>
    <s v="Maharashtra"/>
    <s v="(blank)"/>
    <n v="30700"/>
    <n v="125764.71"/>
    <n v="109598.88"/>
    <n v="16165.83"/>
    <m/>
    <n v="13699.86"/>
    <m/>
    <m/>
    <m/>
    <m/>
    <m/>
    <m/>
    <m/>
    <m/>
    <m/>
    <m/>
    <m/>
    <n v="2465.9699999999998"/>
    <m/>
  </r>
  <r>
    <x v="2"/>
    <x v="0"/>
    <x v="5"/>
    <s v="CARTON DOY LION SOAP 75G HANGER"/>
    <s v="Ajanta Print Arts"/>
    <s v="INTER-STATE"/>
    <s v="Maharashtra"/>
    <s v="(blank)"/>
    <n v="54800"/>
    <n v="172928.19"/>
    <n v="150699.95000000001"/>
    <n v="22228.239999999998"/>
    <m/>
    <n v="18837.489999999998"/>
    <m/>
    <m/>
    <m/>
    <m/>
    <m/>
    <m/>
    <m/>
    <m/>
    <m/>
    <m/>
    <m/>
    <n v="3390.75"/>
    <m/>
  </r>
  <r>
    <x v="2"/>
    <x v="0"/>
    <x v="5"/>
    <s v="CARTON DOY PRINCESS SOAP 75G 320 CXL"/>
    <s v="NPP PRINTING N PACKAGING"/>
    <s v="LOCAL"/>
    <s v="Himachal pradesh"/>
    <s v="(blank)"/>
    <n v="41400"/>
    <n v="48954.670000000006"/>
    <n v="47071.8"/>
    <n v="1882.87"/>
    <m/>
    <m/>
    <m/>
    <m/>
    <m/>
    <m/>
    <n v="1882.87"/>
    <m/>
    <m/>
    <m/>
    <m/>
    <m/>
    <m/>
    <m/>
    <m/>
  </r>
  <r>
    <x v="2"/>
    <x v="0"/>
    <x v="5"/>
    <s v="CARTON DOY PRINCESS SOAP 75G HANGER"/>
    <s v="Ajanta Print Arts"/>
    <s v="INTER-STATE"/>
    <s v="Maharashtra"/>
    <s v="(blank)"/>
    <n v="44650"/>
    <n v="140898.66"/>
    <n v="122787.5"/>
    <n v="18111.16"/>
    <m/>
    <n v="15348.439999999999"/>
    <m/>
    <m/>
    <m/>
    <m/>
    <m/>
    <m/>
    <m/>
    <m/>
    <m/>
    <m/>
    <m/>
    <n v="2762.7200000000003"/>
    <m/>
  </r>
  <r>
    <x v="2"/>
    <x v="0"/>
    <x v="5"/>
    <s v="CARTON DOY PURE&amp;MILD FR SOAP 125G MP"/>
    <s v="NPP PRINTING N PACKAGING"/>
    <s v="LOCAL"/>
    <s v="Himachal pradesh"/>
    <s v="(blank)"/>
    <n v="563921"/>
    <n v="1125450.3799999999"/>
    <n v="1082163.8199999998"/>
    <n v="43286.559999999998"/>
    <m/>
    <m/>
    <m/>
    <m/>
    <m/>
    <m/>
    <n v="43286.559999999998"/>
    <m/>
    <m/>
    <m/>
    <m/>
    <m/>
    <m/>
    <m/>
    <m/>
  </r>
  <r>
    <x v="2"/>
    <x v="0"/>
    <x v="5"/>
    <s v="CARTON DOY PURE&amp;MILD FR SOAP 125GX3 DP"/>
    <s v="NPP PRINTING N PACKAGING"/>
    <s v="LOCAL"/>
    <s v="Himachal pradesh"/>
    <s v="(blank)"/>
    <n v="190120"/>
    <n v="971817.02"/>
    <n v="934439.45"/>
    <n v="37377.57"/>
    <m/>
    <m/>
    <m/>
    <m/>
    <m/>
    <m/>
    <n v="37377.57"/>
    <m/>
    <m/>
    <m/>
    <m/>
    <m/>
    <m/>
    <m/>
    <m/>
  </r>
  <r>
    <x v="2"/>
    <x v="0"/>
    <x v="5"/>
    <s v="CARTON DOY PURE&amp;MILD FR SOAP 50G SP"/>
    <s v="NPP PRINTING N PACKAGING"/>
    <s v="LOCAL"/>
    <s v="Himachal pradesh"/>
    <s v="(blank)"/>
    <n v="549780"/>
    <n v="638096.27000000014"/>
    <n v="613554.11"/>
    <n v="24542.159999999996"/>
    <m/>
    <m/>
    <m/>
    <m/>
    <m/>
    <m/>
    <n v="24542.159999999996"/>
    <m/>
    <m/>
    <m/>
    <m/>
    <m/>
    <m/>
    <m/>
    <m/>
  </r>
  <r>
    <x v="2"/>
    <x v="0"/>
    <x v="5"/>
    <s v="CARTON DOY PURE&amp;MILD FR SOAP 75G SP"/>
    <s v="NPP PRINTING N PACKAGING"/>
    <s v="LOCAL"/>
    <s v="Himachal pradesh"/>
    <s v="(blank)"/>
    <n v="396260"/>
    <n v="677921.2"/>
    <n v="651847.30999999994"/>
    <n v="26073.89"/>
    <m/>
    <m/>
    <m/>
    <m/>
    <m/>
    <m/>
    <n v="26073.89"/>
    <m/>
    <m/>
    <m/>
    <m/>
    <m/>
    <m/>
    <m/>
    <m/>
  </r>
  <r>
    <x v="2"/>
    <x v="0"/>
    <x v="5"/>
    <s v="CARTON DOY SAMBA SOAP 75G 320 CXL"/>
    <s v="NPP PRINTING N PACKAGING"/>
    <s v="LOCAL"/>
    <s v="Himachal pradesh"/>
    <s v="(blank)"/>
    <n v="41820"/>
    <n v="49451"/>
    <n v="47549.04"/>
    <n v="1901.96"/>
    <m/>
    <m/>
    <m/>
    <m/>
    <m/>
    <m/>
    <n v="1901.96"/>
    <m/>
    <m/>
    <m/>
    <m/>
    <m/>
    <m/>
    <m/>
    <m/>
  </r>
  <r>
    <x v="2"/>
    <x v="0"/>
    <x v="5"/>
    <s v="CARTON DOY TEDDY SOAP 75G 320 CXL"/>
    <s v="NPP PRINTING N PACKAGING"/>
    <s v="LOCAL"/>
    <s v="Himachal pradesh"/>
    <s v="(blank)"/>
    <n v="41400"/>
    <n v="48954.670000000006"/>
    <n v="47071.8"/>
    <n v="1882.87"/>
    <m/>
    <m/>
    <m/>
    <m/>
    <m/>
    <m/>
    <n v="1882.87"/>
    <m/>
    <m/>
    <m/>
    <m/>
    <m/>
    <m/>
    <m/>
    <m/>
  </r>
  <r>
    <x v="2"/>
    <x v="0"/>
    <x v="0"/>
    <s v="CFB  BACTER SHIELD SOAP 70G"/>
    <s v="RIYA PACKERS PVT. LTD."/>
    <s v="LOCAL"/>
    <s v="Himachal pradesh"/>
    <s v="(blank)"/>
    <n v="12560"/>
    <n v="230311.58"/>
    <n v="221453.45"/>
    <n v="8858.130000000001"/>
    <m/>
    <m/>
    <m/>
    <m/>
    <m/>
    <m/>
    <n v="8858.130000000001"/>
    <m/>
    <m/>
    <m/>
    <m/>
    <m/>
    <m/>
    <m/>
    <m/>
  </r>
  <r>
    <x v="2"/>
    <x v="0"/>
    <x v="0"/>
    <s v="CFB  DOY PRINCESS SOAP 75G (72CT) NEW"/>
    <s v="RIYA PACKERS PVT. LTD."/>
    <s v="LOCAL"/>
    <s v="Himachal pradesh"/>
    <s v="(blank)"/>
    <n v="499"/>
    <n v="6902.17"/>
    <n v="6636.7"/>
    <n v="265.47000000000003"/>
    <m/>
    <m/>
    <m/>
    <m/>
    <m/>
    <m/>
    <n v="265.47000000000003"/>
    <m/>
    <m/>
    <m/>
    <m/>
    <m/>
    <m/>
    <m/>
    <m/>
  </r>
  <r>
    <x v="2"/>
    <x v="0"/>
    <x v="0"/>
    <s v="CFB  DOY SAMBA SOAP 75G (72CT) NEW"/>
    <s v="RIYA PACKERS PVT. LTD."/>
    <s v="LOCAL"/>
    <s v="Himachal pradesh"/>
    <s v="(blank)"/>
    <n v="500"/>
    <n v="6396"/>
    <n v="6150"/>
    <n v="246"/>
    <m/>
    <m/>
    <m/>
    <m/>
    <m/>
    <m/>
    <n v="246"/>
    <m/>
    <m/>
    <m/>
    <m/>
    <m/>
    <m/>
    <m/>
    <m/>
  </r>
  <r>
    <x v="2"/>
    <x v="0"/>
    <x v="0"/>
    <s v="CFB  DOY TEDDY SOAP 75G (72CT) NEW"/>
    <s v="RIYA PACKERS PVT. LTD."/>
    <s v="LOCAL"/>
    <s v="Himachal pradesh"/>
    <s v="(blank)"/>
    <n v="897"/>
    <n v="11194.560000000001"/>
    <n v="10764"/>
    <n v="430.56"/>
    <m/>
    <m/>
    <m/>
    <m/>
    <m/>
    <m/>
    <n v="430.56"/>
    <m/>
    <m/>
    <m/>
    <m/>
    <m/>
    <m/>
    <m/>
    <m/>
  </r>
  <r>
    <x v="2"/>
    <x v="0"/>
    <x v="0"/>
    <s v="CFB BACTER SHIELD SOAP 125G"/>
    <s v="RIYA PACKERS PVT. LTD."/>
    <s v="LOCAL"/>
    <s v="Himachal pradesh"/>
    <s v="(blank)"/>
    <n v="6245"/>
    <n v="113983.74"/>
    <n v="109599.75000000001"/>
    <n v="4383.99"/>
    <m/>
    <m/>
    <m/>
    <m/>
    <m/>
    <m/>
    <n v="4383.99"/>
    <m/>
    <m/>
    <m/>
    <m/>
    <m/>
    <m/>
    <m/>
    <m/>
  </r>
  <r>
    <x v="2"/>
    <x v="0"/>
    <x v="0"/>
    <s v="CFB BACTER SHIELD SOAP 34G WP 3PLY"/>
    <s v="RIYA PACKERS PVT. LTD."/>
    <s v="LOCAL"/>
    <s v="Himachal pradesh"/>
    <s v="(blank)"/>
    <n v="10704"/>
    <n v="134412.71999999997"/>
    <n v="129243"/>
    <n v="5169.7200000000012"/>
    <m/>
    <m/>
    <m/>
    <m/>
    <m/>
    <m/>
    <n v="5169.7200000000012"/>
    <m/>
    <m/>
    <m/>
    <m/>
    <m/>
    <m/>
    <m/>
    <m/>
  </r>
  <r>
    <x v="2"/>
    <x v="0"/>
    <x v="0"/>
    <s v="CFB BACTER SHIELD SOAP 34G WP 3PLY"/>
    <s v="SHREE BHAGWATI INDUSTRIES"/>
    <s v="LOCAL"/>
    <s v="Himachal pradesh"/>
    <s v="(blank)"/>
    <n v="15283"/>
    <n v="192236.79999999999"/>
    <n v="184843.07"/>
    <n v="7393.7300000000014"/>
    <m/>
    <m/>
    <m/>
    <m/>
    <m/>
    <m/>
    <n v="7393.7300000000014"/>
    <m/>
    <m/>
    <m/>
    <m/>
    <m/>
    <m/>
    <m/>
    <m/>
  </r>
  <r>
    <x v="2"/>
    <x v="0"/>
    <x v="0"/>
    <s v="CFB BS TRANSLUNENT SOAP 125G COMMON"/>
    <s v="RIYA PACKERS PVT. LTD."/>
    <s v="LOCAL"/>
    <s v="Himachal pradesh"/>
    <s v="(blank)"/>
    <n v="6883"/>
    <n v="137473.12"/>
    <n v="132185.69"/>
    <n v="5287.43"/>
    <m/>
    <m/>
    <m/>
    <m/>
    <m/>
    <m/>
    <n v="5287.43"/>
    <m/>
    <m/>
    <m/>
    <m/>
    <m/>
    <m/>
    <m/>
    <m/>
  </r>
  <r>
    <x v="2"/>
    <x v="0"/>
    <x v="0"/>
    <s v="CFB BS TRANSLUNENT SOAP 60G COMMON"/>
    <s v="RIYA PACKERS PVT. LTD."/>
    <s v="LOCAL"/>
    <s v="Himachal pradesh"/>
    <s v="(blank)"/>
    <n v="5464"/>
    <n v="88564.73"/>
    <n v="85158.399999999994"/>
    <n v="3406.33"/>
    <m/>
    <m/>
    <m/>
    <m/>
    <m/>
    <m/>
    <n v="3406.33"/>
    <m/>
    <m/>
    <m/>
    <m/>
    <m/>
    <m/>
    <m/>
    <m/>
  </r>
  <r>
    <x v="2"/>
    <x v="0"/>
    <x v="0"/>
    <s v="CFB DC AV/ H&amp;G SOAP 125G CP"/>
    <s v="RIYA PACKERS PVT. LTD."/>
    <s v="LOCAL"/>
    <s v="Himachal pradesh"/>
    <s v="(blank)"/>
    <n v="5646"/>
    <n v="132468.71000000002"/>
    <n v="127373.75999999999"/>
    <n v="5094.9500000000007"/>
    <m/>
    <m/>
    <m/>
    <m/>
    <m/>
    <m/>
    <n v="5094.9500000000007"/>
    <m/>
    <m/>
    <m/>
    <m/>
    <m/>
    <m/>
    <m/>
    <m/>
  </r>
  <r>
    <x v="2"/>
    <x v="0"/>
    <x v="0"/>
    <s v="CFB DC AV/ H&amp;G SOAP 125G DP"/>
    <s v="SHREE BHAGWATI INDUSTRIES"/>
    <s v="LOCAL"/>
    <s v="Himachal pradesh"/>
    <s v="(blank)"/>
    <n v="22782"/>
    <n v="568636.56000000006"/>
    <n v="546765.93000000005"/>
    <n v="21870.630000000005"/>
    <m/>
    <m/>
    <m/>
    <m/>
    <m/>
    <m/>
    <n v="21870.630000000005"/>
    <m/>
    <m/>
    <m/>
    <m/>
    <m/>
    <m/>
    <m/>
    <m/>
  </r>
  <r>
    <x v="2"/>
    <x v="0"/>
    <x v="0"/>
    <s v="CFB DC AV/ H&amp;G SOAP 75G CP"/>
    <s v="RIYA PACKERS PVT. LTD."/>
    <s v="LOCAL"/>
    <s v="Himachal pradesh"/>
    <s v="(blank)"/>
    <n v="4797"/>
    <n v="114245.34"/>
    <n v="109851.3"/>
    <n v="4394.04"/>
    <m/>
    <m/>
    <m/>
    <m/>
    <m/>
    <m/>
    <n v="4394.04"/>
    <m/>
    <m/>
    <m/>
    <m/>
    <m/>
    <m/>
    <m/>
    <m/>
  </r>
  <r>
    <x v="2"/>
    <x v="0"/>
    <x v="0"/>
    <s v="CFB DC AV/H SOAP 75GX4+50G DCS 45SET"/>
    <s v="RIYA PACKERS PVT. LTD."/>
    <s v="LOCAL"/>
    <s v="Himachal pradesh"/>
    <s v="(blank)"/>
    <n v="1028"/>
    <n v="44368.480000000003"/>
    <n v="42662"/>
    <n v="1706.48"/>
    <m/>
    <m/>
    <m/>
    <m/>
    <m/>
    <m/>
    <n v="1706.48"/>
    <m/>
    <m/>
    <m/>
    <m/>
    <m/>
    <m/>
    <m/>
    <m/>
  </r>
  <r>
    <x v="2"/>
    <x v="0"/>
    <x v="0"/>
    <s v="CFB DC AV/H SOAP 75GX4+50G DCS FREE"/>
    <s v="RIYA PACKERS PVT. LTD."/>
    <s v="LOCAL"/>
    <s v="Himachal pradesh"/>
    <s v="(blank)"/>
    <n v="16716"/>
    <n v="517193.03999999992"/>
    <n v="497301"/>
    <n v="19892.04"/>
    <m/>
    <m/>
    <m/>
    <m/>
    <m/>
    <m/>
    <n v="19892.04"/>
    <m/>
    <m/>
    <m/>
    <m/>
    <m/>
    <m/>
    <m/>
    <m/>
  </r>
  <r>
    <x v="2"/>
    <x v="0"/>
    <x v="0"/>
    <s v="CFB DC AV/H SOAP 75GX4+50G DCS FREE"/>
    <s v="SHREE BHAGWATI INDUSTRIES"/>
    <s v="LOCAL"/>
    <s v="Himachal pradesh"/>
    <s v="(blank)"/>
    <n v="8330"/>
    <n v="257729.19999999995"/>
    <n v="247816.55"/>
    <n v="9912.65"/>
    <m/>
    <m/>
    <m/>
    <m/>
    <m/>
    <m/>
    <n v="9912.65"/>
    <m/>
    <m/>
    <m/>
    <m/>
    <m/>
    <m/>
    <m/>
    <m/>
  </r>
  <r>
    <x v="2"/>
    <x v="0"/>
    <x v="0"/>
    <s v="CFB DC C/CU/S SOAP 75GX4+50G DCS 45SET"/>
    <s v="RIYA PACKERS PVT. LTD."/>
    <s v="LOCAL"/>
    <s v="Himachal pradesh"/>
    <s v="(blank)"/>
    <n v="2600"/>
    <n v="114108.79999999999"/>
    <n v="109720"/>
    <n v="4388.7999999999993"/>
    <m/>
    <m/>
    <m/>
    <m/>
    <m/>
    <m/>
    <n v="4388.7999999999993"/>
    <m/>
    <m/>
    <m/>
    <m/>
    <m/>
    <m/>
    <m/>
    <m/>
  </r>
  <r>
    <x v="2"/>
    <x v="0"/>
    <x v="0"/>
    <s v="CFB DC C/CU/S SOAP 75GX4+50G DCS FREE"/>
    <s v="RIYA PACKERS PVT. LTD."/>
    <s v="LOCAL"/>
    <s v="Himachal pradesh"/>
    <s v="(blank)"/>
    <n v="5838"/>
    <n v="168788.25000000003"/>
    <n v="162296.4"/>
    <n v="6491.85"/>
    <m/>
    <m/>
    <m/>
    <m/>
    <m/>
    <m/>
    <n v="6491.85"/>
    <m/>
    <m/>
    <m/>
    <m/>
    <m/>
    <m/>
    <m/>
    <m/>
  </r>
  <r>
    <x v="2"/>
    <x v="0"/>
    <x v="0"/>
    <s v="CFB DC C/CU/S SOAP 75GX4+50G DCS FREE"/>
    <s v="SHREE BHAGWATI INDUSTRIES"/>
    <s v="LOCAL"/>
    <s v="Himachal pradesh"/>
    <s v="(blank)"/>
    <n v="2040"/>
    <n v="58980"/>
    <n v="56711.54"/>
    <n v="2268.46"/>
    <m/>
    <m/>
    <m/>
    <m/>
    <m/>
    <m/>
    <n v="2268.46"/>
    <m/>
    <m/>
    <m/>
    <m/>
    <m/>
    <m/>
    <m/>
    <m/>
  </r>
  <r>
    <x v="2"/>
    <x v="0"/>
    <x v="0"/>
    <s v="CFB DC COMMON SOAP 50G CP"/>
    <s v="RIYA PACKERS PVT. LTD."/>
    <s v="LOCAL"/>
    <s v="Himachal pradesh"/>
    <s v="(blank)"/>
    <n v="22979"/>
    <n v="344133.51000000007"/>
    <n v="330897.59999999998"/>
    <n v="13235.91"/>
    <m/>
    <m/>
    <m/>
    <m/>
    <m/>
    <m/>
    <n v="13235.91"/>
    <m/>
    <m/>
    <m/>
    <m/>
    <m/>
    <m/>
    <m/>
    <m/>
  </r>
  <r>
    <x v="2"/>
    <x v="0"/>
    <x v="0"/>
    <s v="CFB DC COMMON SOAP 50G CP"/>
    <s v="SHREE BHAGWATI INDUSTRIES"/>
    <s v="LOCAL"/>
    <s v="Himachal pradesh"/>
    <s v="(blank)"/>
    <n v="13278"/>
    <n v="198447.99"/>
    <n v="190815.37999999998"/>
    <n v="7632.61"/>
    <m/>
    <m/>
    <m/>
    <m/>
    <m/>
    <m/>
    <n v="7632.61"/>
    <m/>
    <m/>
    <m/>
    <m/>
    <m/>
    <m/>
    <m/>
    <m/>
  </r>
  <r>
    <x v="2"/>
    <x v="0"/>
    <x v="0"/>
    <s v="CFB DC CRÈME &amp; CUCUMBER SOAP 125G CP"/>
    <s v="SHREE BHAGWATI INDUSTRIES"/>
    <s v="LOCAL"/>
    <s v="Himachal pradesh"/>
    <s v="(blank)"/>
    <n v="2708"/>
    <n v="62803.880000000005"/>
    <n v="60388.35"/>
    <n v="2415.5299999999997"/>
    <m/>
    <m/>
    <m/>
    <m/>
    <m/>
    <m/>
    <n v="2415.5299999999997"/>
    <m/>
    <m/>
    <m/>
    <m/>
    <m/>
    <m/>
    <m/>
    <m/>
  </r>
  <r>
    <x v="2"/>
    <x v="0"/>
    <x v="0"/>
    <s v="CFB DC CRÈME &amp; CUCUMBER SOAP 50G CP"/>
    <s v="SHREE BHAGWATI INDUSTRIES"/>
    <s v="LOCAL"/>
    <s v="Himachal pradesh"/>
    <s v="(blank)"/>
    <n v="16840"/>
    <n v="248342.64"/>
    <n v="238790.99000000002"/>
    <n v="9551.65"/>
    <m/>
    <m/>
    <m/>
    <m/>
    <m/>
    <m/>
    <n v="9551.65"/>
    <m/>
    <m/>
    <m/>
    <m/>
    <m/>
    <m/>
    <m/>
    <m/>
  </r>
  <r>
    <x v="2"/>
    <x v="0"/>
    <x v="0"/>
    <s v="CFB DC CRÈME &amp; CUCUMBER SOAP 75G CP"/>
    <s v="SHREE BHAGWATI INDUSTRIES"/>
    <s v="LOCAL"/>
    <s v="Himachal pradesh"/>
    <s v="(blank)"/>
    <n v="4117"/>
    <n v="101261.73"/>
    <n v="97367.039999999994"/>
    <n v="3894.69"/>
    <m/>
    <m/>
    <m/>
    <m/>
    <m/>
    <m/>
    <n v="3894.69"/>
    <m/>
    <m/>
    <m/>
    <m/>
    <m/>
    <m/>
    <m/>
    <m/>
  </r>
  <r>
    <x v="2"/>
    <x v="0"/>
    <x v="0"/>
    <s v="CFB DC CREME SOAP 125G DP"/>
    <s v="SHREE BHAGWATI INDUSTRIES"/>
    <s v="LOCAL"/>
    <s v="Himachal pradesh"/>
    <s v="(blank)"/>
    <n v="230"/>
    <n v="5501.6"/>
    <n v="5290"/>
    <n v="211.6"/>
    <m/>
    <m/>
    <m/>
    <m/>
    <m/>
    <m/>
    <n v="211.6"/>
    <m/>
    <m/>
    <m/>
    <m/>
    <m/>
    <m/>
    <m/>
    <m/>
  </r>
  <r>
    <x v="2"/>
    <x v="0"/>
    <x v="0"/>
    <s v="CFB DC MCSG SOAP 50G SINGLES"/>
    <s v="RIYA PACKERS PVT. LTD."/>
    <s v="LOCAL"/>
    <s v="Himachal pradesh"/>
    <s v="(blank)"/>
    <n v="7408"/>
    <n v="112251.93999999999"/>
    <n v="107934.56"/>
    <n v="4317.3799999999992"/>
    <m/>
    <m/>
    <m/>
    <m/>
    <m/>
    <m/>
    <n v="4317.3799999999992"/>
    <m/>
    <m/>
    <m/>
    <m/>
    <m/>
    <m/>
    <m/>
    <m/>
  </r>
  <r>
    <x v="2"/>
    <x v="0"/>
    <x v="0"/>
    <s v="CFB DC MCSG SOAP COMMON 125G"/>
    <s v="RIYA PACKERS PVT. LTD."/>
    <s v="LOCAL"/>
    <s v="Himachal pradesh"/>
    <s v="(blank)"/>
    <n v="1583"/>
    <n v="36712.94"/>
    <n v="35300.9"/>
    <n v="1412.04"/>
    <m/>
    <m/>
    <m/>
    <m/>
    <m/>
    <m/>
    <n v="1412.04"/>
    <m/>
    <m/>
    <m/>
    <m/>
    <m/>
    <m/>
    <m/>
    <m/>
  </r>
  <r>
    <x v="2"/>
    <x v="0"/>
    <x v="0"/>
    <s v="CFB DC MCSG SOAP COMMON 125G MP"/>
    <s v="RIYA PACKERS PVT. LTD."/>
    <s v="LOCAL"/>
    <s v="Himachal pradesh"/>
    <s v="(blank)"/>
    <n v="4884"/>
    <n v="115829.37000000001"/>
    <n v="111374.39"/>
    <n v="4454.9800000000005"/>
    <m/>
    <m/>
    <m/>
    <m/>
    <m/>
    <m/>
    <n v="4454.9800000000005"/>
    <m/>
    <m/>
    <m/>
    <m/>
    <m/>
    <m/>
    <m/>
    <m/>
  </r>
  <r>
    <x v="2"/>
    <x v="0"/>
    <x v="0"/>
    <s v="CFB DC MCSG SOAP COMMON 125G MP"/>
    <s v="SHREE BHAGWATI INDUSTRIES"/>
    <s v="LOCAL"/>
    <s v="Himachal pradesh"/>
    <s v="(blank)"/>
    <n v="6178"/>
    <n v="147777.60000000001"/>
    <n v="142093.85"/>
    <n v="5683.75"/>
    <m/>
    <m/>
    <m/>
    <m/>
    <m/>
    <m/>
    <n v="5683.75"/>
    <m/>
    <m/>
    <m/>
    <m/>
    <m/>
    <m/>
    <m/>
    <m/>
  </r>
  <r>
    <x v="2"/>
    <x v="0"/>
    <x v="0"/>
    <s v="CFB DC MCSG SOAP COMMON 75G"/>
    <s v="RIYA PACKERS PVT. LTD."/>
    <s v="LOCAL"/>
    <s v="Himachal pradesh"/>
    <s v="(blank)"/>
    <n v="2087"/>
    <n v="51331.85"/>
    <n v="49357.55"/>
    <n v="1974.2999999999997"/>
    <m/>
    <m/>
    <m/>
    <m/>
    <m/>
    <m/>
    <n v="1974.2999999999997"/>
    <m/>
    <m/>
    <m/>
    <m/>
    <m/>
    <m/>
    <m/>
    <m/>
  </r>
  <r>
    <x v="2"/>
    <x v="0"/>
    <x v="0"/>
    <s v="CFB DOY BATHMAN SOAP 75G HP"/>
    <s v="RIYA PACKERS PVT. LTD."/>
    <s v="LOCAL"/>
    <s v="Himachal pradesh"/>
    <s v="(blank)"/>
    <n v="500"/>
    <n v="7420.4"/>
    <n v="7135"/>
    <n v="285.39999999999998"/>
    <m/>
    <m/>
    <m/>
    <m/>
    <m/>
    <m/>
    <n v="285.39999999999998"/>
    <m/>
    <m/>
    <m/>
    <m/>
    <m/>
    <m/>
    <m/>
    <m/>
  </r>
  <r>
    <x v="2"/>
    <x v="0"/>
    <x v="0"/>
    <s v="CFB DOY BATHMAN SOAP 75G TP"/>
    <s v="RIYA PACKERS PVT. LTD."/>
    <s v="LOCAL"/>
    <s v="Himachal pradesh"/>
    <s v="(blank)"/>
    <n v="498"/>
    <n v="9529.7300000000014"/>
    <n v="9163.2000000000007"/>
    <n v="366.53"/>
    <m/>
    <m/>
    <m/>
    <m/>
    <m/>
    <m/>
    <n v="366.53"/>
    <m/>
    <m/>
    <m/>
    <m/>
    <m/>
    <m/>
    <m/>
    <m/>
  </r>
  <r>
    <x v="2"/>
    <x v="0"/>
    <x v="0"/>
    <s v="CFB DOY KIDS COMMON 75G PACK OF 3"/>
    <s v="RIYA PACKERS PVT. LTD."/>
    <s v="LOCAL"/>
    <s v="Himachal pradesh"/>
    <s v="(blank)"/>
    <n v="1290"/>
    <n v="19922.759999999998"/>
    <n v="19156.5"/>
    <n v="766.26"/>
    <m/>
    <m/>
    <m/>
    <m/>
    <m/>
    <m/>
    <n v="766.26"/>
    <m/>
    <m/>
    <m/>
    <m/>
    <m/>
    <m/>
    <m/>
    <m/>
  </r>
  <r>
    <x v="2"/>
    <x v="0"/>
    <x v="0"/>
    <s v="CFB DOY LION SOAP 75G HP"/>
    <s v="RIYA PACKERS PVT. LTD."/>
    <s v="LOCAL"/>
    <s v="Himachal pradesh"/>
    <s v="(blank)"/>
    <n v="500"/>
    <n v="6588.4"/>
    <n v="6335"/>
    <n v="253.4"/>
    <m/>
    <m/>
    <m/>
    <m/>
    <m/>
    <m/>
    <n v="253.4"/>
    <m/>
    <m/>
    <m/>
    <m/>
    <m/>
    <m/>
    <m/>
    <m/>
  </r>
  <r>
    <x v="2"/>
    <x v="0"/>
    <x v="0"/>
    <s v="CFB DOY PRINCESS SOAP 75G HP"/>
    <s v="RIYA PACKERS PVT. LTD."/>
    <s v="LOCAL"/>
    <s v="Himachal pradesh"/>
    <s v="(blank)"/>
    <n v="500"/>
    <n v="6962.8"/>
    <n v="6695"/>
    <n v="267.8"/>
    <m/>
    <m/>
    <m/>
    <m/>
    <m/>
    <m/>
    <n v="267.8"/>
    <m/>
    <m/>
    <m/>
    <m/>
    <m/>
    <m/>
    <m/>
    <m/>
  </r>
  <r>
    <x v="2"/>
    <x v="0"/>
    <x v="0"/>
    <s v="CFB DOY SAMBA SOAP 75G TP"/>
    <s v="RIYA PACKERS PVT. LTD."/>
    <s v="LOCAL"/>
    <s v="Himachal pradesh"/>
    <s v="(blank)"/>
    <n v="496"/>
    <n v="9491.4599999999991"/>
    <n v="9126.4"/>
    <n v="365.06"/>
    <m/>
    <m/>
    <m/>
    <m/>
    <m/>
    <m/>
    <n v="365.06"/>
    <m/>
    <m/>
    <m/>
    <m/>
    <m/>
    <m/>
    <m/>
    <m/>
  </r>
  <r>
    <x v="2"/>
    <x v="0"/>
    <x v="0"/>
    <s v="CFB DOY TEDDY SOAP 75G HP"/>
    <s v="RIYA PACKERS PVT. LTD."/>
    <s v="LOCAL"/>
    <s v="Himachal pradesh"/>
    <s v="(blank)"/>
    <n v="998"/>
    <n v="13150.45"/>
    <n v="12644.66"/>
    <n v="505.78999999999996"/>
    <m/>
    <m/>
    <m/>
    <m/>
    <m/>
    <m/>
    <n v="505.78999999999996"/>
    <m/>
    <m/>
    <m/>
    <m/>
    <m/>
    <m/>
    <m/>
    <m/>
  </r>
  <r>
    <x v="2"/>
    <x v="0"/>
    <x v="0"/>
    <s v="CFB DOY TRANSPARENT SOAP 125GX3 DP COM"/>
    <s v="RIYA PACKERS PVT. LTD."/>
    <s v="LOCAL"/>
    <s v="Himachal pradesh"/>
    <s v="(blank)"/>
    <n v="9725"/>
    <n v="156773.49"/>
    <n v="150743.74"/>
    <n v="6029.7499999999991"/>
    <m/>
    <m/>
    <m/>
    <m/>
    <m/>
    <m/>
    <n v="6029.7499999999991"/>
    <m/>
    <m/>
    <m/>
    <m/>
    <m/>
    <m/>
    <m/>
    <m/>
  </r>
  <r>
    <x v="2"/>
    <x v="0"/>
    <x v="0"/>
    <s v="CFB DOY TRANSPARENT SOAP 50G CP COM"/>
    <s v="RIYA PACKERS PVT. LTD."/>
    <s v="LOCAL"/>
    <s v="Himachal pradesh"/>
    <s v="(blank)"/>
    <n v="2689"/>
    <n v="40683.24"/>
    <n v="39118.5"/>
    <n v="1564.74"/>
    <m/>
    <m/>
    <m/>
    <m/>
    <m/>
    <m/>
    <n v="1564.74"/>
    <m/>
    <m/>
    <m/>
    <m/>
    <m/>
    <m/>
    <m/>
    <m/>
  </r>
  <r>
    <x v="2"/>
    <x v="0"/>
    <x v="0"/>
    <s v="CFB DOY TRANSPARENT SOAP 75G CP COM"/>
    <s v="RIYA PACKERS PVT. LTD."/>
    <s v="LOCAL"/>
    <s v="Himachal pradesh"/>
    <s v="(blank)"/>
    <n v="8429"/>
    <n v="110698.77999999998"/>
    <n v="106441.13999999998"/>
    <n v="4257.6399999999994"/>
    <m/>
    <m/>
    <m/>
    <m/>
    <m/>
    <m/>
    <n v="4257.6399999999994"/>
    <m/>
    <m/>
    <m/>
    <m/>
    <m/>
    <m/>
    <m/>
    <m/>
  </r>
  <r>
    <x v="2"/>
    <x v="0"/>
    <x v="0"/>
    <s v="CFB JO 100GX4+DCC 50G OFF PCK"/>
    <s v="RIYA PACKERS PVT. LTD."/>
    <s v="LOCAL"/>
    <s v="Himachal pradesh"/>
    <s v="(blank)"/>
    <n v="1000"/>
    <n v="19302.39"/>
    <n v="18559.989999999998"/>
    <n v="742.40000000000009"/>
    <m/>
    <m/>
    <m/>
    <m/>
    <m/>
    <m/>
    <n v="742.40000000000009"/>
    <m/>
    <m/>
    <m/>
    <m/>
    <m/>
    <m/>
    <m/>
    <m/>
  </r>
  <r>
    <x v="2"/>
    <x v="0"/>
    <x v="0"/>
    <s v="CFB JO COMMON 100G X 3+2 WP"/>
    <s v="RIYA PACKERS PVT. LTD."/>
    <s v="LOCAL"/>
    <s v="Himachal pradesh"/>
    <s v="(blank)"/>
    <n v="74580"/>
    <n v="1543712.0599999996"/>
    <n v="1484338.5100000002"/>
    <n v="59373.549999999981"/>
    <m/>
    <m/>
    <m/>
    <m/>
    <m/>
    <m/>
    <n v="59373.549999999981"/>
    <m/>
    <m/>
    <m/>
    <m/>
    <m/>
    <m/>
    <m/>
    <m/>
  </r>
  <r>
    <x v="2"/>
    <x v="0"/>
    <x v="0"/>
    <s v="CFB JO COMMON 100G X 3+2 WP"/>
    <s v="SHREE BHAGWATI INDUSTRIES"/>
    <s v="LOCAL"/>
    <s v="Himachal pradesh"/>
    <s v="(blank)"/>
    <n v="69401"/>
    <n v="1436593.6700000002"/>
    <n v="1381340.07"/>
    <n v="55253.599999999984"/>
    <m/>
    <m/>
    <m/>
    <m/>
    <m/>
    <m/>
    <n v="55253.599999999984"/>
    <m/>
    <m/>
    <m/>
    <m/>
    <m/>
    <m/>
    <m/>
    <m/>
  </r>
  <r>
    <x v="2"/>
    <x v="0"/>
    <x v="0"/>
    <s v="CFB JO COMMON SOAP 100G WP"/>
    <s v="RIYA PACKERS PVT. LTD."/>
    <s v="LOCAL"/>
    <s v="Himachal pradesh"/>
    <s v="(blank)"/>
    <n v="18964"/>
    <n v="331730.41999999993"/>
    <n v="318971.56000000006"/>
    <n v="12758.859999999999"/>
    <m/>
    <m/>
    <m/>
    <m/>
    <m/>
    <m/>
    <n v="12758.859999999999"/>
    <m/>
    <m/>
    <m/>
    <m/>
    <m/>
    <m/>
    <m/>
    <m/>
  </r>
  <r>
    <x v="2"/>
    <x v="0"/>
    <x v="0"/>
    <s v="CFB JO COMMON SOAP 100G WP"/>
    <s v="SHREE BHAGWATI INDUSTRIES"/>
    <s v="LOCAL"/>
    <s v="Himachal pradesh"/>
    <s v="(blank)"/>
    <n v="30495"/>
    <n v="533759.76"/>
    <n v="513230.52999999997"/>
    <n v="20529.23"/>
    <m/>
    <m/>
    <m/>
    <m/>
    <m/>
    <m/>
    <n v="20529.23"/>
    <m/>
    <m/>
    <m/>
    <m/>
    <m/>
    <m/>
    <m/>
    <m/>
  </r>
  <r>
    <x v="2"/>
    <x v="0"/>
    <x v="0"/>
    <s v="CFB JO COMMON SOAP 100GX4+60G WP"/>
    <s v="RIYA PACKERS PVT. LTD."/>
    <s v="LOCAL"/>
    <s v="Himachal pradesh"/>
    <s v="(blank)"/>
    <n v="19610"/>
    <n v="367914.97000000009"/>
    <n v="353764.4"/>
    <n v="14150.57"/>
    <m/>
    <m/>
    <m/>
    <m/>
    <m/>
    <m/>
    <n v="14150.57"/>
    <m/>
    <m/>
    <m/>
    <m/>
    <m/>
    <m/>
    <m/>
    <m/>
  </r>
  <r>
    <x v="2"/>
    <x v="0"/>
    <x v="0"/>
    <s v="CFB JO COMMON SOAP 100GX4+60G WP"/>
    <s v="SHREE BHAGWATI INDUSTRIES"/>
    <s v="LOCAL"/>
    <s v="Himachal pradesh"/>
    <s v="(blank)"/>
    <n v="9160"/>
    <n v="166806.91"/>
    <n v="160391.26"/>
    <n v="6415.6500000000005"/>
    <m/>
    <m/>
    <m/>
    <m/>
    <m/>
    <m/>
    <n v="6415.6500000000005"/>
    <m/>
    <m/>
    <m/>
    <m/>
    <m/>
    <m/>
    <m/>
    <m/>
  </r>
  <r>
    <x v="2"/>
    <x v="0"/>
    <x v="0"/>
    <s v="CFB JO COMMON SOAP 100GX4+BS 60G WP"/>
    <s v="RIYA PACKERS PVT. LTD."/>
    <s v="LOCAL"/>
    <s v="Himachal pradesh"/>
    <s v="(blank)"/>
    <n v="5000"/>
    <n v="91520"/>
    <n v="88000"/>
    <n v="3520"/>
    <m/>
    <m/>
    <m/>
    <m/>
    <m/>
    <m/>
    <n v="3520"/>
    <m/>
    <m/>
    <m/>
    <m/>
    <m/>
    <m/>
    <m/>
    <m/>
  </r>
  <r>
    <x v="2"/>
    <x v="0"/>
    <x v="0"/>
    <s v="CFB JO COMMON SOAP 125G WP"/>
    <s v="RIYA PACKERS PVT. LTD."/>
    <s v="LOCAL"/>
    <s v="Himachal pradesh"/>
    <s v="(blank)"/>
    <n v="99552"/>
    <n v="1845637.2499999991"/>
    <n v="1774651.2000000002"/>
    <n v="70986.05"/>
    <m/>
    <m/>
    <m/>
    <m/>
    <m/>
    <m/>
    <n v="70986.05"/>
    <m/>
    <m/>
    <m/>
    <m/>
    <m/>
    <m/>
    <m/>
    <m/>
  </r>
  <r>
    <x v="2"/>
    <x v="0"/>
    <x v="0"/>
    <s v="CFB JO COMMON SOAP 125G WP"/>
    <s v="SHREE BHAGWATI INDUSTRIES"/>
    <s v="LOCAL"/>
    <s v="Himachal pradesh"/>
    <s v="(blank)"/>
    <n v="83396"/>
    <n v="1556959.44"/>
    <n v="1497076.4100000001"/>
    <n v="59883.03"/>
    <m/>
    <m/>
    <m/>
    <m/>
    <m/>
    <m/>
    <n v="59883.03"/>
    <m/>
    <m/>
    <m/>
    <m/>
    <m/>
    <m/>
    <m/>
    <m/>
  </r>
  <r>
    <x v="2"/>
    <x v="0"/>
    <x v="0"/>
    <s v="CFB JO COMMON SOAP 150G WP"/>
    <s v="RIYA PACKERS PVT. LTD."/>
    <s v="LOCAL"/>
    <s v="Himachal pradesh"/>
    <s v="(blank)"/>
    <n v="15525"/>
    <n v="268417.64999999991"/>
    <n v="258093.90000000002"/>
    <n v="10323.749999999998"/>
    <m/>
    <m/>
    <m/>
    <m/>
    <m/>
    <m/>
    <n v="10323.749999999998"/>
    <m/>
    <m/>
    <m/>
    <m/>
    <m/>
    <m/>
    <m/>
    <m/>
  </r>
  <r>
    <x v="2"/>
    <x v="0"/>
    <x v="0"/>
    <s v="CFB JO COMMON SOAP 150G WP"/>
    <s v="SHREE BHAGWATI INDUSTRIES"/>
    <s v="LOCAL"/>
    <s v="Himachal pradesh"/>
    <s v="(blank)"/>
    <n v="9951"/>
    <n v="173569.37"/>
    <n v="166893.62"/>
    <n v="6675.75"/>
    <m/>
    <m/>
    <m/>
    <m/>
    <m/>
    <m/>
    <n v="6675.75"/>
    <m/>
    <m/>
    <m/>
    <m/>
    <m/>
    <m/>
    <m/>
    <m/>
  </r>
  <r>
    <x v="2"/>
    <x v="0"/>
    <x v="0"/>
    <s v="CFB JO COMMON SOAP 30G WP 3PLY"/>
    <s v="RIYA PACKERS PVT. LTD."/>
    <s v="LOCAL"/>
    <s v="Himachal pradesh"/>
    <s v="(blank)"/>
    <n v="116773"/>
    <n v="1367095.8600000003"/>
    <n v="1314515.21"/>
    <n v="52580.649999999994"/>
    <m/>
    <m/>
    <m/>
    <m/>
    <m/>
    <m/>
    <n v="52580.649999999994"/>
    <m/>
    <m/>
    <m/>
    <m/>
    <m/>
    <m/>
    <m/>
    <m/>
  </r>
  <r>
    <x v="2"/>
    <x v="0"/>
    <x v="0"/>
    <s v="CFB JO COMMON SOAP 30G WP 3PLY"/>
    <s v="SHREE BHAGWATI INDUSTRIES"/>
    <s v="LOCAL"/>
    <s v="Himachal pradesh"/>
    <s v="(blank)"/>
    <n v="84630"/>
    <n v="966724.61"/>
    <n v="929542.87000000011"/>
    <n v="37181.740000000005"/>
    <m/>
    <m/>
    <m/>
    <m/>
    <m/>
    <m/>
    <n v="37181.740000000005"/>
    <m/>
    <m/>
    <m/>
    <m/>
    <m/>
    <m/>
    <m/>
    <m/>
  </r>
  <r>
    <x v="2"/>
    <x v="0"/>
    <x v="0"/>
    <s v="CFB JO COMMON SOAP 55G WP"/>
    <s v="SHREE BHAGWATI INDUSTRIES"/>
    <s v="LOCAL"/>
    <s v="Himachal pradesh"/>
    <s v="(blank)"/>
    <n v="4290"/>
    <n v="71162.52"/>
    <n v="68425.5"/>
    <n v="2737.02"/>
    <m/>
    <m/>
    <m/>
    <m/>
    <m/>
    <m/>
    <n v="2737.02"/>
    <m/>
    <m/>
    <m/>
    <m/>
    <m/>
    <m/>
    <m/>
    <m/>
  </r>
  <r>
    <x v="2"/>
    <x v="0"/>
    <x v="0"/>
    <s v="CFB JO COMMON SOAP 55G+10G WP"/>
    <s v="RIYA PACKERS PVT. LTD."/>
    <s v="LOCAL"/>
    <s v="Himachal pradesh"/>
    <s v="(blank)"/>
    <n v="68487"/>
    <n v="1208494.7200000002"/>
    <n v="1162014.1499999999"/>
    <n v="46480.570000000022"/>
    <m/>
    <m/>
    <m/>
    <m/>
    <m/>
    <m/>
    <n v="46480.570000000022"/>
    <m/>
    <m/>
    <m/>
    <m/>
    <m/>
    <m/>
    <m/>
    <m/>
  </r>
  <r>
    <x v="2"/>
    <x v="0"/>
    <x v="0"/>
    <s v="CFB JO COMMON SOAP 55G+10G WP"/>
    <s v="SHREE BHAGWATI INDUSTRIES"/>
    <s v="LOCAL"/>
    <s v="Himachal pradesh"/>
    <s v="(blank)"/>
    <n v="79471"/>
    <n v="1403043.0499999998"/>
    <n v="1349079.8599999999"/>
    <n v="53963.189999999988"/>
    <m/>
    <m/>
    <m/>
    <m/>
    <m/>
    <m/>
    <n v="53963.189999999988"/>
    <m/>
    <m/>
    <m/>
    <m/>
    <m/>
    <m/>
    <m/>
    <m/>
  </r>
  <r>
    <x v="2"/>
    <x v="0"/>
    <x v="0"/>
    <s v="CFB JO COMMON SOAP 55GX3+2 WP"/>
    <s v="MONAD TECHNOLOGIES PVT LTD"/>
    <s v="LOCAL"/>
    <s v="Himachal pradesh"/>
    <s v="(blank)"/>
    <n v="11730"/>
    <n v="203726"/>
    <n v="195890.38"/>
    <n v="7835.62"/>
    <m/>
    <m/>
    <m/>
    <m/>
    <m/>
    <m/>
    <n v="7835.62"/>
    <m/>
    <m/>
    <m/>
    <m/>
    <m/>
    <m/>
    <m/>
    <m/>
  </r>
  <r>
    <x v="2"/>
    <x v="0"/>
    <x v="0"/>
    <s v="CFB JO COMMON SOAP 55GX3+2 WP"/>
    <s v="RIYA PACKERS PVT. LTD."/>
    <s v="LOCAL"/>
    <s v="Himachal pradesh"/>
    <s v="(blank)"/>
    <n v="194292"/>
    <n v="3356716.8799999966"/>
    <n v="3227612.39"/>
    <n v="129104.48999999998"/>
    <m/>
    <m/>
    <m/>
    <m/>
    <m/>
    <m/>
    <n v="129104.48999999998"/>
    <m/>
    <m/>
    <m/>
    <m/>
    <m/>
    <m/>
    <m/>
    <m/>
  </r>
  <r>
    <x v="2"/>
    <x v="0"/>
    <x v="0"/>
    <s v="CFB JO COMMON SOAP 55GX3+2 WP"/>
    <s v="SHREE BHAGWATI INDUSTRIES"/>
    <s v="LOCAL"/>
    <s v="Himachal pradesh"/>
    <s v="(blank)"/>
    <n v="221891"/>
    <n v="3836582.9899999988"/>
    <n v="3689022.1400000006"/>
    <n v="147560.85"/>
    <m/>
    <m/>
    <m/>
    <m/>
    <m/>
    <m/>
    <n v="147560.85"/>
    <m/>
    <m/>
    <m/>
    <m/>
    <m/>
    <m/>
    <m/>
    <m/>
  </r>
  <r>
    <x v="2"/>
    <x v="0"/>
    <x v="0"/>
    <s v="CFB JO COMMON SOAP 60G X5 WP"/>
    <s v="RIYA PACKERS PVT. LTD."/>
    <s v="LOCAL"/>
    <s v="Himachal pradesh"/>
    <s v="(blank)"/>
    <n v="24018"/>
    <n v="464306.00999999995"/>
    <n v="446448.08999999997"/>
    <n v="17857.920000000002"/>
    <m/>
    <m/>
    <m/>
    <m/>
    <m/>
    <m/>
    <n v="17857.920000000002"/>
    <m/>
    <m/>
    <m/>
    <m/>
    <m/>
    <m/>
    <m/>
    <m/>
  </r>
  <r>
    <x v="2"/>
    <x v="0"/>
    <x v="0"/>
    <s v="CFB JO COMMON SOAP 60G X5 WP"/>
    <s v="SHREE BHAGWATI INDUSTRIES"/>
    <s v="LOCAL"/>
    <s v="Himachal pradesh"/>
    <s v="(blank)"/>
    <n v="27368"/>
    <n v="529363.16"/>
    <n v="509003.03999999992"/>
    <n v="20360.12"/>
    <m/>
    <m/>
    <m/>
    <m/>
    <m/>
    <m/>
    <n v="20360.12"/>
    <m/>
    <m/>
    <m/>
    <m/>
    <m/>
    <m/>
    <m/>
    <m/>
  </r>
  <r>
    <x v="2"/>
    <x v="0"/>
    <x v="0"/>
    <s v="CFB JO COMMON SOAP 65G WP"/>
    <s v="RIYA PACKERS PVT. LTD."/>
    <s v="LOCAL"/>
    <s v="Himachal pradesh"/>
    <s v="(blank)"/>
    <n v="18815"/>
    <n v="330397.37999999995"/>
    <n v="317689.7900000001"/>
    <n v="12707.589999999998"/>
    <m/>
    <m/>
    <m/>
    <m/>
    <m/>
    <m/>
    <n v="12707.589999999998"/>
    <m/>
    <m/>
    <m/>
    <m/>
    <m/>
    <m/>
    <m/>
    <m/>
  </r>
  <r>
    <x v="2"/>
    <x v="0"/>
    <x v="0"/>
    <s v="CFB JO COMMON SOAP 65G WP"/>
    <s v="SHREE BHAGWATI INDUSTRIES"/>
    <s v="LOCAL"/>
    <s v="Himachal pradesh"/>
    <s v="(blank)"/>
    <n v="10576"/>
    <n v="186351.22999999995"/>
    <n v="179183.86"/>
    <n v="7167.369999999999"/>
    <m/>
    <m/>
    <m/>
    <m/>
    <m/>
    <m/>
    <n v="7167.369999999999"/>
    <m/>
    <m/>
    <m/>
    <m/>
    <m/>
    <m/>
    <m/>
    <m/>
  </r>
  <r>
    <x v="2"/>
    <x v="0"/>
    <x v="0"/>
    <s v="CFB JO COMMON SOAP 80G WP"/>
    <s v="RIYA PACKERS PVT. LTD."/>
    <s v="LOCAL"/>
    <s v="Himachal pradesh"/>
    <s v="(blank)"/>
    <n v="13440"/>
    <n v="209826.23000000004"/>
    <n v="201756.00000000003"/>
    <n v="8070.23"/>
    <m/>
    <m/>
    <m/>
    <m/>
    <m/>
    <m/>
    <n v="8070.23"/>
    <m/>
    <m/>
    <m/>
    <m/>
    <m/>
    <m/>
    <m/>
    <m/>
  </r>
  <r>
    <x v="2"/>
    <x v="0"/>
    <x v="0"/>
    <s v="CFB JO COMMON SOAP 80G WP"/>
    <s v="SHREE BHAGWATI INDUSTRIES"/>
    <s v="LOCAL"/>
    <s v="Himachal pradesh"/>
    <s v="(blank)"/>
    <n v="21575"/>
    <n v="338988.61999999994"/>
    <n v="325950.59999999998"/>
    <n v="13038.02"/>
    <m/>
    <m/>
    <m/>
    <m/>
    <m/>
    <m/>
    <n v="13038.02"/>
    <m/>
    <m/>
    <m/>
    <m/>
    <m/>
    <m/>
    <m/>
    <m/>
  </r>
  <r>
    <x v="2"/>
    <x v="0"/>
    <x v="1"/>
    <s v="CO:COSMENYL CARMINE FB(CI 12490)"/>
    <s v="CLARIANT CHEMICALS (INDIA) LIM"/>
    <s v="INTER-STATE"/>
    <s v="Maharashtra"/>
    <s v="(blank)"/>
    <n v="330"/>
    <n v="606224.27"/>
    <n v="528300"/>
    <n v="77924.27"/>
    <m/>
    <n v="66037.5"/>
    <m/>
    <m/>
    <m/>
    <m/>
    <m/>
    <m/>
    <m/>
    <m/>
    <m/>
    <m/>
    <m/>
    <n v="11886.770000000004"/>
    <m/>
  </r>
  <r>
    <x v="2"/>
    <x v="0"/>
    <x v="1"/>
    <s v="CO:PIG YELLOW PASTE 512(CI 21108)"/>
    <s v="CLARIANT CHEMICALS (INDIA) LIM"/>
    <s v="INTER-STATE"/>
    <s v="Maharashtra"/>
    <s v="(blank)"/>
    <n v="160"/>
    <n v="120877.68999999999"/>
    <n v="105340"/>
    <n v="15537.690000000002"/>
    <m/>
    <n v="13167.529999999997"/>
    <m/>
    <m/>
    <m/>
    <m/>
    <m/>
    <m/>
    <m/>
    <m/>
    <m/>
    <m/>
    <m/>
    <n v="2370.16"/>
    <m/>
  </r>
  <r>
    <x v="2"/>
    <x v="0"/>
    <x v="1"/>
    <s v="CO:SANOLIN QUINOLENE YELLOW 70(CI 47005)"/>
    <s v="PRATUL CHEMICALS PVT. LTD."/>
    <s v="INTER-STATE"/>
    <s v="Maharashtra"/>
    <s v="(blank)"/>
    <n v="20"/>
    <n v="147186"/>
    <n v="144300"/>
    <n v="2886"/>
    <m/>
    <m/>
    <m/>
    <m/>
    <m/>
    <m/>
    <m/>
    <m/>
    <m/>
    <m/>
    <m/>
    <m/>
    <m/>
    <n v="2886"/>
    <m/>
  </r>
  <r>
    <x v="2"/>
    <x v="0"/>
    <x v="1"/>
    <s v="Cosmenyl pink RC-01 CI NO -73360"/>
    <s v="CLARIANT CHEMICALS (INDIA) LIM"/>
    <s v="INTER-STATE"/>
    <s v="Maharashtra"/>
    <s v="(blank)"/>
    <n v="210"/>
    <n v="782032.74000000011"/>
    <n v="681510"/>
    <n v="100522.73999999998"/>
    <m/>
    <n v="85188.75"/>
    <m/>
    <m/>
    <m/>
    <m/>
    <m/>
    <m/>
    <m/>
    <m/>
    <m/>
    <m/>
    <m/>
    <n v="15333.99"/>
    <m/>
  </r>
  <r>
    <x v="2"/>
    <x v="0"/>
    <x v="1"/>
    <s v="CUCUMBER LIQUID EXTRACT"/>
    <s v="KONARK HERBALS AND HEALTH CARE"/>
    <s v="INTER-STATE"/>
    <s v="Maharashtra"/>
    <s v="YES"/>
    <n v="160"/>
    <n v="54000"/>
    <n v="48000"/>
    <n v="6000"/>
    <m/>
    <n v="6000"/>
    <m/>
    <m/>
    <m/>
    <m/>
    <m/>
    <m/>
    <m/>
    <m/>
    <m/>
    <m/>
    <m/>
    <m/>
    <m/>
  </r>
  <r>
    <x v="2"/>
    <x v="0"/>
    <x v="1"/>
    <s v="DISODIUM EDTA"/>
    <s v="ACI INDUSTRIAL ORGANICS PVT. L"/>
    <s v="INTER-STATE"/>
    <s v="Gujarat"/>
    <s v="(blank)"/>
    <n v="20850"/>
    <n v="4323061.21"/>
    <n v="3767373.5999999996"/>
    <n v="555687.6100000001"/>
    <m/>
    <n v="470921.69999999995"/>
    <m/>
    <m/>
    <m/>
    <m/>
    <m/>
    <m/>
    <m/>
    <m/>
    <m/>
    <m/>
    <m/>
    <n v="84765.91"/>
    <m/>
  </r>
  <r>
    <x v="2"/>
    <x v="0"/>
    <x v="1"/>
    <s v="DISODIUM EDTA"/>
    <s v="SHIVCHEM INDUSTRIES"/>
    <s v="INTER-STATE"/>
    <s v="Gujarat"/>
    <s v="(blank)"/>
    <n v="7550"/>
    <n v="1498803.0599999998"/>
    <n v="1306146.43"/>
    <n v="192656.62999999998"/>
    <m/>
    <n v="163268.32999999999"/>
    <m/>
    <m/>
    <m/>
    <m/>
    <m/>
    <m/>
    <m/>
    <m/>
    <m/>
    <m/>
    <m/>
    <n v="29388.3"/>
    <m/>
  </r>
  <r>
    <x v="2"/>
    <x v="0"/>
    <x v="1"/>
    <s v="DOY KIDS GIFT 3D STICKER"/>
    <s v="ESSEL MARKETING &amp; PROMOTIONS"/>
    <s v="INTER-STATE"/>
    <s v="Maharashtra"/>
    <s v="(blank)"/>
    <n v="100000"/>
    <n v="300300"/>
    <n v="286000"/>
    <n v="14300"/>
    <m/>
    <m/>
    <m/>
    <m/>
    <m/>
    <m/>
    <m/>
    <m/>
    <m/>
    <m/>
    <m/>
    <m/>
    <m/>
    <m/>
    <n v="14300"/>
  </r>
  <r>
    <x v="2"/>
    <x v="0"/>
    <x v="1"/>
    <s v="DOY KIDS GIFT 3D STICKER"/>
    <s v="ESSEL MARKETING &amp; PROMOTIONS"/>
    <s v="LOCAL"/>
    <s v="Maharashtra"/>
    <s v="(blank)"/>
    <n v="164000"/>
    <n v="492492"/>
    <n v="469040"/>
    <n v="23452"/>
    <m/>
    <m/>
    <m/>
    <m/>
    <m/>
    <m/>
    <m/>
    <n v="23452"/>
    <m/>
    <m/>
    <m/>
    <m/>
    <m/>
    <m/>
    <m/>
  </r>
  <r>
    <x v="2"/>
    <x v="0"/>
    <x v="1"/>
    <s v="EXTRACT NEEM LEAF"/>
    <s v="ALCHEMY CHEMICALS"/>
    <s v="INTER-STATE"/>
    <s v="Madhya-pradesh"/>
    <s v="(blank)"/>
    <n v="150"/>
    <n v="55056.09"/>
    <n v="52875"/>
    <n v="2181.09"/>
    <m/>
    <n v="1101.56"/>
    <m/>
    <m/>
    <m/>
    <m/>
    <m/>
    <m/>
    <m/>
    <m/>
    <m/>
    <m/>
    <m/>
    <n v="1079.53"/>
    <m/>
  </r>
  <r>
    <x v="2"/>
    <x v="0"/>
    <x v="1"/>
    <s v="EXTRACT NEEM LEAF"/>
    <s v="Ambe NS Agro products Pvt. Ltd"/>
    <s v="INTER-STATE"/>
    <s v="Delhi"/>
    <s v="(blank)"/>
    <n v="150"/>
    <n v="43246"/>
    <n v="42398.04"/>
    <n v="847.96"/>
    <m/>
    <m/>
    <m/>
    <m/>
    <m/>
    <m/>
    <m/>
    <m/>
    <m/>
    <m/>
    <m/>
    <m/>
    <m/>
    <n v="847.96"/>
    <m/>
  </r>
  <r>
    <x v="2"/>
    <x v="0"/>
    <x v="1"/>
    <s v="GUM ROSIN  - WW GRADE"/>
    <s v="VAGHANI INC"/>
    <s v="INTER-STATE"/>
    <s v="Maharashtra"/>
    <s v="(blank)"/>
    <n v="18240"/>
    <n v="2089135.9099999997"/>
    <n v="1956320.7700000003"/>
    <n v="132815.13999999998"/>
    <m/>
    <n v="91851.709999999992"/>
    <m/>
    <m/>
    <m/>
    <m/>
    <m/>
    <m/>
    <m/>
    <m/>
    <m/>
    <m/>
    <m/>
    <n v="40963.429999999993"/>
    <m/>
  </r>
  <r>
    <x v="2"/>
    <x v="0"/>
    <x v="1"/>
    <s v="ISOPROPYL ALCOHOL"/>
    <s v="KETUL CHEM PVT LTD"/>
    <s v="INTER-STATE"/>
    <s v="Maharashtra"/>
    <s v="(blank)"/>
    <n v="5600"/>
    <n v="442383.31"/>
    <n v="385519.21"/>
    <n v="56864.100000000006"/>
    <m/>
    <n v="48189.919999999991"/>
    <m/>
    <m/>
    <m/>
    <m/>
    <m/>
    <m/>
    <m/>
    <m/>
    <m/>
    <m/>
    <m/>
    <n v="8674.18"/>
    <m/>
  </r>
  <r>
    <x v="2"/>
    <x v="0"/>
    <x v="1"/>
    <s v="ISOPROPYL ALCOHOL"/>
    <s v="VENUS INTERNATIONAL"/>
    <s v="INTER-STATE"/>
    <s v="Maharashtra"/>
    <s v="(blank)"/>
    <n v="320"/>
    <n v="43525.33"/>
    <n v="37930.57"/>
    <n v="5594.76"/>
    <m/>
    <n v="4741.32"/>
    <m/>
    <m/>
    <m/>
    <m/>
    <m/>
    <m/>
    <m/>
    <m/>
    <m/>
    <m/>
    <m/>
    <n v="853.44"/>
    <m/>
  </r>
  <r>
    <x v="2"/>
    <x v="0"/>
    <x v="1"/>
    <s v="KATHON C.G."/>
    <s v="MASCOT UNIVERSAL PVT. LTD."/>
    <s v="INTER-STATE"/>
    <s v="Maharashtra"/>
    <s v="(blank)"/>
    <n v="20"/>
    <n v="20715.59"/>
    <n v="18052.8"/>
    <n v="2662.79"/>
    <m/>
    <n v="2256.6"/>
    <m/>
    <m/>
    <m/>
    <m/>
    <m/>
    <m/>
    <m/>
    <m/>
    <m/>
    <m/>
    <m/>
    <n v="406.19"/>
    <m/>
  </r>
  <r>
    <x v="2"/>
    <x v="0"/>
    <x v="1"/>
    <s v="LABEL DOY KIDS COMMON SOAP 75G HP"/>
    <s v="WEBTECH LABELS PVT LTD"/>
    <s v="INTER-STATE"/>
    <s v="Maharashtra"/>
    <s v="(blank)"/>
    <n v="144200"/>
    <n v="33093.9"/>
    <n v="28840"/>
    <n v="4253.8999999999996"/>
    <m/>
    <n v="3605"/>
    <m/>
    <m/>
    <m/>
    <m/>
    <m/>
    <m/>
    <m/>
    <m/>
    <m/>
    <m/>
    <m/>
    <n v="648.9"/>
    <m/>
  </r>
  <r>
    <x v="2"/>
    <x v="0"/>
    <x v="1"/>
    <s v="LABEL INSERT DC M&amp;C 75GX4"/>
    <s v="NPP PRINTING N PACKAGING"/>
    <s v="LOCAL"/>
    <s v="Himachal pradesh"/>
    <s v="(blank)"/>
    <n v="148790"/>
    <n v="54159"/>
    <n v="52075.96"/>
    <n v="2083.04"/>
    <m/>
    <m/>
    <m/>
    <m/>
    <m/>
    <m/>
    <n v="2083.04"/>
    <m/>
    <m/>
    <m/>
    <m/>
    <m/>
    <m/>
    <m/>
    <m/>
  </r>
  <r>
    <x v="2"/>
    <x v="0"/>
    <x v="1"/>
    <s v="LABEL INSERT DOY CARE ALOE VERA 75GX4"/>
    <s v="NPP PRINTING N PACKAGING"/>
    <s v="LOCAL"/>
    <s v="Himachal pradesh"/>
    <s v="(blank)"/>
    <n v="260750"/>
    <n v="94913"/>
    <n v="91262.5"/>
    <n v="3650.5"/>
    <m/>
    <m/>
    <m/>
    <m/>
    <m/>
    <m/>
    <n v="3650.5"/>
    <m/>
    <m/>
    <m/>
    <m/>
    <m/>
    <m/>
    <m/>
    <m/>
  </r>
  <r>
    <x v="2"/>
    <x v="0"/>
    <x v="1"/>
    <s v="LABEL INSERT DOY CARE CUCUMBER 75GX4"/>
    <s v="NPP PRINTING N PACKAGING"/>
    <s v="LOCAL"/>
    <s v="Himachal pradesh"/>
    <s v="(blank)"/>
    <n v="181780"/>
    <n v="128554.42"/>
    <n v="123610.02"/>
    <n v="4944.3999999999996"/>
    <m/>
    <m/>
    <m/>
    <m/>
    <m/>
    <m/>
    <n v="4944.3999999999996"/>
    <m/>
    <m/>
    <m/>
    <m/>
    <m/>
    <m/>
    <m/>
    <m/>
  </r>
  <r>
    <x v="2"/>
    <x v="0"/>
    <x v="1"/>
    <s v="LABEL INSERT DOY CARE SANDAL 75GX4"/>
    <s v="NPP PRINTING N PACKAGING"/>
    <s v="LOCAL"/>
    <s v="Himachal pradesh"/>
    <s v="(blank)"/>
    <n v="117000"/>
    <n v="82741.72"/>
    <n v="79559.349999999991"/>
    <n v="3182.37"/>
    <m/>
    <m/>
    <m/>
    <m/>
    <m/>
    <m/>
    <n v="3182.37"/>
    <m/>
    <m/>
    <m/>
    <m/>
    <m/>
    <m/>
    <m/>
    <m/>
  </r>
  <r>
    <x v="2"/>
    <x v="0"/>
    <x v="1"/>
    <s v="LABEL INST DCAV SOAP 75GX4+50G DCS FREE"/>
    <s v="NPP PRINTING N PACKAGING"/>
    <s v="LOCAL"/>
    <s v="Himachal pradesh"/>
    <s v="(blank)"/>
    <n v="557188"/>
    <n v="154862.15000000002"/>
    <n v="148905.91"/>
    <n v="5956.24"/>
    <m/>
    <m/>
    <m/>
    <m/>
    <m/>
    <m/>
    <n v="5956.24"/>
    <m/>
    <m/>
    <m/>
    <m/>
    <m/>
    <m/>
    <m/>
    <m/>
  </r>
  <r>
    <x v="2"/>
    <x v="0"/>
    <x v="1"/>
    <s v="LABEL INST DCC SOAP 75GX4+50G DCS FREE"/>
    <s v="NPP PRINTING N PACKAGING"/>
    <s v="LOCAL"/>
    <s v="Himachal pradesh"/>
    <s v="(blank)"/>
    <n v="194296"/>
    <n v="51580.42"/>
    <n v="49596.569999999992"/>
    <n v="1983.85"/>
    <m/>
    <m/>
    <m/>
    <m/>
    <m/>
    <m/>
    <n v="1983.85"/>
    <m/>
    <m/>
    <m/>
    <m/>
    <m/>
    <m/>
    <m/>
    <m/>
  </r>
  <r>
    <x v="2"/>
    <x v="0"/>
    <x v="1"/>
    <s v="LABEL INST DCH SOAP 75GX4+50G DCS FREE"/>
    <s v="NPP PRINTING N PACKAGING"/>
    <s v="LOCAL"/>
    <s v="Himachal pradesh"/>
    <s v="(blank)"/>
    <n v="333406"/>
    <n v="93863.849999999991"/>
    <n v="90253.71"/>
    <n v="3610.1400000000003"/>
    <m/>
    <m/>
    <m/>
    <m/>
    <m/>
    <m/>
    <n v="3610.1400000000003"/>
    <m/>
    <m/>
    <m/>
    <m/>
    <m/>
    <m/>
    <m/>
    <m/>
  </r>
  <r>
    <x v="2"/>
    <x v="0"/>
    <x v="1"/>
    <s v="LABEL INST DCS SOAP 75GX4+50G DCS FREE"/>
    <s v="NPP PRINTING N PACKAGING"/>
    <s v="LOCAL"/>
    <s v="Himachal pradesh"/>
    <s v="(blank)"/>
    <n v="110170"/>
    <n v="64347.99"/>
    <n v="61873.070000000007"/>
    <n v="2474.92"/>
    <m/>
    <m/>
    <m/>
    <m/>
    <m/>
    <m/>
    <n v="2474.92"/>
    <m/>
    <m/>
    <m/>
    <m/>
    <m/>
    <m/>
    <m/>
    <m/>
  </r>
  <r>
    <x v="2"/>
    <x v="0"/>
    <x v="1"/>
    <s v="OLIVE OIL-POMACE GRADE"/>
    <s v="AROMEX INDUSTRY"/>
    <s v="INTER-STATE"/>
    <s v="Maharashtra"/>
    <s v="(blank)"/>
    <n v="322"/>
    <n v="93604.6"/>
    <n v="91769.22"/>
    <n v="1835.3799999999999"/>
    <m/>
    <m/>
    <m/>
    <m/>
    <m/>
    <m/>
    <m/>
    <m/>
    <m/>
    <m/>
    <m/>
    <m/>
    <m/>
    <n v="1835.3799999999999"/>
    <m/>
  </r>
  <r>
    <x v="2"/>
    <x v="0"/>
    <x v="5"/>
    <s v="PAPER SLEEVE JO A&amp;C SOAP 100GX8"/>
    <s v="NPP PRINTING N PACKAGING"/>
    <s v="LOCAL"/>
    <s v="Himachal pradesh"/>
    <s v="(blank)"/>
    <n v="90300"/>
    <n v="192519.6"/>
    <n v="185115"/>
    <n v="7404.6"/>
    <m/>
    <m/>
    <m/>
    <m/>
    <m/>
    <m/>
    <n v="7404.6"/>
    <m/>
    <m/>
    <m/>
    <m/>
    <m/>
    <m/>
    <m/>
    <m/>
  </r>
  <r>
    <x v="2"/>
    <x v="0"/>
    <x v="5"/>
    <s v="PAPER SLEEVE JO HERBAL SOAP 100GX8"/>
    <s v="NPP PRINTING N PACKAGING"/>
    <s v="LOCAL"/>
    <s v="Himachal pradesh"/>
    <s v="(blank)"/>
    <n v="55150"/>
    <n v="117579.8"/>
    <n v="113057.5"/>
    <n v="4522.3"/>
    <m/>
    <m/>
    <m/>
    <m/>
    <m/>
    <m/>
    <n v="4522.3"/>
    <m/>
    <m/>
    <m/>
    <m/>
    <m/>
    <m/>
    <m/>
    <m/>
  </r>
  <r>
    <x v="2"/>
    <x v="0"/>
    <x v="5"/>
    <s v="PAPER SLEEVE JO LIME SOAP 100GX8"/>
    <s v="NPP PRINTING N PACKAGING"/>
    <s v="LOCAL"/>
    <s v="Himachal pradesh"/>
    <s v="(blank)"/>
    <n v="119350"/>
    <n v="254454"/>
    <n v="244667.31"/>
    <n v="9786.69"/>
    <m/>
    <m/>
    <m/>
    <m/>
    <m/>
    <m/>
    <n v="9786.69"/>
    <m/>
    <m/>
    <m/>
    <m/>
    <m/>
    <m/>
    <m/>
    <m/>
  </r>
  <r>
    <x v="2"/>
    <x v="0"/>
    <x v="5"/>
    <s v="PAPER SLEEVE JO P&amp;C SOAP 100GX8"/>
    <s v="NPP PRINTING N PACKAGING"/>
    <s v="LOCAL"/>
    <s v="Himachal pradesh"/>
    <s v="(blank)"/>
    <n v="50000"/>
    <n v="106600"/>
    <n v="102500"/>
    <n v="4100"/>
    <m/>
    <m/>
    <m/>
    <m/>
    <m/>
    <m/>
    <n v="4100"/>
    <m/>
    <m/>
    <m/>
    <m/>
    <m/>
    <m/>
    <m/>
    <m/>
  </r>
  <r>
    <x v="2"/>
    <x v="0"/>
    <x v="5"/>
    <s v="PAPER SLEEVE JO SANDAL SOAP 100GX8"/>
    <s v="NPP PRINTING N PACKAGING"/>
    <s v="LOCAL"/>
    <s v="Himachal pradesh"/>
    <s v="(blank)"/>
    <n v="55800"/>
    <n v="118964.80000000002"/>
    <n v="114389.24"/>
    <n v="4575.5600000000004"/>
    <m/>
    <m/>
    <m/>
    <m/>
    <m/>
    <m/>
    <n v="4575.5600000000004"/>
    <m/>
    <m/>
    <m/>
    <m/>
    <m/>
    <m/>
    <m/>
    <m/>
  </r>
  <r>
    <x v="2"/>
    <x v="0"/>
    <x v="1"/>
    <s v="PEACH EXTRACT"/>
    <s v="PIOMA CHEMICALS"/>
    <s v="INTER-STATE"/>
    <s v="Maharashtra"/>
    <s v="(blank)"/>
    <n v="975"/>
    <n v="2113645.23"/>
    <n v="1841956.6300000001"/>
    <n v="271688.59999999998"/>
    <m/>
    <n v="230244.55000000002"/>
    <m/>
    <m/>
    <m/>
    <m/>
    <m/>
    <m/>
    <m/>
    <m/>
    <m/>
    <m/>
    <m/>
    <n v="41444.05000000001"/>
    <m/>
  </r>
  <r>
    <x v="2"/>
    <x v="0"/>
    <x v="3"/>
    <s v="Pearl Perfume Mod 2"/>
    <s v="INTERNATIONAL FLAVOURS &amp; FRAGR"/>
    <s v="INTER-STATE"/>
    <s v="Tamilnadu"/>
    <s v="(blank)"/>
    <n v="360"/>
    <n v="371790"/>
    <n v="324000"/>
    <n v="47790"/>
    <m/>
    <n v="40500"/>
    <m/>
    <m/>
    <m/>
    <m/>
    <m/>
    <m/>
    <m/>
    <m/>
    <m/>
    <m/>
    <m/>
    <n v="7290"/>
    <m/>
  </r>
  <r>
    <x v="2"/>
    <x v="0"/>
    <x v="1"/>
    <s v="PEG -14 M(POLYOX WSR 205)"/>
    <s v="CONNELL BROS COMPANY"/>
    <s v="INTER-STATE"/>
    <s v="Maharashtra"/>
    <s v="(blank)"/>
    <n v="190.5"/>
    <n v="309388.67"/>
    <n v="269619.75"/>
    <n v="39768.92"/>
    <m/>
    <n v="33702.47"/>
    <m/>
    <m/>
    <m/>
    <m/>
    <m/>
    <m/>
    <m/>
    <m/>
    <m/>
    <m/>
    <m/>
    <n v="6066.45"/>
    <m/>
  </r>
  <r>
    <x v="2"/>
    <x v="0"/>
    <x v="1"/>
    <s v="PEG -14 M(POLYOX WSR 205)"/>
    <s v="VIMAL LIFESCIENCES PVT. LTD."/>
    <s v="INTER-STATE"/>
    <s v="Maharashtra"/>
    <s v="(blank)"/>
    <n v="190.5"/>
    <n v="378306.65"/>
    <n v="370888.87"/>
    <n v="7417.78"/>
    <m/>
    <m/>
    <m/>
    <m/>
    <m/>
    <m/>
    <m/>
    <m/>
    <m/>
    <m/>
    <m/>
    <m/>
    <m/>
    <n v="7417.78"/>
    <m/>
  </r>
  <r>
    <x v="2"/>
    <x v="0"/>
    <x v="1"/>
    <s v="PEG 200"/>
    <s v="ARK CHEMICALS PRIVATE LIMITED"/>
    <s v="INTER-STATE"/>
    <s v="Maharashtra"/>
    <s v="(blank)"/>
    <n v="1380"/>
    <n v="159971.33000000002"/>
    <n v="139496.27000000002"/>
    <n v="20475.060000000001"/>
    <m/>
    <n v="17084.61"/>
    <m/>
    <m/>
    <n v="169.17"/>
    <n v="84.58"/>
    <m/>
    <m/>
    <m/>
    <m/>
    <m/>
    <m/>
    <m/>
    <n v="3136.7"/>
    <m/>
  </r>
  <r>
    <x v="2"/>
    <x v="0"/>
    <x v="1"/>
    <s v="PEG 200"/>
    <s v="India Glycols Limited"/>
    <s v="INTER-STATE"/>
    <s v="Maharashtra"/>
    <s v="(blank)"/>
    <n v="8510"/>
    <n v="793190.43"/>
    <n v="691233.49"/>
    <n v="101956.94000000002"/>
    <m/>
    <n v="86404.19"/>
    <m/>
    <m/>
    <m/>
    <m/>
    <m/>
    <m/>
    <m/>
    <m/>
    <m/>
    <m/>
    <m/>
    <n v="15552.749999999998"/>
    <m/>
  </r>
  <r>
    <x v="2"/>
    <x v="0"/>
    <x v="3"/>
    <s v="Perf: GFP 86219"/>
    <s v="GOLDFIELD FRAGRANCES PVT.LTD."/>
    <s v="INTER-STATE"/>
    <s v="Goa"/>
    <s v="(blank)"/>
    <n v="1800"/>
    <n v="1280610"/>
    <n v="1116000"/>
    <n v="164610"/>
    <m/>
    <n v="139500"/>
    <m/>
    <m/>
    <m/>
    <m/>
    <m/>
    <m/>
    <m/>
    <m/>
    <m/>
    <m/>
    <m/>
    <n v="25110"/>
    <m/>
  </r>
  <r>
    <x v="2"/>
    <x v="0"/>
    <x v="3"/>
    <s v="PERFUME  ROSE 261112/M-15( SacheeRome)"/>
    <s v="SACHEEROME PRIVATE LIMITED"/>
    <s v="INTER-STATE"/>
    <s v="Delhi"/>
    <s v="(blank)"/>
    <n v="2200"/>
    <n v="1136025"/>
    <n v="990000"/>
    <n v="146025"/>
    <m/>
    <n v="123750"/>
    <m/>
    <m/>
    <m/>
    <m/>
    <m/>
    <m/>
    <m/>
    <m/>
    <m/>
    <m/>
    <m/>
    <n v="22275"/>
    <m/>
  </r>
  <r>
    <x v="2"/>
    <x v="0"/>
    <x v="3"/>
    <s v="PERFUME ALOEVERA GF9337"/>
    <s v="GOLDFIELD FRAGRANCES PVT.LTD."/>
    <s v="INTER-STATE"/>
    <s v="Goa"/>
    <s v="(blank)"/>
    <n v="8800"/>
    <n v="6836346"/>
    <n v="5957600"/>
    <n v="878746"/>
    <m/>
    <n v="744700"/>
    <m/>
    <m/>
    <m/>
    <m/>
    <m/>
    <m/>
    <m/>
    <m/>
    <m/>
    <m/>
    <m/>
    <n v="134046"/>
    <m/>
  </r>
  <r>
    <x v="2"/>
    <x v="0"/>
    <x v="3"/>
    <s v="PERFUME CITRUS FRESH MOD -1"/>
    <s v="INTERNATIONAL FLAVOURS &amp; FRAGR"/>
    <s v="INTER-STATE"/>
    <s v="Tamilnadu"/>
    <s v="(blank)"/>
    <n v="600"/>
    <n v="633420"/>
    <n v="552000"/>
    <n v="81420"/>
    <m/>
    <n v="69000"/>
    <m/>
    <m/>
    <m/>
    <m/>
    <m/>
    <m/>
    <m/>
    <m/>
    <m/>
    <m/>
    <m/>
    <n v="12420"/>
    <m/>
  </r>
  <r>
    <x v="2"/>
    <x v="0"/>
    <x v="3"/>
    <s v="PERFUME CUCUMBER DOY-238/12/M-4"/>
    <s v="SACHEEROME PRIVATE LIMITED"/>
    <s v="INTER-STATE"/>
    <s v="Delhi"/>
    <s v="(blank)"/>
    <n v="1900"/>
    <n v="1471668.76"/>
    <n v="1282500"/>
    <n v="189168.76"/>
    <m/>
    <n v="160312.5"/>
    <m/>
    <m/>
    <m/>
    <m/>
    <m/>
    <m/>
    <m/>
    <m/>
    <m/>
    <m/>
    <m/>
    <n v="28856.259999999995"/>
    <m/>
  </r>
  <r>
    <x v="2"/>
    <x v="0"/>
    <x v="3"/>
    <s v="Perfume D Y Sandal Beauty IABK"/>
    <s v="FIRMENICH AROMATICS (I) PVT.LT"/>
    <s v="INTER-STATE"/>
    <s v="Maharashtra"/>
    <s v="(blank)"/>
    <n v="2690"/>
    <n v="2315081.19"/>
    <n v="2017499.95"/>
    <n v="297581.24"/>
    <m/>
    <n v="252187.49"/>
    <m/>
    <m/>
    <m/>
    <m/>
    <m/>
    <m/>
    <m/>
    <m/>
    <m/>
    <m/>
    <m/>
    <n v="45393.75"/>
    <m/>
  </r>
  <r>
    <x v="2"/>
    <x v="0"/>
    <x v="3"/>
    <s v="PERFUME DCHONEYBRIGHT KRYSTAL GF- 54172"/>
    <s v="GOLDFIELD FRAGRANCES PVT.LTD."/>
    <s v="INTER-STATE"/>
    <s v="Goa"/>
    <s v="(blank)"/>
    <n v="4700"/>
    <n v="3937072.3499999996"/>
    <n v="3430999.87"/>
    <n v="506072.48"/>
    <m/>
    <n v="428874.98"/>
    <m/>
    <m/>
    <m/>
    <m/>
    <m/>
    <m/>
    <m/>
    <m/>
    <m/>
    <m/>
    <m/>
    <n v="77197.5"/>
    <m/>
  </r>
  <r>
    <x v="2"/>
    <x v="0"/>
    <x v="3"/>
    <s v="PERFUME DOY CARE CREME GF11710"/>
    <s v="GOLDFIELD FRAGRANCES PVT.LTD."/>
    <s v="INTER-STATE"/>
    <s v="Goa"/>
    <s v="(blank)"/>
    <n v="3200"/>
    <n v="2614464"/>
    <n v="2278400"/>
    <n v="336064"/>
    <m/>
    <n v="284800"/>
    <m/>
    <m/>
    <m/>
    <m/>
    <m/>
    <m/>
    <m/>
    <m/>
    <m/>
    <m/>
    <m/>
    <n v="51264"/>
    <m/>
  </r>
  <r>
    <x v="2"/>
    <x v="0"/>
    <x v="3"/>
    <s v="PERFUME GARDEN SPICE GF 103526"/>
    <s v="GOLDFIELD FRAGRANCES PVT.LTD."/>
    <s v="INTER-STATE"/>
    <s v="Goa"/>
    <s v="(blank)"/>
    <n v="1750"/>
    <n v="2108531.25"/>
    <n v="1837500"/>
    <n v="271031.25"/>
    <m/>
    <n v="229687.5"/>
    <m/>
    <m/>
    <m/>
    <m/>
    <m/>
    <m/>
    <m/>
    <m/>
    <m/>
    <m/>
    <m/>
    <n v="41343.75"/>
    <m/>
  </r>
  <r>
    <x v="2"/>
    <x v="0"/>
    <x v="3"/>
    <s v="PERFUME GF 60398"/>
    <s v="GOLDFIELD FRAGRANCES PVT.LTD."/>
    <s v="INTER-STATE"/>
    <s v="Goa"/>
    <s v="(blank)"/>
    <n v="4650"/>
    <n v="1963600.8399999999"/>
    <n v="1711198.98"/>
    <n v="252401.86"/>
    <m/>
    <n v="213899.88"/>
    <m/>
    <m/>
    <m/>
    <m/>
    <m/>
    <m/>
    <m/>
    <m/>
    <m/>
    <m/>
    <m/>
    <n v="38501.980000000003"/>
    <m/>
  </r>
  <r>
    <x v="2"/>
    <x v="0"/>
    <x v="3"/>
    <s v="PERFUME JO ALMOND &amp; CREAM GF 80517"/>
    <s v="GOLDFIELD FRAGRANCES PVT.LTD."/>
    <s v="INTER-STATE"/>
    <s v="Goa"/>
    <s v="(blank)"/>
    <n v="54700"/>
    <n v="27178652.190000001"/>
    <n v="23685099.949999999"/>
    <n v="3493552.24"/>
    <m/>
    <n v="2960637.49"/>
    <m/>
    <m/>
    <m/>
    <m/>
    <m/>
    <m/>
    <m/>
    <m/>
    <m/>
    <m/>
    <m/>
    <n v="532914.75"/>
    <m/>
  </r>
  <r>
    <x v="2"/>
    <x v="0"/>
    <x v="3"/>
    <s v="PERFUME JO HERBAL MEADOW XL, GF41496"/>
    <s v="GOLDFIELD FRAGRANCES PVT.LTD."/>
    <s v="INTER-STATE"/>
    <s v="Goa"/>
    <s v="(blank)"/>
    <n v="13400"/>
    <n v="7303837.5"/>
    <n v="6365000"/>
    <n v="938837.5"/>
    <m/>
    <n v="795625"/>
    <m/>
    <m/>
    <m/>
    <m/>
    <m/>
    <m/>
    <m/>
    <m/>
    <m/>
    <m/>
    <m/>
    <n v="143212.5"/>
    <m/>
  </r>
  <r>
    <x v="2"/>
    <x v="0"/>
    <x v="3"/>
    <s v="PERFUME JO JASMINE GF 81946"/>
    <s v="GOLDFIELD FRAGRANCES PVT.LTD."/>
    <s v="INTER-STATE"/>
    <s v="Goa"/>
    <s v="(blank)"/>
    <n v="800"/>
    <n v="390150"/>
    <n v="340000"/>
    <n v="50150"/>
    <m/>
    <n v="42500"/>
    <m/>
    <m/>
    <m/>
    <m/>
    <m/>
    <m/>
    <m/>
    <m/>
    <m/>
    <m/>
    <m/>
    <n v="7650"/>
    <m/>
  </r>
  <r>
    <x v="2"/>
    <x v="0"/>
    <x v="3"/>
    <s v="PERFUME LIME GF- 74361"/>
    <s v="GOLDFIELD FRAGRANCES PVT.LTD."/>
    <s v="INTER-STATE"/>
    <s v="Goa"/>
    <s v="(blank)"/>
    <n v="97500"/>
    <n v="49563393.75"/>
    <n v="43192500"/>
    <n v="6370893.75"/>
    <m/>
    <n v="5399062.5"/>
    <m/>
    <m/>
    <m/>
    <m/>
    <m/>
    <m/>
    <m/>
    <m/>
    <m/>
    <m/>
    <m/>
    <n v="971831.25"/>
    <m/>
  </r>
  <r>
    <x v="2"/>
    <x v="0"/>
    <x v="3"/>
    <s v="PERFUME MEDICARE GF 98832"/>
    <s v="GOLDFIELD FRAGRANCES PVT.LTD."/>
    <s v="INTER-STATE"/>
    <s v="Goa"/>
    <s v="(blank)"/>
    <n v="1600"/>
    <n v="881280"/>
    <n v="768000"/>
    <n v="113280"/>
    <m/>
    <n v="96000"/>
    <m/>
    <m/>
    <m/>
    <m/>
    <m/>
    <m/>
    <m/>
    <m/>
    <m/>
    <m/>
    <m/>
    <n v="17280"/>
    <m/>
  </r>
  <r>
    <x v="2"/>
    <x v="0"/>
    <x v="3"/>
    <s v="PERFUME MEDICARE GF 98832 (Block)"/>
    <s v="GOLDFIELD FRAGRANCES PVT.LTD."/>
    <s v="INTER-STATE"/>
    <s v="Goa"/>
    <s v="(blank)"/>
    <n v="1350"/>
    <n v="743580"/>
    <n v="648000"/>
    <n v="95580"/>
    <m/>
    <n v="81000"/>
    <m/>
    <m/>
    <m/>
    <m/>
    <m/>
    <m/>
    <m/>
    <m/>
    <m/>
    <m/>
    <m/>
    <n v="14580"/>
    <m/>
  </r>
  <r>
    <x v="2"/>
    <x v="0"/>
    <x v="3"/>
    <s v="PERFUME PEARL MOD 2"/>
    <s v="INTERNATIONAL FLAVOURS &amp; FRAGR"/>
    <s v="INTER-STATE"/>
    <s v="Tamilnadu"/>
    <s v="(blank)"/>
    <n v="100"/>
    <n v="103275"/>
    <n v="90000"/>
    <n v="13275"/>
    <m/>
    <n v="11250"/>
    <m/>
    <m/>
    <m/>
    <m/>
    <m/>
    <m/>
    <m/>
    <m/>
    <m/>
    <m/>
    <m/>
    <n v="2025"/>
    <m/>
  </r>
  <r>
    <x v="2"/>
    <x v="0"/>
    <x v="3"/>
    <s v="PERFUME REXY GF 98833"/>
    <s v="GOLDFIELD FRAGRANCES PVT.LTD."/>
    <s v="INTER-STATE"/>
    <s v="Goa"/>
    <s v="(blank)"/>
    <n v="4300"/>
    <n v="2417782.2600000002"/>
    <n v="2106999.7800000003"/>
    <n v="310782.48"/>
    <m/>
    <n v="263374.98"/>
    <m/>
    <m/>
    <m/>
    <m/>
    <m/>
    <m/>
    <m/>
    <m/>
    <m/>
    <m/>
    <m/>
    <n v="47407.5"/>
    <m/>
  </r>
  <r>
    <x v="2"/>
    <x v="0"/>
    <x v="3"/>
    <s v="PERFUME SANDAL BEAUTY 6789 IABD"/>
    <s v="FIRMENICH AROMATICS (I) PVT.LT"/>
    <s v="INTER-STATE"/>
    <s v="Maharashtra"/>
    <s v="(blank)"/>
    <n v="10620"/>
    <n v="6824412"/>
    <n v="5947200"/>
    <n v="877212"/>
    <m/>
    <n v="743400"/>
    <m/>
    <m/>
    <m/>
    <m/>
    <m/>
    <m/>
    <m/>
    <m/>
    <m/>
    <m/>
    <m/>
    <n v="133812"/>
    <m/>
  </r>
  <r>
    <x v="2"/>
    <x v="0"/>
    <x v="3"/>
    <s v="PERFUME SILK ROUTE MOD -2"/>
    <s v="INTERNATIONAL FLAVOURS &amp; FRAGR"/>
    <s v="INTER-STATE"/>
    <s v="Tamilnadu"/>
    <s v="(blank)"/>
    <n v="500"/>
    <n v="430312.5"/>
    <n v="375000"/>
    <n v="55312.5"/>
    <m/>
    <n v="46875"/>
    <m/>
    <m/>
    <m/>
    <m/>
    <m/>
    <m/>
    <m/>
    <m/>
    <m/>
    <m/>
    <m/>
    <n v="8437.5"/>
    <m/>
  </r>
  <r>
    <x v="2"/>
    <x v="0"/>
    <x v="3"/>
    <s v="PERFUME WHITE SOAP-212/30 IV"/>
    <s v="SACHEEROME PRIVATE LIMITED"/>
    <s v="INTER-STATE"/>
    <s v="Delhi"/>
    <s v="(blank)"/>
    <n v="18700"/>
    <n v="9870795"/>
    <n v="8602000"/>
    <n v="1268795"/>
    <m/>
    <n v="1075250"/>
    <m/>
    <m/>
    <m/>
    <m/>
    <m/>
    <m/>
    <m/>
    <m/>
    <m/>
    <m/>
    <m/>
    <n v="193545"/>
    <m/>
  </r>
  <r>
    <x v="2"/>
    <x v="0"/>
    <x v="1"/>
    <s v="POLY BAGP JO COMMON SOAP 65G PRINTED"/>
    <s v="KUMAR POLYPRINT"/>
    <s v="INTER-STATE"/>
    <s v="Daman-div"/>
    <s v="(blank)"/>
    <n v="358600"/>
    <n v="563361.30000000005"/>
    <n v="552315"/>
    <n v="11046.3"/>
    <m/>
    <m/>
    <m/>
    <m/>
    <m/>
    <m/>
    <m/>
    <m/>
    <m/>
    <m/>
    <m/>
    <m/>
    <m/>
    <n v="11046.3"/>
    <m/>
  </r>
  <r>
    <x v="2"/>
    <x v="0"/>
    <x v="3"/>
    <s v="Rose Extract ( EX- Konark)"/>
    <s v="KONARK HERBALS AND HEALTH CARE"/>
    <s v="INTER-STATE"/>
    <s v="Maharashtra"/>
    <s v="YES"/>
    <n v="25"/>
    <n v="13359.380000000001"/>
    <n v="11875"/>
    <n v="1484.38"/>
    <m/>
    <n v="1484.38"/>
    <m/>
    <m/>
    <m/>
    <m/>
    <m/>
    <m/>
    <m/>
    <m/>
    <m/>
    <m/>
    <m/>
    <m/>
    <m/>
  </r>
  <r>
    <x v="2"/>
    <x v="0"/>
    <x v="1"/>
    <s v="SAVONOL 82(MINERAL OIL IP)"/>
    <s v="SAVITA OIL TECHNOLOGIES LIMITE"/>
    <s v="INTER-STATE"/>
    <s v="Maharashtra"/>
    <s v="(blank)"/>
    <n v="129615.99"/>
    <n v="9144271.4017994069"/>
    <n v="7868950.2200000007"/>
    <n v="1275321.1817994004"/>
    <m/>
    <m/>
    <n v="1101652.9989999998"/>
    <m/>
    <n v="1023.3449800000002"/>
    <n v="511.6724900000001"/>
    <m/>
    <m/>
    <m/>
    <m/>
    <m/>
    <m/>
    <m/>
    <n v="172133.16532940001"/>
    <m/>
  </r>
  <r>
    <x v="2"/>
    <x v="0"/>
    <x v="1"/>
    <s v="SHRINK FILM JO COMMON SOAP 30G PRINTED"/>
    <s v="UJWAL PROCESS M.E.P LTD."/>
    <s v="INTER-STATE"/>
    <s v="Maharashtra"/>
    <s v="(blank)"/>
    <n v="1580.95"/>
    <n v="270791.27999999997"/>
    <n v="265481.65000000002"/>
    <n v="5309.6299999999992"/>
    <m/>
    <m/>
    <m/>
    <m/>
    <m/>
    <m/>
    <m/>
    <m/>
    <m/>
    <m/>
    <m/>
    <m/>
    <m/>
    <n v="5309.6299999999992"/>
    <m/>
  </r>
  <r>
    <x v="2"/>
    <x v="0"/>
    <x v="1"/>
    <s v="SHRINK FILM JO COMMON SOAP 30G PRT 60TFM"/>
    <s v="UJWAL PROCESS M.E.P LTD."/>
    <s v="INTER-STATE"/>
    <s v="Maharashtra"/>
    <s v="(blank)"/>
    <n v="2028.3"/>
    <n v="264800.78000000003"/>
    <n v="259608.59999999998"/>
    <n v="5192.18"/>
    <m/>
    <m/>
    <m/>
    <m/>
    <m/>
    <m/>
    <m/>
    <m/>
    <m/>
    <m/>
    <m/>
    <m/>
    <m/>
    <n v="5192.18"/>
    <m/>
  </r>
  <r>
    <x v="2"/>
    <x v="0"/>
    <x v="1"/>
    <s v="SHRINK FILM JO COMMON SOAP 30G UNPRIN"/>
    <s v="JAYANTI POLYMER INDUSTRIES"/>
    <s v="LOCAL"/>
    <s v="Himachal pradesh"/>
    <s v="(blank)"/>
    <n v="4310"/>
    <n v="602752.83000000007"/>
    <n v="579570.03"/>
    <n v="23182.800000000003"/>
    <m/>
    <m/>
    <m/>
    <m/>
    <m/>
    <m/>
    <n v="23182.800000000003"/>
    <m/>
    <m/>
    <m/>
    <m/>
    <m/>
    <m/>
    <m/>
    <m/>
  </r>
  <r>
    <x v="2"/>
    <x v="0"/>
    <x v="1"/>
    <s v="SHRINK FILM JO COMMON SOAP 30G UNPRIN"/>
    <s v="UJWAL PROCESS M.E.P LTD."/>
    <s v="INTER-STATE"/>
    <s v="Maharashtra"/>
    <s v="(blank)"/>
    <n v="4488.1000000000004"/>
    <n v="596554.63"/>
    <n v="584857.48"/>
    <n v="11697.150000000001"/>
    <m/>
    <m/>
    <m/>
    <m/>
    <m/>
    <m/>
    <m/>
    <m/>
    <m/>
    <m/>
    <m/>
    <m/>
    <m/>
    <n v="11697.150000000001"/>
    <m/>
  </r>
  <r>
    <x v="2"/>
    <x v="0"/>
    <x v="1"/>
    <s v="SHRINK FILM JO COMMON SOAP 30G UNPRIN"/>
    <s v="VARDHAMAN POLYPACKS"/>
    <s v="INTER-STATE"/>
    <s v="Maharashtra"/>
    <s v="YES"/>
    <n v="1271.9099999999999"/>
    <n v="197464.03"/>
    <n v="175523.58000000002"/>
    <n v="21940.45"/>
    <m/>
    <n v="21940.45"/>
    <m/>
    <m/>
    <m/>
    <m/>
    <m/>
    <m/>
    <m/>
    <m/>
    <m/>
    <m/>
    <m/>
    <m/>
    <m/>
  </r>
  <r>
    <x v="2"/>
    <x v="0"/>
    <x v="1"/>
    <s v="SHRINK FILM JO COMMON SOAP 32G"/>
    <s v="VARDHAMAN POLYPACKS"/>
    <s v="INTER-STATE"/>
    <s v="Maharashtra"/>
    <s v="YES"/>
    <n v="911.16"/>
    <n v="150529.33000000002"/>
    <n v="133803.85"/>
    <n v="16725.48"/>
    <m/>
    <n v="16725.48"/>
    <m/>
    <m/>
    <m/>
    <m/>
    <m/>
    <m/>
    <m/>
    <m/>
    <m/>
    <m/>
    <m/>
    <m/>
    <m/>
  </r>
  <r>
    <x v="2"/>
    <x v="0"/>
    <x v="7"/>
    <s v="SHRINK SLEEVE  DC COMMON SOAP 100G"/>
    <s v="Grip Tight Packaging (I) Pvt.L"/>
    <s v="INTER-STATE"/>
    <s v="Maharashtra"/>
    <s v="(blank)"/>
    <n v="4500"/>
    <n v="4544.1000000000004"/>
    <n v="3960"/>
    <n v="584.1"/>
    <m/>
    <n v="495"/>
    <m/>
    <m/>
    <m/>
    <m/>
    <m/>
    <m/>
    <m/>
    <m/>
    <m/>
    <m/>
    <m/>
    <n v="89.1"/>
    <m/>
  </r>
  <r>
    <x v="2"/>
    <x v="0"/>
    <x v="7"/>
    <s v="SHRINK SLEEVE DC COM 75GX4+50G DCS FREE"/>
    <s v="GRIP TIGHT SHRINK FILM PVT LTD"/>
    <s v="INTER-STATE"/>
    <s v="Maharashtra"/>
    <s v="(blank)"/>
    <n v="1313500"/>
    <n v="979706.11999999988"/>
    <n v="853774.38"/>
    <n v="125931.74"/>
    <m/>
    <n v="106721.82000000002"/>
    <m/>
    <m/>
    <m/>
    <m/>
    <m/>
    <m/>
    <m/>
    <m/>
    <m/>
    <m/>
    <m/>
    <n v="19209.920000000002"/>
    <m/>
  </r>
  <r>
    <x v="2"/>
    <x v="0"/>
    <x v="7"/>
    <s v="SHRINK SLEEVE DC COMMON 75GX4 UN PRINT"/>
    <s v="Grip Tight Packaging (I) Pvt.L"/>
    <s v="INTER-STATE"/>
    <s v="Maharashtra"/>
    <s v="(blank)"/>
    <n v="318800"/>
    <n v="216265.01"/>
    <n v="188466.22"/>
    <n v="27798.79"/>
    <m/>
    <n v="23558.290000000005"/>
    <m/>
    <m/>
    <m/>
    <m/>
    <m/>
    <m/>
    <m/>
    <m/>
    <m/>
    <m/>
    <m/>
    <n v="4240.5"/>
    <m/>
  </r>
  <r>
    <x v="2"/>
    <x v="0"/>
    <x v="7"/>
    <s v="SHRINK SLEEVE DC COMMON SOAP 50G X12"/>
    <s v="Grip Tight Packaging (I) Pvt.L"/>
    <s v="INTER-STATE"/>
    <s v="Maharashtra"/>
    <s v="(blank)"/>
    <n v="740900"/>
    <n v="636273.89"/>
    <n v="554487.01"/>
    <n v="81786.87999999999"/>
    <m/>
    <n v="69310.889999999985"/>
    <m/>
    <m/>
    <m/>
    <m/>
    <m/>
    <m/>
    <m/>
    <m/>
    <m/>
    <m/>
    <m/>
    <n v="12475.990000000002"/>
    <m/>
  </r>
  <r>
    <x v="2"/>
    <x v="0"/>
    <x v="7"/>
    <s v="SHRINK SLEEVE DC COMMON SOAP 50G X12"/>
    <s v="GRIP TIGHT SHRINK FILM PVT LTD"/>
    <s v="INTER-STATE"/>
    <s v="Maharashtra"/>
    <s v="(blank)"/>
    <n v="20000"/>
    <n v="15606"/>
    <n v="13600"/>
    <n v="2006"/>
    <m/>
    <n v="1700"/>
    <m/>
    <m/>
    <m/>
    <m/>
    <m/>
    <m/>
    <m/>
    <m/>
    <m/>
    <m/>
    <m/>
    <n v="306"/>
    <m/>
  </r>
  <r>
    <x v="2"/>
    <x v="0"/>
    <x v="7"/>
    <s v="SHRINK SLEEVE DC CUCUMBER 75GX4 UN PRINT"/>
    <s v="Grip Tight Packaging (I) Pvt.L"/>
    <s v="INTER-STATE"/>
    <s v="Maharashtra"/>
    <s v="(blank)"/>
    <n v="220500"/>
    <n v="146546.22"/>
    <n v="127709.12"/>
    <n v="18837.099999999999"/>
    <m/>
    <n v="15963.64"/>
    <m/>
    <m/>
    <m/>
    <m/>
    <m/>
    <m/>
    <m/>
    <m/>
    <m/>
    <m/>
    <m/>
    <n v="2873.46"/>
    <m/>
  </r>
  <r>
    <x v="2"/>
    <x v="0"/>
    <x v="7"/>
    <s v="SHRINK SLEEVE DOY KIDS SOAP 75G TP"/>
    <s v="Grip Tight Packaging (I) Pvt.L"/>
    <s v="INTER-STATE"/>
    <s v="Maharashtra"/>
    <s v="(blank)"/>
    <n v="10500"/>
    <n v="11566.8"/>
    <n v="10080"/>
    <n v="1486.8"/>
    <m/>
    <n v="1260"/>
    <m/>
    <m/>
    <m/>
    <m/>
    <m/>
    <m/>
    <m/>
    <m/>
    <m/>
    <m/>
    <m/>
    <n v="226.8"/>
    <m/>
  </r>
  <r>
    <x v="2"/>
    <x v="0"/>
    <x v="7"/>
    <s v="SHRINK SLEEVE DOY TRANP SOAP 50GX12 COM"/>
    <s v="Grip Tight Packaging (I) Pvt.L"/>
    <s v="INTER-STATE"/>
    <s v="Maharashtra"/>
    <s v="(blank)"/>
    <n v="41300"/>
    <n v="29382.55"/>
    <n v="25605.71"/>
    <n v="3776.84"/>
    <m/>
    <n v="3200.71"/>
    <m/>
    <m/>
    <m/>
    <m/>
    <m/>
    <m/>
    <m/>
    <m/>
    <m/>
    <m/>
    <m/>
    <n v="576.12999999999988"/>
    <m/>
  </r>
  <r>
    <x v="2"/>
    <x v="0"/>
    <x v="7"/>
    <s v="SHRINK SLEEVE DOY TRANP SOAP 50GX12 COM"/>
    <s v="GRIP TIGHT SHRINK FILM PVT LTD"/>
    <s v="INTER-STATE"/>
    <s v="Maharashtra"/>
    <s v="(blank)"/>
    <n v="11500"/>
    <n v="11216.82"/>
    <n v="9775"/>
    <n v="1441.82"/>
    <m/>
    <n v="1221.8800000000001"/>
    <m/>
    <m/>
    <m/>
    <m/>
    <m/>
    <m/>
    <m/>
    <m/>
    <m/>
    <m/>
    <m/>
    <n v="219.94"/>
    <m/>
  </r>
  <r>
    <x v="2"/>
    <x v="0"/>
    <x v="7"/>
    <s v="SHRINK SLEEVE JO COMMON SOAP 100GX8"/>
    <s v="Grip Tight Packaging (I) Pvt.L"/>
    <s v="INTER-STATE"/>
    <s v="Maharashtra"/>
    <s v="(blank)"/>
    <n v="45000"/>
    <n v="30465.67"/>
    <n v="26549.599999999999"/>
    <n v="3916.0699999999997"/>
    <m/>
    <n v="3318.7"/>
    <m/>
    <m/>
    <m/>
    <m/>
    <m/>
    <m/>
    <m/>
    <m/>
    <m/>
    <m/>
    <m/>
    <n v="597.37"/>
    <m/>
  </r>
  <r>
    <x v="2"/>
    <x v="0"/>
    <x v="7"/>
    <s v="SHRINK SLEEVE JO COMMON SOAP 100GX8"/>
    <s v="GRIP TIGHT SHRINK FILM PVT LTD"/>
    <s v="INTER-STATE"/>
    <s v="Maharashtra"/>
    <s v="(blank)"/>
    <n v="307000"/>
    <n v="288871.47000000003"/>
    <n v="251739.84"/>
    <n v="37131.629999999997"/>
    <m/>
    <n v="31467.48"/>
    <m/>
    <m/>
    <m/>
    <m/>
    <m/>
    <m/>
    <m/>
    <m/>
    <m/>
    <m/>
    <m/>
    <n v="5664.15"/>
    <m/>
  </r>
  <r>
    <x v="2"/>
    <x v="0"/>
    <x v="1"/>
    <s v="SODIUM CHLORIDE I.P"/>
    <s v="Napchemie"/>
    <s v="INTER-STATE"/>
    <s v="Maharashtra"/>
    <s v="(blank)"/>
    <n v="50"/>
    <n v="1300.5"/>
    <n v="1275"/>
    <n v="25.5"/>
    <m/>
    <m/>
    <m/>
    <m/>
    <m/>
    <m/>
    <m/>
    <m/>
    <m/>
    <m/>
    <m/>
    <m/>
    <m/>
    <n v="25.5"/>
    <m/>
  </r>
  <r>
    <x v="2"/>
    <x v="0"/>
    <x v="1"/>
    <s v="SODIUM LACTATE 60% (PURASAL S/HQ 60)"/>
    <s v="PIOMA CHEMICALS"/>
    <s v="INTER-STATE"/>
    <s v="Maharashtra"/>
    <s v="(blank)"/>
    <n v="150"/>
    <n v="35794.44"/>
    <n v="31193.41"/>
    <n v="4601.0300000000007"/>
    <m/>
    <n v="3899.1800000000003"/>
    <m/>
    <m/>
    <m/>
    <m/>
    <m/>
    <m/>
    <m/>
    <m/>
    <m/>
    <m/>
    <m/>
    <n v="701.85"/>
    <m/>
  </r>
  <r>
    <x v="2"/>
    <x v="0"/>
    <x v="8"/>
    <s v="STIFFENER 60MM 115 ARSR + 10 POLY"/>
    <s v="ADHUNIK PACKAGERS PVT. LTD"/>
    <s v="LOCAL"/>
    <s v="Himachal pradesh"/>
    <s v="(blank)"/>
    <n v="22972.1"/>
    <n v="1795808.1999999997"/>
    <n v="1726738.65"/>
    <n v="69069.55"/>
    <m/>
    <m/>
    <m/>
    <m/>
    <m/>
    <m/>
    <n v="69069.55"/>
    <m/>
    <m/>
    <m/>
    <m/>
    <m/>
    <m/>
    <m/>
    <m/>
  </r>
  <r>
    <x v="2"/>
    <x v="0"/>
    <x v="8"/>
    <s v="STIFFENER 60MM 115 ARSR + 10 POLY"/>
    <s v="ARIHANT FLEXI PACK"/>
    <s v="INTER-STATE"/>
    <s v="Maharashtra"/>
    <s v="YES"/>
    <n v="2084"/>
    <n v="146226.38"/>
    <n v="129979"/>
    <n v="16247.38"/>
    <m/>
    <n v="16247.38"/>
    <m/>
    <m/>
    <m/>
    <m/>
    <m/>
    <m/>
    <m/>
    <m/>
    <m/>
    <m/>
    <m/>
    <m/>
    <m/>
  </r>
  <r>
    <x v="2"/>
    <x v="0"/>
    <x v="8"/>
    <s v="STIFFENER 60MM 115 ARSR + 10 POLY"/>
    <s v="SATGURU ENGRAVURES"/>
    <s v="LOCAL"/>
    <s v="Himachal pradesh"/>
    <s v="(blank)"/>
    <n v="1976.9399999999998"/>
    <n v="149060.4"/>
    <n v="143327.31"/>
    <n v="5733.09"/>
    <m/>
    <m/>
    <m/>
    <m/>
    <m/>
    <m/>
    <n v="5733.09"/>
    <m/>
    <m/>
    <m/>
    <m/>
    <m/>
    <m/>
    <m/>
    <m/>
  </r>
  <r>
    <x v="2"/>
    <x v="0"/>
    <x v="8"/>
    <s v="STIFFENER 60MM 115 ARSR + 10 POLY"/>
    <s v="SWEET INDUSTRIES INDIA PVT.LTD"/>
    <s v="LOCAL"/>
    <s v="Himachal pradesh"/>
    <s v="(blank)"/>
    <n v="871"/>
    <n v="68028.58"/>
    <n v="65412.1"/>
    <n v="2616.48"/>
    <m/>
    <m/>
    <m/>
    <m/>
    <m/>
    <m/>
    <n v="2616.48"/>
    <m/>
    <m/>
    <m/>
    <m/>
    <m/>
    <m/>
    <m/>
    <m/>
  </r>
  <r>
    <x v="2"/>
    <x v="0"/>
    <x v="8"/>
    <s v="STIFFNER 70MM 80 ARSR +10 POLY"/>
    <s v="SATGURU ENGRAVURES"/>
    <s v="LOCAL"/>
    <s v="Himachal pradesh"/>
    <s v="(blank)"/>
    <n v="1978.13"/>
    <n v="156865.44"/>
    <n v="150832.16"/>
    <n v="6033.28"/>
    <m/>
    <m/>
    <m/>
    <m/>
    <m/>
    <m/>
    <n v="6033.28"/>
    <m/>
    <m/>
    <m/>
    <m/>
    <m/>
    <m/>
    <m/>
    <m/>
  </r>
  <r>
    <x v="2"/>
    <x v="0"/>
    <x v="8"/>
    <s v="STIFFNER 72MM 115 BOARD + 10µ POLY"/>
    <s v="ADHUNIK PACKAGERS PVT. LTD"/>
    <s v="LOCAL"/>
    <s v="Himachal pradesh"/>
    <s v="(blank)"/>
    <n v="71058.300000000017"/>
    <n v="5529489.7300000004"/>
    <n v="5316817.0599999996"/>
    <n v="212672.66999999998"/>
    <m/>
    <m/>
    <m/>
    <m/>
    <m/>
    <m/>
    <n v="212672.66999999998"/>
    <m/>
    <m/>
    <m/>
    <m/>
    <m/>
    <m/>
    <m/>
    <m/>
  </r>
  <r>
    <x v="2"/>
    <x v="0"/>
    <x v="8"/>
    <s v="STIFFNER 72MM 115 BOARD + 10µ POLY"/>
    <s v="ARIHANT FLEXI PACK"/>
    <s v="INTER-STATE"/>
    <s v="Maharashtra"/>
    <s v="YES"/>
    <n v="6154"/>
    <n v="431516.24000000005"/>
    <n v="383569.98000000004"/>
    <n v="47946.259999999995"/>
    <m/>
    <n v="47946.259999999995"/>
    <m/>
    <m/>
    <m/>
    <m/>
    <m/>
    <m/>
    <m/>
    <m/>
    <m/>
    <m/>
    <m/>
    <m/>
    <m/>
  </r>
  <r>
    <x v="2"/>
    <x v="0"/>
    <x v="8"/>
    <s v="STIFFNER 72MM 115 BOARD + 10µ POLY"/>
    <s v="SATGURU ENGRAVURES"/>
    <s v="LOCAL"/>
    <s v="Himachal pradesh"/>
    <s v="(blank)"/>
    <n v="13887.620000000003"/>
    <n v="1047126.0299999999"/>
    <n v="1006851.95"/>
    <n v="40274.080000000002"/>
    <m/>
    <m/>
    <m/>
    <m/>
    <m/>
    <m/>
    <n v="40274.080000000002"/>
    <m/>
    <m/>
    <m/>
    <m/>
    <m/>
    <m/>
    <m/>
    <m/>
  </r>
  <r>
    <x v="2"/>
    <x v="0"/>
    <x v="8"/>
    <s v="STIFFNER 72MM 115 BOARD + 10µ POLY"/>
    <s v="SWEET INDUSTRIES INDIA PVT.LTD"/>
    <s v="LOCAL"/>
    <s v="Himachal pradesh"/>
    <s v="(blank)"/>
    <n v="14984"/>
    <n v="1178115.0900000001"/>
    <n v="1132802.96"/>
    <n v="45312.13"/>
    <m/>
    <m/>
    <m/>
    <m/>
    <m/>
    <m/>
    <n v="45312.13"/>
    <m/>
    <m/>
    <m/>
    <m/>
    <m/>
    <m/>
    <m/>
    <m/>
  </r>
  <r>
    <x v="2"/>
    <x v="0"/>
    <x v="8"/>
    <s v="STIFFNER 72MM 80 BOARD + 10Μ POLY"/>
    <s v="ADHUNIK PACKAGERS PVT. LTD"/>
    <s v="LOCAL"/>
    <s v="Himachal pradesh"/>
    <s v="(blank)"/>
    <n v="5093.6000000000004"/>
    <n v="429879.27"/>
    <n v="413345.45999999996"/>
    <n v="16533.809999999998"/>
    <m/>
    <m/>
    <m/>
    <m/>
    <m/>
    <m/>
    <n v="16533.809999999998"/>
    <m/>
    <m/>
    <m/>
    <m/>
    <m/>
    <m/>
    <m/>
    <m/>
  </r>
  <r>
    <x v="2"/>
    <x v="0"/>
    <x v="8"/>
    <s v="STIFFNER 74MM 115 BOARD + 10µ POLY"/>
    <s v="ADHUNIK PACKAGERS PVT. LTD"/>
    <s v="LOCAL"/>
    <s v="Himachal pradesh"/>
    <s v="(blank)"/>
    <n v="33090.399999999994"/>
    <n v="2573215.4899999998"/>
    <n v="2474245.67"/>
    <n v="98969.819999999992"/>
    <m/>
    <m/>
    <m/>
    <m/>
    <m/>
    <m/>
    <n v="98969.819999999992"/>
    <m/>
    <m/>
    <m/>
    <m/>
    <m/>
    <m/>
    <m/>
    <m/>
  </r>
  <r>
    <x v="2"/>
    <x v="0"/>
    <x v="8"/>
    <s v="STIFFNER 74MM 115 BOARD + 10µ POLY"/>
    <s v="ARIHANT FLEXI PACK"/>
    <s v="INTER-STATE"/>
    <s v="Maharashtra"/>
    <s v="YES"/>
    <n v="12751"/>
    <n v="894688.89"/>
    <n v="795279"/>
    <n v="99409.89"/>
    <m/>
    <n v="99409.89"/>
    <m/>
    <m/>
    <m/>
    <m/>
    <m/>
    <m/>
    <m/>
    <m/>
    <m/>
    <m/>
    <m/>
    <m/>
    <m/>
  </r>
  <r>
    <x v="2"/>
    <x v="0"/>
    <x v="8"/>
    <s v="STIFFNER 74MM 115 BOARD + 10µ POLY"/>
    <s v="SWEET INDUSTRIES INDIA PVT.LTD"/>
    <s v="LOCAL"/>
    <s v="Himachal pradesh"/>
    <s v="(blank)"/>
    <n v="10036"/>
    <n v="782480.36"/>
    <n v="752384.95000000007"/>
    <n v="30095.410000000003"/>
    <m/>
    <m/>
    <m/>
    <m/>
    <m/>
    <m/>
    <n v="30095.410000000003"/>
    <m/>
    <m/>
    <m/>
    <m/>
    <m/>
    <m/>
    <m/>
    <m/>
  </r>
  <r>
    <x v="2"/>
    <x v="0"/>
    <x v="8"/>
    <s v="STIFFNER 75MM 80 ARSR + 10 POLY"/>
    <s v="ADHUNIK PACKAGERS PVT. LTD"/>
    <s v="LOCAL"/>
    <s v="Himachal pradesh"/>
    <s v="(blank)"/>
    <n v="2037"/>
    <n v="171914.65"/>
    <n v="165302.54999999999"/>
    <n v="6612.1"/>
    <m/>
    <m/>
    <m/>
    <m/>
    <m/>
    <m/>
    <n v="6612.1"/>
    <m/>
    <m/>
    <m/>
    <m/>
    <m/>
    <m/>
    <m/>
    <m/>
  </r>
  <r>
    <x v="2"/>
    <x v="0"/>
    <x v="8"/>
    <s v="STIFFNER 77MM 115 BOARD + 10Μ POLY"/>
    <s v="ADHUNIK PACKAGERS PVT. LTD"/>
    <s v="LOCAL"/>
    <s v="Himachal pradesh"/>
    <s v="(blank)"/>
    <n v="7889.0999999999985"/>
    <n v="614421.23"/>
    <n v="590789.65"/>
    <n v="23631.58"/>
    <m/>
    <m/>
    <m/>
    <m/>
    <m/>
    <m/>
    <n v="23631.58"/>
    <m/>
    <m/>
    <m/>
    <m/>
    <m/>
    <m/>
    <m/>
    <m/>
  </r>
  <r>
    <x v="2"/>
    <x v="0"/>
    <x v="8"/>
    <s v="STIFFNER 77MM 115 BOARD + 10Μ POLY"/>
    <s v="ARIHANT FLEXI PACK"/>
    <s v="INTER-STATE"/>
    <s v="Maharashtra"/>
    <s v="YES"/>
    <n v="1875"/>
    <n v="131561.65000000002"/>
    <n v="116943.69"/>
    <n v="14617.96"/>
    <m/>
    <n v="14617.96"/>
    <m/>
    <m/>
    <m/>
    <m/>
    <m/>
    <m/>
    <m/>
    <m/>
    <m/>
    <m/>
    <m/>
    <m/>
    <m/>
  </r>
  <r>
    <x v="2"/>
    <x v="0"/>
    <x v="8"/>
    <s v="STIFFNER 77MM 115 BOARD + 10Μ POLY"/>
    <s v="SATGURU ENGRAVURES"/>
    <s v="LOCAL"/>
    <s v="Himachal pradesh"/>
    <s v="(blank)"/>
    <n v="2002.6599999999999"/>
    <n v="151000.56"/>
    <n v="145192.85"/>
    <n v="5807.71"/>
    <m/>
    <m/>
    <m/>
    <m/>
    <m/>
    <m/>
    <n v="5807.71"/>
    <m/>
    <m/>
    <m/>
    <m/>
    <m/>
    <m/>
    <m/>
    <m/>
  </r>
  <r>
    <x v="2"/>
    <x v="0"/>
    <x v="8"/>
    <s v="STIFFNER 88MM 115 BOARD + 10Μ POLY"/>
    <s v="ADHUNIK PACKAGERS PVT. LTD"/>
    <s v="LOCAL"/>
    <s v="Himachal pradesh"/>
    <s v="(blank)"/>
    <n v="1213.5"/>
    <n v="94128.15"/>
    <n v="90507.839999999997"/>
    <n v="3620.3100000000004"/>
    <m/>
    <m/>
    <m/>
    <m/>
    <m/>
    <m/>
    <n v="3620.3100000000004"/>
    <m/>
    <m/>
    <m/>
    <m/>
    <m/>
    <m/>
    <m/>
    <m/>
  </r>
  <r>
    <x v="2"/>
    <x v="0"/>
    <x v="8"/>
    <s v="STIFFNER 88MM 115 BOARD + 10Μ POLY"/>
    <s v="ARIHANT FLEXI PACK"/>
    <s v="INTER-STATE"/>
    <s v="Maharashtra"/>
    <s v="YES"/>
    <n v="292"/>
    <n v="20409.71"/>
    <n v="18141.96"/>
    <n v="2267.75"/>
    <m/>
    <n v="2267.75"/>
    <m/>
    <m/>
    <m/>
    <m/>
    <m/>
    <m/>
    <m/>
    <m/>
    <m/>
    <m/>
    <m/>
    <m/>
    <m/>
  </r>
  <r>
    <x v="2"/>
    <x v="0"/>
    <x v="8"/>
    <s v="STIFFNER 88MM 115 BOARD + 10Μ POLY"/>
    <s v="SWEET INDUSTRIES INDIA PVT.LTD"/>
    <s v="LOCAL"/>
    <s v="Himachal pradesh"/>
    <s v="(blank)"/>
    <n v="1036"/>
    <n v="80372.5"/>
    <n v="77281.25"/>
    <n v="3091.25"/>
    <m/>
    <m/>
    <m/>
    <m/>
    <m/>
    <m/>
    <n v="3091.25"/>
    <m/>
    <m/>
    <m/>
    <m/>
    <m/>
    <m/>
    <m/>
    <m/>
  </r>
  <r>
    <x v="2"/>
    <x v="0"/>
    <x v="8"/>
    <s v="STIFFNER 89MM 130 BOARD + 10Μ POLY"/>
    <s v="ADHUNIK PACKAGERS PVT. LTD"/>
    <s v="LOCAL"/>
    <s v="Himachal pradesh"/>
    <s v="(blank)"/>
    <n v="29534.13"/>
    <n v="2286917.77"/>
    <n v="2198959.4"/>
    <n v="87958.369999999966"/>
    <m/>
    <m/>
    <m/>
    <m/>
    <m/>
    <m/>
    <n v="87958.369999999966"/>
    <m/>
    <m/>
    <m/>
    <m/>
    <m/>
    <m/>
    <m/>
    <m/>
  </r>
  <r>
    <x v="2"/>
    <x v="0"/>
    <x v="8"/>
    <s v="STIFFNER 89MM 130 BOARD + 10Μ POLY"/>
    <s v="ARIHANT FLEXI PACK"/>
    <s v="INTER-STATE"/>
    <s v="Maharashtra"/>
    <s v="YES"/>
    <n v="7263"/>
    <n v="506515.24"/>
    <n v="450235.75"/>
    <n v="56279.49"/>
    <m/>
    <n v="56279.49"/>
    <m/>
    <m/>
    <m/>
    <m/>
    <m/>
    <m/>
    <m/>
    <m/>
    <m/>
    <m/>
    <m/>
    <m/>
    <m/>
  </r>
  <r>
    <x v="2"/>
    <x v="0"/>
    <x v="8"/>
    <s v="STIFFNER 89MM 130 BOARD + 10Μ POLY"/>
    <s v="SATGURU ENGRAVURES"/>
    <s v="LOCAL"/>
    <s v="Himachal pradesh"/>
    <s v="(blank)"/>
    <n v="4471.07"/>
    <n v="334793.73"/>
    <n v="321917.04000000004"/>
    <n v="12876.689999999999"/>
    <m/>
    <m/>
    <m/>
    <m/>
    <m/>
    <m/>
    <n v="12876.689999999999"/>
    <m/>
    <m/>
    <m/>
    <m/>
    <m/>
    <m/>
    <m/>
    <m/>
  </r>
  <r>
    <x v="2"/>
    <x v="0"/>
    <x v="8"/>
    <s v="STIFFNER 89MM 130 BOARD + 10Μ POLY"/>
    <s v="SWEET INDUSTRIES INDIA PVT.LTD"/>
    <s v="LOCAL"/>
    <s v="Himachal pradesh"/>
    <s v="(blank)"/>
    <n v="3540"/>
    <n v="279154.52"/>
    <n v="268417.8"/>
    <n v="10736.72"/>
    <m/>
    <m/>
    <m/>
    <m/>
    <m/>
    <m/>
    <n v="10736.72"/>
    <m/>
    <m/>
    <m/>
    <m/>
    <m/>
    <m/>
    <m/>
    <m/>
  </r>
  <r>
    <x v="2"/>
    <x v="0"/>
    <x v="8"/>
    <s v="STIFFNER  60MM 80 ARSR +10 POLY"/>
    <s v="ADHUNIK PACKAGERS PVT. LTD"/>
    <s v="LOCAL"/>
    <s v="Himachal pradesh"/>
    <s v="(blank)"/>
    <n v="16360"/>
    <n v="1340236.93"/>
    <n v="1288689.3400000001"/>
    <n v="51547.590000000004"/>
    <m/>
    <m/>
    <m/>
    <m/>
    <m/>
    <m/>
    <n v="51547.590000000004"/>
    <m/>
    <m/>
    <m/>
    <m/>
    <m/>
    <m/>
    <m/>
    <m/>
  </r>
  <r>
    <x v="2"/>
    <x v="0"/>
    <x v="8"/>
    <s v="STIFFNER  60MM 80 ARSR +10 POLY"/>
    <s v="SATGURU ENGRAVURES"/>
    <s v="LOCAL"/>
    <s v="Himachal pradesh"/>
    <s v="(blank)"/>
    <n v="542.54999999999995"/>
    <n v="43024.21"/>
    <n v="41369.440000000002"/>
    <n v="1654.77"/>
    <m/>
    <m/>
    <m/>
    <m/>
    <m/>
    <m/>
    <n v="1654.77"/>
    <m/>
    <m/>
    <m/>
    <m/>
    <m/>
    <m/>
    <m/>
    <m/>
  </r>
  <r>
    <x v="2"/>
    <x v="0"/>
    <x v="1"/>
    <s v="TRICLOSAN"/>
    <s v="KUMAR ORGANIC PRODUCTS LIMITED"/>
    <s v="INTER-STATE"/>
    <s v="Karnataka"/>
    <s v="(blank)"/>
    <n v="250"/>
    <n v="301218.18"/>
    <n v="262499.5"/>
    <n v="38718.68"/>
    <m/>
    <n v="32812.44"/>
    <m/>
    <m/>
    <m/>
    <m/>
    <m/>
    <m/>
    <m/>
    <m/>
    <m/>
    <m/>
    <m/>
    <n v="5906.24"/>
    <m/>
  </r>
  <r>
    <x v="2"/>
    <x v="0"/>
    <x v="1"/>
    <s v="TRICLOSAN-VIV20-JNJ"/>
    <s v="KUMAR ORGANIC PRODUCTS LIMITED"/>
    <s v="INTER-STATE"/>
    <s v="Karnataka"/>
    <s v="(blank)"/>
    <n v="200"/>
    <n v="239975.64"/>
    <n v="209129.1"/>
    <n v="30846.54"/>
    <m/>
    <n v="26141.14"/>
    <m/>
    <m/>
    <m/>
    <m/>
    <m/>
    <m/>
    <m/>
    <m/>
    <m/>
    <m/>
    <m/>
    <n v="4705.3999999999996"/>
    <m/>
  </r>
  <r>
    <x v="2"/>
    <x v="0"/>
    <x v="1"/>
    <s v="TRICLOSAN-VIV20-JNJ"/>
    <s v="VIVIMED LABS LIMITED"/>
    <s v="INTER-STATE"/>
    <s v="Andhra pradesh"/>
    <s v="(blank)"/>
    <n v="1300"/>
    <n v="1566336.33"/>
    <n v="1364998.98"/>
    <n v="201337.34999999998"/>
    <m/>
    <n v="170624.88"/>
    <m/>
    <m/>
    <m/>
    <m/>
    <m/>
    <m/>
    <m/>
    <m/>
    <m/>
    <m/>
    <m/>
    <n v="30712.47"/>
    <m/>
  </r>
  <r>
    <x v="2"/>
    <x v="0"/>
    <x v="3"/>
    <s v="TULSI LIQUID EXTRACT"/>
    <s v="KONARK HERBALS AND HEALTH CARE"/>
    <s v="INTER-STATE"/>
    <s v="Maharashtra"/>
    <s v="YES"/>
    <n v="60"/>
    <n v="30375"/>
    <n v="27000"/>
    <n v="3375"/>
    <m/>
    <n v="3375"/>
    <m/>
    <m/>
    <m/>
    <m/>
    <m/>
    <m/>
    <m/>
    <m/>
    <m/>
    <m/>
    <m/>
    <m/>
    <m/>
  </r>
  <r>
    <x v="2"/>
    <x v="0"/>
    <x v="1"/>
    <s v="TULSI OIL ( BASIL OIL )"/>
    <s v="S.A.V.AROMATIC"/>
    <s v="INTER-STATE"/>
    <s v="Delhi"/>
    <s v="(blank)"/>
    <n v="250"/>
    <n v="178500"/>
    <n v="175000"/>
    <n v="3500"/>
    <m/>
    <m/>
    <m/>
    <m/>
    <m/>
    <m/>
    <m/>
    <m/>
    <m/>
    <m/>
    <m/>
    <m/>
    <m/>
    <n v="3500"/>
    <m/>
  </r>
  <r>
    <x v="2"/>
    <x v="0"/>
    <x v="3"/>
    <s v="TURMERIC LIQUID EXTRACT"/>
    <s v="KONARK HERBALS AND HEALTH CARE"/>
    <s v="INTER-STATE"/>
    <s v="Maharashtra"/>
    <s v="YES"/>
    <n v="10"/>
    <n v="4500"/>
    <n v="4000"/>
    <n v="500"/>
    <m/>
    <n v="500"/>
    <m/>
    <m/>
    <m/>
    <m/>
    <m/>
    <m/>
    <m/>
    <m/>
    <m/>
    <m/>
    <m/>
    <m/>
    <m/>
  </r>
  <r>
    <x v="2"/>
    <x v="0"/>
    <x v="1"/>
    <s v="TURMERIC OLEORESINS 15% CURCUMINE"/>
    <s v="MIN CHEM INDIA"/>
    <s v="INTER-STATE"/>
    <s v="Maharashtra"/>
    <s v="(blank)"/>
    <n v="30"/>
    <n v="30600"/>
    <n v="30000"/>
    <n v="600"/>
    <m/>
    <m/>
    <m/>
    <m/>
    <m/>
    <m/>
    <m/>
    <m/>
    <m/>
    <m/>
    <m/>
    <m/>
    <m/>
    <n v="600"/>
    <m/>
  </r>
  <r>
    <x v="2"/>
    <x v="0"/>
    <x v="6"/>
    <s v="WRAPPER  BACTER SHIELD SOAP 125G 8MIC"/>
    <s v="MODERN PACKAGING COMPANY"/>
    <s v="INTER-STATE"/>
    <s v="Gujarat"/>
    <s v="(blank)"/>
    <n v="980.48"/>
    <n v="172140.41999999998"/>
    <n v="150013.44"/>
    <n v="22126.980000000003"/>
    <m/>
    <n v="18751.68"/>
    <m/>
    <m/>
    <m/>
    <m/>
    <m/>
    <m/>
    <m/>
    <m/>
    <m/>
    <m/>
    <m/>
    <n v="3375.3"/>
    <m/>
  </r>
  <r>
    <x v="2"/>
    <x v="0"/>
    <x v="6"/>
    <s v="WRAPPER  BACTER SHIELD SOAP 34G 8MIC"/>
    <s v="MODERN PACKAGING COMPANY"/>
    <s v="INTER-STATE"/>
    <s v="Gujarat"/>
    <s v="(blank)"/>
    <n v="2229.44"/>
    <n v="393701.97999999992"/>
    <n v="343096.57999999996"/>
    <n v="50605.4"/>
    <m/>
    <n v="42885.929999999993"/>
    <m/>
    <m/>
    <m/>
    <m/>
    <m/>
    <m/>
    <m/>
    <m/>
    <m/>
    <m/>
    <m/>
    <n v="7719.4700000000012"/>
    <m/>
  </r>
  <r>
    <x v="2"/>
    <x v="0"/>
    <x v="6"/>
    <s v="WRAPPER  BACTER SHIELD SOAP 70G S"/>
    <s v="MODERN PACKAGING COMPANY"/>
    <s v="INTER-STATE"/>
    <s v="Gujarat"/>
    <s v="(blank)"/>
    <n v="836.74"/>
    <n v="147995.03999999998"/>
    <n v="128971.72"/>
    <n v="19023.32"/>
    <m/>
    <n v="16121.460000000001"/>
    <m/>
    <m/>
    <m/>
    <m/>
    <m/>
    <m/>
    <m/>
    <m/>
    <m/>
    <m/>
    <m/>
    <n v="2901.8599999999997"/>
    <m/>
  </r>
  <r>
    <x v="2"/>
    <x v="0"/>
    <x v="6"/>
    <s v="WRAPPER  JO A&amp;C SOAP 100G 8MIC"/>
    <s v="MODERN PACKAGING COMPANY"/>
    <s v="INTER-STATE"/>
    <s v="Gujarat"/>
    <s v="(blank)"/>
    <n v="10925.460000000001"/>
    <n v="1928250.2100000002"/>
    <n v="1680411.04"/>
    <n v="247839.17"/>
    <m/>
    <n v="209976.07"/>
    <m/>
    <m/>
    <n v="36.159999999999997"/>
    <n v="18.079999999999998"/>
    <m/>
    <m/>
    <m/>
    <m/>
    <m/>
    <m/>
    <m/>
    <n v="37808.86"/>
    <m/>
  </r>
  <r>
    <x v="2"/>
    <x v="0"/>
    <x v="6"/>
    <s v="WRAPPER  JO A&amp;C SOAP 55G 8MIC"/>
    <s v="MODERN PACKAGING COMPANY"/>
    <s v="INTER-STATE"/>
    <s v="Gujarat"/>
    <s v="(blank)"/>
    <n v="41501.149999999994"/>
    <n v="7365112.1500000004"/>
    <n v="6418546.540000001"/>
    <n v="946565.60999999964"/>
    <m/>
    <n v="801722.94000000018"/>
    <m/>
    <m/>
    <n v="285.79000000000002"/>
    <n v="142.9"/>
    <m/>
    <m/>
    <m/>
    <m/>
    <m/>
    <m/>
    <m/>
    <n v="144413.97999999992"/>
    <m/>
  </r>
  <r>
    <x v="2"/>
    <x v="0"/>
    <x v="6"/>
    <s v="WRAPPER  JO A&amp;C SOAP 60G MP 8MIC"/>
    <s v="MODERN PACKAGING COMPANY"/>
    <s v="INTER-STATE"/>
    <s v="Gujarat"/>
    <s v="(blank)"/>
    <n v="7635.7690000000002"/>
    <n v="1344357.82"/>
    <n v="1171553.6200000003"/>
    <n v="172804.20000000004"/>
    <m/>
    <n v="146444.23000000001"/>
    <m/>
    <m/>
    <m/>
    <m/>
    <m/>
    <m/>
    <m/>
    <m/>
    <m/>
    <m/>
    <m/>
    <n v="26359.969999999998"/>
    <m/>
  </r>
  <r>
    <x v="2"/>
    <x v="0"/>
    <x v="6"/>
    <s v="WRAPPER  JO HERBAL SOAP 100G 8MIC"/>
    <s v="MODERN PACKAGING COMPANY"/>
    <s v="INTER-STATE"/>
    <s v="Gujarat"/>
    <s v="(blank)"/>
    <n v="3196.58"/>
    <n v="560866.92999999993"/>
    <n v="488772.91000000003"/>
    <n v="72094.02"/>
    <m/>
    <n v="61096.62"/>
    <m/>
    <m/>
    <m/>
    <m/>
    <m/>
    <m/>
    <m/>
    <m/>
    <m/>
    <m/>
    <m/>
    <n v="10997.400000000001"/>
    <m/>
  </r>
  <r>
    <x v="2"/>
    <x v="0"/>
    <x v="6"/>
    <s v="WRAPPER  JO HERBAL SOAP 55G 8MIC"/>
    <s v="MODERN PACKAGING COMPANY"/>
    <s v="INTER-STATE"/>
    <s v="Gujarat"/>
    <s v="(blank)"/>
    <n v="20383.839999999997"/>
    <n v="3617877.709999999"/>
    <n v="3152834.5600000001"/>
    <n v="465043.15000000008"/>
    <m/>
    <n v="394104.35999999993"/>
    <m/>
    <m/>
    <m/>
    <m/>
    <m/>
    <m/>
    <m/>
    <m/>
    <m/>
    <m/>
    <m/>
    <n v="70938.789999999964"/>
    <m/>
  </r>
  <r>
    <x v="2"/>
    <x v="0"/>
    <x v="6"/>
    <s v="WRAPPER  JO LIME SOAP 100G 8MIC"/>
    <s v="ADHUNIK PACKAGERS PVT. LTD"/>
    <s v="LOCAL"/>
    <s v="Himachal pradesh"/>
    <s v="(blank)"/>
    <n v="6305.6"/>
    <n v="1086321.1300000001"/>
    <n v="1044845.89"/>
    <n v="41475.24"/>
    <m/>
    <m/>
    <m/>
    <m/>
    <m/>
    <m/>
    <n v="41475.24"/>
    <n v="0"/>
    <m/>
    <m/>
    <m/>
    <m/>
    <m/>
    <m/>
    <m/>
  </r>
  <r>
    <x v="2"/>
    <x v="0"/>
    <x v="6"/>
    <s v="WRAPPER  JO LIME SOAP 100G 8MIC"/>
    <s v="MODERN PACKAGING COMPANY"/>
    <s v="INTER-STATE"/>
    <s v="Gujarat"/>
    <s v="(blank)"/>
    <n v="19744.12"/>
    <n v="3532877.51"/>
    <n v="3078760.3299999996"/>
    <n v="454117.18000000005"/>
    <m/>
    <n v="384845.05"/>
    <m/>
    <m/>
    <m/>
    <m/>
    <m/>
    <m/>
    <m/>
    <m/>
    <m/>
    <m/>
    <m/>
    <n v="69272.13"/>
    <m/>
  </r>
  <r>
    <x v="2"/>
    <x v="0"/>
    <x v="6"/>
    <s v="WRAPPER  JO LIME SOAP 55G 8MIC"/>
    <s v="MODERN PACKAGING COMPANY"/>
    <s v="INTER-STATE"/>
    <s v="Gujarat"/>
    <s v="(blank)"/>
    <n v="54944.78"/>
    <n v="9720022.9800000023"/>
    <n v="8470608.1700000018"/>
    <n v="1249414.81"/>
    <m/>
    <n v="1058826.1000000003"/>
    <m/>
    <m/>
    <m/>
    <m/>
    <m/>
    <m/>
    <m/>
    <m/>
    <m/>
    <m/>
    <m/>
    <n v="190588.70999999993"/>
    <m/>
  </r>
  <r>
    <x v="2"/>
    <x v="0"/>
    <x v="6"/>
    <s v="WRAPPER  JO LIME SOAP 60G MP 8MIC"/>
    <s v="MODERN PACKAGING COMPANY"/>
    <s v="INTER-STATE"/>
    <s v="Gujarat"/>
    <s v="(blank)"/>
    <n v="8185.7699999999995"/>
    <n v="1442331.2699999998"/>
    <n v="1256943.3800000001"/>
    <n v="185387.89"/>
    <m/>
    <n v="157078.38"/>
    <m/>
    <m/>
    <n v="18.989999999999998"/>
    <n v="9.49"/>
    <m/>
    <m/>
    <m/>
    <m/>
    <m/>
    <m/>
    <m/>
    <n v="28281.03"/>
    <m/>
  </r>
  <r>
    <x v="2"/>
    <x v="0"/>
    <x v="6"/>
    <s v="WRAPPER  JO SANDAL SOAP 100G 8MIC"/>
    <s v="MODERN PACKAGING COMPANY"/>
    <s v="INTER-STATE"/>
    <s v="Gujarat"/>
    <s v="(blank)"/>
    <n v="8512.2899999999972"/>
    <n v="1498413.7899999998"/>
    <n v="1305807.18"/>
    <n v="192606.61000000004"/>
    <m/>
    <n v="163225.93999999997"/>
    <m/>
    <m/>
    <m/>
    <m/>
    <m/>
    <m/>
    <m/>
    <m/>
    <m/>
    <m/>
    <m/>
    <n v="29380.670000000002"/>
    <m/>
  </r>
  <r>
    <x v="2"/>
    <x v="0"/>
    <x v="6"/>
    <s v="WRAPPER  JO SANDAL SOAP 55G 8MIC"/>
    <s v="MODERN PACKAGING COMPANY"/>
    <s v="INTER-STATE"/>
    <s v="Gujarat"/>
    <s v="(blank)"/>
    <n v="12712.319999999998"/>
    <n v="2242736.1599999997"/>
    <n v="1954454.14"/>
    <n v="288282.02000000008"/>
    <m/>
    <n v="244306.78000000006"/>
    <m/>
    <m/>
    <m/>
    <m/>
    <m/>
    <m/>
    <m/>
    <m/>
    <m/>
    <m/>
    <m/>
    <n v="43975.239999999983"/>
    <m/>
  </r>
  <r>
    <x v="2"/>
    <x v="0"/>
    <x v="6"/>
    <s v="WRAPPER  JO SANDAL SOAP 60G MP 8MIC"/>
    <s v="MODERN PACKAGING COMPANY"/>
    <s v="INTER-STATE"/>
    <s v="Gujarat"/>
    <s v="(blank)"/>
    <n v="2040.96"/>
    <n v="358733.5"/>
    <n v="312621.77"/>
    <n v="46111.73"/>
    <m/>
    <n v="39077.72"/>
    <m/>
    <m/>
    <m/>
    <m/>
    <m/>
    <m/>
    <m/>
    <m/>
    <m/>
    <m/>
    <m/>
    <n v="7034.01"/>
    <m/>
  </r>
  <r>
    <x v="2"/>
    <x v="0"/>
    <x v="6"/>
    <s v="WRAPPER BACTER SHIELD NT SOAP 125G 8MIC"/>
    <s v="MODERN PACKAGING COMPANY"/>
    <s v="INTER-STATE"/>
    <s v="Gujarat"/>
    <s v="(blank)"/>
    <n v="1462.75"/>
    <n v="258437.34000000003"/>
    <n v="225217.71999999997"/>
    <n v="33219.620000000003"/>
    <m/>
    <n v="28152.22"/>
    <m/>
    <m/>
    <m/>
    <m/>
    <m/>
    <m/>
    <m/>
    <m/>
    <m/>
    <m/>
    <m/>
    <n v="5067.3999999999996"/>
    <m/>
  </r>
  <r>
    <x v="2"/>
    <x v="0"/>
    <x v="6"/>
    <s v="WRAPPER BACTER SHIELD NT SOAP 34G 8MIC"/>
    <s v="MODERN PACKAGING COMPANY"/>
    <s v="INTER-STATE"/>
    <s v="Gujarat"/>
    <s v="(blank)"/>
    <n v="1088.6899999999998"/>
    <n v="192772.79000000004"/>
    <n v="167993.71"/>
    <n v="24779.079999999998"/>
    <m/>
    <n v="20999.219999999998"/>
    <m/>
    <m/>
    <m/>
    <m/>
    <m/>
    <m/>
    <m/>
    <m/>
    <m/>
    <m/>
    <m/>
    <n v="3779.8599999999997"/>
    <m/>
  </r>
  <r>
    <x v="2"/>
    <x v="0"/>
    <x v="6"/>
    <s v="WRAPPER BACTER SHIELD NT SOAP 60+10G MP"/>
    <s v="MODERN PACKAGING COMPANY"/>
    <s v="INTER-STATE"/>
    <s v="Gujarat"/>
    <s v="(blank)"/>
    <n v="1515.44"/>
    <n v="270489.93"/>
    <n v="235721.06"/>
    <n v="34768.870000000003"/>
    <m/>
    <n v="29465.14"/>
    <m/>
    <m/>
    <m/>
    <m/>
    <m/>
    <m/>
    <m/>
    <m/>
    <m/>
    <m/>
    <m/>
    <n v="5303.7300000000005"/>
    <m/>
  </r>
  <r>
    <x v="2"/>
    <x v="0"/>
    <x v="6"/>
    <s v="WRAPPER BACTER SHIELD SOAP 125G MP NEW"/>
    <s v="MODERN PACKAGING COMPANY"/>
    <s v="INTER-STATE"/>
    <s v="Gujarat"/>
    <s v="(blank)"/>
    <n v="500.2"/>
    <n v="89454.7"/>
    <n v="77956.17"/>
    <n v="11498.53"/>
    <m/>
    <n v="9744.52"/>
    <m/>
    <m/>
    <m/>
    <m/>
    <m/>
    <m/>
    <m/>
    <m/>
    <m/>
    <m/>
    <m/>
    <n v="1754.01"/>
    <m/>
  </r>
  <r>
    <x v="2"/>
    <x v="0"/>
    <x v="6"/>
    <s v="WRAPPER BACTER SHIELD SOAP 34G NEW"/>
    <s v="MODERN PACKAGING COMPANY"/>
    <s v="INTER-STATE"/>
    <s v="Gujarat"/>
    <s v="(blank)"/>
    <n v="5089.08"/>
    <n v="897578.73"/>
    <n v="782203.67"/>
    <n v="115375.05999999997"/>
    <m/>
    <n v="97775.48"/>
    <m/>
    <m/>
    <m/>
    <m/>
    <m/>
    <m/>
    <m/>
    <m/>
    <m/>
    <m/>
    <m/>
    <n v="17599.580000000002"/>
    <m/>
  </r>
  <r>
    <x v="2"/>
    <x v="0"/>
    <x v="6"/>
    <s v="WRAPPER BACTER SHIELD SOAP 60+10G SP NEW"/>
    <s v="MODERN PACKAGING COMPANY"/>
    <s v="INTER-STATE"/>
    <s v="Gujarat"/>
    <s v="(blank)"/>
    <n v="2024.8899999999999"/>
    <n v="358218.89999999997"/>
    <n v="312173.33"/>
    <n v="46045.569999999992"/>
    <m/>
    <n v="39021.659999999996"/>
    <m/>
    <m/>
    <m/>
    <m/>
    <m/>
    <m/>
    <m/>
    <m/>
    <m/>
    <m/>
    <m/>
    <n v="7023.9100000000008"/>
    <m/>
  </r>
  <r>
    <x v="2"/>
    <x v="0"/>
    <x v="6"/>
    <s v="WRAPPER BS TRANS BALANCE SOAP 125G MP"/>
    <s v="MODERN PACKAGING COMPANY"/>
    <s v="INTER-STATE"/>
    <s v="Gujarat"/>
    <s v="(blank)"/>
    <n v="995.08"/>
    <n v="173336.26"/>
    <n v="151055.56"/>
    <n v="22280.699999999997"/>
    <m/>
    <n v="18881.949999999997"/>
    <m/>
    <m/>
    <m/>
    <m/>
    <m/>
    <m/>
    <m/>
    <m/>
    <m/>
    <m/>
    <m/>
    <n v="3398.75"/>
    <m/>
  </r>
  <r>
    <x v="2"/>
    <x v="0"/>
    <x v="6"/>
    <s v="WRAPPER BS TRANS BALANCE SOAP 60G SIN"/>
    <s v="MODERN PACKAGING COMPANY"/>
    <s v="INTER-STATE"/>
    <s v="Gujarat"/>
    <s v="(blank)"/>
    <n v="988.09"/>
    <n v="172202.38"/>
    <n v="150067.43"/>
    <n v="22134.95"/>
    <m/>
    <n v="18758.43"/>
    <m/>
    <m/>
    <m/>
    <m/>
    <m/>
    <m/>
    <m/>
    <m/>
    <m/>
    <m/>
    <m/>
    <n v="3376.52"/>
    <m/>
  </r>
  <r>
    <x v="2"/>
    <x v="0"/>
    <x v="6"/>
    <s v="WRAPPER BS TRANS FRESH SOAP 125G MP"/>
    <s v="MODERN PACKAGING COMPANY"/>
    <s v="INTER-STATE"/>
    <s v="Gujarat"/>
    <s v="(blank)"/>
    <n v="464.31"/>
    <n v="81677.58"/>
    <n v="71178.720000000001"/>
    <n v="10498.86"/>
    <m/>
    <n v="8897.34"/>
    <m/>
    <m/>
    <m/>
    <m/>
    <m/>
    <m/>
    <m/>
    <m/>
    <m/>
    <m/>
    <m/>
    <n v="1601.52"/>
    <m/>
  </r>
  <r>
    <x v="2"/>
    <x v="0"/>
    <x v="6"/>
    <s v="WRAPPER BS TRANS FRESH SOAP 60G SIN"/>
    <s v="MODERN PACKAGING COMPANY"/>
    <s v="INTER-STATE"/>
    <s v="Gujarat"/>
    <s v="(blank)"/>
    <n v="2144.0099999999998"/>
    <n v="371406.67000000004"/>
    <n v="323665.95"/>
    <n v="47740.72"/>
    <m/>
    <n v="40458.239999999998"/>
    <m/>
    <m/>
    <m/>
    <m/>
    <m/>
    <m/>
    <m/>
    <m/>
    <m/>
    <m/>
    <m/>
    <n v="7282.4800000000005"/>
    <m/>
  </r>
  <r>
    <x v="2"/>
    <x v="0"/>
    <x v="6"/>
    <s v="WRAPPER BS TRANS NATURAL SOAP 125G MP"/>
    <s v="MODERN PACKAGING COMPANY"/>
    <s v="INTER-STATE"/>
    <s v="Gujarat"/>
    <s v="(blank)"/>
    <n v="955.05"/>
    <n v="166446.58000000002"/>
    <n v="145051.47999999998"/>
    <n v="21395.1"/>
    <m/>
    <n v="18131.440000000002"/>
    <m/>
    <m/>
    <m/>
    <m/>
    <m/>
    <m/>
    <m/>
    <m/>
    <m/>
    <m/>
    <m/>
    <n v="3263.66"/>
    <m/>
  </r>
  <r>
    <x v="2"/>
    <x v="0"/>
    <x v="6"/>
    <s v="WRAPPER BS TRANS NATURAL SOAP 60G SIN"/>
    <s v="MODERN PACKAGING COMPANY"/>
    <s v="INTER-STATE"/>
    <s v="Gujarat"/>
    <s v="(blank)"/>
    <n v="468.33"/>
    <n v="82384.75"/>
    <n v="71794.990000000005"/>
    <n v="10589.76"/>
    <m/>
    <n v="8974.3700000000008"/>
    <m/>
    <m/>
    <m/>
    <m/>
    <m/>
    <m/>
    <m/>
    <m/>
    <m/>
    <m/>
    <m/>
    <n v="1615.39"/>
    <m/>
  </r>
  <r>
    <x v="2"/>
    <x v="0"/>
    <x v="6"/>
    <s v="WRAPPER JO A&amp;C SOAP 125G MP 8MIC"/>
    <s v="MODERN PACKAGING COMPANY"/>
    <s v="INTER-STATE"/>
    <s v="Gujarat"/>
    <s v="(blank)"/>
    <n v="13607.519999999999"/>
    <n v="2403726.8100000005"/>
    <n v="2094786.26"/>
    <n v="308940.55000000005"/>
    <m/>
    <n v="261706.61000000002"/>
    <m/>
    <m/>
    <n v="68.02"/>
    <n v="34.01"/>
    <m/>
    <m/>
    <m/>
    <m/>
    <m/>
    <m/>
    <m/>
    <n v="47131.910000000011"/>
    <m/>
  </r>
  <r>
    <x v="2"/>
    <x v="0"/>
    <x v="6"/>
    <s v="WRAPPER JO A&amp;C SOAP 150G MP 8MIC"/>
    <s v="MODERN PACKAGING COMPANY"/>
    <s v="INTER-STATE"/>
    <s v="Gujarat"/>
    <s v="(blank)"/>
    <n v="2058.17"/>
    <n v="361072.29"/>
    <n v="314659.95"/>
    <n v="46412.340000000004"/>
    <m/>
    <n v="39332.490000000005"/>
    <m/>
    <m/>
    <m/>
    <m/>
    <m/>
    <m/>
    <m/>
    <m/>
    <m/>
    <m/>
    <m/>
    <n v="7079.85"/>
    <m/>
  </r>
  <r>
    <x v="2"/>
    <x v="0"/>
    <x v="6"/>
    <s v="WRAPPER JO A&amp;C SOAP 30G 13 GSM HM"/>
    <s v="MODERN PACKAGING COMPANY"/>
    <s v="INTER-STATE"/>
    <s v="Gujarat"/>
    <s v="(blank)"/>
    <n v="497.35"/>
    <n v="88430.94"/>
    <n v="77064"/>
    <n v="11366.939999999999"/>
    <m/>
    <n v="9633"/>
    <m/>
    <m/>
    <m/>
    <m/>
    <m/>
    <m/>
    <m/>
    <m/>
    <m/>
    <m/>
    <m/>
    <n v="1733.94"/>
    <m/>
  </r>
  <r>
    <x v="2"/>
    <x v="0"/>
    <x v="6"/>
    <s v="WRAPPER JO A&amp;C SOAP 30G 8MIC"/>
    <s v="MODERN PACKAGING COMPANY"/>
    <s v="INTER-STATE"/>
    <s v="Gujarat"/>
    <s v="(blank)"/>
    <n v="7304.48"/>
    <n v="1307882.5499999998"/>
    <n v="1139985.1199999999"/>
    <n v="167897.43000000002"/>
    <m/>
    <n v="141621.48000000001"/>
    <m/>
    <m/>
    <n v="420.8"/>
    <n v="210.4"/>
    <m/>
    <m/>
    <m/>
    <m/>
    <m/>
    <m/>
    <m/>
    <n v="25644.750000000004"/>
    <m/>
  </r>
  <r>
    <x v="2"/>
    <x v="0"/>
    <x v="6"/>
    <s v="WRAPPER JO A&amp;C SOAP 30G MINIS"/>
    <s v="MODERN PACKAGING COMPANY"/>
    <s v="INTER-STATE"/>
    <s v="Gujarat"/>
    <s v="(blank)"/>
    <n v="8429.56"/>
    <n v="1478041.36"/>
    <n v="1288053.45"/>
    <n v="189987.91"/>
    <m/>
    <n v="161006.71"/>
    <m/>
    <m/>
    <m/>
    <m/>
    <m/>
    <m/>
    <m/>
    <m/>
    <m/>
    <m/>
    <m/>
    <n v="28981.199999999997"/>
    <m/>
  </r>
  <r>
    <x v="2"/>
    <x v="0"/>
    <x v="6"/>
    <s v="WRAPPER JO A&amp;C SOAP 55G MP 13GSM HM"/>
    <s v="MODERN PACKAGING COMPANY"/>
    <s v="INTER-STATE"/>
    <s v="Gujarat"/>
    <s v="(blank)"/>
    <n v="599.77"/>
    <n v="106642.18"/>
    <n v="92934.36"/>
    <n v="13707.82"/>
    <m/>
    <n v="11616.8"/>
    <m/>
    <m/>
    <m/>
    <m/>
    <m/>
    <m/>
    <m/>
    <m/>
    <m/>
    <m/>
    <m/>
    <n v="2091.02"/>
    <m/>
  </r>
  <r>
    <x v="2"/>
    <x v="0"/>
    <x v="6"/>
    <s v="WRAPPER JO A&amp;C SOAP 55G+10G MP 8MIC"/>
    <s v="MODERN PACKAGING COMPANY"/>
    <s v="INTER-STATE"/>
    <s v="Gujarat"/>
    <s v="(blank)"/>
    <n v="12353.45"/>
    <n v="2179291.4699999997"/>
    <n v="1899164.6500000004"/>
    <n v="280126.81999999995"/>
    <m/>
    <n v="237395.60000000003"/>
    <m/>
    <m/>
    <m/>
    <m/>
    <m/>
    <m/>
    <m/>
    <m/>
    <m/>
    <m/>
    <m/>
    <n v="42731.220000000016"/>
    <m/>
  </r>
  <r>
    <x v="2"/>
    <x v="0"/>
    <x v="6"/>
    <s v="WRAPPER JO A&amp;C SOAP 65G SINGLES 8 MIC"/>
    <s v="MODERN PACKAGING COMPANY"/>
    <s v="INTER-STATE"/>
    <s v="Gujarat"/>
    <s v="(blank)"/>
    <n v="5190.6999999999989"/>
    <n v="921742.38999999966"/>
    <n v="803261.31999999983"/>
    <n v="118481.07"/>
    <m/>
    <n v="100407.67999999999"/>
    <m/>
    <m/>
    <m/>
    <m/>
    <m/>
    <m/>
    <m/>
    <m/>
    <m/>
    <m/>
    <m/>
    <n v="18073.390000000003"/>
    <m/>
  </r>
  <r>
    <x v="2"/>
    <x v="0"/>
    <x v="6"/>
    <s v="WRAPPER JO C&amp;O SOAP 100G MP"/>
    <s v="MODERN PACKAGING COMPANY"/>
    <s v="INTER-STATE"/>
    <s v="Gujarat"/>
    <s v="(blank)"/>
    <n v="1527.29"/>
    <n v="264727.73"/>
    <n v="230699.55000000002"/>
    <n v="34028.18"/>
    <m/>
    <n v="28837.440000000002"/>
    <m/>
    <m/>
    <m/>
    <m/>
    <m/>
    <m/>
    <m/>
    <m/>
    <m/>
    <m/>
    <m/>
    <n v="5190.74"/>
    <m/>
  </r>
  <r>
    <x v="2"/>
    <x v="0"/>
    <x v="6"/>
    <s v="WRAPPER JO C&amp;O SOAP 125G MP"/>
    <s v="MODERN PACKAGING COMPANY"/>
    <s v="INTER-STATE"/>
    <s v="Gujarat"/>
    <s v="(blank)"/>
    <n v="2457.7800000000002"/>
    <n v="425510.99"/>
    <n v="370815.68000000005"/>
    <n v="54695.31"/>
    <m/>
    <n v="46351.96"/>
    <m/>
    <m/>
    <m/>
    <m/>
    <m/>
    <m/>
    <m/>
    <m/>
    <m/>
    <m/>
    <m/>
    <n v="8343.35"/>
    <m/>
  </r>
  <r>
    <x v="2"/>
    <x v="0"/>
    <x v="6"/>
    <s v="WRAPPER JO C&amp;O SOAP 55 MP"/>
    <s v="MODERN PACKAGING COMPANY"/>
    <s v="INTER-STATE"/>
    <s v="Gujarat"/>
    <s v="(blank)"/>
    <n v="2316.41"/>
    <n v="402364.72"/>
    <n v="350644.63"/>
    <n v="51720.09"/>
    <m/>
    <n v="43830.590000000004"/>
    <m/>
    <m/>
    <m/>
    <m/>
    <m/>
    <m/>
    <m/>
    <m/>
    <m/>
    <m/>
    <m/>
    <n v="7889.5"/>
    <m/>
  </r>
  <r>
    <x v="2"/>
    <x v="0"/>
    <x v="6"/>
    <s v="WRAPPER JO HERBAL SOAP 30G 8MIC"/>
    <s v="MODERN PACKAGING COMPANY"/>
    <s v="INTER-STATE"/>
    <s v="Gujarat"/>
    <s v="(blank)"/>
    <n v="2658.6"/>
    <n v="473219.4"/>
    <n v="412391.64"/>
    <n v="60827.759999999995"/>
    <m/>
    <n v="51548.939999999995"/>
    <m/>
    <m/>
    <m/>
    <m/>
    <m/>
    <m/>
    <m/>
    <m/>
    <m/>
    <m/>
    <m/>
    <n v="9278.82"/>
    <m/>
  </r>
  <r>
    <x v="2"/>
    <x v="0"/>
    <x v="6"/>
    <s v="WRAPPER JO HERBAL SOAP 30G MINIS"/>
    <s v="MODERN PACKAGING COMPANY"/>
    <s v="INTER-STATE"/>
    <s v="Gujarat"/>
    <s v="(blank)"/>
    <n v="3008.9"/>
    <n v="528139.81999999995"/>
    <n v="460252.55"/>
    <n v="67887.27"/>
    <m/>
    <n v="57531.570000000007"/>
    <m/>
    <m/>
    <m/>
    <m/>
    <m/>
    <m/>
    <m/>
    <m/>
    <m/>
    <m/>
    <m/>
    <n v="10355.700000000003"/>
    <m/>
  </r>
  <r>
    <x v="2"/>
    <x v="0"/>
    <x v="6"/>
    <s v="WRAPPER JO HERBAL SOAP 55G+10G MP 8MIC"/>
    <s v="MODERN PACKAGING COMPANY"/>
    <s v="INTER-STATE"/>
    <s v="Gujarat"/>
    <s v="(blank)"/>
    <n v="2805.3399999999997"/>
    <n v="494693.2"/>
    <n v="431105.19"/>
    <n v="63588.009999999995"/>
    <m/>
    <n v="53888.150000000009"/>
    <m/>
    <m/>
    <m/>
    <m/>
    <m/>
    <m/>
    <m/>
    <m/>
    <m/>
    <m/>
    <m/>
    <n v="9699.86"/>
    <m/>
  </r>
  <r>
    <x v="2"/>
    <x v="0"/>
    <x v="6"/>
    <s v="WRAPPER JO LIME SOAP 100G 13 GSM HM"/>
    <s v="MODERN PACKAGING COMPANY"/>
    <s v="INTER-STATE"/>
    <s v="Gujarat"/>
    <s v="(blank)"/>
    <n v="365.94"/>
    <n v="65066"/>
    <n v="56702.400000000001"/>
    <n v="8363.6"/>
    <m/>
    <n v="7087.8"/>
    <m/>
    <m/>
    <m/>
    <m/>
    <m/>
    <m/>
    <m/>
    <m/>
    <m/>
    <m/>
    <m/>
    <n v="1275.8"/>
    <m/>
  </r>
  <r>
    <x v="2"/>
    <x v="0"/>
    <x v="6"/>
    <s v="WRAPPER JO LIME SOAP 125G MP 8MIC"/>
    <s v="ADHUNIK PACKAGERS PVT. LTD"/>
    <s v="LOCAL"/>
    <s v="Himachal pradesh"/>
    <s v="(blank)"/>
    <n v="599.1"/>
    <n v="101496.98999999999"/>
    <n v="97593.26"/>
    <n v="3903.73"/>
    <m/>
    <m/>
    <m/>
    <m/>
    <m/>
    <m/>
    <n v="3903.73"/>
    <m/>
    <m/>
    <m/>
    <m/>
    <m/>
    <m/>
    <m/>
    <m/>
  </r>
  <r>
    <x v="2"/>
    <x v="0"/>
    <x v="6"/>
    <s v="WRAPPER JO LIME SOAP 125G MP 8MIC"/>
    <s v="MODERN PACKAGING COMPANY"/>
    <s v="INTER-STATE"/>
    <s v="Gujarat"/>
    <s v="(blank)"/>
    <n v="20371.660000000003"/>
    <n v="3612936.1900000004"/>
    <n v="3148528.2199999997"/>
    <n v="464407.97"/>
    <m/>
    <n v="393566.03000000009"/>
    <m/>
    <m/>
    <m/>
    <m/>
    <m/>
    <m/>
    <m/>
    <m/>
    <m/>
    <m/>
    <m/>
    <n v="70841.940000000017"/>
    <m/>
  </r>
  <r>
    <x v="2"/>
    <x v="0"/>
    <x v="6"/>
    <s v="WRAPPER JO LIME SOAP 150G MP 8MIC"/>
    <s v="MODERN PACKAGING COMPANY"/>
    <s v="INTER-STATE"/>
    <s v="Gujarat"/>
    <s v="(blank)"/>
    <n v="2076.35"/>
    <n v="364226.73"/>
    <n v="317408.91000000003"/>
    <n v="46817.82"/>
    <m/>
    <n v="39676.119999999995"/>
    <m/>
    <m/>
    <m/>
    <m/>
    <m/>
    <m/>
    <m/>
    <m/>
    <m/>
    <m/>
    <m/>
    <n v="7141.7"/>
    <m/>
  </r>
  <r>
    <x v="2"/>
    <x v="0"/>
    <x v="6"/>
    <s v="WRAPPER JO LIME SOAP 30G 13 GSM HM"/>
    <s v="MODERN PACKAGING COMPANY"/>
    <s v="INTER-STATE"/>
    <s v="Gujarat"/>
    <s v="(blank)"/>
    <n v="510.62"/>
    <n v="90790.2"/>
    <n v="79120"/>
    <n v="11670.2"/>
    <m/>
    <n v="9890"/>
    <m/>
    <m/>
    <m/>
    <m/>
    <m/>
    <m/>
    <m/>
    <m/>
    <m/>
    <m/>
    <m/>
    <n v="1780.2"/>
    <m/>
  </r>
  <r>
    <x v="2"/>
    <x v="0"/>
    <x v="6"/>
    <s v="WRAPPER JO LIME SOAP 30G 8MIC"/>
    <s v="MODERN PACKAGING COMPANY"/>
    <s v="INTER-STATE"/>
    <s v="Gujarat"/>
    <s v="(blank)"/>
    <n v="13471.968000000001"/>
    <n v="2409548.69"/>
    <n v="2099997.79"/>
    <n v="309550.89999999997"/>
    <m/>
    <n v="261803.74999999997"/>
    <m/>
    <m/>
    <n v="334.07"/>
    <n v="167.03"/>
    <m/>
    <m/>
    <m/>
    <m/>
    <m/>
    <m/>
    <m/>
    <n v="47246.049999999996"/>
    <m/>
  </r>
  <r>
    <x v="2"/>
    <x v="0"/>
    <x v="6"/>
    <s v="WRAPPER JO LIME SOAP 30G MINIS"/>
    <s v="ADHUNIK PACKAGERS PVT. LTD"/>
    <s v="LOCAL"/>
    <s v="Himachal pradesh"/>
    <s v="(blank)"/>
    <n v="2299"/>
    <n v="389487.39"/>
    <n v="374507.1"/>
    <n v="14980.289999999999"/>
    <m/>
    <m/>
    <m/>
    <m/>
    <m/>
    <m/>
    <n v="14980.289999999999"/>
    <m/>
    <m/>
    <m/>
    <m/>
    <m/>
    <m/>
    <m/>
    <m/>
  </r>
  <r>
    <x v="2"/>
    <x v="0"/>
    <x v="6"/>
    <s v="WRAPPER JO LIME SOAP 30G MINIS"/>
    <s v="MODERN PACKAGING COMPANY"/>
    <s v="INTER-STATE"/>
    <s v="Gujarat"/>
    <s v="(blank)"/>
    <n v="12868.609999999997"/>
    <n v="2256516.4500000002"/>
    <n v="1966463.1099999996"/>
    <n v="290053.33999999997"/>
    <m/>
    <n v="245807.91999999998"/>
    <m/>
    <m/>
    <m/>
    <m/>
    <m/>
    <m/>
    <m/>
    <m/>
    <m/>
    <m/>
    <m/>
    <n v="44245.420000000006"/>
    <m/>
  </r>
  <r>
    <x v="2"/>
    <x v="0"/>
    <x v="6"/>
    <s v="WRAPPER JO LIME SOAP 55G MP 13GSM HM"/>
    <s v="MODERN PACKAGING COMPANY"/>
    <s v="INTER-STATE"/>
    <s v="Gujarat"/>
    <s v="(blank)"/>
    <n v="494.85"/>
    <n v="87986.549999999988"/>
    <n v="76676.73"/>
    <n v="11309.82"/>
    <m/>
    <n v="9584.59"/>
    <m/>
    <m/>
    <m/>
    <m/>
    <m/>
    <m/>
    <m/>
    <m/>
    <m/>
    <m/>
    <m/>
    <n v="1725.23"/>
    <m/>
  </r>
  <r>
    <x v="2"/>
    <x v="0"/>
    <x v="6"/>
    <s v="WRAPPER JO LIME SOAP 55G+10G MP 8MIC"/>
    <s v="ADHUNIK PACKAGERS PVT. LTD"/>
    <s v="LOCAL"/>
    <s v="Himachal pradesh"/>
    <s v="(blank)"/>
    <n v="461.5"/>
    <n v="78185.48000000001"/>
    <n v="75178.350000000006"/>
    <n v="3007.13"/>
    <m/>
    <m/>
    <m/>
    <m/>
    <m/>
    <m/>
    <n v="3007.13"/>
    <m/>
    <m/>
    <m/>
    <m/>
    <m/>
    <m/>
    <m/>
    <m/>
  </r>
  <r>
    <x v="2"/>
    <x v="0"/>
    <x v="6"/>
    <s v="WRAPPER JO LIME SOAP 55G+10G MP 8MIC"/>
    <s v="MODERN PACKAGING COMPANY"/>
    <s v="INTER-STATE"/>
    <s v="Gujarat"/>
    <s v="(blank)"/>
    <n v="20929.610000000004"/>
    <n v="3692324.1199999992"/>
    <n v="3217711.6100000003"/>
    <n v="474612.51"/>
    <m/>
    <n v="402213.99000000005"/>
    <m/>
    <m/>
    <m/>
    <m/>
    <m/>
    <m/>
    <m/>
    <m/>
    <m/>
    <m/>
    <m/>
    <n v="72398.519999999975"/>
    <m/>
  </r>
  <r>
    <x v="2"/>
    <x v="0"/>
    <x v="6"/>
    <s v="WRAPPER JO LIME SOAP 65G SINGLES 8 MIC"/>
    <s v="MODERN PACKAGING COMPANY"/>
    <s v="INTER-STATE"/>
    <s v="Gujarat"/>
    <s v="(blank)"/>
    <n v="3938.1200000000003"/>
    <n v="695713.37000000011"/>
    <n v="606286.17000000004"/>
    <n v="89427.199999999997"/>
    <m/>
    <n v="75785.76999999999"/>
    <m/>
    <m/>
    <m/>
    <m/>
    <m/>
    <m/>
    <m/>
    <m/>
    <m/>
    <m/>
    <m/>
    <n v="13641.429999999998"/>
    <m/>
  </r>
  <r>
    <x v="2"/>
    <x v="0"/>
    <x v="6"/>
    <s v="WRAPPER JO LIME SOAP 80G SP 8MIC"/>
    <s v="MODERN PACKAGING COMPANY"/>
    <s v="INTER-STATE"/>
    <s v="Gujarat"/>
    <s v="(blank)"/>
    <n v="10547.23"/>
    <n v="1849786.9999999998"/>
    <n v="1612014.8000000003"/>
    <n v="237772.19999999998"/>
    <m/>
    <n v="201501.86000000002"/>
    <m/>
    <m/>
    <m/>
    <m/>
    <m/>
    <m/>
    <m/>
    <m/>
    <m/>
    <m/>
    <m/>
    <n v="36270.340000000004"/>
    <m/>
  </r>
  <r>
    <x v="2"/>
    <x v="0"/>
    <x v="6"/>
    <s v="WRAPPER JO P&amp;C SOAP 100G MP"/>
    <s v="MODERN PACKAGING COMPANY"/>
    <s v="INTER-STATE"/>
    <s v="Gujarat"/>
    <s v="(blank)"/>
    <n v="9241.1299999999974"/>
    <n v="1626288.1400000001"/>
    <n v="1417244.56"/>
    <n v="209043.58000000002"/>
    <m/>
    <n v="177155.58000000002"/>
    <m/>
    <m/>
    <m/>
    <m/>
    <m/>
    <m/>
    <m/>
    <m/>
    <m/>
    <m/>
    <m/>
    <n v="31888.000000000004"/>
    <m/>
  </r>
  <r>
    <x v="2"/>
    <x v="0"/>
    <x v="6"/>
    <s v="WRAPPER JO P&amp;C SOAP 125G MP 8MIC"/>
    <s v="MODERN PACKAGING COMPANY"/>
    <s v="INTER-STATE"/>
    <s v="Gujarat"/>
    <s v="(blank)"/>
    <n v="8284.66"/>
    <n v="1469838.13"/>
    <n v="1280904.6599999999"/>
    <n v="188933.47"/>
    <m/>
    <n v="160113.1"/>
    <m/>
    <m/>
    <m/>
    <m/>
    <m/>
    <m/>
    <m/>
    <m/>
    <m/>
    <m/>
    <m/>
    <n v="28820.37000000001"/>
    <m/>
  </r>
  <r>
    <x v="2"/>
    <x v="0"/>
    <x v="6"/>
    <s v="WRAPPER JO P&amp;C SOAP 150G MP 8MIC"/>
    <s v="MODERN PACKAGING COMPANY"/>
    <s v="INTER-STATE"/>
    <s v="Gujarat"/>
    <s v="(blank)"/>
    <n v="511.65"/>
    <n v="92089.510000000009"/>
    <n v="80252.3"/>
    <n v="11837.21"/>
    <m/>
    <n v="10031.539999999999"/>
    <m/>
    <m/>
    <m/>
    <m/>
    <m/>
    <m/>
    <m/>
    <m/>
    <m/>
    <m/>
    <m/>
    <n v="1805.6699999999998"/>
    <m/>
  </r>
  <r>
    <x v="2"/>
    <x v="0"/>
    <x v="6"/>
    <s v="WRAPPER JO P&amp;C SOAP 55G MP"/>
    <s v="MODERN PACKAGING COMPANY"/>
    <s v="INTER-STATE"/>
    <s v="Gujarat"/>
    <s v="(blank)"/>
    <n v="21095.589999999997"/>
    <n v="3751290.8399999989"/>
    <n v="3269624.7800000003"/>
    <n v="481666.06"/>
    <m/>
    <n v="406589.56"/>
    <m/>
    <m/>
    <n v="1014.5100000000001"/>
    <n v="507.26000000000005"/>
    <m/>
    <m/>
    <m/>
    <m/>
    <m/>
    <m/>
    <m/>
    <n v="73554.729999999981"/>
    <m/>
  </r>
  <r>
    <x v="2"/>
    <x v="0"/>
    <x v="6"/>
    <s v="WRAPPER JO P&amp;C SOAP 55G+10G MP 8MIC"/>
    <s v="MODERN PACKAGING COMPANY"/>
    <s v="INTER-STATE"/>
    <s v="Gujarat"/>
    <s v="(blank)"/>
    <n v="3815.82"/>
    <n v="676383.7300000001"/>
    <n v="589441.15"/>
    <n v="86942.58"/>
    <m/>
    <n v="73680.14"/>
    <m/>
    <m/>
    <m/>
    <m/>
    <m/>
    <m/>
    <m/>
    <m/>
    <m/>
    <m/>
    <m/>
    <n v="13262.44"/>
    <m/>
  </r>
  <r>
    <x v="2"/>
    <x v="0"/>
    <x v="6"/>
    <s v="WRAPPER JO P&amp;C SOAP 60G MP"/>
    <s v="MODERN PACKAGING COMPANY"/>
    <s v="INTER-STATE"/>
    <s v="Gujarat"/>
    <s v="(blank)"/>
    <n v="1820.06"/>
    <n v="321175.67"/>
    <n v="279891.64"/>
    <n v="41284.03"/>
    <m/>
    <n v="34986.46"/>
    <m/>
    <m/>
    <m/>
    <m/>
    <m/>
    <m/>
    <m/>
    <m/>
    <m/>
    <m/>
    <m/>
    <n v="6297.57"/>
    <m/>
  </r>
  <r>
    <x v="2"/>
    <x v="0"/>
    <x v="6"/>
    <s v="WRAPPER JO R&amp;C SOAP 100G MP"/>
    <s v="MODERN PACKAGING COMPANY"/>
    <s v="INTER-STATE"/>
    <s v="Gujarat"/>
    <s v="(blank)"/>
    <n v="966.92000000000007"/>
    <n v="167540.65"/>
    <n v="146004.91999999998"/>
    <n v="21535.730000000003"/>
    <m/>
    <n v="18250.620000000003"/>
    <m/>
    <m/>
    <m/>
    <m/>
    <m/>
    <m/>
    <m/>
    <m/>
    <m/>
    <m/>
    <m/>
    <n v="3285.1099999999997"/>
    <m/>
  </r>
  <r>
    <x v="2"/>
    <x v="0"/>
    <x v="6"/>
    <s v="WRAPPER JO R&amp;C SOAP 125G MP"/>
    <s v="MODERN PACKAGING COMPANY"/>
    <s v="INTER-STATE"/>
    <s v="Gujarat"/>
    <s v="(blank)"/>
    <n v="482.5"/>
    <n v="83603.98"/>
    <n v="72857.5"/>
    <n v="10746.48"/>
    <m/>
    <n v="9107.19"/>
    <m/>
    <m/>
    <m/>
    <m/>
    <m/>
    <m/>
    <m/>
    <m/>
    <m/>
    <m/>
    <m/>
    <n v="1639.29"/>
    <m/>
  </r>
  <r>
    <x v="2"/>
    <x v="0"/>
    <x v="6"/>
    <s v="WRAPPER JO R&amp;C SOAP 55G MP"/>
    <s v="MODERN PACKAGING COMPANY"/>
    <s v="INTER-STATE"/>
    <s v="Gujarat"/>
    <s v="(blank)"/>
    <n v="318.77"/>
    <n v="55234.069999999992"/>
    <n v="48134.27"/>
    <n v="7099.7999999999993"/>
    <m/>
    <n v="6016.78"/>
    <m/>
    <m/>
    <m/>
    <m/>
    <m/>
    <m/>
    <m/>
    <m/>
    <m/>
    <m/>
    <m/>
    <n v="1083.02"/>
    <m/>
  </r>
  <r>
    <x v="2"/>
    <x v="0"/>
    <x v="6"/>
    <s v="WRAPPER JO SANDAL SOAP 125G MP 8MIC"/>
    <s v="MODERN PACKAGING COMPANY"/>
    <s v="INTER-STATE"/>
    <s v="Gujarat"/>
    <s v="(blank)"/>
    <n v="1585.3"/>
    <n v="278970.68"/>
    <n v="243111.71"/>
    <n v="35858.97"/>
    <m/>
    <n v="30388.959999999999"/>
    <m/>
    <m/>
    <m/>
    <m/>
    <m/>
    <m/>
    <m/>
    <m/>
    <m/>
    <m/>
    <m/>
    <n v="5470.01"/>
    <m/>
  </r>
  <r>
    <x v="2"/>
    <x v="0"/>
    <x v="6"/>
    <s v="WRAPPER JO SANDAL SOAP 55G+10G MP 8MIC"/>
    <s v="MODERN PACKAGING COMPANY"/>
    <s v="INTER-STATE"/>
    <s v="Gujarat"/>
    <s v="(blank)"/>
    <n v="4712.38"/>
    <n v="827888.71000000008"/>
    <n v="721471.63000000012"/>
    <n v="106417.08"/>
    <m/>
    <n v="90183.95"/>
    <m/>
    <m/>
    <m/>
    <m/>
    <m/>
    <m/>
    <m/>
    <m/>
    <m/>
    <m/>
    <m/>
    <n v="16233.13"/>
    <m/>
  </r>
  <r>
    <x v="2"/>
    <x v="0"/>
    <x v="1"/>
    <s v="XERLITE MAPLEORANGE TSNCJ-CI26100,12700"/>
    <s v="DEVARSONS INDUSTRIES PVT.LTD."/>
    <s v="INTER-STATE"/>
    <s v="Gujarat"/>
    <s v="(blank)"/>
    <n v="10"/>
    <n v="27540"/>
    <n v="24000"/>
    <n v="3540"/>
    <m/>
    <n v="3000"/>
    <m/>
    <m/>
    <m/>
    <m/>
    <m/>
    <m/>
    <m/>
    <m/>
    <m/>
    <m/>
    <m/>
    <n v="540"/>
    <m/>
  </r>
  <r>
    <x v="2"/>
    <x v="0"/>
    <x v="1"/>
    <s v="XIAMETER PMX-0245 CYCLOPENTASILOXANE"/>
    <s v="CONNELL BROS COMPANY"/>
    <s v="INTER-STATE"/>
    <s v="Maharashtra"/>
    <s v="(blank)"/>
    <n v="40"/>
    <n v="19722.03"/>
    <n v="17186.95"/>
    <n v="2535.08"/>
    <m/>
    <n v="2148.37"/>
    <m/>
    <m/>
    <m/>
    <m/>
    <m/>
    <m/>
    <m/>
    <m/>
    <m/>
    <m/>
    <m/>
    <n v="386.71000000000004"/>
    <m/>
  </r>
  <r>
    <x v="2"/>
    <x v="0"/>
    <x v="1"/>
    <s v="XIAMETER PMX-0245 CYCLOPENTASILOXANE"/>
    <s v="MASCOT UNIVERSAL PVT. LTD."/>
    <s v="INTER-STATE"/>
    <s v="Maharashtra"/>
    <s v="(blank)"/>
    <n v="20"/>
    <n v="9931.9"/>
    <n v="8655.25"/>
    <n v="1276.6500000000001"/>
    <m/>
    <n v="1081.9100000000001"/>
    <m/>
    <m/>
    <m/>
    <m/>
    <m/>
    <m/>
    <m/>
    <m/>
    <m/>
    <m/>
    <m/>
    <n v="194.74"/>
    <m/>
  </r>
  <r>
    <x v="2"/>
    <x v="1"/>
    <x v="1"/>
    <s v="3 PLY INNER BACTER SHIELD HS 50ML"/>
    <s v="BHANUSHALI PACKAGING"/>
    <s v="INTER-STATE"/>
    <s v="Gujarat"/>
    <s v="(blank)"/>
    <n v="991"/>
    <n v="4392.78"/>
    <n v="4062.88"/>
    <n v="329.9"/>
    <n v="243.77"/>
    <m/>
    <m/>
    <m/>
    <m/>
    <m/>
    <m/>
    <m/>
    <m/>
    <m/>
    <m/>
    <m/>
    <m/>
    <n v="86.13"/>
    <m/>
  </r>
  <r>
    <x v="2"/>
    <x v="1"/>
    <x v="1"/>
    <s v="ALOE VERA GEL"/>
    <s v="ALOE NATURALS"/>
    <s v="INTER-STATE"/>
    <s v="Rajsthan"/>
    <s v="(blank)"/>
    <n v="3100"/>
    <n v="309876"/>
    <n v="303800"/>
    <n v="6076.0000000000009"/>
    <m/>
    <m/>
    <m/>
    <m/>
    <m/>
    <m/>
    <m/>
    <m/>
    <m/>
    <m/>
    <m/>
    <m/>
    <m/>
    <n v="6076.0000000000009"/>
    <m/>
  </r>
  <r>
    <x v="2"/>
    <x v="1"/>
    <x v="1"/>
    <s v="BANDING LABEL DCAV FW 100ML+100ML"/>
    <s v="LORDS STICKERS CO"/>
    <s v="INTER-STATE"/>
    <s v="Maharashtra"/>
    <s v="(blank)"/>
    <n v="106900"/>
    <n v="178392"/>
    <n v="171040"/>
    <n v="7352"/>
    <m/>
    <m/>
    <m/>
    <m/>
    <m/>
    <m/>
    <m/>
    <n v="6552"/>
    <m/>
    <m/>
    <m/>
    <m/>
    <m/>
    <n v="800"/>
    <m/>
  </r>
  <r>
    <x v="2"/>
    <x v="1"/>
    <x v="1"/>
    <s v="BANDING LABEL DCAV FW 50ML+50ML"/>
    <s v="LORDS STICKERS CO"/>
    <s v="INTER-STATE"/>
    <s v="Maharashtra"/>
    <s v="(blank)"/>
    <n v="142980"/>
    <n v="177563"/>
    <n v="171575.49"/>
    <n v="5987.51"/>
    <m/>
    <m/>
    <m/>
    <m/>
    <m/>
    <m/>
    <m/>
    <n v="4260"/>
    <m/>
    <m/>
    <m/>
    <m/>
    <m/>
    <n v="1727.51"/>
    <m/>
  </r>
  <r>
    <x v="2"/>
    <x v="1"/>
    <x v="1"/>
    <s v="BANDING LABEL DCH FW 100ML+100ML"/>
    <s v="LAXMI PHARMA PACK"/>
    <s v="INTER-STATE"/>
    <s v="Gujarat"/>
    <s v="(blank)"/>
    <n v="21000"/>
    <n v="31567.73"/>
    <n v="27510"/>
    <n v="4057.73"/>
    <m/>
    <n v="3438.75"/>
    <m/>
    <m/>
    <m/>
    <m/>
    <m/>
    <m/>
    <m/>
    <m/>
    <m/>
    <m/>
    <m/>
    <n v="618.98"/>
    <m/>
  </r>
  <r>
    <x v="2"/>
    <x v="1"/>
    <x v="1"/>
    <s v="BANDING LABEL DCH FW 50ML+50ML"/>
    <s v="LAXMI PHARMA PACK"/>
    <s v="INTER-STATE"/>
    <s v="Gujarat"/>
    <s v="(blank)"/>
    <n v="21000"/>
    <n v="26266.28"/>
    <n v="22890"/>
    <n v="3376.28"/>
    <m/>
    <n v="2861.25"/>
    <m/>
    <m/>
    <m/>
    <m/>
    <m/>
    <m/>
    <m/>
    <m/>
    <m/>
    <m/>
    <m/>
    <n v="515.03"/>
    <m/>
  </r>
  <r>
    <x v="2"/>
    <x v="1"/>
    <x v="1"/>
    <s v="BANDING LABEL DCN FW 100ML+100ML"/>
    <s v="LAXMI PHARMA PACK"/>
    <s v="INTER-STATE"/>
    <s v="Gujarat"/>
    <s v="(blank)"/>
    <n v="21000"/>
    <n v="31567.73"/>
    <n v="27510"/>
    <n v="4057.73"/>
    <m/>
    <n v="3438.75"/>
    <m/>
    <m/>
    <m/>
    <m/>
    <m/>
    <m/>
    <m/>
    <m/>
    <m/>
    <m/>
    <m/>
    <n v="618.98"/>
    <m/>
  </r>
  <r>
    <x v="2"/>
    <x v="1"/>
    <x v="1"/>
    <s v="BANDING LABEL DCN FW 50ML+50ML"/>
    <s v="LAXMI PHARMA PACK"/>
    <s v="INTER-STATE"/>
    <s v="Gujarat"/>
    <s v="(blank)"/>
    <n v="31500"/>
    <n v="39398.82"/>
    <n v="34334.49"/>
    <n v="5064.3300000000008"/>
    <m/>
    <n v="4291.8100000000004"/>
    <m/>
    <m/>
    <m/>
    <m/>
    <m/>
    <m/>
    <m/>
    <m/>
    <m/>
    <m/>
    <m/>
    <n v="772.52"/>
    <m/>
  </r>
  <r>
    <x v="2"/>
    <x v="1"/>
    <x v="2"/>
    <s v="BOPP TAPE BACTER SHIELD NAT SOAP 48MM"/>
    <s v="D.K. Enterprises, Unit 1"/>
    <s v="INTER-STATE"/>
    <s v="Harayana"/>
    <s v="(blank)"/>
    <n v="13000"/>
    <n v="5874.9800000000005"/>
    <n v="5119.8"/>
    <n v="755.18000000000006"/>
    <m/>
    <n v="639.98"/>
    <m/>
    <m/>
    <m/>
    <m/>
    <m/>
    <m/>
    <m/>
    <m/>
    <m/>
    <m/>
    <m/>
    <n v="115.2"/>
    <m/>
  </r>
  <r>
    <x v="2"/>
    <x v="1"/>
    <x v="2"/>
    <s v="BOPP TAPE DC HONEY SOAP 48MM"/>
    <s v="D.K. Enterprises, Unit 1"/>
    <s v="INTER-STATE"/>
    <s v="Harayana"/>
    <s v="(blank)"/>
    <n v="13000"/>
    <n v="5875.2"/>
    <n v="5120"/>
    <n v="755.2"/>
    <m/>
    <n v="640"/>
    <m/>
    <m/>
    <m/>
    <m/>
    <m/>
    <m/>
    <m/>
    <m/>
    <m/>
    <m/>
    <m/>
    <n v="115.2"/>
    <m/>
  </r>
  <r>
    <x v="2"/>
    <x v="1"/>
    <x v="2"/>
    <s v="BOPP TAPE DC NEEM SOAP 48MM"/>
    <s v="D.K. Enterprises, Unit 1"/>
    <s v="INTER-STATE"/>
    <s v="Harayana"/>
    <s v="(blank)"/>
    <n v="13000"/>
    <n v="5874.75"/>
    <n v="5119.6099999999997"/>
    <n v="755.1400000000001"/>
    <m/>
    <n v="639.95000000000005"/>
    <m/>
    <m/>
    <m/>
    <m/>
    <m/>
    <m/>
    <m/>
    <m/>
    <m/>
    <m/>
    <m/>
    <n v="115.19"/>
    <m/>
  </r>
  <r>
    <x v="2"/>
    <x v="1"/>
    <x v="2"/>
    <s v="BOPP TAPE VVF PRINTED 48 MM"/>
    <s v="D.K. Enterprises, Unit 1"/>
    <s v="INTER-STATE"/>
    <s v="Harayana"/>
    <s v="(blank)"/>
    <n v="52000"/>
    <n v="22306.94"/>
    <n v="19439.589999999997"/>
    <n v="2867.3500000000004"/>
    <m/>
    <n v="2429.96"/>
    <m/>
    <m/>
    <m/>
    <m/>
    <m/>
    <m/>
    <m/>
    <m/>
    <m/>
    <m/>
    <m/>
    <n v="437.39"/>
    <m/>
  </r>
  <r>
    <x v="2"/>
    <x v="1"/>
    <x v="1"/>
    <s v="BOTTLE  BS HAND WASH  215ML"/>
    <s v="MULLACKAL POLYMERS"/>
    <s v="LOCAL"/>
    <s v="Daman-div"/>
    <s v="(blank)"/>
    <n v="259169"/>
    <n v="1511983.4700000004"/>
    <n v="1290654.23"/>
    <n v="221329.23999999982"/>
    <m/>
    <n v="161331.79999999996"/>
    <m/>
    <m/>
    <m/>
    <m/>
    <n v="50407.919999999962"/>
    <n v="9589.5199999999986"/>
    <m/>
    <m/>
    <m/>
    <m/>
    <m/>
    <m/>
    <m/>
  </r>
  <r>
    <x v="2"/>
    <x v="1"/>
    <x v="1"/>
    <s v="BOTTLE BACTER SHIELD HS 50ML"/>
    <s v="WEENER EMPIRE PLASTICS LTD."/>
    <s v="INTER-STATE"/>
    <s v="Dadra und nagar hav."/>
    <s v="(blank)"/>
    <n v="10000"/>
    <n v="22951.16"/>
    <n v="20001.009999999998"/>
    <n v="2950.15"/>
    <m/>
    <n v="2500.13"/>
    <m/>
    <m/>
    <m/>
    <m/>
    <m/>
    <m/>
    <m/>
    <m/>
    <m/>
    <m/>
    <m/>
    <n v="450.02"/>
    <m/>
  </r>
  <r>
    <x v="2"/>
    <x v="1"/>
    <x v="1"/>
    <s v="BOTTLE BACTER SHIELD HS 50ML"/>
    <s v="WEENER EMPIRE PLASTICS PRIVATE"/>
    <s v="INTER-STATE"/>
    <s v="Dadra und nagar hav."/>
    <s v="(blank)"/>
    <n v="10000"/>
    <n v="22950.97"/>
    <n v="20000.84"/>
    <n v="2950.13"/>
    <m/>
    <n v="2500.11"/>
    <m/>
    <m/>
    <m/>
    <m/>
    <m/>
    <m/>
    <m/>
    <m/>
    <m/>
    <m/>
    <m/>
    <n v="450.02"/>
    <m/>
  </r>
  <r>
    <x v="2"/>
    <x v="1"/>
    <x v="1"/>
    <s v="BOTTLE SURGI AID HR 100ML"/>
    <s v="WEENER EMPIRE PLASTICS PRIVATE"/>
    <s v="INTER-STATE"/>
    <s v="Dadra und nagar hav."/>
    <s v="YES"/>
    <n v="7350"/>
    <n v="25798.5"/>
    <n v="22932"/>
    <n v="2866.5"/>
    <m/>
    <n v="2866.5"/>
    <m/>
    <m/>
    <m/>
    <m/>
    <m/>
    <m/>
    <m/>
    <m/>
    <m/>
    <m/>
    <m/>
    <m/>
    <m/>
  </r>
  <r>
    <x v="2"/>
    <x v="1"/>
    <x v="1"/>
    <s v="BOTTLE SURGI AID HR 500ML"/>
    <s v="MULTIPLAST POLYMER PVT LTD"/>
    <s v="INTER-STATE"/>
    <s v="Maharashtra"/>
    <s v="(blank)"/>
    <n v="10000"/>
    <n v="94899.4"/>
    <n v="82701"/>
    <n v="12198.4"/>
    <m/>
    <n v="10337.629999999999"/>
    <m/>
    <m/>
    <m/>
    <m/>
    <m/>
    <m/>
    <m/>
    <m/>
    <m/>
    <m/>
    <m/>
    <n v="1860.77"/>
    <m/>
  </r>
  <r>
    <x v="2"/>
    <x v="1"/>
    <x v="1"/>
    <s v="CAP BACTER SHIELD HS 50/100ML"/>
    <s v="WEENER EMPIRE PLASTICS LTD."/>
    <s v="INTER-STATE"/>
    <s v="Dadra und nagar hav."/>
    <s v="(blank)"/>
    <n v="10000"/>
    <n v="12048.45"/>
    <n v="10499.74"/>
    <n v="1548.71"/>
    <m/>
    <n v="1312.47"/>
    <m/>
    <m/>
    <m/>
    <m/>
    <m/>
    <m/>
    <m/>
    <m/>
    <m/>
    <m/>
    <m/>
    <n v="236.24"/>
    <m/>
  </r>
  <r>
    <x v="2"/>
    <x v="1"/>
    <x v="1"/>
    <s v="CAP BACTER SHIELD HS 50/100ML"/>
    <s v="WEENER EMPIRE PLASTICS PRIVATE"/>
    <s v="INTER-STATE"/>
    <s v="Dadra und nagar hav."/>
    <s v="(blank)"/>
    <n v="10000"/>
    <n v="12048.64"/>
    <n v="10499.9"/>
    <n v="1548.74"/>
    <m/>
    <n v="1312.49"/>
    <m/>
    <m/>
    <m/>
    <m/>
    <m/>
    <m/>
    <m/>
    <m/>
    <m/>
    <m/>
    <m/>
    <n v="236.25"/>
    <m/>
  </r>
  <r>
    <x v="2"/>
    <x v="1"/>
    <x v="1"/>
    <s v="CAP SURGI AID HR 100ML"/>
    <s v="WEENER EMPIRE PLASTICS PRIVATE"/>
    <s v="INTER-STATE"/>
    <s v="Dadra und nagar hav."/>
    <s v="YES"/>
    <n v="7350"/>
    <n v="9673.880000000001"/>
    <n v="8599"/>
    <n v="1074.8800000000001"/>
    <m/>
    <n v="1074.8800000000001"/>
    <m/>
    <m/>
    <m/>
    <m/>
    <m/>
    <m/>
    <m/>
    <m/>
    <m/>
    <m/>
    <m/>
    <m/>
    <m/>
  </r>
  <r>
    <x v="2"/>
    <x v="1"/>
    <x v="1"/>
    <s v="CAP SURGI AID HR 500ML WADDED"/>
    <s v="MULTIPLAST POLYMER PVT LTD"/>
    <s v="INTER-STATE"/>
    <s v="Maharashtra"/>
    <s v="(blank)"/>
    <n v="10000"/>
    <n v="14801.61"/>
    <n v="12899"/>
    <n v="1902.6100000000001"/>
    <m/>
    <n v="1612.38"/>
    <m/>
    <m/>
    <m/>
    <m/>
    <m/>
    <m/>
    <m/>
    <m/>
    <m/>
    <m/>
    <m/>
    <n v="290.23"/>
    <m/>
  </r>
  <r>
    <x v="2"/>
    <x v="1"/>
    <x v="1"/>
    <s v="CARBOPOL ULTREZ 10"/>
    <s v="PIOMA CHEMICALS"/>
    <s v="INTER-STATE"/>
    <s v="Maharashtra"/>
    <s v="(blank)"/>
    <n v="40"/>
    <n v="43731.840000000004"/>
    <n v="38110.53"/>
    <n v="5621.3099999999995"/>
    <m/>
    <n v="4763.82"/>
    <m/>
    <m/>
    <m/>
    <m/>
    <m/>
    <m/>
    <m/>
    <m/>
    <m/>
    <m/>
    <m/>
    <n v="857.49"/>
    <m/>
  </r>
  <r>
    <x v="2"/>
    <x v="1"/>
    <x v="5"/>
    <s v="CARTON DC ALOE VERA FW 100ML+DC 125G"/>
    <s v="Ajanta Print Arts"/>
    <s v="INTER-STATE"/>
    <s v="Maharashtra"/>
    <s v="(blank)"/>
    <n v="78560"/>
    <n v="689777.28"/>
    <n v="601113.09000000008"/>
    <n v="88664.19"/>
    <m/>
    <n v="75139.139999999985"/>
    <m/>
    <m/>
    <m/>
    <m/>
    <m/>
    <m/>
    <m/>
    <m/>
    <m/>
    <m/>
    <m/>
    <n v="13525.05"/>
    <m/>
  </r>
  <r>
    <x v="2"/>
    <x v="1"/>
    <x v="5"/>
    <s v="CARTON DC ALOE VERA FW 50ML+DC 50G"/>
    <s v="Ajanta Print Arts"/>
    <s v="INTER-STATE"/>
    <s v="Maharashtra"/>
    <s v="(blank)"/>
    <n v="169255"/>
    <n v="936417.66999999993"/>
    <n v="816050.26"/>
    <n v="120367.41"/>
    <m/>
    <n v="102006.29000000001"/>
    <m/>
    <m/>
    <m/>
    <m/>
    <m/>
    <m/>
    <m/>
    <m/>
    <m/>
    <m/>
    <m/>
    <n v="18361.120000000003"/>
    <m/>
  </r>
  <r>
    <x v="2"/>
    <x v="1"/>
    <x v="5"/>
    <s v="CARTON TRAN DOY CARE FW 100ML BUY OFF1+1"/>
    <s v="Ajanta Print Arts"/>
    <s v="INTER-STATE"/>
    <s v="Maharashtra"/>
    <s v="(blank)"/>
    <n v="21450"/>
    <n v="184694.30000000002"/>
    <n v="160953.63"/>
    <n v="23740.670000000002"/>
    <m/>
    <n v="20119.210000000003"/>
    <m/>
    <m/>
    <m/>
    <m/>
    <m/>
    <m/>
    <m/>
    <m/>
    <m/>
    <m/>
    <m/>
    <n v="3621.46"/>
    <m/>
  </r>
  <r>
    <x v="2"/>
    <x v="1"/>
    <x v="5"/>
    <s v="CARTON TRAN DOY CARE FW 50ML BUY OFF 1+1"/>
    <s v="Ajanta Print Arts"/>
    <s v="INTER-STATE"/>
    <s v="Maharashtra"/>
    <s v="(blank)"/>
    <n v="13490"/>
    <n v="86686.61"/>
    <n v="75543.88"/>
    <n v="11142.73"/>
    <m/>
    <n v="9442.99"/>
    <m/>
    <m/>
    <m/>
    <m/>
    <m/>
    <m/>
    <m/>
    <m/>
    <m/>
    <m/>
    <m/>
    <n v="1699.74"/>
    <m/>
  </r>
  <r>
    <x v="2"/>
    <x v="1"/>
    <x v="0"/>
    <s v="CFB  BS HAND WASH  185ML RP OFFER PCK"/>
    <s v="BHANUSHALI PACKAGING"/>
    <s v="INTER-STATE"/>
    <s v="Gujarat"/>
    <s v="(blank)"/>
    <n v="8177"/>
    <n v="370166.37999999995"/>
    <n v="342366.24"/>
    <n v="27800.14"/>
    <n v="20541.98"/>
    <m/>
    <m/>
    <m/>
    <m/>
    <m/>
    <m/>
    <m/>
    <m/>
    <m/>
    <m/>
    <m/>
    <m/>
    <n v="7258.1599999999989"/>
    <m/>
  </r>
  <r>
    <x v="2"/>
    <x v="1"/>
    <x v="0"/>
    <s v="CFB  BS HAND WASH  215ML +185ML OFF PACK"/>
    <s v="BHANUSHALI PACKAGING"/>
    <s v="INTER-STATE"/>
    <s v="Gujarat"/>
    <s v="(blank)"/>
    <n v="3775"/>
    <n v="163932.97"/>
    <n v="151621.32"/>
    <n v="12311.65"/>
    <n v="9097.27"/>
    <m/>
    <m/>
    <m/>
    <m/>
    <m/>
    <m/>
    <m/>
    <m/>
    <m/>
    <m/>
    <m/>
    <m/>
    <n v="3214.38"/>
    <m/>
  </r>
  <r>
    <x v="2"/>
    <x v="1"/>
    <x v="0"/>
    <s v="CFB  BS HAND WASH  215ML BP"/>
    <s v="BHANUSHALI PACKAGING"/>
    <s v="INTER-STATE"/>
    <s v="Gujarat"/>
    <s v="(blank)"/>
    <n v="910"/>
    <n v="38077.54"/>
    <n v="35217.85"/>
    <n v="2859.69"/>
    <n v="2113.0699999999997"/>
    <m/>
    <m/>
    <m/>
    <m/>
    <m/>
    <m/>
    <m/>
    <m/>
    <m/>
    <m/>
    <m/>
    <m/>
    <n v="746.62"/>
    <m/>
  </r>
  <r>
    <x v="2"/>
    <x v="1"/>
    <x v="0"/>
    <s v="CFB BACTER SHIELD HS 50ML"/>
    <s v="BHANUSHALI PACKAGING"/>
    <s v="INTER-STATE"/>
    <s v="Gujarat"/>
    <s v="(blank)"/>
    <n v="500"/>
    <n v="9892.98"/>
    <n v="9150"/>
    <n v="742.98"/>
    <n v="549"/>
    <m/>
    <m/>
    <m/>
    <m/>
    <m/>
    <m/>
    <m/>
    <m/>
    <m/>
    <m/>
    <m/>
    <m/>
    <n v="193.98"/>
    <m/>
  </r>
  <r>
    <x v="2"/>
    <x v="1"/>
    <x v="0"/>
    <s v="CFB BS HAND WASH 800ML REFILL PACK"/>
    <s v="BHANUSHALI PACKAGING"/>
    <s v="INTER-STATE"/>
    <s v="Gujarat"/>
    <s v="(blank)"/>
    <n v="2601"/>
    <n v="109816.13"/>
    <n v="101568.75"/>
    <n v="8247.3799999999992"/>
    <n v="6094.1200000000008"/>
    <m/>
    <m/>
    <m/>
    <m/>
    <m/>
    <m/>
    <m/>
    <m/>
    <m/>
    <m/>
    <m/>
    <m/>
    <n v="2153.2600000000002"/>
    <m/>
  </r>
  <r>
    <x v="2"/>
    <x v="1"/>
    <x v="0"/>
    <s v="CFB BS HAND WASH 900ML REFILL PACK"/>
    <s v="BHANUSHALI PACKAGING"/>
    <s v="INTER-STATE"/>
    <s v="Gujarat"/>
    <s v="(blank)"/>
    <n v="12312"/>
    <n v="511494.79000000004"/>
    <n v="473080.64"/>
    <n v="38414.149999999994"/>
    <n v="28384.84"/>
    <m/>
    <m/>
    <m/>
    <m/>
    <m/>
    <m/>
    <m/>
    <m/>
    <m/>
    <m/>
    <m/>
    <m/>
    <n v="10029.31"/>
    <m/>
  </r>
  <r>
    <x v="2"/>
    <x v="1"/>
    <x v="0"/>
    <s v="CFB BS HAND WASH 900ML+215ml OFFER PCK"/>
    <s v="BHANUSHALI PACKAGING"/>
    <s v="INTER-STATE"/>
    <s v="Gujarat"/>
    <s v="(blank)"/>
    <n v="3464"/>
    <n v="133929.45000000001"/>
    <n v="123871.11"/>
    <n v="10058.34"/>
    <n v="7432.27"/>
    <m/>
    <m/>
    <m/>
    <m/>
    <m/>
    <m/>
    <m/>
    <m/>
    <m/>
    <m/>
    <m/>
    <m/>
    <n v="2626.07"/>
    <m/>
  </r>
  <r>
    <x v="2"/>
    <x v="1"/>
    <x v="0"/>
    <s v="CFB DC ALOE VERA FW 50ML+DC 50G"/>
    <s v="BHANUSHALI PACKAGING"/>
    <s v="INTER-STATE"/>
    <s v="Gujarat"/>
    <s v="(blank)"/>
    <n v="3534"/>
    <n v="83411.849999999991"/>
    <n v="77147.47"/>
    <n v="6264.38"/>
    <n v="4628.8500000000004"/>
    <m/>
    <m/>
    <m/>
    <m/>
    <m/>
    <m/>
    <m/>
    <m/>
    <m/>
    <m/>
    <m/>
    <m/>
    <n v="1635.53"/>
    <m/>
  </r>
  <r>
    <x v="2"/>
    <x v="1"/>
    <x v="0"/>
    <s v="CFB DOY CARE ALOE VERA FW 100ML"/>
    <s v="BHANUSHALI PACKAGING"/>
    <s v="INTER-STATE"/>
    <s v="Gujarat"/>
    <s v="(blank)"/>
    <n v="4304"/>
    <n v="106748.77"/>
    <n v="98731.76"/>
    <n v="8017.01"/>
    <n v="5923.9"/>
    <m/>
    <m/>
    <m/>
    <m/>
    <m/>
    <m/>
    <m/>
    <m/>
    <m/>
    <m/>
    <m/>
    <m/>
    <n v="2093.1099999999997"/>
    <m/>
  </r>
  <r>
    <x v="2"/>
    <x v="1"/>
    <x v="0"/>
    <s v="CFB DOY CARE ALOE VERA FW 100ML+100ML"/>
    <s v="BHANUSHALI PACKAGING"/>
    <s v="INTER-STATE"/>
    <s v="Gujarat"/>
    <s v="(blank)"/>
    <n v="5444"/>
    <n v="129173.03000000001"/>
    <n v="119471.91999999998"/>
    <n v="9701.1099999999988"/>
    <n v="7168.3099999999995"/>
    <m/>
    <m/>
    <m/>
    <m/>
    <m/>
    <m/>
    <m/>
    <m/>
    <m/>
    <m/>
    <m/>
    <m/>
    <n v="2532.7999999999997"/>
    <m/>
  </r>
  <r>
    <x v="2"/>
    <x v="1"/>
    <x v="0"/>
    <s v="CFB DOY CARE ALOE VERA FW 15ML"/>
    <s v="BHANUSHALI PACKAGING"/>
    <s v="INTER-STATE"/>
    <s v="Gujarat"/>
    <s v="(blank)"/>
    <n v="1043"/>
    <n v="15169.15"/>
    <n v="14029.92"/>
    <n v="1139.23"/>
    <n v="841.79000000000008"/>
    <m/>
    <m/>
    <m/>
    <m/>
    <m/>
    <m/>
    <m/>
    <m/>
    <m/>
    <m/>
    <m/>
    <m/>
    <n v="297.44"/>
    <m/>
  </r>
  <r>
    <x v="2"/>
    <x v="1"/>
    <x v="0"/>
    <s v="CFB DOY CARE ALOE VERA FW 15ML JAR PK"/>
    <s v="BHANUSHALI PACKAGING"/>
    <s v="INTER-STATE"/>
    <s v="Gujarat"/>
    <s v="(blank)"/>
    <n v="1750"/>
    <n v="28855.3"/>
    <n v="26688.21"/>
    <n v="2167.09"/>
    <n v="1601.3000000000002"/>
    <m/>
    <m/>
    <m/>
    <m/>
    <m/>
    <m/>
    <m/>
    <m/>
    <m/>
    <m/>
    <m/>
    <m/>
    <n v="565.79"/>
    <m/>
  </r>
  <r>
    <x v="2"/>
    <x v="1"/>
    <x v="0"/>
    <s v="CFB DOY CARE ALOE VERA FW 50ML"/>
    <s v="BHANUSHALI PACKAGING"/>
    <s v="INTER-STATE"/>
    <s v="Gujarat"/>
    <s v="(blank)"/>
    <n v="2528"/>
    <n v="60541.14"/>
    <n v="55994.39"/>
    <n v="4546.75"/>
    <n v="3359.67"/>
    <m/>
    <m/>
    <m/>
    <m/>
    <m/>
    <m/>
    <m/>
    <m/>
    <m/>
    <m/>
    <m/>
    <m/>
    <n v="1187.08"/>
    <m/>
  </r>
  <r>
    <x v="2"/>
    <x v="1"/>
    <x v="0"/>
    <s v="CFB DOY CARE ALOE VERA FW 50ML+50ML"/>
    <s v="BHANUSHALI PACKAGING"/>
    <s v="INTER-STATE"/>
    <s v="Gujarat"/>
    <s v="(blank)"/>
    <n v="5539"/>
    <n v="141396.07999999999"/>
    <n v="130776.97"/>
    <n v="10619.109999999999"/>
    <n v="7846.62"/>
    <m/>
    <m/>
    <m/>
    <m/>
    <m/>
    <m/>
    <m/>
    <m/>
    <m/>
    <m/>
    <m/>
    <m/>
    <n v="2772.49"/>
    <m/>
  </r>
  <r>
    <x v="2"/>
    <x v="1"/>
    <x v="0"/>
    <s v="CFB DOY CARE COMMON FW 100ML+100ML"/>
    <s v="BHANUSHALI PACKAGING"/>
    <s v="INTER-STATE"/>
    <s v="Gujarat"/>
    <s v="(blank)"/>
    <n v="1002"/>
    <n v="22858.5"/>
    <n v="21141.78"/>
    <n v="1716.72"/>
    <n v="1268.51"/>
    <m/>
    <m/>
    <m/>
    <m/>
    <m/>
    <m/>
    <m/>
    <m/>
    <m/>
    <m/>
    <m/>
    <m/>
    <n v="448.21"/>
    <m/>
  </r>
  <r>
    <x v="2"/>
    <x v="1"/>
    <x v="0"/>
    <s v="CFB DOY CARE COMMON FW 15ML JAR PK"/>
    <s v="BHANUSHALI PACKAGING"/>
    <s v="INTER-STATE"/>
    <s v="Gujarat"/>
    <s v="(blank)"/>
    <n v="1391"/>
    <n v="17446.29"/>
    <n v="16136.05"/>
    <n v="1310.24"/>
    <n v="968.16"/>
    <m/>
    <m/>
    <m/>
    <m/>
    <m/>
    <m/>
    <m/>
    <m/>
    <m/>
    <m/>
    <m/>
    <m/>
    <n v="342.08"/>
    <m/>
  </r>
  <r>
    <x v="2"/>
    <x v="1"/>
    <x v="0"/>
    <s v="CFB DOY CARE COMMON FW 50ML+50ML"/>
    <s v="BHANUSHALI PACKAGING"/>
    <s v="INTER-STATE"/>
    <s v="Gujarat"/>
    <s v="(blank)"/>
    <n v="1850"/>
    <n v="46005.06"/>
    <n v="42550"/>
    <n v="3455.06"/>
    <n v="2553"/>
    <m/>
    <m/>
    <m/>
    <m/>
    <m/>
    <m/>
    <m/>
    <m/>
    <m/>
    <m/>
    <m/>
    <m/>
    <n v="902.06"/>
    <m/>
  </r>
  <r>
    <x v="2"/>
    <x v="1"/>
    <x v="0"/>
    <s v="CFB SURGI AID HR 100ML BT"/>
    <s v="BHANUSHALI PACKAGING"/>
    <s v="INTER-STATE"/>
    <s v="Gujarat"/>
    <s v="(blank)"/>
    <n v="100"/>
    <n v="3011.14"/>
    <n v="2785"/>
    <n v="226.14"/>
    <n v="167.1"/>
    <m/>
    <m/>
    <m/>
    <m/>
    <m/>
    <m/>
    <m/>
    <m/>
    <m/>
    <m/>
    <m/>
    <m/>
    <n v="59.04"/>
    <m/>
  </r>
  <r>
    <x v="2"/>
    <x v="1"/>
    <x v="0"/>
    <s v="CFB SURGI AID HR 500ML BT"/>
    <s v="BHANUSHALI PACKAGING"/>
    <s v="INTER-STATE"/>
    <s v="Gujarat"/>
    <s v="(blank)"/>
    <n v="505"/>
    <n v="20802.8"/>
    <n v="19240.469999999998"/>
    <n v="1562.3300000000002"/>
    <n v="1154.43"/>
    <m/>
    <m/>
    <m/>
    <m/>
    <m/>
    <m/>
    <m/>
    <m/>
    <m/>
    <m/>
    <m/>
    <m/>
    <n v="407.9"/>
    <m/>
  </r>
  <r>
    <x v="2"/>
    <x v="1"/>
    <x v="1"/>
    <s v="CITRIC ACID MONOHYDRATE IP"/>
    <s v="ACID INDIA (MUMBAI)"/>
    <s v="INTER-STATE"/>
    <s v="Maharashtra"/>
    <s v="(blank)"/>
    <n v="100"/>
    <n v="8390.0299999999988"/>
    <n v="7311.57"/>
    <n v="1078.46"/>
    <m/>
    <n v="913.95"/>
    <m/>
    <m/>
    <m/>
    <m/>
    <m/>
    <m/>
    <m/>
    <m/>
    <m/>
    <m/>
    <m/>
    <n v="164.51"/>
    <m/>
  </r>
  <r>
    <x v="2"/>
    <x v="1"/>
    <x v="1"/>
    <s v="CO:ALLURA RED ( CI 16035 ) NEEL"/>
    <s v="NEELIKON FOOD DYES AND CHEMICA"/>
    <s v="INTER-STATE"/>
    <s v="Maharashtra"/>
    <s v="(blank)"/>
    <n v="2500"/>
    <n v="4987.8500000000004"/>
    <n v="4145.1400000000003"/>
    <n v="842.70999999999992"/>
    <m/>
    <m/>
    <m/>
    <n v="713.79000000000008"/>
    <m/>
    <m/>
    <m/>
    <m/>
    <m/>
    <m/>
    <m/>
    <m/>
    <m/>
    <n v="76.03"/>
    <n v="52.89"/>
  </r>
  <r>
    <x v="2"/>
    <x v="1"/>
    <x v="1"/>
    <s v="CO:SANOLIN ORANGE RGL90(CI 15985)"/>
    <s v="PRATUL CHEMICALS PVT. LTD."/>
    <s v="INTER-STATE"/>
    <s v="Maharashtra"/>
    <s v="(blank)"/>
    <n v="20"/>
    <n v="63505.2"/>
    <n v="62260"/>
    <n v="1245.2"/>
    <m/>
    <m/>
    <m/>
    <m/>
    <m/>
    <m/>
    <m/>
    <m/>
    <m/>
    <m/>
    <m/>
    <m/>
    <m/>
    <n v="1245.2"/>
    <m/>
  </r>
  <r>
    <x v="2"/>
    <x v="1"/>
    <x v="1"/>
    <s v="CO:SANOLIN PONCEAU 4RC82(CI 16255)"/>
    <s v="PRATUL CHEMICALS PVT. LTD."/>
    <s v="INTER-STATE"/>
    <s v="Maharashtra"/>
    <s v="(blank)"/>
    <n v="20"/>
    <n v="89474.4"/>
    <n v="87720"/>
    <n v="1754.4"/>
    <m/>
    <m/>
    <m/>
    <m/>
    <m/>
    <m/>
    <m/>
    <m/>
    <m/>
    <m/>
    <m/>
    <m/>
    <m/>
    <n v="1754.4"/>
    <m/>
  </r>
  <r>
    <x v="2"/>
    <x v="1"/>
    <x v="1"/>
    <s v="CO-EX TUBE DOY CARE ALOE VERA FW 100ML"/>
    <s v="Essel Propack Ltd"/>
    <s v="INTER-STATE"/>
    <s v="Maharashtra"/>
    <s v="(blank)"/>
    <n v="304794"/>
    <n v="3175394.32"/>
    <n v="2767228.1300000004"/>
    <n v="408166.18999999989"/>
    <m/>
    <n v="345903.55000000005"/>
    <m/>
    <m/>
    <m/>
    <m/>
    <m/>
    <m/>
    <m/>
    <m/>
    <m/>
    <m/>
    <m/>
    <n v="62262.640000000007"/>
    <m/>
  </r>
  <r>
    <x v="2"/>
    <x v="1"/>
    <x v="1"/>
    <s v="CO-EX TUBE DOY CARE ALOE VERA FW 50ML"/>
    <s v="Essel Propack Ltd"/>
    <s v="INTER-STATE"/>
    <s v="Maharashtra"/>
    <s v="(blank)"/>
    <n v="321770"/>
    <n v="2510822.77"/>
    <n v="2188080.8200000003"/>
    <n v="322741.95000000007"/>
    <m/>
    <n v="273510.12"/>
    <m/>
    <m/>
    <m/>
    <m/>
    <m/>
    <m/>
    <m/>
    <m/>
    <m/>
    <m/>
    <m/>
    <n v="49231.829999999987"/>
    <m/>
  </r>
  <r>
    <x v="2"/>
    <x v="1"/>
    <x v="1"/>
    <s v="CO-EX TUBE DOY CARE HONEY FW 100ML"/>
    <s v="Essel Propack Ltd"/>
    <s v="INTER-STATE"/>
    <s v="Maharashtra"/>
    <s v="(blank)"/>
    <n v="46980"/>
    <n v="489282.86"/>
    <n v="426390.29"/>
    <n v="62892.57"/>
    <m/>
    <n v="53298.79"/>
    <m/>
    <m/>
    <m/>
    <m/>
    <m/>
    <m/>
    <m/>
    <m/>
    <m/>
    <m/>
    <m/>
    <n v="9593.7800000000007"/>
    <m/>
  </r>
  <r>
    <x v="2"/>
    <x v="1"/>
    <x v="1"/>
    <s v="CO-EX TUBE DOY CARE HONEY FW 50ML"/>
    <s v="Essel Propack Ltd"/>
    <s v="INTER-STATE"/>
    <s v="Maharashtra"/>
    <s v="(blank)"/>
    <n v="54340"/>
    <n v="423889.66000000003"/>
    <n v="369402.74"/>
    <n v="54486.92"/>
    <m/>
    <n v="46175.350000000006"/>
    <m/>
    <m/>
    <m/>
    <m/>
    <m/>
    <m/>
    <m/>
    <m/>
    <m/>
    <m/>
    <m/>
    <n v="8311.57"/>
    <m/>
  </r>
  <r>
    <x v="2"/>
    <x v="1"/>
    <x v="1"/>
    <s v="CO-EX TUBE DOY CARE NEEM FW 100ML"/>
    <s v="Essel Propack Ltd"/>
    <s v="INTER-STATE"/>
    <s v="Maharashtra"/>
    <s v="(blank)"/>
    <n v="43902"/>
    <n v="457226.39"/>
    <n v="398454.37"/>
    <n v="58772.020000000004"/>
    <m/>
    <n v="49806.8"/>
    <m/>
    <m/>
    <m/>
    <m/>
    <m/>
    <m/>
    <m/>
    <m/>
    <m/>
    <m/>
    <m/>
    <n v="8965.2199999999993"/>
    <m/>
  </r>
  <r>
    <x v="2"/>
    <x v="1"/>
    <x v="1"/>
    <s v="CO-EX TUBE DOY CARE NEEM FW 50ML"/>
    <s v="Essel Propack Ltd"/>
    <s v="INTER-STATE"/>
    <s v="Maharashtra"/>
    <s v="(blank)"/>
    <n v="60280"/>
    <n v="470226.42000000004"/>
    <n v="409783.38"/>
    <n v="60443.040000000008"/>
    <m/>
    <n v="51222.92"/>
    <m/>
    <m/>
    <m/>
    <m/>
    <m/>
    <m/>
    <m/>
    <m/>
    <m/>
    <m/>
    <m/>
    <n v="9220.1200000000008"/>
    <m/>
  </r>
  <r>
    <x v="2"/>
    <x v="1"/>
    <x v="1"/>
    <s v="CRODASINIC LS30/ Na LAUROYL SARCOSINATE"/>
    <s v="CRODA INDIA COMPANY PVT. LTD."/>
    <s v="INTER-STATE"/>
    <s v="Maharashtra"/>
    <s v="(blank)"/>
    <n v="3000"/>
    <n v="833340"/>
    <n v="817000"/>
    <n v="16340"/>
    <m/>
    <m/>
    <m/>
    <m/>
    <m/>
    <m/>
    <m/>
    <m/>
    <m/>
    <m/>
    <m/>
    <m/>
    <m/>
    <n v="16340"/>
    <m/>
  </r>
  <r>
    <x v="2"/>
    <x v="1"/>
    <x v="1"/>
    <s v="DANGLER BS HAND WASH 185MLX3 MRP 76"/>
    <s v="SHREE MANGALMUDRA"/>
    <s v="INTER-STATE"/>
    <s v="Maharashtra"/>
    <s v="(blank)"/>
    <n v="105400"/>
    <n v="37628"/>
    <n v="36890.199999999997"/>
    <n v="737.8"/>
    <m/>
    <m/>
    <m/>
    <m/>
    <m/>
    <m/>
    <m/>
    <m/>
    <m/>
    <m/>
    <m/>
    <m/>
    <m/>
    <n v="737.8"/>
    <m/>
  </r>
  <r>
    <x v="2"/>
    <x v="1"/>
    <x v="1"/>
    <s v="DANGLER BS HAND WASH 185MLX3 MRP 76"/>
    <s v="Special Colours"/>
    <s v="INTER-STATE"/>
    <s v="Maharashtra"/>
    <s v="(blank)"/>
    <n v="50000"/>
    <n v="18309"/>
    <n v="17950"/>
    <n v="359"/>
    <m/>
    <m/>
    <m/>
    <m/>
    <m/>
    <m/>
    <m/>
    <m/>
    <m/>
    <m/>
    <m/>
    <m/>
    <m/>
    <n v="359"/>
    <m/>
  </r>
  <r>
    <x v="2"/>
    <x v="1"/>
    <x v="1"/>
    <s v="DANGLER BS HAND WASH 215+185ML MRP 70"/>
    <s v="SHREE MANGALMUDRA"/>
    <s v="INTER-STATE"/>
    <s v="Maharashtra"/>
    <s v="(blank)"/>
    <n v="99000"/>
    <n v="35343"/>
    <n v="34650"/>
    <n v="693"/>
    <m/>
    <m/>
    <m/>
    <m/>
    <m/>
    <m/>
    <m/>
    <m/>
    <m/>
    <m/>
    <m/>
    <m/>
    <m/>
    <n v="693"/>
    <m/>
  </r>
  <r>
    <x v="2"/>
    <x v="1"/>
    <x v="1"/>
    <s v="DANGLER BS HAND WASH 900ML+215ML MRP160"/>
    <s v="Special Colours"/>
    <s v="INTER-STATE"/>
    <s v="Maharashtra"/>
    <s v="(blank)"/>
    <n v="50000"/>
    <n v="18308.599999999999"/>
    <n v="17949.61"/>
    <n v="358.99"/>
    <m/>
    <m/>
    <m/>
    <m/>
    <m/>
    <m/>
    <m/>
    <m/>
    <m/>
    <m/>
    <m/>
    <m/>
    <m/>
    <n v="358.99"/>
    <m/>
  </r>
  <r>
    <x v="2"/>
    <x v="1"/>
    <x v="1"/>
    <s v="DANGLER BS HAND WASH NT 185MLX3 NET BAG"/>
    <s v="SHREE MANGALMUDRA"/>
    <s v="INTER-STATE"/>
    <s v="Maharashtra"/>
    <s v="(blank)"/>
    <n v="900"/>
    <n v="321.5"/>
    <n v="315.2"/>
    <n v="6.3"/>
    <m/>
    <m/>
    <m/>
    <m/>
    <m/>
    <m/>
    <m/>
    <m/>
    <m/>
    <m/>
    <m/>
    <m/>
    <m/>
    <n v="6.3"/>
    <m/>
  </r>
  <r>
    <x v="2"/>
    <x v="1"/>
    <x v="1"/>
    <s v="DANGLER BS HAND WASH NT 185MLX3 NET BAG"/>
    <s v="Special Colours"/>
    <s v="INTER-STATE"/>
    <s v="Maharashtra"/>
    <s v="(blank)"/>
    <n v="50310"/>
    <n v="18422.400000000001"/>
    <n v="18061.18"/>
    <n v="361.22"/>
    <m/>
    <m/>
    <m/>
    <m/>
    <m/>
    <m/>
    <m/>
    <m/>
    <m/>
    <m/>
    <m/>
    <m/>
    <m/>
    <n v="361.22"/>
    <m/>
  </r>
  <r>
    <x v="2"/>
    <x v="1"/>
    <x v="1"/>
    <s v="DANGLER BS HAND WASH NT 215+185ML"/>
    <s v="SHREE MANGALMUDRA"/>
    <s v="INTER-STATE"/>
    <s v="Maharashtra"/>
    <s v="(blank)"/>
    <n v="4500"/>
    <n v="1606.5"/>
    <n v="1575"/>
    <n v="31.5"/>
    <m/>
    <m/>
    <m/>
    <m/>
    <m/>
    <m/>
    <m/>
    <m/>
    <m/>
    <m/>
    <m/>
    <m/>
    <m/>
    <n v="31.5"/>
    <m/>
  </r>
  <r>
    <x v="2"/>
    <x v="1"/>
    <x v="1"/>
    <s v="DANGLER BS HAND WASH NT 215+185ML"/>
    <s v="Special Colours"/>
    <s v="INTER-STATE"/>
    <s v="Maharashtra"/>
    <s v="(blank)"/>
    <n v="50000"/>
    <n v="18309"/>
    <n v="17950"/>
    <n v="359"/>
    <m/>
    <m/>
    <m/>
    <m/>
    <m/>
    <m/>
    <m/>
    <m/>
    <m/>
    <m/>
    <m/>
    <m/>
    <m/>
    <n v="359"/>
    <m/>
  </r>
  <r>
    <x v="2"/>
    <x v="1"/>
    <x v="1"/>
    <s v="DANGLER BS HAND WS NT 900ML+215ML MRP160"/>
    <s v="Special Colours"/>
    <s v="INTER-STATE"/>
    <s v="Maharashtra"/>
    <s v="(blank)"/>
    <n v="50000"/>
    <n v="18309"/>
    <n v="17950"/>
    <n v="359"/>
    <m/>
    <m/>
    <m/>
    <m/>
    <m/>
    <m/>
    <m/>
    <m/>
    <m/>
    <m/>
    <m/>
    <m/>
    <m/>
    <n v="359"/>
    <m/>
  </r>
  <r>
    <x v="2"/>
    <x v="1"/>
    <x v="1"/>
    <s v="DISODIUM EDTA"/>
    <s v="ACI INDUSTRIAL ORGANICS PVT. L"/>
    <s v="INTER-STATE"/>
    <s v="Gujarat"/>
    <s v="(blank)"/>
    <n v="75"/>
    <n v="15490.380000000001"/>
    <n v="13499.25"/>
    <n v="1991.13"/>
    <m/>
    <n v="1687.41"/>
    <m/>
    <m/>
    <m/>
    <m/>
    <m/>
    <m/>
    <m/>
    <m/>
    <m/>
    <m/>
    <m/>
    <n v="303.71999999999997"/>
    <m/>
  </r>
  <r>
    <x v="2"/>
    <x v="1"/>
    <x v="3"/>
    <s v="FRAGRANCE C3213"/>
    <s v="S.H. KELKAR &amp; CO. PVT. LTD"/>
    <s v="INTER-STATE"/>
    <s v="Maharashtra"/>
    <s v="(blank)"/>
    <n v="100"/>
    <n v="114643.12"/>
    <n v="99906.86"/>
    <n v="14736.26"/>
    <m/>
    <n v="12488.36"/>
    <m/>
    <m/>
    <m/>
    <m/>
    <m/>
    <m/>
    <m/>
    <m/>
    <m/>
    <m/>
    <m/>
    <n v="2247.9"/>
    <m/>
  </r>
  <r>
    <x v="2"/>
    <x v="1"/>
    <x v="1"/>
    <s v="GALAXY LAO/LAURYL MYRISTYL AMINE OXIDE"/>
    <s v="GALAXY SURFACANTS LTD"/>
    <s v="INTER-STATE"/>
    <s v="Maharashtra"/>
    <s v="(blank)"/>
    <n v="200"/>
    <n v="25245"/>
    <n v="22000"/>
    <n v="3245"/>
    <m/>
    <n v="2750"/>
    <m/>
    <m/>
    <m/>
    <m/>
    <m/>
    <m/>
    <m/>
    <m/>
    <m/>
    <m/>
    <m/>
    <n v="495"/>
    <m/>
  </r>
  <r>
    <x v="2"/>
    <x v="1"/>
    <x v="1"/>
    <s v="HPMC(Methocel 40-100 PCG)"/>
    <s v="CONNELL BROS COMPANY"/>
    <s v="INTER-STATE"/>
    <s v="Maharashtra"/>
    <s v="(blank)"/>
    <n v="250"/>
    <n v="562480.76"/>
    <n v="490179.31000000006"/>
    <n v="72301.45"/>
    <m/>
    <n v="61272.42"/>
    <m/>
    <m/>
    <m/>
    <m/>
    <m/>
    <m/>
    <m/>
    <m/>
    <m/>
    <m/>
    <m/>
    <n v="11029.029999999999"/>
    <m/>
  </r>
  <r>
    <x v="2"/>
    <x v="1"/>
    <x v="1"/>
    <s v="HPMC(Methocel 40-100 PCG)"/>
    <s v="MASCOT UNIVERSAL PVT. LTD."/>
    <s v="INTER-STATE"/>
    <s v="Maharashtra"/>
    <s v="(blank)"/>
    <n v="695"/>
    <n v="1560757.96"/>
    <n v="1360137.6599999997"/>
    <n v="200620.30000000002"/>
    <m/>
    <n v="170017.21"/>
    <m/>
    <m/>
    <m/>
    <m/>
    <m/>
    <m/>
    <m/>
    <m/>
    <m/>
    <m/>
    <m/>
    <n v="30603.090000000004"/>
    <m/>
  </r>
  <r>
    <x v="2"/>
    <x v="1"/>
    <x v="1"/>
    <s v="HPMC(Methocel 40-100 PCG)"/>
    <s v="VIMAL LIFESCIENCES PVT. LTD."/>
    <s v="INTER-STATE"/>
    <s v="Maharashtra"/>
    <s v="(blank)"/>
    <n v="50"/>
    <n v="82875"/>
    <n v="81250"/>
    <n v="1625"/>
    <m/>
    <m/>
    <m/>
    <m/>
    <m/>
    <m/>
    <m/>
    <m/>
    <m/>
    <m/>
    <m/>
    <m/>
    <m/>
    <n v="1625"/>
    <m/>
  </r>
  <r>
    <x v="2"/>
    <x v="1"/>
    <x v="1"/>
    <s v="ISOPROPYL ALCOHOL"/>
    <s v="VENUS INTERNATIONAL"/>
    <s v="INTER-STATE"/>
    <s v="Maharashtra"/>
    <s v="(blank)"/>
    <n v="320"/>
    <n v="43084.800000000003"/>
    <n v="42240"/>
    <n v="844.8"/>
    <m/>
    <m/>
    <m/>
    <m/>
    <m/>
    <m/>
    <m/>
    <m/>
    <m/>
    <m/>
    <m/>
    <m/>
    <m/>
    <n v="844.8"/>
    <m/>
  </r>
  <r>
    <x v="2"/>
    <x v="1"/>
    <x v="1"/>
    <s v="JAR DOY CARE ALOE VERA FW 15ML X12"/>
    <s v="PEARL POLYMERS LTD"/>
    <s v="INTER-STATE"/>
    <s v="Maharashtra"/>
    <s v="(blank)"/>
    <n v="17376"/>
    <n v="168883.00999999998"/>
    <n v="147174.72"/>
    <n v="21708.29"/>
    <m/>
    <n v="18396.849999999999"/>
    <m/>
    <m/>
    <m/>
    <m/>
    <m/>
    <m/>
    <m/>
    <m/>
    <m/>
    <m/>
    <m/>
    <n v="3311.44"/>
    <m/>
  </r>
  <r>
    <x v="2"/>
    <x v="1"/>
    <x v="1"/>
    <s v="JAR DOY CARE HONEY FW 15ML X12"/>
    <s v="PEARL POLYMERS LTD"/>
    <s v="INTER-STATE"/>
    <s v="Maharashtra"/>
    <s v="(blank)"/>
    <n v="19992"/>
    <n v="194309.03"/>
    <n v="169332.49"/>
    <n v="24976.54"/>
    <m/>
    <n v="21166.560000000001"/>
    <m/>
    <m/>
    <m/>
    <m/>
    <m/>
    <m/>
    <m/>
    <m/>
    <m/>
    <m/>
    <m/>
    <n v="3809.98"/>
    <m/>
  </r>
  <r>
    <x v="2"/>
    <x v="1"/>
    <x v="1"/>
    <s v="KATHON C.G."/>
    <s v="CONNELL BROS COMPANY"/>
    <s v="INTER-STATE"/>
    <s v="Maharashtra"/>
    <s v="(blank)"/>
    <n v="40"/>
    <n v="45586.04"/>
    <n v="39726.400000000001"/>
    <n v="5859.6399999999994"/>
    <m/>
    <n v="4965.7999999999993"/>
    <m/>
    <m/>
    <m/>
    <m/>
    <m/>
    <m/>
    <m/>
    <m/>
    <m/>
    <m/>
    <m/>
    <n v="893.84"/>
    <m/>
  </r>
  <r>
    <x v="2"/>
    <x v="1"/>
    <x v="1"/>
    <s v="KATHON C.G."/>
    <s v="MASCOT UNIVERSAL PVT. LTD."/>
    <s v="INTER-STATE"/>
    <s v="Maharashtra"/>
    <s v="(blank)"/>
    <n v="20"/>
    <n v="22875.62"/>
    <n v="19935.18"/>
    <n v="2940.44"/>
    <m/>
    <n v="2491.9"/>
    <m/>
    <m/>
    <m/>
    <m/>
    <m/>
    <m/>
    <m/>
    <m/>
    <m/>
    <m/>
    <m/>
    <n v="448.54"/>
    <m/>
  </r>
  <r>
    <x v="2"/>
    <x v="1"/>
    <x v="1"/>
    <s v="LABEL BSHW 215ML OFF PCK (F/B) VER1"/>
    <s v="LAXMI PHARMA PACK"/>
    <s v="INTER-STATE"/>
    <s v="Gujarat"/>
    <s v="(blank)"/>
    <n v="153500"/>
    <n v="184947.54"/>
    <n v="161174.31"/>
    <n v="23773.230000000003"/>
    <m/>
    <n v="20146.8"/>
    <m/>
    <m/>
    <m/>
    <m/>
    <m/>
    <m/>
    <m/>
    <m/>
    <m/>
    <m/>
    <m/>
    <n v="3626.43"/>
    <m/>
  </r>
  <r>
    <x v="2"/>
    <x v="1"/>
    <x v="1"/>
    <s v="LABEL BSHW 215ML OFF PCK (F/B) VER1"/>
    <s v="SKANEM INTERLABELS INDUSTRIES"/>
    <s v="INTER-STATE"/>
    <s v="Maharashtra"/>
    <s v="(blank)"/>
    <n v="54000"/>
    <n v="88609.43"/>
    <n v="77219.55"/>
    <n v="11389.880000000001"/>
    <m/>
    <n v="9652.44"/>
    <m/>
    <m/>
    <m/>
    <m/>
    <m/>
    <m/>
    <m/>
    <m/>
    <m/>
    <m/>
    <m/>
    <n v="1737.44"/>
    <m/>
  </r>
  <r>
    <x v="2"/>
    <x v="1"/>
    <x v="1"/>
    <s v="LABEL DC ALOE VERA FW 15ML JAR"/>
    <s v="LAXMI PHARMA PACK"/>
    <s v="INTER-STATE"/>
    <s v="Gujarat"/>
    <s v="(blank)"/>
    <n v="31500"/>
    <n v="79520.33"/>
    <n v="69298.760000000009"/>
    <n v="10221.57"/>
    <m/>
    <n v="8662.3499999999985"/>
    <m/>
    <m/>
    <m/>
    <m/>
    <m/>
    <m/>
    <m/>
    <m/>
    <m/>
    <m/>
    <m/>
    <n v="1559.22"/>
    <m/>
  </r>
  <r>
    <x v="2"/>
    <x v="1"/>
    <x v="1"/>
    <s v="LABEL DC HONEY FW 15ML JAR"/>
    <s v="LAXMI PHARMA PACK"/>
    <s v="INTER-STATE"/>
    <s v="Gujarat"/>
    <s v="(blank)"/>
    <n v="10500"/>
    <n v="14302.029999999999"/>
    <n v="12463.64"/>
    <n v="1838.3899999999999"/>
    <m/>
    <n v="1557.96"/>
    <m/>
    <m/>
    <m/>
    <m/>
    <m/>
    <m/>
    <m/>
    <m/>
    <m/>
    <m/>
    <m/>
    <n v="280.43"/>
    <m/>
  </r>
  <r>
    <x v="2"/>
    <x v="1"/>
    <x v="1"/>
    <s v="LABEL DC NEEM FW 15ML JAR"/>
    <s v="LAXMI PHARMA PACK"/>
    <s v="INTER-STATE"/>
    <s v="Gujarat"/>
    <s v="(blank)"/>
    <n v="10500"/>
    <n v="14301.869999999999"/>
    <n v="12463.5"/>
    <n v="1838.37"/>
    <m/>
    <n v="1557.94"/>
    <m/>
    <m/>
    <m/>
    <m/>
    <m/>
    <m/>
    <m/>
    <m/>
    <m/>
    <m/>
    <m/>
    <n v="280.43"/>
    <m/>
  </r>
  <r>
    <x v="2"/>
    <x v="1"/>
    <x v="1"/>
    <s v="LABEL SLEEVE BACTER SHIELD HS 50ML F/B"/>
    <s v="Encana International"/>
    <s v="INTER-STATE"/>
    <s v="Himachal pradesh"/>
    <s v="(blank)"/>
    <n v="22500"/>
    <n v="11647"/>
    <n v="11474.88"/>
    <n v="172.12"/>
    <m/>
    <m/>
    <m/>
    <m/>
    <m/>
    <m/>
    <m/>
    <m/>
    <m/>
    <m/>
    <m/>
    <m/>
    <m/>
    <n v="172.12"/>
    <m/>
  </r>
  <r>
    <x v="2"/>
    <x v="1"/>
    <x v="1"/>
    <s v="LABEL SURGI AID HR 100ML (F/B)"/>
    <s v="LAXMI PHARMA PACK"/>
    <s v="INTER-STATE"/>
    <s v="Gujarat"/>
    <s v="(blank)"/>
    <n v="20000"/>
    <n v="29835"/>
    <n v="26000"/>
    <n v="3835"/>
    <m/>
    <n v="3250"/>
    <m/>
    <m/>
    <m/>
    <m/>
    <m/>
    <m/>
    <m/>
    <m/>
    <m/>
    <m/>
    <m/>
    <n v="585"/>
    <m/>
  </r>
  <r>
    <x v="2"/>
    <x v="1"/>
    <x v="1"/>
    <s v="LABEL SURGI AID HR 500ML (F/B)"/>
    <s v="LAXMI PHARMA PACK"/>
    <s v="INTER-STATE"/>
    <s v="Gujarat"/>
    <s v="(blank)"/>
    <n v="20000"/>
    <n v="29835"/>
    <n v="26000"/>
    <n v="3835"/>
    <m/>
    <n v="3250"/>
    <m/>
    <m/>
    <m/>
    <m/>
    <m/>
    <m/>
    <m/>
    <m/>
    <m/>
    <m/>
    <m/>
    <n v="585"/>
    <m/>
  </r>
  <r>
    <x v="2"/>
    <x v="1"/>
    <x v="1"/>
    <s v="LAMI TUBE DOY CARE ALOE VERA FW 15ML"/>
    <s v="BETTS INDIA PVT. LTD."/>
    <s v="INTER-STATE"/>
    <s v="Gujarat"/>
    <s v="(blank)"/>
    <n v="317952"/>
    <n v="1097166.1700000002"/>
    <n v="956136.10000000009"/>
    <n v="141030.07"/>
    <m/>
    <n v="119517.01"/>
    <m/>
    <m/>
    <m/>
    <m/>
    <m/>
    <m/>
    <m/>
    <m/>
    <m/>
    <m/>
    <m/>
    <n v="21513.06"/>
    <m/>
  </r>
  <r>
    <x v="2"/>
    <x v="1"/>
    <x v="1"/>
    <s v="LAMI TUBE DOY CARE HONEY FW 15ML"/>
    <s v="BETTS INDIA PVT. LTD."/>
    <s v="INTER-STATE"/>
    <s v="Gujarat"/>
    <s v="(blank)"/>
    <n v="107136"/>
    <n v="350866.75000000006"/>
    <n v="305766.23000000004"/>
    <n v="45100.520000000004"/>
    <m/>
    <n v="38220.78"/>
    <m/>
    <m/>
    <m/>
    <m/>
    <m/>
    <m/>
    <m/>
    <m/>
    <m/>
    <m/>
    <m/>
    <n v="6879.74"/>
    <m/>
  </r>
  <r>
    <x v="2"/>
    <x v="1"/>
    <x v="1"/>
    <s v="LAMI TUBE DOY CARE NEEM  FW 15ML"/>
    <s v="BETTS INDIA PVT. LTD."/>
    <s v="INTER-STATE"/>
    <s v="Gujarat"/>
    <s v="(blank)"/>
    <n v="86400"/>
    <n v="282956.98"/>
    <n v="246585.60000000001"/>
    <n v="36371.380000000005"/>
    <m/>
    <n v="30823.200000000001"/>
    <m/>
    <m/>
    <m/>
    <m/>
    <m/>
    <m/>
    <m/>
    <m/>
    <m/>
    <m/>
    <m/>
    <n v="5548.18"/>
    <m/>
  </r>
  <r>
    <x v="2"/>
    <x v="1"/>
    <x v="1"/>
    <s v="LOCK BS HAND WASH 215/185ML FOR NET BAG"/>
    <s v="GR POLYNETS"/>
    <s v="INTER-STATE"/>
    <s v="Gujarat"/>
    <s v="(blank)"/>
    <n v="300000"/>
    <n v="99832.78"/>
    <n v="87000.25"/>
    <n v="12832.529999999999"/>
    <m/>
    <n v="10875.029999999999"/>
    <m/>
    <m/>
    <m/>
    <m/>
    <m/>
    <m/>
    <m/>
    <m/>
    <m/>
    <m/>
    <m/>
    <n v="1957.5"/>
    <m/>
  </r>
  <r>
    <x v="2"/>
    <x v="1"/>
    <x v="1"/>
    <s v="NET BAG BS HAND WASH 185MLX3 RP OFF PCK"/>
    <s v="GR POLYNETS"/>
    <s v="INTER-STATE"/>
    <s v="Gujarat"/>
    <s v="(blank)"/>
    <n v="300000"/>
    <n v="92947.199999999997"/>
    <n v="80999.739999999991"/>
    <n v="11947.46"/>
    <m/>
    <n v="10124.970000000001"/>
    <m/>
    <m/>
    <m/>
    <m/>
    <m/>
    <m/>
    <m/>
    <m/>
    <m/>
    <m/>
    <m/>
    <n v="1822.49"/>
    <m/>
  </r>
  <r>
    <x v="2"/>
    <x v="1"/>
    <x v="1"/>
    <s v="NET BAG BS HAND WASH 900ML+215ML OFF PCK"/>
    <s v="GR POLYNETS"/>
    <s v="INTER-STATE"/>
    <s v="Gujarat"/>
    <s v="(blank)"/>
    <n v="70000"/>
    <n v="28114.590000000004"/>
    <n v="24500.730000000003"/>
    <n v="3613.8599999999997"/>
    <m/>
    <n v="3062.59"/>
    <m/>
    <m/>
    <m/>
    <m/>
    <m/>
    <m/>
    <m/>
    <m/>
    <m/>
    <m/>
    <m/>
    <n v="551.27"/>
    <m/>
  </r>
  <r>
    <x v="2"/>
    <x v="1"/>
    <x v="1"/>
    <s v="NOVETHIX L 10 POLYMER"/>
    <s v="ARIHANT INNOCHEM PVT LTD"/>
    <s v="INTER-STATE"/>
    <s v="Maharashtra"/>
    <s v="(blank)"/>
    <n v="3483.1999999999994"/>
    <n v="1928274.6873084798"/>
    <n v="1681100.36"/>
    <n v="247174.32730847999"/>
    <m/>
    <n v="207378.4908"/>
    <m/>
    <m/>
    <n v="1324.3556160000001"/>
    <n v="662.17780800000003"/>
    <m/>
    <m/>
    <m/>
    <m/>
    <m/>
    <m/>
    <m/>
    <n v="37809.303084480001"/>
    <m/>
  </r>
  <r>
    <x v="2"/>
    <x v="1"/>
    <x v="1"/>
    <s v="N-Propanol"/>
    <s v="KISHAN ENTERPRISE"/>
    <s v="INTER-STATE"/>
    <s v="Maharashtra"/>
    <s v="(blank)"/>
    <n v="22.5"/>
    <n v="3213"/>
    <n v="3150"/>
    <n v="63"/>
    <m/>
    <m/>
    <m/>
    <m/>
    <m/>
    <m/>
    <m/>
    <m/>
    <m/>
    <m/>
    <m/>
    <m/>
    <m/>
    <n v="63"/>
    <m/>
  </r>
  <r>
    <x v="2"/>
    <x v="1"/>
    <x v="1"/>
    <s v="OLIVEM 300"/>
    <s v="CHEMHOUSE MARKETING"/>
    <s v="INTER-STATE"/>
    <s v="Maharashtra"/>
    <s v="(blank)"/>
    <n v="120"/>
    <n v="113220"/>
    <n v="111000"/>
    <n v="2220"/>
    <m/>
    <m/>
    <m/>
    <m/>
    <m/>
    <m/>
    <m/>
    <m/>
    <m/>
    <m/>
    <m/>
    <m/>
    <m/>
    <n v="2220"/>
    <m/>
  </r>
  <r>
    <x v="2"/>
    <x v="1"/>
    <x v="1"/>
    <s v="OLIVEM 400"/>
    <s v="CHEMHOUSE MARKETING"/>
    <s v="INTER-STATE"/>
    <s v="Maharashtra"/>
    <s v="(blank)"/>
    <n v="120"/>
    <n v="64260"/>
    <n v="63000"/>
    <n v="1260"/>
    <m/>
    <m/>
    <m/>
    <m/>
    <m/>
    <m/>
    <m/>
    <m/>
    <m/>
    <m/>
    <m/>
    <m/>
    <m/>
    <n v="1260"/>
    <m/>
  </r>
  <r>
    <x v="2"/>
    <x v="1"/>
    <x v="1"/>
    <s v="PEG -14 M(POLYOX WSR 205)"/>
    <s v="CONNELL BROS COMPANY"/>
    <s v="INTER-STATE"/>
    <s v="Maharashtra"/>
    <s v="(blank)"/>
    <n v="127"/>
    <n v="209063.08"/>
    <n v="182190.03999999998"/>
    <n v="26873.040000000001"/>
    <m/>
    <n v="22773.760000000002"/>
    <m/>
    <m/>
    <m/>
    <m/>
    <m/>
    <m/>
    <m/>
    <m/>
    <m/>
    <m/>
    <m/>
    <n v="4099.2800000000007"/>
    <m/>
  </r>
  <r>
    <x v="2"/>
    <x v="1"/>
    <x v="1"/>
    <s v="PEG -14 M(POLYOX WSR 205)"/>
    <s v="MASCOT UNIVERSAL PVT. LTD."/>
    <s v="INTER-STATE"/>
    <s v="Maharashtra"/>
    <s v="(blank)"/>
    <n v="349"/>
    <n v="570513.12000000011"/>
    <n v="502789.31000000006"/>
    <n v="67723.81"/>
    <m/>
    <n v="56537.270000000004"/>
    <m/>
    <m/>
    <m/>
    <m/>
    <m/>
    <m/>
    <m/>
    <m/>
    <m/>
    <m/>
    <m/>
    <n v="11186.54"/>
    <m/>
  </r>
  <r>
    <x v="2"/>
    <x v="1"/>
    <x v="1"/>
    <s v="PEG -14 M(POLYOX WSR 205)"/>
    <s v="VIMAL LIFESCIENCES PVT. LTD."/>
    <s v="INTER-STATE"/>
    <s v="Maharashtra"/>
    <s v="(blank)"/>
    <n v="127"/>
    <n v="257553.12"/>
    <n v="252503.06"/>
    <n v="5050.0599999999995"/>
    <m/>
    <m/>
    <m/>
    <m/>
    <m/>
    <m/>
    <m/>
    <m/>
    <m/>
    <m/>
    <m/>
    <m/>
    <m/>
    <n v="5050.0599999999995"/>
    <m/>
  </r>
  <r>
    <x v="2"/>
    <x v="1"/>
    <x v="3"/>
    <s v="Perf: GFP 86219"/>
    <s v="GOLDFIELD FRAGRANCES PVT.LTD."/>
    <s v="INTER-STATE"/>
    <s v="Goa"/>
    <s v="(blank)"/>
    <n v="703"/>
    <n v="500151.75"/>
    <n v="435862.1"/>
    <n v="64289.649999999994"/>
    <m/>
    <n v="54482.759999999995"/>
    <m/>
    <m/>
    <m/>
    <m/>
    <m/>
    <m/>
    <m/>
    <m/>
    <m/>
    <m/>
    <m/>
    <n v="9806.8900000000012"/>
    <m/>
  </r>
  <r>
    <x v="2"/>
    <x v="1"/>
    <x v="3"/>
    <s v="PERFUME BLUE WIND"/>
    <s v="FIRMENICH AROMATICS (I) PVT.LT"/>
    <s v="INTER-STATE"/>
    <s v="Maharashtra"/>
    <s v="YES"/>
    <n v="100"/>
    <n v="138937.5"/>
    <n v="123500"/>
    <n v="15437.5"/>
    <m/>
    <n v="15437.5"/>
    <m/>
    <m/>
    <m/>
    <m/>
    <m/>
    <m/>
    <m/>
    <m/>
    <m/>
    <m/>
    <m/>
    <m/>
    <m/>
  </r>
  <r>
    <x v="2"/>
    <x v="1"/>
    <x v="3"/>
    <s v="PERFUME DRAKKAR NOIR"/>
    <s v="S.K.FLAVOURS &amp; FRAGRANCES"/>
    <s v="INTER-STATE"/>
    <s v="Maharashtra"/>
    <s v="(blank)"/>
    <n v="200"/>
    <n v="244418.06"/>
    <n v="213000.49"/>
    <n v="31417.57"/>
    <m/>
    <n v="26625.06"/>
    <m/>
    <m/>
    <m/>
    <m/>
    <m/>
    <m/>
    <m/>
    <m/>
    <m/>
    <m/>
    <m/>
    <n v="4792.51"/>
    <m/>
  </r>
  <r>
    <x v="2"/>
    <x v="1"/>
    <x v="3"/>
    <s v="PERFUME GERM KILL GF 103167"/>
    <s v="GOLDFIELD FRAGRANCES PVT.LTD."/>
    <s v="INTER-STATE"/>
    <s v="Goa"/>
    <s v="(blank)"/>
    <n v="50"/>
    <n v="45326.53"/>
    <n v="39500.239999999998"/>
    <n v="5826.29"/>
    <m/>
    <n v="4937.53"/>
    <m/>
    <m/>
    <m/>
    <m/>
    <m/>
    <m/>
    <m/>
    <m/>
    <m/>
    <m/>
    <m/>
    <n v="888.76"/>
    <m/>
  </r>
  <r>
    <x v="2"/>
    <x v="1"/>
    <x v="3"/>
    <s v="PERFUME HONEY FW 71014/10"/>
    <s v="SACHEEROME PRIVATE LIMITED"/>
    <s v="INTER-STATE"/>
    <s v="Delhi"/>
    <s v="(blank)"/>
    <n v="50"/>
    <n v="53456.89"/>
    <n v="46585.53"/>
    <n v="6871.36"/>
    <m/>
    <n v="5823.19"/>
    <m/>
    <m/>
    <m/>
    <m/>
    <m/>
    <m/>
    <m/>
    <m/>
    <m/>
    <m/>
    <m/>
    <n v="1048.17"/>
    <m/>
  </r>
  <r>
    <x v="2"/>
    <x v="1"/>
    <x v="3"/>
    <s v="PERFUME MEDICARE GF 98832"/>
    <s v="GOLDFIELD FRAGRANCES PVT.LTD."/>
    <s v="INTER-STATE"/>
    <s v="Goa"/>
    <s v="(blank)"/>
    <n v="550"/>
    <n v="302940"/>
    <n v="264000"/>
    <n v="38940"/>
    <m/>
    <n v="33000"/>
    <m/>
    <m/>
    <m/>
    <m/>
    <m/>
    <m/>
    <m/>
    <m/>
    <m/>
    <m/>
    <m/>
    <n v="5940"/>
    <m/>
  </r>
  <r>
    <x v="2"/>
    <x v="1"/>
    <x v="3"/>
    <s v="PERFUME MEDICARE GF 98832 (Block)"/>
    <s v="GOLDFIELD FRAGRANCES PVT.LTD."/>
    <s v="INTER-STATE"/>
    <s v="Goa"/>
    <s v="(blank)"/>
    <n v="200"/>
    <n v="110160"/>
    <n v="96000"/>
    <n v="14160"/>
    <m/>
    <n v="12000"/>
    <m/>
    <m/>
    <m/>
    <m/>
    <m/>
    <m/>
    <m/>
    <m/>
    <m/>
    <m/>
    <m/>
    <n v="2160"/>
    <m/>
  </r>
  <r>
    <x v="2"/>
    <x v="1"/>
    <x v="3"/>
    <s v="PERFUME OCEANIC 86571"/>
    <s v="GOLDFIELD FRAGRANCES PVT.LTD."/>
    <s v="INTER-STATE"/>
    <s v="Goa"/>
    <s v="(blank)"/>
    <n v="200"/>
    <n v="199665"/>
    <n v="174000"/>
    <n v="25665"/>
    <m/>
    <n v="21750"/>
    <m/>
    <m/>
    <m/>
    <m/>
    <m/>
    <m/>
    <m/>
    <m/>
    <m/>
    <m/>
    <m/>
    <n v="3915"/>
    <m/>
  </r>
  <r>
    <x v="2"/>
    <x v="1"/>
    <x v="1"/>
    <s v="POLY BAG DOY CARE ALOE VERA FW 15MLX50"/>
    <s v="KUMAR POLYPRINT"/>
    <s v="LOCAL"/>
    <s v="Daman-div"/>
    <s v="(blank)"/>
    <n v="6000"/>
    <n v="8018"/>
    <n v="7709.62"/>
    <n v="308.38"/>
    <m/>
    <m/>
    <m/>
    <m/>
    <m/>
    <m/>
    <n v="308.38"/>
    <m/>
    <m/>
    <m/>
    <m/>
    <m/>
    <m/>
    <m/>
    <m/>
  </r>
  <r>
    <x v="2"/>
    <x v="1"/>
    <x v="1"/>
    <s v="POUCH  BS HAND WASH  185ML RP OFFER PCK"/>
    <s v="POSITIVE PACKAGING INDUSTRIES"/>
    <s v="INTER-STATE"/>
    <s v="Maharashtra"/>
    <s v="(blank)"/>
    <n v="117400"/>
    <n v="233059.78000000003"/>
    <n v="203102.2"/>
    <n v="29957.579999999998"/>
    <m/>
    <n v="25387.78"/>
    <m/>
    <m/>
    <m/>
    <m/>
    <m/>
    <m/>
    <m/>
    <m/>
    <m/>
    <m/>
    <m/>
    <n v="4569.8"/>
    <m/>
  </r>
  <r>
    <x v="2"/>
    <x v="1"/>
    <x v="1"/>
    <s v="POUCH BS HAND WASH 185ML REFILL PACK SP"/>
    <s v="POSITIVE PACKAGING INDUSTRIES"/>
    <s v="INTER-STATE"/>
    <s v="Maharashtra"/>
    <s v="(blank)"/>
    <n v="81600"/>
    <n v="161989.97"/>
    <n v="141167.73000000001"/>
    <n v="20822.240000000002"/>
    <m/>
    <n v="17645.97"/>
    <m/>
    <m/>
    <m/>
    <m/>
    <m/>
    <m/>
    <m/>
    <m/>
    <m/>
    <m/>
    <m/>
    <n v="3176.27"/>
    <m/>
  </r>
  <r>
    <x v="2"/>
    <x v="1"/>
    <x v="1"/>
    <s v="POUCH BS HAND WASH 185ML RP OFF PCK NEW"/>
    <s v="PAHARPUR-3P"/>
    <s v="INTER-STATE"/>
    <s v="Maharashtra"/>
    <s v="(blank)"/>
    <n v="609000"/>
    <n v="1180240.8599999999"/>
    <n v="1024799"/>
    <n v="155441.86000000002"/>
    <m/>
    <n v="107099.88"/>
    <n v="25200"/>
    <m/>
    <m/>
    <m/>
    <m/>
    <m/>
    <m/>
    <m/>
    <m/>
    <m/>
    <m/>
    <n v="23141.98"/>
    <m/>
  </r>
  <r>
    <x v="2"/>
    <x v="1"/>
    <x v="1"/>
    <s v="POUCH BS HAND WASH 800ML REFILL PACK"/>
    <s v="PAHARPUR-3P"/>
    <s v="INTER-STATE"/>
    <s v="Maharashtra"/>
    <s v="(blank)"/>
    <n v="50820"/>
    <n v="393438.28"/>
    <n v="335412"/>
    <n v="58026.28"/>
    <m/>
    <m/>
    <n v="50311.8"/>
    <m/>
    <m/>
    <m/>
    <m/>
    <m/>
    <m/>
    <m/>
    <m/>
    <m/>
    <m/>
    <n v="7714.48"/>
    <m/>
  </r>
  <r>
    <x v="2"/>
    <x v="1"/>
    <x v="1"/>
    <s v="POUCH BS HAND WASH 900ML REFILL PACK"/>
    <s v="PAHARPUR-3P"/>
    <s v="INTER-STATE"/>
    <s v="Maharashtra"/>
    <s v="(blank)"/>
    <n v="102700"/>
    <n v="819046.79"/>
    <n v="713766.26"/>
    <n v="105280.52999999997"/>
    <m/>
    <n v="89220.800000000017"/>
    <m/>
    <m/>
    <m/>
    <m/>
    <m/>
    <m/>
    <m/>
    <m/>
    <m/>
    <m/>
    <m/>
    <n v="16059.73"/>
    <m/>
  </r>
  <r>
    <x v="2"/>
    <x v="1"/>
    <x v="1"/>
    <s v="POUCH BS HAND WASH NT 185ML RP OFF PCK"/>
    <s v="PAHARPUR-3P"/>
    <s v="INTER-STATE"/>
    <s v="Maharashtra"/>
    <s v="(blank)"/>
    <n v="105700"/>
    <n v="206194.28"/>
    <n v="179690"/>
    <n v="26504.28"/>
    <m/>
    <n v="22461.25"/>
    <m/>
    <m/>
    <m/>
    <m/>
    <m/>
    <m/>
    <m/>
    <m/>
    <m/>
    <m/>
    <m/>
    <n v="4043.03"/>
    <m/>
  </r>
  <r>
    <x v="2"/>
    <x v="1"/>
    <x v="1"/>
    <s v="POUCH BS HAND WASH NT 900ML REFILL PACK"/>
    <s v="PAHARPUR-3P"/>
    <s v="INTER-STATE"/>
    <s v="Maharashtra"/>
    <s v="(blank)"/>
    <n v="55260"/>
    <n v="440705.97"/>
    <n v="384057.49"/>
    <n v="56648.479999999996"/>
    <m/>
    <n v="48007.189999999995"/>
    <m/>
    <m/>
    <m/>
    <m/>
    <m/>
    <m/>
    <m/>
    <m/>
    <m/>
    <m/>
    <m/>
    <n v="8641.2900000000009"/>
    <m/>
  </r>
  <r>
    <x v="2"/>
    <x v="1"/>
    <x v="1"/>
    <s v="PROMIDIUM CO"/>
    <s v="CRODA INDIA COMPANY PVT. LTD."/>
    <s v="INTER-STATE"/>
    <s v="Maharashtra"/>
    <s v="(blank)"/>
    <n v="190"/>
    <n v="382519.68"/>
    <n v="333350.48"/>
    <n v="49169.2"/>
    <m/>
    <n v="41668.81"/>
    <m/>
    <m/>
    <m/>
    <m/>
    <m/>
    <m/>
    <m/>
    <m/>
    <m/>
    <m/>
    <m/>
    <n v="7500.39"/>
    <m/>
  </r>
  <r>
    <x v="2"/>
    <x v="1"/>
    <x v="1"/>
    <s v="PUMP  BS HAND WASH  FOR 215ML"/>
    <s v="Lion Holdings P. Ltd"/>
    <s v="INTER-STATE"/>
    <s v="Uttar-pradesh"/>
    <s v="(blank)"/>
    <n v="102939"/>
    <n v="531229.96"/>
    <n v="463225.5"/>
    <n v="68004.460000000006"/>
    <m/>
    <n v="56778.19"/>
    <m/>
    <m/>
    <n v="540"/>
    <n v="270"/>
    <m/>
    <m/>
    <m/>
    <m/>
    <m/>
    <m/>
    <m/>
    <n v="10416.27"/>
    <m/>
  </r>
  <r>
    <x v="2"/>
    <x v="1"/>
    <x v="1"/>
    <s v="PUMP BS HAND WASH NT FOR 215ML"/>
    <s v="Lion Holdings P. Ltd"/>
    <s v="INTER-STATE"/>
    <s v="Uttar-pradesh"/>
    <s v="(blank)"/>
    <n v="50000"/>
    <n v="258186.94"/>
    <n v="224999.51"/>
    <n v="33187.43"/>
    <m/>
    <n v="28124.94"/>
    <m/>
    <m/>
    <m/>
    <m/>
    <m/>
    <m/>
    <m/>
    <m/>
    <m/>
    <m/>
    <m/>
    <n v="5062.49"/>
    <m/>
  </r>
  <r>
    <x v="2"/>
    <x v="1"/>
    <x v="1"/>
    <s v="PUMP SURGI AID HR 500ML"/>
    <s v="Lion Holdings P. Ltd"/>
    <s v="INTER-STATE"/>
    <s v="Uttar-pradesh"/>
    <s v="(blank)"/>
    <n v="10000"/>
    <n v="54506.53"/>
    <n v="47500.24"/>
    <n v="7006.29"/>
    <m/>
    <n v="5937.53"/>
    <m/>
    <m/>
    <m/>
    <m/>
    <m/>
    <m/>
    <m/>
    <m/>
    <m/>
    <m/>
    <m/>
    <n v="1068.76"/>
    <m/>
  </r>
  <r>
    <x v="2"/>
    <x v="1"/>
    <x v="1"/>
    <s v="PVC SLEEVE BS HAND WASH 215ML (SHRINK)"/>
    <s v="Grip Tight Packaging (I) Pvt.L"/>
    <s v="INTER-STATE"/>
    <s v="Maharashtra"/>
    <s v="(blank)"/>
    <n v="227100"/>
    <n v="101983.27"/>
    <n v="88874.310000000012"/>
    <n v="13108.96"/>
    <m/>
    <n v="11109.3"/>
    <m/>
    <m/>
    <m/>
    <m/>
    <m/>
    <m/>
    <m/>
    <m/>
    <m/>
    <m/>
    <m/>
    <n v="1999.66"/>
    <m/>
  </r>
  <r>
    <x v="2"/>
    <x v="1"/>
    <x v="1"/>
    <s v="SENSOLENE"/>
    <s v="CHEMHOUSE MARKETING"/>
    <s v="INTER-STATE"/>
    <s v="Maharashtra"/>
    <s v="(blank)"/>
    <n v="1"/>
    <n v="2346"/>
    <n v="2300"/>
    <n v="46"/>
    <m/>
    <m/>
    <m/>
    <m/>
    <m/>
    <m/>
    <m/>
    <m/>
    <m/>
    <m/>
    <m/>
    <m/>
    <m/>
    <n v="46"/>
    <m/>
  </r>
  <r>
    <x v="2"/>
    <x v="1"/>
    <x v="7"/>
    <s v="SHRINK SLEEVE BACTER SHIELD HS 50ML"/>
    <s v="GRIP TIGHT SHRINK FILM PVT LTD"/>
    <s v="INTER-STATE"/>
    <s v="Maharashtra"/>
    <s v="(blank)"/>
    <n v="11000"/>
    <n v="1515.04"/>
    <n v="1320.29"/>
    <n v="194.74999999999997"/>
    <m/>
    <n v="165.04"/>
    <m/>
    <m/>
    <m/>
    <m/>
    <m/>
    <m/>
    <m/>
    <m/>
    <m/>
    <m/>
    <m/>
    <n v="29.71"/>
    <m/>
  </r>
  <r>
    <x v="2"/>
    <x v="1"/>
    <x v="7"/>
    <s v="SHRINK SLEEVE SURGI AID HR 100ML"/>
    <s v="Grip Tight Packaging (I) Pvt.L"/>
    <s v="INTER-STATE"/>
    <s v="Maharashtra"/>
    <s v="(blank)"/>
    <n v="22000"/>
    <n v="3030.08"/>
    <n v="2640.58"/>
    <n v="389.49999999999994"/>
    <m/>
    <n v="330.08"/>
    <m/>
    <m/>
    <m/>
    <m/>
    <m/>
    <m/>
    <m/>
    <m/>
    <m/>
    <m/>
    <m/>
    <n v="59.42"/>
    <m/>
  </r>
  <r>
    <x v="2"/>
    <x v="1"/>
    <x v="7"/>
    <s v="SHRINK SLEEVE SURGI AID HR 500ML"/>
    <s v="GRIP TIGHT SHRINK FILM PVT LTD"/>
    <s v="INTER-STATE"/>
    <s v="Maharashtra"/>
    <s v="(blank)"/>
    <n v="10250"/>
    <n v="7174.53"/>
    <n v="6252.31"/>
    <n v="922.22"/>
    <m/>
    <n v="781.54"/>
    <m/>
    <m/>
    <m/>
    <m/>
    <m/>
    <m/>
    <m/>
    <m/>
    <m/>
    <m/>
    <m/>
    <n v="140.68"/>
    <m/>
  </r>
  <r>
    <x v="2"/>
    <x v="1"/>
    <x v="1"/>
    <s v="SODIUM CHLORIDE I.P"/>
    <s v="Napchemie"/>
    <s v="INTER-STATE"/>
    <s v="Maharashtra"/>
    <s v="(blank)"/>
    <n v="11250"/>
    <n v="292245.5"/>
    <n v="286515.20000000001"/>
    <n v="5730.3"/>
    <m/>
    <m/>
    <m/>
    <m/>
    <m/>
    <m/>
    <m/>
    <m/>
    <m/>
    <m/>
    <m/>
    <m/>
    <m/>
    <n v="5730.3"/>
    <m/>
  </r>
  <r>
    <x v="2"/>
    <x v="1"/>
    <x v="1"/>
    <s v="SODIUM HYDROXIDE FLAKES"/>
    <s v="ASSOCIATED CHEMICALS INDUSTRY"/>
    <s v="INTER-STATE"/>
    <s v="Karnataka"/>
    <s v="(blank)"/>
    <n v="14000"/>
    <n v="628320"/>
    <n v="616000"/>
    <n v="12320"/>
    <m/>
    <m/>
    <m/>
    <m/>
    <m/>
    <m/>
    <m/>
    <m/>
    <m/>
    <m/>
    <m/>
    <m/>
    <m/>
    <n v="12320"/>
    <m/>
  </r>
  <r>
    <x v="2"/>
    <x v="1"/>
    <x v="1"/>
    <s v="TRICLOSAN"/>
    <s v="KUMAR ORGANIC PRODUCTS LIMITED"/>
    <s v="INTER-STATE"/>
    <s v="Karnataka"/>
    <s v="(blank)"/>
    <n v="100"/>
    <n v="120488.06"/>
    <n v="105000.49"/>
    <n v="15487.57"/>
    <m/>
    <n v="13125.06"/>
    <m/>
    <m/>
    <m/>
    <m/>
    <m/>
    <m/>
    <m/>
    <m/>
    <m/>
    <m/>
    <m/>
    <n v="2362.5100000000002"/>
    <m/>
  </r>
  <r>
    <x v="2"/>
    <x v="1"/>
    <x v="1"/>
    <s v="TRICLOSAN-VIV20-JNJ"/>
    <s v="VIVIMED LABS LIMITED"/>
    <s v="INTER-STATE"/>
    <s v="Andhra pradesh"/>
    <s v="(blank)"/>
    <n v="200"/>
    <n v="240973.28"/>
    <n v="209998.49"/>
    <n v="30974.79"/>
    <m/>
    <n v="26249.819999999996"/>
    <m/>
    <m/>
    <m/>
    <m/>
    <m/>
    <m/>
    <m/>
    <m/>
    <m/>
    <m/>
    <m/>
    <n v="4724.9699999999993"/>
    <m/>
  </r>
  <r>
    <x v="2"/>
    <x v="2"/>
    <x v="1"/>
    <s v="ACULYN 60"/>
    <s v="MASCOT UNIVERSAL PVT. LTD."/>
    <s v="LOCAL"/>
    <s v="Maharashtra"/>
    <s v="(blank)"/>
    <n v="25"/>
    <n v="22914.84"/>
    <n v="19398.810000000001"/>
    <n v="3516.0299999999997"/>
    <m/>
    <n v="2424.85"/>
    <m/>
    <m/>
    <m/>
    <m/>
    <m/>
    <n v="1091.18"/>
    <m/>
    <m/>
    <m/>
    <m/>
    <m/>
    <m/>
    <m/>
  </r>
  <r>
    <x v="2"/>
    <x v="2"/>
    <x v="1"/>
    <s v="ARLACEL 165"/>
    <s v="CRODA INDIA COMPANY PVT. LTD."/>
    <s v="LOCAL"/>
    <s v="Maharashtra"/>
    <s v="(blank)"/>
    <n v="100"/>
    <n v="29435.440000000002"/>
    <n v="24940"/>
    <n v="4495.4400000000005"/>
    <m/>
    <n v="3093.75"/>
    <m/>
    <m/>
    <m/>
    <m/>
    <m/>
    <n v="1401.69"/>
    <m/>
    <m/>
    <m/>
    <m/>
    <m/>
    <m/>
    <m/>
  </r>
  <r>
    <x v="2"/>
    <x v="2"/>
    <x v="1"/>
    <s v="CARBOPOL AQUA SF1 (SA)"/>
    <s v="ARIHANT INNOCHEM PVT LTD"/>
    <s v="LOCAL"/>
    <s v="Maharashtra"/>
    <s v="(blank)"/>
    <n v="25"/>
    <n v="8135.66"/>
    <n v="7748.25"/>
    <n v="387.41"/>
    <m/>
    <m/>
    <m/>
    <m/>
    <m/>
    <m/>
    <m/>
    <n v="387.41"/>
    <m/>
    <m/>
    <m/>
    <m/>
    <m/>
    <m/>
    <m/>
  </r>
  <r>
    <x v="2"/>
    <x v="2"/>
    <x v="1"/>
    <s v="CARBOPOL ULTREZ 10"/>
    <s v="ARIHANT INNOCHEM PVT LTD"/>
    <s v="LOCAL"/>
    <s v="Maharashtra"/>
    <s v="(blank)"/>
    <n v="20"/>
    <n v="57442.560000000005"/>
    <n v="48628.62"/>
    <n v="8813.94"/>
    <m/>
    <n v="6078.58"/>
    <m/>
    <m/>
    <m/>
    <m/>
    <m/>
    <n v="2735.36"/>
    <m/>
    <m/>
    <m/>
    <m/>
    <m/>
    <m/>
    <m/>
  </r>
  <r>
    <x v="2"/>
    <x v="2"/>
    <x v="1"/>
    <s v="DISODIUM EDTA"/>
    <s v="ACI INDUSTRIAL ORGANICS PVT. L"/>
    <s v="INTER-STATE"/>
    <s v="Gujarat"/>
    <s v="(blank)"/>
    <n v="25"/>
    <n v="5163.75"/>
    <n v="4500"/>
    <n v="663.75"/>
    <m/>
    <n v="562.5"/>
    <m/>
    <m/>
    <m/>
    <m/>
    <m/>
    <m/>
    <m/>
    <m/>
    <m/>
    <m/>
    <m/>
    <n v="101.25"/>
    <m/>
  </r>
  <r>
    <x v="2"/>
    <x v="2"/>
    <x v="1"/>
    <s v="DOWCORNING 9045 SILICONE ELASTOMER BLEND"/>
    <s v="MASCOT UNIVERSAL PVT. LTD."/>
    <s v="LOCAL"/>
    <s v="Maharashtra"/>
    <s v="(blank)"/>
    <n v="30"/>
    <n v="77457.600000000006"/>
    <n v="65572.570000000007"/>
    <n v="11885.03"/>
    <m/>
    <n v="8196.58"/>
    <m/>
    <m/>
    <m/>
    <m/>
    <m/>
    <n v="3688.45"/>
    <m/>
    <m/>
    <m/>
    <m/>
    <m/>
    <m/>
    <m/>
  </r>
  <r>
    <x v="2"/>
    <x v="2"/>
    <x v="1"/>
    <s v="ISOPROPYL ALCOHOL"/>
    <s v="KISHAN ENTERPRISE"/>
    <s v="LOCAL"/>
    <s v="Maharashtra"/>
    <s v="(blank)"/>
    <n v="10"/>
    <n v="1456.88"/>
    <n v="1387.5"/>
    <n v="69.38"/>
    <m/>
    <m/>
    <m/>
    <m/>
    <m/>
    <m/>
    <m/>
    <n v="69.38"/>
    <m/>
    <m/>
    <m/>
    <m/>
    <m/>
    <m/>
    <m/>
  </r>
  <r>
    <x v="2"/>
    <x v="2"/>
    <x v="1"/>
    <s v="KATHON C.G."/>
    <s v="MASCOT UNIVERSAL PVT. LTD."/>
    <s v="LOCAL"/>
    <s v="Maharashtra"/>
    <s v="(blank)"/>
    <n v="20"/>
    <n v="21551.57"/>
    <n v="18244.71"/>
    <n v="3306.86"/>
    <m/>
    <n v="2280.59"/>
    <m/>
    <m/>
    <m/>
    <m/>
    <m/>
    <n v="1026.27"/>
    <m/>
    <m/>
    <m/>
    <m/>
    <m/>
    <m/>
    <m/>
  </r>
  <r>
    <x v="2"/>
    <x v="2"/>
    <x v="1"/>
    <s v="MICROCARE MTB"/>
    <s v="ARIHANT INNOCHEM PVT LTD"/>
    <s v="LOCAL"/>
    <s v="Maharashtra"/>
    <s v="(blank)"/>
    <n v="10"/>
    <n v="10842.619999999999"/>
    <n v="10326.299999999999"/>
    <n v="516.32000000000005"/>
    <m/>
    <m/>
    <m/>
    <m/>
    <m/>
    <m/>
    <m/>
    <n v="516.32000000000005"/>
    <m/>
    <m/>
    <m/>
    <m/>
    <m/>
    <m/>
    <m/>
  </r>
  <r>
    <x v="2"/>
    <x v="2"/>
    <x v="1"/>
    <s v="MIRANOL ULTRA C32"/>
    <s v="RHODIA SPECIALTY CHEMICAL INDI"/>
    <s v="LOCAL"/>
    <s v="Maharashtra"/>
    <s v="(blank)"/>
    <n v="200"/>
    <n v="50610.6"/>
    <n v="42844.95"/>
    <n v="7765.65"/>
    <m/>
    <n v="5355.62"/>
    <m/>
    <m/>
    <m/>
    <m/>
    <m/>
    <n v="2410.0300000000002"/>
    <m/>
    <m/>
    <m/>
    <m/>
    <m/>
    <m/>
    <m/>
  </r>
  <r>
    <x v="2"/>
    <x v="2"/>
    <x v="1"/>
    <s v="NOVEMER EC-2 POLYMER"/>
    <s v="ARIHANT INNOCHEM PVT LTD"/>
    <s v="LOCAL"/>
    <s v="Maharashtra"/>
    <s v="(blank)"/>
    <n v="20"/>
    <n v="59850"/>
    <n v="57000"/>
    <n v="2850"/>
    <m/>
    <m/>
    <m/>
    <m/>
    <m/>
    <m/>
    <m/>
    <n v="2850"/>
    <m/>
    <m/>
    <m/>
    <m/>
    <m/>
    <m/>
    <m/>
  </r>
  <r>
    <x v="2"/>
    <x v="2"/>
    <x v="1"/>
    <s v="N-Propanol"/>
    <s v="KISHAN ENTERPRISE"/>
    <s v="LOCAL"/>
    <s v="Maharashtra"/>
    <s v="(blank)"/>
    <n v="10"/>
    <n v="1680"/>
    <n v="1600"/>
    <n v="80"/>
    <m/>
    <m/>
    <m/>
    <m/>
    <m/>
    <m/>
    <m/>
    <n v="80"/>
    <m/>
    <m/>
    <m/>
    <m/>
    <m/>
    <m/>
    <m/>
  </r>
  <r>
    <x v="2"/>
    <x v="2"/>
    <x v="1"/>
    <s v="OLIVEM 700"/>
    <s v="CHEMHOUSE MARKETING"/>
    <s v="LOCAL"/>
    <s v="Maharashtra"/>
    <s v="(blank)"/>
    <n v="5"/>
    <n v="7218.5"/>
    <n v="6874.76"/>
    <n v="343.74"/>
    <m/>
    <m/>
    <m/>
    <m/>
    <m/>
    <m/>
    <m/>
    <n v="343.74"/>
    <m/>
    <m/>
    <m/>
    <m/>
    <m/>
    <m/>
    <m/>
  </r>
  <r>
    <x v="2"/>
    <x v="2"/>
    <x v="1"/>
    <s v="SENSOLENE"/>
    <s v="CHEMHOUSE MARKETING"/>
    <s v="LOCAL"/>
    <s v="Maharashtra"/>
    <s v="(blank)"/>
    <n v="2"/>
    <n v="4830"/>
    <n v="4600"/>
    <n v="230"/>
    <m/>
    <m/>
    <m/>
    <m/>
    <m/>
    <m/>
    <m/>
    <n v="230"/>
    <m/>
    <m/>
    <m/>
    <m/>
    <m/>
    <m/>
    <m/>
  </r>
  <r>
    <x v="2"/>
    <x v="2"/>
    <x v="1"/>
    <s v="SODIUM BENZOATE(SA)"/>
    <s v="GANESH BENZOPLAST LTD"/>
    <s v="LOCAL"/>
    <s v="Maharashtra"/>
    <s v="(blank)"/>
    <n v="25"/>
    <n v="2657.81"/>
    <n v="2250"/>
    <n v="407.81"/>
    <m/>
    <n v="281.25"/>
    <m/>
    <m/>
    <m/>
    <m/>
    <m/>
    <n v="126.56"/>
    <m/>
    <m/>
    <m/>
    <m/>
    <m/>
    <m/>
    <m/>
  </r>
  <r>
    <x v="2"/>
    <x v="2"/>
    <x v="1"/>
    <s v="SODIUM CHLORIDE I.P"/>
    <s v="Napchemie"/>
    <s v="LOCAL"/>
    <s v="Maharashtra"/>
    <s v="(blank)"/>
    <n v="50"/>
    <n v="1338.74"/>
    <n v="1274.99"/>
    <n v="63.75"/>
    <m/>
    <m/>
    <m/>
    <m/>
    <m/>
    <m/>
    <m/>
    <n v="63.75"/>
    <m/>
    <m/>
    <m/>
    <m/>
    <m/>
    <m/>
    <m/>
  </r>
  <r>
    <x v="2"/>
    <x v="2"/>
    <x v="1"/>
    <s v="SODIUM GLUCONATE"/>
    <s v="ARIHANT INNOCHEM PVT LTD"/>
    <s v="LOCAL"/>
    <s v="Maharashtra"/>
    <s v="(blank)"/>
    <n v="20"/>
    <n v="3926.8"/>
    <n v="3739.8"/>
    <n v="187"/>
    <m/>
    <m/>
    <m/>
    <m/>
    <m/>
    <m/>
    <m/>
    <n v="187"/>
    <m/>
    <m/>
    <m/>
    <m/>
    <m/>
    <m/>
    <m/>
  </r>
  <r>
    <x v="2"/>
    <x v="2"/>
    <x v="1"/>
    <s v="STRUCTURE XL"/>
    <s v="CONNELL BROS COMPANY"/>
    <s v="LOCAL"/>
    <s v="Maharashtra"/>
    <s v="(blank)"/>
    <n v="158.76000000000002"/>
    <n v="76306.2"/>
    <n v="68514.570000000007"/>
    <n v="7791.63"/>
    <m/>
    <n v="4158"/>
    <m/>
    <m/>
    <m/>
    <m/>
    <m/>
    <n v="3633.6299999999997"/>
    <m/>
    <m/>
    <m/>
    <m/>
    <m/>
    <m/>
    <m/>
  </r>
  <r>
    <x v="2"/>
    <x v="2"/>
    <x v="1"/>
    <s v="SULFOCHEM B-NBB"/>
    <s v="Lubrizol Advanced Materials"/>
    <s v="LOCAL"/>
    <s v="Maharashtra"/>
    <s v="(blank)"/>
    <n v="204.1"/>
    <n v="71389.38"/>
    <n v="67989.89"/>
    <n v="3399.49"/>
    <m/>
    <m/>
    <m/>
    <m/>
    <m/>
    <m/>
    <m/>
    <n v="3399.49"/>
    <m/>
    <m/>
    <m/>
    <m/>
    <m/>
    <m/>
    <m/>
  </r>
  <r>
    <x v="2"/>
    <x v="2"/>
    <x v="1"/>
    <s v="TWEEN 80"/>
    <s v="CRODA INDIA COMPANY PVT. LTD."/>
    <s v="LOCAL"/>
    <s v="Maharashtra"/>
    <s v="(blank)"/>
    <n v="100"/>
    <n v="14888.69"/>
    <n v="12617.220000000001"/>
    <n v="2271.4700000000003"/>
    <m/>
    <n v="1562.49"/>
    <m/>
    <m/>
    <m/>
    <m/>
    <m/>
    <n v="708.98"/>
    <m/>
    <m/>
    <m/>
    <m/>
    <m/>
    <m/>
    <m/>
  </r>
  <r>
    <x v="2"/>
    <x v="2"/>
    <x v="1"/>
    <s v="XIAMETER PMX-0245 CYCLOPENTASILOXANE"/>
    <s v="DOW CORNING INDIA PVT. LTD."/>
    <s v="LOCAL"/>
    <s v="Maharashtra"/>
    <s v="(blank)"/>
    <n v="20"/>
    <n v="9704.9900000000016"/>
    <n v="8215.86"/>
    <n v="1489.1299999999999"/>
    <m/>
    <n v="1026.99"/>
    <m/>
    <m/>
    <m/>
    <m/>
    <m/>
    <n v="462.14"/>
    <m/>
    <m/>
    <m/>
    <m/>
    <m/>
    <m/>
    <m/>
  </r>
  <r>
    <x v="2"/>
    <x v="2"/>
    <x v="1"/>
    <s v="XIAMETER PMX-0245 CYCLOPENTASILOXANE"/>
    <s v="MASCOT UNIVERSAL PVT. LTD."/>
    <s v="LOCAL"/>
    <s v="Maharashtra"/>
    <s v="(blank)"/>
    <n v="60"/>
    <n v="29136.21"/>
    <n v="24665.57"/>
    <n v="4470.6399999999994"/>
    <m/>
    <n v="3083.2"/>
    <m/>
    <m/>
    <m/>
    <m/>
    <m/>
    <n v="1387.44"/>
    <m/>
    <m/>
    <m/>
    <m/>
    <m/>
    <m/>
    <m/>
  </r>
  <r>
    <x v="2"/>
    <x v="4"/>
    <x v="1"/>
    <s v="DISODIUM EDTA"/>
    <s v="ACI INDUSTRIAL ORGANICS PVT. L"/>
    <s v="INTER-STATE"/>
    <s v="Gujarat"/>
    <s v="(blank)"/>
    <n v="75"/>
    <n v="15778.130000000001"/>
    <n v="13750"/>
    <n v="2028.13"/>
    <m/>
    <n v="1718.75"/>
    <m/>
    <m/>
    <m/>
    <m/>
    <m/>
    <m/>
    <m/>
    <m/>
    <m/>
    <m/>
    <m/>
    <n v="309.38"/>
    <m/>
  </r>
</pivotCacheRecords>
</file>

<file path=xl/pivotCache/pivotCacheRecords2.xml><?xml version="1.0" encoding="utf-8"?>
<pivotCacheRecords xmlns="http://schemas.openxmlformats.org/spreadsheetml/2006/main" xmlns:r="http://schemas.openxmlformats.org/officeDocument/2006/relationships" count="1875">
  <r>
    <s v="ZROH"/>
    <x v="0"/>
    <x v="0"/>
    <x v="0"/>
    <n v="102"/>
    <n v="115"/>
    <x v="0"/>
    <n v="10"/>
    <n v="112"/>
    <s v="MIRO"/>
    <s v="Purchase"/>
    <s v="RE"/>
    <n v="2016"/>
    <x v="0"/>
    <n v="5105669536"/>
    <n v="8756637"/>
    <n v="1"/>
    <s v="INR"/>
    <x v="0"/>
    <x v="0"/>
    <x v="0"/>
    <n v="25"/>
    <s v="KG"/>
    <m/>
    <s v="V0"/>
    <s v="0% INPUT TAX"/>
    <m/>
    <s v="ADD. CUSTOM DUTY-4%"/>
    <n v="1413.64"/>
    <n v="1413.64"/>
    <n v="0"/>
    <n v="0"/>
    <n v="0"/>
    <n v="0"/>
    <m/>
    <n v="0"/>
    <n v="0"/>
    <n v="1413.64"/>
    <n v="0"/>
    <n v="0"/>
    <m/>
    <m/>
    <s v="PCP RM &amp; PM"/>
  </r>
  <r>
    <s v="ZROH"/>
    <x v="0"/>
    <x v="0"/>
    <x v="0"/>
    <n v="102"/>
    <n v="115"/>
    <x v="0"/>
    <n v="10"/>
    <n v="112"/>
    <s v="MIRO"/>
    <s v="Purchase"/>
    <s v="RE"/>
    <n v="2016"/>
    <x v="0"/>
    <n v="5105669536"/>
    <n v="8756637"/>
    <n v="1"/>
    <s v="INR"/>
    <x v="0"/>
    <x v="0"/>
    <x v="0"/>
    <n v="25"/>
    <s v="KG"/>
    <m/>
    <s v="V0"/>
    <s v="0% INPUT TAX"/>
    <m/>
    <s v="BASIC CUSTOM-10%"/>
    <n v="2839.49"/>
    <n v="2839.49"/>
    <n v="0"/>
    <n v="0"/>
    <n v="2839.49"/>
    <n v="0"/>
    <m/>
    <n v="0"/>
    <n v="0"/>
    <n v="0"/>
    <n v="0"/>
    <n v="0"/>
    <m/>
    <m/>
    <s v="PCP RM &amp; PM"/>
  </r>
  <r>
    <s v="ZROH"/>
    <x v="0"/>
    <x v="0"/>
    <x v="0"/>
    <n v="102"/>
    <n v="115"/>
    <x v="0"/>
    <n v="10"/>
    <n v="112"/>
    <s v="MIRO"/>
    <s v="Purchase"/>
    <s v="RE"/>
    <n v="2016"/>
    <x v="0"/>
    <n v="5105669536"/>
    <n v="8756637"/>
    <n v="1"/>
    <s v="INR"/>
    <x v="0"/>
    <x v="0"/>
    <x v="0"/>
    <n v="25"/>
    <s v="KG"/>
    <m/>
    <s v="V0"/>
    <s v="0% INPUT TAX"/>
    <m/>
    <s v="CVD-12.5%"/>
    <n v="3904.3"/>
    <n v="3904.3"/>
    <n v="0"/>
    <n v="0"/>
    <n v="0"/>
    <n v="0"/>
    <m/>
    <n v="0"/>
    <n v="0"/>
    <n v="0"/>
    <n v="3904.3"/>
    <n v="0"/>
    <m/>
    <m/>
    <s v="PCP RM &amp; PM"/>
  </r>
  <r>
    <s v="ZROH"/>
    <x v="0"/>
    <x v="0"/>
    <x v="0"/>
    <n v="102"/>
    <n v="115"/>
    <x v="0"/>
    <n v="10"/>
    <n v="112"/>
    <s v="MIRO"/>
    <s v="Purchase"/>
    <s v="RE"/>
    <n v="2016"/>
    <x v="0"/>
    <n v="5105669536"/>
    <n v="8756637"/>
    <n v="1"/>
    <s v="INR"/>
    <x v="0"/>
    <x v="0"/>
    <x v="0"/>
    <n v="25"/>
    <s v="KG"/>
    <m/>
    <s v="V0"/>
    <s v="0% INPUT TAX"/>
    <m/>
    <s v="ECess - Basic Custom-2%"/>
    <n v="134.88"/>
    <n v="134.88"/>
    <n v="0"/>
    <n v="0"/>
    <n v="0"/>
    <n v="0"/>
    <m/>
    <n v="134.88"/>
    <n v="0"/>
    <n v="0"/>
    <n v="0"/>
    <n v="0"/>
    <m/>
    <m/>
    <s v="PCP RM &amp; PM"/>
  </r>
  <r>
    <s v="ZROH"/>
    <x v="0"/>
    <x v="0"/>
    <x v="0"/>
    <n v="102"/>
    <n v="115"/>
    <x v="0"/>
    <n v="10"/>
    <n v="112"/>
    <s v="MIRO"/>
    <s v="Purchase"/>
    <s v="RE"/>
    <n v="2016"/>
    <x v="0"/>
    <n v="5105669536"/>
    <n v="8756637"/>
    <n v="1"/>
    <s v="INR"/>
    <x v="0"/>
    <x v="0"/>
    <x v="0"/>
    <n v="25"/>
    <s v="KG"/>
    <m/>
    <s v="V0"/>
    <s v="0% INPUT TAX"/>
    <m/>
    <s v="SECess-Basic Customs-1%"/>
    <n v="67.430000000000007"/>
    <n v="67.430000000000007"/>
    <n v="0"/>
    <n v="0"/>
    <n v="0"/>
    <n v="0"/>
    <m/>
    <n v="0"/>
    <n v="67.430000000000007"/>
    <n v="0"/>
    <n v="0"/>
    <n v="0"/>
    <m/>
    <m/>
    <s v="PCP RM &amp; PM"/>
  </r>
  <r>
    <s v="ZPKG"/>
    <x v="1"/>
    <x v="1"/>
    <x v="1"/>
    <n v="102"/>
    <n v="115"/>
    <x v="1"/>
    <n v="10"/>
    <n v="112"/>
    <s v="MIRO"/>
    <s v="Purchase"/>
    <s v="RE"/>
    <n v="2016"/>
    <x v="0"/>
    <n v="5105671192"/>
    <n v="8836675"/>
    <n v="1"/>
    <s v="INR"/>
    <x v="0"/>
    <x v="0"/>
    <x v="0"/>
    <n v="70000"/>
    <s v="NOS"/>
    <m/>
    <s v="V0"/>
    <s v="0% INPUT TAX"/>
    <m/>
    <s v="ADD. CUSTOM DUTY-4%"/>
    <n v="21496.27"/>
    <n v="21496.27"/>
    <n v="0"/>
    <n v="0"/>
    <n v="0"/>
    <n v="0"/>
    <m/>
    <n v="0"/>
    <n v="0"/>
    <n v="21496.27"/>
    <n v="0"/>
    <n v="0"/>
    <m/>
    <m/>
    <s v="PCP RM &amp; PM"/>
  </r>
  <r>
    <s v="ZPKG"/>
    <x v="1"/>
    <x v="1"/>
    <x v="1"/>
    <n v="102"/>
    <n v="115"/>
    <x v="1"/>
    <n v="10"/>
    <n v="112"/>
    <s v="MIRO"/>
    <s v="Purchase"/>
    <s v="RE"/>
    <n v="2016"/>
    <x v="0"/>
    <n v="5105671192"/>
    <n v="8836675"/>
    <n v="1"/>
    <s v="INR"/>
    <x v="0"/>
    <x v="0"/>
    <x v="0"/>
    <n v="70000"/>
    <s v="NOS"/>
    <m/>
    <s v="V0"/>
    <s v="0% INPUT TAX"/>
    <m/>
    <s v="BASIC CUSTOM-10%"/>
    <n v="43178.21"/>
    <n v="43178.21"/>
    <n v="0"/>
    <n v="0"/>
    <n v="43178.21"/>
    <n v="0"/>
    <m/>
    <n v="0"/>
    <n v="0"/>
    <n v="0"/>
    <n v="0"/>
    <n v="0"/>
    <m/>
    <m/>
    <s v="PCP RM &amp; PM"/>
  </r>
  <r>
    <s v="ZPKG"/>
    <x v="1"/>
    <x v="1"/>
    <x v="1"/>
    <n v="102"/>
    <n v="115"/>
    <x v="1"/>
    <n v="10"/>
    <n v="112"/>
    <s v="MIRO"/>
    <s v="Purchase"/>
    <s v="RE"/>
    <n v="2016"/>
    <x v="0"/>
    <n v="5105671192"/>
    <n v="8836675"/>
    <n v="1"/>
    <s v="INR"/>
    <x v="0"/>
    <x v="0"/>
    <x v="0"/>
    <n v="70000"/>
    <s v="NOS"/>
    <m/>
    <s v="V0"/>
    <s v="0% INPUT TAX"/>
    <m/>
    <s v="CVD-12.5%"/>
    <n v="59370.080000000002"/>
    <n v="59370.080000000002"/>
    <n v="0"/>
    <n v="0"/>
    <n v="0"/>
    <n v="0"/>
    <m/>
    <n v="0"/>
    <n v="0"/>
    <n v="0"/>
    <n v="59370.080000000002"/>
    <n v="0"/>
    <m/>
    <m/>
    <s v="PCP RM &amp; PM"/>
  </r>
  <r>
    <s v="ZPKG"/>
    <x v="1"/>
    <x v="1"/>
    <x v="1"/>
    <n v="102"/>
    <n v="115"/>
    <x v="1"/>
    <n v="10"/>
    <n v="112"/>
    <s v="MIRO"/>
    <s v="Purchase"/>
    <s v="RE"/>
    <n v="2016"/>
    <x v="0"/>
    <n v="5105671192"/>
    <n v="8836675"/>
    <n v="1"/>
    <s v="INR"/>
    <x v="0"/>
    <x v="0"/>
    <x v="0"/>
    <n v="70000"/>
    <s v="NOS"/>
    <m/>
    <s v="V0"/>
    <s v="0% INPUT TAX"/>
    <m/>
    <s v="ECess - Basic Custom-2%"/>
    <n v="2050.96"/>
    <n v="2050.96"/>
    <n v="0"/>
    <n v="0"/>
    <n v="0"/>
    <n v="0"/>
    <m/>
    <n v="2050.96"/>
    <n v="0"/>
    <n v="0"/>
    <n v="0"/>
    <n v="0"/>
    <m/>
    <m/>
    <s v="PCP RM &amp; PM"/>
  </r>
  <r>
    <s v="ZPKG"/>
    <x v="1"/>
    <x v="1"/>
    <x v="1"/>
    <n v="102"/>
    <n v="115"/>
    <x v="1"/>
    <n v="10"/>
    <n v="112"/>
    <s v="MIRO"/>
    <s v="Purchase"/>
    <s v="RE"/>
    <n v="2016"/>
    <x v="0"/>
    <n v="5105671192"/>
    <n v="8836675"/>
    <n v="1"/>
    <s v="INR"/>
    <x v="0"/>
    <x v="0"/>
    <x v="0"/>
    <n v="70000"/>
    <s v="NOS"/>
    <m/>
    <s v="V0"/>
    <s v="0% INPUT TAX"/>
    <m/>
    <s v="SECess-Basic Customs-1%"/>
    <n v="1025.48"/>
    <n v="1025.48"/>
    <n v="0"/>
    <n v="0"/>
    <n v="0"/>
    <n v="0"/>
    <m/>
    <n v="0"/>
    <n v="1025.48"/>
    <n v="0"/>
    <n v="0"/>
    <n v="0"/>
    <m/>
    <m/>
    <s v="PCP RM &amp; PM"/>
  </r>
  <r>
    <s v="ZROH"/>
    <x v="2"/>
    <x v="2"/>
    <x v="2"/>
    <n v="102"/>
    <n v="115"/>
    <x v="2"/>
    <n v="10"/>
    <n v="112"/>
    <s v="MIRO"/>
    <s v="Purchase"/>
    <s v="RE"/>
    <n v="2016"/>
    <x v="0"/>
    <n v="5105671198"/>
    <n v="8837169"/>
    <n v="1"/>
    <s v="INR"/>
    <x v="0"/>
    <x v="0"/>
    <x v="0"/>
    <n v="226.34"/>
    <s v="KG"/>
    <m/>
    <s v="V0"/>
    <s v="0% INPUT TAX"/>
    <m/>
    <s v="ADD. CUSTOM DUTY-4%"/>
    <n v="8149.44"/>
    <n v="8149.44"/>
    <n v="0"/>
    <n v="0"/>
    <n v="0"/>
    <n v="0"/>
    <m/>
    <n v="0"/>
    <n v="0"/>
    <n v="8149.44"/>
    <n v="0"/>
    <n v="0"/>
    <m/>
    <m/>
    <s v="PCP RM &amp; PM"/>
  </r>
  <r>
    <s v="ZROH"/>
    <x v="2"/>
    <x v="2"/>
    <x v="2"/>
    <n v="102"/>
    <n v="115"/>
    <x v="2"/>
    <n v="10"/>
    <n v="112"/>
    <s v="MIRO"/>
    <s v="Purchase"/>
    <s v="RE"/>
    <n v="2016"/>
    <x v="0"/>
    <n v="5105671198"/>
    <n v="8837169"/>
    <n v="1"/>
    <s v="INR"/>
    <x v="0"/>
    <x v="0"/>
    <x v="0"/>
    <n v="226.34"/>
    <s v="KG"/>
    <m/>
    <s v="V0"/>
    <s v="0% INPUT TAX"/>
    <m/>
    <s v="BASIC CUSTOM-7.5%"/>
    <n v="12569.51"/>
    <n v="12569.51"/>
    <n v="0"/>
    <n v="12569.51"/>
    <n v="0"/>
    <n v="0"/>
    <m/>
    <n v="0"/>
    <n v="0"/>
    <n v="0"/>
    <n v="0"/>
    <n v="0"/>
    <m/>
    <m/>
    <s v="PCP RM &amp; PM"/>
  </r>
  <r>
    <s v="ZROH"/>
    <x v="2"/>
    <x v="2"/>
    <x v="2"/>
    <n v="102"/>
    <n v="115"/>
    <x v="2"/>
    <n v="10"/>
    <n v="112"/>
    <s v="MIRO"/>
    <s v="Purchase"/>
    <s v="RE"/>
    <n v="2016"/>
    <x v="0"/>
    <n v="5105671198"/>
    <n v="8837169"/>
    <n v="1"/>
    <s v="INR"/>
    <x v="0"/>
    <x v="0"/>
    <x v="0"/>
    <n v="226.34"/>
    <s v="KG"/>
    <m/>
    <s v="V0"/>
    <s v="0% INPUT TAX"/>
    <m/>
    <s v="CVD-12.5%"/>
    <n v="22520.37"/>
    <n v="22520.37"/>
    <n v="0"/>
    <n v="0"/>
    <n v="0"/>
    <n v="0"/>
    <m/>
    <n v="0"/>
    <n v="0"/>
    <n v="0"/>
    <n v="22520.37"/>
    <n v="0"/>
    <m/>
    <m/>
    <s v="PCP RM &amp; PM"/>
  </r>
  <r>
    <s v="ZROH"/>
    <x v="2"/>
    <x v="2"/>
    <x v="2"/>
    <n v="102"/>
    <n v="115"/>
    <x v="2"/>
    <n v="10"/>
    <n v="112"/>
    <s v="MIRO"/>
    <s v="Purchase"/>
    <s v="RE"/>
    <n v="2016"/>
    <x v="0"/>
    <n v="5105671198"/>
    <n v="8837169"/>
    <n v="1"/>
    <s v="INR"/>
    <x v="0"/>
    <x v="0"/>
    <x v="0"/>
    <n v="226.34"/>
    <s v="KG"/>
    <m/>
    <s v="V0"/>
    <s v="0% INPUT TAX"/>
    <m/>
    <s v="ECess - Basic Custom-2%"/>
    <n v="701.8"/>
    <n v="701.8"/>
    <n v="0"/>
    <n v="0"/>
    <n v="0"/>
    <n v="0"/>
    <m/>
    <n v="701.8"/>
    <n v="0"/>
    <n v="0"/>
    <n v="0"/>
    <n v="0"/>
    <m/>
    <m/>
    <s v="PCP RM &amp; PM"/>
  </r>
  <r>
    <s v="ZROH"/>
    <x v="2"/>
    <x v="2"/>
    <x v="2"/>
    <n v="102"/>
    <n v="115"/>
    <x v="2"/>
    <n v="10"/>
    <n v="112"/>
    <s v="MIRO"/>
    <s v="Purchase"/>
    <s v="RE"/>
    <n v="2016"/>
    <x v="0"/>
    <n v="5105671198"/>
    <n v="8837169"/>
    <n v="1"/>
    <s v="INR"/>
    <x v="0"/>
    <x v="0"/>
    <x v="0"/>
    <n v="226.34"/>
    <s v="KG"/>
    <m/>
    <s v="V0"/>
    <s v="0% INPUT TAX"/>
    <m/>
    <s v="SECess-Basic Customs-1%"/>
    <n v="350.9"/>
    <n v="350.9"/>
    <n v="0"/>
    <n v="0"/>
    <n v="0"/>
    <n v="0"/>
    <m/>
    <n v="0"/>
    <n v="350.9"/>
    <n v="0"/>
    <n v="0"/>
    <n v="0"/>
    <m/>
    <m/>
    <s v="PCP RM &amp; PM"/>
  </r>
  <r>
    <s v="ZPKG"/>
    <x v="1"/>
    <x v="3"/>
    <x v="3"/>
    <n v="102"/>
    <n v="115"/>
    <x v="3"/>
    <n v="10"/>
    <n v="112"/>
    <s v="MIRO"/>
    <s v="Purchase"/>
    <s v="RE"/>
    <n v="2016"/>
    <x v="0"/>
    <n v="5105672019"/>
    <s v="CI-03/001"/>
    <n v="63.390599999999999"/>
    <s v="USD"/>
    <x v="1"/>
    <x v="1"/>
    <x v="1"/>
    <n v="424000"/>
    <s v="NOS"/>
    <n v="744577.11"/>
    <s v="V0"/>
    <s v="0% INPUT TAX"/>
    <s v="IMPORT"/>
    <s v="IMPORT BASIC"/>
    <n v="744577.11"/>
    <n v="0"/>
    <n v="0"/>
    <n v="0"/>
    <n v="0"/>
    <n v="0"/>
    <m/>
    <n v="0"/>
    <n v="0"/>
    <n v="0"/>
    <n v="0"/>
    <n v="0"/>
    <m/>
    <m/>
    <s v="PCP RM &amp; PM"/>
  </r>
  <r>
    <s v="ZROH"/>
    <x v="0"/>
    <x v="0"/>
    <x v="0"/>
    <n v="102"/>
    <n v="115"/>
    <x v="0"/>
    <n v="10"/>
    <n v="112"/>
    <s v="MIRO"/>
    <s v="Purchase"/>
    <s v="RE"/>
    <n v="2016"/>
    <x v="0"/>
    <n v="5105672020"/>
    <n v="90067791"/>
    <n v="63.390599999999999"/>
    <s v="USD"/>
    <x v="2"/>
    <x v="2"/>
    <x v="2"/>
    <n v="25"/>
    <s v="KG"/>
    <n v="28288.06"/>
    <s v="V0"/>
    <s v="0% INPUT TAX"/>
    <s v="IMPORT"/>
    <s v="IMPORT BASIC"/>
    <n v="28288.06"/>
    <n v="0"/>
    <n v="0"/>
    <n v="0"/>
    <n v="0"/>
    <n v="0"/>
    <m/>
    <n v="0"/>
    <n v="0"/>
    <n v="0"/>
    <n v="0"/>
    <n v="0"/>
    <m/>
    <m/>
    <s v="PCP RM &amp; PM"/>
  </r>
  <r>
    <s v="ZROH"/>
    <x v="2"/>
    <x v="2"/>
    <x v="2"/>
    <n v="102"/>
    <n v="115"/>
    <x v="4"/>
    <n v="10"/>
    <n v="112"/>
    <s v="MIRO"/>
    <s v="Purchase"/>
    <s v="RE"/>
    <n v="2016"/>
    <x v="0"/>
    <n v="5105672025"/>
    <n v="8894144"/>
    <n v="1"/>
    <s v="INR"/>
    <x v="0"/>
    <x v="0"/>
    <x v="0"/>
    <n v="226.34"/>
    <s v="KG"/>
    <m/>
    <s v="V0"/>
    <s v="0% INPUT TAX"/>
    <m/>
    <s v="ADD. CUSTOM DUTY-4%"/>
    <n v="8149.44"/>
    <n v="8149.44"/>
    <n v="0"/>
    <n v="0"/>
    <n v="0"/>
    <n v="0"/>
    <m/>
    <n v="0"/>
    <n v="0"/>
    <n v="8149.44"/>
    <n v="0"/>
    <n v="0"/>
    <m/>
    <m/>
    <s v="PCP RM &amp; PM"/>
  </r>
  <r>
    <s v="ZROH"/>
    <x v="2"/>
    <x v="2"/>
    <x v="2"/>
    <n v="102"/>
    <n v="115"/>
    <x v="4"/>
    <n v="10"/>
    <n v="112"/>
    <s v="MIRO"/>
    <s v="Purchase"/>
    <s v="RE"/>
    <n v="2016"/>
    <x v="0"/>
    <n v="5105672025"/>
    <n v="8894144"/>
    <n v="1"/>
    <s v="INR"/>
    <x v="0"/>
    <x v="0"/>
    <x v="0"/>
    <n v="226.34"/>
    <s v="KG"/>
    <m/>
    <s v="V0"/>
    <s v="0% INPUT TAX"/>
    <m/>
    <s v="BASIC CUSTOM-7.5%"/>
    <n v="12569.51"/>
    <n v="12569.51"/>
    <n v="0"/>
    <n v="12569.51"/>
    <n v="0"/>
    <n v="0"/>
    <m/>
    <n v="0"/>
    <n v="0"/>
    <n v="0"/>
    <n v="0"/>
    <n v="0"/>
    <m/>
    <m/>
    <s v="PCP RM &amp; PM"/>
  </r>
  <r>
    <s v="ZROH"/>
    <x v="2"/>
    <x v="2"/>
    <x v="2"/>
    <n v="102"/>
    <n v="115"/>
    <x v="4"/>
    <n v="10"/>
    <n v="112"/>
    <s v="MIRO"/>
    <s v="Purchase"/>
    <s v="RE"/>
    <n v="2016"/>
    <x v="0"/>
    <n v="5105672025"/>
    <n v="8894144"/>
    <n v="1"/>
    <s v="INR"/>
    <x v="0"/>
    <x v="0"/>
    <x v="0"/>
    <n v="226.34"/>
    <s v="KG"/>
    <m/>
    <s v="V0"/>
    <s v="0% INPUT TAX"/>
    <m/>
    <s v="CVD-12.5%"/>
    <n v="22520.37"/>
    <n v="22520.37"/>
    <n v="0"/>
    <n v="0"/>
    <n v="0"/>
    <n v="0"/>
    <m/>
    <n v="0"/>
    <n v="0"/>
    <n v="0"/>
    <n v="22520.37"/>
    <n v="0"/>
    <m/>
    <m/>
    <s v="PCP RM &amp; PM"/>
  </r>
  <r>
    <s v="ZROH"/>
    <x v="2"/>
    <x v="2"/>
    <x v="2"/>
    <n v="102"/>
    <n v="115"/>
    <x v="4"/>
    <n v="10"/>
    <n v="112"/>
    <s v="MIRO"/>
    <s v="Purchase"/>
    <s v="RE"/>
    <n v="2016"/>
    <x v="0"/>
    <n v="5105672025"/>
    <n v="8894144"/>
    <n v="1"/>
    <s v="INR"/>
    <x v="0"/>
    <x v="0"/>
    <x v="0"/>
    <n v="226.34"/>
    <s v="KG"/>
    <m/>
    <s v="V0"/>
    <s v="0% INPUT TAX"/>
    <m/>
    <s v="ECess - Basic Custom-2%"/>
    <n v="701.8"/>
    <n v="701.8"/>
    <n v="0"/>
    <n v="0"/>
    <n v="0"/>
    <n v="0"/>
    <m/>
    <n v="701.8"/>
    <n v="0"/>
    <n v="0"/>
    <n v="0"/>
    <n v="0"/>
    <m/>
    <m/>
    <s v="PCP RM &amp; PM"/>
  </r>
  <r>
    <s v="ZROH"/>
    <x v="2"/>
    <x v="2"/>
    <x v="2"/>
    <n v="102"/>
    <n v="115"/>
    <x v="4"/>
    <n v="10"/>
    <n v="112"/>
    <s v="MIRO"/>
    <s v="Purchase"/>
    <s v="RE"/>
    <n v="2016"/>
    <x v="0"/>
    <n v="5105672025"/>
    <n v="8894144"/>
    <n v="1"/>
    <s v="INR"/>
    <x v="0"/>
    <x v="0"/>
    <x v="0"/>
    <n v="226.34"/>
    <s v="KG"/>
    <m/>
    <s v="V0"/>
    <s v="0% INPUT TAX"/>
    <m/>
    <s v="SECess-Basic Customs-1%"/>
    <n v="350.88"/>
    <n v="350.88"/>
    <n v="0"/>
    <n v="0"/>
    <n v="0"/>
    <n v="0"/>
    <m/>
    <n v="0"/>
    <n v="350.88"/>
    <n v="0"/>
    <n v="0"/>
    <n v="0"/>
    <m/>
    <m/>
    <s v="PCP RM &amp; PM"/>
  </r>
  <r>
    <s v="ZROH"/>
    <x v="0"/>
    <x v="4"/>
    <x v="4"/>
    <n v="102"/>
    <n v="110"/>
    <x v="5"/>
    <n v="10"/>
    <n v="114"/>
    <s v="MIRO"/>
    <s v="Purchase"/>
    <s v="RE"/>
    <n v="2016"/>
    <x v="1"/>
    <n v="5105672152"/>
    <n v="20151004"/>
    <n v="63.567999999999998"/>
    <s v="USD"/>
    <x v="3"/>
    <x v="3"/>
    <x v="2"/>
    <n v="350"/>
    <s v="KG"/>
    <n v="518842.02"/>
    <s v="V0"/>
    <s v="0% INPUT TAX"/>
    <s v="IMPORT"/>
    <s v="IMPORT BASIC"/>
    <n v="518842.02"/>
    <n v="0"/>
    <n v="0"/>
    <n v="0"/>
    <n v="0"/>
    <n v="0"/>
    <m/>
    <n v="0"/>
    <n v="0"/>
    <n v="0"/>
    <n v="0"/>
    <n v="0"/>
    <m/>
    <m/>
    <s v="PCP RM &amp; PM"/>
  </r>
  <r>
    <s v="ZROH"/>
    <x v="0"/>
    <x v="4"/>
    <x v="4"/>
    <n v="102"/>
    <n v="110"/>
    <x v="5"/>
    <n v="20"/>
    <n v="114"/>
    <s v="MIRO"/>
    <s v="Purchase"/>
    <s v="RE"/>
    <n v="2016"/>
    <x v="1"/>
    <n v="5105672152"/>
    <n v="20151004"/>
    <n v="63.567999999999998"/>
    <s v="USD"/>
    <x v="3"/>
    <x v="3"/>
    <x v="2"/>
    <n v="300"/>
    <s v="KG"/>
    <n v="444721.73"/>
    <s v="V0"/>
    <s v="0% INPUT TAX"/>
    <s v="IMPORT"/>
    <s v="IMPORT BASIC"/>
    <n v="444721.73"/>
    <n v="0"/>
    <n v="0"/>
    <n v="0"/>
    <n v="0"/>
    <n v="0"/>
    <m/>
    <n v="0"/>
    <n v="0"/>
    <n v="0"/>
    <n v="0"/>
    <n v="0"/>
    <m/>
    <m/>
    <s v="PCP RM &amp; PM"/>
  </r>
  <r>
    <s v="ZROH"/>
    <x v="0"/>
    <x v="4"/>
    <x v="4"/>
    <n v="102"/>
    <n v="110"/>
    <x v="6"/>
    <n v="20"/>
    <n v="114"/>
    <s v="MIRO"/>
    <s v="Purchase"/>
    <s v="RE"/>
    <n v="2016"/>
    <x v="1"/>
    <n v="5105672072"/>
    <n v="9054333"/>
    <n v="1"/>
    <s v="INR"/>
    <x v="0"/>
    <x v="0"/>
    <x v="0"/>
    <n v="250"/>
    <s v="KG"/>
    <m/>
    <s v="V0"/>
    <s v="0% INPUT TAX"/>
    <m/>
    <s v="BASIC CUSTOM-10%"/>
    <n v="37066.85"/>
    <n v="37066.85"/>
    <n v="0"/>
    <n v="0"/>
    <n v="37066.85"/>
    <n v="0"/>
    <m/>
    <n v="0"/>
    <n v="0"/>
    <n v="0"/>
    <n v="0"/>
    <n v="0"/>
    <m/>
    <m/>
    <s v="PCP RM &amp; PM"/>
  </r>
  <r>
    <s v="ZROH"/>
    <x v="0"/>
    <x v="4"/>
    <x v="4"/>
    <n v="102"/>
    <n v="110"/>
    <x v="6"/>
    <n v="20"/>
    <n v="114"/>
    <s v="MIRO"/>
    <s v="Purchase"/>
    <s v="RE"/>
    <n v="2016"/>
    <x v="1"/>
    <n v="5105672072"/>
    <n v="9054333"/>
    <n v="1"/>
    <s v="INR"/>
    <x v="0"/>
    <x v="0"/>
    <x v="0"/>
    <n v="250"/>
    <s v="KG"/>
    <m/>
    <s v="V0"/>
    <s v="0% INPUT TAX"/>
    <m/>
    <s v="ECess - Basic Custom-2%"/>
    <n v="1760.68"/>
    <n v="1760.68"/>
    <n v="0"/>
    <n v="0"/>
    <n v="0"/>
    <n v="0"/>
    <m/>
    <n v="1760.68"/>
    <n v="0"/>
    <n v="0"/>
    <n v="0"/>
    <n v="0"/>
    <m/>
    <m/>
    <s v="PCP RM &amp; PM"/>
  </r>
  <r>
    <s v="ZROH"/>
    <x v="0"/>
    <x v="4"/>
    <x v="4"/>
    <n v="102"/>
    <n v="110"/>
    <x v="6"/>
    <n v="20"/>
    <n v="114"/>
    <s v="MIRO"/>
    <s v="Purchase"/>
    <s v="RE"/>
    <n v="2016"/>
    <x v="1"/>
    <n v="5105672072"/>
    <n v="9054333"/>
    <n v="1"/>
    <s v="INR"/>
    <x v="0"/>
    <x v="0"/>
    <x v="0"/>
    <n v="250"/>
    <s v="KG"/>
    <m/>
    <s v="V0"/>
    <s v="0% INPUT TAX"/>
    <m/>
    <s v="SECess-Basic Customs-1%"/>
    <n v="880.34"/>
    <n v="880.34"/>
    <n v="0"/>
    <n v="0"/>
    <n v="0"/>
    <n v="0"/>
    <m/>
    <n v="0"/>
    <n v="880.34"/>
    <n v="0"/>
    <n v="0"/>
    <n v="0"/>
    <m/>
    <m/>
    <s v="PCP RM &amp; PM"/>
  </r>
  <r>
    <s v="ZROH"/>
    <x v="0"/>
    <x v="4"/>
    <x v="4"/>
    <n v="102"/>
    <n v="110"/>
    <x v="6"/>
    <n v="20"/>
    <n v="114"/>
    <s v="MIRO"/>
    <s v="Purchase"/>
    <s v="RE"/>
    <n v="2016"/>
    <x v="1"/>
    <n v="5105672072"/>
    <n v="9054333"/>
    <n v="1"/>
    <s v="INR"/>
    <x v="0"/>
    <x v="0"/>
    <x v="0"/>
    <n v="250"/>
    <s v="KG"/>
    <m/>
    <s v="V0"/>
    <s v="0% INPUT TAX"/>
    <m/>
    <s v="ADD. CUSTOM DUTY-4%"/>
    <n v="18453.73"/>
    <n v="18453.73"/>
    <n v="0"/>
    <n v="0"/>
    <n v="0"/>
    <n v="0"/>
    <m/>
    <n v="0"/>
    <n v="0"/>
    <n v="18453.73"/>
    <n v="0"/>
    <n v="0"/>
    <m/>
    <m/>
    <s v="PCP RM &amp; PM"/>
  </r>
  <r>
    <s v="ZROH"/>
    <x v="0"/>
    <x v="4"/>
    <x v="4"/>
    <n v="102"/>
    <n v="110"/>
    <x v="6"/>
    <n v="20"/>
    <n v="114"/>
    <s v="MIRO"/>
    <s v="Purchase"/>
    <s v="RE"/>
    <n v="2016"/>
    <x v="1"/>
    <n v="5105672072"/>
    <n v="9054333"/>
    <n v="1"/>
    <s v="INR"/>
    <x v="0"/>
    <x v="0"/>
    <x v="0"/>
    <n v="250"/>
    <s v="KG"/>
    <m/>
    <s v="V0"/>
    <s v="0% INPUT TAX"/>
    <m/>
    <s v="CVD-12.5%"/>
    <n v="50966.8"/>
    <n v="50966.8"/>
    <n v="0"/>
    <n v="0"/>
    <n v="0"/>
    <n v="0"/>
    <m/>
    <n v="0"/>
    <n v="0"/>
    <n v="0"/>
    <n v="50966.8"/>
    <n v="0"/>
    <m/>
    <m/>
    <s v="PCP RM &amp; PM"/>
  </r>
  <r>
    <s v="ZROH"/>
    <x v="2"/>
    <x v="5"/>
    <x v="5"/>
    <n v="102"/>
    <n v="120"/>
    <x v="7"/>
    <n v="20"/>
    <n v="114"/>
    <s v="MIRO"/>
    <s v="Purchase"/>
    <s v="RE"/>
    <n v="2016"/>
    <x v="1"/>
    <n v="5105673927"/>
    <n v="10264"/>
    <n v="1"/>
    <s v="INR"/>
    <x v="4"/>
    <x v="4"/>
    <x v="0"/>
    <n v="200"/>
    <s v="KG"/>
    <m/>
    <s v="V0"/>
    <s v="0% INPUT TAX"/>
    <s v="CHA"/>
    <s v="CLEARING CHARGES"/>
    <n v="0"/>
    <n v="0"/>
    <n v="0"/>
    <n v="0"/>
    <n v="0"/>
    <n v="0"/>
    <m/>
    <n v="0"/>
    <n v="0"/>
    <n v="0"/>
    <n v="0"/>
    <n v="2999.82"/>
    <m/>
    <m/>
    <s v="PCP RM &amp; PM"/>
  </r>
  <r>
    <s v="ZROH"/>
    <x v="2"/>
    <x v="5"/>
    <x v="5"/>
    <n v="102"/>
    <n v="120"/>
    <x v="7"/>
    <n v="20"/>
    <n v="114"/>
    <s v="MIRO"/>
    <s v="Purchase"/>
    <s v="RE"/>
    <n v="2016"/>
    <x v="1"/>
    <n v="5105673927"/>
    <n v="10264"/>
    <n v="1"/>
    <s v="INR"/>
    <x v="4"/>
    <x v="4"/>
    <x v="0"/>
    <n v="200"/>
    <s v="KG"/>
    <m/>
    <s v="V0"/>
    <s v="0% INPUT TAX"/>
    <s v="CHA"/>
    <s v="CLEARING CHARGES"/>
    <n v="0"/>
    <n v="0"/>
    <n v="0"/>
    <n v="0"/>
    <n v="0"/>
    <n v="0"/>
    <m/>
    <n v="0"/>
    <n v="0"/>
    <n v="0"/>
    <n v="0"/>
    <n v="4999.91"/>
    <m/>
    <m/>
    <s v="PCP RM &amp; PM"/>
  </r>
  <r>
    <s v="ZROH"/>
    <x v="2"/>
    <x v="5"/>
    <x v="5"/>
    <n v="102"/>
    <n v="120"/>
    <x v="7"/>
    <n v="20"/>
    <n v="114"/>
    <s v="MIRO"/>
    <s v="Purchase"/>
    <s v="RE"/>
    <n v="2016"/>
    <x v="1"/>
    <n v="5105673927"/>
    <n v="10264"/>
    <n v="1"/>
    <s v="INR"/>
    <x v="4"/>
    <x v="4"/>
    <x v="0"/>
    <n v="200"/>
    <s v="KG"/>
    <m/>
    <s v="V0"/>
    <s v="0% INPUT TAX"/>
    <s v="CHA"/>
    <s v="CLEARING CHARGES"/>
    <n v="0"/>
    <n v="0"/>
    <n v="0"/>
    <n v="0"/>
    <n v="0"/>
    <n v="0"/>
    <m/>
    <n v="0"/>
    <n v="0"/>
    <n v="0"/>
    <n v="0"/>
    <n v="4999.91"/>
    <m/>
    <m/>
    <s v="PCP RM &amp; PM"/>
  </r>
  <r>
    <s v="ZROH"/>
    <x v="2"/>
    <x v="5"/>
    <x v="5"/>
    <n v="102"/>
    <n v="120"/>
    <x v="7"/>
    <n v="20"/>
    <n v="114"/>
    <s v="MIRO"/>
    <s v="Purchase"/>
    <s v="RE"/>
    <n v="2016"/>
    <x v="1"/>
    <n v="5105673927"/>
    <n v="10264"/>
    <n v="1"/>
    <s v="INR"/>
    <x v="4"/>
    <x v="4"/>
    <x v="0"/>
    <n v="200"/>
    <s v="KG"/>
    <m/>
    <s v="V0"/>
    <s v="0% INPUT TAX"/>
    <s v="CHA"/>
    <s v="CLEARING CHARGES"/>
    <n v="0"/>
    <n v="0"/>
    <n v="0"/>
    <n v="0"/>
    <n v="0"/>
    <n v="0"/>
    <m/>
    <n v="0"/>
    <n v="0"/>
    <n v="0"/>
    <n v="0"/>
    <n v="3274.36"/>
    <m/>
    <m/>
    <s v="PCP RM &amp; PM"/>
  </r>
  <r>
    <s v="ZROH"/>
    <x v="2"/>
    <x v="6"/>
    <x v="6"/>
    <n v="102"/>
    <n v="110"/>
    <x v="8"/>
    <n v="10"/>
    <n v="114"/>
    <s v="MIRO"/>
    <s v="Purchase"/>
    <s v="RE"/>
    <n v="2016"/>
    <x v="1"/>
    <n v="5105673981"/>
    <n v="10214"/>
    <n v="1"/>
    <s v="INR"/>
    <x v="4"/>
    <x v="4"/>
    <x v="0"/>
    <n v="645"/>
    <s v="KG"/>
    <m/>
    <s v="V0"/>
    <s v="0% INPUT TAX"/>
    <s v="CHA"/>
    <s v="CLEARING CHARGES"/>
    <n v="0"/>
    <n v="0"/>
    <n v="0"/>
    <n v="0"/>
    <n v="0"/>
    <n v="0"/>
    <m/>
    <n v="0"/>
    <n v="0"/>
    <n v="0"/>
    <n v="0"/>
    <n v="3000.06"/>
    <m/>
    <m/>
    <s v="PCP RM &amp; PM"/>
  </r>
  <r>
    <s v="ZROH"/>
    <x v="2"/>
    <x v="6"/>
    <x v="6"/>
    <n v="102"/>
    <n v="110"/>
    <x v="8"/>
    <n v="10"/>
    <n v="114"/>
    <s v="MIRO"/>
    <s v="Purchase"/>
    <s v="RE"/>
    <n v="2016"/>
    <x v="1"/>
    <n v="5105673981"/>
    <n v="10214"/>
    <n v="1"/>
    <s v="INR"/>
    <x v="4"/>
    <x v="4"/>
    <x v="0"/>
    <n v="645"/>
    <s v="KG"/>
    <m/>
    <s v="V0"/>
    <s v="0% INPUT TAX"/>
    <s v="CHA"/>
    <s v="CLEARING CHARGES"/>
    <n v="0"/>
    <n v="0"/>
    <n v="0"/>
    <n v="0"/>
    <n v="0"/>
    <n v="0"/>
    <m/>
    <n v="0"/>
    <n v="0"/>
    <n v="0"/>
    <n v="0"/>
    <n v="6000.13"/>
    <m/>
    <m/>
    <s v="PCP RM &amp; PM"/>
  </r>
  <r>
    <s v="ZROH"/>
    <x v="2"/>
    <x v="6"/>
    <x v="6"/>
    <n v="102"/>
    <n v="110"/>
    <x v="8"/>
    <n v="10"/>
    <n v="114"/>
    <s v="MIRO"/>
    <s v="Purchase"/>
    <s v="RE"/>
    <n v="2016"/>
    <x v="1"/>
    <n v="5105673981"/>
    <n v="10214"/>
    <n v="1"/>
    <s v="INR"/>
    <x v="4"/>
    <x v="4"/>
    <x v="0"/>
    <n v="645"/>
    <s v="KG"/>
    <m/>
    <s v="V0"/>
    <s v="0% INPUT TAX"/>
    <s v="CHA"/>
    <s v="CLEARING CHARGES"/>
    <n v="0"/>
    <n v="0"/>
    <n v="0"/>
    <n v="0"/>
    <n v="0"/>
    <n v="0"/>
    <m/>
    <n v="0"/>
    <n v="0"/>
    <n v="0"/>
    <n v="0"/>
    <n v="200.26"/>
    <m/>
    <m/>
    <s v="PCP RM &amp; PM"/>
  </r>
  <r>
    <s v="ZROH"/>
    <x v="2"/>
    <x v="6"/>
    <x v="6"/>
    <n v="102"/>
    <n v="110"/>
    <x v="8"/>
    <n v="10"/>
    <n v="114"/>
    <s v="MIRO"/>
    <s v="Purchase"/>
    <s v="RE"/>
    <n v="2016"/>
    <x v="1"/>
    <n v="5105673981"/>
    <n v="10214"/>
    <n v="1"/>
    <s v="INR"/>
    <x v="4"/>
    <x v="4"/>
    <x v="0"/>
    <n v="645"/>
    <s v="KG"/>
    <m/>
    <s v="V0"/>
    <s v="0% INPUT TAX"/>
    <s v="CHA"/>
    <s v="CLEARING CHARGES"/>
    <n v="0"/>
    <n v="0"/>
    <n v="0"/>
    <n v="0"/>
    <n v="0"/>
    <n v="0"/>
    <m/>
    <n v="0"/>
    <n v="0"/>
    <n v="0"/>
    <n v="0"/>
    <n v="5000.1000000000004"/>
    <m/>
    <m/>
    <s v="PCP RM &amp; PM"/>
  </r>
  <r>
    <s v="ZROH"/>
    <x v="2"/>
    <x v="6"/>
    <x v="6"/>
    <n v="102"/>
    <n v="110"/>
    <x v="8"/>
    <n v="10"/>
    <n v="114"/>
    <s v="MIRO"/>
    <s v="Purchase"/>
    <s v="RE"/>
    <n v="2016"/>
    <x v="1"/>
    <n v="5105673981"/>
    <n v="10214"/>
    <n v="1"/>
    <s v="INR"/>
    <x v="4"/>
    <x v="4"/>
    <x v="0"/>
    <n v="645"/>
    <s v="KG"/>
    <m/>
    <s v="V0"/>
    <s v="0% INPUT TAX"/>
    <s v="CHA"/>
    <s v="CLEARING CHARGES"/>
    <n v="0"/>
    <n v="0"/>
    <n v="0"/>
    <n v="0"/>
    <n v="0"/>
    <n v="0"/>
    <m/>
    <n v="0"/>
    <n v="0"/>
    <n v="0"/>
    <n v="0"/>
    <n v="2447.4499999999998"/>
    <m/>
    <m/>
    <s v="PCP RM &amp; PM"/>
  </r>
  <r>
    <s v="ZROH"/>
    <x v="0"/>
    <x v="7"/>
    <x v="7"/>
    <n v="102"/>
    <n v="120"/>
    <x v="9"/>
    <n v="10"/>
    <n v="114"/>
    <s v="MIRO"/>
    <s v="Purchase"/>
    <s v="RE"/>
    <n v="2016"/>
    <x v="1"/>
    <n v="5105673991"/>
    <n v="10215"/>
    <n v="1"/>
    <s v="INR"/>
    <x v="4"/>
    <x v="4"/>
    <x v="0"/>
    <n v="68.034000000000006"/>
    <s v="KG"/>
    <m/>
    <s v="V0"/>
    <s v="0% INPUT TAX"/>
    <s v="CHA"/>
    <s v="CLEARING CHARGES"/>
    <n v="0"/>
    <n v="0"/>
    <n v="0"/>
    <n v="0"/>
    <n v="0"/>
    <n v="0"/>
    <m/>
    <n v="0"/>
    <n v="0"/>
    <n v="0"/>
    <n v="0"/>
    <n v="499.75"/>
    <m/>
    <m/>
    <s v="PCP RM &amp; PM"/>
  </r>
  <r>
    <s v="ZROH"/>
    <x v="0"/>
    <x v="7"/>
    <x v="7"/>
    <n v="102"/>
    <n v="120"/>
    <x v="9"/>
    <n v="10"/>
    <n v="114"/>
    <s v="MIRO"/>
    <s v="Purchase"/>
    <s v="RE"/>
    <n v="2016"/>
    <x v="1"/>
    <n v="5105673991"/>
    <n v="10215"/>
    <n v="1"/>
    <s v="INR"/>
    <x v="4"/>
    <x v="4"/>
    <x v="0"/>
    <n v="68.034000000000006"/>
    <s v="KG"/>
    <m/>
    <s v="V0"/>
    <s v="0% INPUT TAX"/>
    <s v="CHA"/>
    <s v="CLEARING CHARGES"/>
    <n v="0"/>
    <n v="0"/>
    <n v="0"/>
    <n v="0"/>
    <n v="0"/>
    <n v="0"/>
    <m/>
    <n v="0"/>
    <n v="0"/>
    <n v="0"/>
    <n v="0"/>
    <n v="499.86"/>
    <m/>
    <m/>
    <s v="PCP RM &amp; PM"/>
  </r>
  <r>
    <s v="ZROH"/>
    <x v="0"/>
    <x v="7"/>
    <x v="7"/>
    <n v="102"/>
    <n v="120"/>
    <x v="9"/>
    <n v="10"/>
    <n v="114"/>
    <s v="MIRO"/>
    <s v="Purchase"/>
    <s v="RE"/>
    <n v="2016"/>
    <x v="1"/>
    <n v="5105673991"/>
    <n v="10215"/>
    <n v="1"/>
    <s v="INR"/>
    <x v="4"/>
    <x v="4"/>
    <x v="0"/>
    <n v="68.034000000000006"/>
    <s v="KG"/>
    <m/>
    <s v="V0"/>
    <s v="0% INPUT TAX"/>
    <s v="CHA"/>
    <s v="CLEARING CHARGES"/>
    <n v="0"/>
    <n v="0"/>
    <n v="0"/>
    <n v="0"/>
    <n v="0"/>
    <n v="0"/>
    <m/>
    <n v="0"/>
    <n v="0"/>
    <n v="0"/>
    <n v="0"/>
    <n v="1000.23"/>
    <m/>
    <m/>
    <s v="PCP RM &amp; PM"/>
  </r>
  <r>
    <s v="ZROH"/>
    <x v="0"/>
    <x v="7"/>
    <x v="7"/>
    <n v="102"/>
    <n v="120"/>
    <x v="9"/>
    <n v="10"/>
    <n v="114"/>
    <s v="MIRO"/>
    <s v="Purchase"/>
    <s v="RE"/>
    <n v="2016"/>
    <x v="1"/>
    <n v="5105673991"/>
    <n v="10215"/>
    <n v="1"/>
    <s v="INR"/>
    <x v="4"/>
    <x v="4"/>
    <x v="0"/>
    <n v="68.034000000000006"/>
    <s v="KG"/>
    <m/>
    <s v="V0"/>
    <s v="0% INPUT TAX"/>
    <s v="CHA"/>
    <s v="CLEARING CHARGES"/>
    <n v="0"/>
    <n v="0"/>
    <n v="0"/>
    <n v="0"/>
    <n v="0"/>
    <n v="0"/>
    <m/>
    <n v="0"/>
    <n v="0"/>
    <n v="0"/>
    <n v="0"/>
    <n v="299.97000000000003"/>
    <m/>
    <m/>
    <s v="PCP RM &amp; PM"/>
  </r>
  <r>
    <s v="ZROH"/>
    <x v="0"/>
    <x v="7"/>
    <x v="7"/>
    <n v="102"/>
    <n v="120"/>
    <x v="9"/>
    <n v="20"/>
    <n v="114"/>
    <s v="MIRO"/>
    <s v="Purchase"/>
    <s v="RE"/>
    <n v="2016"/>
    <x v="1"/>
    <n v="5105673991"/>
    <n v="10215"/>
    <n v="1"/>
    <s v="INR"/>
    <x v="4"/>
    <x v="4"/>
    <x v="0"/>
    <n v="36.817"/>
    <s v="KG"/>
    <m/>
    <s v="V0"/>
    <s v="0% INPUT TAX"/>
    <s v="CHA"/>
    <s v="CLEARING CHARGES"/>
    <n v="0"/>
    <n v="0"/>
    <n v="0"/>
    <n v="0"/>
    <n v="0"/>
    <n v="0"/>
    <m/>
    <n v="0"/>
    <n v="0"/>
    <n v="0"/>
    <n v="0"/>
    <n v="1000.12"/>
    <m/>
    <m/>
    <s v="PCP RM &amp; PM"/>
  </r>
  <r>
    <s v="ZROH"/>
    <x v="0"/>
    <x v="7"/>
    <x v="7"/>
    <n v="102"/>
    <n v="120"/>
    <x v="9"/>
    <n v="20"/>
    <n v="114"/>
    <s v="MIRO"/>
    <s v="Purchase"/>
    <s v="RE"/>
    <n v="2016"/>
    <x v="1"/>
    <n v="5105673991"/>
    <n v="10215"/>
    <n v="1"/>
    <s v="INR"/>
    <x v="4"/>
    <x v="4"/>
    <x v="0"/>
    <n v="36.817"/>
    <s v="KG"/>
    <m/>
    <s v="V0"/>
    <s v="0% INPUT TAX"/>
    <s v="CHA"/>
    <s v="CLEARING CHARGES"/>
    <n v="0"/>
    <n v="0"/>
    <n v="0"/>
    <n v="0"/>
    <n v="0"/>
    <n v="0"/>
    <m/>
    <n v="0"/>
    <n v="0"/>
    <n v="0"/>
    <n v="0"/>
    <n v="100.2"/>
    <m/>
    <m/>
    <s v="PCP RM &amp; PM"/>
  </r>
  <r>
    <s v="ZROH"/>
    <x v="0"/>
    <x v="7"/>
    <x v="7"/>
    <n v="102"/>
    <n v="120"/>
    <x v="9"/>
    <n v="20"/>
    <n v="114"/>
    <s v="MIRO"/>
    <s v="Purchase"/>
    <s v="RE"/>
    <n v="2016"/>
    <x v="1"/>
    <n v="5105673991"/>
    <n v="10215"/>
    <n v="1"/>
    <s v="INR"/>
    <x v="4"/>
    <x v="4"/>
    <x v="0"/>
    <n v="36.817"/>
    <s v="KG"/>
    <m/>
    <s v="V0"/>
    <s v="0% INPUT TAX"/>
    <s v="CHA"/>
    <s v="CLEARING CHARGES"/>
    <n v="0"/>
    <n v="0"/>
    <n v="0"/>
    <n v="0"/>
    <n v="0"/>
    <n v="0"/>
    <m/>
    <n v="0"/>
    <n v="0"/>
    <n v="0"/>
    <n v="0"/>
    <n v="4527.99"/>
    <m/>
    <m/>
    <s v="PCP RM &amp; PM"/>
  </r>
  <r>
    <s v="ZROH"/>
    <x v="0"/>
    <x v="7"/>
    <x v="7"/>
    <n v="102"/>
    <n v="120"/>
    <x v="9"/>
    <n v="30"/>
    <n v="114"/>
    <s v="MIRO"/>
    <s v="Purchase"/>
    <s v="RE"/>
    <n v="2016"/>
    <x v="1"/>
    <n v="5105673991"/>
    <n v="10215"/>
    <n v="1"/>
    <s v="INR"/>
    <x v="4"/>
    <x v="4"/>
    <x v="0"/>
    <n v="5.149"/>
    <s v="KG"/>
    <m/>
    <s v="V0"/>
    <s v="0% INPUT TAX"/>
    <s v="CHA"/>
    <s v="CLEARING CHARGES"/>
    <n v="0"/>
    <n v="0"/>
    <n v="0"/>
    <n v="0"/>
    <n v="0"/>
    <n v="0"/>
    <m/>
    <n v="0"/>
    <n v="0"/>
    <n v="0"/>
    <n v="0"/>
    <n v="499.65"/>
    <m/>
    <m/>
    <s v="PCP RM &amp; PM"/>
  </r>
  <r>
    <s v="ZROH"/>
    <x v="0"/>
    <x v="7"/>
    <x v="7"/>
    <n v="102"/>
    <n v="120"/>
    <x v="9"/>
    <n v="30"/>
    <n v="114"/>
    <s v="MIRO"/>
    <s v="Purchase"/>
    <s v="RE"/>
    <n v="2016"/>
    <x v="1"/>
    <n v="5105673991"/>
    <n v="10215"/>
    <n v="1"/>
    <s v="INR"/>
    <x v="4"/>
    <x v="4"/>
    <x v="0"/>
    <n v="5.149"/>
    <s v="KG"/>
    <m/>
    <s v="V0"/>
    <s v="0% INPUT TAX"/>
    <s v="CHA"/>
    <s v="CLEARING CHARGES"/>
    <n v="0"/>
    <n v="0"/>
    <n v="0"/>
    <n v="0"/>
    <n v="0"/>
    <n v="0"/>
    <m/>
    <n v="0"/>
    <n v="0"/>
    <n v="0"/>
    <n v="0"/>
    <n v="499.65"/>
    <m/>
    <m/>
    <s v="PCP RM &amp; PM"/>
  </r>
  <r>
    <s v="ZROH"/>
    <x v="0"/>
    <x v="7"/>
    <x v="7"/>
    <n v="102"/>
    <n v="120"/>
    <x v="9"/>
    <n v="30"/>
    <n v="114"/>
    <s v="MIRO"/>
    <s v="Purchase"/>
    <s v="RE"/>
    <n v="2016"/>
    <x v="1"/>
    <n v="5105673991"/>
    <n v="10215"/>
    <n v="1"/>
    <s v="INR"/>
    <x v="4"/>
    <x v="4"/>
    <x v="0"/>
    <n v="5.149"/>
    <s v="KG"/>
    <m/>
    <s v="V0"/>
    <s v="0% INPUT TAX"/>
    <s v="CHA"/>
    <s v="CLEARING CHARGES"/>
    <n v="0"/>
    <n v="0"/>
    <n v="0"/>
    <n v="0"/>
    <n v="0"/>
    <n v="0"/>
    <m/>
    <n v="0"/>
    <n v="0"/>
    <n v="0"/>
    <n v="0"/>
    <n v="999.93"/>
    <m/>
    <m/>
    <s v="PCP RM &amp; PM"/>
  </r>
  <r>
    <s v="ZROH"/>
    <x v="0"/>
    <x v="7"/>
    <x v="7"/>
    <n v="102"/>
    <n v="120"/>
    <x v="9"/>
    <n v="30"/>
    <n v="114"/>
    <s v="MIRO"/>
    <s v="Purchase"/>
    <s v="RE"/>
    <n v="2016"/>
    <x v="1"/>
    <n v="5105673991"/>
    <n v="10215"/>
    <n v="1"/>
    <s v="INR"/>
    <x v="4"/>
    <x v="4"/>
    <x v="0"/>
    <n v="5.149"/>
    <s v="KG"/>
    <m/>
    <s v="V0"/>
    <s v="0% INPUT TAX"/>
    <s v="CHA"/>
    <s v="CLEARING CHARGES"/>
    <n v="0"/>
    <n v="0"/>
    <n v="0"/>
    <n v="0"/>
    <n v="0"/>
    <n v="0"/>
    <m/>
    <n v="0"/>
    <n v="0"/>
    <n v="0"/>
    <n v="0"/>
    <n v="499.65"/>
    <m/>
    <m/>
    <s v="PCP RM &amp; PM"/>
  </r>
  <r>
    <s v="ZROH"/>
    <x v="0"/>
    <x v="8"/>
    <x v="8"/>
    <n v="102"/>
    <n v="110"/>
    <x v="10"/>
    <n v="10"/>
    <n v="114"/>
    <s v="MIRO"/>
    <s v="Purchase"/>
    <s v="RE"/>
    <n v="2016"/>
    <x v="1"/>
    <n v="5105673999"/>
    <n v="10277"/>
    <n v="1"/>
    <s v="INR"/>
    <x v="4"/>
    <x v="4"/>
    <x v="0"/>
    <n v="12"/>
    <s v="KG"/>
    <m/>
    <s v="V0"/>
    <s v="0% INPUT TAX"/>
    <s v="CHA"/>
    <s v="CLEARING CHARGES"/>
    <n v="0"/>
    <n v="0"/>
    <n v="0"/>
    <n v="0"/>
    <n v="0"/>
    <n v="0"/>
    <m/>
    <n v="0"/>
    <n v="0"/>
    <n v="0"/>
    <n v="0"/>
    <n v="199.78"/>
    <m/>
    <m/>
    <s v="PCP RM &amp; PM"/>
  </r>
  <r>
    <s v="ZROH"/>
    <x v="0"/>
    <x v="8"/>
    <x v="8"/>
    <n v="102"/>
    <n v="110"/>
    <x v="10"/>
    <n v="10"/>
    <n v="114"/>
    <s v="MIRO"/>
    <s v="Purchase"/>
    <s v="RE"/>
    <n v="2016"/>
    <x v="1"/>
    <n v="5105673999"/>
    <n v="10277"/>
    <n v="1"/>
    <s v="INR"/>
    <x v="4"/>
    <x v="4"/>
    <x v="0"/>
    <n v="12"/>
    <s v="KG"/>
    <m/>
    <s v="V0"/>
    <s v="0% INPUT TAX"/>
    <s v="CHA"/>
    <s v="CLEARING CHARGES"/>
    <n v="0"/>
    <n v="0"/>
    <n v="0"/>
    <n v="0"/>
    <n v="0"/>
    <n v="0"/>
    <m/>
    <n v="0"/>
    <n v="0"/>
    <n v="0"/>
    <n v="0"/>
    <n v="499.79"/>
    <m/>
    <m/>
    <s v="PCP RM &amp; PM"/>
  </r>
  <r>
    <s v="ZROH"/>
    <x v="0"/>
    <x v="8"/>
    <x v="8"/>
    <n v="102"/>
    <n v="110"/>
    <x v="10"/>
    <n v="10"/>
    <n v="114"/>
    <s v="MIRO"/>
    <s v="Purchase"/>
    <s v="RE"/>
    <n v="2016"/>
    <x v="1"/>
    <n v="5105673999"/>
    <n v="10277"/>
    <n v="1"/>
    <s v="INR"/>
    <x v="4"/>
    <x v="4"/>
    <x v="0"/>
    <n v="12"/>
    <s v="KG"/>
    <m/>
    <s v="V0"/>
    <s v="0% INPUT TAX"/>
    <s v="CHA"/>
    <s v="CLEARING CHARGES"/>
    <n v="0"/>
    <n v="0"/>
    <n v="0"/>
    <n v="0"/>
    <n v="0"/>
    <n v="0"/>
    <m/>
    <n v="0"/>
    <n v="0"/>
    <n v="0"/>
    <n v="0"/>
    <n v="199.78"/>
    <m/>
    <m/>
    <s v="PCP RM &amp; PM"/>
  </r>
  <r>
    <s v="ZROH"/>
    <x v="0"/>
    <x v="8"/>
    <x v="8"/>
    <n v="102"/>
    <n v="110"/>
    <x v="10"/>
    <n v="10"/>
    <n v="114"/>
    <s v="MIRO"/>
    <s v="Purchase"/>
    <s v="RE"/>
    <n v="2016"/>
    <x v="1"/>
    <n v="5105673999"/>
    <n v="10277"/>
    <n v="1"/>
    <s v="INR"/>
    <x v="4"/>
    <x v="4"/>
    <x v="0"/>
    <n v="12"/>
    <s v="KG"/>
    <m/>
    <s v="V0"/>
    <s v="0% INPUT TAX"/>
    <s v="CHA"/>
    <s v="CLEARING CHARGES"/>
    <n v="0"/>
    <n v="0"/>
    <n v="0"/>
    <n v="0"/>
    <n v="0"/>
    <n v="0"/>
    <m/>
    <n v="0"/>
    <n v="0"/>
    <n v="0"/>
    <n v="0"/>
    <n v="8463.65"/>
    <m/>
    <m/>
    <s v="PCP RM &amp; PM"/>
  </r>
  <r>
    <s v="ZROH"/>
    <x v="2"/>
    <x v="2"/>
    <x v="2"/>
    <n v="102"/>
    <n v="115"/>
    <x v="4"/>
    <n v="10"/>
    <n v="112"/>
    <s v="MIRO"/>
    <s v="Purchase"/>
    <s v="RE"/>
    <n v="2016"/>
    <x v="0"/>
    <n v="5105674189"/>
    <n v="107"/>
    <n v="1"/>
    <s v="INR"/>
    <x v="4"/>
    <x v="4"/>
    <x v="0"/>
    <n v="226.34"/>
    <s v="KG"/>
    <m/>
    <s v="V0"/>
    <s v="0% INPUT TAX"/>
    <s v="CHA"/>
    <s v="CLEARING CHARGES"/>
    <n v="0"/>
    <n v="0"/>
    <n v="0"/>
    <n v="0"/>
    <n v="0"/>
    <n v="0"/>
    <m/>
    <n v="0"/>
    <n v="0"/>
    <n v="0"/>
    <n v="0"/>
    <n v="4999.8"/>
    <m/>
    <m/>
    <s v="PCP RM &amp; PM"/>
  </r>
  <r>
    <s v="ZROH"/>
    <x v="2"/>
    <x v="2"/>
    <x v="2"/>
    <n v="102"/>
    <n v="115"/>
    <x v="4"/>
    <n v="10"/>
    <n v="112"/>
    <s v="MIRO"/>
    <s v="Purchase"/>
    <s v="RE"/>
    <n v="2016"/>
    <x v="0"/>
    <n v="5105674189"/>
    <n v="107"/>
    <n v="1"/>
    <s v="INR"/>
    <x v="4"/>
    <x v="4"/>
    <x v="0"/>
    <n v="226.34"/>
    <s v="KG"/>
    <m/>
    <s v="V0"/>
    <s v="0% INPUT TAX"/>
    <s v="CHA"/>
    <s v="CLEARING CHARGES"/>
    <n v="0"/>
    <n v="0"/>
    <n v="0"/>
    <n v="0"/>
    <n v="0"/>
    <n v="0"/>
    <m/>
    <n v="0"/>
    <n v="0"/>
    <n v="0"/>
    <n v="0"/>
    <n v="1999.92"/>
    <m/>
    <m/>
    <s v="PCP RM &amp; PM"/>
  </r>
  <r>
    <s v="ZROH"/>
    <x v="2"/>
    <x v="2"/>
    <x v="2"/>
    <n v="102"/>
    <n v="115"/>
    <x v="4"/>
    <n v="10"/>
    <n v="112"/>
    <s v="MIRO"/>
    <s v="Purchase"/>
    <s v="RE"/>
    <n v="2016"/>
    <x v="0"/>
    <n v="5105674189"/>
    <n v="107"/>
    <n v="1"/>
    <s v="INR"/>
    <x v="4"/>
    <x v="4"/>
    <x v="0"/>
    <n v="226.34"/>
    <s v="KG"/>
    <m/>
    <s v="V0"/>
    <s v="0% INPUT TAX"/>
    <s v="CHA"/>
    <s v="CLEARING CHARGES"/>
    <n v="0"/>
    <n v="0"/>
    <n v="0"/>
    <n v="0"/>
    <n v="0"/>
    <n v="0"/>
    <m/>
    <n v="0"/>
    <n v="0"/>
    <n v="0"/>
    <n v="0"/>
    <n v="2676.28"/>
    <m/>
    <m/>
    <s v="PCP RM &amp; PM"/>
  </r>
  <r>
    <s v="ZROH"/>
    <x v="2"/>
    <x v="2"/>
    <x v="2"/>
    <n v="102"/>
    <n v="115"/>
    <x v="4"/>
    <n v="10"/>
    <n v="112"/>
    <s v="MIRO"/>
    <s v="Purchase"/>
    <s v="RE"/>
    <n v="2016"/>
    <x v="0"/>
    <n v="5105674190"/>
    <s v="107/107"/>
    <n v="1"/>
    <s v="INR"/>
    <x v="4"/>
    <x v="4"/>
    <x v="0"/>
    <n v="226.34"/>
    <s v="KG"/>
    <m/>
    <s v="SO"/>
    <s v="I-112-12.36% ST-NON INVENTORISED"/>
    <s v="CHA"/>
    <s v="CLEARING CHARGES"/>
    <n v="0"/>
    <n v="0"/>
    <n v="0"/>
    <n v="0"/>
    <n v="0"/>
    <n v="0"/>
    <m/>
    <n v="0"/>
    <n v="0"/>
    <n v="0"/>
    <n v="0"/>
    <n v="2809"/>
    <m/>
    <m/>
    <s v="PCP RM &amp; PM"/>
  </r>
  <r>
    <s v="ZROH"/>
    <x v="2"/>
    <x v="2"/>
    <x v="2"/>
    <n v="102"/>
    <n v="115"/>
    <x v="2"/>
    <n v="10"/>
    <n v="112"/>
    <s v="MIRO"/>
    <s v="Purchase"/>
    <s v="RE"/>
    <n v="2016"/>
    <x v="0"/>
    <n v="5105674201"/>
    <s v="147/147"/>
    <n v="1"/>
    <s v="INR"/>
    <x v="4"/>
    <x v="4"/>
    <x v="0"/>
    <n v="226.34"/>
    <s v="KG"/>
    <m/>
    <s v="SO"/>
    <s v="I-112-12.36% ST-NON INVENTORISED"/>
    <s v="CHA"/>
    <s v="CLEARING CHARGES"/>
    <n v="0"/>
    <n v="0"/>
    <n v="0"/>
    <n v="0"/>
    <n v="0"/>
    <n v="0"/>
    <m/>
    <n v="0"/>
    <n v="0"/>
    <n v="0"/>
    <n v="0"/>
    <n v="2809"/>
    <m/>
    <m/>
    <s v="PCP RM &amp; PM"/>
  </r>
  <r>
    <s v="ZROH"/>
    <x v="2"/>
    <x v="2"/>
    <x v="2"/>
    <n v="102"/>
    <n v="115"/>
    <x v="2"/>
    <n v="10"/>
    <n v="112"/>
    <s v="MIRO"/>
    <s v="Purchase"/>
    <s v="RE"/>
    <n v="2016"/>
    <x v="0"/>
    <n v="5105674145"/>
    <n v="1364"/>
    <n v="1"/>
    <s v="INR"/>
    <x v="5"/>
    <x v="5"/>
    <x v="0"/>
    <n v="226.34"/>
    <s v="KG"/>
    <m/>
    <s v="V0"/>
    <s v="0% INPUT TAX"/>
    <s v="TRANSPORTER"/>
    <s v="TRANSPORT LOCAL"/>
    <n v="0"/>
    <n v="0"/>
    <n v="0"/>
    <n v="0"/>
    <n v="0"/>
    <n v="0"/>
    <m/>
    <n v="0"/>
    <n v="0"/>
    <n v="0"/>
    <n v="0"/>
    <n v="0"/>
    <m/>
    <n v="3210"/>
    <s v="PCP RM &amp; PM"/>
  </r>
  <r>
    <s v="ZROH"/>
    <x v="0"/>
    <x v="8"/>
    <x v="8"/>
    <n v="102"/>
    <n v="110"/>
    <x v="10"/>
    <n v="10"/>
    <n v="114"/>
    <s v="MIRO"/>
    <s v="Purchase"/>
    <s v="RE"/>
    <n v="2016"/>
    <x v="1"/>
    <n v="5105674149"/>
    <n v="1356"/>
    <n v="1"/>
    <s v="INR"/>
    <x v="5"/>
    <x v="5"/>
    <x v="0"/>
    <n v="12"/>
    <s v="KG"/>
    <m/>
    <s v="V0"/>
    <s v="0% INPUT TAX"/>
    <s v="TRANSPORTER"/>
    <s v="TRANSPORT LOCAL"/>
    <n v="0"/>
    <n v="0"/>
    <n v="0"/>
    <n v="0"/>
    <n v="0"/>
    <n v="0"/>
    <m/>
    <n v="0"/>
    <n v="0"/>
    <n v="0"/>
    <n v="0"/>
    <n v="0"/>
    <m/>
    <n v="2175"/>
    <s v="PCP RM &amp; PM"/>
  </r>
  <r>
    <s v="ZROH"/>
    <x v="0"/>
    <x v="4"/>
    <x v="4"/>
    <n v="102"/>
    <n v="110"/>
    <x v="5"/>
    <n v="10"/>
    <n v="114"/>
    <s v="MIRO"/>
    <s v="Purchase"/>
    <s v="RE"/>
    <n v="2016"/>
    <x v="1"/>
    <n v="5105674162"/>
    <n v="1405"/>
    <n v="1"/>
    <s v="INR"/>
    <x v="5"/>
    <x v="5"/>
    <x v="0"/>
    <n v="350"/>
    <s v="KG"/>
    <m/>
    <s v="V0"/>
    <s v="0% INPUT TAX"/>
    <s v="TRANSPORTER"/>
    <s v="TRANSPORT LOCAL"/>
    <n v="0"/>
    <n v="0"/>
    <n v="0"/>
    <n v="0"/>
    <n v="0"/>
    <n v="0"/>
    <m/>
    <n v="0"/>
    <n v="0"/>
    <n v="0"/>
    <n v="0"/>
    <n v="0"/>
    <m/>
    <n v="7102"/>
    <s v="PCP RM &amp; PM"/>
  </r>
  <r>
    <s v="ZROH"/>
    <x v="0"/>
    <x v="4"/>
    <x v="4"/>
    <n v="102"/>
    <n v="110"/>
    <x v="5"/>
    <n v="20"/>
    <n v="114"/>
    <s v="MIRO"/>
    <s v="Purchase"/>
    <s v="RE"/>
    <n v="2016"/>
    <x v="1"/>
    <n v="5105674162"/>
    <n v="1405"/>
    <n v="1"/>
    <s v="INR"/>
    <x v="5"/>
    <x v="5"/>
    <x v="0"/>
    <n v="300"/>
    <s v="KG"/>
    <m/>
    <s v="V0"/>
    <s v="0% INPUT TAX"/>
    <s v="TRANSPORTER"/>
    <s v="TRANSPORT LOCAL"/>
    <n v="0"/>
    <n v="0"/>
    <n v="0"/>
    <n v="0"/>
    <n v="0"/>
    <n v="0"/>
    <m/>
    <n v="0"/>
    <n v="0"/>
    <n v="0"/>
    <n v="0"/>
    <n v="0"/>
    <m/>
    <n v="996"/>
    <s v="PCP RM &amp; PM"/>
  </r>
  <r>
    <s v="ZROH"/>
    <x v="0"/>
    <x v="0"/>
    <x v="0"/>
    <n v="102"/>
    <n v="115"/>
    <x v="0"/>
    <n v="10"/>
    <n v="112"/>
    <s v="MIRO"/>
    <s v="Purchase"/>
    <s v="RE"/>
    <n v="2016"/>
    <x v="0"/>
    <n v="5105674164"/>
    <n v="1452"/>
    <n v="1"/>
    <s v="INR"/>
    <x v="5"/>
    <x v="5"/>
    <x v="0"/>
    <n v="25"/>
    <s v="KG"/>
    <m/>
    <s v="V0"/>
    <s v="0% INPUT TAX"/>
    <s v="TRANSPORTER"/>
    <s v="TRANSPORT LOCAL"/>
    <n v="0"/>
    <n v="0"/>
    <n v="0"/>
    <n v="0"/>
    <n v="0"/>
    <n v="0"/>
    <m/>
    <n v="0"/>
    <n v="0"/>
    <n v="0"/>
    <n v="0"/>
    <n v="0"/>
    <m/>
    <n v="2075"/>
    <s v="PCP RM &amp; PM"/>
  </r>
  <r>
    <s v="ZPKG"/>
    <x v="1"/>
    <x v="1"/>
    <x v="1"/>
    <n v="102"/>
    <n v="115"/>
    <x v="1"/>
    <n v="10"/>
    <n v="112"/>
    <s v="MIRO"/>
    <s v="Purchase"/>
    <s v="RE"/>
    <n v="2016"/>
    <x v="0"/>
    <n v="5105674166"/>
    <n v="1455"/>
    <n v="1"/>
    <s v="INR"/>
    <x v="5"/>
    <x v="5"/>
    <x v="0"/>
    <n v="70000"/>
    <s v="NOS"/>
    <m/>
    <s v="V0"/>
    <s v="0% INPUT TAX"/>
    <s v="TRANSPORTER"/>
    <s v="TRANSPORT LOCAL"/>
    <n v="0"/>
    <n v="0"/>
    <n v="0"/>
    <n v="0"/>
    <n v="0"/>
    <n v="0"/>
    <m/>
    <n v="0"/>
    <n v="0"/>
    <n v="0"/>
    <n v="0"/>
    <n v="0"/>
    <m/>
    <n v="9025"/>
    <s v="PCP RM &amp; PM"/>
  </r>
  <r>
    <s v="ZROH"/>
    <x v="2"/>
    <x v="2"/>
    <x v="2"/>
    <n v="102"/>
    <n v="115"/>
    <x v="4"/>
    <n v="10"/>
    <n v="112"/>
    <s v="MIRO"/>
    <s v="Purchase"/>
    <s v="RE"/>
    <n v="2016"/>
    <x v="0"/>
    <n v="5105674141"/>
    <n v="1379"/>
    <n v="1"/>
    <s v="INR"/>
    <x v="5"/>
    <x v="5"/>
    <x v="0"/>
    <n v="226.34"/>
    <s v="KG"/>
    <m/>
    <s v="V0"/>
    <s v="0% INPUT TAX"/>
    <s v="TRANSPORTER"/>
    <s v="TRANSPORT LOCAL"/>
    <n v="0"/>
    <n v="0"/>
    <n v="0"/>
    <n v="0"/>
    <n v="0"/>
    <n v="0"/>
    <m/>
    <n v="0"/>
    <n v="0"/>
    <n v="0"/>
    <n v="0"/>
    <n v="0"/>
    <m/>
    <n v="2825"/>
    <s v="PCP RM &amp; PM"/>
  </r>
  <r>
    <s v="ZROH"/>
    <x v="0"/>
    <x v="4"/>
    <x v="4"/>
    <n v="102"/>
    <n v="110"/>
    <x v="6"/>
    <n v="20"/>
    <n v="114"/>
    <s v="MIRO"/>
    <s v="Purchase"/>
    <s v="RE"/>
    <n v="2016"/>
    <x v="1"/>
    <n v="5105674179"/>
    <s v="186/186"/>
    <n v="1"/>
    <s v="INR"/>
    <x v="4"/>
    <x v="4"/>
    <x v="0"/>
    <n v="250"/>
    <s v="KG"/>
    <m/>
    <s v="7S"/>
    <s v="I-114-12.36% ST (INV)"/>
    <s v="CHA"/>
    <s v="CLEARING CHARGES"/>
    <n v="0"/>
    <n v="0"/>
    <n v="0"/>
    <n v="0"/>
    <n v="0"/>
    <n v="0"/>
    <m/>
    <n v="0"/>
    <n v="0"/>
    <n v="0"/>
    <n v="0"/>
    <n v="5786.54"/>
    <m/>
    <m/>
    <s v="PCP RM &amp; PM"/>
  </r>
  <r>
    <s v="ZROH"/>
    <x v="0"/>
    <x v="4"/>
    <x v="4"/>
    <n v="102"/>
    <n v="110"/>
    <x v="6"/>
    <n v="20"/>
    <n v="114"/>
    <s v="MIRO"/>
    <s v="Purchase"/>
    <s v="RE"/>
    <n v="2016"/>
    <x v="1"/>
    <n v="5105674181"/>
    <n v="186"/>
    <n v="1"/>
    <s v="INR"/>
    <x v="4"/>
    <x v="4"/>
    <x v="0"/>
    <n v="250"/>
    <s v="KG"/>
    <m/>
    <s v="V0"/>
    <s v="0% INPUT TAX"/>
    <s v="CHA"/>
    <s v="CLEARING CHARGES"/>
    <n v="0"/>
    <n v="0"/>
    <n v="0"/>
    <n v="0"/>
    <n v="0"/>
    <n v="0"/>
    <m/>
    <n v="0"/>
    <n v="0"/>
    <n v="0"/>
    <n v="0"/>
    <n v="4999.8999999999996"/>
    <m/>
    <m/>
    <s v="PCP RM &amp; PM"/>
  </r>
  <r>
    <s v="ZROH"/>
    <x v="0"/>
    <x v="4"/>
    <x v="4"/>
    <n v="102"/>
    <n v="110"/>
    <x v="6"/>
    <n v="20"/>
    <n v="114"/>
    <s v="MIRO"/>
    <s v="Purchase"/>
    <s v="RE"/>
    <n v="2016"/>
    <x v="1"/>
    <n v="5105674181"/>
    <n v="186"/>
    <n v="1"/>
    <s v="INR"/>
    <x v="4"/>
    <x v="4"/>
    <x v="0"/>
    <n v="250"/>
    <s v="KG"/>
    <m/>
    <s v="V0"/>
    <s v="0% INPUT TAX"/>
    <s v="CHA"/>
    <s v="CLEARING CHARGES"/>
    <n v="0"/>
    <n v="0"/>
    <n v="0"/>
    <n v="0"/>
    <n v="0"/>
    <n v="0"/>
    <m/>
    <n v="0"/>
    <n v="0"/>
    <n v="0"/>
    <n v="0"/>
    <n v="4999.8999999999996"/>
    <m/>
    <m/>
    <s v="PCP RM &amp; PM"/>
  </r>
  <r>
    <s v="ZROH"/>
    <x v="0"/>
    <x v="4"/>
    <x v="4"/>
    <n v="102"/>
    <n v="110"/>
    <x v="6"/>
    <n v="20"/>
    <n v="114"/>
    <s v="MIRO"/>
    <s v="Purchase"/>
    <s v="RE"/>
    <n v="2016"/>
    <x v="1"/>
    <n v="5105674181"/>
    <n v="186"/>
    <n v="1"/>
    <s v="INR"/>
    <x v="4"/>
    <x v="4"/>
    <x v="0"/>
    <n v="250"/>
    <s v="KG"/>
    <m/>
    <s v="V0"/>
    <s v="0% INPUT TAX"/>
    <s v="CHA"/>
    <s v="CLEARING CHARGES"/>
    <n v="0"/>
    <n v="0"/>
    <n v="0"/>
    <n v="0"/>
    <n v="0"/>
    <n v="0"/>
    <m/>
    <n v="0"/>
    <n v="0"/>
    <n v="0"/>
    <n v="0"/>
    <n v="4999.8999999999996"/>
    <m/>
    <m/>
    <s v="PCP RM &amp; PM"/>
  </r>
  <r>
    <s v="ZROH"/>
    <x v="0"/>
    <x v="4"/>
    <x v="4"/>
    <n v="102"/>
    <n v="110"/>
    <x v="6"/>
    <n v="20"/>
    <n v="114"/>
    <s v="MIRO"/>
    <s v="Purchase"/>
    <s v="RE"/>
    <n v="2016"/>
    <x v="1"/>
    <n v="5105674181"/>
    <n v="186"/>
    <n v="1"/>
    <s v="INR"/>
    <x v="4"/>
    <x v="4"/>
    <x v="0"/>
    <n v="250"/>
    <s v="KG"/>
    <m/>
    <s v="V0"/>
    <s v="0% INPUT TAX"/>
    <s v="CHA"/>
    <s v="CLEARING CHARGES"/>
    <n v="0"/>
    <n v="0"/>
    <n v="0"/>
    <n v="0"/>
    <n v="0"/>
    <n v="0"/>
    <m/>
    <n v="0"/>
    <n v="0"/>
    <n v="0"/>
    <n v="0"/>
    <n v="2943.3"/>
    <m/>
    <m/>
    <s v="PCP RM &amp; PM"/>
  </r>
  <r>
    <s v="ZPKG"/>
    <x v="1"/>
    <x v="1"/>
    <x v="1"/>
    <n v="102"/>
    <n v="115"/>
    <x v="1"/>
    <n v="10"/>
    <n v="112"/>
    <s v="MIRO"/>
    <s v="Purchase"/>
    <s v="RE"/>
    <n v="2016"/>
    <x v="0"/>
    <n v="5105674267"/>
    <s v="ON-15-01-3965"/>
    <n v="63.69"/>
    <s v="USD"/>
    <x v="6"/>
    <x v="6"/>
    <x v="3"/>
    <n v="70000"/>
    <s v="NOS"/>
    <n v="401247"/>
    <s v="V0"/>
    <s v="0% INPUT TAX"/>
    <s v="IMPORT"/>
    <s v="IMPORT BASIC"/>
    <n v="401247"/>
    <n v="0"/>
    <n v="0"/>
    <n v="0"/>
    <n v="0"/>
    <n v="0"/>
    <m/>
    <n v="0"/>
    <n v="0"/>
    <n v="0"/>
    <n v="0"/>
    <n v="0"/>
    <m/>
    <m/>
    <s v="PCP RM &amp; PM"/>
  </r>
  <r>
    <s v="ZPKG"/>
    <x v="1"/>
    <x v="1"/>
    <x v="1"/>
    <n v="102"/>
    <n v="115"/>
    <x v="1"/>
    <n v="10"/>
    <n v="112"/>
    <s v="MIRO"/>
    <s v="Purchase"/>
    <s v="RE"/>
    <n v="2016"/>
    <x v="0"/>
    <n v="5105674267"/>
    <s v="ON-15-01-3965"/>
    <n v="63.69"/>
    <s v="USD"/>
    <x v="6"/>
    <x v="6"/>
    <x v="3"/>
    <n v="70000"/>
    <s v="NOS"/>
    <n v="19107"/>
    <s v="V0"/>
    <s v="0% INPUT TAX"/>
    <s v="IMPORT"/>
    <s v="IMPORT BASIC"/>
    <n v="19107"/>
    <n v="0"/>
    <n v="0"/>
    <n v="0"/>
    <n v="0"/>
    <n v="0"/>
    <m/>
    <n v="0"/>
    <n v="0"/>
    <n v="0"/>
    <n v="0"/>
    <n v="0"/>
    <m/>
    <m/>
    <s v="PCP RM &amp; PM"/>
  </r>
  <r>
    <s v="ZROH"/>
    <x v="0"/>
    <x v="4"/>
    <x v="4"/>
    <n v="102"/>
    <n v="110"/>
    <x v="6"/>
    <n v="20"/>
    <n v="114"/>
    <s v="MIRO"/>
    <s v="Purchase"/>
    <s v="RE"/>
    <n v="2016"/>
    <x v="1"/>
    <n v="5105674603"/>
    <n v="20151328"/>
    <n v="63.562800000000003"/>
    <s v="USD"/>
    <x v="3"/>
    <x v="3"/>
    <x v="2"/>
    <n v="250"/>
    <s v="KG"/>
    <n v="370571.12"/>
    <s v="V0"/>
    <s v="0% INPUT TAX"/>
    <s v="IMPORT"/>
    <s v="IMPORT BASIC"/>
    <n v="370571.12"/>
    <n v="0"/>
    <n v="0"/>
    <n v="0"/>
    <n v="0"/>
    <n v="0"/>
    <m/>
    <n v="0"/>
    <n v="0"/>
    <n v="0"/>
    <n v="0"/>
    <n v="0"/>
    <m/>
    <m/>
    <s v="PCP RM &amp; PM"/>
  </r>
  <r>
    <s v="ZROH"/>
    <x v="2"/>
    <x v="2"/>
    <x v="2"/>
    <n v="102"/>
    <n v="115"/>
    <x v="11"/>
    <n v="10"/>
    <n v="112"/>
    <s v="MIRO"/>
    <s v="Purchase"/>
    <s v="RE"/>
    <n v="2016"/>
    <x v="0"/>
    <n v="5105674663"/>
    <n v="904456476"/>
    <n v="63.6128"/>
    <s v="USD"/>
    <x v="7"/>
    <x v="7"/>
    <x v="4"/>
    <n v="898.48"/>
    <s v="KG"/>
    <n v="431943.63"/>
    <s v="V0"/>
    <s v="0% INPUT TAX"/>
    <s v="IMPORT"/>
    <s v="IMPORT BASIC"/>
    <n v="431943.63"/>
    <n v="0"/>
    <n v="0"/>
    <n v="0"/>
    <n v="0"/>
    <n v="0"/>
    <m/>
    <n v="0"/>
    <n v="0"/>
    <n v="0"/>
    <n v="0"/>
    <n v="0"/>
    <m/>
    <m/>
    <s v="PCP RM &amp; PM"/>
  </r>
  <r>
    <s v="ZROH"/>
    <x v="2"/>
    <x v="9"/>
    <x v="9"/>
    <n v="102"/>
    <n v="115"/>
    <x v="12"/>
    <n v="10"/>
    <n v="112"/>
    <s v="MIRO"/>
    <s v="Purchase"/>
    <s v="RE"/>
    <n v="2016"/>
    <x v="0"/>
    <n v="5105675248"/>
    <s v="10217/217"/>
    <n v="1"/>
    <s v="INR"/>
    <x v="4"/>
    <x v="4"/>
    <x v="0"/>
    <n v="240"/>
    <s v="KG"/>
    <m/>
    <s v="SO"/>
    <s v="I-112-12.36% ST-NON INVENTORISED"/>
    <s v="CHA"/>
    <s v="CLEARING CHARGES"/>
    <n v="0"/>
    <n v="0"/>
    <n v="0"/>
    <n v="0"/>
    <n v="0"/>
    <n v="0"/>
    <m/>
    <n v="0"/>
    <n v="0"/>
    <n v="0"/>
    <n v="0"/>
    <n v="2809"/>
    <m/>
    <m/>
    <s v="PCP RM &amp; PM"/>
  </r>
  <r>
    <s v="ZROH"/>
    <x v="0"/>
    <x v="8"/>
    <x v="8"/>
    <n v="102"/>
    <n v="110"/>
    <x v="10"/>
    <n v="10"/>
    <n v="114"/>
    <s v="MIRO"/>
    <s v="Purchase"/>
    <s v="RE"/>
    <n v="2016"/>
    <x v="1"/>
    <n v="5105675250"/>
    <s v="10277/277"/>
    <n v="1"/>
    <s v="INR"/>
    <x v="4"/>
    <x v="4"/>
    <x v="0"/>
    <n v="12"/>
    <s v="KG"/>
    <m/>
    <s v="7S"/>
    <s v="I-114-12.36% ST (INV)"/>
    <s v="CHA"/>
    <s v="CLEARING CHARGES"/>
    <n v="0"/>
    <n v="0"/>
    <n v="0"/>
    <n v="0"/>
    <n v="0"/>
    <n v="0"/>
    <m/>
    <n v="0"/>
    <n v="0"/>
    <n v="0"/>
    <n v="0"/>
    <n v="2809"/>
    <m/>
    <m/>
    <s v="PCP RM &amp; PM"/>
  </r>
  <r>
    <s v="ZROH"/>
    <x v="3"/>
    <x v="10"/>
    <x v="10"/>
    <n v="102"/>
    <n v="110"/>
    <x v="13"/>
    <n v="10"/>
    <n v="114"/>
    <s v="MIRO"/>
    <s v="Purchase"/>
    <s v="RE"/>
    <n v="2016"/>
    <x v="1"/>
    <n v="5105675183"/>
    <n v="1319"/>
    <n v="1"/>
    <s v="INR"/>
    <x v="5"/>
    <x v="5"/>
    <x v="0"/>
    <n v="160"/>
    <s v="KG"/>
    <m/>
    <s v="V0"/>
    <s v="0% INPUT TAX"/>
    <s v="TRANSPORTER"/>
    <s v="TRANSPORT LOCAL"/>
    <n v="0"/>
    <n v="0"/>
    <n v="0"/>
    <n v="0"/>
    <n v="0"/>
    <n v="0"/>
    <m/>
    <n v="0"/>
    <n v="0"/>
    <n v="0"/>
    <n v="0"/>
    <n v="0"/>
    <m/>
    <n v="199.71"/>
    <s v="PCP RM &amp; PM"/>
  </r>
  <r>
    <s v="ZROH"/>
    <x v="3"/>
    <x v="10"/>
    <x v="10"/>
    <n v="102"/>
    <n v="110"/>
    <x v="13"/>
    <n v="20"/>
    <n v="114"/>
    <s v="MIRO"/>
    <s v="Purchase"/>
    <s v="RE"/>
    <n v="2016"/>
    <x v="1"/>
    <n v="5105675183"/>
    <n v="1319"/>
    <n v="1"/>
    <s v="INR"/>
    <x v="5"/>
    <x v="5"/>
    <x v="0"/>
    <n v="100"/>
    <s v="KG"/>
    <m/>
    <s v="V0"/>
    <s v="0% INPUT TAX"/>
    <s v="TRANSPORTER"/>
    <s v="TRANSPORT LOCAL"/>
    <n v="0"/>
    <n v="0"/>
    <n v="0"/>
    <n v="0"/>
    <n v="0"/>
    <n v="0"/>
    <m/>
    <n v="0"/>
    <n v="0"/>
    <n v="0"/>
    <n v="0"/>
    <n v="0"/>
    <m/>
    <n v="2513.29"/>
    <s v="PCP RM &amp; PM"/>
  </r>
  <r>
    <s v="ZROH"/>
    <x v="2"/>
    <x v="5"/>
    <x v="5"/>
    <n v="102"/>
    <n v="120"/>
    <x v="14"/>
    <n v="10"/>
    <n v="114"/>
    <s v="MIRO"/>
    <s v="Purchase"/>
    <s v="RE"/>
    <n v="2016"/>
    <x v="1"/>
    <n v="5105675184"/>
    <n v="1278"/>
    <n v="1"/>
    <s v="INR"/>
    <x v="5"/>
    <x v="5"/>
    <x v="0"/>
    <n v="107.54"/>
    <s v="KG"/>
    <m/>
    <s v="V0"/>
    <s v="0% INPUT TAX"/>
    <s v="TRANSPORTER"/>
    <s v="TRANSPORT LOCAL"/>
    <n v="0"/>
    <n v="0"/>
    <n v="0"/>
    <n v="0"/>
    <n v="0"/>
    <n v="0"/>
    <m/>
    <n v="0"/>
    <n v="0"/>
    <n v="0"/>
    <n v="0"/>
    <n v="0"/>
    <m/>
    <n v="1599"/>
    <s v="PCP RM &amp; PM"/>
  </r>
  <r>
    <s v="ZROH"/>
    <x v="2"/>
    <x v="5"/>
    <x v="5"/>
    <n v="102"/>
    <n v="120"/>
    <x v="14"/>
    <n v="20"/>
    <n v="114"/>
    <s v="MIRO"/>
    <s v="Purchase"/>
    <s v="RE"/>
    <n v="2016"/>
    <x v="1"/>
    <n v="5105675184"/>
    <n v="1278"/>
    <n v="1"/>
    <s v="INR"/>
    <x v="5"/>
    <x v="5"/>
    <x v="0"/>
    <n v="292.45999999999998"/>
    <s v="KG"/>
    <m/>
    <s v="V0"/>
    <s v="0% INPUT TAX"/>
    <s v="TRANSPORTER"/>
    <s v="TRANSPORT LOCAL"/>
    <n v="0"/>
    <n v="0"/>
    <n v="0"/>
    <n v="0"/>
    <n v="0"/>
    <n v="0"/>
    <m/>
    <n v="0"/>
    <n v="0"/>
    <n v="0"/>
    <n v="0"/>
    <n v="0"/>
    <m/>
    <n v="6058"/>
    <s v="PCP RM &amp; PM"/>
  </r>
  <r>
    <s v="ZROH"/>
    <x v="0"/>
    <x v="7"/>
    <x v="7"/>
    <n v="102"/>
    <n v="120"/>
    <x v="9"/>
    <n v="10"/>
    <n v="114"/>
    <s v="MIRO"/>
    <s v="Purchase"/>
    <s v="RE"/>
    <n v="2016"/>
    <x v="1"/>
    <n v="5105675185"/>
    <n v="1321"/>
    <n v="1"/>
    <s v="INR"/>
    <x v="5"/>
    <x v="5"/>
    <x v="0"/>
    <n v="68.034000000000006"/>
    <s v="KG"/>
    <m/>
    <s v="V0"/>
    <s v="0% INPUT TAX"/>
    <s v="TRANSPORTER"/>
    <s v="TRANSPORT LOCAL"/>
    <n v="0"/>
    <n v="0"/>
    <n v="0"/>
    <n v="0"/>
    <n v="0"/>
    <n v="0"/>
    <m/>
    <n v="0"/>
    <n v="0"/>
    <n v="0"/>
    <n v="0"/>
    <n v="0"/>
    <m/>
    <n v="2203.1999999999998"/>
    <s v="PCP RM &amp; PM"/>
  </r>
  <r>
    <s v="ZROH"/>
    <x v="0"/>
    <x v="7"/>
    <x v="7"/>
    <n v="102"/>
    <n v="120"/>
    <x v="9"/>
    <n v="20"/>
    <n v="114"/>
    <s v="MIRO"/>
    <s v="Purchase"/>
    <s v="RE"/>
    <n v="2016"/>
    <x v="1"/>
    <n v="5105675185"/>
    <n v="1321"/>
    <n v="1"/>
    <s v="INR"/>
    <x v="5"/>
    <x v="5"/>
    <x v="0"/>
    <n v="36.817"/>
    <s v="KG"/>
    <m/>
    <s v="V0"/>
    <s v="0% INPUT TAX"/>
    <s v="TRANSPORTER"/>
    <s v="TRANSPORT LOCAL"/>
    <n v="0"/>
    <n v="0"/>
    <n v="0"/>
    <n v="0"/>
    <n v="0"/>
    <n v="0"/>
    <m/>
    <n v="0"/>
    <n v="0"/>
    <n v="0"/>
    <n v="0"/>
    <n v="0"/>
    <m/>
    <n v="733.13"/>
    <s v="PCP RM &amp; PM"/>
  </r>
  <r>
    <s v="ZROH"/>
    <x v="0"/>
    <x v="7"/>
    <x v="7"/>
    <n v="102"/>
    <n v="120"/>
    <x v="9"/>
    <n v="30"/>
    <n v="114"/>
    <s v="MIRO"/>
    <s v="Purchase"/>
    <s v="RE"/>
    <n v="2016"/>
    <x v="1"/>
    <n v="5105675185"/>
    <n v="1321"/>
    <n v="1"/>
    <s v="INR"/>
    <x v="5"/>
    <x v="5"/>
    <x v="0"/>
    <n v="5.149"/>
    <s v="KG"/>
    <m/>
    <s v="V0"/>
    <s v="0% INPUT TAX"/>
    <s v="TRANSPORTER"/>
    <s v="TRANSPORT LOCAL"/>
    <n v="0"/>
    <n v="0"/>
    <n v="0"/>
    <n v="0"/>
    <n v="0"/>
    <n v="0"/>
    <m/>
    <n v="0"/>
    <n v="0"/>
    <n v="0"/>
    <n v="0"/>
    <n v="0"/>
    <m/>
    <n v="102.67"/>
    <s v="PCP RM &amp; PM"/>
  </r>
  <r>
    <s v="ZROH"/>
    <x v="2"/>
    <x v="5"/>
    <x v="5"/>
    <n v="102"/>
    <n v="120"/>
    <x v="7"/>
    <n v="20"/>
    <n v="114"/>
    <s v="MIRO"/>
    <s v="Purchase"/>
    <s v="RE"/>
    <n v="2016"/>
    <x v="1"/>
    <n v="5105675186"/>
    <n v="1320"/>
    <n v="1"/>
    <s v="INR"/>
    <x v="5"/>
    <x v="5"/>
    <x v="0"/>
    <n v="200"/>
    <s v="KG"/>
    <m/>
    <s v="V0"/>
    <s v="0% INPUT TAX"/>
    <s v="TRANSPORTER"/>
    <s v="TRANSPORT LOCAL"/>
    <n v="0"/>
    <n v="0"/>
    <n v="0"/>
    <n v="0"/>
    <n v="0"/>
    <n v="0"/>
    <m/>
    <n v="0"/>
    <n v="0"/>
    <n v="0"/>
    <n v="0"/>
    <n v="0"/>
    <m/>
    <n v="5955"/>
    <s v="PCP RM &amp; PM"/>
  </r>
  <r>
    <s v="ZROH"/>
    <x v="2"/>
    <x v="9"/>
    <x v="9"/>
    <n v="102"/>
    <n v="115"/>
    <x v="12"/>
    <n v="10"/>
    <n v="112"/>
    <s v="MIRO"/>
    <s v="Purchase"/>
    <s v="RE"/>
    <n v="2016"/>
    <x v="0"/>
    <n v="5105675187"/>
    <n v="1298"/>
    <n v="1"/>
    <s v="INR"/>
    <x v="5"/>
    <x v="5"/>
    <x v="0"/>
    <n v="240"/>
    <s v="KG"/>
    <m/>
    <s v="V0"/>
    <s v="0% INPUT TAX"/>
    <s v="TRANSPORTER"/>
    <s v="TRANSPORT LOCAL"/>
    <n v="0"/>
    <n v="0"/>
    <n v="0"/>
    <n v="0"/>
    <n v="0"/>
    <n v="0"/>
    <m/>
    <n v="0"/>
    <n v="0"/>
    <n v="0"/>
    <n v="0"/>
    <n v="0"/>
    <m/>
    <n v="3135"/>
    <s v="PCP RM &amp; PM"/>
  </r>
  <r>
    <s v="ZPKG"/>
    <x v="1"/>
    <x v="3"/>
    <x v="3"/>
    <n v="102"/>
    <n v="115"/>
    <x v="15"/>
    <n v="20"/>
    <n v="112"/>
    <s v="MIRO"/>
    <s v="Purchase"/>
    <s v="RE"/>
    <n v="2016"/>
    <x v="0"/>
    <n v="5105675188"/>
    <n v="1323"/>
    <n v="1"/>
    <s v="INR"/>
    <x v="5"/>
    <x v="5"/>
    <x v="0"/>
    <n v="260000"/>
    <s v="NOS"/>
    <m/>
    <s v="V0"/>
    <s v="0% INPUT TAX"/>
    <s v="TRANSPORTER"/>
    <s v="TRANSPORT LOCAL"/>
    <n v="0"/>
    <n v="0"/>
    <n v="0"/>
    <n v="0"/>
    <n v="0"/>
    <n v="0"/>
    <m/>
    <n v="0"/>
    <n v="0"/>
    <n v="0"/>
    <n v="0"/>
    <n v="0"/>
    <m/>
    <n v="9025"/>
    <s v="PCP RM &amp; PM"/>
  </r>
  <r>
    <s v="ZPKG"/>
    <x v="1"/>
    <x v="3"/>
    <x v="3"/>
    <n v="102"/>
    <n v="115"/>
    <x v="15"/>
    <n v="20"/>
    <n v="112"/>
    <s v="MIRO"/>
    <s v="Purchase"/>
    <s v="RE"/>
    <n v="2016"/>
    <x v="0"/>
    <n v="5105675258"/>
    <s v="52/52"/>
    <n v="1"/>
    <s v="INR"/>
    <x v="4"/>
    <x v="4"/>
    <x v="0"/>
    <n v="42400"/>
    <s v="NOS"/>
    <m/>
    <s v="SO"/>
    <s v="I-112-12.36% ST-NON INVENTORISED"/>
    <s v="CHA"/>
    <s v="CLEARING CHARGES"/>
    <n v="0"/>
    <n v="0"/>
    <n v="0"/>
    <n v="0"/>
    <n v="0"/>
    <n v="0"/>
    <m/>
    <n v="0"/>
    <n v="0"/>
    <n v="0"/>
    <n v="0"/>
    <n v="4663"/>
    <m/>
    <m/>
    <s v="PCP RM &amp; PM"/>
  </r>
  <r>
    <s v="ZPKG"/>
    <x v="1"/>
    <x v="3"/>
    <x v="3"/>
    <n v="102"/>
    <n v="115"/>
    <x v="15"/>
    <n v="20"/>
    <n v="112"/>
    <s v="MIRO"/>
    <s v="Purchase"/>
    <s v="RE"/>
    <n v="2016"/>
    <x v="0"/>
    <n v="5105675259"/>
    <s v="10266/266"/>
    <n v="1"/>
    <s v="INR"/>
    <x v="4"/>
    <x v="4"/>
    <x v="0"/>
    <n v="260"/>
    <s v="NOS"/>
    <m/>
    <s v="SO"/>
    <s v="I-112-12.36% ST-NON INVENTORISED"/>
    <s v="CHA"/>
    <s v="CLEARING CHARGES"/>
    <n v="0"/>
    <n v="0"/>
    <n v="0"/>
    <n v="0"/>
    <n v="0"/>
    <n v="0"/>
    <m/>
    <n v="0"/>
    <n v="0"/>
    <n v="0"/>
    <n v="0"/>
    <n v="5225"/>
    <m/>
    <m/>
    <s v="PCP RM &amp; PM"/>
  </r>
  <r>
    <s v="ZROH"/>
    <x v="2"/>
    <x v="6"/>
    <x v="6"/>
    <n v="102"/>
    <n v="110"/>
    <x v="8"/>
    <n v="10"/>
    <n v="114"/>
    <s v="MIRO"/>
    <s v="Purchase"/>
    <s v="RE"/>
    <n v="2016"/>
    <x v="1"/>
    <n v="5105675181"/>
    <n v="1322"/>
    <n v="1"/>
    <s v="INR"/>
    <x v="5"/>
    <x v="5"/>
    <x v="0"/>
    <n v="645"/>
    <s v="KG"/>
    <m/>
    <s v="V0"/>
    <s v="0% INPUT TAX"/>
    <s v="TRANSPORTER"/>
    <s v="TRANSPORT LOCAL"/>
    <n v="0"/>
    <n v="0"/>
    <n v="0"/>
    <n v="0"/>
    <n v="0"/>
    <n v="0"/>
    <m/>
    <n v="0"/>
    <n v="0"/>
    <n v="0"/>
    <n v="0"/>
    <n v="0"/>
    <m/>
    <n v="13820"/>
    <s v="PCP RM &amp; PM"/>
  </r>
  <r>
    <s v="ZROH"/>
    <x v="2"/>
    <x v="9"/>
    <x v="9"/>
    <n v="102"/>
    <n v="115"/>
    <x v="12"/>
    <n v="10"/>
    <n v="112"/>
    <s v="MIRO"/>
    <s v="Purchase"/>
    <s v="RE"/>
    <n v="2016"/>
    <x v="0"/>
    <n v="5105675241"/>
    <n v="10217"/>
    <n v="1"/>
    <s v="INR"/>
    <x v="4"/>
    <x v="4"/>
    <x v="0"/>
    <n v="240"/>
    <s v="KG"/>
    <m/>
    <s v="V0"/>
    <s v="0% INPUT TAX"/>
    <s v="CHA"/>
    <s v="CLEARING CHARGES"/>
    <n v="0"/>
    <n v="0"/>
    <n v="0"/>
    <n v="0"/>
    <n v="0"/>
    <n v="0"/>
    <m/>
    <n v="0"/>
    <n v="0"/>
    <n v="0"/>
    <n v="0"/>
    <n v="2774.64"/>
    <m/>
    <m/>
    <s v="PCP RM &amp; PM"/>
  </r>
  <r>
    <s v="ZROH"/>
    <x v="2"/>
    <x v="9"/>
    <x v="9"/>
    <n v="102"/>
    <n v="115"/>
    <x v="12"/>
    <n v="10"/>
    <n v="112"/>
    <s v="MIRO"/>
    <s v="Purchase"/>
    <s v="RE"/>
    <n v="2016"/>
    <x v="0"/>
    <n v="5105675241"/>
    <n v="10217"/>
    <n v="1"/>
    <s v="INR"/>
    <x v="4"/>
    <x v="4"/>
    <x v="0"/>
    <n v="240"/>
    <s v="KG"/>
    <m/>
    <s v="V0"/>
    <s v="0% INPUT TAX"/>
    <s v="CHA"/>
    <s v="CLEARING CHARGES"/>
    <n v="0"/>
    <n v="0"/>
    <n v="0"/>
    <n v="0"/>
    <n v="0"/>
    <n v="0"/>
    <m/>
    <n v="0"/>
    <n v="0"/>
    <n v="0"/>
    <n v="0"/>
    <n v="8000.2"/>
    <m/>
    <m/>
    <s v="PCP RM &amp; PM"/>
  </r>
  <r>
    <s v="ZROH"/>
    <x v="2"/>
    <x v="9"/>
    <x v="9"/>
    <n v="102"/>
    <n v="115"/>
    <x v="12"/>
    <n v="10"/>
    <n v="112"/>
    <s v="MIRO"/>
    <s v="Purchase"/>
    <s v="RE"/>
    <n v="2016"/>
    <x v="0"/>
    <n v="5105675241"/>
    <n v="10217"/>
    <n v="1"/>
    <s v="INR"/>
    <x v="4"/>
    <x v="4"/>
    <x v="0"/>
    <n v="240"/>
    <s v="KG"/>
    <m/>
    <s v="V0"/>
    <s v="0% INPUT TAX"/>
    <s v="CHA"/>
    <s v="CLEARING CHARGES"/>
    <n v="0"/>
    <n v="0"/>
    <n v="0"/>
    <n v="0"/>
    <n v="0"/>
    <n v="0"/>
    <m/>
    <n v="0"/>
    <n v="0"/>
    <n v="0"/>
    <n v="0"/>
    <n v="3000.16"/>
    <m/>
    <m/>
    <s v="PCP RM &amp; PM"/>
  </r>
  <r>
    <s v="ZROH"/>
    <x v="2"/>
    <x v="9"/>
    <x v="9"/>
    <n v="102"/>
    <n v="115"/>
    <x v="12"/>
    <n v="10"/>
    <n v="112"/>
    <s v="MIRO"/>
    <s v="Purchase"/>
    <s v="RE"/>
    <n v="2016"/>
    <x v="0"/>
    <n v="5105675232"/>
    <s v="10217/217"/>
    <n v="1"/>
    <s v="INR"/>
    <x v="4"/>
    <x v="4"/>
    <x v="0"/>
    <n v="240"/>
    <s v="KG"/>
    <m/>
    <s v="SO"/>
    <s v="I-112-12.36% ST-NON INVENTORISED"/>
    <s v="CHA"/>
    <s v="CLEARING CHARGES"/>
    <n v="0"/>
    <n v="0"/>
    <n v="0"/>
    <n v="0"/>
    <n v="0"/>
    <n v="0"/>
    <m/>
    <n v="0"/>
    <n v="0"/>
    <n v="0"/>
    <n v="0"/>
    <n v="2809"/>
    <m/>
    <m/>
    <s v="PCP RM &amp; PM"/>
  </r>
  <r>
    <s v="ZROH"/>
    <x v="2"/>
    <x v="5"/>
    <x v="5"/>
    <n v="102"/>
    <n v="120"/>
    <x v="7"/>
    <n v="20"/>
    <n v="114"/>
    <s v="MIRO"/>
    <s v="Purchase"/>
    <s v="RE"/>
    <n v="2016"/>
    <x v="1"/>
    <n v="5105675263"/>
    <s v="10264/264"/>
    <n v="1"/>
    <s v="INR"/>
    <x v="4"/>
    <x v="4"/>
    <x v="0"/>
    <n v="200"/>
    <s v="KG"/>
    <m/>
    <s v="7S"/>
    <s v="I-114-12.36% ST (INV)"/>
    <s v="CHA"/>
    <s v="CLEARING CHARGES"/>
    <n v="0"/>
    <n v="0"/>
    <n v="0"/>
    <n v="0"/>
    <n v="0"/>
    <n v="0"/>
    <m/>
    <n v="0"/>
    <n v="0"/>
    <n v="0"/>
    <n v="0"/>
    <n v="5394"/>
    <m/>
    <m/>
    <s v="PCP RM &amp; PM"/>
  </r>
  <r>
    <s v="ZROH"/>
    <x v="0"/>
    <x v="4"/>
    <x v="4"/>
    <n v="102"/>
    <n v="110"/>
    <x v="5"/>
    <n v="10"/>
    <n v="114"/>
    <s v="MIRO"/>
    <s v="Purchase"/>
    <s v="RE"/>
    <n v="2016"/>
    <x v="1"/>
    <n v="5105675264"/>
    <s v="51/51"/>
    <n v="1"/>
    <s v="INR"/>
    <x v="4"/>
    <x v="4"/>
    <x v="0"/>
    <n v="350"/>
    <s v="KG"/>
    <m/>
    <s v="7S"/>
    <s v="I-114-12.36% ST (INV)"/>
    <s v="CHA"/>
    <s v="CLEARING CHARGES"/>
    <n v="0"/>
    <n v="0"/>
    <n v="0"/>
    <n v="0"/>
    <n v="0"/>
    <n v="0"/>
    <m/>
    <n v="0"/>
    <n v="0"/>
    <n v="0"/>
    <n v="0"/>
    <n v="1011.4"/>
    <m/>
    <m/>
    <s v="PCP RM &amp; PM"/>
  </r>
  <r>
    <s v="ZROH"/>
    <x v="0"/>
    <x v="4"/>
    <x v="4"/>
    <n v="102"/>
    <n v="110"/>
    <x v="5"/>
    <n v="20"/>
    <n v="114"/>
    <s v="MIRO"/>
    <s v="Purchase"/>
    <s v="RE"/>
    <n v="2016"/>
    <x v="1"/>
    <n v="5105675264"/>
    <s v="51/51"/>
    <n v="1"/>
    <s v="INR"/>
    <x v="4"/>
    <x v="4"/>
    <x v="0"/>
    <n v="300"/>
    <s v="KG"/>
    <m/>
    <s v="7S"/>
    <s v="I-114-12.36% ST (INV)"/>
    <s v="CHA"/>
    <s v="CLEARING CHARGES"/>
    <n v="0"/>
    <n v="0"/>
    <n v="0"/>
    <n v="0"/>
    <n v="0"/>
    <n v="0"/>
    <m/>
    <n v="0"/>
    <n v="0"/>
    <n v="0"/>
    <n v="0"/>
    <n v="3932.6"/>
    <m/>
    <m/>
    <s v="PCP RM &amp; PM"/>
  </r>
  <r>
    <s v="ZPKG"/>
    <x v="1"/>
    <x v="3"/>
    <x v="3"/>
    <n v="102"/>
    <n v="115"/>
    <x v="3"/>
    <n v="10"/>
    <n v="112"/>
    <s v="MIRO"/>
    <s v="Purchase"/>
    <s v="RE"/>
    <n v="2016"/>
    <x v="0"/>
    <n v="5105675369"/>
    <n v="9149511"/>
    <n v="1"/>
    <s v="INR"/>
    <x v="0"/>
    <x v="0"/>
    <x v="0"/>
    <n v="356000"/>
    <s v="NOS"/>
    <m/>
    <s v="V0"/>
    <s v="0% INPUT TAX"/>
    <m/>
    <s v="BASIC CUSTOM-6%"/>
    <n v="37618.21"/>
    <n v="37618.21"/>
    <n v="37618.21"/>
    <n v="0"/>
    <n v="0"/>
    <n v="0"/>
    <m/>
    <n v="0"/>
    <n v="0"/>
    <n v="0"/>
    <n v="0"/>
    <n v="0"/>
    <m/>
    <m/>
    <s v="PCP RM &amp; PM"/>
  </r>
  <r>
    <s v="ZPKG"/>
    <x v="1"/>
    <x v="3"/>
    <x v="3"/>
    <n v="102"/>
    <n v="115"/>
    <x v="3"/>
    <n v="10"/>
    <n v="112"/>
    <s v="MIRO"/>
    <s v="Purchase"/>
    <s v="RE"/>
    <n v="2016"/>
    <x v="0"/>
    <n v="5105675369"/>
    <n v="9149511"/>
    <n v="1"/>
    <s v="INR"/>
    <x v="0"/>
    <x v="0"/>
    <x v="0"/>
    <n v="356000"/>
    <s v="NOS"/>
    <m/>
    <s v="V0"/>
    <s v="0% INPUT TAX"/>
    <m/>
    <s v="ECess - Basic Custom-2%"/>
    <n v="2413.84"/>
    <n v="2413.84"/>
    <n v="0"/>
    <n v="0"/>
    <n v="0"/>
    <n v="0"/>
    <m/>
    <n v="2413.84"/>
    <n v="0"/>
    <n v="0"/>
    <n v="0"/>
    <n v="0"/>
    <m/>
    <m/>
    <s v="PCP RM &amp; PM"/>
  </r>
  <r>
    <s v="ZPKG"/>
    <x v="1"/>
    <x v="3"/>
    <x v="3"/>
    <n v="102"/>
    <n v="115"/>
    <x v="3"/>
    <n v="10"/>
    <n v="112"/>
    <s v="MIRO"/>
    <s v="Purchase"/>
    <s v="RE"/>
    <n v="2016"/>
    <x v="0"/>
    <n v="5105675369"/>
    <n v="9149511"/>
    <n v="1"/>
    <s v="INR"/>
    <x v="0"/>
    <x v="0"/>
    <x v="0"/>
    <n v="356000"/>
    <s v="NOS"/>
    <m/>
    <s v="V0"/>
    <s v="0% INPUT TAX"/>
    <m/>
    <s v="SECess-Basic Customs-1%"/>
    <n v="1206.92"/>
    <n v="1206.92"/>
    <n v="0"/>
    <n v="0"/>
    <n v="0"/>
    <n v="0"/>
    <m/>
    <n v="0"/>
    <n v="1206.92"/>
    <n v="0"/>
    <n v="0"/>
    <n v="0"/>
    <m/>
    <m/>
    <s v="PCP RM &amp; PM"/>
  </r>
  <r>
    <s v="ZPKG"/>
    <x v="1"/>
    <x v="3"/>
    <x v="3"/>
    <n v="102"/>
    <n v="115"/>
    <x v="3"/>
    <n v="10"/>
    <n v="112"/>
    <s v="MIRO"/>
    <s v="Purchase"/>
    <s v="RE"/>
    <n v="2016"/>
    <x v="0"/>
    <n v="5105675369"/>
    <n v="9149511"/>
    <n v="1"/>
    <s v="INR"/>
    <x v="0"/>
    <x v="0"/>
    <x v="0"/>
    <n v="356000"/>
    <s v="NOS"/>
    <m/>
    <s v="V0"/>
    <s v="0% INPUT TAX"/>
    <m/>
    <s v="ADD. CUSTOM DUTY-4%"/>
    <n v="30051.31"/>
    <n v="30051.31"/>
    <n v="0"/>
    <n v="0"/>
    <n v="0"/>
    <n v="0"/>
    <m/>
    <n v="0"/>
    <n v="0"/>
    <n v="30051.31"/>
    <n v="0"/>
    <n v="0"/>
    <m/>
    <m/>
    <s v="PCP RM &amp; PM"/>
  </r>
  <r>
    <s v="ZPKG"/>
    <x v="1"/>
    <x v="3"/>
    <x v="3"/>
    <n v="102"/>
    <n v="115"/>
    <x v="3"/>
    <n v="10"/>
    <n v="112"/>
    <s v="MIRO"/>
    <s v="Purchase"/>
    <s v="RE"/>
    <n v="2016"/>
    <x v="0"/>
    <n v="5105675369"/>
    <n v="9149511"/>
    <n v="1"/>
    <s v="INR"/>
    <x v="0"/>
    <x v="0"/>
    <x v="0"/>
    <n v="356000"/>
    <s v="NOS"/>
    <m/>
    <s v="V0"/>
    <s v="0% INPUT TAX"/>
    <m/>
    <s v="CVD-12.5%"/>
    <n v="83073.55"/>
    <n v="83073.55"/>
    <n v="0"/>
    <n v="0"/>
    <n v="0"/>
    <n v="0"/>
    <m/>
    <n v="0"/>
    <n v="0"/>
    <n v="0"/>
    <n v="83073.55"/>
    <n v="0"/>
    <m/>
    <m/>
    <s v="PCP RM &amp; PM"/>
  </r>
  <r>
    <s v="ZPKG"/>
    <x v="1"/>
    <x v="3"/>
    <x v="3"/>
    <n v="102"/>
    <n v="115"/>
    <x v="16"/>
    <n v="10"/>
    <n v="112"/>
    <s v="MIRO"/>
    <s v="Purchase"/>
    <s v="RE"/>
    <n v="2016"/>
    <x v="0"/>
    <n v="5105675369"/>
    <n v="9149511"/>
    <n v="1"/>
    <s v="INR"/>
    <x v="0"/>
    <x v="0"/>
    <x v="0"/>
    <n v="604000"/>
    <s v="NOS"/>
    <m/>
    <s v="V0"/>
    <s v="0% INPUT TAX"/>
    <m/>
    <s v="BASIC CUSTOM-6%"/>
    <n v="63824.15"/>
    <n v="63824.15"/>
    <n v="63824.15"/>
    <n v="0"/>
    <n v="0"/>
    <n v="0"/>
    <m/>
    <n v="0"/>
    <n v="0"/>
    <n v="0"/>
    <n v="0"/>
    <n v="0"/>
    <m/>
    <m/>
    <s v="PCP RM &amp; PM"/>
  </r>
  <r>
    <s v="ZPKG"/>
    <x v="1"/>
    <x v="3"/>
    <x v="3"/>
    <n v="102"/>
    <n v="115"/>
    <x v="16"/>
    <n v="10"/>
    <n v="112"/>
    <s v="MIRO"/>
    <s v="Purchase"/>
    <s v="RE"/>
    <n v="2016"/>
    <x v="0"/>
    <n v="5105675369"/>
    <n v="9149511"/>
    <n v="1"/>
    <s v="INR"/>
    <x v="0"/>
    <x v="0"/>
    <x v="0"/>
    <n v="604000"/>
    <s v="NOS"/>
    <m/>
    <s v="V0"/>
    <s v="0% INPUT TAX"/>
    <m/>
    <s v="CVD-12.5%"/>
    <n v="140946"/>
    <n v="140946"/>
    <n v="0"/>
    <n v="0"/>
    <n v="0"/>
    <n v="0"/>
    <m/>
    <n v="0"/>
    <n v="0"/>
    <n v="0"/>
    <n v="140946"/>
    <n v="0"/>
    <m/>
    <m/>
    <s v="PCP RM &amp; PM"/>
  </r>
  <r>
    <s v="ZPKG"/>
    <x v="1"/>
    <x v="3"/>
    <x v="3"/>
    <n v="102"/>
    <n v="115"/>
    <x v="16"/>
    <n v="10"/>
    <n v="112"/>
    <s v="MIRO"/>
    <s v="Purchase"/>
    <s v="RE"/>
    <n v="2016"/>
    <x v="0"/>
    <n v="5105675369"/>
    <n v="9149511"/>
    <n v="1"/>
    <s v="INR"/>
    <x v="0"/>
    <x v="0"/>
    <x v="0"/>
    <n v="604000"/>
    <s v="NOS"/>
    <m/>
    <s v="V0"/>
    <s v="0% INPUT TAX"/>
    <m/>
    <s v="ECess - Basic Custom-2%"/>
    <n v="4095.38"/>
    <n v="4095.38"/>
    <n v="0"/>
    <n v="0"/>
    <n v="0"/>
    <n v="0"/>
    <m/>
    <n v="4095.38"/>
    <n v="0"/>
    <n v="0"/>
    <n v="0"/>
    <n v="0"/>
    <m/>
    <m/>
    <s v="PCP RM &amp; PM"/>
  </r>
  <r>
    <s v="ZPKG"/>
    <x v="1"/>
    <x v="3"/>
    <x v="3"/>
    <n v="102"/>
    <n v="115"/>
    <x v="16"/>
    <n v="10"/>
    <n v="112"/>
    <s v="MIRO"/>
    <s v="Purchase"/>
    <s v="RE"/>
    <n v="2016"/>
    <x v="0"/>
    <n v="5105675369"/>
    <n v="9149511"/>
    <n v="1"/>
    <s v="INR"/>
    <x v="0"/>
    <x v="0"/>
    <x v="0"/>
    <n v="604000"/>
    <s v="NOS"/>
    <m/>
    <s v="V0"/>
    <s v="0% INPUT TAX"/>
    <m/>
    <s v="SECess-Basic Customs-1%"/>
    <n v="2046.69"/>
    <n v="2046.69"/>
    <n v="0"/>
    <n v="0"/>
    <n v="0"/>
    <n v="0"/>
    <m/>
    <n v="0"/>
    <n v="2046.69"/>
    <n v="0"/>
    <n v="0"/>
    <n v="0"/>
    <m/>
    <m/>
    <s v="PCP RM &amp; PM"/>
  </r>
  <r>
    <s v="ZPKG"/>
    <x v="1"/>
    <x v="3"/>
    <x v="3"/>
    <n v="102"/>
    <n v="115"/>
    <x v="16"/>
    <n v="10"/>
    <n v="112"/>
    <s v="MIRO"/>
    <s v="Purchase"/>
    <s v="RE"/>
    <n v="2016"/>
    <x v="0"/>
    <n v="5105675369"/>
    <n v="9149511"/>
    <n v="1"/>
    <s v="INR"/>
    <x v="0"/>
    <x v="0"/>
    <x v="0"/>
    <n v="604000"/>
    <s v="NOS"/>
    <m/>
    <s v="V0"/>
    <s v="0% INPUT TAX"/>
    <m/>
    <s v="ADD. CUSTOM DUTY-4%"/>
    <n v="50985.93"/>
    <n v="50985.93"/>
    <n v="0"/>
    <n v="0"/>
    <n v="0"/>
    <n v="0"/>
    <m/>
    <n v="0"/>
    <n v="0"/>
    <n v="50985.93"/>
    <n v="0"/>
    <n v="0"/>
    <m/>
    <m/>
    <s v="PCP RM &amp; PM"/>
  </r>
  <r>
    <s v="ZROH"/>
    <x v="0"/>
    <x v="8"/>
    <x v="8"/>
    <n v="102"/>
    <n v="110"/>
    <x v="10"/>
    <n v="10"/>
    <n v="114"/>
    <s v="MIRO"/>
    <s v="Purchase"/>
    <s v="RE"/>
    <n v="2016"/>
    <x v="1"/>
    <n v="5105675404"/>
    <n v="18121412"/>
    <n v="69.898099999999999"/>
    <s v="EUR"/>
    <x v="8"/>
    <x v="8"/>
    <x v="4"/>
    <n v="12"/>
    <s v="KG"/>
    <n v="16783.93"/>
    <s v="V0"/>
    <s v="0% INPUT TAX"/>
    <s v="IMPORT"/>
    <s v="IMPORT BASIC"/>
    <n v="16783.93"/>
    <n v="0"/>
    <n v="0"/>
    <n v="0"/>
    <n v="0"/>
    <n v="0"/>
    <m/>
    <n v="0"/>
    <n v="0"/>
    <n v="0"/>
    <n v="0"/>
    <n v="0"/>
    <m/>
    <m/>
    <s v="PCP RM &amp; PM"/>
  </r>
  <r>
    <s v="ZROH"/>
    <x v="0"/>
    <x v="8"/>
    <x v="8"/>
    <n v="102"/>
    <n v="110"/>
    <x v="10"/>
    <n v="10"/>
    <n v="114"/>
    <s v="MIRO"/>
    <s v="Purchase"/>
    <s v="RE"/>
    <n v="2016"/>
    <x v="1"/>
    <n v="5105675404"/>
    <n v="18121412"/>
    <n v="69.898099999999999"/>
    <s v="EUR"/>
    <x v="8"/>
    <x v="8"/>
    <x v="4"/>
    <n v="12"/>
    <s v="KG"/>
    <n v="18448.900000000001"/>
    <s v="V0"/>
    <s v="0% INPUT TAX"/>
    <s v="IMPORT"/>
    <s v="IMPORT BASIC"/>
    <n v="18448.900000000001"/>
    <n v="0"/>
    <n v="0"/>
    <n v="0"/>
    <n v="0"/>
    <n v="0"/>
    <m/>
    <n v="0"/>
    <n v="0"/>
    <n v="0"/>
    <n v="0"/>
    <n v="0"/>
    <m/>
    <m/>
    <s v="PCP RM &amp; PM"/>
  </r>
  <r>
    <s v="ZPKG"/>
    <x v="1"/>
    <x v="3"/>
    <x v="3"/>
    <n v="102"/>
    <n v="115"/>
    <x v="3"/>
    <n v="10"/>
    <n v="112"/>
    <s v="MIRO"/>
    <s v="Purchase"/>
    <s v="RE"/>
    <n v="2016"/>
    <x v="0"/>
    <n v="5105675438"/>
    <s v="SI15-00024"/>
    <n v="63.7515"/>
    <s v="USD"/>
    <x v="1"/>
    <x v="1"/>
    <x v="1"/>
    <n v="356000"/>
    <s v="NOS"/>
    <n v="628723.03"/>
    <s v="V0"/>
    <s v="0% INPUT TAX"/>
    <s v="IMPORT"/>
    <s v="IMPORT BASIC"/>
    <n v="628723.03"/>
    <n v="0"/>
    <n v="0"/>
    <n v="0"/>
    <n v="0"/>
    <n v="0"/>
    <m/>
    <n v="0"/>
    <n v="0"/>
    <n v="0"/>
    <n v="0"/>
    <n v="0"/>
    <m/>
    <m/>
    <s v="PCP RM &amp; PM"/>
  </r>
  <r>
    <s v="ZPKG"/>
    <x v="1"/>
    <x v="3"/>
    <x v="3"/>
    <n v="102"/>
    <n v="115"/>
    <x v="16"/>
    <n v="10"/>
    <n v="112"/>
    <s v="MIRO"/>
    <s v="Purchase"/>
    <s v="RE"/>
    <n v="2016"/>
    <x v="0"/>
    <n v="5105675438"/>
    <s v="SI15-00024"/>
    <n v="63.7515"/>
    <s v="USD"/>
    <x v="1"/>
    <x v="1"/>
    <x v="1"/>
    <n v="584000"/>
    <s v="NOS"/>
    <n v="1031235.34"/>
    <s v="V0"/>
    <s v="0% INPUT TAX"/>
    <s v="IMPORT"/>
    <s v="IMPORT BASIC"/>
    <n v="1031235.34"/>
    <n v="0"/>
    <n v="0"/>
    <n v="0"/>
    <n v="0"/>
    <n v="0"/>
    <m/>
    <n v="0"/>
    <n v="0"/>
    <n v="0"/>
    <n v="0"/>
    <n v="0"/>
    <m/>
    <m/>
    <s v="PCP RM &amp; PM"/>
  </r>
  <r>
    <s v="ZPKG"/>
    <x v="1"/>
    <x v="3"/>
    <x v="3"/>
    <n v="102"/>
    <n v="115"/>
    <x v="16"/>
    <n v="10"/>
    <n v="112"/>
    <s v="MIRO"/>
    <s v="Purchase"/>
    <s v="RE"/>
    <n v="2016"/>
    <x v="0"/>
    <n v="5105675438"/>
    <s v="SI15-00024"/>
    <n v="63.7515"/>
    <s v="USD"/>
    <x v="1"/>
    <x v="1"/>
    <x v="1"/>
    <n v="20000"/>
    <s v="NOS"/>
    <n v="35321.519999999997"/>
    <s v="V0"/>
    <s v="0% INPUT TAX"/>
    <s v="IMPORT"/>
    <s v="IMPORT BASIC"/>
    <n v="35321.519999999997"/>
    <n v="0"/>
    <n v="0"/>
    <n v="0"/>
    <n v="0"/>
    <n v="0"/>
    <m/>
    <n v="0"/>
    <n v="0"/>
    <n v="0"/>
    <n v="0"/>
    <n v="0"/>
    <m/>
    <m/>
    <s v="PCP RM &amp; PM"/>
  </r>
  <r>
    <s v="ZROH"/>
    <x v="2"/>
    <x v="2"/>
    <x v="2"/>
    <n v="102"/>
    <n v="115"/>
    <x v="11"/>
    <n v="10"/>
    <n v="112"/>
    <s v="MIRO"/>
    <s v="Purchase"/>
    <s v="RE"/>
    <n v="2016"/>
    <x v="0"/>
    <n v="5105675705"/>
    <n v="9200853"/>
    <n v="1"/>
    <s v="INR"/>
    <x v="0"/>
    <x v="0"/>
    <x v="0"/>
    <n v="898.48"/>
    <s v="KG"/>
    <m/>
    <s v="V0"/>
    <s v="0% INPUT TAX"/>
    <m/>
    <s v="ADD. CUSTOM DUTY-4%"/>
    <n v="21459.68"/>
    <n v="21459.68"/>
    <n v="0"/>
    <n v="0"/>
    <n v="0"/>
    <n v="0"/>
    <m/>
    <n v="0"/>
    <n v="0"/>
    <n v="21459.68"/>
    <n v="0"/>
    <n v="0"/>
    <m/>
    <m/>
    <s v="PCP RM &amp; PM"/>
  </r>
  <r>
    <s v="ZROH"/>
    <x v="2"/>
    <x v="2"/>
    <x v="2"/>
    <n v="102"/>
    <n v="115"/>
    <x v="11"/>
    <n v="10"/>
    <n v="112"/>
    <s v="MIRO"/>
    <s v="Purchase"/>
    <s v="RE"/>
    <n v="2016"/>
    <x v="0"/>
    <n v="5105675705"/>
    <n v="9200853"/>
    <n v="1"/>
    <s v="INR"/>
    <x v="0"/>
    <x v="0"/>
    <x v="0"/>
    <n v="898.48"/>
    <s v="KG"/>
    <m/>
    <s v="V0"/>
    <s v="0% INPUT TAX"/>
    <m/>
    <s v="BASIC CUSTOM-7.5%"/>
    <n v="33098.910000000003"/>
    <n v="33098.910000000003"/>
    <n v="0"/>
    <n v="33098.910000000003"/>
    <n v="0"/>
    <n v="0"/>
    <m/>
    <n v="0"/>
    <n v="0"/>
    <n v="0"/>
    <n v="0"/>
    <n v="0"/>
    <m/>
    <m/>
    <s v="PCP RM &amp; PM"/>
  </r>
  <r>
    <s v="ZROH"/>
    <x v="2"/>
    <x v="2"/>
    <x v="2"/>
    <n v="102"/>
    <n v="115"/>
    <x v="11"/>
    <n v="10"/>
    <n v="112"/>
    <s v="MIRO"/>
    <s v="Purchase"/>
    <s v="RE"/>
    <n v="2016"/>
    <x v="0"/>
    <n v="5105675705"/>
    <n v="9200853"/>
    <n v="1"/>
    <s v="INR"/>
    <x v="0"/>
    <x v="0"/>
    <x v="0"/>
    <n v="898.48"/>
    <s v="KG"/>
    <m/>
    <s v="V0"/>
    <s v="0% INPUT TAX"/>
    <m/>
    <s v="CVD-12.5%"/>
    <n v="59302.22"/>
    <n v="59302.22"/>
    <n v="0"/>
    <n v="0"/>
    <n v="0"/>
    <n v="0"/>
    <m/>
    <n v="0"/>
    <n v="0"/>
    <n v="0"/>
    <n v="59302.22"/>
    <n v="0"/>
    <m/>
    <m/>
    <s v="PCP RM &amp; PM"/>
  </r>
  <r>
    <s v="ZROH"/>
    <x v="2"/>
    <x v="2"/>
    <x v="2"/>
    <n v="102"/>
    <n v="115"/>
    <x v="11"/>
    <n v="10"/>
    <n v="112"/>
    <s v="MIRO"/>
    <s v="Purchase"/>
    <s v="RE"/>
    <n v="2016"/>
    <x v="0"/>
    <n v="5105675705"/>
    <n v="9200853"/>
    <n v="1"/>
    <s v="INR"/>
    <x v="0"/>
    <x v="0"/>
    <x v="0"/>
    <n v="898.48"/>
    <s v="KG"/>
    <m/>
    <s v="V0"/>
    <s v="0% INPUT TAX"/>
    <m/>
    <s v="ECess - Basic Custom-2%"/>
    <n v="1848.02"/>
    <n v="1848.02"/>
    <n v="0"/>
    <n v="0"/>
    <n v="0"/>
    <n v="0"/>
    <m/>
    <n v="1848.02"/>
    <n v="0"/>
    <n v="0"/>
    <n v="0"/>
    <n v="0"/>
    <m/>
    <m/>
    <s v="PCP RM &amp; PM"/>
  </r>
  <r>
    <s v="ZROH"/>
    <x v="2"/>
    <x v="2"/>
    <x v="2"/>
    <n v="102"/>
    <n v="115"/>
    <x v="11"/>
    <n v="10"/>
    <n v="112"/>
    <s v="MIRO"/>
    <s v="Purchase"/>
    <s v="RE"/>
    <n v="2016"/>
    <x v="0"/>
    <n v="5105675705"/>
    <n v="9200853"/>
    <n v="1"/>
    <s v="INR"/>
    <x v="0"/>
    <x v="0"/>
    <x v="0"/>
    <n v="898.48"/>
    <s v="KG"/>
    <m/>
    <s v="V0"/>
    <s v="0% INPUT TAX"/>
    <m/>
    <s v="SECess-Basic Customs-1%"/>
    <n v="924.02"/>
    <n v="924.02"/>
    <n v="0"/>
    <n v="0"/>
    <n v="0"/>
    <n v="0"/>
    <m/>
    <n v="0"/>
    <n v="924.02"/>
    <n v="0"/>
    <n v="0"/>
    <n v="0"/>
    <m/>
    <m/>
    <s v="PCP RM &amp; PM"/>
  </r>
  <r>
    <s v="ZROH"/>
    <x v="2"/>
    <x v="2"/>
    <x v="2"/>
    <n v="102"/>
    <n v="115"/>
    <x v="2"/>
    <n v="10"/>
    <n v="112"/>
    <s v="MIRO"/>
    <s v="Purchase"/>
    <s v="RE"/>
    <n v="2016"/>
    <x v="0"/>
    <n v="5105676688"/>
    <n v="147"/>
    <n v="1"/>
    <s v="INR"/>
    <x v="4"/>
    <x v="4"/>
    <x v="0"/>
    <n v="226.34"/>
    <s v="KG"/>
    <m/>
    <s v="V0"/>
    <s v="0% INPUT TAX"/>
    <s v="CHA"/>
    <s v="CLEARING CHARGES"/>
    <n v="0"/>
    <n v="0"/>
    <n v="0"/>
    <n v="0"/>
    <n v="0"/>
    <n v="0"/>
    <m/>
    <n v="0"/>
    <n v="0"/>
    <n v="0"/>
    <n v="0"/>
    <n v="4400.1000000000004"/>
    <m/>
    <m/>
    <s v="PCP RM &amp; PM"/>
  </r>
  <r>
    <s v="ZROH"/>
    <x v="2"/>
    <x v="2"/>
    <x v="2"/>
    <n v="102"/>
    <n v="115"/>
    <x v="2"/>
    <n v="10"/>
    <n v="112"/>
    <s v="MIRO"/>
    <s v="Purchase"/>
    <s v="RE"/>
    <n v="2016"/>
    <x v="0"/>
    <n v="5105676688"/>
    <n v="147"/>
    <n v="1"/>
    <s v="INR"/>
    <x v="4"/>
    <x v="4"/>
    <x v="0"/>
    <n v="226.34"/>
    <s v="KG"/>
    <m/>
    <s v="V0"/>
    <s v="0% INPUT TAX"/>
    <s v="CHA"/>
    <s v="CLEARING CHARGES"/>
    <n v="0"/>
    <n v="0"/>
    <n v="0"/>
    <n v="0"/>
    <n v="0"/>
    <n v="0"/>
    <m/>
    <n v="0"/>
    <n v="0"/>
    <n v="0"/>
    <n v="0"/>
    <n v="1500.22"/>
    <m/>
    <m/>
    <s v="PCP RM &amp; PM"/>
  </r>
  <r>
    <s v="ZROH"/>
    <x v="2"/>
    <x v="2"/>
    <x v="2"/>
    <n v="102"/>
    <n v="115"/>
    <x v="2"/>
    <n v="10"/>
    <n v="112"/>
    <s v="MIRO"/>
    <s v="Purchase"/>
    <s v="RE"/>
    <n v="2016"/>
    <x v="0"/>
    <n v="5105676688"/>
    <n v="147"/>
    <n v="1"/>
    <s v="INR"/>
    <x v="4"/>
    <x v="4"/>
    <x v="0"/>
    <n v="226.34"/>
    <s v="KG"/>
    <m/>
    <s v="V0"/>
    <s v="0% INPUT TAX"/>
    <s v="CHA"/>
    <s v="CLEARING CHARGES"/>
    <n v="0"/>
    <n v="0"/>
    <n v="0"/>
    <n v="0"/>
    <n v="0"/>
    <n v="0"/>
    <m/>
    <n v="0"/>
    <n v="0"/>
    <n v="0"/>
    <n v="0"/>
    <n v="2500.2600000000002"/>
    <m/>
    <m/>
    <s v="PCP RM &amp; PM"/>
  </r>
  <r>
    <s v="ZROH"/>
    <x v="2"/>
    <x v="2"/>
    <x v="2"/>
    <n v="102"/>
    <n v="115"/>
    <x v="2"/>
    <n v="10"/>
    <n v="112"/>
    <s v="MIRO"/>
    <s v="Purchase"/>
    <s v="RE"/>
    <n v="2016"/>
    <x v="0"/>
    <n v="5105676688"/>
    <n v="147"/>
    <n v="1"/>
    <s v="INR"/>
    <x v="4"/>
    <x v="4"/>
    <x v="0"/>
    <n v="226.34"/>
    <s v="KG"/>
    <m/>
    <s v="V0"/>
    <s v="0% INPUT TAX"/>
    <s v="CHA"/>
    <s v="CLEARING CHARGES"/>
    <n v="0"/>
    <n v="0"/>
    <n v="0"/>
    <n v="0"/>
    <n v="0"/>
    <n v="0"/>
    <m/>
    <n v="0"/>
    <n v="0"/>
    <n v="0"/>
    <n v="0"/>
    <n v="947.42"/>
    <m/>
    <m/>
    <s v="PCP RM &amp; PM"/>
  </r>
  <r>
    <s v="ZPKG"/>
    <x v="1"/>
    <x v="1"/>
    <x v="1"/>
    <n v="102"/>
    <n v="115"/>
    <x v="1"/>
    <n v="10"/>
    <n v="112"/>
    <s v="MIRO"/>
    <s v="Purchase"/>
    <s v="RE"/>
    <n v="2016"/>
    <x v="0"/>
    <n v="5105676701"/>
    <s v="187/187"/>
    <n v="1"/>
    <s v="INR"/>
    <x v="4"/>
    <x v="4"/>
    <x v="0"/>
    <n v="70000"/>
    <s v="NOS"/>
    <m/>
    <s v="SO"/>
    <s v="I-112-12.36% ST-NON INVENTORISED"/>
    <s v="CHA"/>
    <s v="CLEARING CHARGES"/>
    <n v="0"/>
    <n v="0"/>
    <n v="0"/>
    <n v="0"/>
    <n v="0"/>
    <n v="0"/>
    <m/>
    <n v="0"/>
    <n v="0"/>
    <n v="0"/>
    <n v="0"/>
    <n v="5225"/>
    <m/>
    <m/>
    <s v="PCP RM &amp; PM"/>
  </r>
  <r>
    <s v="ZROH"/>
    <x v="2"/>
    <x v="2"/>
    <x v="2"/>
    <n v="102"/>
    <n v="115"/>
    <x v="2"/>
    <n v="10"/>
    <n v="112"/>
    <s v="MIRO"/>
    <s v="Purchase"/>
    <s v="RE"/>
    <n v="2016"/>
    <x v="0"/>
    <n v="5105677604"/>
    <n v="904349530"/>
    <n v="63.839500000000001"/>
    <s v="USD"/>
    <x v="7"/>
    <x v="7"/>
    <x v="4"/>
    <n v="226.34"/>
    <s v="KG"/>
    <n v="167613.16"/>
    <s v="V0"/>
    <s v="0% INPUT TAX"/>
    <s v="IMPORT"/>
    <s v="IMPORT BASIC"/>
    <n v="167613.16"/>
    <n v="0"/>
    <n v="0"/>
    <n v="0"/>
    <n v="0"/>
    <n v="0"/>
    <m/>
    <n v="0"/>
    <n v="0"/>
    <n v="0"/>
    <n v="0"/>
    <n v="0"/>
    <m/>
    <m/>
    <s v="PCP RM &amp; PM"/>
  </r>
  <r>
    <s v="ZROH"/>
    <x v="3"/>
    <x v="11"/>
    <x v="11"/>
    <n v="102"/>
    <n v="110"/>
    <x v="17"/>
    <n v="10"/>
    <n v="114"/>
    <s v="MIRO"/>
    <s v="Purchase"/>
    <s v="RE"/>
    <n v="2016"/>
    <x v="1"/>
    <n v="5105677630"/>
    <n v="8949688"/>
    <n v="72.446399999999997"/>
    <s v="EUR"/>
    <x v="9"/>
    <x v="9"/>
    <x v="5"/>
    <n v="190"/>
    <s v="KG"/>
    <n v="68548.78"/>
    <s v="V0"/>
    <s v="0% INPUT TAX"/>
    <s v="IMPORT"/>
    <s v="IMPORT BASIC"/>
    <n v="68548.78"/>
    <n v="0"/>
    <n v="0"/>
    <n v="0"/>
    <n v="0"/>
    <n v="0"/>
    <m/>
    <n v="0"/>
    <n v="0"/>
    <n v="0"/>
    <n v="0"/>
    <n v="0"/>
    <m/>
    <m/>
    <s v="PCP RM &amp; PM"/>
  </r>
  <r>
    <s v="ZROH"/>
    <x v="3"/>
    <x v="11"/>
    <x v="11"/>
    <n v="102"/>
    <n v="110"/>
    <x v="17"/>
    <n v="20"/>
    <n v="114"/>
    <s v="MIRO"/>
    <s v="Purchase"/>
    <s v="RE"/>
    <n v="2016"/>
    <x v="1"/>
    <n v="5105677630"/>
    <n v="8949688"/>
    <n v="72.446399999999997"/>
    <s v="EUR"/>
    <x v="9"/>
    <x v="9"/>
    <x v="5"/>
    <n v="190"/>
    <s v="KG"/>
    <n v="68548.78"/>
    <s v="V0"/>
    <s v="0% INPUT TAX"/>
    <s v="IMPORT"/>
    <s v="IMPORT BASIC"/>
    <n v="68548.78"/>
    <n v="0"/>
    <n v="0"/>
    <n v="0"/>
    <n v="0"/>
    <n v="0"/>
    <m/>
    <n v="0"/>
    <n v="0"/>
    <n v="0"/>
    <n v="0"/>
    <n v="0"/>
    <m/>
    <m/>
    <s v="PCP RM &amp; PM"/>
  </r>
  <r>
    <s v="ZROH"/>
    <x v="3"/>
    <x v="11"/>
    <x v="11"/>
    <n v="102"/>
    <n v="110"/>
    <x v="17"/>
    <n v="10"/>
    <n v="114"/>
    <s v="MIRO"/>
    <s v="Purchase"/>
    <s v="RE"/>
    <n v="2016"/>
    <x v="1"/>
    <n v="5105677630"/>
    <n v="8949688"/>
    <n v="72.446399999999997"/>
    <s v="EUR"/>
    <x v="9"/>
    <x v="9"/>
    <x v="5"/>
    <n v="190"/>
    <s v="KG"/>
    <n v="26080.7"/>
    <s v="V0"/>
    <s v="0% INPUT TAX"/>
    <s v="IMPORT"/>
    <s v="IMPORT BASIC"/>
    <n v="26080.7"/>
    <n v="0"/>
    <n v="0"/>
    <n v="0"/>
    <n v="0"/>
    <n v="0"/>
    <m/>
    <n v="0"/>
    <n v="0"/>
    <n v="0"/>
    <n v="0"/>
    <n v="0"/>
    <m/>
    <m/>
    <s v="PCP RM &amp; PM"/>
  </r>
  <r>
    <s v="ZROH"/>
    <x v="3"/>
    <x v="11"/>
    <x v="11"/>
    <n v="102"/>
    <n v="110"/>
    <x v="17"/>
    <n v="20"/>
    <n v="114"/>
    <s v="MIRO"/>
    <s v="Purchase"/>
    <s v="RE"/>
    <n v="2016"/>
    <x v="1"/>
    <n v="5105677630"/>
    <n v="8949688"/>
    <n v="72.446399999999997"/>
    <s v="EUR"/>
    <x v="9"/>
    <x v="9"/>
    <x v="5"/>
    <n v="190"/>
    <s v="KG"/>
    <n v="26080.7"/>
    <s v="V0"/>
    <s v="0% INPUT TAX"/>
    <s v="IMPORT"/>
    <s v="IMPORT BASIC"/>
    <n v="26080.7"/>
    <n v="0"/>
    <n v="0"/>
    <n v="0"/>
    <n v="0"/>
    <n v="0"/>
    <m/>
    <n v="0"/>
    <n v="0"/>
    <n v="0"/>
    <n v="0"/>
    <n v="0"/>
    <m/>
    <m/>
    <s v="PCP RM &amp; PM"/>
  </r>
  <r>
    <s v="ZROH"/>
    <x v="2"/>
    <x v="2"/>
    <x v="2"/>
    <n v="102"/>
    <n v="115"/>
    <x v="4"/>
    <n v="10"/>
    <n v="112"/>
    <s v="MIRO"/>
    <s v="Purchase"/>
    <s v="RE"/>
    <n v="2016"/>
    <x v="0"/>
    <n v="5105677606"/>
    <n v="904398231"/>
    <n v="63.839500000000001"/>
    <s v="USD"/>
    <x v="7"/>
    <x v="7"/>
    <x v="4"/>
    <n v="226.34"/>
    <s v="KG"/>
    <n v="167613.16"/>
    <s v="V0"/>
    <s v="0% INPUT TAX"/>
    <s v="IMPORT"/>
    <s v="IMPORT BASIC"/>
    <n v="167613.16"/>
    <n v="0"/>
    <n v="0"/>
    <n v="0"/>
    <n v="0"/>
    <n v="0"/>
    <m/>
    <n v="0"/>
    <n v="0"/>
    <n v="0"/>
    <n v="0"/>
    <n v="0"/>
    <m/>
    <m/>
    <s v="PCP RM &amp; PM"/>
  </r>
  <r>
    <s v="ZROH"/>
    <x v="0"/>
    <x v="0"/>
    <x v="0"/>
    <n v="102"/>
    <n v="115"/>
    <x v="0"/>
    <n v="10"/>
    <n v="112"/>
    <s v="MIRO"/>
    <s v="Purchase"/>
    <s v="RE"/>
    <n v="2016"/>
    <x v="0"/>
    <n v="5105678008"/>
    <s v="50/50"/>
    <n v="1"/>
    <s v="INR"/>
    <x v="4"/>
    <x v="4"/>
    <x v="0"/>
    <n v="25"/>
    <s v="KG"/>
    <m/>
    <s v="SO"/>
    <s v="I-112-12.36% ST-NON INVENTORISED"/>
    <s v="CHA"/>
    <s v="CLEARING CHARGES"/>
    <n v="0"/>
    <n v="0"/>
    <n v="0"/>
    <n v="0"/>
    <n v="0"/>
    <n v="0"/>
    <m/>
    <n v="0"/>
    <n v="0"/>
    <n v="0"/>
    <n v="0"/>
    <n v="4382.04"/>
    <m/>
    <m/>
    <s v="PCP RM &amp; PM"/>
  </r>
  <r>
    <s v="ZROH"/>
    <x v="2"/>
    <x v="2"/>
    <x v="2"/>
    <n v="102"/>
    <n v="115"/>
    <x v="11"/>
    <n v="10"/>
    <n v="112"/>
    <s v="MIRO"/>
    <s v="Purchase"/>
    <s v="RE"/>
    <n v="2016"/>
    <x v="0"/>
    <n v="5105678072"/>
    <n v="1492"/>
    <n v="1"/>
    <s v="INR"/>
    <x v="5"/>
    <x v="5"/>
    <x v="0"/>
    <n v="898.48"/>
    <s v="KG"/>
    <m/>
    <s v="V0"/>
    <s v="0% INPUT TAX"/>
    <s v="TRANSPORTER"/>
    <s v="TRANSPORT LOCAL"/>
    <n v="0"/>
    <n v="0"/>
    <n v="0"/>
    <n v="0"/>
    <n v="0"/>
    <n v="0"/>
    <m/>
    <n v="0"/>
    <n v="0"/>
    <n v="0"/>
    <n v="0"/>
    <n v="0"/>
    <m/>
    <n v="5917"/>
    <s v="PCP RM &amp; PM"/>
  </r>
  <r>
    <s v="ZROH"/>
    <x v="0"/>
    <x v="4"/>
    <x v="4"/>
    <n v="102"/>
    <n v="110"/>
    <x v="6"/>
    <n v="20"/>
    <n v="114"/>
    <s v="MIRO"/>
    <s v="Purchase"/>
    <s v="RE"/>
    <n v="2016"/>
    <x v="1"/>
    <n v="5105678076"/>
    <n v="1468"/>
    <n v="1"/>
    <s v="INR"/>
    <x v="5"/>
    <x v="5"/>
    <x v="0"/>
    <n v="250"/>
    <s v="KG"/>
    <m/>
    <s v="V0"/>
    <s v="0% INPUT TAX"/>
    <s v="TRANSPORTER"/>
    <s v="TRANSPORT LOCAL"/>
    <n v="0"/>
    <n v="0"/>
    <n v="0"/>
    <n v="0"/>
    <n v="0"/>
    <n v="0"/>
    <m/>
    <n v="0"/>
    <n v="0"/>
    <n v="0"/>
    <n v="0"/>
    <n v="0"/>
    <m/>
    <n v="2439"/>
    <s v="PCP RM &amp; PM"/>
  </r>
  <r>
    <s v="ZPKG"/>
    <x v="1"/>
    <x v="1"/>
    <x v="1"/>
    <n v="102"/>
    <n v="115"/>
    <x v="18"/>
    <n v="10"/>
    <n v="112"/>
    <s v="MIRO"/>
    <s v="Purchase"/>
    <s v="RE"/>
    <n v="2016"/>
    <x v="0"/>
    <n v="5105678698"/>
    <s v="372/372"/>
    <n v="1"/>
    <s v="INR"/>
    <x v="4"/>
    <x v="4"/>
    <x v="0"/>
    <n v="20"/>
    <s v="NOS"/>
    <m/>
    <s v="SO"/>
    <s v="I-112-12.36% ST-NON INVENTORISED"/>
    <s v="CHA"/>
    <s v="CLEARING CHARGES"/>
    <n v="0"/>
    <n v="0"/>
    <n v="0"/>
    <n v="0"/>
    <n v="0"/>
    <n v="0"/>
    <m/>
    <n v="0"/>
    <n v="0"/>
    <n v="0"/>
    <n v="0"/>
    <n v="5394"/>
    <m/>
    <m/>
    <s v="PCP RM &amp; PM"/>
  </r>
  <r>
    <s v="ZROH"/>
    <x v="0"/>
    <x v="12"/>
    <x v="12"/>
    <n v="102"/>
    <n v="110"/>
    <x v="19"/>
    <n v="10"/>
    <n v="114"/>
    <s v="MIRO"/>
    <s v="Purchase"/>
    <s v="RE"/>
    <n v="2016"/>
    <x v="1"/>
    <n v="5105678645"/>
    <s v="373/373"/>
    <n v="1"/>
    <s v="INR"/>
    <x v="4"/>
    <x v="4"/>
    <x v="0"/>
    <n v="600"/>
    <s v="KG"/>
    <m/>
    <s v="7S"/>
    <s v="I-114-12.36% ST (INV)"/>
    <s v="CHA"/>
    <s v="CLEARING CHARGES"/>
    <n v="0"/>
    <n v="0"/>
    <n v="0"/>
    <n v="0"/>
    <n v="0"/>
    <n v="0"/>
    <m/>
    <n v="0"/>
    <n v="0"/>
    <n v="0"/>
    <n v="0"/>
    <n v="5050.9399999999996"/>
    <m/>
    <m/>
    <s v="PCP RM &amp; PM"/>
  </r>
  <r>
    <s v="ZROH"/>
    <x v="0"/>
    <x v="12"/>
    <x v="12"/>
    <n v="102"/>
    <n v="110"/>
    <x v="19"/>
    <n v="20"/>
    <n v="114"/>
    <s v="MIRO"/>
    <s v="Purchase"/>
    <s v="RE"/>
    <n v="2016"/>
    <x v="1"/>
    <n v="5105678645"/>
    <s v="373/373"/>
    <n v="1"/>
    <s v="INR"/>
    <x v="4"/>
    <x v="4"/>
    <x v="0"/>
    <n v="600"/>
    <s v="KG"/>
    <m/>
    <s v="7S"/>
    <s v="I-114-12.36% ST (INV)"/>
    <s v="CHA"/>
    <s v="CLEARING CHARGES"/>
    <n v="0"/>
    <n v="0"/>
    <n v="0"/>
    <n v="0"/>
    <n v="0"/>
    <n v="0"/>
    <m/>
    <n v="0"/>
    <n v="0"/>
    <n v="0"/>
    <n v="0"/>
    <n v="455.06"/>
    <m/>
    <m/>
    <s v="PCP RM &amp; PM"/>
  </r>
  <r>
    <s v="ZROH"/>
    <x v="2"/>
    <x v="2"/>
    <x v="2"/>
    <n v="102"/>
    <n v="115"/>
    <x v="11"/>
    <n v="10"/>
    <n v="112"/>
    <s v="MIRO"/>
    <s v="Purchase"/>
    <s v="RE"/>
    <n v="2016"/>
    <x v="0"/>
    <n v="5105678648"/>
    <s v="276/276"/>
    <n v="1"/>
    <s v="INR"/>
    <x v="4"/>
    <x v="4"/>
    <x v="0"/>
    <n v="898.48"/>
    <s v="KG"/>
    <m/>
    <s v="SO"/>
    <s v="I-112-12.36% ST-NON INVENTORISED"/>
    <s v="CHA"/>
    <s v="CLEARING CHARGES"/>
    <n v="0"/>
    <n v="0"/>
    <n v="0"/>
    <n v="0"/>
    <n v="0"/>
    <n v="0"/>
    <m/>
    <n v="0"/>
    <n v="0"/>
    <n v="0"/>
    <n v="0"/>
    <n v="5394"/>
    <m/>
    <m/>
    <s v="PCP RM &amp; PM"/>
  </r>
  <r>
    <s v="ZPKG"/>
    <x v="1"/>
    <x v="3"/>
    <x v="3"/>
    <n v="102"/>
    <n v="115"/>
    <x v="16"/>
    <n v="10"/>
    <n v="112"/>
    <s v="MIRO"/>
    <s v="Purchase"/>
    <s v="RE"/>
    <n v="2016"/>
    <x v="0"/>
    <n v="5105678706"/>
    <s v="256/256"/>
    <n v="1"/>
    <s v="INR"/>
    <x v="4"/>
    <x v="4"/>
    <x v="0"/>
    <n v="20"/>
    <s v="NOS"/>
    <m/>
    <s v="SO"/>
    <s v="I-112-12.36% ST-NON INVENTORISED"/>
    <s v="CHA"/>
    <s v="CLEARING CHARGES"/>
    <n v="0"/>
    <n v="0"/>
    <n v="0"/>
    <n v="0"/>
    <n v="0"/>
    <n v="0"/>
    <m/>
    <n v="0"/>
    <n v="0"/>
    <n v="0"/>
    <n v="0"/>
    <n v="5225"/>
    <m/>
    <m/>
    <s v="PCP RM &amp; PM"/>
  </r>
  <r>
    <s v="ZROH"/>
    <x v="0"/>
    <x v="13"/>
    <x v="13"/>
    <n v="102"/>
    <n v="110"/>
    <x v="20"/>
    <n v="10"/>
    <n v="114"/>
    <s v="MIRO"/>
    <s v="Purchase"/>
    <s v="RE"/>
    <n v="2016"/>
    <x v="1"/>
    <n v="5105679753"/>
    <n v="9665968"/>
    <n v="1"/>
    <s v="INR"/>
    <x v="0"/>
    <x v="0"/>
    <x v="0"/>
    <n v="200"/>
    <s v="KG"/>
    <m/>
    <s v="V0"/>
    <s v="0% INPUT TAX"/>
    <m/>
    <s v="ADD. CUSTOM DUTY-4%"/>
    <n v="14161"/>
    <n v="14161"/>
    <n v="0"/>
    <n v="0"/>
    <n v="0"/>
    <n v="0"/>
    <m/>
    <n v="0"/>
    <n v="0"/>
    <n v="14161"/>
    <n v="0"/>
    <n v="0"/>
    <m/>
    <m/>
    <s v="PCP RM &amp; PM"/>
  </r>
  <r>
    <s v="ZROH"/>
    <x v="0"/>
    <x v="13"/>
    <x v="13"/>
    <n v="102"/>
    <n v="110"/>
    <x v="20"/>
    <n v="10"/>
    <n v="114"/>
    <s v="MIRO"/>
    <s v="Purchase"/>
    <s v="RE"/>
    <n v="2016"/>
    <x v="1"/>
    <n v="5105679753"/>
    <n v="9665968"/>
    <n v="1"/>
    <s v="INR"/>
    <x v="0"/>
    <x v="0"/>
    <x v="0"/>
    <n v="200"/>
    <s v="KG"/>
    <m/>
    <s v="V0"/>
    <s v="0% INPUT TAX"/>
    <m/>
    <s v="BASIC CUSTOM-10%"/>
    <n v="28444"/>
    <n v="28444"/>
    <n v="0"/>
    <n v="0"/>
    <n v="28444"/>
    <n v="0"/>
    <m/>
    <n v="0"/>
    <n v="0"/>
    <n v="0"/>
    <n v="0"/>
    <n v="0"/>
    <m/>
    <m/>
    <s v="PCP RM &amp; PM"/>
  </r>
  <r>
    <s v="ZROH"/>
    <x v="0"/>
    <x v="13"/>
    <x v="13"/>
    <n v="102"/>
    <n v="110"/>
    <x v="20"/>
    <n v="10"/>
    <n v="114"/>
    <s v="MIRO"/>
    <s v="Purchase"/>
    <s v="RE"/>
    <n v="2016"/>
    <x v="1"/>
    <n v="5105679753"/>
    <n v="9665968"/>
    <n v="1"/>
    <s v="INR"/>
    <x v="0"/>
    <x v="0"/>
    <x v="0"/>
    <n v="200"/>
    <s v="KG"/>
    <m/>
    <s v="V0"/>
    <s v="0% INPUT TAX"/>
    <m/>
    <s v="ECess - Basic Custom-2%"/>
    <n v="1351"/>
    <n v="1351"/>
    <n v="0"/>
    <n v="0"/>
    <n v="0"/>
    <n v="0"/>
    <m/>
    <n v="1351"/>
    <n v="0"/>
    <n v="0"/>
    <n v="0"/>
    <n v="0"/>
    <m/>
    <m/>
    <s v="PCP RM &amp; PM"/>
  </r>
  <r>
    <s v="ZROH"/>
    <x v="0"/>
    <x v="13"/>
    <x v="13"/>
    <n v="102"/>
    <n v="110"/>
    <x v="20"/>
    <n v="10"/>
    <n v="114"/>
    <s v="MIRO"/>
    <s v="Purchase"/>
    <s v="RE"/>
    <n v="2016"/>
    <x v="1"/>
    <n v="5105679753"/>
    <n v="9665968"/>
    <n v="1"/>
    <s v="INR"/>
    <x v="0"/>
    <x v="0"/>
    <x v="0"/>
    <n v="200"/>
    <s v="KG"/>
    <m/>
    <s v="V0"/>
    <s v="0% INPUT TAX"/>
    <m/>
    <s v="SECess-Basic Customs-1%"/>
    <n v="676"/>
    <n v="676"/>
    <n v="0"/>
    <n v="0"/>
    <n v="0"/>
    <n v="0"/>
    <m/>
    <n v="0"/>
    <n v="676"/>
    <n v="0"/>
    <n v="0"/>
    <n v="0"/>
    <m/>
    <m/>
    <s v="PCP RM &amp; PM"/>
  </r>
  <r>
    <s v="ZROH"/>
    <x v="0"/>
    <x v="13"/>
    <x v="13"/>
    <n v="102"/>
    <n v="110"/>
    <x v="20"/>
    <n v="10"/>
    <n v="114"/>
    <s v="MIRO"/>
    <s v="Purchase"/>
    <s v="RE"/>
    <n v="2016"/>
    <x v="1"/>
    <n v="5105679753"/>
    <n v="9665968"/>
    <n v="1"/>
    <s v="INR"/>
    <x v="0"/>
    <x v="0"/>
    <x v="0"/>
    <n v="200"/>
    <s v="KG"/>
    <m/>
    <s v="V0"/>
    <s v="0% INPUT TAX"/>
    <m/>
    <s v="CVD-12.5%"/>
    <n v="39110"/>
    <n v="39110"/>
    <n v="0"/>
    <n v="0"/>
    <n v="0"/>
    <n v="0"/>
    <m/>
    <n v="0"/>
    <n v="0"/>
    <n v="0"/>
    <n v="39110"/>
    <n v="0"/>
    <m/>
    <m/>
    <s v="PCP RM &amp; PM"/>
  </r>
  <r>
    <s v="ZROH"/>
    <x v="0"/>
    <x v="14"/>
    <x v="14"/>
    <n v="102"/>
    <n v="110"/>
    <x v="21"/>
    <n v="10"/>
    <n v="114"/>
    <s v="MIRO"/>
    <s v="Purchase"/>
    <s v="RE"/>
    <n v="2016"/>
    <x v="1"/>
    <n v="5105679753"/>
    <n v="9665968"/>
    <n v="1"/>
    <s v="INR"/>
    <x v="0"/>
    <x v="0"/>
    <x v="0"/>
    <n v="200"/>
    <s v="KG"/>
    <m/>
    <s v="V0"/>
    <s v="0% INPUT TAX"/>
    <m/>
    <s v="BASIC CUSTOM-10%"/>
    <n v="28444"/>
    <n v="28444"/>
    <n v="0"/>
    <n v="0"/>
    <n v="28444"/>
    <n v="0"/>
    <m/>
    <n v="0"/>
    <n v="0"/>
    <n v="0"/>
    <n v="0"/>
    <n v="0"/>
    <m/>
    <m/>
    <s v="PCP RM &amp; PM"/>
  </r>
  <r>
    <s v="ZROH"/>
    <x v="0"/>
    <x v="14"/>
    <x v="14"/>
    <n v="102"/>
    <n v="110"/>
    <x v="21"/>
    <n v="10"/>
    <n v="114"/>
    <s v="MIRO"/>
    <s v="Purchase"/>
    <s v="RE"/>
    <n v="2016"/>
    <x v="1"/>
    <n v="5105679753"/>
    <n v="9665968"/>
    <n v="1"/>
    <s v="INR"/>
    <x v="0"/>
    <x v="0"/>
    <x v="0"/>
    <n v="200"/>
    <s v="KG"/>
    <m/>
    <s v="V0"/>
    <s v="0% INPUT TAX"/>
    <m/>
    <s v="ECess - Basic Custom-2%"/>
    <n v="1351"/>
    <n v="1351"/>
    <n v="0"/>
    <n v="0"/>
    <n v="0"/>
    <n v="0"/>
    <m/>
    <n v="1351"/>
    <n v="0"/>
    <n v="0"/>
    <n v="0"/>
    <n v="0"/>
    <m/>
    <m/>
    <s v="PCP RM &amp; PM"/>
  </r>
  <r>
    <s v="ZROH"/>
    <x v="0"/>
    <x v="14"/>
    <x v="14"/>
    <n v="102"/>
    <n v="110"/>
    <x v="21"/>
    <n v="10"/>
    <n v="114"/>
    <s v="MIRO"/>
    <s v="Purchase"/>
    <s v="RE"/>
    <n v="2016"/>
    <x v="1"/>
    <n v="5105679753"/>
    <n v="9665968"/>
    <n v="1"/>
    <s v="INR"/>
    <x v="0"/>
    <x v="0"/>
    <x v="0"/>
    <n v="200"/>
    <s v="KG"/>
    <m/>
    <s v="V0"/>
    <s v="0% INPUT TAX"/>
    <m/>
    <s v="SECess-Basic Customs-1%"/>
    <n v="676"/>
    <n v="676"/>
    <n v="0"/>
    <n v="0"/>
    <n v="0"/>
    <n v="0"/>
    <m/>
    <n v="0"/>
    <n v="676"/>
    <n v="0"/>
    <n v="0"/>
    <n v="0"/>
    <m/>
    <m/>
    <s v="PCP RM &amp; PM"/>
  </r>
  <r>
    <s v="ZROH"/>
    <x v="0"/>
    <x v="14"/>
    <x v="14"/>
    <n v="102"/>
    <n v="110"/>
    <x v="21"/>
    <n v="10"/>
    <n v="114"/>
    <s v="MIRO"/>
    <s v="Purchase"/>
    <s v="RE"/>
    <n v="2016"/>
    <x v="1"/>
    <n v="5105679753"/>
    <n v="9665968"/>
    <n v="1"/>
    <s v="INR"/>
    <x v="0"/>
    <x v="0"/>
    <x v="0"/>
    <n v="200"/>
    <s v="KG"/>
    <m/>
    <s v="V0"/>
    <s v="0% INPUT TAX"/>
    <m/>
    <s v="ADD. CUSTOM DUTY-4%"/>
    <n v="14161"/>
    <n v="14161"/>
    <n v="0"/>
    <n v="0"/>
    <n v="0"/>
    <n v="0"/>
    <m/>
    <n v="0"/>
    <n v="0"/>
    <n v="14161"/>
    <n v="0"/>
    <n v="0"/>
    <m/>
    <m/>
    <s v="PCP RM &amp; PM"/>
  </r>
  <r>
    <s v="ZROH"/>
    <x v="0"/>
    <x v="14"/>
    <x v="14"/>
    <n v="102"/>
    <n v="110"/>
    <x v="21"/>
    <n v="10"/>
    <n v="114"/>
    <s v="MIRO"/>
    <s v="Purchase"/>
    <s v="RE"/>
    <n v="2016"/>
    <x v="1"/>
    <n v="5105679753"/>
    <n v="9665968"/>
    <n v="1"/>
    <s v="INR"/>
    <x v="0"/>
    <x v="0"/>
    <x v="0"/>
    <n v="200"/>
    <s v="KG"/>
    <m/>
    <s v="V0"/>
    <s v="0% INPUT TAX"/>
    <m/>
    <s v="CVD-12.5%"/>
    <n v="39110"/>
    <n v="39110"/>
    <n v="0"/>
    <n v="0"/>
    <n v="0"/>
    <n v="0"/>
    <m/>
    <n v="0"/>
    <n v="0"/>
    <n v="0"/>
    <n v="39110"/>
    <n v="0"/>
    <m/>
    <m/>
    <s v="PCP RM &amp; PM"/>
  </r>
  <r>
    <s v="ZROH"/>
    <x v="0"/>
    <x v="14"/>
    <x v="14"/>
    <n v="102"/>
    <n v="110"/>
    <x v="21"/>
    <n v="20"/>
    <n v="114"/>
    <s v="MIRO"/>
    <s v="Purchase"/>
    <s v="RE"/>
    <n v="2016"/>
    <x v="1"/>
    <n v="5105679753"/>
    <n v="9665968"/>
    <n v="1"/>
    <s v="INR"/>
    <x v="0"/>
    <x v="0"/>
    <x v="0"/>
    <n v="50"/>
    <s v="KG"/>
    <m/>
    <s v="V0"/>
    <s v="0% INPUT TAX"/>
    <m/>
    <s v="BASIC CUSTOM-10%"/>
    <n v="7111"/>
    <n v="7111"/>
    <n v="0"/>
    <n v="0"/>
    <n v="7111"/>
    <n v="0"/>
    <m/>
    <n v="0"/>
    <n v="0"/>
    <n v="0"/>
    <n v="0"/>
    <n v="0"/>
    <m/>
    <m/>
    <s v="PCP RM &amp; PM"/>
  </r>
  <r>
    <s v="ZROH"/>
    <x v="0"/>
    <x v="14"/>
    <x v="14"/>
    <n v="102"/>
    <n v="110"/>
    <x v="21"/>
    <n v="20"/>
    <n v="114"/>
    <s v="MIRO"/>
    <s v="Purchase"/>
    <s v="RE"/>
    <n v="2016"/>
    <x v="1"/>
    <n v="5105679753"/>
    <n v="9665968"/>
    <n v="1"/>
    <s v="INR"/>
    <x v="0"/>
    <x v="0"/>
    <x v="0"/>
    <n v="50"/>
    <s v="KG"/>
    <m/>
    <s v="V0"/>
    <s v="0% INPUT TAX"/>
    <m/>
    <s v="ECess - Basic Custom-2%"/>
    <n v="338"/>
    <n v="338"/>
    <n v="0"/>
    <n v="0"/>
    <n v="0"/>
    <n v="0"/>
    <m/>
    <n v="338"/>
    <n v="0"/>
    <n v="0"/>
    <n v="0"/>
    <n v="0"/>
    <m/>
    <m/>
    <s v="PCP RM &amp; PM"/>
  </r>
  <r>
    <s v="ZROH"/>
    <x v="0"/>
    <x v="14"/>
    <x v="14"/>
    <n v="102"/>
    <n v="110"/>
    <x v="21"/>
    <n v="20"/>
    <n v="114"/>
    <s v="MIRO"/>
    <s v="Purchase"/>
    <s v="RE"/>
    <n v="2016"/>
    <x v="1"/>
    <n v="5105679753"/>
    <n v="9665968"/>
    <n v="1"/>
    <s v="INR"/>
    <x v="0"/>
    <x v="0"/>
    <x v="0"/>
    <n v="50"/>
    <s v="KG"/>
    <m/>
    <s v="V0"/>
    <s v="0% INPUT TAX"/>
    <m/>
    <s v="SECess-Basic Customs-1%"/>
    <n v="169"/>
    <n v="169"/>
    <n v="0"/>
    <n v="0"/>
    <n v="0"/>
    <n v="0"/>
    <m/>
    <n v="0"/>
    <n v="169"/>
    <n v="0"/>
    <n v="0"/>
    <n v="0"/>
    <m/>
    <m/>
    <s v="PCP RM &amp; PM"/>
  </r>
  <r>
    <s v="ZROH"/>
    <x v="0"/>
    <x v="14"/>
    <x v="14"/>
    <n v="102"/>
    <n v="110"/>
    <x v="21"/>
    <n v="20"/>
    <n v="114"/>
    <s v="MIRO"/>
    <s v="Purchase"/>
    <s v="RE"/>
    <n v="2016"/>
    <x v="1"/>
    <n v="5105679753"/>
    <n v="9665968"/>
    <n v="1"/>
    <s v="INR"/>
    <x v="0"/>
    <x v="0"/>
    <x v="0"/>
    <n v="50"/>
    <s v="KG"/>
    <m/>
    <s v="V0"/>
    <s v="0% INPUT TAX"/>
    <m/>
    <s v="ADD. CUSTOM DUTY-4%"/>
    <n v="3540"/>
    <n v="3540"/>
    <n v="0"/>
    <n v="0"/>
    <n v="0"/>
    <n v="0"/>
    <m/>
    <n v="0"/>
    <n v="0"/>
    <n v="3540"/>
    <n v="0"/>
    <n v="0"/>
    <m/>
    <m/>
    <s v="PCP RM &amp; PM"/>
  </r>
  <r>
    <s v="ZROH"/>
    <x v="0"/>
    <x v="14"/>
    <x v="14"/>
    <n v="102"/>
    <n v="110"/>
    <x v="21"/>
    <n v="20"/>
    <n v="114"/>
    <s v="MIRO"/>
    <s v="Purchase"/>
    <s v="RE"/>
    <n v="2016"/>
    <x v="1"/>
    <n v="5105679753"/>
    <n v="9665968"/>
    <n v="1"/>
    <s v="INR"/>
    <x v="0"/>
    <x v="0"/>
    <x v="0"/>
    <n v="50"/>
    <s v="KG"/>
    <m/>
    <s v="V0"/>
    <s v="0% INPUT TAX"/>
    <m/>
    <s v="CVD-12.5%"/>
    <n v="9778"/>
    <n v="9778"/>
    <n v="0"/>
    <n v="0"/>
    <n v="0"/>
    <n v="0"/>
    <m/>
    <n v="0"/>
    <n v="0"/>
    <n v="0"/>
    <n v="9778"/>
    <n v="0"/>
    <m/>
    <m/>
    <s v="PCP RM &amp; PM"/>
  </r>
  <r>
    <s v="ZROH"/>
    <x v="0"/>
    <x v="4"/>
    <x v="4"/>
    <n v="102"/>
    <n v="110"/>
    <x v="21"/>
    <n v="30"/>
    <n v="114"/>
    <s v="MIRO"/>
    <s v="Purchase"/>
    <s v="RE"/>
    <n v="2016"/>
    <x v="1"/>
    <n v="5105679753"/>
    <n v="9665968"/>
    <n v="1"/>
    <s v="INR"/>
    <x v="0"/>
    <x v="0"/>
    <x v="0"/>
    <n v="150"/>
    <s v="KG"/>
    <m/>
    <s v="V0"/>
    <s v="0% INPUT TAX"/>
    <m/>
    <s v="BASIC CUSTOM-10%"/>
    <n v="21333"/>
    <n v="21333"/>
    <n v="0"/>
    <n v="0"/>
    <n v="21333"/>
    <n v="0"/>
    <m/>
    <n v="0"/>
    <n v="0"/>
    <n v="0"/>
    <n v="0"/>
    <n v="0"/>
    <m/>
    <m/>
    <s v="PCP RM &amp; PM"/>
  </r>
  <r>
    <s v="ZROH"/>
    <x v="0"/>
    <x v="4"/>
    <x v="4"/>
    <n v="102"/>
    <n v="110"/>
    <x v="21"/>
    <n v="30"/>
    <n v="114"/>
    <s v="MIRO"/>
    <s v="Purchase"/>
    <s v="RE"/>
    <n v="2016"/>
    <x v="1"/>
    <n v="5105679753"/>
    <n v="9665968"/>
    <n v="1"/>
    <s v="INR"/>
    <x v="0"/>
    <x v="0"/>
    <x v="0"/>
    <n v="150"/>
    <s v="KG"/>
    <m/>
    <s v="V0"/>
    <s v="0% INPUT TAX"/>
    <m/>
    <s v="ECess - Basic Custom-2%"/>
    <n v="1013"/>
    <n v="1013"/>
    <n v="0"/>
    <n v="0"/>
    <n v="0"/>
    <n v="0"/>
    <m/>
    <n v="1013"/>
    <n v="0"/>
    <n v="0"/>
    <n v="0"/>
    <n v="0"/>
    <m/>
    <m/>
    <s v="PCP RM &amp; PM"/>
  </r>
  <r>
    <s v="ZROH"/>
    <x v="0"/>
    <x v="4"/>
    <x v="4"/>
    <n v="102"/>
    <n v="110"/>
    <x v="21"/>
    <n v="30"/>
    <n v="114"/>
    <s v="MIRO"/>
    <s v="Purchase"/>
    <s v="RE"/>
    <n v="2016"/>
    <x v="1"/>
    <n v="5105679753"/>
    <n v="9665968"/>
    <n v="1"/>
    <s v="INR"/>
    <x v="0"/>
    <x v="0"/>
    <x v="0"/>
    <n v="150"/>
    <s v="KG"/>
    <m/>
    <s v="V0"/>
    <s v="0% INPUT TAX"/>
    <m/>
    <s v="SECess-Basic Customs-1%"/>
    <n v="507"/>
    <n v="507"/>
    <n v="0"/>
    <n v="0"/>
    <n v="0"/>
    <n v="0"/>
    <m/>
    <n v="0"/>
    <n v="507"/>
    <n v="0"/>
    <n v="0"/>
    <n v="0"/>
    <m/>
    <m/>
    <s v="PCP RM &amp; PM"/>
  </r>
  <r>
    <s v="ZROH"/>
    <x v="0"/>
    <x v="4"/>
    <x v="4"/>
    <n v="102"/>
    <n v="110"/>
    <x v="21"/>
    <n v="30"/>
    <n v="114"/>
    <s v="MIRO"/>
    <s v="Purchase"/>
    <s v="RE"/>
    <n v="2016"/>
    <x v="1"/>
    <n v="5105679753"/>
    <n v="9665968"/>
    <n v="1"/>
    <s v="INR"/>
    <x v="0"/>
    <x v="0"/>
    <x v="0"/>
    <n v="150"/>
    <s v="KG"/>
    <m/>
    <s v="V0"/>
    <s v="0% INPUT TAX"/>
    <m/>
    <s v="ADD. CUSTOM DUTY-4%"/>
    <n v="10621"/>
    <n v="10621"/>
    <n v="0"/>
    <n v="0"/>
    <n v="0"/>
    <n v="0"/>
    <m/>
    <n v="0"/>
    <n v="0"/>
    <n v="10621"/>
    <n v="0"/>
    <n v="0"/>
    <m/>
    <m/>
    <s v="PCP RM &amp; PM"/>
  </r>
  <r>
    <s v="ZROH"/>
    <x v="0"/>
    <x v="4"/>
    <x v="4"/>
    <n v="102"/>
    <n v="110"/>
    <x v="21"/>
    <n v="30"/>
    <n v="114"/>
    <s v="MIRO"/>
    <s v="Purchase"/>
    <s v="RE"/>
    <n v="2016"/>
    <x v="1"/>
    <n v="5105679753"/>
    <n v="9665968"/>
    <n v="1"/>
    <s v="INR"/>
    <x v="0"/>
    <x v="0"/>
    <x v="0"/>
    <n v="150"/>
    <s v="KG"/>
    <m/>
    <s v="V0"/>
    <s v="0% INPUT TAX"/>
    <m/>
    <s v="CVD-12.5%"/>
    <n v="29333"/>
    <n v="29333"/>
    <n v="0"/>
    <n v="0"/>
    <n v="0"/>
    <n v="0"/>
    <m/>
    <n v="0"/>
    <n v="0"/>
    <n v="0"/>
    <n v="29333"/>
    <n v="0"/>
    <m/>
    <m/>
    <s v="PCP RM &amp; PM"/>
  </r>
  <r>
    <s v="ZROH"/>
    <x v="0"/>
    <x v="4"/>
    <x v="4"/>
    <n v="102"/>
    <n v="110"/>
    <x v="21"/>
    <n v="40"/>
    <n v="114"/>
    <s v="MIRO"/>
    <s v="Purchase"/>
    <s v="RE"/>
    <n v="2016"/>
    <x v="1"/>
    <n v="5105679753"/>
    <n v="9665968"/>
    <n v="1"/>
    <s v="INR"/>
    <x v="0"/>
    <x v="0"/>
    <x v="0"/>
    <n v="1200"/>
    <s v="KG"/>
    <m/>
    <s v="V0"/>
    <s v="0% INPUT TAX"/>
    <m/>
    <s v="BASIC CUSTOM-10%"/>
    <n v="170662"/>
    <n v="170662"/>
    <n v="0"/>
    <n v="0"/>
    <n v="170662"/>
    <n v="0"/>
    <m/>
    <n v="0"/>
    <n v="0"/>
    <n v="0"/>
    <n v="0"/>
    <n v="0"/>
    <m/>
    <m/>
    <s v="PCP RM &amp; PM"/>
  </r>
  <r>
    <s v="ZROH"/>
    <x v="0"/>
    <x v="4"/>
    <x v="4"/>
    <n v="102"/>
    <n v="110"/>
    <x v="21"/>
    <n v="40"/>
    <n v="114"/>
    <s v="MIRO"/>
    <s v="Purchase"/>
    <s v="RE"/>
    <n v="2016"/>
    <x v="1"/>
    <n v="5105679753"/>
    <n v="9665968"/>
    <n v="1"/>
    <s v="INR"/>
    <x v="0"/>
    <x v="0"/>
    <x v="0"/>
    <n v="1200"/>
    <s v="KG"/>
    <m/>
    <s v="V0"/>
    <s v="0% INPUT TAX"/>
    <m/>
    <s v="ECess - Basic Custom-2%"/>
    <n v="8106"/>
    <n v="8106"/>
    <n v="0"/>
    <n v="0"/>
    <n v="0"/>
    <n v="0"/>
    <m/>
    <n v="8106"/>
    <n v="0"/>
    <n v="0"/>
    <n v="0"/>
    <n v="0"/>
    <m/>
    <m/>
    <s v="PCP RM &amp; PM"/>
  </r>
  <r>
    <s v="ZROH"/>
    <x v="0"/>
    <x v="4"/>
    <x v="4"/>
    <n v="102"/>
    <n v="110"/>
    <x v="21"/>
    <n v="40"/>
    <n v="114"/>
    <s v="MIRO"/>
    <s v="Purchase"/>
    <s v="RE"/>
    <n v="2016"/>
    <x v="1"/>
    <n v="5105679753"/>
    <n v="9665968"/>
    <n v="1"/>
    <s v="INR"/>
    <x v="0"/>
    <x v="0"/>
    <x v="0"/>
    <n v="1200"/>
    <s v="KG"/>
    <m/>
    <s v="V0"/>
    <s v="0% INPUT TAX"/>
    <m/>
    <s v="SECess-Basic Customs-1%"/>
    <n v="4053"/>
    <n v="4053"/>
    <n v="0"/>
    <n v="0"/>
    <n v="0"/>
    <n v="0"/>
    <m/>
    <n v="0"/>
    <n v="4053"/>
    <n v="0"/>
    <n v="0"/>
    <n v="0"/>
    <m/>
    <m/>
    <s v="PCP RM &amp; PM"/>
  </r>
  <r>
    <s v="ZROH"/>
    <x v="0"/>
    <x v="4"/>
    <x v="4"/>
    <n v="102"/>
    <n v="110"/>
    <x v="21"/>
    <n v="40"/>
    <n v="114"/>
    <s v="MIRO"/>
    <s v="Purchase"/>
    <s v="RE"/>
    <n v="2016"/>
    <x v="1"/>
    <n v="5105679753"/>
    <n v="9665968"/>
    <n v="1"/>
    <s v="INR"/>
    <x v="0"/>
    <x v="0"/>
    <x v="0"/>
    <n v="1200"/>
    <s v="KG"/>
    <m/>
    <s v="V0"/>
    <s v="0% INPUT TAX"/>
    <m/>
    <s v="ADD. CUSTOM DUTY-4%"/>
    <n v="84964"/>
    <n v="84964"/>
    <n v="0"/>
    <n v="0"/>
    <n v="0"/>
    <n v="0"/>
    <m/>
    <n v="0"/>
    <n v="0"/>
    <n v="84964"/>
    <n v="0"/>
    <n v="0"/>
    <m/>
    <m/>
    <s v="PCP RM &amp; PM"/>
  </r>
  <r>
    <s v="ZROH"/>
    <x v="0"/>
    <x v="4"/>
    <x v="4"/>
    <n v="102"/>
    <n v="110"/>
    <x v="21"/>
    <n v="40"/>
    <n v="114"/>
    <s v="MIRO"/>
    <s v="Purchase"/>
    <s v="RE"/>
    <n v="2016"/>
    <x v="1"/>
    <n v="5105679753"/>
    <n v="9665968"/>
    <n v="1"/>
    <s v="INR"/>
    <x v="0"/>
    <x v="0"/>
    <x v="0"/>
    <n v="1200"/>
    <s v="KG"/>
    <m/>
    <s v="V0"/>
    <s v="0% INPUT TAX"/>
    <m/>
    <s v="CVD-12.5%"/>
    <n v="234658.3"/>
    <n v="234658.3"/>
    <n v="0"/>
    <n v="0"/>
    <n v="0"/>
    <n v="0"/>
    <m/>
    <n v="0"/>
    <n v="0"/>
    <n v="0"/>
    <n v="234658.3"/>
    <n v="0"/>
    <m/>
    <m/>
    <s v="PCP RM &amp; PM"/>
  </r>
  <r>
    <s v="ZROH"/>
    <x v="2"/>
    <x v="5"/>
    <x v="5"/>
    <n v="102"/>
    <n v="120"/>
    <x v="22"/>
    <n v="10"/>
    <n v="114"/>
    <s v="MIRO"/>
    <s v="Purchase"/>
    <s v="RE"/>
    <n v="2016"/>
    <x v="1"/>
    <n v="5105679589"/>
    <n v="9543479"/>
    <n v="1"/>
    <s v="INR"/>
    <x v="0"/>
    <x v="0"/>
    <x v="0"/>
    <n v="100"/>
    <s v="KG"/>
    <m/>
    <s v="V0"/>
    <s v="0% INPUT TAX"/>
    <m/>
    <s v="BASIC CUSTOM-7.5%"/>
    <n v="5493.39"/>
    <n v="5493.39"/>
    <n v="0"/>
    <n v="5493.39"/>
    <n v="0"/>
    <n v="0"/>
    <m/>
    <n v="0"/>
    <n v="0"/>
    <n v="0"/>
    <n v="0"/>
    <n v="0"/>
    <m/>
    <m/>
    <s v="PCP RM &amp; PM"/>
  </r>
  <r>
    <s v="ZROH"/>
    <x v="2"/>
    <x v="5"/>
    <x v="5"/>
    <n v="102"/>
    <n v="120"/>
    <x v="22"/>
    <n v="10"/>
    <n v="114"/>
    <s v="MIRO"/>
    <s v="Purchase"/>
    <s v="RE"/>
    <n v="2016"/>
    <x v="1"/>
    <n v="5105679589"/>
    <n v="9543479"/>
    <n v="1"/>
    <s v="INR"/>
    <x v="0"/>
    <x v="0"/>
    <x v="0"/>
    <n v="100"/>
    <s v="KG"/>
    <m/>
    <s v="V0"/>
    <s v="0% INPUT TAX"/>
    <m/>
    <s v="ECess - Basic Custom-2%"/>
    <n v="306.70999999999998"/>
    <n v="306.70999999999998"/>
    <n v="0"/>
    <n v="0"/>
    <n v="0"/>
    <n v="0"/>
    <m/>
    <n v="306.70999999999998"/>
    <n v="0"/>
    <n v="0"/>
    <n v="0"/>
    <n v="0"/>
    <m/>
    <m/>
    <s v="PCP RM &amp; PM"/>
  </r>
  <r>
    <s v="ZROH"/>
    <x v="2"/>
    <x v="5"/>
    <x v="5"/>
    <n v="102"/>
    <n v="120"/>
    <x v="22"/>
    <n v="10"/>
    <n v="114"/>
    <s v="MIRO"/>
    <s v="Purchase"/>
    <s v="RE"/>
    <n v="2016"/>
    <x v="1"/>
    <n v="5105679589"/>
    <n v="9543479"/>
    <n v="1"/>
    <s v="INR"/>
    <x v="0"/>
    <x v="0"/>
    <x v="0"/>
    <n v="100"/>
    <s v="KG"/>
    <m/>
    <s v="V0"/>
    <s v="0% INPUT TAX"/>
    <m/>
    <s v="SECess-Basic Customs-1%"/>
    <n v="153.36000000000001"/>
    <n v="153.36000000000001"/>
    <n v="0"/>
    <n v="0"/>
    <n v="0"/>
    <n v="0"/>
    <m/>
    <n v="0"/>
    <n v="153.36000000000001"/>
    <n v="0"/>
    <n v="0"/>
    <n v="0"/>
    <m/>
    <m/>
    <s v="PCP RM &amp; PM"/>
  </r>
  <r>
    <s v="ZROH"/>
    <x v="2"/>
    <x v="5"/>
    <x v="5"/>
    <n v="102"/>
    <n v="120"/>
    <x v="22"/>
    <n v="10"/>
    <n v="114"/>
    <s v="MIRO"/>
    <s v="Purchase"/>
    <s v="RE"/>
    <n v="2016"/>
    <x v="1"/>
    <n v="5105679589"/>
    <n v="9543479"/>
    <n v="1"/>
    <s v="INR"/>
    <x v="0"/>
    <x v="0"/>
    <x v="0"/>
    <n v="100"/>
    <s v="KG"/>
    <m/>
    <s v="V0"/>
    <s v="0% INPUT TAX"/>
    <m/>
    <s v="ADD. CUSTOM DUTY-4%"/>
    <n v="3561.64"/>
    <n v="3561.64"/>
    <n v="0"/>
    <n v="0"/>
    <n v="0"/>
    <n v="0"/>
    <m/>
    <n v="0"/>
    <n v="0"/>
    <n v="3561.64"/>
    <n v="0"/>
    <n v="0"/>
    <m/>
    <m/>
    <s v="PCP RM &amp; PM"/>
  </r>
  <r>
    <s v="ZROH"/>
    <x v="2"/>
    <x v="5"/>
    <x v="5"/>
    <n v="102"/>
    <n v="120"/>
    <x v="22"/>
    <n v="10"/>
    <n v="114"/>
    <s v="MIRO"/>
    <s v="Purchase"/>
    <s v="RE"/>
    <n v="2016"/>
    <x v="1"/>
    <n v="5105679589"/>
    <n v="9543479"/>
    <n v="1"/>
    <s v="INR"/>
    <x v="0"/>
    <x v="0"/>
    <x v="0"/>
    <n v="100"/>
    <s v="KG"/>
    <m/>
    <s v="V0"/>
    <s v="0% INPUT TAX"/>
    <m/>
    <s v="CVD-12.5%"/>
    <n v="9842.2999999999993"/>
    <n v="9842.2999999999993"/>
    <n v="0"/>
    <n v="0"/>
    <n v="0"/>
    <n v="0"/>
    <m/>
    <n v="0"/>
    <n v="0"/>
    <n v="0"/>
    <n v="9842.2999999999993"/>
    <n v="0"/>
    <m/>
    <m/>
    <s v="PCP RM &amp; PM"/>
  </r>
  <r>
    <s v="ZROH"/>
    <x v="2"/>
    <x v="15"/>
    <x v="15"/>
    <n v="102"/>
    <n v="110"/>
    <x v="23"/>
    <n v="10"/>
    <n v="114"/>
    <s v="MIRO"/>
    <s v="Purchase"/>
    <s v="RE"/>
    <n v="2016"/>
    <x v="1"/>
    <n v="5105679580"/>
    <n v="9664045"/>
    <n v="1"/>
    <s v="INR"/>
    <x v="0"/>
    <x v="0"/>
    <x v="0"/>
    <n v="1000"/>
    <s v="KG"/>
    <m/>
    <s v="V0"/>
    <s v="0% INPUT TAX"/>
    <m/>
    <s v="BASIC CUSTOM-7.5%"/>
    <n v="27152"/>
    <n v="27152"/>
    <n v="0"/>
    <n v="27152"/>
    <n v="0"/>
    <n v="0"/>
    <m/>
    <n v="0"/>
    <n v="0"/>
    <n v="0"/>
    <n v="0"/>
    <n v="0"/>
    <m/>
    <m/>
    <s v="PCP RM &amp; PM"/>
  </r>
  <r>
    <s v="ZROH"/>
    <x v="2"/>
    <x v="15"/>
    <x v="15"/>
    <n v="102"/>
    <n v="110"/>
    <x v="23"/>
    <n v="10"/>
    <n v="114"/>
    <s v="MIRO"/>
    <s v="Purchase"/>
    <s v="RE"/>
    <n v="2016"/>
    <x v="1"/>
    <n v="5105679580"/>
    <n v="9664045"/>
    <n v="1"/>
    <s v="INR"/>
    <x v="0"/>
    <x v="0"/>
    <x v="0"/>
    <n v="1000"/>
    <s v="KG"/>
    <m/>
    <s v="V0"/>
    <s v="0% INPUT TAX"/>
    <m/>
    <s v="ECess - Basic Custom-2%"/>
    <n v="1516"/>
    <n v="1516"/>
    <n v="0"/>
    <n v="0"/>
    <n v="0"/>
    <n v="0"/>
    <m/>
    <n v="1516"/>
    <n v="0"/>
    <n v="0"/>
    <n v="0"/>
    <n v="0"/>
    <m/>
    <m/>
    <s v="PCP RM &amp; PM"/>
  </r>
  <r>
    <s v="ZROH"/>
    <x v="2"/>
    <x v="15"/>
    <x v="15"/>
    <n v="102"/>
    <n v="110"/>
    <x v="23"/>
    <n v="10"/>
    <n v="114"/>
    <s v="MIRO"/>
    <s v="Purchase"/>
    <s v="RE"/>
    <n v="2016"/>
    <x v="1"/>
    <n v="5105679580"/>
    <n v="9664045"/>
    <n v="1"/>
    <s v="INR"/>
    <x v="0"/>
    <x v="0"/>
    <x v="0"/>
    <n v="1000"/>
    <s v="KG"/>
    <m/>
    <s v="V0"/>
    <s v="0% INPUT TAX"/>
    <m/>
    <s v="SECess-Basic Customs-1%"/>
    <n v="758"/>
    <n v="758"/>
    <n v="0"/>
    <n v="0"/>
    <n v="0"/>
    <n v="0"/>
    <m/>
    <n v="0"/>
    <n v="758"/>
    <n v="0"/>
    <n v="0"/>
    <n v="0"/>
    <m/>
    <m/>
    <s v="PCP RM &amp; PM"/>
  </r>
  <r>
    <s v="ZROH"/>
    <x v="2"/>
    <x v="15"/>
    <x v="15"/>
    <n v="102"/>
    <n v="110"/>
    <x v="23"/>
    <n v="10"/>
    <n v="114"/>
    <s v="MIRO"/>
    <s v="Purchase"/>
    <s v="RE"/>
    <n v="2016"/>
    <x v="1"/>
    <n v="5105679580"/>
    <n v="9664045"/>
    <n v="1"/>
    <s v="INR"/>
    <x v="0"/>
    <x v="0"/>
    <x v="0"/>
    <n v="1000"/>
    <s v="KG"/>
    <m/>
    <s v="V0"/>
    <s v="0% INPUT TAX"/>
    <m/>
    <s v="ADD. CUSTOM DUTY-4%"/>
    <n v="17604"/>
    <n v="17604"/>
    <n v="0"/>
    <n v="0"/>
    <n v="0"/>
    <n v="0"/>
    <m/>
    <n v="0"/>
    <n v="0"/>
    <n v="17604"/>
    <n v="0"/>
    <n v="0"/>
    <m/>
    <m/>
    <s v="PCP RM &amp; PM"/>
  </r>
  <r>
    <s v="ZROH"/>
    <x v="2"/>
    <x v="15"/>
    <x v="15"/>
    <n v="102"/>
    <n v="110"/>
    <x v="23"/>
    <n v="10"/>
    <n v="114"/>
    <s v="MIRO"/>
    <s v="Purchase"/>
    <s v="RE"/>
    <n v="2016"/>
    <x v="1"/>
    <n v="5105679580"/>
    <n v="9664045"/>
    <n v="1"/>
    <s v="INR"/>
    <x v="0"/>
    <x v="0"/>
    <x v="0"/>
    <n v="1000"/>
    <s v="KG"/>
    <m/>
    <s v="V0"/>
    <s v="0% INPUT TAX"/>
    <m/>
    <s v="CVD-12.5%"/>
    <n v="48647"/>
    <n v="48647"/>
    <n v="0"/>
    <n v="0"/>
    <n v="0"/>
    <n v="0"/>
    <m/>
    <n v="0"/>
    <n v="0"/>
    <n v="0"/>
    <n v="48647"/>
    <n v="0"/>
    <m/>
    <m/>
    <s v="PCP RM &amp; PM"/>
  </r>
  <r>
    <s v="ZROH"/>
    <x v="2"/>
    <x v="15"/>
    <x v="15"/>
    <n v="102"/>
    <n v="110"/>
    <x v="23"/>
    <n v="20"/>
    <n v="114"/>
    <s v="MIRO"/>
    <s v="Purchase"/>
    <s v="RE"/>
    <n v="2016"/>
    <x v="1"/>
    <n v="5105679580"/>
    <n v="9664045"/>
    <n v="1"/>
    <s v="INR"/>
    <x v="0"/>
    <x v="0"/>
    <x v="0"/>
    <n v="1200"/>
    <s v="KG"/>
    <m/>
    <s v="V0"/>
    <s v="0% INPUT TAX"/>
    <m/>
    <s v="BASIC CUSTOM-7.5%"/>
    <n v="32582"/>
    <n v="32582"/>
    <n v="0"/>
    <n v="32582"/>
    <n v="0"/>
    <n v="0"/>
    <m/>
    <n v="0"/>
    <n v="0"/>
    <n v="0"/>
    <n v="0"/>
    <n v="0"/>
    <m/>
    <m/>
    <s v="PCP RM &amp; PM"/>
  </r>
  <r>
    <s v="ZROH"/>
    <x v="2"/>
    <x v="15"/>
    <x v="15"/>
    <n v="102"/>
    <n v="110"/>
    <x v="23"/>
    <n v="20"/>
    <n v="114"/>
    <s v="MIRO"/>
    <s v="Purchase"/>
    <s v="RE"/>
    <n v="2016"/>
    <x v="1"/>
    <n v="5105679580"/>
    <n v="9664045"/>
    <n v="1"/>
    <s v="INR"/>
    <x v="0"/>
    <x v="0"/>
    <x v="0"/>
    <n v="1200"/>
    <s v="KG"/>
    <m/>
    <s v="V0"/>
    <s v="0% INPUT TAX"/>
    <m/>
    <s v="ECess - Basic Custom-2%"/>
    <n v="1819"/>
    <n v="1819"/>
    <n v="0"/>
    <n v="0"/>
    <n v="0"/>
    <n v="0"/>
    <m/>
    <n v="1819"/>
    <n v="0"/>
    <n v="0"/>
    <n v="0"/>
    <n v="0"/>
    <m/>
    <m/>
    <s v="PCP RM &amp; PM"/>
  </r>
  <r>
    <s v="ZROH"/>
    <x v="2"/>
    <x v="15"/>
    <x v="15"/>
    <n v="102"/>
    <n v="110"/>
    <x v="23"/>
    <n v="20"/>
    <n v="114"/>
    <s v="MIRO"/>
    <s v="Purchase"/>
    <s v="RE"/>
    <n v="2016"/>
    <x v="1"/>
    <n v="5105679580"/>
    <n v="9664045"/>
    <n v="1"/>
    <s v="INR"/>
    <x v="0"/>
    <x v="0"/>
    <x v="0"/>
    <n v="1200"/>
    <s v="KG"/>
    <m/>
    <s v="V0"/>
    <s v="0% INPUT TAX"/>
    <m/>
    <s v="SECess-Basic Customs-1%"/>
    <n v="910"/>
    <n v="910"/>
    <n v="0"/>
    <n v="0"/>
    <n v="0"/>
    <n v="0"/>
    <m/>
    <n v="0"/>
    <n v="910"/>
    <n v="0"/>
    <n v="0"/>
    <n v="0"/>
    <m/>
    <m/>
    <s v="PCP RM &amp; PM"/>
  </r>
  <r>
    <s v="ZROH"/>
    <x v="2"/>
    <x v="15"/>
    <x v="15"/>
    <n v="102"/>
    <n v="110"/>
    <x v="23"/>
    <n v="20"/>
    <n v="114"/>
    <s v="MIRO"/>
    <s v="Purchase"/>
    <s v="RE"/>
    <n v="2016"/>
    <x v="1"/>
    <n v="5105679580"/>
    <n v="9664045"/>
    <n v="1"/>
    <s v="INR"/>
    <x v="0"/>
    <x v="0"/>
    <x v="0"/>
    <n v="1200"/>
    <s v="KG"/>
    <m/>
    <s v="V0"/>
    <s v="0% INPUT TAX"/>
    <m/>
    <s v="ADD. CUSTOM DUTY-4%"/>
    <n v="21125"/>
    <n v="21125"/>
    <n v="0"/>
    <n v="0"/>
    <n v="0"/>
    <n v="0"/>
    <m/>
    <n v="0"/>
    <n v="0"/>
    <n v="21125"/>
    <n v="0"/>
    <n v="0"/>
    <m/>
    <m/>
    <s v="PCP RM &amp; PM"/>
  </r>
  <r>
    <s v="ZROH"/>
    <x v="2"/>
    <x v="15"/>
    <x v="15"/>
    <n v="102"/>
    <n v="110"/>
    <x v="23"/>
    <n v="20"/>
    <n v="114"/>
    <s v="MIRO"/>
    <s v="Purchase"/>
    <s v="RE"/>
    <n v="2016"/>
    <x v="1"/>
    <n v="5105679580"/>
    <n v="9664045"/>
    <n v="1"/>
    <s v="INR"/>
    <x v="0"/>
    <x v="0"/>
    <x v="0"/>
    <n v="1200"/>
    <s v="KG"/>
    <m/>
    <s v="V0"/>
    <s v="0% INPUT TAX"/>
    <m/>
    <s v="CVD-12.5%"/>
    <n v="58376"/>
    <n v="58376"/>
    <n v="0"/>
    <n v="0"/>
    <n v="0"/>
    <n v="0"/>
    <m/>
    <n v="0"/>
    <n v="0"/>
    <n v="0"/>
    <n v="58376"/>
    <n v="0"/>
    <m/>
    <m/>
    <s v="PCP RM &amp; PM"/>
  </r>
  <r>
    <s v="ZPKG"/>
    <x v="1"/>
    <x v="1"/>
    <x v="1"/>
    <n v="102"/>
    <n v="115"/>
    <x v="18"/>
    <n v="10"/>
    <n v="112"/>
    <s v="MIRO"/>
    <s v="Purchase"/>
    <s v="RE"/>
    <n v="2016"/>
    <x v="0"/>
    <n v="5105679626"/>
    <n v="9364026"/>
    <n v="1"/>
    <s v="INR"/>
    <x v="0"/>
    <x v="0"/>
    <x v="0"/>
    <n v="70000"/>
    <s v="NOS"/>
    <m/>
    <s v="V0"/>
    <s v="0% INPUT TAX"/>
    <m/>
    <s v="CVD-12.5%"/>
    <n v="60419.51"/>
    <n v="60419.51"/>
    <n v="0"/>
    <n v="0"/>
    <n v="0"/>
    <n v="0"/>
    <m/>
    <n v="0"/>
    <n v="0"/>
    <n v="0"/>
    <n v="60419.51"/>
    <n v="0"/>
    <m/>
    <m/>
    <s v="PCP RM &amp; PM"/>
  </r>
  <r>
    <s v="ZPKG"/>
    <x v="1"/>
    <x v="1"/>
    <x v="1"/>
    <n v="102"/>
    <n v="115"/>
    <x v="18"/>
    <n v="10"/>
    <n v="112"/>
    <s v="MIRO"/>
    <s v="Purchase"/>
    <s v="RE"/>
    <n v="2016"/>
    <x v="0"/>
    <n v="5105679626"/>
    <n v="9364026"/>
    <n v="1"/>
    <s v="INR"/>
    <x v="0"/>
    <x v="0"/>
    <x v="0"/>
    <n v="70000"/>
    <s v="NOS"/>
    <m/>
    <s v="V0"/>
    <s v="0% INPUT TAX"/>
    <m/>
    <s v="BASIC CUSTOM-10%"/>
    <n v="43941.46"/>
    <n v="43941.46"/>
    <n v="0"/>
    <n v="0"/>
    <n v="43941.46"/>
    <n v="0"/>
    <m/>
    <n v="0"/>
    <n v="0"/>
    <n v="0"/>
    <n v="0"/>
    <n v="0"/>
    <m/>
    <m/>
    <s v="PCP RM &amp; PM"/>
  </r>
  <r>
    <s v="ZPKG"/>
    <x v="1"/>
    <x v="1"/>
    <x v="1"/>
    <n v="102"/>
    <n v="115"/>
    <x v="18"/>
    <n v="10"/>
    <n v="112"/>
    <s v="MIRO"/>
    <s v="Purchase"/>
    <s v="RE"/>
    <n v="2016"/>
    <x v="0"/>
    <n v="5105679626"/>
    <n v="9364026"/>
    <n v="1"/>
    <s v="INR"/>
    <x v="0"/>
    <x v="0"/>
    <x v="0"/>
    <n v="70000"/>
    <s v="NOS"/>
    <m/>
    <s v="V0"/>
    <s v="0% INPUT TAX"/>
    <m/>
    <s v="ADD. CUSTOM DUTY-4%"/>
    <n v="21876.26"/>
    <n v="21876.26"/>
    <n v="0"/>
    <n v="0"/>
    <n v="0"/>
    <n v="0"/>
    <m/>
    <n v="0"/>
    <n v="0"/>
    <n v="21876.26"/>
    <n v="0"/>
    <n v="0"/>
    <m/>
    <m/>
    <s v="PCP RM &amp; PM"/>
  </r>
  <r>
    <s v="ZPKG"/>
    <x v="1"/>
    <x v="1"/>
    <x v="1"/>
    <n v="102"/>
    <n v="115"/>
    <x v="18"/>
    <n v="10"/>
    <n v="112"/>
    <s v="MIRO"/>
    <s v="Purchase"/>
    <s v="RE"/>
    <n v="2016"/>
    <x v="0"/>
    <n v="5105679626"/>
    <n v="9364026"/>
    <n v="1"/>
    <s v="INR"/>
    <x v="0"/>
    <x v="0"/>
    <x v="0"/>
    <n v="70000"/>
    <s v="NOS"/>
    <m/>
    <s v="V0"/>
    <s v="0% INPUT TAX"/>
    <m/>
    <s v="ECess - Basic Custom-2%"/>
    <n v="2087.2600000000002"/>
    <n v="2087.2600000000002"/>
    <n v="0"/>
    <n v="0"/>
    <n v="0"/>
    <n v="0"/>
    <m/>
    <n v="2087.2600000000002"/>
    <n v="0"/>
    <n v="0"/>
    <n v="0"/>
    <n v="0"/>
    <m/>
    <m/>
    <s v="PCP RM &amp; PM"/>
  </r>
  <r>
    <s v="ZPKG"/>
    <x v="1"/>
    <x v="1"/>
    <x v="1"/>
    <n v="102"/>
    <n v="115"/>
    <x v="18"/>
    <n v="10"/>
    <n v="112"/>
    <s v="MIRO"/>
    <s v="Purchase"/>
    <s v="RE"/>
    <n v="2016"/>
    <x v="0"/>
    <n v="5105679626"/>
    <n v="9364026"/>
    <n v="1"/>
    <s v="INR"/>
    <x v="0"/>
    <x v="0"/>
    <x v="0"/>
    <n v="70000"/>
    <s v="NOS"/>
    <m/>
    <s v="V0"/>
    <s v="0% INPUT TAX"/>
    <m/>
    <s v="SECess-Basic Customs-1%"/>
    <n v="1043.6099999999999"/>
    <n v="1043.6099999999999"/>
    <n v="0"/>
    <n v="0"/>
    <n v="0"/>
    <n v="0"/>
    <m/>
    <n v="0"/>
    <n v="1043.6099999999999"/>
    <n v="0"/>
    <n v="0"/>
    <n v="0"/>
    <m/>
    <m/>
    <s v="PCP RM &amp; PM"/>
  </r>
  <r>
    <s v="ZROH"/>
    <x v="0"/>
    <x v="12"/>
    <x v="12"/>
    <n v="102"/>
    <n v="110"/>
    <x v="19"/>
    <n v="10"/>
    <n v="114"/>
    <s v="MIRO"/>
    <s v="Purchase"/>
    <s v="RE"/>
    <n v="2016"/>
    <x v="1"/>
    <n v="5105679653"/>
    <n v="9342535"/>
    <n v="1"/>
    <s v="INR"/>
    <x v="0"/>
    <x v="0"/>
    <x v="0"/>
    <n v="600"/>
    <s v="KG"/>
    <m/>
    <s v="V0"/>
    <s v="0% INPUT TAX"/>
    <m/>
    <s v="BASIC CUSTOM-10%"/>
    <n v="107046.88"/>
    <n v="107046.88"/>
    <n v="0"/>
    <n v="0"/>
    <n v="107046.88"/>
    <n v="0"/>
    <m/>
    <n v="0"/>
    <n v="0"/>
    <n v="0"/>
    <n v="0"/>
    <n v="0"/>
    <m/>
    <m/>
    <s v="PCP RM &amp; PM"/>
  </r>
  <r>
    <s v="ZROH"/>
    <x v="0"/>
    <x v="12"/>
    <x v="12"/>
    <n v="102"/>
    <n v="110"/>
    <x v="19"/>
    <n v="10"/>
    <n v="114"/>
    <s v="MIRO"/>
    <s v="Purchase"/>
    <s v="RE"/>
    <n v="2016"/>
    <x v="1"/>
    <n v="5105679653"/>
    <n v="9342535"/>
    <n v="1"/>
    <s v="INR"/>
    <x v="0"/>
    <x v="0"/>
    <x v="0"/>
    <n v="600"/>
    <s v="KG"/>
    <m/>
    <s v="V0"/>
    <s v="0% INPUT TAX"/>
    <m/>
    <s v="ECess - Basic Custom-2%"/>
    <n v="5084.74"/>
    <n v="5084.74"/>
    <n v="0"/>
    <n v="0"/>
    <n v="0"/>
    <n v="0"/>
    <m/>
    <n v="5084.74"/>
    <n v="0"/>
    <n v="0"/>
    <n v="0"/>
    <n v="0"/>
    <m/>
    <m/>
    <s v="PCP RM &amp; PM"/>
  </r>
  <r>
    <s v="ZROH"/>
    <x v="0"/>
    <x v="12"/>
    <x v="12"/>
    <n v="102"/>
    <n v="110"/>
    <x v="19"/>
    <n v="10"/>
    <n v="114"/>
    <s v="MIRO"/>
    <s v="Purchase"/>
    <s v="RE"/>
    <n v="2016"/>
    <x v="1"/>
    <n v="5105679653"/>
    <n v="9342535"/>
    <n v="1"/>
    <s v="INR"/>
    <x v="0"/>
    <x v="0"/>
    <x v="0"/>
    <n v="600"/>
    <s v="KG"/>
    <m/>
    <s v="V0"/>
    <s v="0% INPUT TAX"/>
    <m/>
    <s v="SECess-Basic Customs-1%"/>
    <n v="2542.36"/>
    <n v="2542.36"/>
    <n v="0"/>
    <n v="0"/>
    <n v="0"/>
    <n v="0"/>
    <m/>
    <n v="0"/>
    <n v="2542.36"/>
    <n v="0"/>
    <n v="0"/>
    <n v="0"/>
    <m/>
    <m/>
    <s v="PCP RM &amp; PM"/>
  </r>
  <r>
    <s v="ZROH"/>
    <x v="0"/>
    <x v="12"/>
    <x v="12"/>
    <n v="102"/>
    <n v="110"/>
    <x v="19"/>
    <n v="10"/>
    <n v="114"/>
    <s v="MIRO"/>
    <s v="Purchase"/>
    <s v="RE"/>
    <n v="2016"/>
    <x v="1"/>
    <n v="5105679653"/>
    <n v="9342535"/>
    <n v="1"/>
    <s v="INR"/>
    <x v="0"/>
    <x v="0"/>
    <x v="0"/>
    <n v="600"/>
    <s v="KG"/>
    <m/>
    <s v="V0"/>
    <s v="0% INPUT TAX"/>
    <m/>
    <s v="CVD-12.5%"/>
    <n v="147189.46"/>
    <n v="147189.46"/>
    <n v="0"/>
    <n v="0"/>
    <n v="0"/>
    <n v="0"/>
    <m/>
    <n v="0"/>
    <n v="0"/>
    <n v="0"/>
    <n v="147189.46"/>
    <n v="0"/>
    <m/>
    <m/>
    <s v="PCP RM &amp; PM"/>
  </r>
  <r>
    <s v="ZROH"/>
    <x v="0"/>
    <x v="12"/>
    <x v="12"/>
    <n v="102"/>
    <n v="110"/>
    <x v="19"/>
    <n v="10"/>
    <n v="114"/>
    <s v="MIRO"/>
    <s v="Purchase"/>
    <s v="RE"/>
    <n v="2016"/>
    <x v="1"/>
    <n v="5105679653"/>
    <n v="9342535"/>
    <n v="1"/>
    <s v="INR"/>
    <x v="0"/>
    <x v="0"/>
    <x v="0"/>
    <n v="600"/>
    <s v="KG"/>
    <m/>
    <s v="V0"/>
    <s v="0% INPUT TAX"/>
    <m/>
    <s v="ADD. CUSTOM DUTY-4%"/>
    <n v="53293.29"/>
    <n v="53293.29"/>
    <n v="0"/>
    <n v="0"/>
    <n v="0"/>
    <n v="0"/>
    <m/>
    <n v="0"/>
    <n v="0"/>
    <n v="53293.29"/>
    <n v="0"/>
    <n v="0"/>
    <m/>
    <m/>
    <s v="PCP RM &amp; PM"/>
  </r>
  <r>
    <s v="ZROH"/>
    <x v="2"/>
    <x v="5"/>
    <x v="5"/>
    <n v="102"/>
    <n v="120"/>
    <x v="22"/>
    <n v="10"/>
    <n v="114"/>
    <s v="MIRO"/>
    <s v="Purchase"/>
    <s v="RE"/>
    <n v="2016"/>
    <x v="1"/>
    <n v="5105679760"/>
    <s v="SW EX15/2015"/>
    <n v="63.744900000000001"/>
    <s v="USD"/>
    <x v="10"/>
    <x v="10"/>
    <x v="6"/>
    <n v="100"/>
    <s v="KG"/>
    <n v="71394.289999999994"/>
    <s v="V0"/>
    <s v="0% INPUT TAX"/>
    <s v="IMPORT"/>
    <s v="IMPORT BASIC"/>
    <n v="71394.289999999994"/>
    <n v="0"/>
    <n v="0"/>
    <n v="0"/>
    <n v="0"/>
    <n v="0"/>
    <m/>
    <n v="0"/>
    <n v="0"/>
    <n v="0"/>
    <n v="0"/>
    <n v="0"/>
    <m/>
    <m/>
    <s v="PCP RM &amp; PM"/>
  </r>
  <r>
    <s v="ZROH"/>
    <x v="0"/>
    <x v="7"/>
    <x v="7"/>
    <n v="102"/>
    <n v="110"/>
    <x v="24"/>
    <n v="10"/>
    <n v="114"/>
    <s v="MIRO"/>
    <s v="Purchase"/>
    <s v="RE"/>
    <n v="2016"/>
    <x v="1"/>
    <n v="5105679673"/>
    <n v="9347573"/>
    <n v="1"/>
    <s v="INR"/>
    <x v="0"/>
    <x v="0"/>
    <x v="0"/>
    <n v="50"/>
    <s v="KG"/>
    <m/>
    <s v="V0"/>
    <s v="0% INPUT TAX"/>
    <m/>
    <s v="BASIC CUSTOM-10%"/>
    <n v="7955.52"/>
    <n v="7955.52"/>
    <n v="0"/>
    <n v="0"/>
    <n v="7955.52"/>
    <n v="0"/>
    <m/>
    <n v="0"/>
    <n v="0"/>
    <n v="0"/>
    <n v="0"/>
    <n v="0"/>
    <m/>
    <m/>
    <s v="PCP RM &amp; PM"/>
  </r>
  <r>
    <s v="ZROH"/>
    <x v="0"/>
    <x v="7"/>
    <x v="7"/>
    <n v="102"/>
    <n v="110"/>
    <x v="24"/>
    <n v="10"/>
    <n v="114"/>
    <s v="MIRO"/>
    <s v="Purchase"/>
    <s v="RE"/>
    <n v="2016"/>
    <x v="1"/>
    <n v="5105679673"/>
    <n v="9347573"/>
    <n v="1"/>
    <s v="INR"/>
    <x v="0"/>
    <x v="0"/>
    <x v="0"/>
    <n v="50"/>
    <s v="KG"/>
    <m/>
    <s v="V0"/>
    <s v="0% INPUT TAX"/>
    <m/>
    <s v="ECess - Basic Custom-2%"/>
    <n v="377.89"/>
    <n v="377.89"/>
    <n v="0"/>
    <n v="0"/>
    <n v="0"/>
    <n v="0"/>
    <m/>
    <n v="377.89"/>
    <n v="0"/>
    <n v="0"/>
    <n v="0"/>
    <n v="0"/>
    <m/>
    <m/>
    <s v="PCP RM &amp; PM"/>
  </r>
  <r>
    <s v="ZROH"/>
    <x v="0"/>
    <x v="7"/>
    <x v="7"/>
    <n v="102"/>
    <n v="110"/>
    <x v="24"/>
    <n v="10"/>
    <n v="114"/>
    <s v="MIRO"/>
    <s v="Purchase"/>
    <s v="RE"/>
    <n v="2016"/>
    <x v="1"/>
    <n v="5105679673"/>
    <n v="9347573"/>
    <n v="1"/>
    <s v="INR"/>
    <x v="0"/>
    <x v="0"/>
    <x v="0"/>
    <n v="50"/>
    <s v="KG"/>
    <m/>
    <s v="V0"/>
    <s v="0% INPUT TAX"/>
    <m/>
    <s v="SECess-Basic Customs-1%"/>
    <n v="188.94"/>
    <n v="188.94"/>
    <n v="0"/>
    <n v="0"/>
    <n v="0"/>
    <n v="0"/>
    <m/>
    <n v="0"/>
    <n v="188.94"/>
    <n v="0"/>
    <n v="0"/>
    <n v="0"/>
    <m/>
    <m/>
    <s v="PCP RM &amp; PM"/>
  </r>
  <r>
    <s v="ZROH"/>
    <x v="0"/>
    <x v="7"/>
    <x v="7"/>
    <n v="102"/>
    <n v="110"/>
    <x v="24"/>
    <n v="10"/>
    <n v="114"/>
    <s v="MIRO"/>
    <s v="Purchase"/>
    <s v="RE"/>
    <n v="2016"/>
    <x v="1"/>
    <n v="5105679673"/>
    <n v="9347573"/>
    <n v="1"/>
    <s v="INR"/>
    <x v="0"/>
    <x v="0"/>
    <x v="0"/>
    <n v="50"/>
    <s v="KG"/>
    <m/>
    <s v="V0"/>
    <s v="0% INPUT TAX"/>
    <m/>
    <s v="ADD. CUSTOM DUTY-4%"/>
    <n v="3960.65"/>
    <n v="3960.65"/>
    <n v="0"/>
    <n v="0"/>
    <n v="0"/>
    <n v="0"/>
    <m/>
    <n v="0"/>
    <n v="0"/>
    <n v="3960.65"/>
    <n v="0"/>
    <n v="0"/>
    <m/>
    <m/>
    <s v="PCP RM &amp; PM"/>
  </r>
  <r>
    <s v="ZROH"/>
    <x v="0"/>
    <x v="7"/>
    <x v="7"/>
    <n v="102"/>
    <n v="110"/>
    <x v="24"/>
    <n v="10"/>
    <n v="114"/>
    <s v="MIRO"/>
    <s v="Purchase"/>
    <s v="RE"/>
    <n v="2016"/>
    <x v="1"/>
    <n v="5105679673"/>
    <n v="9347573"/>
    <n v="1"/>
    <s v="INR"/>
    <x v="0"/>
    <x v="0"/>
    <x v="0"/>
    <n v="50"/>
    <s v="KG"/>
    <m/>
    <s v="V0"/>
    <s v="0% INPUT TAX"/>
    <m/>
    <s v="CVD-12.5%"/>
    <n v="10938.8"/>
    <n v="10938.8"/>
    <n v="0"/>
    <n v="0"/>
    <n v="0"/>
    <n v="0"/>
    <m/>
    <n v="0"/>
    <n v="0"/>
    <n v="0"/>
    <n v="10938.8"/>
    <n v="0"/>
    <m/>
    <m/>
    <s v="PCP RM &amp; PM"/>
  </r>
  <r>
    <s v="ZROH"/>
    <x v="0"/>
    <x v="7"/>
    <x v="7"/>
    <n v="102"/>
    <n v="110"/>
    <x v="24"/>
    <n v="10"/>
    <n v="114"/>
    <s v="MIRO"/>
    <s v="Purchase"/>
    <s v="RE"/>
    <n v="2016"/>
    <x v="1"/>
    <n v="5105679761"/>
    <n v="18127640"/>
    <n v="63.744900000000001"/>
    <s v="USD"/>
    <x v="11"/>
    <x v="11"/>
    <x v="2"/>
    <n v="50"/>
    <s v="KG"/>
    <n v="78087.5"/>
    <s v="V0"/>
    <s v="0% INPUT TAX"/>
    <s v="IMPORT"/>
    <s v="IMPORT BASIC"/>
    <n v="78087.5"/>
    <n v="0"/>
    <n v="0"/>
    <n v="0"/>
    <n v="0"/>
    <n v="0"/>
    <m/>
    <n v="0"/>
    <n v="0"/>
    <n v="0"/>
    <n v="0"/>
    <n v="0"/>
    <m/>
    <m/>
    <s v="PCP RM &amp; PM"/>
  </r>
  <r>
    <s v="ZROH"/>
    <x v="2"/>
    <x v="9"/>
    <x v="9"/>
    <n v="102"/>
    <n v="115"/>
    <x v="25"/>
    <n v="10"/>
    <n v="112"/>
    <s v="MIRO"/>
    <s v="Purchase"/>
    <s v="RE"/>
    <n v="2016"/>
    <x v="0"/>
    <n v="5105679519"/>
    <n v="9548944"/>
    <n v="1"/>
    <s v="INR"/>
    <x v="0"/>
    <x v="0"/>
    <x v="0"/>
    <n v="240"/>
    <s v="KG"/>
    <m/>
    <s v="V0"/>
    <s v="0% INPUT TAX"/>
    <m/>
    <s v="ADD. CUSTOM DUTY-4%"/>
    <n v="8412.32"/>
    <n v="8412.32"/>
    <n v="0"/>
    <n v="0"/>
    <n v="0"/>
    <n v="0"/>
    <m/>
    <n v="0"/>
    <n v="0"/>
    <n v="8412.32"/>
    <n v="0"/>
    <n v="0"/>
    <m/>
    <m/>
    <s v="PCP RM &amp; PM"/>
  </r>
  <r>
    <s v="ZROH"/>
    <x v="2"/>
    <x v="9"/>
    <x v="9"/>
    <n v="102"/>
    <n v="115"/>
    <x v="25"/>
    <n v="10"/>
    <n v="112"/>
    <s v="MIRO"/>
    <s v="Purchase"/>
    <s v="RE"/>
    <n v="2016"/>
    <x v="0"/>
    <n v="5105679519"/>
    <n v="9548944"/>
    <n v="1"/>
    <s v="INR"/>
    <x v="0"/>
    <x v="0"/>
    <x v="0"/>
    <n v="240"/>
    <s v="KG"/>
    <m/>
    <s v="V0"/>
    <s v="0% INPUT TAX"/>
    <m/>
    <s v="BASIC CUSTOM-10%"/>
    <n v="16897.29"/>
    <n v="16897.29"/>
    <n v="0"/>
    <n v="0"/>
    <n v="16897.29"/>
    <n v="0"/>
    <m/>
    <n v="0"/>
    <n v="0"/>
    <n v="0"/>
    <n v="0"/>
    <n v="0"/>
    <m/>
    <m/>
    <s v="PCP RM &amp; PM"/>
  </r>
  <r>
    <s v="ZROH"/>
    <x v="2"/>
    <x v="9"/>
    <x v="9"/>
    <n v="102"/>
    <n v="115"/>
    <x v="25"/>
    <n v="10"/>
    <n v="112"/>
    <s v="MIRO"/>
    <s v="Purchase"/>
    <s v="RE"/>
    <n v="2016"/>
    <x v="0"/>
    <n v="5105679519"/>
    <n v="9548944"/>
    <n v="1"/>
    <s v="INR"/>
    <x v="0"/>
    <x v="0"/>
    <x v="0"/>
    <n v="240"/>
    <s v="KG"/>
    <m/>
    <s v="V0"/>
    <s v="0% INPUT TAX"/>
    <m/>
    <s v="CVD-12.5%"/>
    <n v="23233.78"/>
    <n v="23233.78"/>
    <n v="0"/>
    <n v="0"/>
    <n v="0"/>
    <n v="0"/>
    <m/>
    <n v="0"/>
    <n v="0"/>
    <n v="0"/>
    <n v="23233.78"/>
    <n v="0"/>
    <m/>
    <m/>
    <s v="PCP RM &amp; PM"/>
  </r>
  <r>
    <s v="ZROH"/>
    <x v="2"/>
    <x v="9"/>
    <x v="9"/>
    <n v="102"/>
    <n v="115"/>
    <x v="25"/>
    <n v="10"/>
    <n v="112"/>
    <s v="MIRO"/>
    <s v="Purchase"/>
    <s v="RE"/>
    <n v="2016"/>
    <x v="0"/>
    <n v="5105679519"/>
    <n v="9548944"/>
    <n v="1"/>
    <s v="INR"/>
    <x v="0"/>
    <x v="0"/>
    <x v="0"/>
    <n v="240"/>
    <s v="KG"/>
    <m/>
    <s v="V0"/>
    <s v="0% INPUT TAX"/>
    <m/>
    <s v="ECess - Basic Custom-2%"/>
    <n v="802.62"/>
    <n v="802.62"/>
    <n v="0"/>
    <n v="0"/>
    <n v="0"/>
    <n v="0"/>
    <m/>
    <n v="802.62"/>
    <n v="0"/>
    <n v="0"/>
    <n v="0"/>
    <n v="0"/>
    <m/>
    <m/>
    <s v="PCP RM &amp; PM"/>
  </r>
  <r>
    <s v="ZROH"/>
    <x v="2"/>
    <x v="9"/>
    <x v="9"/>
    <n v="102"/>
    <n v="115"/>
    <x v="25"/>
    <n v="10"/>
    <n v="112"/>
    <s v="MIRO"/>
    <s v="Purchase"/>
    <s v="RE"/>
    <n v="2016"/>
    <x v="0"/>
    <n v="5105679519"/>
    <n v="9548944"/>
    <n v="1"/>
    <s v="INR"/>
    <x v="0"/>
    <x v="0"/>
    <x v="0"/>
    <n v="240"/>
    <s v="KG"/>
    <m/>
    <s v="V0"/>
    <s v="0% INPUT TAX"/>
    <m/>
    <s v="SECess-Basic Customs-1%"/>
    <n v="401.31"/>
    <n v="401.31"/>
    <n v="0"/>
    <n v="0"/>
    <n v="0"/>
    <n v="0"/>
    <m/>
    <n v="0"/>
    <n v="401.31"/>
    <n v="0"/>
    <n v="0"/>
    <n v="0"/>
    <m/>
    <m/>
    <s v="PCP RM &amp; PM"/>
  </r>
  <r>
    <s v="ZROH"/>
    <x v="0"/>
    <x v="0"/>
    <x v="0"/>
    <n v="102"/>
    <n v="115"/>
    <x v="26"/>
    <n v="10"/>
    <n v="112"/>
    <s v="MIRO"/>
    <s v="Purchase"/>
    <s v="RE"/>
    <n v="2016"/>
    <x v="0"/>
    <n v="5105679689"/>
    <n v="9540495"/>
    <n v="1"/>
    <s v="INR"/>
    <x v="0"/>
    <x v="0"/>
    <x v="0"/>
    <n v="25"/>
    <s v="KG"/>
    <m/>
    <s v="V0"/>
    <s v="0% INPUT TAX"/>
    <m/>
    <s v="ADD. CUSTOM DUTY-4%"/>
    <n v="2071.5100000000002"/>
    <n v="2071.5100000000002"/>
    <n v="0"/>
    <n v="0"/>
    <n v="0"/>
    <n v="0"/>
    <m/>
    <n v="0"/>
    <n v="0"/>
    <n v="2071.5100000000002"/>
    <n v="0"/>
    <n v="0"/>
    <m/>
    <m/>
    <s v="PCP RM &amp; PM"/>
  </r>
  <r>
    <s v="ZROH"/>
    <x v="0"/>
    <x v="0"/>
    <x v="0"/>
    <n v="102"/>
    <n v="115"/>
    <x v="26"/>
    <n v="10"/>
    <n v="112"/>
    <s v="MIRO"/>
    <s v="Purchase"/>
    <s v="RE"/>
    <n v="2016"/>
    <x v="0"/>
    <n v="5105679689"/>
    <n v="9540495"/>
    <n v="1"/>
    <s v="INR"/>
    <x v="0"/>
    <x v="0"/>
    <x v="0"/>
    <n v="25"/>
    <s v="KG"/>
    <m/>
    <s v="V0"/>
    <s v="0% INPUT TAX"/>
    <m/>
    <s v="BASIC CUSTOM-10%"/>
    <n v="4160.92"/>
    <n v="4160.92"/>
    <n v="0"/>
    <n v="0"/>
    <n v="4160.92"/>
    <n v="0"/>
    <m/>
    <n v="0"/>
    <n v="0"/>
    <n v="0"/>
    <n v="0"/>
    <n v="0"/>
    <m/>
    <m/>
    <s v="PCP RM &amp; PM"/>
  </r>
  <r>
    <s v="ZROH"/>
    <x v="0"/>
    <x v="0"/>
    <x v="0"/>
    <n v="102"/>
    <n v="115"/>
    <x v="26"/>
    <n v="10"/>
    <n v="112"/>
    <s v="MIRO"/>
    <s v="Purchase"/>
    <s v="RE"/>
    <n v="2016"/>
    <x v="0"/>
    <n v="5105679689"/>
    <n v="9540495"/>
    <n v="1"/>
    <s v="INR"/>
    <x v="0"/>
    <x v="0"/>
    <x v="0"/>
    <n v="25"/>
    <s v="KG"/>
    <m/>
    <s v="V0"/>
    <s v="0% INPUT TAX"/>
    <m/>
    <s v="CVD-12.5%"/>
    <n v="5721.21"/>
    <n v="5721.21"/>
    <n v="0"/>
    <n v="0"/>
    <n v="0"/>
    <n v="0"/>
    <m/>
    <n v="0"/>
    <n v="0"/>
    <n v="0"/>
    <n v="5721.21"/>
    <n v="0"/>
    <m/>
    <m/>
    <s v="PCP RM &amp; PM"/>
  </r>
  <r>
    <s v="ZROH"/>
    <x v="0"/>
    <x v="0"/>
    <x v="0"/>
    <n v="102"/>
    <n v="115"/>
    <x v="26"/>
    <n v="10"/>
    <n v="112"/>
    <s v="MIRO"/>
    <s v="Purchase"/>
    <s v="RE"/>
    <n v="2016"/>
    <x v="0"/>
    <n v="5105679689"/>
    <n v="9540495"/>
    <n v="1"/>
    <s v="INR"/>
    <x v="0"/>
    <x v="0"/>
    <x v="0"/>
    <n v="25"/>
    <s v="KG"/>
    <m/>
    <s v="V0"/>
    <s v="0% INPUT TAX"/>
    <m/>
    <s v="ECess - Basic Custom-2%"/>
    <n v="197.64"/>
    <n v="197.64"/>
    <n v="0"/>
    <n v="0"/>
    <n v="0"/>
    <n v="0"/>
    <m/>
    <n v="197.64"/>
    <n v="0"/>
    <n v="0"/>
    <n v="0"/>
    <n v="0"/>
    <m/>
    <m/>
    <s v="PCP RM &amp; PM"/>
  </r>
  <r>
    <s v="ZROH"/>
    <x v="0"/>
    <x v="0"/>
    <x v="0"/>
    <n v="102"/>
    <n v="115"/>
    <x v="26"/>
    <n v="10"/>
    <n v="112"/>
    <s v="MIRO"/>
    <s v="Purchase"/>
    <s v="RE"/>
    <n v="2016"/>
    <x v="0"/>
    <n v="5105679689"/>
    <n v="9540495"/>
    <n v="1"/>
    <s v="INR"/>
    <x v="0"/>
    <x v="0"/>
    <x v="0"/>
    <n v="25"/>
    <s v="KG"/>
    <m/>
    <s v="V0"/>
    <s v="0% INPUT TAX"/>
    <m/>
    <s v="SECess-Basic Customs-1%"/>
    <n v="98.82"/>
    <n v="98.82"/>
    <n v="0"/>
    <n v="0"/>
    <n v="0"/>
    <n v="0"/>
    <m/>
    <n v="0"/>
    <n v="98.82"/>
    <n v="0"/>
    <n v="0"/>
    <n v="0"/>
    <m/>
    <m/>
    <s v="PCP RM &amp; PM"/>
  </r>
  <r>
    <s v="ZROH"/>
    <x v="3"/>
    <x v="11"/>
    <x v="11"/>
    <n v="102"/>
    <n v="110"/>
    <x v="17"/>
    <n v="10"/>
    <n v="114"/>
    <s v="MIRO"/>
    <s v="Purchase"/>
    <s v="RE"/>
    <n v="2016"/>
    <x v="1"/>
    <n v="5105679668"/>
    <n v="9475201"/>
    <n v="1"/>
    <s v="INR"/>
    <x v="0"/>
    <x v="0"/>
    <x v="0"/>
    <n v="190"/>
    <s v="KG"/>
    <m/>
    <s v="V0"/>
    <s v="0% INPUT TAX"/>
    <m/>
    <s v="BASIC CUSTOM-15%"/>
    <n v="14505"/>
    <n v="14505"/>
    <n v="0"/>
    <n v="0"/>
    <n v="0"/>
    <n v="14505"/>
    <m/>
    <n v="0"/>
    <n v="0"/>
    <n v="0"/>
    <n v="0"/>
    <n v="0"/>
    <m/>
    <m/>
    <s v="PCP RM &amp; PM"/>
  </r>
  <r>
    <s v="ZROH"/>
    <x v="3"/>
    <x v="11"/>
    <x v="11"/>
    <n v="102"/>
    <n v="110"/>
    <x v="17"/>
    <n v="10"/>
    <n v="114"/>
    <s v="MIRO"/>
    <s v="Purchase"/>
    <s v="RE"/>
    <n v="2016"/>
    <x v="1"/>
    <n v="5105679668"/>
    <n v="9475201"/>
    <n v="1"/>
    <s v="INR"/>
    <x v="0"/>
    <x v="0"/>
    <x v="0"/>
    <n v="190"/>
    <s v="KG"/>
    <m/>
    <s v="V0"/>
    <s v="0% INPUT TAX"/>
    <m/>
    <s v="ECess - Basic Custom-2%"/>
    <n v="290"/>
    <n v="290"/>
    <n v="0"/>
    <n v="0"/>
    <n v="0"/>
    <n v="0"/>
    <m/>
    <n v="290"/>
    <n v="0"/>
    <n v="0"/>
    <n v="0"/>
    <n v="0"/>
    <m/>
    <m/>
    <s v="PCP RM &amp; PM"/>
  </r>
  <r>
    <s v="ZROH"/>
    <x v="3"/>
    <x v="11"/>
    <x v="11"/>
    <n v="102"/>
    <n v="110"/>
    <x v="17"/>
    <n v="10"/>
    <n v="114"/>
    <s v="MIRO"/>
    <s v="Purchase"/>
    <s v="RE"/>
    <n v="2016"/>
    <x v="1"/>
    <n v="5105679668"/>
    <n v="9475201"/>
    <n v="1"/>
    <s v="INR"/>
    <x v="0"/>
    <x v="0"/>
    <x v="0"/>
    <n v="190"/>
    <s v="KG"/>
    <m/>
    <s v="V0"/>
    <s v="0% INPUT TAX"/>
    <m/>
    <s v="SECess-Basic Customs-1%"/>
    <n v="145"/>
    <n v="145"/>
    <n v="0"/>
    <n v="0"/>
    <n v="0"/>
    <n v="0"/>
    <m/>
    <n v="0"/>
    <n v="145"/>
    <n v="0"/>
    <n v="0"/>
    <n v="0"/>
    <m/>
    <m/>
    <s v="PCP RM &amp; PM"/>
  </r>
  <r>
    <s v="ZROH"/>
    <x v="3"/>
    <x v="11"/>
    <x v="11"/>
    <n v="102"/>
    <n v="110"/>
    <x v="17"/>
    <n v="10"/>
    <n v="114"/>
    <s v="MIRO"/>
    <s v="Purchase"/>
    <s v="RE"/>
    <n v="2016"/>
    <x v="1"/>
    <n v="5105679668"/>
    <n v="9475201"/>
    <n v="1"/>
    <s v="INR"/>
    <x v="0"/>
    <x v="0"/>
    <x v="0"/>
    <n v="190"/>
    <s v="KG"/>
    <m/>
    <s v="V0"/>
    <s v="0% INPUT TAX"/>
    <m/>
    <s v="ADD. CUSTOM DUTY-4%"/>
    <n v="4466.1499999999996"/>
    <n v="4466.1499999999996"/>
    <n v="0"/>
    <n v="0"/>
    <n v="0"/>
    <n v="0"/>
    <m/>
    <n v="0"/>
    <n v="0"/>
    <n v="4466.1499999999996"/>
    <n v="0"/>
    <n v="0"/>
    <m/>
    <m/>
    <s v="PCP RM &amp; PM"/>
  </r>
  <r>
    <s v="ZROH"/>
    <x v="3"/>
    <x v="11"/>
    <x v="11"/>
    <n v="102"/>
    <n v="110"/>
    <x v="17"/>
    <n v="20"/>
    <n v="114"/>
    <s v="MIRO"/>
    <s v="Purchase"/>
    <s v="RE"/>
    <n v="2016"/>
    <x v="1"/>
    <n v="5105679668"/>
    <n v="9475201"/>
    <n v="1"/>
    <s v="INR"/>
    <x v="0"/>
    <x v="0"/>
    <x v="0"/>
    <n v="190"/>
    <s v="KG"/>
    <m/>
    <s v="V0"/>
    <s v="0% INPUT TAX"/>
    <m/>
    <s v="BASIC CUSTOM-15%"/>
    <n v="14505"/>
    <n v="14505"/>
    <n v="0"/>
    <n v="0"/>
    <n v="0"/>
    <n v="14505"/>
    <m/>
    <n v="0"/>
    <n v="0"/>
    <n v="0"/>
    <n v="0"/>
    <n v="0"/>
    <m/>
    <m/>
    <s v="PCP RM &amp; PM"/>
  </r>
  <r>
    <s v="ZROH"/>
    <x v="3"/>
    <x v="11"/>
    <x v="11"/>
    <n v="102"/>
    <n v="110"/>
    <x v="17"/>
    <n v="20"/>
    <n v="114"/>
    <s v="MIRO"/>
    <s v="Purchase"/>
    <s v="RE"/>
    <n v="2016"/>
    <x v="1"/>
    <n v="5105679668"/>
    <n v="9475201"/>
    <n v="1"/>
    <s v="INR"/>
    <x v="0"/>
    <x v="0"/>
    <x v="0"/>
    <n v="190"/>
    <s v="KG"/>
    <m/>
    <s v="V0"/>
    <s v="0% INPUT TAX"/>
    <m/>
    <s v="ECess - Basic Custom-2%"/>
    <n v="290"/>
    <n v="290"/>
    <n v="0"/>
    <n v="0"/>
    <n v="0"/>
    <n v="0"/>
    <m/>
    <n v="290"/>
    <n v="0"/>
    <n v="0"/>
    <n v="0"/>
    <n v="0"/>
    <m/>
    <m/>
    <s v="PCP RM &amp; PM"/>
  </r>
  <r>
    <s v="ZROH"/>
    <x v="3"/>
    <x v="11"/>
    <x v="11"/>
    <n v="102"/>
    <n v="110"/>
    <x v="17"/>
    <n v="20"/>
    <n v="114"/>
    <s v="MIRO"/>
    <s v="Purchase"/>
    <s v="RE"/>
    <n v="2016"/>
    <x v="1"/>
    <n v="5105679668"/>
    <n v="9475201"/>
    <n v="1"/>
    <s v="INR"/>
    <x v="0"/>
    <x v="0"/>
    <x v="0"/>
    <n v="190"/>
    <s v="KG"/>
    <m/>
    <s v="V0"/>
    <s v="0% INPUT TAX"/>
    <m/>
    <s v="SECess-Basic Customs-1%"/>
    <n v="145"/>
    <n v="145"/>
    <n v="0"/>
    <n v="0"/>
    <n v="0"/>
    <n v="0"/>
    <m/>
    <n v="0"/>
    <n v="145"/>
    <n v="0"/>
    <n v="0"/>
    <n v="0"/>
    <m/>
    <m/>
    <s v="PCP RM &amp; PM"/>
  </r>
  <r>
    <s v="ZROH"/>
    <x v="3"/>
    <x v="11"/>
    <x v="11"/>
    <n v="102"/>
    <n v="110"/>
    <x v="17"/>
    <n v="20"/>
    <n v="114"/>
    <s v="MIRO"/>
    <s v="Purchase"/>
    <s v="RE"/>
    <n v="2016"/>
    <x v="1"/>
    <n v="5105679668"/>
    <n v="9475201"/>
    <n v="1"/>
    <s v="INR"/>
    <x v="0"/>
    <x v="0"/>
    <x v="0"/>
    <n v="190"/>
    <s v="KG"/>
    <m/>
    <s v="V0"/>
    <s v="0% INPUT TAX"/>
    <m/>
    <s v="ADD. CUSTOM DUTY-4%"/>
    <n v="4466.1499999999996"/>
    <n v="4466.1499999999996"/>
    <n v="0"/>
    <n v="0"/>
    <n v="0"/>
    <n v="0"/>
    <m/>
    <n v="0"/>
    <n v="0"/>
    <n v="4466.1499999999996"/>
    <n v="0"/>
    <n v="0"/>
    <m/>
    <m/>
    <s v="PCP RM &amp; PM"/>
  </r>
  <r>
    <s v="ZPKG"/>
    <x v="1"/>
    <x v="1"/>
    <x v="1"/>
    <n v="102"/>
    <n v="115"/>
    <x v="1"/>
    <n v="10"/>
    <n v="112"/>
    <s v="MIRO"/>
    <s v="Purchase"/>
    <s v="RE"/>
    <n v="2016"/>
    <x v="0"/>
    <n v="5105679389"/>
    <n v="187"/>
    <n v="1"/>
    <s v="INR"/>
    <x v="4"/>
    <x v="4"/>
    <x v="0"/>
    <n v="70000"/>
    <s v="NOS"/>
    <m/>
    <s v="V0"/>
    <s v="0% INPUT TAX"/>
    <s v="CHA"/>
    <s v="CLEARING CHARGES"/>
    <n v="0"/>
    <n v="0"/>
    <n v="0"/>
    <n v="0"/>
    <n v="0"/>
    <n v="0"/>
    <m/>
    <n v="0"/>
    <n v="0"/>
    <n v="0"/>
    <n v="0"/>
    <n v="9999.74"/>
    <m/>
    <m/>
    <s v="PCP RM &amp; PM"/>
  </r>
  <r>
    <s v="ZPKG"/>
    <x v="1"/>
    <x v="1"/>
    <x v="1"/>
    <n v="102"/>
    <n v="115"/>
    <x v="1"/>
    <n v="10"/>
    <n v="112"/>
    <s v="MIRO"/>
    <s v="Purchase"/>
    <s v="RE"/>
    <n v="2016"/>
    <x v="0"/>
    <n v="5105679389"/>
    <n v="187"/>
    <n v="1"/>
    <s v="INR"/>
    <x v="4"/>
    <x v="4"/>
    <x v="0"/>
    <n v="70000"/>
    <s v="NOS"/>
    <m/>
    <s v="V0"/>
    <s v="0% INPUT TAX"/>
    <s v="CHA"/>
    <s v="CLEARING CHARGES"/>
    <n v="0"/>
    <n v="0"/>
    <n v="0"/>
    <n v="0"/>
    <n v="0"/>
    <n v="0"/>
    <m/>
    <n v="0"/>
    <n v="0"/>
    <n v="0"/>
    <n v="0"/>
    <n v="5106.04"/>
    <m/>
    <m/>
    <s v="PCP RM &amp; PM"/>
  </r>
  <r>
    <s v="ZPKG"/>
    <x v="1"/>
    <x v="1"/>
    <x v="1"/>
    <n v="102"/>
    <n v="115"/>
    <x v="1"/>
    <n v="10"/>
    <n v="112"/>
    <s v="MIRO"/>
    <s v="Purchase"/>
    <s v="RE"/>
    <n v="2016"/>
    <x v="0"/>
    <n v="5105679389"/>
    <n v="187"/>
    <n v="1"/>
    <s v="INR"/>
    <x v="4"/>
    <x v="4"/>
    <x v="0"/>
    <n v="70000"/>
    <s v="NOS"/>
    <m/>
    <s v="V0"/>
    <s v="0% INPUT TAX"/>
    <s v="CHA"/>
    <s v="CLEARING CHARGES"/>
    <n v="0"/>
    <n v="0"/>
    <n v="0"/>
    <n v="0"/>
    <n v="0"/>
    <n v="0"/>
    <m/>
    <n v="0"/>
    <n v="0"/>
    <n v="0"/>
    <n v="0"/>
    <n v="1000.04"/>
    <m/>
    <m/>
    <s v="PCP RM &amp; PM"/>
  </r>
  <r>
    <s v="ZPKG"/>
    <x v="1"/>
    <x v="1"/>
    <x v="1"/>
    <n v="102"/>
    <n v="115"/>
    <x v="1"/>
    <n v="10"/>
    <n v="112"/>
    <s v="MIRO"/>
    <s v="Purchase"/>
    <s v="RE"/>
    <n v="2016"/>
    <x v="0"/>
    <n v="5105679389"/>
    <n v="187"/>
    <n v="1"/>
    <s v="INR"/>
    <x v="4"/>
    <x v="4"/>
    <x v="0"/>
    <n v="70000"/>
    <s v="NOS"/>
    <m/>
    <s v="V0"/>
    <s v="0% INPUT TAX"/>
    <s v="CHA"/>
    <s v="CLEARING CHARGES"/>
    <n v="0"/>
    <n v="0"/>
    <n v="0"/>
    <n v="0"/>
    <n v="0"/>
    <n v="0"/>
    <m/>
    <n v="0"/>
    <n v="0"/>
    <n v="0"/>
    <n v="0"/>
    <n v="5000.18"/>
    <m/>
    <m/>
    <s v="PCP RM &amp; PM"/>
  </r>
  <r>
    <s v="ZROH"/>
    <x v="0"/>
    <x v="0"/>
    <x v="0"/>
    <n v="102"/>
    <n v="115"/>
    <x v="26"/>
    <n v="10"/>
    <n v="112"/>
    <s v="MIRO"/>
    <s v="Purchase"/>
    <s v="RE"/>
    <n v="2016"/>
    <x v="0"/>
    <n v="5105679777"/>
    <s v="524/524"/>
    <n v="1"/>
    <s v="INR"/>
    <x v="4"/>
    <x v="4"/>
    <x v="0"/>
    <n v="25"/>
    <s v="KG"/>
    <m/>
    <s v="Y9"/>
    <s v="I-112-14% ST (NON INV)"/>
    <s v="CHA"/>
    <s v="CLEARING CHARGES"/>
    <n v="0"/>
    <n v="0"/>
    <n v="0"/>
    <n v="0"/>
    <n v="0"/>
    <n v="0"/>
    <m/>
    <n v="0"/>
    <n v="0"/>
    <n v="0"/>
    <n v="0"/>
    <n v="5586"/>
    <m/>
    <m/>
    <s v="PCP RM &amp; PM"/>
  </r>
  <r>
    <s v="ZROH"/>
    <x v="2"/>
    <x v="5"/>
    <x v="5"/>
    <n v="102"/>
    <n v="120"/>
    <x v="22"/>
    <n v="10"/>
    <n v="114"/>
    <s v="MIRO"/>
    <s v="Purchase"/>
    <s v="RE"/>
    <n v="2016"/>
    <x v="1"/>
    <n v="5105679788"/>
    <n v="462"/>
    <n v="1"/>
    <s v="INR"/>
    <x v="4"/>
    <x v="4"/>
    <x v="0"/>
    <n v="100"/>
    <s v="KG"/>
    <m/>
    <s v="V0"/>
    <s v="0% INPUT TAX"/>
    <s v="CHA"/>
    <s v="CLEARING CHARGES"/>
    <n v="0"/>
    <n v="0"/>
    <n v="0"/>
    <n v="0"/>
    <n v="0"/>
    <n v="0"/>
    <m/>
    <n v="0"/>
    <n v="0"/>
    <n v="0"/>
    <n v="0"/>
    <n v="199.82"/>
    <m/>
    <m/>
    <s v="PCP RM &amp; PM"/>
  </r>
  <r>
    <s v="ZROH"/>
    <x v="2"/>
    <x v="5"/>
    <x v="5"/>
    <n v="102"/>
    <n v="120"/>
    <x v="22"/>
    <n v="10"/>
    <n v="114"/>
    <s v="MIRO"/>
    <s v="Purchase"/>
    <s v="RE"/>
    <n v="2016"/>
    <x v="1"/>
    <n v="5105679788"/>
    <n v="462"/>
    <n v="1"/>
    <s v="INR"/>
    <x v="4"/>
    <x v="4"/>
    <x v="0"/>
    <n v="100"/>
    <s v="KG"/>
    <m/>
    <s v="V0"/>
    <s v="0% INPUT TAX"/>
    <s v="CHA"/>
    <s v="CLEARING CHARGES"/>
    <n v="0"/>
    <n v="0"/>
    <n v="0"/>
    <n v="0"/>
    <n v="0"/>
    <n v="0"/>
    <m/>
    <n v="0"/>
    <n v="0"/>
    <n v="0"/>
    <n v="0"/>
    <n v="2380.27"/>
    <m/>
    <m/>
    <s v="PCP RM &amp; PM"/>
  </r>
  <r>
    <s v="ZROH"/>
    <x v="2"/>
    <x v="5"/>
    <x v="5"/>
    <n v="102"/>
    <n v="120"/>
    <x v="22"/>
    <n v="10"/>
    <n v="114"/>
    <s v="MIRO"/>
    <s v="Purchase"/>
    <s v="RE"/>
    <n v="2016"/>
    <x v="1"/>
    <n v="5105679788"/>
    <n v="462"/>
    <n v="1"/>
    <s v="INR"/>
    <x v="4"/>
    <x v="4"/>
    <x v="0"/>
    <n v="100"/>
    <s v="KG"/>
    <m/>
    <s v="V0"/>
    <s v="0% INPUT TAX"/>
    <s v="CHA"/>
    <s v="CLEARING CHARGES"/>
    <n v="0"/>
    <n v="0"/>
    <n v="0"/>
    <n v="0"/>
    <n v="0"/>
    <n v="0"/>
    <m/>
    <n v="0"/>
    <n v="0"/>
    <n v="0"/>
    <n v="0"/>
    <n v="199.82"/>
    <m/>
    <m/>
    <s v="PCP RM &amp; PM"/>
  </r>
  <r>
    <s v="ZROH"/>
    <x v="2"/>
    <x v="5"/>
    <x v="5"/>
    <n v="102"/>
    <n v="120"/>
    <x v="22"/>
    <n v="10"/>
    <n v="114"/>
    <s v="MIRO"/>
    <s v="Purchase"/>
    <s v="RE"/>
    <n v="2016"/>
    <x v="1"/>
    <n v="5105679788"/>
    <n v="462"/>
    <n v="1"/>
    <s v="INR"/>
    <x v="4"/>
    <x v="4"/>
    <x v="0"/>
    <n v="100"/>
    <s v="KG"/>
    <m/>
    <s v="V0"/>
    <s v="0% INPUT TAX"/>
    <s v="CHA"/>
    <s v="CLEARING CHARGES"/>
    <n v="0"/>
    <n v="0"/>
    <n v="0"/>
    <n v="0"/>
    <n v="0"/>
    <n v="0"/>
    <m/>
    <n v="0"/>
    <n v="0"/>
    <n v="0"/>
    <n v="0"/>
    <n v="2000.09"/>
    <m/>
    <m/>
    <s v="PCP RM &amp; PM"/>
  </r>
  <r>
    <s v="ZROH"/>
    <x v="2"/>
    <x v="9"/>
    <x v="9"/>
    <n v="102"/>
    <n v="115"/>
    <x v="25"/>
    <n v="10"/>
    <n v="112"/>
    <s v="MIRO"/>
    <s v="Purchase"/>
    <s v="RE"/>
    <n v="2016"/>
    <x v="0"/>
    <n v="5105679770"/>
    <s v="519/519"/>
    <n v="1"/>
    <s v="INR"/>
    <x v="4"/>
    <x v="4"/>
    <x v="0"/>
    <n v="240"/>
    <s v="KG"/>
    <m/>
    <s v="Y9"/>
    <s v="I-112-14% ST (NON INV)"/>
    <s v="CHA"/>
    <s v="CLEARING CHARGES"/>
    <n v="0"/>
    <n v="0"/>
    <n v="0"/>
    <n v="0"/>
    <n v="0"/>
    <n v="0"/>
    <m/>
    <n v="0"/>
    <n v="0"/>
    <n v="0"/>
    <n v="0"/>
    <n v="2850"/>
    <m/>
    <m/>
    <s v="PCP RM &amp; PM"/>
  </r>
  <r>
    <s v="ZPKG"/>
    <x v="1"/>
    <x v="1"/>
    <x v="1"/>
    <n v="102"/>
    <n v="115"/>
    <x v="27"/>
    <n v="10"/>
    <n v="112"/>
    <s v="MIRO"/>
    <s v="Purchase"/>
    <s v="RE"/>
    <n v="2016"/>
    <x v="0"/>
    <n v="5105679778"/>
    <s v="532/532"/>
    <n v="1"/>
    <s v="INR"/>
    <x v="4"/>
    <x v="4"/>
    <x v="0"/>
    <n v="70000"/>
    <s v="NOS"/>
    <m/>
    <s v="Y9"/>
    <s v="I-112-14% ST (NON INV)"/>
    <s v="CHA"/>
    <s v="CLEARING CHARGES"/>
    <n v="0"/>
    <n v="0"/>
    <n v="0"/>
    <n v="0"/>
    <n v="0"/>
    <n v="0"/>
    <m/>
    <n v="0"/>
    <n v="0"/>
    <n v="0"/>
    <n v="0"/>
    <n v="10032"/>
    <m/>
    <m/>
    <s v="PCP RM &amp; PM"/>
  </r>
  <r>
    <s v="ZROH"/>
    <x v="0"/>
    <x v="13"/>
    <x v="13"/>
    <n v="102"/>
    <n v="110"/>
    <x v="20"/>
    <n v="10"/>
    <n v="114"/>
    <s v="MIRO"/>
    <s v="Purchase"/>
    <s v="RE"/>
    <n v="2016"/>
    <x v="1"/>
    <n v="5105679779"/>
    <s v="416/416"/>
    <n v="1"/>
    <s v="INR"/>
    <x v="4"/>
    <x v="4"/>
    <x v="0"/>
    <n v="200"/>
    <s v="KG"/>
    <m/>
    <s v="PO"/>
    <s v="I-INV- 14% ST"/>
    <s v="CHA"/>
    <s v="CLEARING CHARGES"/>
    <n v="0"/>
    <n v="0"/>
    <n v="0"/>
    <n v="0"/>
    <n v="0"/>
    <n v="0"/>
    <m/>
    <n v="0"/>
    <n v="0"/>
    <n v="0"/>
    <n v="0"/>
    <n v="5301"/>
    <m/>
    <m/>
    <s v="PCP RM &amp; PM"/>
  </r>
  <r>
    <s v="ZROH"/>
    <x v="2"/>
    <x v="5"/>
    <x v="5"/>
    <n v="102"/>
    <n v="120"/>
    <x v="22"/>
    <n v="10"/>
    <n v="114"/>
    <s v="MIRO"/>
    <s v="Purchase"/>
    <s v="RE"/>
    <n v="2016"/>
    <x v="1"/>
    <n v="5105679782"/>
    <s v="462/462"/>
    <n v="1"/>
    <s v="INR"/>
    <x v="4"/>
    <x v="4"/>
    <x v="0"/>
    <n v="100"/>
    <s v="KG"/>
    <m/>
    <s v="PO"/>
    <s v="I-INV- 14% ST"/>
    <s v="CHA"/>
    <s v="CLEARING CHARGES"/>
    <n v="0"/>
    <n v="0"/>
    <n v="0"/>
    <n v="0"/>
    <n v="0"/>
    <n v="0"/>
    <m/>
    <n v="0"/>
    <n v="0"/>
    <n v="0"/>
    <n v="0"/>
    <n v="2850"/>
    <m/>
    <m/>
    <s v="PCP RM &amp; PM"/>
  </r>
  <r>
    <s v="ZROH"/>
    <x v="3"/>
    <x v="11"/>
    <x v="11"/>
    <n v="102"/>
    <n v="110"/>
    <x v="17"/>
    <n v="10"/>
    <n v="114"/>
    <s v="MIRO"/>
    <s v="Purchase"/>
    <s v="RE"/>
    <n v="2016"/>
    <x v="1"/>
    <n v="5105679780"/>
    <s v="463/463"/>
    <n v="1"/>
    <s v="INR"/>
    <x v="4"/>
    <x v="4"/>
    <x v="0"/>
    <n v="190"/>
    <s v="KG"/>
    <m/>
    <s v="PO"/>
    <s v="I-INV- 14% ST"/>
    <s v="CHA"/>
    <s v="CLEARING CHARGES"/>
    <n v="0"/>
    <n v="0"/>
    <n v="0"/>
    <n v="0"/>
    <n v="0"/>
    <n v="0"/>
    <m/>
    <n v="0"/>
    <n v="0"/>
    <n v="0"/>
    <n v="0"/>
    <n v="3216.5299999999997"/>
    <m/>
    <m/>
    <s v="PCP RM &amp; PM"/>
  </r>
  <r>
    <s v="ZROH"/>
    <x v="3"/>
    <x v="11"/>
    <x v="11"/>
    <n v="102"/>
    <n v="110"/>
    <x v="17"/>
    <n v="20"/>
    <n v="114"/>
    <s v="MIRO"/>
    <s v="Purchase"/>
    <s v="RE"/>
    <n v="2016"/>
    <x v="1"/>
    <n v="5105679780"/>
    <s v="463/463"/>
    <n v="1"/>
    <s v="INR"/>
    <x v="4"/>
    <x v="4"/>
    <x v="0"/>
    <n v="190"/>
    <s v="KG"/>
    <m/>
    <s v="PO"/>
    <s v="I-INV- 14% ST"/>
    <s v="CHA"/>
    <s v="CLEARING CHARGES"/>
    <n v="0"/>
    <n v="0"/>
    <n v="0"/>
    <n v="0"/>
    <n v="0"/>
    <n v="0"/>
    <m/>
    <n v="0"/>
    <n v="0"/>
    <n v="0"/>
    <n v="0"/>
    <n v="1799.47"/>
    <m/>
    <m/>
    <s v="PCP RM &amp; PM"/>
  </r>
  <r>
    <s v="ZPKG"/>
    <x v="1"/>
    <x v="3"/>
    <x v="3"/>
    <n v="102"/>
    <n v="115"/>
    <x v="15"/>
    <n v="20"/>
    <n v="112"/>
    <s v="MIRO"/>
    <s v="Purchase"/>
    <s v="RE"/>
    <n v="2016"/>
    <x v="0"/>
    <n v="5105680446"/>
    <n v="52"/>
    <n v="1"/>
    <s v="INR"/>
    <x v="4"/>
    <x v="4"/>
    <x v="0"/>
    <n v="42400"/>
    <s v="NOS"/>
    <m/>
    <s v="V0"/>
    <s v="0% INPUT TAX"/>
    <s v="CHA"/>
    <s v="CLEARING CHARGES"/>
    <n v="0"/>
    <n v="0"/>
    <n v="0"/>
    <n v="0"/>
    <n v="0"/>
    <n v="0"/>
    <m/>
    <n v="0"/>
    <n v="0"/>
    <n v="0"/>
    <n v="0"/>
    <n v="2875.07"/>
    <m/>
    <m/>
    <s v="PCP RM &amp; PM"/>
  </r>
  <r>
    <s v="ZPKG"/>
    <x v="1"/>
    <x v="3"/>
    <x v="3"/>
    <n v="102"/>
    <n v="115"/>
    <x v="15"/>
    <n v="20"/>
    <n v="112"/>
    <s v="MIRO"/>
    <s v="Purchase"/>
    <s v="RE"/>
    <n v="2016"/>
    <x v="0"/>
    <n v="5105680446"/>
    <n v="52"/>
    <n v="1"/>
    <s v="INR"/>
    <x v="4"/>
    <x v="4"/>
    <x v="0"/>
    <n v="42400"/>
    <s v="NOS"/>
    <m/>
    <s v="V0"/>
    <s v="0% INPUT TAX"/>
    <s v="CHA"/>
    <s v="CLEARING CHARGES"/>
    <n v="0"/>
    <n v="0"/>
    <n v="0"/>
    <n v="0"/>
    <n v="0"/>
    <n v="0"/>
    <m/>
    <n v="0"/>
    <n v="0"/>
    <n v="0"/>
    <n v="0"/>
    <n v="4800.04"/>
    <m/>
    <m/>
    <s v="PCP RM &amp; PM"/>
  </r>
  <r>
    <s v="ZPKG"/>
    <x v="1"/>
    <x v="3"/>
    <x v="3"/>
    <n v="102"/>
    <n v="115"/>
    <x v="15"/>
    <n v="20"/>
    <n v="112"/>
    <s v="MIRO"/>
    <s v="Purchase"/>
    <s v="RE"/>
    <n v="2016"/>
    <x v="0"/>
    <n v="5105680446"/>
    <n v="52"/>
    <n v="1"/>
    <s v="INR"/>
    <x v="4"/>
    <x v="4"/>
    <x v="0"/>
    <n v="42400"/>
    <s v="NOS"/>
    <m/>
    <s v="V0"/>
    <s v="0% INPUT TAX"/>
    <s v="CHA"/>
    <s v="CLEARING CHARGES"/>
    <n v="0"/>
    <n v="0"/>
    <n v="0"/>
    <n v="0"/>
    <n v="0"/>
    <n v="0"/>
    <m/>
    <n v="0"/>
    <n v="0"/>
    <n v="0"/>
    <n v="0"/>
    <n v="624.96"/>
    <m/>
    <m/>
    <s v="PCP RM &amp; PM"/>
  </r>
  <r>
    <s v="ZPKG"/>
    <x v="1"/>
    <x v="3"/>
    <x v="3"/>
    <n v="102"/>
    <n v="115"/>
    <x v="15"/>
    <n v="20"/>
    <n v="112"/>
    <s v="MIRO"/>
    <s v="Purchase"/>
    <s v="RE"/>
    <n v="2016"/>
    <x v="0"/>
    <n v="5105680446"/>
    <n v="52"/>
    <n v="1"/>
    <s v="INR"/>
    <x v="4"/>
    <x v="4"/>
    <x v="0"/>
    <n v="42400"/>
    <s v="NOS"/>
    <m/>
    <s v="V0"/>
    <s v="0% INPUT TAX"/>
    <s v="CHA"/>
    <s v="CLEARING CHARGES"/>
    <n v="0"/>
    <n v="0"/>
    <n v="0"/>
    <n v="0"/>
    <n v="0"/>
    <n v="0"/>
    <m/>
    <n v="0"/>
    <n v="0"/>
    <n v="0"/>
    <n v="0"/>
    <n v="34665.93"/>
    <m/>
    <m/>
    <s v="PCP RM &amp; PM"/>
  </r>
  <r>
    <s v="ZROH"/>
    <x v="0"/>
    <x v="0"/>
    <x v="0"/>
    <n v="102"/>
    <n v="115"/>
    <x v="0"/>
    <n v="10"/>
    <n v="112"/>
    <s v="MIRO"/>
    <s v="Purchase"/>
    <s v="RE"/>
    <n v="2016"/>
    <x v="0"/>
    <n v="5105680449"/>
    <n v="50"/>
    <n v="1"/>
    <s v="INR"/>
    <x v="4"/>
    <x v="4"/>
    <x v="0"/>
    <n v="25"/>
    <s v="KG"/>
    <m/>
    <s v="V0"/>
    <s v="0% INPUT TAX"/>
    <s v="CHA"/>
    <s v="CLEARING CHARGES"/>
    <n v="0"/>
    <n v="0"/>
    <n v="0"/>
    <n v="0"/>
    <n v="0"/>
    <n v="0"/>
    <m/>
    <n v="0"/>
    <n v="0"/>
    <n v="0"/>
    <n v="0"/>
    <n v="4000.12"/>
    <m/>
    <m/>
    <s v="PCP RM &amp; PM"/>
  </r>
  <r>
    <s v="ZROH"/>
    <x v="0"/>
    <x v="0"/>
    <x v="0"/>
    <n v="102"/>
    <n v="115"/>
    <x v="0"/>
    <n v="10"/>
    <n v="112"/>
    <s v="MIRO"/>
    <s v="Purchase"/>
    <s v="RE"/>
    <n v="2016"/>
    <x v="0"/>
    <n v="5105680449"/>
    <n v="50"/>
    <n v="1"/>
    <s v="INR"/>
    <x v="4"/>
    <x v="4"/>
    <x v="0"/>
    <n v="25"/>
    <s v="KG"/>
    <m/>
    <s v="V0"/>
    <s v="0% INPUT TAX"/>
    <s v="CHA"/>
    <s v="CLEARING CHARGES"/>
    <n v="0"/>
    <n v="0"/>
    <n v="0"/>
    <n v="0"/>
    <n v="0"/>
    <n v="0"/>
    <m/>
    <n v="0"/>
    <n v="0"/>
    <n v="0"/>
    <n v="0"/>
    <n v="4999.7299999999996"/>
    <m/>
    <m/>
    <s v="PCP RM &amp; PM"/>
  </r>
  <r>
    <s v="ZROH"/>
    <x v="0"/>
    <x v="0"/>
    <x v="0"/>
    <n v="102"/>
    <n v="115"/>
    <x v="0"/>
    <n v="10"/>
    <n v="112"/>
    <s v="MIRO"/>
    <s v="Purchase"/>
    <s v="RE"/>
    <n v="2016"/>
    <x v="0"/>
    <n v="5105680449"/>
    <n v="50"/>
    <n v="1"/>
    <s v="INR"/>
    <x v="4"/>
    <x v="4"/>
    <x v="0"/>
    <n v="25"/>
    <s v="KG"/>
    <m/>
    <s v="V0"/>
    <s v="0% INPUT TAX"/>
    <s v="CHA"/>
    <s v="CLEARING CHARGES"/>
    <n v="0"/>
    <n v="0"/>
    <n v="0"/>
    <n v="0"/>
    <n v="0"/>
    <n v="0"/>
    <m/>
    <n v="0"/>
    <n v="0"/>
    <n v="0"/>
    <n v="0"/>
    <n v="4999.7299999999996"/>
    <m/>
    <m/>
    <s v="PCP RM &amp; PM"/>
  </r>
  <r>
    <s v="ZROH"/>
    <x v="0"/>
    <x v="0"/>
    <x v="0"/>
    <n v="102"/>
    <n v="115"/>
    <x v="0"/>
    <n v="10"/>
    <n v="112"/>
    <s v="MIRO"/>
    <s v="Purchase"/>
    <s v="RE"/>
    <n v="2016"/>
    <x v="0"/>
    <n v="5105680449"/>
    <n v="50"/>
    <n v="1"/>
    <s v="INR"/>
    <x v="4"/>
    <x v="4"/>
    <x v="0"/>
    <n v="25"/>
    <s v="KG"/>
    <m/>
    <s v="V0"/>
    <s v="0% INPUT TAX"/>
    <s v="CHA"/>
    <s v="CLEARING CHARGES"/>
    <n v="0"/>
    <n v="0"/>
    <n v="0"/>
    <n v="0"/>
    <n v="0"/>
    <n v="0"/>
    <m/>
    <n v="0"/>
    <n v="0"/>
    <n v="0"/>
    <n v="0"/>
    <n v="2192.3000000000002"/>
    <m/>
    <m/>
    <s v="PCP RM &amp; PM"/>
  </r>
  <r>
    <s v="ZROH"/>
    <x v="0"/>
    <x v="0"/>
    <x v="0"/>
    <n v="102"/>
    <n v="115"/>
    <x v="0"/>
    <n v="10"/>
    <n v="112"/>
    <s v="MIRO"/>
    <s v="Purchase"/>
    <s v="RE"/>
    <n v="2016"/>
    <x v="0"/>
    <n v="5105680449"/>
    <n v="50"/>
    <n v="1"/>
    <s v="INR"/>
    <x v="4"/>
    <x v="4"/>
    <x v="0"/>
    <n v="25"/>
    <s v="KG"/>
    <m/>
    <s v="V0"/>
    <s v="0% INPUT TAX"/>
    <s v="CHA"/>
    <s v="CLEARING CHARGES"/>
    <n v="0"/>
    <n v="0"/>
    <n v="0"/>
    <n v="0"/>
    <n v="0"/>
    <n v="0"/>
    <m/>
    <n v="0"/>
    <n v="0"/>
    <n v="0"/>
    <n v="0"/>
    <n v="4000.12"/>
    <m/>
    <m/>
    <s v="PCP RM &amp; PM"/>
  </r>
  <r>
    <s v="ZROH"/>
    <x v="0"/>
    <x v="4"/>
    <x v="4"/>
    <n v="102"/>
    <n v="110"/>
    <x v="5"/>
    <n v="10"/>
    <n v="114"/>
    <s v="MIRO"/>
    <s v="Purchase"/>
    <s v="RE"/>
    <n v="2016"/>
    <x v="1"/>
    <n v="5105680601"/>
    <n v="51"/>
    <n v="1"/>
    <s v="INR"/>
    <x v="4"/>
    <x v="4"/>
    <x v="0"/>
    <n v="350"/>
    <s v="KG"/>
    <m/>
    <s v="V0"/>
    <s v="0% INPUT TAX"/>
    <s v="CHA"/>
    <s v="CLEARING CHARGES"/>
    <n v="0"/>
    <n v="0"/>
    <n v="0"/>
    <n v="0"/>
    <n v="0"/>
    <n v="0"/>
    <m/>
    <n v="0"/>
    <n v="0"/>
    <n v="0"/>
    <n v="0"/>
    <n v="4999.74"/>
    <m/>
    <m/>
    <s v="PCP RM &amp; PM"/>
  </r>
  <r>
    <s v="ZROH"/>
    <x v="0"/>
    <x v="4"/>
    <x v="4"/>
    <n v="102"/>
    <n v="110"/>
    <x v="5"/>
    <n v="10"/>
    <n v="114"/>
    <s v="MIRO"/>
    <s v="Purchase"/>
    <s v="RE"/>
    <n v="2016"/>
    <x v="1"/>
    <n v="5105680601"/>
    <n v="51"/>
    <n v="1"/>
    <s v="INR"/>
    <x v="4"/>
    <x v="4"/>
    <x v="0"/>
    <n v="350"/>
    <s v="KG"/>
    <m/>
    <s v="V0"/>
    <s v="0% INPUT TAX"/>
    <s v="CHA"/>
    <s v="CLEARING CHARGES"/>
    <n v="0"/>
    <n v="0"/>
    <n v="0"/>
    <n v="0"/>
    <n v="0"/>
    <n v="0"/>
    <m/>
    <n v="0"/>
    <n v="0"/>
    <n v="0"/>
    <n v="0"/>
    <n v="4999.74"/>
    <m/>
    <m/>
    <s v="PCP RM &amp; PM"/>
  </r>
  <r>
    <s v="ZROH"/>
    <x v="0"/>
    <x v="4"/>
    <x v="4"/>
    <n v="102"/>
    <n v="110"/>
    <x v="5"/>
    <n v="20"/>
    <n v="114"/>
    <s v="MIRO"/>
    <s v="Purchase"/>
    <s v="RE"/>
    <n v="2016"/>
    <x v="1"/>
    <n v="5105680601"/>
    <n v="51"/>
    <n v="1"/>
    <s v="INR"/>
    <x v="4"/>
    <x v="4"/>
    <x v="0"/>
    <n v="300"/>
    <s v="KG"/>
    <m/>
    <s v="V0"/>
    <s v="0% INPUT TAX"/>
    <s v="CHA"/>
    <s v="CLEARING CHARGES"/>
    <n v="0"/>
    <n v="0"/>
    <n v="0"/>
    <n v="0"/>
    <n v="0"/>
    <n v="0"/>
    <m/>
    <n v="0"/>
    <n v="0"/>
    <n v="0"/>
    <n v="0"/>
    <n v="3780.52"/>
    <m/>
    <m/>
    <s v="PCP RM &amp; PM"/>
  </r>
  <r>
    <s v="ZROH"/>
    <x v="0"/>
    <x v="12"/>
    <x v="12"/>
    <n v="102"/>
    <n v="110"/>
    <x v="19"/>
    <n v="10"/>
    <n v="114"/>
    <s v="MIRO"/>
    <s v="Purchase"/>
    <s v="RE"/>
    <n v="2016"/>
    <x v="1"/>
    <n v="5105680602"/>
    <n v="373"/>
    <n v="1"/>
    <s v="INR"/>
    <x v="4"/>
    <x v="4"/>
    <x v="0"/>
    <n v="600"/>
    <s v="KG"/>
    <m/>
    <s v="V0"/>
    <s v="0% INPUT TAX"/>
    <s v="CHA"/>
    <s v="CLEARING CHARGES"/>
    <n v="0"/>
    <n v="0"/>
    <n v="0"/>
    <n v="0"/>
    <n v="0"/>
    <n v="0"/>
    <m/>
    <n v="0"/>
    <n v="0"/>
    <n v="0"/>
    <n v="0"/>
    <n v="2999.72"/>
    <m/>
    <m/>
    <s v="PCP RM &amp; PM"/>
  </r>
  <r>
    <s v="ZROH"/>
    <x v="0"/>
    <x v="12"/>
    <x v="12"/>
    <n v="102"/>
    <n v="110"/>
    <x v="19"/>
    <n v="10"/>
    <n v="114"/>
    <s v="MIRO"/>
    <s v="Purchase"/>
    <s v="RE"/>
    <n v="2016"/>
    <x v="1"/>
    <n v="5105680602"/>
    <n v="373"/>
    <n v="1"/>
    <s v="INR"/>
    <x v="4"/>
    <x v="4"/>
    <x v="0"/>
    <n v="600"/>
    <s v="KG"/>
    <m/>
    <s v="V0"/>
    <s v="0% INPUT TAX"/>
    <s v="CHA"/>
    <s v="CLEARING CHARGES"/>
    <n v="0"/>
    <n v="0"/>
    <n v="0"/>
    <n v="0"/>
    <n v="0"/>
    <n v="0"/>
    <m/>
    <n v="0"/>
    <n v="0"/>
    <n v="0"/>
    <n v="0"/>
    <n v="2999.72"/>
    <m/>
    <m/>
    <s v="PCP RM &amp; PM"/>
  </r>
  <r>
    <s v="ZROH"/>
    <x v="0"/>
    <x v="12"/>
    <x v="12"/>
    <n v="102"/>
    <n v="110"/>
    <x v="19"/>
    <n v="10"/>
    <n v="114"/>
    <s v="MIRO"/>
    <s v="Purchase"/>
    <s v="RE"/>
    <n v="2016"/>
    <x v="1"/>
    <n v="5105680602"/>
    <n v="373"/>
    <n v="1"/>
    <s v="INR"/>
    <x v="4"/>
    <x v="4"/>
    <x v="0"/>
    <n v="600"/>
    <s v="KG"/>
    <m/>
    <s v="V0"/>
    <s v="0% INPUT TAX"/>
    <s v="CHA"/>
    <s v="CLEARING CHARGES"/>
    <n v="0"/>
    <n v="0"/>
    <n v="0"/>
    <n v="0"/>
    <n v="0"/>
    <n v="0"/>
    <m/>
    <n v="0"/>
    <n v="0"/>
    <n v="0"/>
    <n v="0"/>
    <n v="199.8"/>
    <m/>
    <m/>
    <s v="PCP RM &amp; PM"/>
  </r>
  <r>
    <s v="ZROH"/>
    <x v="0"/>
    <x v="12"/>
    <x v="12"/>
    <n v="102"/>
    <n v="110"/>
    <x v="19"/>
    <n v="10"/>
    <n v="114"/>
    <s v="MIRO"/>
    <s v="Purchase"/>
    <s v="RE"/>
    <n v="2016"/>
    <x v="1"/>
    <n v="5105680602"/>
    <n v="373"/>
    <n v="1"/>
    <s v="INR"/>
    <x v="4"/>
    <x v="4"/>
    <x v="0"/>
    <n v="600"/>
    <s v="KG"/>
    <m/>
    <s v="V0"/>
    <s v="0% INPUT TAX"/>
    <s v="CHA"/>
    <s v="CLEARING CHARGES"/>
    <n v="0"/>
    <n v="0"/>
    <n v="0"/>
    <n v="0"/>
    <n v="0"/>
    <n v="0"/>
    <m/>
    <n v="0"/>
    <n v="0"/>
    <n v="0"/>
    <n v="0"/>
    <n v="2999.72"/>
    <m/>
    <m/>
    <s v="PCP RM &amp; PM"/>
  </r>
  <r>
    <s v="ZROH"/>
    <x v="0"/>
    <x v="12"/>
    <x v="12"/>
    <n v="102"/>
    <n v="110"/>
    <x v="19"/>
    <n v="10"/>
    <n v="114"/>
    <s v="MIRO"/>
    <s v="Purchase"/>
    <s v="RE"/>
    <n v="2016"/>
    <x v="1"/>
    <n v="5105680602"/>
    <n v="373"/>
    <n v="1"/>
    <s v="INR"/>
    <x v="4"/>
    <x v="4"/>
    <x v="0"/>
    <n v="600"/>
    <s v="KG"/>
    <m/>
    <s v="V0"/>
    <s v="0% INPUT TAX"/>
    <s v="CHA"/>
    <s v="CLEARING CHARGES"/>
    <n v="0"/>
    <n v="0"/>
    <n v="0"/>
    <n v="0"/>
    <n v="0"/>
    <n v="0"/>
    <m/>
    <n v="0"/>
    <n v="0"/>
    <n v="0"/>
    <n v="0"/>
    <n v="2000.04"/>
    <m/>
    <m/>
    <s v="PCP RM &amp; PM"/>
  </r>
  <r>
    <s v="ZROH"/>
    <x v="0"/>
    <x v="12"/>
    <x v="12"/>
    <n v="102"/>
    <n v="110"/>
    <x v="19"/>
    <n v="20"/>
    <n v="114"/>
    <s v="MIRO"/>
    <s v="Purchase"/>
    <s v="RE"/>
    <n v="2016"/>
    <x v="1"/>
    <n v="5105680602"/>
    <n v="373"/>
    <n v="1"/>
    <s v="INR"/>
    <x v="4"/>
    <x v="4"/>
    <x v="0"/>
    <n v="600"/>
    <s v="KG"/>
    <m/>
    <s v="V0"/>
    <s v="0% INPUT TAX"/>
    <s v="CHA"/>
    <s v="CLEARING CHARGES"/>
    <n v="0"/>
    <n v="0"/>
    <n v="0"/>
    <n v="0"/>
    <n v="0"/>
    <n v="0"/>
    <m/>
    <n v="0"/>
    <n v="0"/>
    <n v="0"/>
    <n v="0"/>
    <n v="2000.04"/>
    <m/>
    <m/>
    <s v="PCP RM &amp; PM"/>
  </r>
  <r>
    <s v="ZROH"/>
    <x v="0"/>
    <x v="12"/>
    <x v="12"/>
    <n v="102"/>
    <n v="110"/>
    <x v="19"/>
    <n v="20"/>
    <n v="114"/>
    <s v="MIRO"/>
    <s v="Purchase"/>
    <s v="RE"/>
    <n v="2016"/>
    <x v="1"/>
    <n v="5105680602"/>
    <n v="373"/>
    <n v="1"/>
    <s v="INR"/>
    <x v="4"/>
    <x v="4"/>
    <x v="0"/>
    <n v="600"/>
    <s v="KG"/>
    <m/>
    <s v="V0"/>
    <s v="0% INPUT TAX"/>
    <s v="CHA"/>
    <s v="CLEARING CHARGES"/>
    <n v="0"/>
    <n v="0"/>
    <n v="0"/>
    <n v="0"/>
    <n v="0"/>
    <n v="0"/>
    <m/>
    <n v="0"/>
    <n v="0"/>
    <n v="0"/>
    <n v="0"/>
    <n v="504.92"/>
    <m/>
    <m/>
    <s v="PCP RM &amp; PM"/>
  </r>
  <r>
    <s v="ZROH"/>
    <x v="0"/>
    <x v="12"/>
    <x v="12"/>
    <n v="102"/>
    <n v="110"/>
    <x v="19"/>
    <n v="20"/>
    <n v="114"/>
    <s v="MIRO"/>
    <s v="Purchase"/>
    <s v="RE"/>
    <n v="2016"/>
    <x v="1"/>
    <n v="5105680602"/>
    <n v="373"/>
    <n v="1"/>
    <s v="INR"/>
    <x v="4"/>
    <x v="4"/>
    <x v="0"/>
    <n v="600"/>
    <s v="KG"/>
    <m/>
    <s v="V0"/>
    <s v="0% INPUT TAX"/>
    <s v="CHA"/>
    <s v="CLEARING CHARGES"/>
    <n v="0"/>
    <n v="0"/>
    <n v="0"/>
    <n v="0"/>
    <n v="0"/>
    <n v="0"/>
    <m/>
    <n v="0"/>
    <n v="0"/>
    <n v="0"/>
    <n v="0"/>
    <n v="199.8"/>
    <m/>
    <m/>
    <s v="PCP RM &amp; PM"/>
  </r>
  <r>
    <s v="ZROH"/>
    <x v="0"/>
    <x v="12"/>
    <x v="12"/>
    <n v="102"/>
    <n v="110"/>
    <x v="19"/>
    <n v="20"/>
    <n v="114"/>
    <s v="MIRO"/>
    <s v="Purchase"/>
    <s v="RE"/>
    <n v="2016"/>
    <x v="1"/>
    <n v="5105680602"/>
    <n v="373"/>
    <n v="1"/>
    <s v="INR"/>
    <x v="4"/>
    <x v="4"/>
    <x v="0"/>
    <n v="600"/>
    <s v="KG"/>
    <m/>
    <s v="V0"/>
    <s v="0% INPUT TAX"/>
    <s v="CHA"/>
    <s v="CLEARING CHARGES"/>
    <n v="0"/>
    <n v="0"/>
    <n v="0"/>
    <n v="0"/>
    <n v="0"/>
    <n v="0"/>
    <m/>
    <n v="0"/>
    <n v="0"/>
    <n v="0"/>
    <n v="0"/>
    <n v="999.68"/>
    <m/>
    <m/>
    <s v="PCP RM &amp; PM"/>
  </r>
  <r>
    <s v="ZROH"/>
    <x v="0"/>
    <x v="12"/>
    <x v="12"/>
    <n v="102"/>
    <n v="110"/>
    <x v="19"/>
    <n v="20"/>
    <n v="114"/>
    <s v="MIRO"/>
    <s v="Purchase"/>
    <s v="RE"/>
    <n v="2016"/>
    <x v="1"/>
    <n v="5105680602"/>
    <n v="373"/>
    <n v="1"/>
    <s v="INR"/>
    <x v="4"/>
    <x v="4"/>
    <x v="0"/>
    <n v="600"/>
    <s v="KG"/>
    <m/>
    <s v="V0"/>
    <s v="0% INPUT TAX"/>
    <s v="CHA"/>
    <s v="CLEARING CHARGES"/>
    <n v="0"/>
    <n v="0"/>
    <n v="0"/>
    <n v="0"/>
    <n v="0"/>
    <n v="0"/>
    <m/>
    <n v="0"/>
    <n v="0"/>
    <n v="0"/>
    <n v="0"/>
    <n v="747.56"/>
    <m/>
    <m/>
    <s v="PCP RM &amp; PM"/>
  </r>
  <r>
    <s v="ZROH"/>
    <x v="2"/>
    <x v="9"/>
    <x v="9"/>
    <n v="102"/>
    <n v="115"/>
    <x v="25"/>
    <n v="10"/>
    <n v="112"/>
    <s v="MIRO"/>
    <s v="Purchase"/>
    <s v="RE"/>
    <n v="2016"/>
    <x v="0"/>
    <n v="5105680447"/>
    <n v="519"/>
    <n v="1"/>
    <s v="INR"/>
    <x v="4"/>
    <x v="4"/>
    <x v="0"/>
    <n v="240"/>
    <s v="KG"/>
    <m/>
    <s v="V0"/>
    <s v="0% INPUT TAX"/>
    <s v="CHA"/>
    <s v="CLEARING CHARGES"/>
    <n v="0"/>
    <n v="0"/>
    <n v="0"/>
    <n v="0"/>
    <n v="0"/>
    <n v="0"/>
    <m/>
    <n v="0"/>
    <n v="0"/>
    <n v="0"/>
    <n v="0"/>
    <n v="3000.31"/>
    <m/>
    <m/>
    <s v="PCP RM &amp; PM"/>
  </r>
  <r>
    <s v="ZROH"/>
    <x v="2"/>
    <x v="9"/>
    <x v="9"/>
    <n v="102"/>
    <n v="115"/>
    <x v="25"/>
    <n v="10"/>
    <n v="112"/>
    <s v="MIRO"/>
    <s v="Purchase"/>
    <s v="RE"/>
    <n v="2016"/>
    <x v="0"/>
    <n v="5105680447"/>
    <n v="519"/>
    <n v="1"/>
    <s v="INR"/>
    <x v="4"/>
    <x v="4"/>
    <x v="0"/>
    <n v="240"/>
    <s v="KG"/>
    <m/>
    <s v="V0"/>
    <s v="0% INPUT TAX"/>
    <s v="CHA"/>
    <s v="CLEARING CHARGES"/>
    <n v="0"/>
    <n v="0"/>
    <n v="0"/>
    <n v="0"/>
    <n v="0"/>
    <n v="0"/>
    <m/>
    <n v="0"/>
    <n v="0"/>
    <n v="0"/>
    <n v="0"/>
    <n v="6172.69"/>
    <m/>
    <m/>
    <s v="PCP RM &amp; PM"/>
  </r>
  <r>
    <s v="ZPKG"/>
    <x v="1"/>
    <x v="1"/>
    <x v="1"/>
    <n v="102"/>
    <n v="115"/>
    <x v="18"/>
    <n v="10"/>
    <n v="112"/>
    <s v="MIRO"/>
    <s v="Purchase"/>
    <s v="RE"/>
    <n v="2016"/>
    <x v="0"/>
    <n v="5105680603"/>
    <n v="372"/>
    <n v="1"/>
    <s v="INR"/>
    <x v="4"/>
    <x v="4"/>
    <x v="0"/>
    <n v="70000"/>
    <s v="NOS"/>
    <m/>
    <s v="V0"/>
    <s v="0% INPUT TAX"/>
    <s v="CHA"/>
    <s v="CLEARING CHARGES"/>
    <n v="0"/>
    <n v="0"/>
    <n v="0"/>
    <n v="0"/>
    <n v="0"/>
    <n v="0"/>
    <m/>
    <n v="0"/>
    <n v="0"/>
    <n v="0"/>
    <n v="0"/>
    <n v="5999.75"/>
    <m/>
    <m/>
    <s v="PCP RM &amp; PM"/>
  </r>
  <r>
    <s v="ZPKG"/>
    <x v="1"/>
    <x v="1"/>
    <x v="1"/>
    <n v="102"/>
    <n v="115"/>
    <x v="18"/>
    <n v="10"/>
    <n v="112"/>
    <s v="MIRO"/>
    <s v="Purchase"/>
    <s v="RE"/>
    <n v="2016"/>
    <x v="0"/>
    <n v="5105680603"/>
    <n v="372"/>
    <n v="1"/>
    <s v="INR"/>
    <x v="4"/>
    <x v="4"/>
    <x v="0"/>
    <n v="70000"/>
    <s v="NOS"/>
    <m/>
    <s v="V0"/>
    <s v="0% INPUT TAX"/>
    <s v="CHA"/>
    <s v="CLEARING CHARGES"/>
    <n v="0"/>
    <n v="0"/>
    <n v="0"/>
    <n v="0"/>
    <n v="0"/>
    <n v="0"/>
    <m/>
    <n v="0"/>
    <n v="0"/>
    <n v="0"/>
    <n v="0"/>
    <n v="10000.219999999999"/>
    <m/>
    <m/>
    <s v="PCP RM &amp; PM"/>
  </r>
  <r>
    <s v="ZPKG"/>
    <x v="1"/>
    <x v="1"/>
    <x v="1"/>
    <n v="102"/>
    <n v="115"/>
    <x v="18"/>
    <n v="10"/>
    <n v="112"/>
    <s v="MIRO"/>
    <s v="Purchase"/>
    <s v="RE"/>
    <n v="2016"/>
    <x v="0"/>
    <n v="5105680603"/>
    <n v="372"/>
    <n v="1"/>
    <s v="INR"/>
    <x v="4"/>
    <x v="4"/>
    <x v="0"/>
    <n v="70000"/>
    <s v="NOS"/>
    <m/>
    <s v="V0"/>
    <s v="0% INPUT TAX"/>
    <s v="CHA"/>
    <s v="CLEARING CHARGES"/>
    <n v="0"/>
    <n v="0"/>
    <n v="0"/>
    <n v="0"/>
    <n v="0"/>
    <n v="0"/>
    <m/>
    <n v="0"/>
    <n v="0"/>
    <n v="0"/>
    <n v="0"/>
    <n v="999.96"/>
    <m/>
    <m/>
    <s v="PCP RM &amp; PM"/>
  </r>
  <r>
    <s v="ZPKG"/>
    <x v="1"/>
    <x v="1"/>
    <x v="1"/>
    <n v="102"/>
    <n v="115"/>
    <x v="18"/>
    <n v="10"/>
    <n v="112"/>
    <s v="MIRO"/>
    <s v="Purchase"/>
    <s v="RE"/>
    <n v="2016"/>
    <x v="0"/>
    <n v="5105680603"/>
    <n v="372"/>
    <n v="1"/>
    <s v="INR"/>
    <x v="4"/>
    <x v="4"/>
    <x v="0"/>
    <n v="70000"/>
    <s v="NOS"/>
    <m/>
    <s v="V0"/>
    <s v="0% INPUT TAX"/>
    <s v="CHA"/>
    <s v="CLEARING CHARGES"/>
    <n v="0"/>
    <n v="0"/>
    <n v="0"/>
    <n v="0"/>
    <n v="0"/>
    <n v="0"/>
    <m/>
    <n v="0"/>
    <n v="0"/>
    <n v="0"/>
    <n v="0"/>
    <n v="4479.07"/>
    <m/>
    <m/>
    <s v="PCP RM &amp; PM"/>
  </r>
  <r>
    <s v="ZROH"/>
    <x v="0"/>
    <x v="0"/>
    <x v="0"/>
    <n v="102"/>
    <n v="115"/>
    <x v="26"/>
    <n v="10"/>
    <n v="112"/>
    <s v="MIRO"/>
    <s v="Purchase"/>
    <s v="RE"/>
    <n v="2016"/>
    <x v="0"/>
    <n v="5105680583"/>
    <n v="524"/>
    <n v="1"/>
    <s v="INR"/>
    <x v="4"/>
    <x v="4"/>
    <x v="0"/>
    <n v="25"/>
    <s v="KG"/>
    <m/>
    <s v="V0"/>
    <s v="0% INPUT TAX"/>
    <s v="CHA"/>
    <s v="CLEARING CHARGES"/>
    <n v="0"/>
    <n v="0"/>
    <n v="0"/>
    <n v="0"/>
    <n v="0"/>
    <n v="0"/>
    <m/>
    <n v="0"/>
    <n v="0"/>
    <n v="0"/>
    <n v="0"/>
    <n v="5999.72"/>
    <m/>
    <m/>
    <s v="PCP RM &amp; PM"/>
  </r>
  <r>
    <s v="ZROH"/>
    <x v="0"/>
    <x v="0"/>
    <x v="0"/>
    <n v="102"/>
    <n v="115"/>
    <x v="26"/>
    <n v="10"/>
    <n v="112"/>
    <s v="MIRO"/>
    <s v="Purchase"/>
    <s v="RE"/>
    <n v="2016"/>
    <x v="0"/>
    <n v="5105680583"/>
    <n v="524"/>
    <n v="1"/>
    <s v="INR"/>
    <x v="4"/>
    <x v="4"/>
    <x v="0"/>
    <n v="25"/>
    <s v="KG"/>
    <m/>
    <s v="V0"/>
    <s v="0% INPUT TAX"/>
    <s v="CHA"/>
    <s v="CLEARING CHARGES"/>
    <n v="0"/>
    <n v="0"/>
    <n v="0"/>
    <n v="0"/>
    <n v="0"/>
    <n v="0"/>
    <m/>
    <n v="0"/>
    <n v="0"/>
    <n v="0"/>
    <n v="0"/>
    <n v="3199.94"/>
    <m/>
    <m/>
    <s v="PCP RM &amp; PM"/>
  </r>
  <r>
    <s v="ZROH"/>
    <x v="0"/>
    <x v="0"/>
    <x v="0"/>
    <n v="102"/>
    <n v="115"/>
    <x v="26"/>
    <n v="10"/>
    <n v="112"/>
    <s v="MIRO"/>
    <s v="Purchase"/>
    <s v="RE"/>
    <n v="2016"/>
    <x v="0"/>
    <n v="5105680583"/>
    <n v="524"/>
    <n v="1"/>
    <s v="INR"/>
    <x v="4"/>
    <x v="4"/>
    <x v="0"/>
    <n v="25"/>
    <s v="KG"/>
    <m/>
    <s v="V0"/>
    <s v="0% INPUT TAX"/>
    <s v="CHA"/>
    <s v="CLEARING CHARGES"/>
    <n v="0"/>
    <n v="0"/>
    <n v="0"/>
    <n v="0"/>
    <n v="0"/>
    <n v="0"/>
    <m/>
    <n v="0"/>
    <n v="0"/>
    <n v="0"/>
    <n v="0"/>
    <n v="9867.34"/>
    <m/>
    <m/>
    <s v="PCP RM &amp; PM"/>
  </r>
  <r>
    <s v="ZROH"/>
    <x v="2"/>
    <x v="2"/>
    <x v="2"/>
    <n v="102"/>
    <n v="115"/>
    <x v="11"/>
    <n v="10"/>
    <n v="112"/>
    <s v="MIRO"/>
    <s v="Purchase"/>
    <s v="RE"/>
    <n v="2016"/>
    <x v="0"/>
    <n v="5105681319"/>
    <n v="276"/>
    <n v="1"/>
    <s v="INR"/>
    <x v="4"/>
    <x v="4"/>
    <x v="0"/>
    <n v="898.48"/>
    <s v="KG"/>
    <m/>
    <s v="V0"/>
    <s v="0% INPUT TAX"/>
    <s v="CHA"/>
    <s v="CLEARING CHARGES"/>
    <n v="0"/>
    <n v="0"/>
    <n v="0"/>
    <n v="0"/>
    <n v="0"/>
    <n v="0"/>
    <m/>
    <n v="0"/>
    <n v="0"/>
    <n v="0"/>
    <n v="0"/>
    <n v="1979.1"/>
    <m/>
    <m/>
    <s v="PCP RM &amp; PM"/>
  </r>
  <r>
    <s v="ZROH"/>
    <x v="2"/>
    <x v="2"/>
    <x v="2"/>
    <n v="102"/>
    <n v="115"/>
    <x v="11"/>
    <n v="10"/>
    <n v="112"/>
    <s v="MIRO"/>
    <s v="Purchase"/>
    <s v="RE"/>
    <n v="2016"/>
    <x v="0"/>
    <n v="5105681319"/>
    <n v="276"/>
    <n v="1"/>
    <s v="INR"/>
    <x v="4"/>
    <x v="4"/>
    <x v="0"/>
    <n v="898.48"/>
    <s v="KG"/>
    <m/>
    <s v="V0"/>
    <s v="0% INPUT TAX"/>
    <s v="CHA"/>
    <s v="CLEARING CHARGES"/>
    <n v="0"/>
    <n v="0"/>
    <n v="0"/>
    <n v="0"/>
    <n v="0"/>
    <n v="0"/>
    <m/>
    <n v="0"/>
    <n v="0"/>
    <n v="0"/>
    <n v="0"/>
    <n v="4744.83"/>
    <m/>
    <m/>
    <s v="PCP RM &amp; PM"/>
  </r>
  <r>
    <s v="ZROH"/>
    <x v="2"/>
    <x v="2"/>
    <x v="2"/>
    <n v="102"/>
    <n v="115"/>
    <x v="11"/>
    <n v="10"/>
    <n v="112"/>
    <s v="MIRO"/>
    <s v="Purchase"/>
    <s v="RE"/>
    <n v="2016"/>
    <x v="0"/>
    <n v="5105681319"/>
    <n v="276"/>
    <n v="1"/>
    <s v="INR"/>
    <x v="4"/>
    <x v="4"/>
    <x v="0"/>
    <n v="898.48"/>
    <s v="KG"/>
    <m/>
    <s v="V0"/>
    <s v="0% INPUT TAX"/>
    <s v="CHA"/>
    <s v="CLEARING CHARGES"/>
    <n v="0"/>
    <n v="0"/>
    <n v="0"/>
    <n v="0"/>
    <n v="0"/>
    <n v="0"/>
    <m/>
    <n v="0"/>
    <n v="0"/>
    <n v="0"/>
    <n v="0"/>
    <n v="4947.76"/>
    <m/>
    <m/>
    <s v="PCP RM &amp; PM"/>
  </r>
  <r>
    <s v="ZROH"/>
    <x v="2"/>
    <x v="2"/>
    <x v="2"/>
    <n v="102"/>
    <n v="115"/>
    <x v="11"/>
    <n v="10"/>
    <n v="112"/>
    <s v="MIRO"/>
    <s v="Purchase"/>
    <s v="RE"/>
    <n v="2016"/>
    <x v="0"/>
    <n v="5105681319"/>
    <n v="276"/>
    <n v="1"/>
    <s v="INR"/>
    <x v="4"/>
    <x v="4"/>
    <x v="0"/>
    <n v="898.48"/>
    <s v="KG"/>
    <m/>
    <s v="V0"/>
    <s v="0% INPUT TAX"/>
    <s v="CHA"/>
    <s v="CLEARING CHARGES"/>
    <n v="0"/>
    <n v="0"/>
    <n v="0"/>
    <n v="0"/>
    <n v="0"/>
    <n v="0"/>
    <m/>
    <n v="0"/>
    <n v="0"/>
    <n v="0"/>
    <n v="0"/>
    <n v="5937.31"/>
    <m/>
    <m/>
    <s v="PCP RM &amp; PM"/>
  </r>
  <r>
    <s v="ZPKG"/>
    <x v="1"/>
    <x v="3"/>
    <x v="3"/>
    <n v="102"/>
    <n v="115"/>
    <x v="3"/>
    <n v="10"/>
    <n v="112"/>
    <s v="MIRO"/>
    <s v="Purchase"/>
    <s v="RE"/>
    <n v="2016"/>
    <x v="0"/>
    <n v="5105681842"/>
    <n v="256"/>
    <n v="1"/>
    <s v="INR"/>
    <x v="4"/>
    <x v="4"/>
    <x v="0"/>
    <n v="780000"/>
    <s v="NOS"/>
    <m/>
    <s v="V0"/>
    <s v="0% INPUT TAX"/>
    <s v="CHA"/>
    <s v="CLEARING CHARGES"/>
    <n v="0"/>
    <n v="0"/>
    <n v="0"/>
    <n v="0"/>
    <n v="0"/>
    <n v="0"/>
    <m/>
    <n v="0"/>
    <n v="0"/>
    <n v="0"/>
    <n v="0"/>
    <n v="19500.2"/>
    <m/>
    <m/>
    <s v="PCP RM &amp; PM"/>
  </r>
  <r>
    <s v="ZPKG"/>
    <x v="1"/>
    <x v="3"/>
    <x v="3"/>
    <n v="102"/>
    <n v="115"/>
    <x v="3"/>
    <n v="10"/>
    <n v="112"/>
    <s v="MIRO"/>
    <s v="Purchase"/>
    <s v="RE"/>
    <n v="2016"/>
    <x v="0"/>
    <n v="5105681842"/>
    <n v="256"/>
    <n v="1"/>
    <s v="INR"/>
    <x v="4"/>
    <x v="4"/>
    <x v="0"/>
    <n v="780000"/>
    <s v="NOS"/>
    <m/>
    <s v="V0"/>
    <s v="0% INPUT TAX"/>
    <s v="CHA"/>
    <s v="CLEARING CHARGES"/>
    <n v="0"/>
    <n v="0"/>
    <n v="0"/>
    <n v="0"/>
    <n v="0"/>
    <n v="0"/>
    <m/>
    <n v="0"/>
    <n v="0"/>
    <n v="0"/>
    <n v="0"/>
    <n v="975.28"/>
    <m/>
    <m/>
    <s v="PCP RM &amp; PM"/>
  </r>
  <r>
    <s v="ZPKG"/>
    <x v="1"/>
    <x v="3"/>
    <x v="3"/>
    <n v="102"/>
    <n v="115"/>
    <x v="3"/>
    <n v="10"/>
    <n v="112"/>
    <s v="MIRO"/>
    <s v="Purchase"/>
    <s v="RE"/>
    <n v="2016"/>
    <x v="0"/>
    <n v="5105681842"/>
    <n v="256"/>
    <n v="1"/>
    <s v="INR"/>
    <x v="4"/>
    <x v="4"/>
    <x v="0"/>
    <n v="780000"/>
    <s v="NOS"/>
    <m/>
    <s v="V0"/>
    <s v="0% INPUT TAX"/>
    <s v="CHA"/>
    <s v="CLEARING CHARGES"/>
    <n v="0"/>
    <n v="0"/>
    <n v="0"/>
    <n v="0"/>
    <n v="0"/>
    <n v="0"/>
    <m/>
    <n v="0"/>
    <n v="0"/>
    <n v="0"/>
    <n v="0"/>
    <n v="17342.27"/>
    <m/>
    <m/>
    <s v="PCP RM &amp; PM"/>
  </r>
  <r>
    <s v="ZPKG"/>
    <x v="1"/>
    <x v="3"/>
    <x v="3"/>
    <n v="102"/>
    <n v="115"/>
    <x v="3"/>
    <n v="10"/>
    <n v="112"/>
    <s v="MIRO"/>
    <s v="Purchase"/>
    <s v="RE"/>
    <n v="2016"/>
    <x v="0"/>
    <n v="5105681842"/>
    <n v="256"/>
    <n v="1"/>
    <s v="INR"/>
    <x v="4"/>
    <x v="4"/>
    <x v="0"/>
    <n v="780000"/>
    <s v="NOS"/>
    <m/>
    <s v="V0"/>
    <s v="0% INPUT TAX"/>
    <s v="CHA"/>
    <s v="CLEARING CHARGES"/>
    <n v="0"/>
    <n v="0"/>
    <n v="0"/>
    <n v="0"/>
    <n v="0"/>
    <n v="0"/>
    <m/>
    <n v="0"/>
    <n v="0"/>
    <n v="0"/>
    <n v="0"/>
    <n v="9749.49"/>
    <m/>
    <m/>
    <s v="PCP RM &amp; PM"/>
  </r>
  <r>
    <s v="ZPKG"/>
    <x v="1"/>
    <x v="3"/>
    <x v="3"/>
    <n v="102"/>
    <n v="115"/>
    <x v="3"/>
    <n v="10"/>
    <n v="112"/>
    <s v="MIRO"/>
    <s v="Purchase"/>
    <s v="RE"/>
    <n v="2016"/>
    <x v="0"/>
    <n v="5105681842"/>
    <n v="256"/>
    <n v="1"/>
    <s v="INR"/>
    <x v="4"/>
    <x v="4"/>
    <x v="0"/>
    <n v="780000"/>
    <s v="NOS"/>
    <m/>
    <s v="V0"/>
    <s v="0% INPUT TAX"/>
    <s v="CHA"/>
    <s v="CLEARING CHARGES"/>
    <n v="0"/>
    <n v="0"/>
    <n v="0"/>
    <n v="0"/>
    <n v="0"/>
    <n v="0"/>
    <m/>
    <n v="0"/>
    <n v="0"/>
    <n v="0"/>
    <n v="0"/>
    <n v="14699.76"/>
    <m/>
    <m/>
    <s v="PCP RM &amp; PM"/>
  </r>
  <r>
    <s v="ZROH"/>
    <x v="3"/>
    <x v="11"/>
    <x v="11"/>
    <n v="102"/>
    <n v="110"/>
    <x v="17"/>
    <n v="10"/>
    <n v="114"/>
    <s v="MIRO"/>
    <s v="Purchase"/>
    <s v="RE"/>
    <n v="2016"/>
    <x v="1"/>
    <n v="5105681779"/>
    <n v="463"/>
    <n v="1"/>
    <s v="INR"/>
    <x v="4"/>
    <x v="4"/>
    <x v="0"/>
    <n v="190"/>
    <s v="KG"/>
    <m/>
    <s v="V0"/>
    <s v="0% INPUT TAX"/>
    <s v="CHA"/>
    <s v="CLEARING CHARGES"/>
    <n v="0"/>
    <n v="0"/>
    <n v="0"/>
    <n v="0"/>
    <n v="0"/>
    <n v="0"/>
    <m/>
    <n v="0"/>
    <n v="0"/>
    <n v="0"/>
    <n v="0"/>
    <n v="2000.04"/>
    <m/>
    <m/>
    <s v="PCP RM &amp; PM"/>
  </r>
  <r>
    <s v="ZROH"/>
    <x v="3"/>
    <x v="11"/>
    <x v="11"/>
    <n v="102"/>
    <n v="110"/>
    <x v="17"/>
    <n v="10"/>
    <n v="114"/>
    <s v="MIRO"/>
    <s v="Purchase"/>
    <s v="RE"/>
    <n v="2016"/>
    <x v="1"/>
    <n v="5105681779"/>
    <n v="463"/>
    <n v="1"/>
    <s v="INR"/>
    <x v="4"/>
    <x v="4"/>
    <x v="0"/>
    <n v="190"/>
    <s v="KG"/>
    <m/>
    <s v="V0"/>
    <s v="0% INPUT TAX"/>
    <s v="CHA"/>
    <s v="CLEARING CHARGES"/>
    <n v="0"/>
    <n v="0"/>
    <n v="0"/>
    <n v="0"/>
    <n v="0"/>
    <n v="0"/>
    <m/>
    <n v="0"/>
    <n v="0"/>
    <n v="0"/>
    <n v="0"/>
    <n v="2130.21"/>
    <m/>
    <m/>
    <s v="PCP RM &amp; PM"/>
  </r>
  <r>
    <s v="ZROH"/>
    <x v="3"/>
    <x v="11"/>
    <x v="11"/>
    <n v="102"/>
    <n v="110"/>
    <x v="17"/>
    <n v="10"/>
    <n v="114"/>
    <s v="MIRO"/>
    <s v="Purchase"/>
    <s v="RE"/>
    <n v="2016"/>
    <x v="1"/>
    <n v="5105681779"/>
    <n v="463"/>
    <n v="1"/>
    <s v="INR"/>
    <x v="4"/>
    <x v="4"/>
    <x v="0"/>
    <n v="190"/>
    <s v="KG"/>
    <m/>
    <s v="V0"/>
    <s v="0% INPUT TAX"/>
    <s v="CHA"/>
    <s v="CLEARING CHARGES"/>
    <n v="0"/>
    <n v="0"/>
    <n v="0"/>
    <n v="0"/>
    <n v="0"/>
    <n v="0"/>
    <m/>
    <n v="0"/>
    <n v="0"/>
    <n v="0"/>
    <n v="0"/>
    <n v="2612.65"/>
    <m/>
    <m/>
    <s v="PCP RM &amp; PM"/>
  </r>
  <r>
    <s v="ZROH"/>
    <x v="3"/>
    <x v="11"/>
    <x v="11"/>
    <n v="102"/>
    <n v="110"/>
    <x v="17"/>
    <n v="10"/>
    <n v="114"/>
    <s v="MIRO"/>
    <s v="Purchase"/>
    <s v="RE"/>
    <n v="2016"/>
    <x v="1"/>
    <n v="5105681779"/>
    <n v="463"/>
    <n v="1"/>
    <s v="INR"/>
    <x v="4"/>
    <x v="4"/>
    <x v="0"/>
    <n v="190"/>
    <s v="KG"/>
    <m/>
    <s v="V0"/>
    <s v="0% INPUT TAX"/>
    <s v="CHA"/>
    <s v="CLEARING CHARGES"/>
    <n v="0"/>
    <n v="0"/>
    <n v="0"/>
    <n v="0"/>
    <n v="0"/>
    <n v="0"/>
    <m/>
    <n v="0"/>
    <n v="0"/>
    <n v="0"/>
    <n v="0"/>
    <n v="500.18"/>
    <m/>
    <m/>
    <s v="PCP RM &amp; PM"/>
  </r>
  <r>
    <s v="ZROH"/>
    <x v="3"/>
    <x v="11"/>
    <x v="11"/>
    <n v="102"/>
    <n v="110"/>
    <x v="17"/>
    <n v="20"/>
    <n v="114"/>
    <s v="MIRO"/>
    <s v="Purchase"/>
    <s v="RE"/>
    <n v="2016"/>
    <x v="1"/>
    <n v="5105681779"/>
    <n v="463"/>
    <n v="1"/>
    <s v="INR"/>
    <x v="4"/>
    <x v="4"/>
    <x v="0"/>
    <n v="190"/>
    <s v="KG"/>
    <m/>
    <s v="V0"/>
    <s v="0% INPUT TAX"/>
    <s v="CHA"/>
    <s v="CLEARING CHARGES"/>
    <n v="0"/>
    <n v="0"/>
    <n v="0"/>
    <n v="0"/>
    <n v="0"/>
    <n v="0"/>
    <m/>
    <n v="0"/>
    <n v="0"/>
    <n v="0"/>
    <n v="0"/>
    <n v="2000.04"/>
    <m/>
    <m/>
    <s v="PCP RM &amp; PM"/>
  </r>
  <r>
    <s v="ZROH"/>
    <x v="3"/>
    <x v="11"/>
    <x v="11"/>
    <n v="102"/>
    <n v="110"/>
    <x v="17"/>
    <n v="20"/>
    <n v="114"/>
    <s v="MIRO"/>
    <s v="Purchase"/>
    <s v="RE"/>
    <n v="2016"/>
    <x v="1"/>
    <n v="5105681779"/>
    <n v="463"/>
    <n v="1"/>
    <s v="INR"/>
    <x v="4"/>
    <x v="4"/>
    <x v="0"/>
    <n v="190"/>
    <s v="KG"/>
    <m/>
    <s v="V0"/>
    <s v="0% INPUT TAX"/>
    <s v="CHA"/>
    <s v="CLEARING CHARGES"/>
    <n v="0"/>
    <n v="0"/>
    <n v="0"/>
    <n v="0"/>
    <n v="0"/>
    <n v="0"/>
    <m/>
    <n v="0"/>
    <n v="0"/>
    <n v="0"/>
    <n v="0"/>
    <n v="199.8"/>
    <m/>
    <m/>
    <s v="PCP RM &amp; PM"/>
  </r>
  <r>
    <s v="ZROH"/>
    <x v="3"/>
    <x v="11"/>
    <x v="11"/>
    <n v="102"/>
    <n v="110"/>
    <x v="17"/>
    <n v="20"/>
    <n v="114"/>
    <s v="MIRO"/>
    <s v="Purchase"/>
    <s v="RE"/>
    <n v="2016"/>
    <x v="1"/>
    <n v="5105681779"/>
    <n v="463"/>
    <n v="1"/>
    <s v="INR"/>
    <x v="4"/>
    <x v="4"/>
    <x v="0"/>
    <n v="190"/>
    <s v="KG"/>
    <m/>
    <s v="V0"/>
    <s v="0% INPUT TAX"/>
    <s v="CHA"/>
    <s v="CLEARING CHARGES"/>
    <n v="0"/>
    <n v="0"/>
    <n v="0"/>
    <n v="0"/>
    <n v="0"/>
    <n v="0"/>
    <m/>
    <n v="0"/>
    <n v="0"/>
    <n v="0"/>
    <n v="0"/>
    <n v="2000.04"/>
    <m/>
    <m/>
    <s v="PCP RM &amp; PM"/>
  </r>
  <r>
    <s v="ZROH"/>
    <x v="3"/>
    <x v="11"/>
    <x v="11"/>
    <n v="102"/>
    <n v="110"/>
    <x v="17"/>
    <n v="20"/>
    <n v="114"/>
    <s v="MIRO"/>
    <s v="Purchase"/>
    <s v="RE"/>
    <n v="2016"/>
    <x v="1"/>
    <n v="5105681779"/>
    <n v="463"/>
    <n v="1"/>
    <s v="INR"/>
    <x v="4"/>
    <x v="4"/>
    <x v="0"/>
    <n v="190"/>
    <s v="KG"/>
    <m/>
    <s v="V0"/>
    <s v="0% INPUT TAX"/>
    <s v="CHA"/>
    <s v="CLEARING CHARGES"/>
    <n v="0"/>
    <n v="0"/>
    <n v="0"/>
    <n v="0"/>
    <n v="0"/>
    <n v="0"/>
    <m/>
    <n v="0"/>
    <n v="0"/>
    <n v="0"/>
    <n v="0"/>
    <n v="2000.04"/>
    <m/>
    <m/>
    <s v="PCP RM &amp; PM"/>
  </r>
  <r>
    <s v="ZROH"/>
    <x v="0"/>
    <x v="13"/>
    <x v="13"/>
    <n v="102"/>
    <n v="110"/>
    <x v="20"/>
    <n v="10"/>
    <n v="114"/>
    <s v="MIRO"/>
    <s v="Purchase"/>
    <s v="RE"/>
    <n v="2016"/>
    <x v="1"/>
    <n v="5105681780"/>
    <n v="416"/>
    <n v="1"/>
    <s v="INR"/>
    <x v="4"/>
    <x v="4"/>
    <x v="0"/>
    <n v="200"/>
    <s v="KG"/>
    <m/>
    <s v="V0"/>
    <s v="0% INPUT TAX"/>
    <s v="CHA"/>
    <s v="CLEARING CHARGES"/>
    <n v="0"/>
    <n v="0"/>
    <n v="0"/>
    <n v="0"/>
    <n v="0"/>
    <n v="0"/>
    <m/>
    <n v="0"/>
    <n v="0"/>
    <n v="0"/>
    <n v="0"/>
    <n v="3000.28"/>
    <m/>
    <m/>
    <s v="PCP RM &amp; PM"/>
  </r>
  <r>
    <s v="ZROH"/>
    <x v="0"/>
    <x v="13"/>
    <x v="13"/>
    <n v="102"/>
    <n v="110"/>
    <x v="20"/>
    <n v="10"/>
    <n v="114"/>
    <s v="MIRO"/>
    <s v="Purchase"/>
    <s v="RE"/>
    <n v="2016"/>
    <x v="1"/>
    <n v="5105681780"/>
    <n v="416"/>
    <n v="1"/>
    <s v="INR"/>
    <x v="4"/>
    <x v="4"/>
    <x v="0"/>
    <n v="200"/>
    <s v="KG"/>
    <m/>
    <s v="V0"/>
    <s v="0% INPUT TAX"/>
    <s v="CHA"/>
    <s v="CLEARING CHARGES"/>
    <n v="0"/>
    <n v="0"/>
    <n v="0"/>
    <n v="0"/>
    <n v="0"/>
    <n v="0"/>
    <m/>
    <n v="0"/>
    <n v="0"/>
    <n v="0"/>
    <n v="0"/>
    <n v="3000.28"/>
    <m/>
    <m/>
    <s v="PCP RM &amp; PM"/>
  </r>
  <r>
    <s v="ZROH"/>
    <x v="0"/>
    <x v="13"/>
    <x v="13"/>
    <n v="102"/>
    <n v="110"/>
    <x v="20"/>
    <n v="10"/>
    <n v="114"/>
    <s v="MIRO"/>
    <s v="Purchase"/>
    <s v="RE"/>
    <n v="2016"/>
    <x v="1"/>
    <n v="5105681780"/>
    <n v="416"/>
    <n v="1"/>
    <s v="INR"/>
    <x v="4"/>
    <x v="4"/>
    <x v="0"/>
    <n v="200"/>
    <s v="KG"/>
    <m/>
    <s v="V0"/>
    <s v="0% INPUT TAX"/>
    <s v="CHA"/>
    <s v="CLEARING CHARGES"/>
    <n v="0"/>
    <n v="0"/>
    <n v="0"/>
    <n v="0"/>
    <n v="0"/>
    <n v="0"/>
    <m/>
    <n v="0"/>
    <n v="0"/>
    <n v="0"/>
    <n v="0"/>
    <n v="399.99"/>
    <m/>
    <m/>
    <s v="PCP RM &amp; PM"/>
  </r>
  <r>
    <s v="ZROH"/>
    <x v="0"/>
    <x v="13"/>
    <x v="13"/>
    <n v="102"/>
    <n v="110"/>
    <x v="20"/>
    <n v="10"/>
    <n v="114"/>
    <s v="MIRO"/>
    <s v="Purchase"/>
    <s v="RE"/>
    <n v="2016"/>
    <x v="1"/>
    <n v="5105681780"/>
    <n v="416"/>
    <n v="1"/>
    <s v="INR"/>
    <x v="4"/>
    <x v="4"/>
    <x v="0"/>
    <n v="200"/>
    <s v="KG"/>
    <m/>
    <s v="V0"/>
    <s v="0% INPUT TAX"/>
    <s v="CHA"/>
    <s v="CLEARING CHARGES"/>
    <n v="0"/>
    <n v="0"/>
    <n v="0"/>
    <n v="0"/>
    <n v="0"/>
    <n v="0"/>
    <m/>
    <n v="0"/>
    <n v="0"/>
    <n v="0"/>
    <n v="0"/>
    <n v="2928.17"/>
    <m/>
    <m/>
    <s v="PCP RM &amp; PM"/>
  </r>
  <r>
    <s v="ZROH"/>
    <x v="0"/>
    <x v="13"/>
    <x v="13"/>
    <n v="102"/>
    <n v="110"/>
    <x v="20"/>
    <n v="10"/>
    <n v="114"/>
    <s v="MIRO"/>
    <s v="Purchase"/>
    <s v="RE"/>
    <n v="2016"/>
    <x v="1"/>
    <n v="5105681780"/>
    <n v="416"/>
    <n v="1"/>
    <s v="INR"/>
    <x v="4"/>
    <x v="4"/>
    <x v="0"/>
    <n v="200"/>
    <s v="KG"/>
    <m/>
    <s v="V0"/>
    <s v="0% INPUT TAX"/>
    <s v="CHA"/>
    <s v="CLEARING CHARGES"/>
    <n v="0"/>
    <n v="0"/>
    <n v="0"/>
    <n v="0"/>
    <n v="0"/>
    <n v="0"/>
    <m/>
    <n v="0"/>
    <n v="0"/>
    <n v="0"/>
    <n v="0"/>
    <n v="3000.28"/>
    <m/>
    <m/>
    <s v="PCP RM &amp; PM"/>
  </r>
  <r>
    <s v="ZPKG"/>
    <x v="1"/>
    <x v="1"/>
    <x v="1"/>
    <n v="102"/>
    <n v="115"/>
    <x v="27"/>
    <n v="10"/>
    <n v="112"/>
    <s v="MIRO"/>
    <s v="Purchase"/>
    <s v="RE"/>
    <n v="2016"/>
    <x v="0"/>
    <n v="5105681841"/>
    <n v="532"/>
    <n v="1"/>
    <s v="INR"/>
    <x v="4"/>
    <x v="4"/>
    <x v="0"/>
    <n v="70000"/>
    <s v="NOS"/>
    <m/>
    <s v="V0"/>
    <s v="0% INPUT TAX"/>
    <s v="CHA"/>
    <s v="CLEARING CHARGES"/>
    <n v="0"/>
    <n v="0"/>
    <n v="0"/>
    <n v="0"/>
    <n v="0"/>
    <n v="0"/>
    <m/>
    <n v="0"/>
    <n v="0"/>
    <n v="0"/>
    <n v="0"/>
    <n v="10386.91"/>
    <m/>
    <m/>
    <s v="PCP RM &amp; PM"/>
  </r>
  <r>
    <s v="ZPKG"/>
    <x v="1"/>
    <x v="1"/>
    <x v="1"/>
    <n v="102"/>
    <n v="115"/>
    <x v="27"/>
    <n v="10"/>
    <n v="112"/>
    <s v="MIRO"/>
    <s v="Purchase"/>
    <s v="RE"/>
    <n v="2016"/>
    <x v="0"/>
    <n v="5105681841"/>
    <n v="532"/>
    <n v="1"/>
    <s v="INR"/>
    <x v="4"/>
    <x v="4"/>
    <x v="0"/>
    <n v="70000"/>
    <s v="NOS"/>
    <m/>
    <s v="V0"/>
    <s v="0% INPUT TAX"/>
    <s v="CHA"/>
    <s v="CLEARING CHARGES"/>
    <n v="0"/>
    <n v="0"/>
    <n v="0"/>
    <n v="0"/>
    <n v="0"/>
    <n v="0"/>
    <m/>
    <n v="0"/>
    <n v="0"/>
    <n v="0"/>
    <n v="0"/>
    <n v="10386.91"/>
    <m/>
    <m/>
    <s v="PCP RM &amp; PM"/>
  </r>
  <r>
    <s v="ZPKG"/>
    <x v="1"/>
    <x v="1"/>
    <x v="1"/>
    <n v="102"/>
    <n v="115"/>
    <x v="27"/>
    <n v="10"/>
    <n v="112"/>
    <s v="MIRO"/>
    <s v="Purchase"/>
    <s v="RE"/>
    <n v="2016"/>
    <x v="0"/>
    <n v="5105681841"/>
    <n v="532"/>
    <n v="1"/>
    <s v="INR"/>
    <x v="4"/>
    <x v="4"/>
    <x v="0"/>
    <n v="70000"/>
    <s v="NOS"/>
    <m/>
    <s v="V0"/>
    <s v="0% INPUT TAX"/>
    <s v="CHA"/>
    <s v="CLEARING CHARGES"/>
    <n v="0"/>
    <n v="0"/>
    <n v="0"/>
    <n v="0"/>
    <n v="0"/>
    <n v="0"/>
    <m/>
    <n v="0"/>
    <n v="0"/>
    <n v="0"/>
    <n v="0"/>
    <n v="10386.91"/>
    <m/>
    <m/>
    <s v="PCP RM &amp; PM"/>
  </r>
  <r>
    <s v="ZPKG"/>
    <x v="1"/>
    <x v="1"/>
    <x v="1"/>
    <n v="102"/>
    <n v="115"/>
    <x v="27"/>
    <n v="10"/>
    <n v="112"/>
    <s v="MIRO"/>
    <s v="Purchase"/>
    <s v="RE"/>
    <n v="2016"/>
    <x v="0"/>
    <n v="5105681841"/>
    <n v="532"/>
    <n v="1"/>
    <s v="INR"/>
    <x v="4"/>
    <x v="4"/>
    <x v="0"/>
    <n v="70000"/>
    <s v="NOS"/>
    <m/>
    <s v="V0"/>
    <s v="0% INPUT TAX"/>
    <s v="CHA"/>
    <s v="CLEARING CHARGES"/>
    <n v="0"/>
    <n v="0"/>
    <n v="0"/>
    <n v="0"/>
    <n v="0"/>
    <n v="0"/>
    <m/>
    <n v="0"/>
    <n v="0"/>
    <n v="0"/>
    <n v="0"/>
    <n v="2600.34"/>
    <m/>
    <m/>
    <s v="PCP RM &amp; PM"/>
  </r>
  <r>
    <s v="ZPKG"/>
    <x v="1"/>
    <x v="1"/>
    <x v="1"/>
    <n v="102"/>
    <n v="115"/>
    <x v="27"/>
    <n v="10"/>
    <n v="112"/>
    <s v="MIRO"/>
    <s v="Purchase"/>
    <s v="RE"/>
    <n v="2016"/>
    <x v="0"/>
    <n v="5105681841"/>
    <n v="532"/>
    <n v="1"/>
    <s v="INR"/>
    <x v="4"/>
    <x v="4"/>
    <x v="0"/>
    <n v="70000"/>
    <s v="NOS"/>
    <m/>
    <s v="V0"/>
    <s v="0% INPUT TAX"/>
    <s v="CHA"/>
    <s v="CLEARING CHARGES"/>
    <n v="0"/>
    <n v="0"/>
    <n v="0"/>
    <n v="0"/>
    <n v="0"/>
    <n v="0"/>
    <m/>
    <n v="0"/>
    <n v="0"/>
    <n v="0"/>
    <n v="0"/>
    <n v="8999.93"/>
    <m/>
    <m/>
    <s v="PCP RM &amp; PM"/>
  </r>
  <r>
    <s v="ZROH"/>
    <x v="0"/>
    <x v="16"/>
    <x v="16"/>
    <n v="102"/>
    <n v="110"/>
    <x v="20"/>
    <n v="20"/>
    <n v="114"/>
    <s v="MIRO"/>
    <s v="Purchase"/>
    <s v="RE"/>
    <n v="2016"/>
    <x v="1"/>
    <n v="5105681853"/>
    <s v="541/541"/>
    <n v="1"/>
    <s v="INR"/>
    <x v="4"/>
    <x v="4"/>
    <x v="0"/>
    <n v="200"/>
    <s v="KG"/>
    <m/>
    <s v="PO"/>
    <s v="I-INV- 14% ST"/>
    <s v="CHA"/>
    <s v="CLEARING CHARGES"/>
    <n v="0"/>
    <n v="0"/>
    <n v="0"/>
    <n v="0"/>
    <n v="0"/>
    <n v="0"/>
    <m/>
    <n v="0"/>
    <n v="0"/>
    <n v="0"/>
    <n v="0"/>
    <n v="5871"/>
    <m/>
    <m/>
    <s v="PCP RM &amp; PM"/>
  </r>
  <r>
    <s v="ZROH"/>
    <x v="0"/>
    <x v="7"/>
    <x v="7"/>
    <n v="102"/>
    <n v="110"/>
    <x v="24"/>
    <n v="10"/>
    <n v="114"/>
    <s v="MIRO"/>
    <s v="Purchase"/>
    <s v="RE"/>
    <n v="2016"/>
    <x v="1"/>
    <n v="5105681854"/>
    <s v="550/550"/>
    <n v="1"/>
    <s v="INR"/>
    <x v="4"/>
    <x v="4"/>
    <x v="0"/>
    <n v="50"/>
    <s v="KG"/>
    <m/>
    <s v="PO"/>
    <s v="I-INV- 14% ST"/>
    <s v="CHA"/>
    <s v="CLEARING CHARGES"/>
    <n v="0"/>
    <n v="0"/>
    <n v="0"/>
    <n v="0"/>
    <n v="0"/>
    <n v="0"/>
    <m/>
    <n v="0"/>
    <n v="0"/>
    <n v="0"/>
    <n v="0"/>
    <n v="5586"/>
    <m/>
    <m/>
    <s v="PCP RM &amp; PM"/>
  </r>
  <r>
    <s v="ZROH"/>
    <x v="2"/>
    <x v="15"/>
    <x v="15"/>
    <n v="102"/>
    <n v="110"/>
    <x v="23"/>
    <n v="10"/>
    <n v="114"/>
    <s v="MIRO"/>
    <s v="Purchase"/>
    <s v="RE"/>
    <n v="2016"/>
    <x v="1"/>
    <n v="5105681855"/>
    <s v="560/560"/>
    <n v="1"/>
    <s v="INR"/>
    <x v="4"/>
    <x v="4"/>
    <x v="0"/>
    <n v="1000"/>
    <s v="KG"/>
    <m/>
    <s v="PO"/>
    <s v="I-INV- 14% ST"/>
    <s v="CHA"/>
    <s v="CLEARING CHARGES"/>
    <n v="0"/>
    <n v="0"/>
    <n v="0"/>
    <n v="0"/>
    <n v="0"/>
    <n v="0"/>
    <m/>
    <n v="0"/>
    <n v="0"/>
    <n v="0"/>
    <n v="0"/>
    <n v="5586"/>
    <m/>
    <m/>
    <s v="PCP RM &amp; PM"/>
  </r>
  <r>
    <s v="ZROH"/>
    <x v="0"/>
    <x v="7"/>
    <x v="7"/>
    <n v="102"/>
    <n v="110"/>
    <x v="24"/>
    <n v="10"/>
    <n v="114"/>
    <s v="MIRO"/>
    <s v="Purchase"/>
    <s v="RE"/>
    <n v="2016"/>
    <x v="1"/>
    <n v="5105682647"/>
    <n v="550"/>
    <n v="1"/>
    <s v="INR"/>
    <x v="4"/>
    <x v="4"/>
    <x v="0"/>
    <n v="50"/>
    <s v="KG"/>
    <m/>
    <s v="V0"/>
    <s v="0% INPUT TAX"/>
    <s v="CHA"/>
    <s v="CLEARING CHARGES"/>
    <n v="0"/>
    <n v="0"/>
    <n v="0"/>
    <n v="0"/>
    <n v="0"/>
    <n v="0"/>
    <m/>
    <n v="0"/>
    <n v="0"/>
    <n v="0"/>
    <n v="0"/>
    <n v="3000.28"/>
    <m/>
    <m/>
    <s v="PCP RM &amp; PM"/>
  </r>
  <r>
    <s v="ZROH"/>
    <x v="0"/>
    <x v="7"/>
    <x v="7"/>
    <n v="102"/>
    <n v="110"/>
    <x v="24"/>
    <n v="10"/>
    <n v="114"/>
    <s v="MIRO"/>
    <s v="Purchase"/>
    <s v="RE"/>
    <n v="2016"/>
    <x v="1"/>
    <n v="5105682647"/>
    <n v="550"/>
    <n v="1"/>
    <s v="INR"/>
    <x v="4"/>
    <x v="4"/>
    <x v="0"/>
    <n v="50"/>
    <s v="KG"/>
    <m/>
    <s v="V0"/>
    <s v="0% INPUT TAX"/>
    <s v="CHA"/>
    <s v="CLEARING CHARGES"/>
    <n v="0"/>
    <n v="0"/>
    <n v="0"/>
    <n v="0"/>
    <n v="0"/>
    <n v="0"/>
    <m/>
    <n v="0"/>
    <n v="0"/>
    <n v="0"/>
    <n v="0"/>
    <n v="3000.28"/>
    <m/>
    <m/>
    <s v="PCP RM &amp; PM"/>
  </r>
  <r>
    <s v="ZROH"/>
    <x v="0"/>
    <x v="7"/>
    <x v="7"/>
    <n v="102"/>
    <n v="110"/>
    <x v="24"/>
    <n v="10"/>
    <n v="114"/>
    <s v="MIRO"/>
    <s v="Purchase"/>
    <s v="RE"/>
    <n v="2016"/>
    <x v="1"/>
    <n v="5105682647"/>
    <n v="550"/>
    <n v="1"/>
    <s v="INR"/>
    <x v="4"/>
    <x v="4"/>
    <x v="0"/>
    <n v="50"/>
    <s v="KG"/>
    <m/>
    <s v="V0"/>
    <s v="0% INPUT TAX"/>
    <s v="CHA"/>
    <s v="CLEARING CHARGES"/>
    <n v="0"/>
    <n v="0"/>
    <n v="0"/>
    <n v="0"/>
    <n v="0"/>
    <n v="0"/>
    <m/>
    <n v="0"/>
    <n v="0"/>
    <n v="0"/>
    <n v="0"/>
    <n v="200.31"/>
    <m/>
    <m/>
    <s v="PCP RM &amp; PM"/>
  </r>
  <r>
    <s v="ZROH"/>
    <x v="0"/>
    <x v="7"/>
    <x v="7"/>
    <n v="102"/>
    <n v="110"/>
    <x v="24"/>
    <n v="10"/>
    <n v="114"/>
    <s v="MIRO"/>
    <s v="Purchase"/>
    <s v="RE"/>
    <n v="2016"/>
    <x v="1"/>
    <n v="5105682647"/>
    <n v="550"/>
    <n v="1"/>
    <s v="INR"/>
    <x v="4"/>
    <x v="4"/>
    <x v="0"/>
    <n v="50"/>
    <s v="KG"/>
    <m/>
    <s v="V0"/>
    <s v="0% INPUT TAX"/>
    <s v="CHA"/>
    <s v="CLEARING CHARGES"/>
    <n v="0"/>
    <n v="0"/>
    <n v="0"/>
    <n v="0"/>
    <n v="0"/>
    <n v="0"/>
    <m/>
    <n v="0"/>
    <n v="0"/>
    <n v="0"/>
    <n v="0"/>
    <n v="3000.28"/>
    <m/>
    <m/>
    <s v="PCP RM &amp; PM"/>
  </r>
  <r>
    <s v="ZROH"/>
    <x v="0"/>
    <x v="7"/>
    <x v="7"/>
    <n v="102"/>
    <n v="110"/>
    <x v="24"/>
    <n v="10"/>
    <n v="114"/>
    <s v="MIRO"/>
    <s v="Purchase"/>
    <s v="RE"/>
    <n v="2016"/>
    <x v="1"/>
    <n v="5105682647"/>
    <n v="550"/>
    <n v="1"/>
    <s v="INR"/>
    <x v="4"/>
    <x v="4"/>
    <x v="0"/>
    <n v="50"/>
    <s v="KG"/>
    <m/>
    <s v="V0"/>
    <s v="0% INPUT TAX"/>
    <s v="CHA"/>
    <s v="CLEARING CHARGES"/>
    <n v="0"/>
    <n v="0"/>
    <n v="0"/>
    <n v="0"/>
    <n v="0"/>
    <n v="0"/>
    <m/>
    <n v="0"/>
    <n v="0"/>
    <n v="0"/>
    <n v="0"/>
    <n v="15258.85"/>
    <m/>
    <m/>
    <s v="PCP RM &amp; PM"/>
  </r>
  <r>
    <s v="ZROH"/>
    <x v="0"/>
    <x v="16"/>
    <x v="16"/>
    <n v="102"/>
    <n v="110"/>
    <x v="20"/>
    <n v="20"/>
    <n v="114"/>
    <s v="MIRO"/>
    <s v="Purchase"/>
    <s v="RE"/>
    <n v="2016"/>
    <x v="1"/>
    <n v="5105682649"/>
    <n v="541"/>
    <n v="1"/>
    <s v="INR"/>
    <x v="4"/>
    <x v="4"/>
    <x v="0"/>
    <n v="200"/>
    <s v="KG"/>
    <m/>
    <s v="V0"/>
    <s v="0% INPUT TAX"/>
    <s v="CHA"/>
    <s v="CLEARING CHARGES"/>
    <n v="0"/>
    <n v="0"/>
    <n v="0"/>
    <n v="0"/>
    <n v="0"/>
    <n v="0"/>
    <m/>
    <n v="0"/>
    <n v="0"/>
    <n v="0"/>
    <n v="0"/>
    <n v="1999.97"/>
    <m/>
    <m/>
    <s v="PCP RM &amp; PM"/>
  </r>
  <r>
    <s v="ZROH"/>
    <x v="0"/>
    <x v="16"/>
    <x v="16"/>
    <n v="102"/>
    <n v="110"/>
    <x v="20"/>
    <n v="20"/>
    <n v="114"/>
    <s v="MIRO"/>
    <s v="Purchase"/>
    <s v="RE"/>
    <n v="2016"/>
    <x v="1"/>
    <n v="5105682649"/>
    <n v="541"/>
    <n v="1"/>
    <s v="INR"/>
    <x v="4"/>
    <x v="4"/>
    <x v="0"/>
    <n v="200"/>
    <s v="KG"/>
    <m/>
    <s v="V0"/>
    <s v="0% INPUT TAX"/>
    <s v="CHA"/>
    <s v="CLEARING CHARGES"/>
    <n v="0"/>
    <n v="0"/>
    <n v="0"/>
    <n v="0"/>
    <n v="0"/>
    <n v="0"/>
    <m/>
    <n v="0"/>
    <n v="0"/>
    <n v="0"/>
    <n v="0"/>
    <n v="3000.28"/>
    <m/>
    <m/>
    <s v="PCP RM &amp; PM"/>
  </r>
  <r>
    <s v="ZROH"/>
    <x v="0"/>
    <x v="16"/>
    <x v="16"/>
    <n v="102"/>
    <n v="110"/>
    <x v="20"/>
    <n v="20"/>
    <n v="114"/>
    <s v="MIRO"/>
    <s v="Purchase"/>
    <s v="RE"/>
    <n v="2016"/>
    <x v="1"/>
    <n v="5105682649"/>
    <n v="541"/>
    <n v="1"/>
    <s v="INR"/>
    <x v="4"/>
    <x v="4"/>
    <x v="0"/>
    <n v="200"/>
    <s v="KG"/>
    <m/>
    <s v="V0"/>
    <s v="0% INPUT TAX"/>
    <s v="CHA"/>
    <s v="CLEARING CHARGES"/>
    <n v="0"/>
    <n v="0"/>
    <n v="0"/>
    <n v="0"/>
    <n v="0"/>
    <n v="0"/>
    <m/>
    <n v="0"/>
    <n v="0"/>
    <n v="0"/>
    <n v="0"/>
    <n v="17144.75"/>
    <m/>
    <m/>
    <s v="PCP RM &amp; PM"/>
  </r>
  <r>
    <s v="ZROH"/>
    <x v="2"/>
    <x v="15"/>
    <x v="15"/>
    <n v="102"/>
    <n v="110"/>
    <x v="23"/>
    <n v="10"/>
    <n v="114"/>
    <s v="MIRO"/>
    <s v="Purchase"/>
    <s v="RE"/>
    <n v="2016"/>
    <x v="1"/>
    <n v="5105682637"/>
    <n v="560"/>
    <n v="1"/>
    <s v="INR"/>
    <x v="4"/>
    <x v="4"/>
    <x v="0"/>
    <n v="1000"/>
    <s v="KG"/>
    <m/>
    <s v="V0"/>
    <s v="0% INPUT TAX"/>
    <s v="CHA"/>
    <s v="CLEARING CHARGES"/>
    <n v="0"/>
    <n v="0"/>
    <n v="0"/>
    <n v="0"/>
    <n v="0"/>
    <n v="0"/>
    <m/>
    <n v="0"/>
    <n v="0"/>
    <n v="0"/>
    <n v="0"/>
    <n v="4999.8"/>
    <m/>
    <m/>
    <s v="PCP RM &amp; PM"/>
  </r>
  <r>
    <s v="ZROH"/>
    <x v="2"/>
    <x v="15"/>
    <x v="15"/>
    <n v="102"/>
    <n v="110"/>
    <x v="23"/>
    <n v="10"/>
    <n v="114"/>
    <s v="MIRO"/>
    <s v="Purchase"/>
    <s v="RE"/>
    <n v="2016"/>
    <x v="1"/>
    <n v="5105682637"/>
    <n v="560"/>
    <n v="1"/>
    <s v="INR"/>
    <x v="4"/>
    <x v="4"/>
    <x v="0"/>
    <n v="1000"/>
    <s v="KG"/>
    <m/>
    <s v="V0"/>
    <s v="0% INPUT TAX"/>
    <s v="CHA"/>
    <s v="CLEARING CHARGES"/>
    <n v="0"/>
    <n v="0"/>
    <n v="0"/>
    <n v="0"/>
    <n v="0"/>
    <n v="0"/>
    <m/>
    <n v="0"/>
    <n v="0"/>
    <n v="0"/>
    <n v="0"/>
    <n v="999.86"/>
    <m/>
    <m/>
    <s v="PCP RM &amp; PM"/>
  </r>
  <r>
    <s v="ZROH"/>
    <x v="2"/>
    <x v="15"/>
    <x v="15"/>
    <n v="102"/>
    <n v="110"/>
    <x v="23"/>
    <n v="10"/>
    <n v="114"/>
    <s v="MIRO"/>
    <s v="Purchase"/>
    <s v="RE"/>
    <n v="2016"/>
    <x v="1"/>
    <n v="5105682637"/>
    <n v="560"/>
    <n v="1"/>
    <s v="INR"/>
    <x v="4"/>
    <x v="4"/>
    <x v="0"/>
    <n v="1000"/>
    <s v="KG"/>
    <m/>
    <s v="V0"/>
    <s v="0% INPUT TAX"/>
    <s v="CHA"/>
    <s v="CLEARING CHARGES"/>
    <n v="0"/>
    <n v="0"/>
    <n v="0"/>
    <n v="0"/>
    <n v="0"/>
    <n v="0"/>
    <m/>
    <n v="0"/>
    <n v="0"/>
    <n v="0"/>
    <n v="0"/>
    <n v="2268.6799999999998"/>
    <m/>
    <m/>
    <s v="PCP RM &amp; PM"/>
  </r>
  <r>
    <s v="ZROH"/>
    <x v="2"/>
    <x v="15"/>
    <x v="15"/>
    <n v="102"/>
    <n v="110"/>
    <x v="23"/>
    <n v="10"/>
    <n v="114"/>
    <s v="MIRO"/>
    <s v="Purchase"/>
    <s v="RE"/>
    <n v="2016"/>
    <x v="1"/>
    <n v="5105682637"/>
    <n v="560"/>
    <n v="1"/>
    <s v="INR"/>
    <x v="4"/>
    <x v="4"/>
    <x v="0"/>
    <n v="1000"/>
    <s v="KG"/>
    <m/>
    <s v="V0"/>
    <s v="0% INPUT TAX"/>
    <s v="CHA"/>
    <s v="CLEARING CHARGES"/>
    <n v="0"/>
    <n v="0"/>
    <n v="0"/>
    <n v="0"/>
    <n v="0"/>
    <n v="0"/>
    <m/>
    <n v="0"/>
    <n v="0"/>
    <n v="0"/>
    <n v="0"/>
    <n v="2999.8"/>
    <m/>
    <m/>
    <s v="PCP RM &amp; PM"/>
  </r>
  <r>
    <s v="ZROH"/>
    <x v="2"/>
    <x v="15"/>
    <x v="15"/>
    <n v="102"/>
    <n v="110"/>
    <x v="23"/>
    <n v="20"/>
    <n v="114"/>
    <s v="MIRO"/>
    <s v="Purchase"/>
    <s v="RE"/>
    <n v="2016"/>
    <x v="1"/>
    <n v="5105682637"/>
    <n v="560"/>
    <n v="1"/>
    <s v="INR"/>
    <x v="4"/>
    <x v="4"/>
    <x v="0"/>
    <n v="1200"/>
    <s v="KG"/>
    <m/>
    <s v="V0"/>
    <s v="0% INPUT TAX"/>
    <s v="CHA"/>
    <s v="CLEARING CHARGES"/>
    <n v="0"/>
    <n v="0"/>
    <n v="0"/>
    <n v="0"/>
    <n v="0"/>
    <n v="0"/>
    <m/>
    <n v="0"/>
    <n v="0"/>
    <n v="0"/>
    <n v="0"/>
    <n v="2999.8"/>
    <m/>
    <m/>
    <s v="PCP RM &amp; PM"/>
  </r>
  <r>
    <s v="ZROH"/>
    <x v="2"/>
    <x v="15"/>
    <x v="15"/>
    <n v="102"/>
    <n v="110"/>
    <x v="23"/>
    <n v="20"/>
    <n v="114"/>
    <s v="MIRO"/>
    <s v="Purchase"/>
    <s v="RE"/>
    <n v="2016"/>
    <x v="1"/>
    <n v="5105682637"/>
    <n v="560"/>
    <n v="1"/>
    <s v="INR"/>
    <x v="4"/>
    <x v="4"/>
    <x v="0"/>
    <n v="1200"/>
    <s v="KG"/>
    <m/>
    <s v="V0"/>
    <s v="0% INPUT TAX"/>
    <s v="CHA"/>
    <s v="CLEARING CHARGES"/>
    <n v="0"/>
    <n v="0"/>
    <n v="0"/>
    <n v="0"/>
    <n v="0"/>
    <n v="0"/>
    <m/>
    <n v="0"/>
    <n v="0"/>
    <n v="0"/>
    <n v="0"/>
    <n v="2999.8"/>
    <m/>
    <m/>
    <s v="PCP RM &amp; PM"/>
  </r>
  <r>
    <s v="ZROH"/>
    <x v="2"/>
    <x v="15"/>
    <x v="15"/>
    <n v="102"/>
    <n v="110"/>
    <x v="23"/>
    <n v="20"/>
    <n v="114"/>
    <s v="MIRO"/>
    <s v="Purchase"/>
    <s v="RE"/>
    <n v="2016"/>
    <x v="1"/>
    <n v="5105682637"/>
    <n v="560"/>
    <n v="1"/>
    <s v="INR"/>
    <x v="4"/>
    <x v="4"/>
    <x v="0"/>
    <n v="1200"/>
    <s v="KG"/>
    <m/>
    <s v="V0"/>
    <s v="0% INPUT TAX"/>
    <s v="CHA"/>
    <s v="CLEARING CHARGES"/>
    <n v="0"/>
    <n v="0"/>
    <n v="0"/>
    <n v="0"/>
    <n v="0"/>
    <n v="0"/>
    <m/>
    <n v="0"/>
    <n v="0"/>
    <n v="0"/>
    <n v="0"/>
    <n v="2999.8"/>
    <m/>
    <m/>
    <s v="PCP RM &amp; PM"/>
  </r>
  <r>
    <s v="ZROH"/>
    <x v="2"/>
    <x v="15"/>
    <x v="15"/>
    <n v="102"/>
    <n v="110"/>
    <x v="23"/>
    <n v="20"/>
    <n v="114"/>
    <s v="MIRO"/>
    <s v="Purchase"/>
    <s v="RE"/>
    <n v="2016"/>
    <x v="1"/>
    <n v="5105682637"/>
    <n v="560"/>
    <n v="1"/>
    <s v="INR"/>
    <x v="4"/>
    <x v="4"/>
    <x v="0"/>
    <n v="1200"/>
    <s v="KG"/>
    <m/>
    <s v="V0"/>
    <s v="0% INPUT TAX"/>
    <s v="CHA"/>
    <s v="CLEARING CHARGES"/>
    <n v="0"/>
    <n v="0"/>
    <n v="0"/>
    <n v="0"/>
    <n v="0"/>
    <n v="0"/>
    <m/>
    <n v="0"/>
    <n v="0"/>
    <n v="0"/>
    <n v="0"/>
    <n v="999.86"/>
    <m/>
    <m/>
    <s v="PCP RM &amp; PM"/>
  </r>
  <r>
    <s v="ZROH"/>
    <x v="2"/>
    <x v="15"/>
    <x v="15"/>
    <n v="102"/>
    <n v="110"/>
    <x v="23"/>
    <n v="20"/>
    <n v="114"/>
    <s v="MIRO"/>
    <s v="Purchase"/>
    <s v="RE"/>
    <n v="2016"/>
    <x v="1"/>
    <n v="5105682637"/>
    <n v="560"/>
    <n v="1"/>
    <s v="INR"/>
    <x v="4"/>
    <x v="4"/>
    <x v="0"/>
    <n v="1200"/>
    <s v="KG"/>
    <m/>
    <s v="V0"/>
    <s v="0% INPUT TAX"/>
    <s v="CHA"/>
    <s v="CLEARING CHARGES"/>
    <n v="0"/>
    <n v="0"/>
    <n v="0"/>
    <n v="0"/>
    <n v="0"/>
    <n v="0"/>
    <m/>
    <n v="0"/>
    <n v="0"/>
    <n v="0"/>
    <n v="0"/>
    <n v="2999.8"/>
    <m/>
    <m/>
    <s v="PCP RM &amp; PM"/>
  </r>
  <r>
    <s v="ZROH"/>
    <x v="2"/>
    <x v="15"/>
    <x v="15"/>
    <n v="102"/>
    <n v="110"/>
    <x v="23"/>
    <n v="20"/>
    <n v="114"/>
    <s v="MIRO"/>
    <s v="Purchase"/>
    <s v="RE"/>
    <n v="2016"/>
    <x v="1"/>
    <n v="5105682637"/>
    <n v="560"/>
    <n v="1"/>
    <s v="INR"/>
    <x v="4"/>
    <x v="4"/>
    <x v="0"/>
    <n v="1200"/>
    <s v="KG"/>
    <m/>
    <s v="V0"/>
    <s v="0% INPUT TAX"/>
    <s v="CHA"/>
    <s v="CLEARING CHARGES"/>
    <n v="0"/>
    <n v="0"/>
    <n v="0"/>
    <n v="0"/>
    <n v="0"/>
    <n v="0"/>
    <m/>
    <n v="0"/>
    <n v="0"/>
    <n v="0"/>
    <n v="0"/>
    <n v="2999.8"/>
    <m/>
    <m/>
    <s v="PCP RM &amp; PM"/>
  </r>
  <r>
    <s v="ZROH"/>
    <x v="0"/>
    <x v="14"/>
    <x v="14"/>
    <n v="102"/>
    <n v="110"/>
    <x v="28"/>
    <n v="10"/>
    <n v="114"/>
    <s v="MIRO"/>
    <s v="Purchase"/>
    <s v="RE"/>
    <n v="2016"/>
    <x v="1"/>
    <n v="5105683140"/>
    <n v="9718565"/>
    <n v="1"/>
    <s v="INR"/>
    <x v="0"/>
    <x v="0"/>
    <x v="0"/>
    <n v="200"/>
    <s v="KG"/>
    <m/>
    <s v="V0"/>
    <s v="0% INPUT TAX"/>
    <m/>
    <s v="BASIC CUSTOM-10%"/>
    <n v="15529.66"/>
    <n v="15529.66"/>
    <n v="0"/>
    <n v="0"/>
    <n v="15529.66"/>
    <n v="0"/>
    <m/>
    <n v="0"/>
    <n v="0"/>
    <n v="0"/>
    <n v="0"/>
    <n v="0"/>
    <m/>
    <m/>
    <s v="PCP RM &amp; PM"/>
  </r>
  <r>
    <s v="ZROH"/>
    <x v="0"/>
    <x v="14"/>
    <x v="14"/>
    <n v="102"/>
    <n v="110"/>
    <x v="28"/>
    <n v="10"/>
    <n v="114"/>
    <s v="MIRO"/>
    <s v="Purchase"/>
    <s v="RE"/>
    <n v="2016"/>
    <x v="1"/>
    <n v="5105683140"/>
    <n v="9718565"/>
    <n v="1"/>
    <s v="INR"/>
    <x v="0"/>
    <x v="0"/>
    <x v="0"/>
    <n v="200"/>
    <s v="KG"/>
    <m/>
    <s v="V0"/>
    <s v="0% INPUT TAX"/>
    <m/>
    <s v="ECess - Basic Custom-2%"/>
    <n v="737.65"/>
    <n v="737.65"/>
    <n v="0"/>
    <n v="0"/>
    <n v="0"/>
    <n v="0"/>
    <m/>
    <n v="737.65"/>
    <n v="0"/>
    <n v="0"/>
    <n v="0"/>
    <n v="0"/>
    <m/>
    <m/>
    <s v="PCP RM &amp; PM"/>
  </r>
  <r>
    <s v="ZROH"/>
    <x v="0"/>
    <x v="14"/>
    <x v="14"/>
    <n v="102"/>
    <n v="110"/>
    <x v="28"/>
    <n v="10"/>
    <n v="114"/>
    <s v="MIRO"/>
    <s v="Purchase"/>
    <s v="RE"/>
    <n v="2016"/>
    <x v="1"/>
    <n v="5105683140"/>
    <n v="9718565"/>
    <n v="1"/>
    <s v="INR"/>
    <x v="0"/>
    <x v="0"/>
    <x v="0"/>
    <n v="200"/>
    <s v="KG"/>
    <m/>
    <s v="V0"/>
    <s v="0% INPUT TAX"/>
    <m/>
    <s v="SECess-Basic Customs-1%"/>
    <n v="368.83"/>
    <n v="368.83"/>
    <n v="0"/>
    <n v="0"/>
    <n v="0"/>
    <n v="0"/>
    <m/>
    <n v="0"/>
    <n v="368.83"/>
    <n v="0"/>
    <n v="0"/>
    <n v="0"/>
    <m/>
    <m/>
    <s v="PCP RM &amp; PM"/>
  </r>
  <r>
    <s v="ZROH"/>
    <x v="0"/>
    <x v="14"/>
    <x v="14"/>
    <n v="102"/>
    <n v="110"/>
    <x v="28"/>
    <n v="10"/>
    <n v="114"/>
    <s v="MIRO"/>
    <s v="Purchase"/>
    <s v="RE"/>
    <n v="2016"/>
    <x v="1"/>
    <n v="5105683140"/>
    <n v="9718565"/>
    <n v="1"/>
    <s v="INR"/>
    <x v="0"/>
    <x v="0"/>
    <x v="0"/>
    <n v="200"/>
    <s v="KG"/>
    <m/>
    <s v="V0"/>
    <s v="0% INPUT TAX"/>
    <m/>
    <s v="ADD. CUSTOM DUTY-4%"/>
    <n v="7731.4"/>
    <n v="7731.4"/>
    <n v="0"/>
    <n v="0"/>
    <n v="0"/>
    <n v="0"/>
    <m/>
    <n v="0"/>
    <n v="0"/>
    <n v="7731.4"/>
    <n v="0"/>
    <n v="0"/>
    <m/>
    <m/>
    <s v="PCP RM &amp; PM"/>
  </r>
  <r>
    <s v="ZROH"/>
    <x v="0"/>
    <x v="14"/>
    <x v="14"/>
    <n v="102"/>
    <n v="110"/>
    <x v="28"/>
    <n v="10"/>
    <n v="114"/>
    <s v="MIRO"/>
    <s v="Purchase"/>
    <s v="RE"/>
    <n v="2016"/>
    <x v="1"/>
    <n v="5105683140"/>
    <n v="9718565"/>
    <n v="1"/>
    <s v="INR"/>
    <x v="0"/>
    <x v="0"/>
    <x v="0"/>
    <n v="200"/>
    <s v="KG"/>
    <m/>
    <s v="V0"/>
    <s v="0% INPUT TAX"/>
    <m/>
    <s v="CVD-12.5%"/>
    <n v="21353.16"/>
    <n v="21353.16"/>
    <n v="0"/>
    <n v="0"/>
    <n v="0"/>
    <n v="0"/>
    <m/>
    <n v="0"/>
    <n v="0"/>
    <n v="0"/>
    <n v="21353.16"/>
    <n v="0"/>
    <m/>
    <m/>
    <s v="PCP RM &amp; PM"/>
  </r>
  <r>
    <s v="ZROH"/>
    <x v="2"/>
    <x v="17"/>
    <x v="17"/>
    <n v="102"/>
    <n v="110"/>
    <x v="29"/>
    <n v="10"/>
    <n v="114"/>
    <s v="MIRO"/>
    <s v="Purchase"/>
    <s v="RE"/>
    <n v="2016"/>
    <x v="1"/>
    <n v="5105683105"/>
    <n v="669"/>
    <n v="1"/>
    <s v="INR"/>
    <x v="4"/>
    <x v="4"/>
    <x v="0"/>
    <n v="680"/>
    <s v="KG"/>
    <m/>
    <s v="V0"/>
    <s v="0% INPUT TAX"/>
    <s v="CHA"/>
    <s v="CLEARING CHARGES"/>
    <n v="0"/>
    <n v="0"/>
    <n v="0"/>
    <n v="0"/>
    <n v="0"/>
    <n v="0"/>
    <m/>
    <n v="0"/>
    <n v="0"/>
    <n v="0"/>
    <n v="0"/>
    <n v="3766.58"/>
    <m/>
    <m/>
    <s v="PCP RM &amp; PM"/>
  </r>
  <r>
    <s v="ZROH"/>
    <x v="2"/>
    <x v="17"/>
    <x v="17"/>
    <n v="102"/>
    <n v="110"/>
    <x v="29"/>
    <n v="10"/>
    <n v="114"/>
    <s v="MIRO"/>
    <s v="Purchase"/>
    <s v="RE"/>
    <n v="2016"/>
    <x v="1"/>
    <n v="5105683105"/>
    <n v="669"/>
    <n v="1"/>
    <s v="INR"/>
    <x v="4"/>
    <x v="4"/>
    <x v="0"/>
    <n v="680"/>
    <s v="KG"/>
    <m/>
    <s v="V0"/>
    <s v="0% INPUT TAX"/>
    <s v="CHA"/>
    <s v="CLEARING CHARGES"/>
    <n v="0"/>
    <n v="0"/>
    <n v="0"/>
    <n v="0"/>
    <n v="0"/>
    <n v="0"/>
    <m/>
    <n v="0"/>
    <n v="0"/>
    <n v="0"/>
    <n v="0"/>
    <n v="3766.6"/>
    <m/>
    <m/>
    <s v="PCP RM &amp; PM"/>
  </r>
  <r>
    <s v="ZROH"/>
    <x v="2"/>
    <x v="17"/>
    <x v="17"/>
    <n v="102"/>
    <n v="110"/>
    <x v="29"/>
    <n v="10"/>
    <n v="114"/>
    <s v="MIRO"/>
    <s v="Purchase"/>
    <s v="RE"/>
    <n v="2016"/>
    <x v="1"/>
    <n v="5105683105"/>
    <n v="669"/>
    <n v="1"/>
    <s v="INR"/>
    <x v="4"/>
    <x v="4"/>
    <x v="0"/>
    <n v="680"/>
    <s v="KG"/>
    <m/>
    <s v="V0"/>
    <s v="0% INPUT TAX"/>
    <s v="CHA"/>
    <s v="CLEARING CHARGES"/>
    <n v="0"/>
    <n v="0"/>
    <n v="0"/>
    <n v="0"/>
    <n v="0"/>
    <n v="0"/>
    <m/>
    <n v="0"/>
    <n v="0"/>
    <n v="0"/>
    <n v="0"/>
    <n v="999.82"/>
    <m/>
    <m/>
    <s v="PCP RM &amp; PM"/>
  </r>
  <r>
    <s v="ZROH"/>
    <x v="3"/>
    <x v="18"/>
    <x v="18"/>
    <n v="102"/>
    <n v="110"/>
    <x v="30"/>
    <n v="10"/>
    <n v="114"/>
    <s v="MIRO"/>
    <s v="Purchase"/>
    <s v="RE"/>
    <n v="2016"/>
    <x v="1"/>
    <n v="5105683125"/>
    <n v="9686782"/>
    <n v="1"/>
    <s v="INR"/>
    <x v="0"/>
    <x v="0"/>
    <x v="0"/>
    <n v="20"/>
    <s v="KG"/>
    <m/>
    <s v="V0"/>
    <s v="0% INPUT TAX"/>
    <m/>
    <s v="BASIC CUSTOM-10%"/>
    <n v="5593.7"/>
    <n v="5593.7"/>
    <n v="0"/>
    <n v="0"/>
    <n v="5593.7"/>
    <n v="0"/>
    <m/>
    <n v="0"/>
    <n v="0"/>
    <n v="0"/>
    <n v="0"/>
    <n v="0"/>
    <m/>
    <m/>
    <s v="PCP RM &amp; PM"/>
  </r>
  <r>
    <s v="ZROH"/>
    <x v="3"/>
    <x v="18"/>
    <x v="18"/>
    <n v="102"/>
    <n v="110"/>
    <x v="30"/>
    <n v="10"/>
    <n v="114"/>
    <s v="MIRO"/>
    <s v="Purchase"/>
    <s v="RE"/>
    <n v="2016"/>
    <x v="1"/>
    <n v="5105683125"/>
    <n v="9686782"/>
    <n v="1"/>
    <s v="INR"/>
    <x v="0"/>
    <x v="0"/>
    <x v="0"/>
    <n v="20"/>
    <s v="KG"/>
    <m/>
    <s v="V0"/>
    <s v="0% INPUT TAX"/>
    <m/>
    <s v="ECess - Basic Custom-2%"/>
    <n v="265.7"/>
    <n v="265.7"/>
    <n v="0"/>
    <n v="0"/>
    <n v="0"/>
    <n v="0"/>
    <m/>
    <n v="265.7"/>
    <n v="0"/>
    <n v="0"/>
    <n v="0"/>
    <n v="0"/>
    <m/>
    <m/>
    <s v="PCP RM &amp; PM"/>
  </r>
  <r>
    <s v="ZROH"/>
    <x v="3"/>
    <x v="18"/>
    <x v="18"/>
    <n v="102"/>
    <n v="110"/>
    <x v="30"/>
    <n v="10"/>
    <n v="114"/>
    <s v="MIRO"/>
    <s v="Purchase"/>
    <s v="RE"/>
    <n v="2016"/>
    <x v="1"/>
    <n v="5105683125"/>
    <n v="9686782"/>
    <n v="1"/>
    <s v="INR"/>
    <x v="0"/>
    <x v="0"/>
    <x v="0"/>
    <n v="20"/>
    <s v="KG"/>
    <m/>
    <s v="V0"/>
    <s v="0% INPUT TAX"/>
    <m/>
    <s v="SECess-Basic Customs-1%"/>
    <n v="132.85"/>
    <n v="132.85"/>
    <n v="0"/>
    <n v="0"/>
    <n v="0"/>
    <n v="0"/>
    <m/>
    <n v="0"/>
    <n v="132.85"/>
    <n v="0"/>
    <n v="0"/>
    <n v="0"/>
    <m/>
    <m/>
    <s v="PCP RM &amp; PM"/>
  </r>
  <r>
    <s v="ZROH"/>
    <x v="3"/>
    <x v="18"/>
    <x v="18"/>
    <n v="102"/>
    <n v="110"/>
    <x v="30"/>
    <n v="10"/>
    <n v="114"/>
    <s v="MIRO"/>
    <s v="Purchase"/>
    <s v="RE"/>
    <n v="2016"/>
    <x v="1"/>
    <n v="5105683125"/>
    <n v="9686782"/>
    <n v="1"/>
    <s v="INR"/>
    <x v="0"/>
    <x v="0"/>
    <x v="0"/>
    <n v="20"/>
    <s v="KG"/>
    <m/>
    <s v="V0"/>
    <s v="0% INPUT TAX"/>
    <m/>
    <s v="ADD. CUSTOM DUTY-4%"/>
    <n v="2784.82"/>
    <n v="2784.82"/>
    <n v="0"/>
    <n v="0"/>
    <n v="0"/>
    <n v="0"/>
    <m/>
    <n v="0"/>
    <n v="0"/>
    <n v="2784.82"/>
    <n v="0"/>
    <n v="0"/>
    <m/>
    <m/>
    <s v="PCP RM &amp; PM"/>
  </r>
  <r>
    <s v="ZROH"/>
    <x v="3"/>
    <x v="18"/>
    <x v="18"/>
    <n v="102"/>
    <n v="110"/>
    <x v="30"/>
    <n v="10"/>
    <n v="114"/>
    <s v="MIRO"/>
    <s v="Purchase"/>
    <s v="RE"/>
    <n v="2016"/>
    <x v="1"/>
    <n v="5105683125"/>
    <n v="9686782"/>
    <n v="1"/>
    <s v="INR"/>
    <x v="0"/>
    <x v="0"/>
    <x v="0"/>
    <n v="20"/>
    <s v="KG"/>
    <m/>
    <s v="V0"/>
    <s v="0% INPUT TAX"/>
    <m/>
    <s v="CVD-12.5%"/>
    <n v="7691.33"/>
    <n v="7691.33"/>
    <n v="0"/>
    <n v="0"/>
    <n v="0"/>
    <n v="0"/>
    <m/>
    <n v="0"/>
    <n v="0"/>
    <n v="0"/>
    <n v="7691.33"/>
    <n v="0"/>
    <m/>
    <m/>
    <s v="PCP RM &amp; PM"/>
  </r>
  <r>
    <s v="ZROH"/>
    <x v="2"/>
    <x v="17"/>
    <x v="17"/>
    <n v="102"/>
    <n v="110"/>
    <x v="29"/>
    <n v="10"/>
    <n v="114"/>
    <s v="MIRO"/>
    <s v="Purchase"/>
    <s v="RE"/>
    <n v="2016"/>
    <x v="1"/>
    <n v="5105683110"/>
    <n v="9732753"/>
    <n v="1"/>
    <s v="INR"/>
    <x v="0"/>
    <x v="0"/>
    <x v="0"/>
    <n v="680"/>
    <s v="KG"/>
    <m/>
    <s v="V0"/>
    <s v="0% INPUT TAX"/>
    <m/>
    <s v="BASIC CUSTOM-7.5%"/>
    <n v="21026.51"/>
    <n v="21026.51"/>
    <n v="0"/>
    <n v="21026.51"/>
    <n v="0"/>
    <n v="0"/>
    <m/>
    <n v="0"/>
    <n v="0"/>
    <n v="0"/>
    <n v="0"/>
    <n v="0"/>
    <m/>
    <m/>
    <s v="PCP RM &amp; PM"/>
  </r>
  <r>
    <s v="ZROH"/>
    <x v="2"/>
    <x v="17"/>
    <x v="17"/>
    <n v="102"/>
    <n v="110"/>
    <x v="29"/>
    <n v="10"/>
    <n v="114"/>
    <s v="MIRO"/>
    <s v="Purchase"/>
    <s v="RE"/>
    <n v="2016"/>
    <x v="1"/>
    <n v="5105683110"/>
    <n v="9732753"/>
    <n v="1"/>
    <s v="INR"/>
    <x v="0"/>
    <x v="0"/>
    <x v="0"/>
    <n v="680"/>
    <s v="KG"/>
    <m/>
    <s v="V0"/>
    <s v="0% INPUT TAX"/>
    <m/>
    <s v="ECess - Basic Custom-2%"/>
    <n v="1173.96"/>
    <n v="1173.96"/>
    <n v="0"/>
    <n v="0"/>
    <n v="0"/>
    <n v="0"/>
    <m/>
    <n v="1173.96"/>
    <n v="0"/>
    <n v="0"/>
    <n v="0"/>
    <n v="0"/>
    <m/>
    <m/>
    <s v="PCP RM &amp; PM"/>
  </r>
  <r>
    <s v="ZROH"/>
    <x v="2"/>
    <x v="17"/>
    <x v="17"/>
    <n v="102"/>
    <n v="110"/>
    <x v="29"/>
    <n v="10"/>
    <n v="114"/>
    <s v="MIRO"/>
    <s v="Purchase"/>
    <s v="RE"/>
    <n v="2016"/>
    <x v="1"/>
    <n v="5105683110"/>
    <n v="9732753"/>
    <n v="1"/>
    <s v="INR"/>
    <x v="0"/>
    <x v="0"/>
    <x v="0"/>
    <n v="680"/>
    <s v="KG"/>
    <m/>
    <s v="V0"/>
    <s v="0% INPUT TAX"/>
    <m/>
    <s v="SECess-Basic Customs-1%"/>
    <n v="586.99"/>
    <n v="586.99"/>
    <n v="0"/>
    <n v="0"/>
    <n v="0"/>
    <n v="0"/>
    <m/>
    <n v="0"/>
    <n v="586.99"/>
    <n v="0"/>
    <n v="0"/>
    <n v="0"/>
    <m/>
    <m/>
    <s v="PCP RM &amp; PM"/>
  </r>
  <r>
    <s v="ZROH"/>
    <x v="2"/>
    <x v="17"/>
    <x v="17"/>
    <n v="102"/>
    <n v="110"/>
    <x v="29"/>
    <n v="10"/>
    <n v="114"/>
    <s v="MIRO"/>
    <s v="Purchase"/>
    <s v="RE"/>
    <n v="2016"/>
    <x v="1"/>
    <n v="5105683110"/>
    <n v="9732753"/>
    <n v="1"/>
    <s v="INR"/>
    <x v="0"/>
    <x v="0"/>
    <x v="0"/>
    <n v="680"/>
    <s v="KG"/>
    <m/>
    <s v="V0"/>
    <s v="0% INPUT TAX"/>
    <m/>
    <s v="ADD. CUSTOM DUTY-4%"/>
    <n v="13632.54"/>
    <n v="13632.54"/>
    <n v="0"/>
    <n v="0"/>
    <n v="0"/>
    <n v="0"/>
    <m/>
    <n v="0"/>
    <n v="0"/>
    <n v="13632.54"/>
    <n v="0"/>
    <n v="0"/>
    <m/>
    <m/>
    <s v="PCP RM &amp; PM"/>
  </r>
  <r>
    <s v="ZROH"/>
    <x v="2"/>
    <x v="17"/>
    <x v="17"/>
    <n v="102"/>
    <n v="110"/>
    <x v="29"/>
    <n v="10"/>
    <n v="114"/>
    <s v="MIRO"/>
    <s v="Purchase"/>
    <s v="RE"/>
    <n v="2016"/>
    <x v="1"/>
    <n v="5105683110"/>
    <n v="9732753"/>
    <n v="1"/>
    <s v="INR"/>
    <x v="0"/>
    <x v="0"/>
    <x v="0"/>
    <n v="680"/>
    <s v="KG"/>
    <m/>
    <s v="V0"/>
    <s v="0% INPUT TAX"/>
    <m/>
    <s v="CVD-12.5%"/>
    <n v="37672.5"/>
    <n v="37672.5"/>
    <n v="0"/>
    <n v="0"/>
    <n v="0"/>
    <n v="0"/>
    <m/>
    <n v="0"/>
    <n v="0"/>
    <n v="0"/>
    <n v="37672.5"/>
    <n v="0"/>
    <m/>
    <m/>
    <s v="PCP RM &amp; PM"/>
  </r>
  <r>
    <s v="ZPKG"/>
    <x v="1"/>
    <x v="1"/>
    <x v="1"/>
    <n v="102"/>
    <n v="115"/>
    <x v="31"/>
    <n v="10"/>
    <n v="112"/>
    <s v="MIRO"/>
    <s v="Purchase"/>
    <s v="RE"/>
    <n v="2016"/>
    <x v="0"/>
    <n v="5105683171"/>
    <n v="9787456"/>
    <n v="1"/>
    <s v="INR"/>
    <x v="0"/>
    <x v="0"/>
    <x v="0"/>
    <n v="70000"/>
    <s v="NOS"/>
    <m/>
    <s v="V0"/>
    <s v="0% INPUT TAX"/>
    <m/>
    <s v="ADD. CUSTOM DUTY-4%"/>
    <n v="17621.46"/>
    <n v="17621.46"/>
    <n v="0"/>
    <n v="0"/>
    <n v="0"/>
    <n v="0"/>
    <m/>
    <n v="0"/>
    <n v="0"/>
    <n v="17621.46"/>
    <n v="0"/>
    <n v="0"/>
    <m/>
    <m/>
    <s v="PCP RM &amp; PM"/>
  </r>
  <r>
    <s v="ZPKG"/>
    <x v="1"/>
    <x v="1"/>
    <x v="1"/>
    <n v="102"/>
    <n v="115"/>
    <x v="31"/>
    <n v="10"/>
    <n v="112"/>
    <s v="MIRO"/>
    <s v="Purchase"/>
    <s v="RE"/>
    <n v="2016"/>
    <x v="0"/>
    <n v="5105683171"/>
    <n v="9787456"/>
    <n v="1"/>
    <s v="INR"/>
    <x v="0"/>
    <x v="0"/>
    <x v="0"/>
    <n v="70000"/>
    <s v="NOS"/>
    <m/>
    <s v="V0"/>
    <s v="0% INPUT TAX"/>
    <m/>
    <s v="BASIC CUSTOM-10%"/>
    <n v="35394.97"/>
    <n v="35394.97"/>
    <n v="0"/>
    <n v="0"/>
    <n v="35394.97"/>
    <n v="0"/>
    <m/>
    <n v="0"/>
    <n v="0"/>
    <n v="0"/>
    <n v="0"/>
    <n v="0"/>
    <m/>
    <m/>
    <s v="PCP RM &amp; PM"/>
  </r>
  <r>
    <s v="ZPKG"/>
    <x v="1"/>
    <x v="1"/>
    <x v="1"/>
    <n v="102"/>
    <n v="115"/>
    <x v="31"/>
    <n v="10"/>
    <n v="112"/>
    <s v="MIRO"/>
    <s v="Purchase"/>
    <s v="RE"/>
    <n v="2016"/>
    <x v="0"/>
    <n v="5105683171"/>
    <n v="9787456"/>
    <n v="1"/>
    <s v="INR"/>
    <x v="0"/>
    <x v="0"/>
    <x v="0"/>
    <n v="70000"/>
    <s v="NOS"/>
    <m/>
    <s v="V0"/>
    <s v="0% INPUT TAX"/>
    <m/>
    <s v="CVD-12.5%"/>
    <n v="48668.08"/>
    <n v="48668.08"/>
    <n v="0"/>
    <n v="0"/>
    <n v="0"/>
    <n v="0"/>
    <m/>
    <n v="0"/>
    <n v="0"/>
    <n v="0"/>
    <n v="48668.08"/>
    <n v="0"/>
    <m/>
    <m/>
    <s v="PCP RM &amp; PM"/>
  </r>
  <r>
    <s v="ZPKG"/>
    <x v="1"/>
    <x v="1"/>
    <x v="1"/>
    <n v="102"/>
    <n v="115"/>
    <x v="31"/>
    <n v="10"/>
    <n v="112"/>
    <s v="MIRO"/>
    <s v="Purchase"/>
    <s v="RE"/>
    <n v="2016"/>
    <x v="0"/>
    <n v="5105683171"/>
    <n v="9787456"/>
    <n v="1"/>
    <s v="INR"/>
    <x v="0"/>
    <x v="0"/>
    <x v="0"/>
    <n v="70000"/>
    <s v="NOS"/>
    <m/>
    <s v="V0"/>
    <s v="0% INPUT TAX"/>
    <m/>
    <s v="ECess - Basic Custom-2%"/>
    <n v="1681.26"/>
    <n v="1681.26"/>
    <n v="0"/>
    <n v="0"/>
    <n v="0"/>
    <n v="0"/>
    <m/>
    <n v="1681.26"/>
    <n v="0"/>
    <n v="0"/>
    <n v="0"/>
    <n v="0"/>
    <m/>
    <m/>
    <s v="PCP RM &amp; PM"/>
  </r>
  <r>
    <s v="ZPKG"/>
    <x v="1"/>
    <x v="1"/>
    <x v="1"/>
    <n v="102"/>
    <n v="115"/>
    <x v="31"/>
    <n v="10"/>
    <n v="112"/>
    <s v="MIRO"/>
    <s v="Purchase"/>
    <s v="RE"/>
    <n v="2016"/>
    <x v="0"/>
    <n v="5105683171"/>
    <n v="9787456"/>
    <n v="1"/>
    <s v="INR"/>
    <x v="0"/>
    <x v="0"/>
    <x v="0"/>
    <n v="70000"/>
    <s v="NOS"/>
    <m/>
    <s v="V0"/>
    <s v="0% INPUT TAX"/>
    <m/>
    <s v="SECess-Basic Customs-1%"/>
    <n v="840.63"/>
    <n v="840.63"/>
    <n v="0"/>
    <n v="0"/>
    <n v="0"/>
    <n v="0"/>
    <m/>
    <n v="0"/>
    <n v="840.63"/>
    <n v="0"/>
    <n v="0"/>
    <n v="0"/>
    <m/>
    <m/>
    <s v="PCP RM &amp; PM"/>
  </r>
  <r>
    <s v="ZPKG"/>
    <x v="1"/>
    <x v="3"/>
    <x v="3"/>
    <n v="102"/>
    <n v="115"/>
    <x v="32"/>
    <n v="10"/>
    <n v="112"/>
    <s v="MIRO"/>
    <s v="Purchase"/>
    <s v="RE"/>
    <n v="2016"/>
    <x v="0"/>
    <n v="5105683172"/>
    <n v="9810229"/>
    <n v="1"/>
    <s v="INR"/>
    <x v="0"/>
    <x v="0"/>
    <x v="0"/>
    <n v="196000"/>
    <s v="NOS"/>
    <m/>
    <s v="V0"/>
    <s v="0% INPUT TAX"/>
    <m/>
    <s v="ADD. CUSTOM DUTY-4%"/>
    <n v="9994.2199999999993"/>
    <n v="9994.2199999999993"/>
    <n v="0"/>
    <n v="0"/>
    <n v="0"/>
    <n v="0"/>
    <m/>
    <n v="0"/>
    <n v="0"/>
    <n v="9994.2199999999993"/>
    <n v="0"/>
    <n v="0"/>
    <m/>
    <m/>
    <s v="PCP RM &amp; PM"/>
  </r>
  <r>
    <s v="ZPKG"/>
    <x v="1"/>
    <x v="3"/>
    <x v="3"/>
    <n v="102"/>
    <n v="115"/>
    <x v="32"/>
    <n v="10"/>
    <n v="112"/>
    <s v="MIRO"/>
    <s v="Purchase"/>
    <s v="RE"/>
    <n v="2016"/>
    <x v="0"/>
    <n v="5105683172"/>
    <n v="9810229"/>
    <n v="1"/>
    <s v="INR"/>
    <x v="0"/>
    <x v="0"/>
    <x v="0"/>
    <n v="196000"/>
    <s v="NOS"/>
    <m/>
    <s v="V0"/>
    <s v="0% INPUT TAX"/>
    <m/>
    <s v="BASIC CUSTOM-6%"/>
    <n v="12510.76"/>
    <n v="12510.76"/>
    <n v="12510.76"/>
    <n v="0"/>
    <n v="0"/>
    <n v="0"/>
    <m/>
    <n v="0"/>
    <n v="0"/>
    <n v="0"/>
    <n v="0"/>
    <n v="0"/>
    <m/>
    <m/>
    <s v="PCP RM &amp; PM"/>
  </r>
  <r>
    <s v="ZPKG"/>
    <x v="1"/>
    <x v="3"/>
    <x v="3"/>
    <n v="102"/>
    <n v="115"/>
    <x v="32"/>
    <n v="10"/>
    <n v="112"/>
    <s v="MIRO"/>
    <s v="Purchase"/>
    <s v="RE"/>
    <n v="2016"/>
    <x v="0"/>
    <n v="5105683172"/>
    <n v="9810229"/>
    <n v="1"/>
    <s v="INR"/>
    <x v="0"/>
    <x v="0"/>
    <x v="0"/>
    <n v="196000"/>
    <s v="NOS"/>
    <m/>
    <s v="V0"/>
    <s v="0% INPUT TAX"/>
    <m/>
    <s v="CVD-12.5%"/>
    <n v="27627.91"/>
    <n v="27627.91"/>
    <n v="0"/>
    <n v="0"/>
    <n v="0"/>
    <n v="0"/>
    <m/>
    <n v="0"/>
    <n v="0"/>
    <n v="0"/>
    <n v="27627.91"/>
    <n v="0"/>
    <m/>
    <m/>
    <s v="PCP RM &amp; PM"/>
  </r>
  <r>
    <s v="ZPKG"/>
    <x v="1"/>
    <x v="3"/>
    <x v="3"/>
    <n v="102"/>
    <n v="115"/>
    <x v="32"/>
    <n v="10"/>
    <n v="112"/>
    <s v="MIRO"/>
    <s v="Purchase"/>
    <s v="RE"/>
    <n v="2016"/>
    <x v="0"/>
    <n v="5105683172"/>
    <n v="9810229"/>
    <n v="1"/>
    <s v="INR"/>
    <x v="0"/>
    <x v="0"/>
    <x v="0"/>
    <n v="196000"/>
    <s v="NOS"/>
    <m/>
    <s v="V0"/>
    <s v="0% INPUT TAX"/>
    <m/>
    <s v="ECess - Basic Custom-2%"/>
    <n v="802.76"/>
    <n v="802.76"/>
    <n v="0"/>
    <n v="0"/>
    <n v="0"/>
    <n v="0"/>
    <m/>
    <n v="802.76"/>
    <n v="0"/>
    <n v="0"/>
    <n v="0"/>
    <n v="0"/>
    <m/>
    <m/>
    <s v="PCP RM &amp; PM"/>
  </r>
  <r>
    <s v="ZPKG"/>
    <x v="1"/>
    <x v="3"/>
    <x v="3"/>
    <n v="102"/>
    <n v="115"/>
    <x v="32"/>
    <n v="10"/>
    <n v="112"/>
    <s v="MIRO"/>
    <s v="Purchase"/>
    <s v="RE"/>
    <n v="2016"/>
    <x v="0"/>
    <n v="5105683172"/>
    <n v="9810229"/>
    <n v="1"/>
    <s v="INR"/>
    <x v="0"/>
    <x v="0"/>
    <x v="0"/>
    <n v="196000"/>
    <s v="NOS"/>
    <m/>
    <s v="V0"/>
    <s v="0% INPUT TAX"/>
    <m/>
    <s v="SECess-Basic Customs-1%"/>
    <n v="401.38"/>
    <n v="401.38"/>
    <n v="0"/>
    <n v="0"/>
    <n v="0"/>
    <n v="0"/>
    <m/>
    <n v="0"/>
    <n v="401.38"/>
    <n v="0"/>
    <n v="0"/>
    <n v="0"/>
    <m/>
    <m/>
    <s v="PCP RM &amp; PM"/>
  </r>
  <r>
    <s v="ZPKG"/>
    <x v="1"/>
    <x v="3"/>
    <x v="3"/>
    <n v="102"/>
    <n v="115"/>
    <x v="16"/>
    <n v="10"/>
    <n v="112"/>
    <s v="MIRO"/>
    <s v="Purchase"/>
    <s v="RE"/>
    <n v="2016"/>
    <x v="0"/>
    <n v="5105683172"/>
    <n v="9810229"/>
    <n v="1"/>
    <s v="INR"/>
    <x v="0"/>
    <x v="0"/>
    <x v="0"/>
    <n v="196000"/>
    <s v="NOS"/>
    <m/>
    <s v="V0"/>
    <s v="0% INPUT TAX"/>
    <m/>
    <s v="BASIC CUSTOM-6%"/>
    <n v="12510.75"/>
    <n v="12510.75"/>
    <n v="12510.75"/>
    <n v="0"/>
    <n v="0"/>
    <n v="0"/>
    <m/>
    <n v="0"/>
    <n v="0"/>
    <n v="0"/>
    <n v="0"/>
    <n v="0"/>
    <m/>
    <m/>
    <s v="PCP RM &amp; PM"/>
  </r>
  <r>
    <s v="ZPKG"/>
    <x v="1"/>
    <x v="3"/>
    <x v="3"/>
    <n v="102"/>
    <n v="115"/>
    <x v="16"/>
    <n v="10"/>
    <n v="112"/>
    <s v="MIRO"/>
    <s v="Purchase"/>
    <s v="RE"/>
    <n v="2016"/>
    <x v="0"/>
    <n v="5105683172"/>
    <n v="9810229"/>
    <n v="1"/>
    <s v="INR"/>
    <x v="0"/>
    <x v="0"/>
    <x v="0"/>
    <n v="196000"/>
    <s v="NOS"/>
    <m/>
    <s v="V0"/>
    <s v="0% INPUT TAX"/>
    <m/>
    <s v="CVD-12.5%"/>
    <n v="27627.919999999998"/>
    <n v="27627.919999999998"/>
    <n v="0"/>
    <n v="0"/>
    <n v="0"/>
    <n v="0"/>
    <m/>
    <n v="0"/>
    <n v="0"/>
    <n v="0"/>
    <n v="27627.919999999998"/>
    <n v="0"/>
    <m/>
    <m/>
    <s v="PCP RM &amp; PM"/>
  </r>
  <r>
    <s v="ZPKG"/>
    <x v="1"/>
    <x v="3"/>
    <x v="3"/>
    <n v="102"/>
    <n v="115"/>
    <x v="16"/>
    <n v="10"/>
    <n v="112"/>
    <s v="MIRO"/>
    <s v="Purchase"/>
    <s v="RE"/>
    <n v="2016"/>
    <x v="0"/>
    <n v="5105683172"/>
    <n v="9810229"/>
    <n v="1"/>
    <s v="INR"/>
    <x v="0"/>
    <x v="0"/>
    <x v="0"/>
    <n v="196000"/>
    <s v="NOS"/>
    <m/>
    <s v="V0"/>
    <s v="0% INPUT TAX"/>
    <m/>
    <s v="ECess - Basic Custom-2%"/>
    <n v="802.7"/>
    <n v="802.7"/>
    <n v="0"/>
    <n v="0"/>
    <n v="0"/>
    <n v="0"/>
    <m/>
    <n v="802.7"/>
    <n v="0"/>
    <n v="0"/>
    <n v="0"/>
    <n v="0"/>
    <m/>
    <m/>
    <s v="PCP RM &amp; PM"/>
  </r>
  <r>
    <s v="ZPKG"/>
    <x v="1"/>
    <x v="3"/>
    <x v="3"/>
    <n v="102"/>
    <n v="115"/>
    <x v="16"/>
    <n v="10"/>
    <n v="112"/>
    <s v="MIRO"/>
    <s v="Purchase"/>
    <s v="RE"/>
    <n v="2016"/>
    <x v="0"/>
    <n v="5105683172"/>
    <n v="9810229"/>
    <n v="1"/>
    <s v="INR"/>
    <x v="0"/>
    <x v="0"/>
    <x v="0"/>
    <n v="196000"/>
    <s v="NOS"/>
    <m/>
    <s v="V0"/>
    <s v="0% INPUT TAX"/>
    <m/>
    <s v="SECess-Basic Customs-1%"/>
    <n v="401.39"/>
    <n v="401.39"/>
    <n v="0"/>
    <n v="0"/>
    <n v="0"/>
    <n v="0"/>
    <m/>
    <n v="0"/>
    <n v="401.39"/>
    <n v="0"/>
    <n v="0"/>
    <n v="0"/>
    <m/>
    <m/>
    <s v="PCP RM &amp; PM"/>
  </r>
  <r>
    <s v="ZPKG"/>
    <x v="1"/>
    <x v="3"/>
    <x v="3"/>
    <n v="102"/>
    <n v="115"/>
    <x v="16"/>
    <n v="10"/>
    <n v="112"/>
    <s v="MIRO"/>
    <s v="Purchase"/>
    <s v="RE"/>
    <n v="2016"/>
    <x v="0"/>
    <n v="5105683172"/>
    <n v="9810229"/>
    <n v="1"/>
    <s v="INR"/>
    <x v="0"/>
    <x v="0"/>
    <x v="0"/>
    <n v="196000"/>
    <s v="NOS"/>
    <m/>
    <s v="V0"/>
    <s v="0% INPUT TAX"/>
    <m/>
    <s v="ADD. CUSTOM DUTY-4%"/>
    <n v="9994.2099999999991"/>
    <n v="9994.2099999999991"/>
    <n v="0"/>
    <n v="0"/>
    <n v="0"/>
    <n v="0"/>
    <m/>
    <n v="0"/>
    <n v="0"/>
    <n v="9994.2099999999991"/>
    <n v="0"/>
    <n v="0"/>
    <m/>
    <m/>
    <s v="PCP RM &amp; PM"/>
  </r>
  <r>
    <s v="ZROH"/>
    <x v="3"/>
    <x v="11"/>
    <x v="11"/>
    <n v="102"/>
    <n v="110"/>
    <x v="17"/>
    <n v="10"/>
    <n v="114"/>
    <s v="MIRO"/>
    <s v="Purchase"/>
    <s v="RE"/>
    <n v="2016"/>
    <x v="1"/>
    <n v="5105683036"/>
    <n v="1646"/>
    <n v="1"/>
    <s v="INR"/>
    <x v="5"/>
    <x v="5"/>
    <x v="0"/>
    <n v="190"/>
    <s v="KG"/>
    <m/>
    <s v="V0"/>
    <s v="0% INPUT TAX"/>
    <s v="TRANSPORTER"/>
    <s v="TRANSPORT LOCAL"/>
    <n v="0"/>
    <n v="0"/>
    <n v="0"/>
    <n v="0"/>
    <n v="0"/>
    <n v="0"/>
    <m/>
    <n v="0"/>
    <n v="0"/>
    <n v="0"/>
    <n v="0"/>
    <n v="0"/>
    <m/>
    <n v="4867.5"/>
    <s v="PCP RM &amp; PM"/>
  </r>
  <r>
    <s v="ZROH"/>
    <x v="3"/>
    <x v="11"/>
    <x v="11"/>
    <n v="102"/>
    <n v="110"/>
    <x v="17"/>
    <n v="20"/>
    <n v="114"/>
    <s v="MIRO"/>
    <s v="Purchase"/>
    <s v="RE"/>
    <n v="2016"/>
    <x v="1"/>
    <n v="5105683036"/>
    <n v="1646"/>
    <n v="1"/>
    <s v="INR"/>
    <x v="5"/>
    <x v="5"/>
    <x v="0"/>
    <n v="190"/>
    <s v="KG"/>
    <m/>
    <s v="V0"/>
    <s v="0% INPUT TAX"/>
    <s v="TRANSPORTER"/>
    <s v="TRANSPORT LOCAL"/>
    <n v="0"/>
    <n v="0"/>
    <n v="0"/>
    <n v="0"/>
    <n v="0"/>
    <n v="0"/>
    <m/>
    <n v="0"/>
    <n v="0"/>
    <n v="0"/>
    <n v="0"/>
    <n v="0"/>
    <m/>
    <n v="4867.5"/>
    <s v="PCP RM &amp; PM"/>
  </r>
  <r>
    <s v="ZROH"/>
    <x v="0"/>
    <x v="14"/>
    <x v="14"/>
    <n v="102"/>
    <n v="110"/>
    <x v="28"/>
    <n v="10"/>
    <n v="114"/>
    <s v="MIRO"/>
    <s v="Purchase"/>
    <s v="RE"/>
    <n v="2016"/>
    <x v="1"/>
    <n v="5105683108"/>
    <n v="584"/>
    <n v="1"/>
    <s v="INR"/>
    <x v="4"/>
    <x v="4"/>
    <x v="0"/>
    <n v="200"/>
    <s v="KG"/>
    <m/>
    <s v="V0"/>
    <s v="0% INPUT TAX"/>
    <s v="CHA"/>
    <s v="CLEARING CHARGES"/>
    <n v="0"/>
    <n v="0"/>
    <n v="0"/>
    <n v="0"/>
    <n v="0"/>
    <n v="0"/>
    <m/>
    <n v="0"/>
    <n v="0"/>
    <n v="0"/>
    <n v="0"/>
    <n v="1062.08"/>
    <m/>
    <m/>
    <s v="PCP RM &amp; PM"/>
  </r>
  <r>
    <s v="ZROH"/>
    <x v="0"/>
    <x v="14"/>
    <x v="14"/>
    <n v="102"/>
    <n v="110"/>
    <x v="28"/>
    <n v="10"/>
    <n v="114"/>
    <s v="MIRO"/>
    <s v="Purchase"/>
    <s v="RE"/>
    <n v="2016"/>
    <x v="1"/>
    <n v="5105683108"/>
    <n v="584"/>
    <n v="1"/>
    <s v="INR"/>
    <x v="4"/>
    <x v="4"/>
    <x v="0"/>
    <n v="200"/>
    <s v="KG"/>
    <m/>
    <s v="V0"/>
    <s v="0% INPUT TAX"/>
    <s v="CHA"/>
    <s v="CLEARING CHARGES"/>
    <n v="0"/>
    <n v="0"/>
    <n v="0"/>
    <n v="0"/>
    <n v="0"/>
    <n v="0"/>
    <m/>
    <n v="0"/>
    <n v="0"/>
    <n v="0"/>
    <n v="0"/>
    <n v="2999.73"/>
    <m/>
    <m/>
    <s v="PCP RM &amp; PM"/>
  </r>
  <r>
    <s v="ZROH"/>
    <x v="0"/>
    <x v="14"/>
    <x v="14"/>
    <n v="102"/>
    <n v="110"/>
    <x v="28"/>
    <n v="10"/>
    <n v="114"/>
    <s v="MIRO"/>
    <s v="Purchase"/>
    <s v="RE"/>
    <n v="2016"/>
    <x v="1"/>
    <n v="5105683108"/>
    <n v="584"/>
    <n v="1"/>
    <s v="INR"/>
    <x v="4"/>
    <x v="4"/>
    <x v="0"/>
    <n v="200"/>
    <s v="KG"/>
    <m/>
    <s v="V0"/>
    <s v="0% INPUT TAX"/>
    <s v="CHA"/>
    <s v="CLEARING CHARGES"/>
    <n v="0"/>
    <n v="0"/>
    <n v="0"/>
    <n v="0"/>
    <n v="0"/>
    <n v="0"/>
    <m/>
    <n v="0"/>
    <n v="0"/>
    <n v="0"/>
    <n v="0"/>
    <n v="2999.73"/>
    <m/>
    <m/>
    <s v="PCP RM &amp; PM"/>
  </r>
  <r>
    <s v="ZROH"/>
    <x v="0"/>
    <x v="14"/>
    <x v="14"/>
    <n v="102"/>
    <n v="110"/>
    <x v="28"/>
    <n v="10"/>
    <n v="114"/>
    <s v="MIRO"/>
    <s v="Purchase"/>
    <s v="RE"/>
    <n v="2016"/>
    <x v="1"/>
    <n v="5105683108"/>
    <n v="584"/>
    <n v="1"/>
    <s v="INR"/>
    <x v="4"/>
    <x v="4"/>
    <x v="0"/>
    <n v="200"/>
    <s v="KG"/>
    <m/>
    <s v="V0"/>
    <s v="0% INPUT TAX"/>
    <s v="CHA"/>
    <s v="CLEARING CHARGES"/>
    <n v="0"/>
    <n v="0"/>
    <n v="0"/>
    <n v="0"/>
    <n v="0"/>
    <n v="0"/>
    <m/>
    <n v="0"/>
    <n v="0"/>
    <n v="0"/>
    <n v="0"/>
    <n v="2999.73"/>
    <m/>
    <m/>
    <s v="PCP RM &amp; PM"/>
  </r>
  <r>
    <s v="ZROH"/>
    <x v="0"/>
    <x v="14"/>
    <x v="14"/>
    <n v="102"/>
    <n v="110"/>
    <x v="28"/>
    <n v="10"/>
    <n v="114"/>
    <s v="MIRO"/>
    <s v="Purchase"/>
    <s v="RE"/>
    <n v="2016"/>
    <x v="1"/>
    <n v="5105683108"/>
    <n v="584"/>
    <n v="1"/>
    <s v="INR"/>
    <x v="4"/>
    <x v="4"/>
    <x v="0"/>
    <n v="200"/>
    <s v="KG"/>
    <m/>
    <s v="V0"/>
    <s v="0% INPUT TAX"/>
    <s v="CHA"/>
    <s v="CLEARING CHARGES"/>
    <n v="0"/>
    <n v="0"/>
    <n v="0"/>
    <n v="0"/>
    <n v="0"/>
    <n v="0"/>
    <m/>
    <n v="0"/>
    <n v="0"/>
    <n v="0"/>
    <n v="0"/>
    <n v="2999.73"/>
    <m/>
    <m/>
    <s v="PCP RM &amp; PM"/>
  </r>
  <r>
    <s v="ZROH"/>
    <x v="0"/>
    <x v="13"/>
    <x v="13"/>
    <n v="102"/>
    <n v="110"/>
    <x v="20"/>
    <n v="10"/>
    <n v="114"/>
    <s v="MIRO"/>
    <s v="Purchase"/>
    <s v="RE"/>
    <n v="2016"/>
    <x v="1"/>
    <n v="5105683052"/>
    <n v="1643"/>
    <n v="1"/>
    <s v="INR"/>
    <x v="5"/>
    <x v="5"/>
    <x v="0"/>
    <n v="200"/>
    <s v="KG"/>
    <m/>
    <s v="V0"/>
    <s v="0% INPUT TAX"/>
    <s v="TRANSPORTER"/>
    <s v="TRANSPORT LOCAL"/>
    <n v="0"/>
    <n v="0"/>
    <n v="0"/>
    <n v="0"/>
    <n v="0"/>
    <n v="0"/>
    <m/>
    <n v="0"/>
    <n v="0"/>
    <n v="0"/>
    <n v="0"/>
    <n v="0"/>
    <m/>
    <n v="3754.5"/>
    <s v="PCP RM &amp; PM"/>
  </r>
  <r>
    <s v="ZROH"/>
    <x v="2"/>
    <x v="5"/>
    <x v="5"/>
    <n v="102"/>
    <n v="120"/>
    <x v="22"/>
    <n v="10"/>
    <n v="114"/>
    <s v="MIRO"/>
    <s v="Purchase"/>
    <s v="RE"/>
    <n v="2016"/>
    <x v="1"/>
    <n v="5105683038"/>
    <n v="1645"/>
    <n v="1"/>
    <s v="INR"/>
    <x v="5"/>
    <x v="5"/>
    <x v="0"/>
    <n v="100"/>
    <s v="KG"/>
    <m/>
    <s v="V0"/>
    <s v="0% INPUT TAX"/>
    <s v="TRANSPORTER"/>
    <s v="TRANSPORT LOCAL"/>
    <n v="0"/>
    <n v="0"/>
    <n v="0"/>
    <n v="0"/>
    <n v="0"/>
    <n v="0"/>
    <m/>
    <n v="0"/>
    <n v="0"/>
    <n v="0"/>
    <n v="0"/>
    <n v="0"/>
    <m/>
    <n v="2077"/>
    <s v="PCP RM &amp; PM"/>
  </r>
  <r>
    <s v="ZROH"/>
    <x v="0"/>
    <x v="12"/>
    <x v="12"/>
    <n v="102"/>
    <n v="110"/>
    <x v="19"/>
    <n v="10"/>
    <n v="114"/>
    <s v="MIRO"/>
    <s v="Purchase"/>
    <s v="RE"/>
    <n v="2016"/>
    <x v="1"/>
    <n v="5105683051"/>
    <n v="1574"/>
    <n v="1"/>
    <s v="INR"/>
    <x v="5"/>
    <x v="5"/>
    <x v="0"/>
    <n v="600"/>
    <s v="KG"/>
    <m/>
    <s v="V0"/>
    <s v="0% INPUT TAX"/>
    <s v="TRANSPORTER"/>
    <s v="TRANSPORT LOCAL"/>
    <n v="0"/>
    <n v="0"/>
    <n v="0"/>
    <n v="0"/>
    <n v="0"/>
    <n v="0"/>
    <m/>
    <n v="0"/>
    <n v="0"/>
    <n v="0"/>
    <n v="0"/>
    <n v="0"/>
    <m/>
    <n v="6420.5"/>
    <s v="PCP RM &amp; PM"/>
  </r>
  <r>
    <s v="ZROH"/>
    <x v="0"/>
    <x v="12"/>
    <x v="12"/>
    <n v="102"/>
    <n v="110"/>
    <x v="19"/>
    <n v="20"/>
    <n v="114"/>
    <s v="MIRO"/>
    <s v="Purchase"/>
    <s v="RE"/>
    <n v="2016"/>
    <x v="1"/>
    <n v="5105683051"/>
    <n v="1574"/>
    <n v="1"/>
    <s v="INR"/>
    <x v="5"/>
    <x v="5"/>
    <x v="0"/>
    <n v="600"/>
    <s v="KG"/>
    <m/>
    <s v="V0"/>
    <s v="0% INPUT TAX"/>
    <s v="TRANSPORTER"/>
    <s v="TRANSPORT LOCAL"/>
    <n v="0"/>
    <n v="0"/>
    <n v="0"/>
    <n v="0"/>
    <n v="0"/>
    <n v="0"/>
    <m/>
    <n v="0"/>
    <n v="0"/>
    <n v="0"/>
    <n v="0"/>
    <n v="0"/>
    <m/>
    <n v="6420.5"/>
    <s v="PCP RM &amp; PM"/>
  </r>
  <r>
    <s v="ZROH"/>
    <x v="0"/>
    <x v="19"/>
    <x v="19"/>
    <n v="102"/>
    <n v="115"/>
    <x v="33"/>
    <n v="10"/>
    <n v="112"/>
    <s v="MIRO"/>
    <s v="Purchase"/>
    <s v="RE"/>
    <n v="2016"/>
    <x v="0"/>
    <n v="5105683243"/>
    <n v="35491"/>
    <n v="63.996099999999998"/>
    <s v="USD"/>
    <x v="12"/>
    <x v="12"/>
    <x v="7"/>
    <n v="25"/>
    <s v="KG"/>
    <n v="34221.910000000003"/>
    <s v="V0"/>
    <s v="0% INPUT TAX"/>
    <s v="IMPORT"/>
    <s v="IMPORT BASIC"/>
    <n v="34221.910000000003"/>
    <n v="0"/>
    <n v="0"/>
    <n v="0"/>
    <n v="0"/>
    <n v="0"/>
    <m/>
    <n v="0"/>
    <n v="0"/>
    <n v="0"/>
    <n v="0"/>
    <n v="0"/>
    <m/>
    <m/>
    <s v="PCP RM &amp; PM"/>
  </r>
  <r>
    <s v="ZROH"/>
    <x v="0"/>
    <x v="20"/>
    <x v="20"/>
    <n v="102"/>
    <n v="115"/>
    <x v="33"/>
    <n v="20"/>
    <n v="112"/>
    <s v="MIRO"/>
    <s v="Purchase"/>
    <s v="RE"/>
    <n v="2016"/>
    <x v="0"/>
    <n v="5105683243"/>
    <n v="35491"/>
    <n v="63.996099999999998"/>
    <s v="USD"/>
    <x v="12"/>
    <x v="12"/>
    <x v="7"/>
    <n v="25"/>
    <s v="KG"/>
    <n v="34141.919999999998"/>
    <s v="V0"/>
    <s v="0% INPUT TAX"/>
    <s v="IMPORT"/>
    <s v="IMPORT BASIC"/>
    <n v="34141.919999999998"/>
    <n v="0"/>
    <n v="0"/>
    <n v="0"/>
    <n v="0"/>
    <n v="0"/>
    <m/>
    <n v="0"/>
    <n v="0"/>
    <n v="0"/>
    <n v="0"/>
    <n v="0"/>
    <m/>
    <m/>
    <s v="PCP RM &amp; PM"/>
  </r>
  <r>
    <s v="ZROH"/>
    <x v="0"/>
    <x v="19"/>
    <x v="19"/>
    <n v="102"/>
    <n v="115"/>
    <x v="33"/>
    <n v="10"/>
    <n v="112"/>
    <s v="MIRO"/>
    <s v="Purchase"/>
    <s v="RE"/>
    <n v="2016"/>
    <x v="0"/>
    <n v="5105683243"/>
    <n v="35491"/>
    <n v="63.996099999999998"/>
    <s v="USD"/>
    <x v="12"/>
    <x v="12"/>
    <x v="7"/>
    <n v="25"/>
    <s v="KG"/>
    <n v="11071.33"/>
    <s v="V0"/>
    <s v="0% INPUT TAX"/>
    <s v="IMPORT"/>
    <s v="IMPORT BASIC"/>
    <n v="11071.33"/>
    <n v="0"/>
    <n v="0"/>
    <n v="0"/>
    <n v="0"/>
    <n v="0"/>
    <m/>
    <n v="0"/>
    <n v="0"/>
    <n v="0"/>
    <n v="0"/>
    <n v="0"/>
    <m/>
    <m/>
    <s v="PCP RM &amp; PM"/>
  </r>
  <r>
    <s v="ZROH"/>
    <x v="0"/>
    <x v="20"/>
    <x v="20"/>
    <n v="102"/>
    <n v="115"/>
    <x v="33"/>
    <n v="20"/>
    <n v="112"/>
    <s v="MIRO"/>
    <s v="Purchase"/>
    <s v="RE"/>
    <n v="2016"/>
    <x v="0"/>
    <n v="5105683243"/>
    <n v="35491"/>
    <n v="63.996099999999998"/>
    <s v="USD"/>
    <x v="12"/>
    <x v="12"/>
    <x v="7"/>
    <n v="25"/>
    <s v="KG"/>
    <n v="11071.33"/>
    <s v="V0"/>
    <s v="0% INPUT TAX"/>
    <s v="IMPORT"/>
    <s v="IMPORT BASIC"/>
    <n v="11071.33"/>
    <n v="0"/>
    <n v="0"/>
    <n v="0"/>
    <n v="0"/>
    <n v="0"/>
    <m/>
    <n v="0"/>
    <n v="0"/>
    <n v="0"/>
    <n v="0"/>
    <n v="0"/>
    <m/>
    <m/>
    <s v="PCP RM &amp; PM"/>
  </r>
  <r>
    <s v="ZROH"/>
    <x v="2"/>
    <x v="17"/>
    <x v="17"/>
    <n v="102"/>
    <n v="110"/>
    <x v="29"/>
    <n v="10"/>
    <n v="114"/>
    <s v="MIRO"/>
    <s v="Purchase"/>
    <s v="RE"/>
    <n v="2016"/>
    <x v="1"/>
    <n v="5105683245"/>
    <n v="777132"/>
    <n v="70.063900000000004"/>
    <s v="EUR"/>
    <x v="13"/>
    <x v="13"/>
    <x v="5"/>
    <n v="680"/>
    <s v="KG"/>
    <n v="264421.15999999997"/>
    <s v="V0"/>
    <s v="0% INPUT TAX"/>
    <s v="IMPORT"/>
    <s v="IMPORT BASIC"/>
    <n v="264421.15999999997"/>
    <n v="0"/>
    <n v="0"/>
    <n v="0"/>
    <n v="0"/>
    <n v="0"/>
    <m/>
    <n v="0"/>
    <n v="0"/>
    <n v="0"/>
    <n v="0"/>
    <n v="0"/>
    <m/>
    <m/>
    <s v="PCP RM &amp; PM"/>
  </r>
  <r>
    <s v="ZROH"/>
    <x v="0"/>
    <x v="12"/>
    <x v="12"/>
    <n v="102"/>
    <n v="110"/>
    <x v="34"/>
    <n v="10"/>
    <n v="114"/>
    <s v="MIRO"/>
    <s v="Purchase"/>
    <s v="RE"/>
    <n v="2016"/>
    <x v="1"/>
    <n v="5105683329"/>
    <n v="1813113"/>
    <n v="70.152699999999996"/>
    <s v="EUR"/>
    <x v="8"/>
    <x v="8"/>
    <x v="4"/>
    <n v="800"/>
    <s v="KG"/>
    <n v="663925.15"/>
    <s v="V0"/>
    <s v="0% INPUT TAX"/>
    <s v="IMPORT"/>
    <s v="IMPORT BASIC"/>
    <n v="663925.15"/>
    <n v="0"/>
    <n v="0"/>
    <n v="0"/>
    <n v="0"/>
    <n v="0"/>
    <m/>
    <n v="0"/>
    <n v="0"/>
    <n v="0"/>
    <n v="0"/>
    <n v="0"/>
    <m/>
    <m/>
    <s v="PCP RM &amp; PM"/>
  </r>
  <r>
    <s v="ZROH"/>
    <x v="0"/>
    <x v="12"/>
    <x v="12"/>
    <n v="102"/>
    <n v="110"/>
    <x v="34"/>
    <n v="20"/>
    <n v="114"/>
    <s v="MIRO"/>
    <s v="Purchase"/>
    <s v="RE"/>
    <n v="2016"/>
    <x v="1"/>
    <n v="5105683329"/>
    <n v="1813113"/>
    <n v="70.152699999999996"/>
    <s v="EUR"/>
    <x v="8"/>
    <x v="8"/>
    <x v="4"/>
    <n v="370"/>
    <s v="KG"/>
    <n v="333072.39"/>
    <s v="V0"/>
    <s v="0% INPUT TAX"/>
    <s v="IMPORT"/>
    <s v="IMPORT BASIC"/>
    <n v="333072.39"/>
    <n v="0"/>
    <n v="0"/>
    <n v="0"/>
    <n v="0"/>
    <n v="0"/>
    <m/>
    <n v="0"/>
    <n v="0"/>
    <n v="0"/>
    <n v="0"/>
    <n v="0"/>
    <m/>
    <m/>
    <s v="PCP RM &amp; PM"/>
  </r>
  <r>
    <s v="ZROH"/>
    <x v="0"/>
    <x v="12"/>
    <x v="12"/>
    <n v="102"/>
    <n v="110"/>
    <x v="34"/>
    <n v="10"/>
    <n v="114"/>
    <s v="MIRO"/>
    <s v="Purchase"/>
    <s v="RE"/>
    <n v="2016"/>
    <x v="1"/>
    <n v="5105683329"/>
    <n v="1813113"/>
    <n v="70.152699999999996"/>
    <s v="EUR"/>
    <x v="8"/>
    <x v="8"/>
    <x v="4"/>
    <n v="800"/>
    <s v="KG"/>
    <n v="29638.11"/>
    <s v="V0"/>
    <s v="0% INPUT TAX"/>
    <s v="IMPORT"/>
    <s v="IMPORT BASIC"/>
    <n v="29638.11"/>
    <n v="0"/>
    <n v="0"/>
    <n v="0"/>
    <n v="0"/>
    <n v="0"/>
    <m/>
    <n v="0"/>
    <n v="0"/>
    <n v="0"/>
    <n v="0"/>
    <n v="0"/>
    <m/>
    <m/>
    <s v="PCP RM &amp; PM"/>
  </r>
  <r>
    <s v="ZROH"/>
    <x v="0"/>
    <x v="12"/>
    <x v="12"/>
    <n v="102"/>
    <n v="110"/>
    <x v="34"/>
    <n v="20"/>
    <n v="114"/>
    <s v="MIRO"/>
    <s v="Purchase"/>
    <s v="RE"/>
    <n v="2016"/>
    <x v="1"/>
    <n v="5105683329"/>
    <n v="1813113"/>
    <n v="70.152699999999996"/>
    <s v="EUR"/>
    <x v="8"/>
    <x v="8"/>
    <x v="4"/>
    <n v="370"/>
    <s v="KG"/>
    <n v="13707.84"/>
    <s v="V0"/>
    <s v="0% INPUT TAX"/>
    <s v="IMPORT"/>
    <s v="IMPORT BASIC"/>
    <n v="13707.84"/>
    <n v="0"/>
    <n v="0"/>
    <n v="0"/>
    <n v="0"/>
    <n v="0"/>
    <m/>
    <n v="0"/>
    <n v="0"/>
    <n v="0"/>
    <n v="0"/>
    <n v="0"/>
    <m/>
    <m/>
    <s v="PCP RM &amp; PM"/>
  </r>
  <r>
    <s v="ZROH"/>
    <x v="0"/>
    <x v="14"/>
    <x v="14"/>
    <n v="102"/>
    <n v="110"/>
    <x v="28"/>
    <n v="10"/>
    <n v="114"/>
    <s v="MIRO"/>
    <s v="Purchase"/>
    <s v="RE"/>
    <n v="2016"/>
    <x v="1"/>
    <n v="5105683350"/>
    <n v="20152326"/>
    <n v="63.995399999999997"/>
    <s v="USD"/>
    <x v="3"/>
    <x v="3"/>
    <x v="2"/>
    <n v="200"/>
    <s v="KG"/>
    <n v="152437.04"/>
    <s v="V0"/>
    <s v="0% INPUT TAX"/>
    <s v="IMPORT"/>
    <s v="IMPORT BASIC"/>
    <n v="152437.04"/>
    <n v="0"/>
    <n v="0"/>
    <n v="0"/>
    <n v="0"/>
    <n v="0"/>
    <m/>
    <n v="0"/>
    <n v="0"/>
    <n v="0"/>
    <n v="0"/>
    <n v="0"/>
    <m/>
    <m/>
    <s v="PCP RM &amp; PM"/>
  </r>
  <r>
    <s v="ZPKG"/>
    <x v="1"/>
    <x v="1"/>
    <x v="1"/>
    <n v="102"/>
    <n v="115"/>
    <x v="27"/>
    <n v="10"/>
    <n v="112"/>
    <s v="MIRO"/>
    <s v="Purchase"/>
    <s v="RE"/>
    <n v="2016"/>
    <x v="0"/>
    <n v="5105683354"/>
    <n v="9577112"/>
    <n v="1"/>
    <s v="INR"/>
    <x v="0"/>
    <x v="0"/>
    <x v="0"/>
    <n v="70000"/>
    <s v="NOS"/>
    <m/>
    <s v="V0"/>
    <s v="0% INPUT TAX"/>
    <m/>
    <s v="ADD. CUSTOM DUTY-4%"/>
    <n v="17758.509999999998"/>
    <n v="17758.509999999998"/>
    <n v="0"/>
    <n v="0"/>
    <n v="0"/>
    <n v="0"/>
    <m/>
    <n v="0"/>
    <n v="0"/>
    <n v="17758.509999999998"/>
    <n v="0"/>
    <n v="0"/>
    <m/>
    <m/>
    <s v="PCP RM &amp; PM"/>
  </r>
  <r>
    <s v="ZPKG"/>
    <x v="1"/>
    <x v="1"/>
    <x v="1"/>
    <n v="102"/>
    <n v="115"/>
    <x v="27"/>
    <n v="10"/>
    <n v="112"/>
    <s v="MIRO"/>
    <s v="Purchase"/>
    <s v="RE"/>
    <n v="2016"/>
    <x v="0"/>
    <n v="5105683354"/>
    <n v="9577112"/>
    <n v="1"/>
    <s v="INR"/>
    <x v="0"/>
    <x v="0"/>
    <x v="0"/>
    <n v="70000"/>
    <s v="NOS"/>
    <m/>
    <s v="V0"/>
    <s v="0% INPUT TAX"/>
    <m/>
    <s v="BASIC CUSTOM-10%"/>
    <n v="35670.410000000003"/>
    <n v="35670.410000000003"/>
    <n v="0"/>
    <n v="0"/>
    <n v="35670.410000000003"/>
    <n v="0"/>
    <m/>
    <n v="0"/>
    <n v="0"/>
    <n v="0"/>
    <n v="0"/>
    <n v="0"/>
    <m/>
    <m/>
    <s v="PCP RM &amp; PM"/>
  </r>
  <r>
    <s v="ZPKG"/>
    <x v="1"/>
    <x v="1"/>
    <x v="1"/>
    <n v="102"/>
    <n v="115"/>
    <x v="27"/>
    <n v="10"/>
    <n v="112"/>
    <s v="MIRO"/>
    <s v="Purchase"/>
    <s v="RE"/>
    <n v="2016"/>
    <x v="0"/>
    <n v="5105683354"/>
    <n v="9577112"/>
    <n v="1"/>
    <s v="INR"/>
    <x v="0"/>
    <x v="0"/>
    <x v="0"/>
    <n v="70000"/>
    <s v="NOS"/>
    <m/>
    <s v="V0"/>
    <s v="0% INPUT TAX"/>
    <m/>
    <s v="CVD-12.5%"/>
    <n v="49046.82"/>
    <n v="49046.82"/>
    <n v="0"/>
    <n v="0"/>
    <n v="0"/>
    <n v="0"/>
    <m/>
    <n v="0"/>
    <n v="0"/>
    <n v="0"/>
    <n v="49046.82"/>
    <n v="0"/>
    <m/>
    <m/>
    <s v="PCP RM &amp; PM"/>
  </r>
  <r>
    <s v="ZPKG"/>
    <x v="1"/>
    <x v="1"/>
    <x v="1"/>
    <n v="102"/>
    <n v="115"/>
    <x v="27"/>
    <n v="10"/>
    <n v="112"/>
    <s v="MIRO"/>
    <s v="Purchase"/>
    <s v="RE"/>
    <n v="2016"/>
    <x v="0"/>
    <n v="5105683354"/>
    <n v="9577112"/>
    <n v="1"/>
    <s v="INR"/>
    <x v="0"/>
    <x v="0"/>
    <x v="0"/>
    <n v="70000"/>
    <s v="NOS"/>
    <m/>
    <s v="V0"/>
    <s v="0% INPUT TAX"/>
    <m/>
    <s v="ECess - Basic Custom-2%"/>
    <n v="1694.34"/>
    <n v="1694.34"/>
    <n v="0"/>
    <n v="0"/>
    <n v="0"/>
    <n v="0"/>
    <m/>
    <n v="1694.34"/>
    <n v="0"/>
    <n v="0"/>
    <n v="0"/>
    <n v="0"/>
    <m/>
    <m/>
    <s v="PCP RM &amp; PM"/>
  </r>
  <r>
    <s v="ZPKG"/>
    <x v="1"/>
    <x v="1"/>
    <x v="1"/>
    <n v="102"/>
    <n v="115"/>
    <x v="27"/>
    <n v="10"/>
    <n v="112"/>
    <s v="MIRO"/>
    <s v="Purchase"/>
    <s v="RE"/>
    <n v="2016"/>
    <x v="0"/>
    <n v="5105683354"/>
    <n v="9577112"/>
    <n v="1"/>
    <s v="INR"/>
    <x v="0"/>
    <x v="0"/>
    <x v="0"/>
    <n v="70000"/>
    <s v="NOS"/>
    <m/>
    <s v="V0"/>
    <s v="0% INPUT TAX"/>
    <m/>
    <s v="SECess-Basic Customs-1%"/>
    <n v="847.12"/>
    <n v="847.12"/>
    <n v="0"/>
    <n v="0"/>
    <n v="0"/>
    <n v="0"/>
    <m/>
    <n v="0"/>
    <n v="847.12"/>
    <n v="0"/>
    <n v="0"/>
    <n v="0"/>
    <m/>
    <m/>
    <s v="PCP RM &amp; PM"/>
  </r>
  <r>
    <s v="ZPKG"/>
    <x v="1"/>
    <x v="1"/>
    <x v="1"/>
    <n v="102"/>
    <n v="115"/>
    <x v="18"/>
    <n v="10"/>
    <n v="112"/>
    <s v="MIRO"/>
    <s v="Purchase"/>
    <s v="RE"/>
    <n v="2016"/>
    <x v="0"/>
    <n v="5105683355"/>
    <s v="ON-15-03-04028"/>
    <n v="63.995399999999997"/>
    <s v="USD"/>
    <x v="6"/>
    <x v="6"/>
    <x v="3"/>
    <n v="70000"/>
    <s v="NOS"/>
    <n v="403171.02"/>
    <s v="V0"/>
    <s v="0% INPUT TAX"/>
    <s v="IMPORT"/>
    <s v="IMPORT BASIC"/>
    <n v="403171.02"/>
    <n v="0"/>
    <n v="0"/>
    <n v="0"/>
    <n v="0"/>
    <n v="0"/>
    <m/>
    <n v="0"/>
    <n v="0"/>
    <n v="0"/>
    <n v="0"/>
    <n v="0"/>
    <m/>
    <m/>
    <s v="PCP RM &amp; PM"/>
  </r>
  <r>
    <s v="ZPKG"/>
    <x v="1"/>
    <x v="1"/>
    <x v="1"/>
    <n v="102"/>
    <n v="115"/>
    <x v="18"/>
    <n v="10"/>
    <n v="112"/>
    <s v="MIRO"/>
    <s v="Purchase"/>
    <s v="RE"/>
    <n v="2016"/>
    <x v="0"/>
    <n v="5105683355"/>
    <s v="ON-15-03-04028"/>
    <n v="63.995399999999997"/>
    <s v="USD"/>
    <x v="6"/>
    <x v="6"/>
    <x v="3"/>
    <n v="70000"/>
    <s v="NOS"/>
    <n v="19198.62"/>
    <s v="V0"/>
    <s v="0% INPUT TAX"/>
    <s v="IMPORT"/>
    <s v="IMPORT BASIC"/>
    <n v="19198.62"/>
    <n v="0"/>
    <n v="0"/>
    <n v="0"/>
    <n v="0"/>
    <n v="0"/>
    <m/>
    <n v="0"/>
    <n v="0"/>
    <n v="0"/>
    <n v="0"/>
    <n v="0"/>
    <m/>
    <m/>
    <s v="PCP RM &amp; PM"/>
  </r>
  <r>
    <s v="ZROH"/>
    <x v="0"/>
    <x v="13"/>
    <x v="13"/>
    <n v="102"/>
    <n v="110"/>
    <x v="20"/>
    <n v="10"/>
    <n v="114"/>
    <s v="MIRO"/>
    <s v="Purchase"/>
    <s v="RE"/>
    <n v="2016"/>
    <x v="1"/>
    <n v="5105683366"/>
    <n v="20152174"/>
    <n v="63.995399999999997"/>
    <s v="USD"/>
    <x v="3"/>
    <x v="3"/>
    <x v="2"/>
    <n v="200"/>
    <s v="KG"/>
    <n v="307561.89"/>
    <s v="V0"/>
    <s v="0% INPUT TAX"/>
    <s v="IMPORT"/>
    <s v="IMPORT BASIC"/>
    <n v="307561.89"/>
    <n v="0"/>
    <n v="0"/>
    <n v="0"/>
    <n v="0"/>
    <n v="0"/>
    <m/>
    <n v="0"/>
    <n v="0"/>
    <n v="0"/>
    <n v="0"/>
    <n v="0"/>
    <m/>
    <m/>
    <s v="PCP RM &amp; PM"/>
  </r>
  <r>
    <s v="ZROH"/>
    <x v="0"/>
    <x v="14"/>
    <x v="14"/>
    <n v="102"/>
    <n v="110"/>
    <x v="21"/>
    <n v="10"/>
    <n v="114"/>
    <s v="MIRO"/>
    <s v="Purchase"/>
    <s v="RE"/>
    <n v="2016"/>
    <x v="1"/>
    <n v="5105683366"/>
    <n v="20152174"/>
    <n v="63.995399999999997"/>
    <s v="USD"/>
    <x v="3"/>
    <x v="3"/>
    <x v="2"/>
    <n v="200"/>
    <s v="KG"/>
    <n v="152437.04"/>
    <s v="V0"/>
    <s v="0% INPUT TAX"/>
    <s v="IMPORT"/>
    <s v="IMPORT BASIC"/>
    <n v="152437.04"/>
    <n v="0"/>
    <n v="0"/>
    <n v="0"/>
    <n v="0"/>
    <n v="0"/>
    <m/>
    <n v="0"/>
    <n v="0"/>
    <n v="0"/>
    <n v="0"/>
    <n v="0"/>
    <m/>
    <m/>
    <s v="PCP RM &amp; PM"/>
  </r>
  <r>
    <s v="ZROH"/>
    <x v="0"/>
    <x v="14"/>
    <x v="14"/>
    <n v="102"/>
    <n v="110"/>
    <x v="21"/>
    <n v="20"/>
    <n v="114"/>
    <s v="MIRO"/>
    <s v="Purchase"/>
    <s v="RE"/>
    <n v="2016"/>
    <x v="1"/>
    <n v="5105683366"/>
    <n v="20152174"/>
    <n v="63.995399999999997"/>
    <s v="USD"/>
    <x v="3"/>
    <x v="3"/>
    <x v="2"/>
    <n v="50"/>
    <s v="KG"/>
    <n v="38109.26"/>
    <s v="V0"/>
    <s v="0% INPUT TAX"/>
    <s v="IMPORT"/>
    <s v="IMPORT BASIC"/>
    <n v="38109.26"/>
    <n v="0"/>
    <n v="0"/>
    <n v="0"/>
    <n v="0"/>
    <n v="0"/>
    <m/>
    <n v="0"/>
    <n v="0"/>
    <n v="0"/>
    <n v="0"/>
    <n v="0"/>
    <m/>
    <m/>
    <s v="PCP RM &amp; PM"/>
  </r>
  <r>
    <s v="ZROH"/>
    <x v="0"/>
    <x v="4"/>
    <x v="4"/>
    <n v="102"/>
    <n v="110"/>
    <x v="21"/>
    <n v="30"/>
    <n v="114"/>
    <s v="MIRO"/>
    <s v="Purchase"/>
    <s v="RE"/>
    <n v="2016"/>
    <x v="1"/>
    <n v="5105683366"/>
    <n v="20152174"/>
    <n v="63.995399999999997"/>
    <s v="USD"/>
    <x v="3"/>
    <x v="3"/>
    <x v="2"/>
    <n v="150"/>
    <s v="KG"/>
    <n v="223855.91"/>
    <s v="V0"/>
    <s v="0% INPUT TAX"/>
    <s v="IMPORT"/>
    <s v="IMPORT BASIC"/>
    <n v="223855.91"/>
    <n v="0"/>
    <n v="0"/>
    <n v="0"/>
    <n v="0"/>
    <n v="0"/>
    <m/>
    <n v="0"/>
    <n v="0"/>
    <n v="0"/>
    <n v="0"/>
    <n v="0"/>
    <m/>
    <m/>
    <s v="PCP RM &amp; PM"/>
  </r>
  <r>
    <s v="ZROH"/>
    <x v="0"/>
    <x v="4"/>
    <x v="4"/>
    <n v="102"/>
    <n v="110"/>
    <x v="21"/>
    <n v="40"/>
    <n v="114"/>
    <s v="MIRO"/>
    <s v="Purchase"/>
    <s v="RE"/>
    <n v="2016"/>
    <x v="1"/>
    <n v="5105683366"/>
    <n v="20152174"/>
    <n v="63.995399999999997"/>
    <s v="USD"/>
    <x v="3"/>
    <x v="3"/>
    <x v="2"/>
    <n v="1200"/>
    <s v="KG"/>
    <n v="1790847.27"/>
    <s v="V0"/>
    <s v="0% INPUT TAX"/>
    <s v="IMPORT"/>
    <s v="IMPORT BASIC"/>
    <n v="1790847.27"/>
    <n v="0"/>
    <n v="0"/>
    <n v="0"/>
    <n v="0"/>
    <n v="0"/>
    <m/>
    <n v="0"/>
    <n v="0"/>
    <n v="0"/>
    <n v="0"/>
    <n v="0"/>
    <m/>
    <m/>
    <s v="PCP RM &amp; PM"/>
  </r>
  <r>
    <s v="ZROH"/>
    <x v="2"/>
    <x v="9"/>
    <x v="9"/>
    <n v="102"/>
    <n v="115"/>
    <x v="25"/>
    <n v="10"/>
    <n v="112"/>
    <s v="MIRO"/>
    <s v="Purchase"/>
    <s v="RE"/>
    <n v="2016"/>
    <x v="0"/>
    <n v="5105683235"/>
    <n v="6554465716"/>
    <n v="70.063900000000004"/>
    <s v="EUR"/>
    <x v="14"/>
    <x v="14"/>
    <x v="2"/>
    <n v="240"/>
    <s v="KG"/>
    <n v="159913.85"/>
    <s v="V0"/>
    <s v="0% INPUT TAX"/>
    <s v="IMPORT"/>
    <s v="IMPORT BASIC"/>
    <n v="159913.85"/>
    <n v="0"/>
    <n v="0"/>
    <n v="0"/>
    <n v="0"/>
    <n v="0"/>
    <m/>
    <n v="0"/>
    <n v="0"/>
    <n v="0"/>
    <n v="0"/>
    <n v="0"/>
    <m/>
    <m/>
    <s v="PCP RM &amp; PM"/>
  </r>
  <r>
    <s v="ZPKG"/>
    <x v="1"/>
    <x v="1"/>
    <x v="1"/>
    <n v="102"/>
    <n v="115"/>
    <x v="31"/>
    <n v="10"/>
    <n v="112"/>
    <s v="MIRO"/>
    <s v="Purchase"/>
    <s v="RE"/>
    <n v="2016"/>
    <x v="0"/>
    <n v="5105683236"/>
    <s v="1000100216A-8002"/>
    <n v="63.996099999999998"/>
    <s v="USD"/>
    <x v="15"/>
    <x v="15"/>
    <x v="8"/>
    <n v="70000"/>
    <s v="NOS"/>
    <n v="349060.33"/>
    <s v="V0"/>
    <s v="0% INPUT TAX"/>
    <s v="IMPORT"/>
    <s v="IMPORT BASIC"/>
    <n v="349060.33"/>
    <n v="0"/>
    <n v="0"/>
    <n v="0"/>
    <n v="0"/>
    <n v="0"/>
    <m/>
    <n v="0"/>
    <n v="0"/>
    <n v="0"/>
    <n v="0"/>
    <n v="0"/>
    <m/>
    <m/>
    <s v="PCP RM &amp; PM"/>
  </r>
  <r>
    <s v="ZPKG"/>
    <x v="1"/>
    <x v="3"/>
    <x v="3"/>
    <n v="102"/>
    <n v="115"/>
    <x v="16"/>
    <n v="10"/>
    <n v="112"/>
    <s v="MIRO"/>
    <s v="Purchase"/>
    <s v="RE"/>
    <n v="2016"/>
    <x v="0"/>
    <n v="5105683241"/>
    <s v="SI15-01469"/>
    <n v="63.996099999999998"/>
    <s v="USD"/>
    <x v="1"/>
    <x v="1"/>
    <x v="1"/>
    <n v="196000"/>
    <s v="NOS"/>
    <n v="347441.87"/>
    <s v="V0"/>
    <s v="0% INPUT TAX"/>
    <s v="IMPORT"/>
    <s v="IMPORT BASIC"/>
    <n v="347441.87"/>
    <n v="0"/>
    <n v="0"/>
    <n v="0"/>
    <n v="0"/>
    <n v="0"/>
    <m/>
    <n v="0"/>
    <n v="0"/>
    <n v="0"/>
    <n v="0"/>
    <n v="0"/>
    <m/>
    <m/>
    <s v="PCP RM &amp; PM"/>
  </r>
  <r>
    <s v="ZPKG"/>
    <x v="1"/>
    <x v="3"/>
    <x v="3"/>
    <n v="102"/>
    <n v="115"/>
    <x v="32"/>
    <n v="10"/>
    <n v="112"/>
    <s v="MIRO"/>
    <s v="Purchase"/>
    <s v="RE"/>
    <n v="2016"/>
    <x v="0"/>
    <n v="5105683241"/>
    <s v="SI15-01469"/>
    <n v="63.996099999999998"/>
    <s v="USD"/>
    <x v="1"/>
    <x v="1"/>
    <x v="1"/>
    <n v="36000"/>
    <s v="NOS"/>
    <n v="63822.67"/>
    <s v="V0"/>
    <s v="0% INPUT TAX"/>
    <s v="IMPORT"/>
    <s v="IMPORT BASIC"/>
    <n v="63822.67"/>
    <n v="0"/>
    <n v="0"/>
    <n v="0"/>
    <n v="0"/>
    <n v="0"/>
    <m/>
    <n v="0"/>
    <n v="0"/>
    <n v="0"/>
    <n v="0"/>
    <n v="0"/>
    <m/>
    <m/>
    <s v="PCP RM &amp; PM"/>
  </r>
  <r>
    <s v="ZROH"/>
    <x v="2"/>
    <x v="2"/>
    <x v="2"/>
    <n v="102"/>
    <n v="115"/>
    <x v="35"/>
    <n v="10"/>
    <n v="112"/>
    <s v="MIRO"/>
    <s v="Purchase"/>
    <s v="RE"/>
    <n v="2016"/>
    <x v="0"/>
    <n v="5105684161"/>
    <n v="905117263"/>
    <n v="63.749000000000002"/>
    <s v="USD"/>
    <x v="7"/>
    <x v="7"/>
    <x v="4"/>
    <n v="223.69499999999999"/>
    <s v="KG"/>
    <n v="167375.54999999999"/>
    <s v="V0"/>
    <s v="0% INPUT TAX"/>
    <s v="IMPORT"/>
    <s v="IMPORT BASIC"/>
    <n v="167375.54999999999"/>
    <n v="0"/>
    <n v="0"/>
    <n v="0"/>
    <n v="0"/>
    <n v="0"/>
    <m/>
    <n v="0"/>
    <n v="0"/>
    <n v="0"/>
    <n v="0"/>
    <n v="0"/>
    <m/>
    <m/>
    <s v="PCP RM &amp; PM"/>
  </r>
  <r>
    <s v="ZROH"/>
    <x v="0"/>
    <x v="16"/>
    <x v="16"/>
    <n v="102"/>
    <n v="110"/>
    <x v="20"/>
    <n v="20"/>
    <n v="114"/>
    <s v="MIRO"/>
    <s v="Purchase"/>
    <s v="RE"/>
    <n v="2016"/>
    <x v="1"/>
    <n v="5105684708"/>
    <n v="20151876"/>
    <n v="64.911199999999994"/>
    <s v="USD"/>
    <x v="3"/>
    <x v="3"/>
    <x v="2"/>
    <n v="200"/>
    <s v="KG"/>
    <n v="159032.44"/>
    <s v="V0"/>
    <s v="0% INPUT TAX"/>
    <s v="IMPORT"/>
    <s v="IMPORT BASIC"/>
    <n v="159032.44"/>
    <n v="0"/>
    <n v="0"/>
    <n v="0"/>
    <n v="0"/>
    <n v="0"/>
    <m/>
    <n v="0"/>
    <n v="0"/>
    <n v="0"/>
    <n v="0"/>
    <n v="0"/>
    <m/>
    <m/>
    <s v="PCP RM &amp; PM"/>
  </r>
  <r>
    <s v="ZROH"/>
    <x v="0"/>
    <x v="0"/>
    <x v="0"/>
    <n v="102"/>
    <n v="115"/>
    <x v="26"/>
    <n v="10"/>
    <n v="112"/>
    <s v="MIRO"/>
    <s v="Purchase"/>
    <s v="RE"/>
    <n v="2016"/>
    <x v="0"/>
    <n v="5105684722"/>
    <n v="90071070"/>
    <n v="64.911199999999994"/>
    <s v="USD"/>
    <x v="2"/>
    <x v="2"/>
    <x v="2"/>
    <n v="25"/>
    <s v="KG"/>
    <n v="28966.62"/>
    <s v="V0"/>
    <s v="0% INPUT TAX"/>
    <s v="IMPORT"/>
    <s v="IMPORT BASIC"/>
    <n v="28966.62"/>
    <n v="0"/>
    <n v="0"/>
    <n v="0"/>
    <n v="0"/>
    <n v="0"/>
    <m/>
    <n v="0"/>
    <n v="0"/>
    <n v="0"/>
    <n v="0"/>
    <n v="0"/>
    <m/>
    <m/>
    <s v="PCP RM &amp; PM"/>
  </r>
  <r>
    <s v="ZROH"/>
    <x v="2"/>
    <x v="15"/>
    <x v="15"/>
    <n v="102"/>
    <n v="110"/>
    <x v="36"/>
    <n v="10"/>
    <n v="114"/>
    <s v="MIRO"/>
    <s v="Purchase"/>
    <s v="RE"/>
    <n v="2016"/>
    <x v="1"/>
    <n v="5105684729"/>
    <n v="4436448"/>
    <n v="48.75"/>
    <s v="SGD"/>
    <x v="16"/>
    <x v="16"/>
    <x v="2"/>
    <n v="1000"/>
    <s v="KG"/>
    <n v="285187.5"/>
    <s v="V0"/>
    <s v="0% INPUT TAX"/>
    <s v="IMPORT"/>
    <s v="IMPORT BASIC"/>
    <n v="285187.5"/>
    <n v="0"/>
    <n v="0"/>
    <n v="0"/>
    <n v="0"/>
    <n v="0"/>
    <m/>
    <n v="0"/>
    <n v="0"/>
    <n v="0"/>
    <n v="0"/>
    <n v="0"/>
    <m/>
    <m/>
    <s v="PCP RM &amp; PM"/>
  </r>
  <r>
    <m/>
    <x v="4"/>
    <x v="21"/>
    <x v="21"/>
    <n v="102"/>
    <n v="110"/>
    <x v="37"/>
    <n v="10"/>
    <n v="114"/>
    <s v="MIRO"/>
    <s v="Purchase"/>
    <s v="RE"/>
    <n v="2016"/>
    <x v="1"/>
    <n v="5105684729"/>
    <n v="4436448"/>
    <n v="48.75"/>
    <s v="SGD"/>
    <x v="16"/>
    <x v="16"/>
    <x v="2"/>
    <n v="1"/>
    <m/>
    <m/>
    <s v="V0"/>
    <s v="0% INPUT TAX"/>
    <s v="IMPORT"/>
    <s v="IMPORT ADD. FREIGHT"/>
    <n v="0"/>
    <n v="0"/>
    <n v="0"/>
    <n v="0"/>
    <n v="0"/>
    <n v="0"/>
    <m/>
    <n v="0"/>
    <n v="0"/>
    <n v="0"/>
    <n v="0"/>
    <n v="0"/>
    <n v="82875"/>
    <m/>
    <s v="PCP RM &amp; PM"/>
  </r>
  <r>
    <s v="ZROH"/>
    <x v="2"/>
    <x v="15"/>
    <x v="15"/>
    <n v="102"/>
    <n v="110"/>
    <x v="36"/>
    <n v="10"/>
    <n v="114"/>
    <s v="MIRO"/>
    <s v="Purchase"/>
    <s v="RE"/>
    <n v="2016"/>
    <x v="1"/>
    <n v="5105684729"/>
    <n v="4436448"/>
    <n v="48.75"/>
    <s v="SGD"/>
    <x v="16"/>
    <x v="16"/>
    <x v="2"/>
    <n v="1000"/>
    <s v="KG"/>
    <n v="80437.5"/>
    <s v="V0"/>
    <s v="0% INPUT TAX"/>
    <s v="IMPORT"/>
    <s v="IMPORT BASIC"/>
    <n v="80437.5"/>
    <n v="0"/>
    <n v="0"/>
    <n v="0"/>
    <n v="0"/>
    <n v="0"/>
    <m/>
    <n v="0"/>
    <n v="0"/>
    <n v="0"/>
    <n v="0"/>
    <n v="0"/>
    <m/>
    <m/>
    <s v="PCP RM &amp; PM"/>
  </r>
  <r>
    <s v="ZROH"/>
    <x v="2"/>
    <x v="15"/>
    <x v="15"/>
    <n v="102"/>
    <n v="110"/>
    <x v="36"/>
    <n v="10"/>
    <n v="114"/>
    <s v="MIRO"/>
    <s v="Purchase"/>
    <s v="RE"/>
    <n v="2016"/>
    <x v="1"/>
    <n v="5105684729"/>
    <n v="4436448"/>
    <n v="48.75"/>
    <s v="SGD"/>
    <x v="16"/>
    <x v="16"/>
    <x v="2"/>
    <n v="1000"/>
    <s v="KG"/>
    <n v="1511.25"/>
    <s v="V0"/>
    <s v="0% INPUT TAX"/>
    <s v="IMPORT"/>
    <s v="IMPORT BASIC"/>
    <n v="1511.25"/>
    <n v="0"/>
    <n v="0"/>
    <n v="0"/>
    <n v="0"/>
    <n v="0"/>
    <m/>
    <n v="0"/>
    <n v="0"/>
    <n v="0"/>
    <n v="0"/>
    <n v="0"/>
    <m/>
    <m/>
    <s v="PCP RM &amp; PM"/>
  </r>
  <r>
    <s v="ZROH"/>
    <x v="2"/>
    <x v="15"/>
    <x v="15"/>
    <n v="102"/>
    <n v="110"/>
    <x v="38"/>
    <n v="10"/>
    <n v="114"/>
    <s v="MIRO"/>
    <s v="Purchase"/>
    <s v="RE"/>
    <n v="2016"/>
    <x v="1"/>
    <n v="5105684763"/>
    <n v="4437056"/>
    <n v="48.75"/>
    <s v="SGD"/>
    <x v="16"/>
    <x v="16"/>
    <x v="2"/>
    <n v="1200"/>
    <s v="KG"/>
    <n v="342225"/>
    <s v="V0"/>
    <s v="0% INPUT TAX"/>
    <s v="IMPORT"/>
    <s v="IMPORT BASIC"/>
    <n v="342225"/>
    <n v="0"/>
    <n v="0"/>
    <n v="0"/>
    <n v="0"/>
    <n v="0"/>
    <m/>
    <n v="0"/>
    <n v="0"/>
    <n v="0"/>
    <n v="0"/>
    <n v="0"/>
    <m/>
    <m/>
    <s v="PCP RM &amp; PM"/>
  </r>
  <r>
    <m/>
    <x v="4"/>
    <x v="21"/>
    <x v="22"/>
    <n v="102"/>
    <n v="110"/>
    <x v="39"/>
    <n v="10"/>
    <n v="114"/>
    <s v="MIRO"/>
    <s v="Purchase"/>
    <s v="RE"/>
    <n v="2016"/>
    <x v="1"/>
    <n v="5105684763"/>
    <n v="4437056"/>
    <n v="48.75"/>
    <s v="SGD"/>
    <x v="16"/>
    <x v="16"/>
    <x v="2"/>
    <n v="1"/>
    <m/>
    <m/>
    <s v="V0"/>
    <s v="0% INPUT TAX"/>
    <s v="IMPORT"/>
    <s v="IMPORT ADD. FREIGHT"/>
    <n v="0"/>
    <n v="0"/>
    <n v="0"/>
    <n v="0"/>
    <n v="0"/>
    <n v="0"/>
    <m/>
    <n v="0"/>
    <n v="0"/>
    <n v="0"/>
    <n v="0"/>
    <n v="0"/>
    <n v="162581.25"/>
    <m/>
    <s v="PCP RM &amp; PM"/>
  </r>
  <r>
    <s v="ZROH"/>
    <x v="2"/>
    <x v="15"/>
    <x v="15"/>
    <n v="102"/>
    <n v="110"/>
    <x v="23"/>
    <n v="10"/>
    <n v="114"/>
    <s v="MIRO"/>
    <s v="Purchase"/>
    <s v="RE"/>
    <n v="2016"/>
    <x v="1"/>
    <n v="5105684769"/>
    <n v="4436854"/>
    <n v="48.75"/>
    <s v="SGD"/>
    <x v="16"/>
    <x v="16"/>
    <x v="2"/>
    <n v="1000"/>
    <s v="KG"/>
    <n v="285187.5"/>
    <s v="V0"/>
    <s v="0% INPUT TAX"/>
    <s v="IMPORT"/>
    <s v="IMPORT BASIC"/>
    <n v="285187.5"/>
    <n v="0"/>
    <n v="0"/>
    <n v="0"/>
    <n v="0"/>
    <n v="0"/>
    <m/>
    <n v="0"/>
    <n v="0"/>
    <n v="0"/>
    <n v="0"/>
    <n v="0"/>
    <m/>
    <m/>
    <s v="PCP RM &amp; PM"/>
  </r>
  <r>
    <s v="ZROH"/>
    <x v="2"/>
    <x v="15"/>
    <x v="15"/>
    <n v="102"/>
    <n v="110"/>
    <x v="23"/>
    <n v="20"/>
    <n v="114"/>
    <s v="MIRO"/>
    <s v="Purchase"/>
    <s v="RE"/>
    <n v="2016"/>
    <x v="1"/>
    <n v="5105684769"/>
    <n v="4436854"/>
    <n v="48.75"/>
    <s v="SGD"/>
    <x v="16"/>
    <x v="16"/>
    <x v="2"/>
    <n v="1200"/>
    <s v="KG"/>
    <n v="342225"/>
    <s v="V0"/>
    <s v="0% INPUT TAX"/>
    <s v="IMPORT"/>
    <s v="IMPORT BASIC"/>
    <n v="342225"/>
    <n v="0"/>
    <n v="0"/>
    <n v="0"/>
    <n v="0"/>
    <n v="0"/>
    <m/>
    <n v="0"/>
    <n v="0"/>
    <n v="0"/>
    <n v="0"/>
    <n v="0"/>
    <m/>
    <m/>
    <s v="PCP RM &amp; PM"/>
  </r>
  <r>
    <m/>
    <x v="4"/>
    <x v="21"/>
    <x v="23"/>
    <n v="102"/>
    <n v="110"/>
    <x v="40"/>
    <n v="10"/>
    <n v="114"/>
    <s v="MIRO"/>
    <s v="Purchase"/>
    <s v="RE"/>
    <n v="2016"/>
    <x v="1"/>
    <n v="5105684769"/>
    <n v="4436854"/>
    <n v="48.75"/>
    <s v="SGD"/>
    <x v="16"/>
    <x v="16"/>
    <x v="2"/>
    <n v="1"/>
    <m/>
    <m/>
    <s v="V0"/>
    <s v="0% INPUT TAX"/>
    <s v="IMPORT"/>
    <s v="IMPORT ADD. FREIGHT"/>
    <n v="0"/>
    <n v="0"/>
    <n v="0"/>
    <n v="0"/>
    <n v="0"/>
    <n v="0"/>
    <m/>
    <n v="0"/>
    <n v="0"/>
    <n v="0"/>
    <n v="0"/>
    <n v="0"/>
    <n v="166042.5"/>
    <m/>
    <s v="PCP RM &amp; PM"/>
  </r>
  <r>
    <s v="ZPKG"/>
    <x v="1"/>
    <x v="1"/>
    <x v="1"/>
    <n v="102"/>
    <n v="115"/>
    <x v="27"/>
    <n v="10"/>
    <n v="112"/>
    <s v="MIRO"/>
    <s v="Purchase"/>
    <s v="RE"/>
    <n v="2016"/>
    <x v="0"/>
    <n v="5105684710"/>
    <s v="1000100216A-8001"/>
    <n v="64.911199999999994"/>
    <s v="USD"/>
    <x v="15"/>
    <x v="15"/>
    <x v="8"/>
    <n v="70000"/>
    <s v="NOS"/>
    <n v="354051.65"/>
    <s v="V0"/>
    <s v="0% INPUT TAX"/>
    <s v="IMPORT"/>
    <s v="IMPORT BASIC"/>
    <n v="354051.65"/>
    <n v="0"/>
    <n v="0"/>
    <n v="0"/>
    <n v="0"/>
    <n v="0"/>
    <m/>
    <n v="0"/>
    <n v="0"/>
    <n v="0"/>
    <n v="0"/>
    <n v="0"/>
    <m/>
    <m/>
    <s v="PCP RM &amp; PM"/>
  </r>
  <r>
    <s v="ZPKG"/>
    <x v="1"/>
    <x v="3"/>
    <x v="3"/>
    <n v="102"/>
    <n v="115"/>
    <x v="32"/>
    <n v="10"/>
    <n v="112"/>
    <s v="MIRO"/>
    <s v="Purchase"/>
    <s v="RE"/>
    <n v="2016"/>
    <x v="0"/>
    <n v="5105685098"/>
    <n v="715"/>
    <n v="1"/>
    <s v="INR"/>
    <x v="4"/>
    <x v="4"/>
    <x v="0"/>
    <n v="160000"/>
    <s v="NOS"/>
    <m/>
    <s v="V0"/>
    <s v="0% INPUT TAX"/>
    <s v="CHA"/>
    <s v="CLEARING CHARGES"/>
    <n v="0"/>
    <n v="0"/>
    <n v="0"/>
    <n v="0"/>
    <n v="0"/>
    <n v="0"/>
    <m/>
    <n v="0"/>
    <n v="0"/>
    <n v="0"/>
    <n v="0"/>
    <n v="4847.38"/>
    <m/>
    <m/>
    <s v="PCP RM &amp; PM"/>
  </r>
  <r>
    <s v="ZPKG"/>
    <x v="1"/>
    <x v="3"/>
    <x v="3"/>
    <n v="102"/>
    <n v="115"/>
    <x v="32"/>
    <n v="10"/>
    <n v="112"/>
    <s v="MIRO"/>
    <s v="Purchase"/>
    <s v="RE"/>
    <n v="2016"/>
    <x v="0"/>
    <n v="5105685098"/>
    <n v="715"/>
    <n v="1"/>
    <s v="INR"/>
    <x v="4"/>
    <x v="4"/>
    <x v="0"/>
    <n v="160000"/>
    <s v="NOS"/>
    <m/>
    <s v="V0"/>
    <s v="0% INPUT TAX"/>
    <s v="CHA"/>
    <s v="CLEARING CHARGES"/>
    <n v="0"/>
    <n v="0"/>
    <n v="0"/>
    <n v="0"/>
    <n v="0"/>
    <n v="0"/>
    <m/>
    <n v="0"/>
    <n v="0"/>
    <n v="0"/>
    <n v="0"/>
    <n v="8824.8700000000008"/>
    <m/>
    <m/>
    <s v="PCP RM &amp; PM"/>
  </r>
  <r>
    <s v="ZPKG"/>
    <x v="1"/>
    <x v="3"/>
    <x v="3"/>
    <n v="102"/>
    <n v="115"/>
    <x v="32"/>
    <n v="10"/>
    <n v="112"/>
    <s v="MIRO"/>
    <s v="Purchase"/>
    <s v="RE"/>
    <n v="2016"/>
    <x v="0"/>
    <n v="5105685098"/>
    <n v="715"/>
    <n v="1"/>
    <s v="INR"/>
    <x v="4"/>
    <x v="4"/>
    <x v="0"/>
    <n v="160000"/>
    <s v="NOS"/>
    <m/>
    <s v="V0"/>
    <s v="0% INPUT TAX"/>
    <s v="CHA"/>
    <s v="CLEARING CHARGES"/>
    <n v="0"/>
    <n v="0"/>
    <n v="0"/>
    <n v="0"/>
    <n v="0"/>
    <n v="0"/>
    <m/>
    <n v="0"/>
    <n v="0"/>
    <n v="0"/>
    <n v="0"/>
    <n v="454.88"/>
    <m/>
    <m/>
    <s v="PCP RM &amp; PM"/>
  </r>
  <r>
    <s v="ZPKG"/>
    <x v="1"/>
    <x v="3"/>
    <x v="3"/>
    <n v="102"/>
    <n v="115"/>
    <x v="32"/>
    <n v="10"/>
    <n v="112"/>
    <s v="MIRO"/>
    <s v="Purchase"/>
    <s v="RE"/>
    <n v="2016"/>
    <x v="0"/>
    <n v="5105685098"/>
    <n v="715"/>
    <n v="1"/>
    <s v="INR"/>
    <x v="4"/>
    <x v="4"/>
    <x v="0"/>
    <n v="160000"/>
    <s v="NOS"/>
    <m/>
    <s v="V0"/>
    <s v="0% INPUT TAX"/>
    <s v="CHA"/>
    <s v="CLEARING CHARGES"/>
    <n v="0"/>
    <n v="0"/>
    <n v="0"/>
    <n v="0"/>
    <n v="0"/>
    <n v="0"/>
    <m/>
    <n v="0"/>
    <n v="0"/>
    <n v="0"/>
    <n v="0"/>
    <n v="4076"/>
    <m/>
    <m/>
    <s v="PCP RM &amp; PM"/>
  </r>
  <r>
    <s v="ZPKG"/>
    <x v="1"/>
    <x v="3"/>
    <x v="3"/>
    <n v="102"/>
    <n v="115"/>
    <x v="32"/>
    <n v="10"/>
    <n v="112"/>
    <s v="MIRO"/>
    <s v="Purchase"/>
    <s v="RE"/>
    <n v="2016"/>
    <x v="0"/>
    <n v="5105685098"/>
    <n v="715"/>
    <n v="1"/>
    <s v="INR"/>
    <x v="4"/>
    <x v="4"/>
    <x v="0"/>
    <n v="160000"/>
    <s v="NOS"/>
    <m/>
    <s v="V0"/>
    <s v="0% INPUT TAX"/>
    <s v="CHA"/>
    <s v="CLEARING CHARGES"/>
    <n v="0"/>
    <n v="0"/>
    <n v="0"/>
    <n v="0"/>
    <n v="0"/>
    <n v="0"/>
    <m/>
    <n v="0"/>
    <n v="0"/>
    <n v="0"/>
    <n v="0"/>
    <n v="5639.87"/>
    <m/>
    <m/>
    <s v="PCP RM &amp; PM"/>
  </r>
  <r>
    <s v="ZROH"/>
    <x v="2"/>
    <x v="15"/>
    <x v="15"/>
    <n v="102"/>
    <n v="110"/>
    <x v="38"/>
    <n v="10"/>
    <n v="114"/>
    <s v="MIRO"/>
    <s v="Purchase"/>
    <s v="RE"/>
    <n v="2016"/>
    <x v="1"/>
    <n v="5105685154"/>
    <s v="786/786"/>
    <n v="1"/>
    <s v="INR"/>
    <x v="4"/>
    <x v="4"/>
    <x v="0"/>
    <n v="1200"/>
    <s v="KG"/>
    <m/>
    <s v="PO"/>
    <s v="I-INV- 14% ST"/>
    <s v="CHA"/>
    <s v="CLEARING CHARGES"/>
    <n v="0"/>
    <n v="0"/>
    <n v="0"/>
    <n v="0"/>
    <n v="0"/>
    <n v="0"/>
    <m/>
    <n v="0"/>
    <n v="0"/>
    <n v="0"/>
    <n v="0"/>
    <n v="5586"/>
    <m/>
    <m/>
    <s v="PCP RM &amp; PM"/>
  </r>
  <r>
    <s v="ZROH"/>
    <x v="5"/>
    <x v="22"/>
    <x v="24"/>
    <n v="102"/>
    <n v="110"/>
    <x v="41"/>
    <n v="10"/>
    <n v="114"/>
    <s v="MIRO"/>
    <s v="Purchase"/>
    <s v="RE"/>
    <n v="2016"/>
    <x v="1"/>
    <n v="5105685155"/>
    <s v="780/780"/>
    <n v="1"/>
    <s v="INR"/>
    <x v="4"/>
    <x v="4"/>
    <x v="0"/>
    <n v="1500"/>
    <s v="KG"/>
    <m/>
    <s v="PO"/>
    <s v="I-INV- 14% ST"/>
    <s v="CHA"/>
    <s v="CLEARING CHARGES"/>
    <n v="0"/>
    <n v="0"/>
    <n v="0"/>
    <n v="0"/>
    <n v="0"/>
    <n v="0"/>
    <m/>
    <n v="0"/>
    <n v="0"/>
    <n v="0"/>
    <n v="0"/>
    <n v="4560"/>
    <m/>
    <m/>
    <s v="PCP RM &amp; PM"/>
  </r>
  <r>
    <s v="ZROH"/>
    <x v="0"/>
    <x v="23"/>
    <x v="25"/>
    <n v="102"/>
    <n v="110"/>
    <x v="42"/>
    <n v="10"/>
    <n v="114"/>
    <s v="MIRO"/>
    <s v="Purchase"/>
    <s v="RE"/>
    <n v="2016"/>
    <x v="1"/>
    <n v="5105685148"/>
    <s v="748/748"/>
    <n v="1"/>
    <s v="INR"/>
    <x v="4"/>
    <x v="4"/>
    <x v="0"/>
    <n v="25"/>
    <s v="KG"/>
    <m/>
    <s v="PO"/>
    <s v="I-INV- 14% ST"/>
    <s v="CHA"/>
    <s v="CLEARING CHARGES"/>
    <n v="0"/>
    <n v="0"/>
    <n v="0"/>
    <n v="0"/>
    <n v="0"/>
    <n v="0"/>
    <m/>
    <n v="0"/>
    <n v="0"/>
    <n v="0"/>
    <n v="0"/>
    <n v="2850"/>
    <m/>
    <m/>
    <s v="PCP RM &amp; PM"/>
  </r>
  <r>
    <s v="ZROH"/>
    <x v="5"/>
    <x v="22"/>
    <x v="24"/>
    <n v="102"/>
    <n v="110"/>
    <x v="41"/>
    <n v="10"/>
    <n v="114"/>
    <s v="MIRO"/>
    <s v="Purchase"/>
    <s v="RE"/>
    <n v="2016"/>
    <x v="1"/>
    <n v="5105685255"/>
    <n v="780"/>
    <n v="1"/>
    <s v="INR"/>
    <x v="4"/>
    <x v="4"/>
    <x v="0"/>
    <n v="1500"/>
    <s v="KG"/>
    <m/>
    <s v="V0"/>
    <s v="0% INPUT TAX"/>
    <s v="CHA"/>
    <s v="CLEARING CHARGES"/>
    <n v="0"/>
    <n v="0"/>
    <n v="0"/>
    <n v="0"/>
    <n v="0"/>
    <n v="0"/>
    <m/>
    <n v="0"/>
    <n v="0"/>
    <n v="0"/>
    <n v="0"/>
    <n v="3000.22"/>
    <m/>
    <m/>
    <s v="PCP RM &amp; PM"/>
  </r>
  <r>
    <s v="ZROH"/>
    <x v="5"/>
    <x v="22"/>
    <x v="24"/>
    <n v="102"/>
    <n v="110"/>
    <x v="41"/>
    <n v="10"/>
    <n v="114"/>
    <s v="MIRO"/>
    <s v="Purchase"/>
    <s v="RE"/>
    <n v="2016"/>
    <x v="1"/>
    <n v="5105685255"/>
    <n v="780"/>
    <n v="1"/>
    <s v="INR"/>
    <x v="4"/>
    <x v="4"/>
    <x v="0"/>
    <n v="1500"/>
    <s v="KG"/>
    <m/>
    <s v="V0"/>
    <s v="0% INPUT TAX"/>
    <s v="CHA"/>
    <s v="CLEARING CHARGES"/>
    <n v="0"/>
    <n v="0"/>
    <n v="0"/>
    <n v="0"/>
    <n v="0"/>
    <n v="0"/>
    <m/>
    <n v="0"/>
    <n v="0"/>
    <n v="0"/>
    <n v="0"/>
    <n v="3760.78"/>
    <m/>
    <m/>
    <s v="PCP RM &amp; PM"/>
  </r>
  <r>
    <s v="ZROH"/>
    <x v="2"/>
    <x v="15"/>
    <x v="15"/>
    <n v="102"/>
    <n v="110"/>
    <x v="38"/>
    <n v="10"/>
    <n v="114"/>
    <s v="MIRO"/>
    <s v="Purchase"/>
    <s v="RE"/>
    <n v="2016"/>
    <x v="1"/>
    <n v="5105685259"/>
    <n v="786"/>
    <n v="1"/>
    <s v="INR"/>
    <x v="4"/>
    <x v="4"/>
    <x v="0"/>
    <n v="1200"/>
    <s v="KG"/>
    <m/>
    <s v="V0"/>
    <s v="0% INPUT TAX"/>
    <s v="CHA"/>
    <s v="CLEARING CHARGES"/>
    <n v="0"/>
    <n v="0"/>
    <n v="0"/>
    <n v="0"/>
    <n v="0"/>
    <n v="0"/>
    <m/>
    <n v="0"/>
    <n v="0"/>
    <n v="0"/>
    <n v="0"/>
    <n v="4999.8"/>
    <m/>
    <m/>
    <s v="PCP RM &amp; PM"/>
  </r>
  <r>
    <s v="ZROH"/>
    <x v="2"/>
    <x v="15"/>
    <x v="15"/>
    <n v="102"/>
    <n v="110"/>
    <x v="38"/>
    <n v="10"/>
    <n v="114"/>
    <s v="MIRO"/>
    <s v="Purchase"/>
    <s v="RE"/>
    <n v="2016"/>
    <x v="1"/>
    <n v="5105685259"/>
    <n v="786"/>
    <n v="1"/>
    <s v="INR"/>
    <x v="4"/>
    <x v="4"/>
    <x v="0"/>
    <n v="1200"/>
    <s v="KG"/>
    <m/>
    <s v="V0"/>
    <s v="0% INPUT TAX"/>
    <s v="CHA"/>
    <s v="CLEARING CHARGES"/>
    <n v="0"/>
    <n v="0"/>
    <n v="0"/>
    <n v="0"/>
    <n v="0"/>
    <n v="0"/>
    <m/>
    <n v="0"/>
    <n v="0"/>
    <n v="0"/>
    <n v="0"/>
    <n v="4999.8"/>
    <m/>
    <m/>
    <s v="PCP RM &amp; PM"/>
  </r>
  <r>
    <s v="ZROH"/>
    <x v="2"/>
    <x v="15"/>
    <x v="15"/>
    <n v="102"/>
    <n v="110"/>
    <x v="38"/>
    <n v="10"/>
    <n v="114"/>
    <s v="MIRO"/>
    <s v="Purchase"/>
    <s v="RE"/>
    <n v="2016"/>
    <x v="1"/>
    <n v="5105685259"/>
    <n v="786"/>
    <n v="1"/>
    <s v="INR"/>
    <x v="4"/>
    <x v="4"/>
    <x v="0"/>
    <n v="1200"/>
    <s v="KG"/>
    <m/>
    <s v="V0"/>
    <s v="0% INPUT TAX"/>
    <s v="CHA"/>
    <s v="CLEARING CHARGES"/>
    <n v="0"/>
    <n v="0"/>
    <n v="0"/>
    <n v="0"/>
    <n v="0"/>
    <n v="0"/>
    <m/>
    <n v="0"/>
    <n v="0"/>
    <n v="0"/>
    <n v="0"/>
    <n v="4999.8"/>
    <m/>
    <m/>
    <s v="PCP RM &amp; PM"/>
  </r>
  <r>
    <s v="ZROH"/>
    <x v="2"/>
    <x v="15"/>
    <x v="15"/>
    <n v="102"/>
    <n v="110"/>
    <x v="38"/>
    <n v="10"/>
    <n v="114"/>
    <s v="MIRO"/>
    <s v="Purchase"/>
    <s v="RE"/>
    <n v="2016"/>
    <x v="1"/>
    <n v="5105685259"/>
    <n v="786"/>
    <n v="1"/>
    <s v="INR"/>
    <x v="4"/>
    <x v="4"/>
    <x v="0"/>
    <n v="1200"/>
    <s v="KG"/>
    <m/>
    <s v="V0"/>
    <s v="0% INPUT TAX"/>
    <s v="CHA"/>
    <s v="CLEARING CHARGES"/>
    <n v="0"/>
    <n v="0"/>
    <n v="0"/>
    <n v="0"/>
    <n v="0"/>
    <n v="0"/>
    <m/>
    <n v="0"/>
    <n v="0"/>
    <n v="0"/>
    <n v="0"/>
    <n v="5582.6"/>
    <m/>
    <m/>
    <s v="PCP RM &amp; PM"/>
  </r>
  <r>
    <s v="ZROH"/>
    <x v="0"/>
    <x v="23"/>
    <x v="25"/>
    <n v="102"/>
    <n v="110"/>
    <x v="42"/>
    <n v="10"/>
    <n v="114"/>
    <s v="MIRO"/>
    <s v="Purchase"/>
    <s v="RE"/>
    <n v="2016"/>
    <x v="1"/>
    <n v="5105685267"/>
    <n v="748"/>
    <n v="1"/>
    <s v="INR"/>
    <x v="4"/>
    <x v="4"/>
    <x v="0"/>
    <n v="25"/>
    <s v="KG"/>
    <m/>
    <s v="V0"/>
    <s v="0% INPUT TAX"/>
    <s v="CHA"/>
    <s v="CLEARING CHARGES"/>
    <n v="0"/>
    <n v="0"/>
    <n v="0"/>
    <n v="0"/>
    <n v="0"/>
    <n v="0"/>
    <m/>
    <n v="0"/>
    <n v="0"/>
    <n v="0"/>
    <n v="0"/>
    <n v="2999.85"/>
    <m/>
    <m/>
    <s v="PCP RM &amp; PM"/>
  </r>
  <r>
    <s v="ZROH"/>
    <x v="0"/>
    <x v="23"/>
    <x v="25"/>
    <n v="102"/>
    <n v="110"/>
    <x v="42"/>
    <n v="10"/>
    <n v="114"/>
    <s v="MIRO"/>
    <s v="Purchase"/>
    <s v="RE"/>
    <n v="2016"/>
    <x v="1"/>
    <n v="5105685267"/>
    <n v="748"/>
    <n v="1"/>
    <s v="INR"/>
    <x v="4"/>
    <x v="4"/>
    <x v="0"/>
    <n v="25"/>
    <s v="KG"/>
    <m/>
    <s v="V0"/>
    <s v="0% INPUT TAX"/>
    <s v="CHA"/>
    <s v="CLEARING CHARGES"/>
    <n v="0"/>
    <n v="0"/>
    <n v="0"/>
    <n v="0"/>
    <n v="0"/>
    <n v="0"/>
    <m/>
    <n v="0"/>
    <n v="0"/>
    <n v="0"/>
    <n v="0"/>
    <n v="2999.85"/>
    <m/>
    <m/>
    <s v="PCP RM &amp; PM"/>
  </r>
  <r>
    <s v="ZROH"/>
    <x v="0"/>
    <x v="23"/>
    <x v="25"/>
    <n v="102"/>
    <n v="110"/>
    <x v="42"/>
    <n v="10"/>
    <n v="114"/>
    <s v="MIRO"/>
    <s v="Purchase"/>
    <s v="RE"/>
    <n v="2016"/>
    <x v="1"/>
    <n v="5105685267"/>
    <n v="748"/>
    <n v="1"/>
    <s v="INR"/>
    <x v="4"/>
    <x v="4"/>
    <x v="0"/>
    <n v="25"/>
    <s v="KG"/>
    <m/>
    <s v="V0"/>
    <s v="0% INPUT TAX"/>
    <s v="CHA"/>
    <s v="CLEARING CHARGES"/>
    <n v="0"/>
    <n v="0"/>
    <n v="0"/>
    <n v="0"/>
    <n v="0"/>
    <n v="0"/>
    <m/>
    <n v="0"/>
    <n v="0"/>
    <n v="0"/>
    <n v="0"/>
    <n v="1666.35"/>
    <m/>
    <m/>
    <s v="PCP RM &amp; PM"/>
  </r>
  <r>
    <s v="ZROH"/>
    <x v="0"/>
    <x v="23"/>
    <x v="25"/>
    <n v="102"/>
    <n v="110"/>
    <x v="42"/>
    <n v="10"/>
    <n v="114"/>
    <s v="MIRO"/>
    <s v="Purchase"/>
    <s v="RE"/>
    <n v="2016"/>
    <x v="1"/>
    <n v="5105685267"/>
    <n v="748"/>
    <n v="1"/>
    <s v="INR"/>
    <x v="4"/>
    <x v="4"/>
    <x v="0"/>
    <n v="25"/>
    <s v="KG"/>
    <m/>
    <s v="V0"/>
    <s v="0% INPUT TAX"/>
    <s v="CHA"/>
    <s v="CLEARING CHARGES"/>
    <n v="0"/>
    <n v="0"/>
    <n v="0"/>
    <n v="0"/>
    <n v="0"/>
    <n v="0"/>
    <m/>
    <n v="0"/>
    <n v="0"/>
    <n v="0"/>
    <n v="0"/>
    <n v="999.95"/>
    <m/>
    <m/>
    <s v="PCP RM &amp; PM"/>
  </r>
  <r>
    <s v="ZROH"/>
    <x v="2"/>
    <x v="17"/>
    <x v="17"/>
    <n v="102"/>
    <n v="110"/>
    <x v="43"/>
    <n v="10"/>
    <n v="114"/>
    <s v="MIRO"/>
    <s v="Purchase"/>
    <s v="RE"/>
    <n v="2016"/>
    <x v="1"/>
    <n v="5105685649"/>
    <n v="2347888"/>
    <n v="1"/>
    <s v="INR"/>
    <x v="0"/>
    <x v="0"/>
    <x v="0"/>
    <n v="680"/>
    <s v="KG"/>
    <m/>
    <s v="V0"/>
    <s v="0% INPUT TAX"/>
    <m/>
    <s v="BASIC CUSTOM-7.5%"/>
    <n v="18512.2"/>
    <n v="18512.2"/>
    <n v="0"/>
    <n v="18512.2"/>
    <n v="0"/>
    <n v="0"/>
    <m/>
    <n v="0"/>
    <n v="0"/>
    <n v="0"/>
    <n v="0"/>
    <n v="0"/>
    <m/>
    <m/>
    <s v="PCP RM &amp; PM"/>
  </r>
  <r>
    <s v="ZROH"/>
    <x v="2"/>
    <x v="17"/>
    <x v="17"/>
    <n v="102"/>
    <n v="110"/>
    <x v="43"/>
    <n v="10"/>
    <n v="114"/>
    <s v="MIRO"/>
    <s v="Purchase"/>
    <s v="RE"/>
    <n v="2016"/>
    <x v="1"/>
    <n v="5105685649"/>
    <n v="2347888"/>
    <n v="1"/>
    <s v="INR"/>
    <x v="0"/>
    <x v="0"/>
    <x v="0"/>
    <n v="680"/>
    <s v="KG"/>
    <m/>
    <s v="V0"/>
    <s v="0% INPUT TAX"/>
    <m/>
    <s v="ECess - Basic Custom-2%"/>
    <n v="1033.5999999999999"/>
    <n v="1033.5999999999999"/>
    <n v="0"/>
    <n v="0"/>
    <n v="0"/>
    <n v="0"/>
    <m/>
    <n v="1033.5999999999999"/>
    <n v="0"/>
    <n v="0"/>
    <n v="0"/>
    <n v="0"/>
    <m/>
    <m/>
    <s v="PCP RM &amp; PM"/>
  </r>
  <r>
    <s v="ZROH"/>
    <x v="2"/>
    <x v="17"/>
    <x v="17"/>
    <n v="102"/>
    <n v="110"/>
    <x v="43"/>
    <n v="10"/>
    <n v="114"/>
    <s v="MIRO"/>
    <s v="Purchase"/>
    <s v="RE"/>
    <n v="2016"/>
    <x v="1"/>
    <n v="5105685649"/>
    <n v="2347888"/>
    <n v="1"/>
    <s v="INR"/>
    <x v="0"/>
    <x v="0"/>
    <x v="0"/>
    <n v="680"/>
    <s v="KG"/>
    <m/>
    <s v="V0"/>
    <s v="0% INPUT TAX"/>
    <m/>
    <s v="SECess-Basic Customs-1%"/>
    <n v="516.79999999999995"/>
    <n v="516.79999999999995"/>
    <n v="0"/>
    <n v="0"/>
    <n v="0"/>
    <n v="0"/>
    <m/>
    <n v="0"/>
    <n v="516.79999999999995"/>
    <n v="0"/>
    <n v="0"/>
    <n v="0"/>
    <m/>
    <m/>
    <s v="PCP RM &amp; PM"/>
  </r>
  <r>
    <s v="ZROH"/>
    <x v="2"/>
    <x v="17"/>
    <x v="17"/>
    <n v="102"/>
    <n v="110"/>
    <x v="43"/>
    <n v="10"/>
    <n v="114"/>
    <s v="MIRO"/>
    <s v="Purchase"/>
    <s v="RE"/>
    <n v="2016"/>
    <x v="1"/>
    <n v="5105685649"/>
    <n v="2347888"/>
    <n v="1"/>
    <s v="INR"/>
    <x v="0"/>
    <x v="0"/>
    <x v="0"/>
    <n v="680"/>
    <s v="KG"/>
    <m/>
    <s v="V0"/>
    <s v="0% INPUT TAX"/>
    <m/>
    <s v="ADD. CUSTOM DUTY-4%"/>
    <n v="12002.4"/>
    <n v="12002.4"/>
    <n v="0"/>
    <n v="0"/>
    <n v="0"/>
    <n v="0"/>
    <m/>
    <n v="0"/>
    <n v="0"/>
    <n v="12002.4"/>
    <n v="0"/>
    <n v="0"/>
    <m/>
    <m/>
    <s v="PCP RM &amp; PM"/>
  </r>
  <r>
    <s v="ZROH"/>
    <x v="2"/>
    <x v="17"/>
    <x v="17"/>
    <n v="102"/>
    <n v="110"/>
    <x v="43"/>
    <n v="10"/>
    <n v="114"/>
    <s v="MIRO"/>
    <s v="Purchase"/>
    <s v="RE"/>
    <n v="2016"/>
    <x v="1"/>
    <n v="5105685649"/>
    <n v="2347888"/>
    <n v="1"/>
    <s v="INR"/>
    <x v="0"/>
    <x v="0"/>
    <x v="0"/>
    <n v="680"/>
    <s v="KG"/>
    <m/>
    <s v="V0"/>
    <s v="0% INPUT TAX"/>
    <m/>
    <s v="CVD-12.5%"/>
    <n v="33168"/>
    <n v="33168"/>
    <n v="0"/>
    <n v="0"/>
    <n v="0"/>
    <n v="0"/>
    <m/>
    <n v="0"/>
    <n v="0"/>
    <n v="0"/>
    <n v="33168"/>
    <n v="0"/>
    <m/>
    <m/>
    <s v="PCP RM &amp; PM"/>
  </r>
  <r>
    <s v="ZROH"/>
    <x v="0"/>
    <x v="12"/>
    <x v="12"/>
    <n v="102"/>
    <n v="110"/>
    <x v="44"/>
    <n v="10"/>
    <n v="114"/>
    <s v="MIRO"/>
    <s v="Purchase"/>
    <s v="RE"/>
    <n v="2016"/>
    <x v="1"/>
    <n v="5105686265"/>
    <s v="864/864"/>
    <n v="1"/>
    <s v="INR"/>
    <x v="4"/>
    <x v="4"/>
    <x v="0"/>
    <n v="1200"/>
    <s v="KG"/>
    <m/>
    <s v="PO"/>
    <s v="I-INV- 14% ST"/>
    <s v="CHA"/>
    <s v="CLEARING CHARGES"/>
    <n v="0"/>
    <n v="0"/>
    <n v="0"/>
    <n v="0"/>
    <n v="0"/>
    <n v="0"/>
    <m/>
    <n v="0"/>
    <n v="0"/>
    <n v="0"/>
    <n v="0"/>
    <n v="5586"/>
    <m/>
    <m/>
    <s v="PCP RM &amp; PM"/>
  </r>
  <r>
    <s v="ZROH"/>
    <x v="3"/>
    <x v="11"/>
    <x v="11"/>
    <n v="102"/>
    <n v="110"/>
    <x v="45"/>
    <n v="10"/>
    <n v="114"/>
    <s v="MIRO"/>
    <s v="Purchase"/>
    <s v="RE"/>
    <n v="2016"/>
    <x v="1"/>
    <n v="5105686242"/>
    <n v="8951359"/>
    <n v="74.357299999999995"/>
    <s v="EUR"/>
    <x v="9"/>
    <x v="9"/>
    <x v="5"/>
    <n v="190"/>
    <s v="KG"/>
    <n v="74736.52"/>
    <s v="V0"/>
    <s v="0% INPUT TAX"/>
    <s v="IMPORT"/>
    <s v="IMPORT BASIC"/>
    <n v="74736.52"/>
    <n v="0"/>
    <n v="0"/>
    <n v="0"/>
    <n v="0"/>
    <n v="0"/>
    <m/>
    <n v="0"/>
    <n v="0"/>
    <n v="0"/>
    <n v="0"/>
    <n v="0"/>
    <m/>
    <m/>
    <s v="PCP RM &amp; PM"/>
  </r>
  <r>
    <s v="ZROH"/>
    <x v="3"/>
    <x v="11"/>
    <x v="11"/>
    <n v="102"/>
    <n v="110"/>
    <x v="45"/>
    <n v="20"/>
    <n v="114"/>
    <s v="MIRO"/>
    <s v="Purchase"/>
    <s v="RE"/>
    <n v="2016"/>
    <x v="1"/>
    <n v="5105686242"/>
    <n v="8951359"/>
    <n v="74.357299999999995"/>
    <s v="EUR"/>
    <x v="9"/>
    <x v="9"/>
    <x v="5"/>
    <n v="190"/>
    <s v="KG"/>
    <n v="74736.52"/>
    <s v="V0"/>
    <s v="0% INPUT TAX"/>
    <s v="IMPORT"/>
    <s v="IMPORT BASIC"/>
    <n v="74736.52"/>
    <n v="0"/>
    <n v="0"/>
    <n v="0"/>
    <n v="0"/>
    <n v="0"/>
    <m/>
    <n v="0"/>
    <n v="0"/>
    <n v="0"/>
    <n v="0"/>
    <n v="0"/>
    <m/>
    <m/>
    <s v="PCP RM &amp; PM"/>
  </r>
  <r>
    <s v="ZROH"/>
    <x v="3"/>
    <x v="11"/>
    <x v="11"/>
    <n v="102"/>
    <n v="110"/>
    <x v="45"/>
    <n v="10"/>
    <n v="114"/>
    <s v="MIRO"/>
    <s v="Purchase"/>
    <s v="RE"/>
    <n v="2016"/>
    <x v="1"/>
    <n v="5105686242"/>
    <n v="8951359"/>
    <n v="74.357299999999995"/>
    <s v="EUR"/>
    <x v="9"/>
    <x v="9"/>
    <x v="5"/>
    <n v="190"/>
    <s v="KG"/>
    <n v="26768.63"/>
    <s v="V0"/>
    <s v="0% INPUT TAX"/>
    <s v="IMPORT"/>
    <s v="IMPORT BASIC"/>
    <n v="26768.63"/>
    <n v="0"/>
    <n v="0"/>
    <n v="0"/>
    <n v="0"/>
    <n v="0"/>
    <m/>
    <n v="0"/>
    <n v="0"/>
    <n v="0"/>
    <n v="0"/>
    <n v="0"/>
    <m/>
    <m/>
    <s v="PCP RM &amp; PM"/>
  </r>
  <r>
    <s v="ZROH"/>
    <x v="3"/>
    <x v="11"/>
    <x v="11"/>
    <n v="102"/>
    <n v="110"/>
    <x v="45"/>
    <n v="20"/>
    <n v="114"/>
    <s v="MIRO"/>
    <s v="Purchase"/>
    <s v="RE"/>
    <n v="2016"/>
    <x v="1"/>
    <n v="5105686242"/>
    <n v="8951359"/>
    <n v="74.357299999999995"/>
    <s v="EUR"/>
    <x v="9"/>
    <x v="9"/>
    <x v="5"/>
    <n v="190"/>
    <s v="KG"/>
    <n v="26768.63"/>
    <s v="V0"/>
    <s v="0% INPUT TAX"/>
    <s v="IMPORT"/>
    <s v="IMPORT BASIC"/>
    <n v="26768.63"/>
    <n v="0"/>
    <n v="0"/>
    <n v="0"/>
    <n v="0"/>
    <n v="0"/>
    <m/>
    <n v="0"/>
    <n v="0"/>
    <n v="0"/>
    <n v="0"/>
    <n v="0"/>
    <m/>
    <m/>
    <s v="PCP RM &amp; PM"/>
  </r>
  <r>
    <s v="ZROH"/>
    <x v="2"/>
    <x v="17"/>
    <x v="17"/>
    <n v="102"/>
    <n v="110"/>
    <x v="29"/>
    <n v="10"/>
    <n v="114"/>
    <s v="MIRO"/>
    <s v="Purchase"/>
    <s v="RE"/>
    <n v="2016"/>
    <x v="1"/>
    <n v="5105686266"/>
    <s v="669/669"/>
    <n v="1"/>
    <s v="INR"/>
    <x v="4"/>
    <x v="4"/>
    <x v="0"/>
    <n v="680"/>
    <s v="KG"/>
    <m/>
    <s v="PO"/>
    <s v="I-INV- 14% ST"/>
    <s v="CHA"/>
    <s v="CLEARING CHARGES"/>
    <n v="0"/>
    <n v="0"/>
    <n v="0"/>
    <n v="0"/>
    <n v="0"/>
    <n v="0"/>
    <m/>
    <n v="0"/>
    <n v="0"/>
    <n v="0"/>
    <n v="0"/>
    <n v="2850"/>
    <m/>
    <m/>
    <s v="PCP RM &amp; PM"/>
  </r>
  <r>
    <s v="ZROH"/>
    <x v="3"/>
    <x v="18"/>
    <x v="18"/>
    <n v="102"/>
    <n v="110"/>
    <x v="46"/>
    <n v="10"/>
    <n v="114"/>
    <s v="MIRO"/>
    <s v="Purchase"/>
    <s v="RE"/>
    <n v="2016"/>
    <x v="1"/>
    <n v="5105686268"/>
    <s v="866/866"/>
    <n v="1"/>
    <s v="INR"/>
    <x v="4"/>
    <x v="4"/>
    <x v="0"/>
    <n v="20"/>
    <s v="KG"/>
    <m/>
    <s v="PO"/>
    <s v="I-INV- 14% ST"/>
    <s v="CHA"/>
    <s v="CLEARING CHARGES"/>
    <n v="0"/>
    <n v="0"/>
    <n v="0"/>
    <n v="0"/>
    <n v="0"/>
    <n v="0"/>
    <m/>
    <n v="0"/>
    <n v="0"/>
    <n v="0"/>
    <n v="0"/>
    <n v="1425"/>
    <m/>
    <m/>
    <s v="PCP RM &amp; PM"/>
  </r>
  <r>
    <s v="ZROH"/>
    <x v="3"/>
    <x v="18"/>
    <x v="18"/>
    <n v="102"/>
    <n v="110"/>
    <x v="46"/>
    <n v="20"/>
    <n v="114"/>
    <s v="MIRO"/>
    <s v="Purchase"/>
    <s v="RE"/>
    <n v="2016"/>
    <x v="1"/>
    <n v="5105686268"/>
    <s v="866/866"/>
    <n v="1"/>
    <s v="INR"/>
    <x v="4"/>
    <x v="4"/>
    <x v="0"/>
    <n v="20"/>
    <s v="KG"/>
    <m/>
    <s v="PO"/>
    <s v="I-INV- 14% ST"/>
    <s v="CHA"/>
    <s v="CLEARING CHARGES"/>
    <n v="0"/>
    <n v="0"/>
    <n v="0"/>
    <n v="0"/>
    <n v="0"/>
    <n v="0"/>
    <m/>
    <n v="0"/>
    <n v="0"/>
    <n v="0"/>
    <n v="0"/>
    <n v="1425"/>
    <m/>
    <m/>
    <s v="PCP RM &amp; PM"/>
  </r>
  <r>
    <s v="ZROH"/>
    <x v="0"/>
    <x v="12"/>
    <x v="12"/>
    <n v="102"/>
    <n v="110"/>
    <x v="44"/>
    <n v="10"/>
    <n v="114"/>
    <s v="MIRO"/>
    <s v="Purchase"/>
    <s v="RE"/>
    <n v="2016"/>
    <x v="1"/>
    <n v="5105686225"/>
    <n v="18133074"/>
    <n v="74.955500000000001"/>
    <s v="EUR"/>
    <x v="8"/>
    <x v="8"/>
    <x v="4"/>
    <n v="1200"/>
    <s v="KG"/>
    <n v="1064068.28"/>
    <s v="V0"/>
    <s v="0% INPUT TAX"/>
    <s v="IMPORT"/>
    <s v="IMPORT BASIC"/>
    <n v="1064068.28"/>
    <n v="0"/>
    <n v="0"/>
    <n v="0"/>
    <n v="0"/>
    <n v="0"/>
    <m/>
    <n v="0"/>
    <n v="0"/>
    <n v="0"/>
    <n v="0"/>
    <n v="0"/>
    <m/>
    <m/>
    <s v="PCP RM &amp; PM"/>
  </r>
  <r>
    <s v="ZROH"/>
    <x v="0"/>
    <x v="12"/>
    <x v="12"/>
    <n v="102"/>
    <n v="110"/>
    <x v="44"/>
    <n v="10"/>
    <n v="114"/>
    <s v="MIRO"/>
    <s v="Purchase"/>
    <s v="RE"/>
    <n v="2016"/>
    <x v="1"/>
    <n v="5105686225"/>
    <n v="18133074"/>
    <n v="74.955500000000001"/>
    <s v="EUR"/>
    <x v="8"/>
    <x v="8"/>
    <x v="4"/>
    <n v="1200"/>
    <s v="KG"/>
    <n v="47499.3"/>
    <s v="V0"/>
    <s v="0% INPUT TAX"/>
    <s v="IMPORT"/>
    <s v="IMPORT BASIC"/>
    <n v="47499.3"/>
    <n v="0"/>
    <n v="0"/>
    <n v="0"/>
    <n v="0"/>
    <n v="0"/>
    <m/>
    <n v="0"/>
    <n v="0"/>
    <n v="0"/>
    <n v="0"/>
    <n v="0"/>
    <m/>
    <m/>
    <s v="PCP RM &amp; PM"/>
  </r>
  <r>
    <s v="ZROH"/>
    <x v="0"/>
    <x v="23"/>
    <x v="25"/>
    <n v="102"/>
    <n v="110"/>
    <x v="42"/>
    <n v="10"/>
    <n v="114"/>
    <s v="MIRO"/>
    <s v="Purchase"/>
    <s v="RE"/>
    <n v="2016"/>
    <x v="1"/>
    <n v="5105686241"/>
    <n v="9910023304"/>
    <n v="66.070800000000006"/>
    <s v="USD"/>
    <x v="17"/>
    <x v="17"/>
    <x v="2"/>
    <n v="25"/>
    <s v="KG"/>
    <n v="80688.960000000006"/>
    <s v="V0"/>
    <s v="0% INPUT TAX"/>
    <s v="IMPORT"/>
    <s v="IMPORT BASIC"/>
    <n v="80688.960000000006"/>
    <n v="0"/>
    <n v="0"/>
    <n v="0"/>
    <n v="0"/>
    <n v="0"/>
    <m/>
    <n v="0"/>
    <n v="0"/>
    <n v="0"/>
    <n v="0"/>
    <n v="0"/>
    <m/>
    <m/>
    <s v="PCP RM &amp; PM"/>
  </r>
  <r>
    <s v="ZROH"/>
    <x v="2"/>
    <x v="17"/>
    <x v="17"/>
    <n v="102"/>
    <n v="110"/>
    <x v="43"/>
    <n v="10"/>
    <n v="114"/>
    <s v="MIRO"/>
    <s v="Purchase"/>
    <s v="RE"/>
    <n v="2016"/>
    <x v="1"/>
    <n v="5105686194"/>
    <n v="2347888"/>
    <n v="1"/>
    <s v="INR"/>
    <x v="4"/>
    <x v="4"/>
    <x v="0"/>
    <n v="680"/>
    <s v="KG"/>
    <m/>
    <s v="V0"/>
    <s v="0% INPUT TAX"/>
    <s v="CHA"/>
    <s v="CLEARING CHARGES"/>
    <n v="0"/>
    <n v="0"/>
    <n v="0"/>
    <n v="0"/>
    <n v="0"/>
    <n v="0"/>
    <m/>
    <n v="0"/>
    <n v="0"/>
    <n v="0"/>
    <n v="0"/>
    <n v="18512.2"/>
    <m/>
    <m/>
    <s v="PCP RM &amp; PM"/>
  </r>
  <r>
    <s v="ZROH"/>
    <x v="2"/>
    <x v="17"/>
    <x v="17"/>
    <n v="102"/>
    <n v="110"/>
    <x v="43"/>
    <n v="10"/>
    <n v="114"/>
    <s v="MIRO"/>
    <s v="Purchase"/>
    <s v="RE"/>
    <n v="2016"/>
    <x v="1"/>
    <n v="5105686194"/>
    <n v="2347888"/>
    <n v="1"/>
    <s v="INR"/>
    <x v="4"/>
    <x v="4"/>
    <x v="0"/>
    <n v="680"/>
    <s v="KG"/>
    <m/>
    <s v="V0"/>
    <s v="0% INPUT TAX"/>
    <s v="CHA"/>
    <s v="CLEARING CHARGES"/>
    <n v="0"/>
    <n v="0"/>
    <n v="0"/>
    <n v="0"/>
    <n v="0"/>
    <n v="0"/>
    <m/>
    <n v="0"/>
    <n v="0"/>
    <n v="0"/>
    <n v="0"/>
    <n v="1033.5999999999999"/>
    <m/>
    <m/>
    <s v="PCP RM &amp; PM"/>
  </r>
  <r>
    <s v="ZROH"/>
    <x v="2"/>
    <x v="17"/>
    <x v="17"/>
    <n v="102"/>
    <n v="110"/>
    <x v="43"/>
    <n v="10"/>
    <n v="114"/>
    <s v="MIRO"/>
    <s v="Purchase"/>
    <s v="RE"/>
    <n v="2016"/>
    <x v="1"/>
    <n v="5105686194"/>
    <n v="2347888"/>
    <n v="1"/>
    <s v="INR"/>
    <x v="4"/>
    <x v="4"/>
    <x v="0"/>
    <n v="680"/>
    <s v="KG"/>
    <m/>
    <s v="V0"/>
    <s v="0% INPUT TAX"/>
    <s v="CHA"/>
    <s v="CLEARING CHARGES"/>
    <n v="0"/>
    <n v="0"/>
    <n v="0"/>
    <n v="0"/>
    <n v="0"/>
    <n v="0"/>
    <m/>
    <n v="0"/>
    <n v="0"/>
    <n v="0"/>
    <n v="0"/>
    <n v="516.79999999999995"/>
    <m/>
    <m/>
    <s v="PCP RM &amp; PM"/>
  </r>
  <r>
    <s v="ZROH"/>
    <x v="2"/>
    <x v="17"/>
    <x v="17"/>
    <n v="102"/>
    <n v="110"/>
    <x v="43"/>
    <n v="10"/>
    <n v="114"/>
    <s v="MIRO"/>
    <s v="Purchase"/>
    <s v="RE"/>
    <n v="2016"/>
    <x v="1"/>
    <n v="5105686194"/>
    <n v="2347888"/>
    <n v="1"/>
    <s v="INR"/>
    <x v="4"/>
    <x v="4"/>
    <x v="0"/>
    <n v="680"/>
    <s v="KG"/>
    <m/>
    <s v="V0"/>
    <s v="0% INPUT TAX"/>
    <s v="CHA"/>
    <s v="CLEARING CHARGES"/>
    <n v="0"/>
    <n v="0"/>
    <n v="0"/>
    <n v="0"/>
    <n v="0"/>
    <n v="0"/>
    <m/>
    <n v="0"/>
    <n v="0"/>
    <n v="0"/>
    <n v="0"/>
    <n v="12002.4"/>
    <m/>
    <m/>
    <s v="PCP RM &amp; PM"/>
  </r>
  <r>
    <s v="ZROH"/>
    <x v="2"/>
    <x v="17"/>
    <x v="17"/>
    <n v="102"/>
    <n v="110"/>
    <x v="43"/>
    <n v="10"/>
    <n v="114"/>
    <s v="MIRO"/>
    <s v="Purchase"/>
    <s v="RE"/>
    <n v="2016"/>
    <x v="1"/>
    <n v="5105686194"/>
    <n v="2347888"/>
    <n v="1"/>
    <s v="INR"/>
    <x v="4"/>
    <x v="4"/>
    <x v="0"/>
    <n v="680"/>
    <s v="KG"/>
    <m/>
    <s v="V0"/>
    <s v="0% INPUT TAX"/>
    <s v="CHA"/>
    <s v="CLEARING CHARGES"/>
    <n v="0"/>
    <n v="0"/>
    <n v="0"/>
    <n v="0"/>
    <n v="0"/>
    <n v="0"/>
    <m/>
    <n v="0"/>
    <n v="0"/>
    <n v="0"/>
    <n v="0"/>
    <n v="33168"/>
    <m/>
    <m/>
    <s v="PCP RM &amp; PM"/>
  </r>
  <r>
    <s v="ZROH"/>
    <x v="3"/>
    <x v="11"/>
    <x v="11"/>
    <n v="102"/>
    <n v="110"/>
    <x v="45"/>
    <n v="10"/>
    <n v="114"/>
    <s v="MIRO"/>
    <s v="Purchase"/>
    <s v="RE"/>
    <n v="2016"/>
    <x v="1"/>
    <n v="5105686250"/>
    <s v="858/858"/>
    <n v="1"/>
    <s v="INR"/>
    <x v="4"/>
    <x v="4"/>
    <x v="0"/>
    <n v="190"/>
    <s v="KG"/>
    <m/>
    <s v="PO"/>
    <s v="I-INV- 14% ST"/>
    <s v="CHA"/>
    <s v="CLEARING CHARGES"/>
    <n v="0"/>
    <n v="0"/>
    <n v="0"/>
    <n v="0"/>
    <n v="0"/>
    <n v="0"/>
    <m/>
    <n v="0"/>
    <n v="0"/>
    <n v="0"/>
    <n v="0"/>
    <n v="2508"/>
    <m/>
    <m/>
    <s v="PCP RM &amp; PM"/>
  </r>
  <r>
    <s v="ZROH"/>
    <x v="3"/>
    <x v="11"/>
    <x v="11"/>
    <n v="102"/>
    <n v="110"/>
    <x v="45"/>
    <n v="20"/>
    <n v="114"/>
    <s v="MIRO"/>
    <s v="Purchase"/>
    <s v="RE"/>
    <n v="2016"/>
    <x v="1"/>
    <n v="5105686250"/>
    <s v="858/858"/>
    <n v="1"/>
    <s v="INR"/>
    <x v="4"/>
    <x v="4"/>
    <x v="0"/>
    <n v="190"/>
    <s v="KG"/>
    <m/>
    <s v="PO"/>
    <s v="I-INV- 14% ST"/>
    <s v="CHA"/>
    <s v="CLEARING CHARGES"/>
    <n v="0"/>
    <n v="0"/>
    <n v="0"/>
    <n v="0"/>
    <n v="0"/>
    <n v="0"/>
    <m/>
    <n v="0"/>
    <n v="0"/>
    <n v="0"/>
    <n v="0"/>
    <n v="2508"/>
    <m/>
    <m/>
    <s v="PCP RM &amp; PM"/>
  </r>
  <r>
    <s v="ZROH"/>
    <x v="0"/>
    <x v="14"/>
    <x v="14"/>
    <n v="102"/>
    <n v="110"/>
    <x v="28"/>
    <n v="10"/>
    <n v="114"/>
    <s v="MIRO"/>
    <s v="Purchase"/>
    <s v="RE"/>
    <n v="2016"/>
    <x v="1"/>
    <n v="5105686262"/>
    <s v="584/584"/>
    <n v="1"/>
    <s v="INR"/>
    <x v="4"/>
    <x v="4"/>
    <x v="0"/>
    <n v="200"/>
    <s v="KG"/>
    <m/>
    <s v="PO"/>
    <s v="I-INV- 14% ST"/>
    <s v="CHA"/>
    <s v="CLEARING CHARGES"/>
    <n v="0"/>
    <n v="0"/>
    <n v="0"/>
    <n v="0"/>
    <n v="0"/>
    <n v="0"/>
    <m/>
    <n v="0"/>
    <n v="0"/>
    <n v="0"/>
    <n v="0"/>
    <n v="5586"/>
    <m/>
    <m/>
    <s v="PCP RM &amp; PM"/>
  </r>
  <r>
    <s v="ZROH"/>
    <x v="0"/>
    <x v="23"/>
    <x v="25"/>
    <n v="102"/>
    <n v="110"/>
    <x v="42"/>
    <n v="10"/>
    <n v="114"/>
    <s v="MIRO"/>
    <s v="Purchase"/>
    <s v="RE"/>
    <n v="2016"/>
    <x v="1"/>
    <n v="5105686663"/>
    <n v="9999936"/>
    <n v="1"/>
    <s v="INR"/>
    <x v="0"/>
    <x v="0"/>
    <x v="0"/>
    <n v="25"/>
    <s v="KG"/>
    <m/>
    <s v="V0"/>
    <s v="0% INPUT TAX"/>
    <m/>
    <s v="BASIC CUSTOM-10%"/>
    <n v="7906.49"/>
    <n v="7906.49"/>
    <n v="0"/>
    <n v="0"/>
    <n v="7906.49"/>
    <n v="0"/>
    <m/>
    <n v="0"/>
    <n v="0"/>
    <n v="0"/>
    <n v="0"/>
    <n v="0"/>
    <m/>
    <m/>
    <s v="PCP RM &amp; PM"/>
  </r>
  <r>
    <s v="ZROH"/>
    <x v="0"/>
    <x v="23"/>
    <x v="25"/>
    <n v="102"/>
    <n v="110"/>
    <x v="42"/>
    <n v="10"/>
    <n v="114"/>
    <s v="MIRO"/>
    <s v="Purchase"/>
    <s v="RE"/>
    <n v="2016"/>
    <x v="1"/>
    <n v="5105686663"/>
    <n v="9999936"/>
    <n v="1"/>
    <s v="INR"/>
    <x v="0"/>
    <x v="0"/>
    <x v="0"/>
    <n v="25"/>
    <s v="KG"/>
    <m/>
    <s v="V0"/>
    <s v="0% INPUT TAX"/>
    <m/>
    <s v="ECess - Basic Custom-2%"/>
    <n v="375.56"/>
    <n v="375.56"/>
    <n v="0"/>
    <n v="0"/>
    <n v="0"/>
    <n v="0"/>
    <m/>
    <n v="375.56"/>
    <n v="0"/>
    <n v="0"/>
    <n v="0"/>
    <n v="0"/>
    <m/>
    <m/>
    <s v="PCP RM &amp; PM"/>
  </r>
  <r>
    <s v="ZROH"/>
    <x v="0"/>
    <x v="23"/>
    <x v="25"/>
    <n v="102"/>
    <n v="110"/>
    <x v="42"/>
    <n v="10"/>
    <n v="114"/>
    <s v="MIRO"/>
    <s v="Purchase"/>
    <s v="RE"/>
    <n v="2016"/>
    <x v="1"/>
    <n v="5105686663"/>
    <n v="9999936"/>
    <n v="1"/>
    <s v="INR"/>
    <x v="0"/>
    <x v="0"/>
    <x v="0"/>
    <n v="25"/>
    <s v="KG"/>
    <m/>
    <s v="V0"/>
    <s v="0% INPUT TAX"/>
    <m/>
    <s v="SECess-Basic Customs-1%"/>
    <n v="187.7"/>
    <n v="187.7"/>
    <n v="0"/>
    <n v="0"/>
    <n v="0"/>
    <n v="0"/>
    <m/>
    <n v="0"/>
    <n v="187.7"/>
    <n v="0"/>
    <n v="0"/>
    <n v="0"/>
    <m/>
    <m/>
    <s v="PCP RM &amp; PM"/>
  </r>
  <r>
    <s v="ZROH"/>
    <x v="0"/>
    <x v="23"/>
    <x v="25"/>
    <n v="102"/>
    <n v="110"/>
    <x v="42"/>
    <n v="10"/>
    <n v="114"/>
    <s v="MIRO"/>
    <s v="Purchase"/>
    <s v="RE"/>
    <n v="2016"/>
    <x v="1"/>
    <n v="5105686663"/>
    <n v="9999936"/>
    <n v="1"/>
    <s v="INR"/>
    <x v="0"/>
    <x v="0"/>
    <x v="0"/>
    <n v="25"/>
    <s v="KG"/>
    <m/>
    <s v="V0"/>
    <s v="0% INPUT TAX"/>
    <m/>
    <s v="ADD. CUSTOM DUTY-4%"/>
    <n v="3936.25"/>
    <n v="3936.25"/>
    <n v="0"/>
    <n v="0"/>
    <n v="0"/>
    <n v="0"/>
    <m/>
    <n v="0"/>
    <n v="0"/>
    <n v="3936.25"/>
    <n v="0"/>
    <n v="0"/>
    <m/>
    <m/>
    <s v="PCP RM &amp; PM"/>
  </r>
  <r>
    <s v="ZROH"/>
    <x v="0"/>
    <x v="23"/>
    <x v="25"/>
    <n v="102"/>
    <n v="110"/>
    <x v="42"/>
    <n v="10"/>
    <n v="114"/>
    <s v="MIRO"/>
    <s v="Purchase"/>
    <s v="RE"/>
    <n v="2016"/>
    <x v="1"/>
    <n v="5105686663"/>
    <n v="9999936"/>
    <n v="1"/>
    <s v="INR"/>
    <x v="0"/>
    <x v="0"/>
    <x v="0"/>
    <n v="25"/>
    <s v="KG"/>
    <m/>
    <s v="V0"/>
    <s v="0% INPUT TAX"/>
    <m/>
    <s v="CVD-12.5%"/>
    <n v="10871"/>
    <n v="10871"/>
    <n v="0"/>
    <n v="0"/>
    <n v="0"/>
    <n v="0"/>
    <m/>
    <n v="0"/>
    <n v="0"/>
    <n v="0"/>
    <n v="10871"/>
    <n v="0"/>
    <m/>
    <m/>
    <s v="PCP RM &amp; PM"/>
  </r>
  <r>
    <s v="ZROH"/>
    <x v="2"/>
    <x v="15"/>
    <x v="15"/>
    <n v="102"/>
    <n v="110"/>
    <x v="38"/>
    <n v="10"/>
    <n v="114"/>
    <s v="MIRO"/>
    <s v="Purchase"/>
    <s v="RE"/>
    <n v="2016"/>
    <x v="1"/>
    <n v="5105686530"/>
    <n v="2011758"/>
    <n v="1"/>
    <s v="INR"/>
    <x v="0"/>
    <x v="0"/>
    <x v="0"/>
    <n v="1200"/>
    <s v="KG"/>
    <m/>
    <s v="V0"/>
    <s v="0% INPUT TAX"/>
    <m/>
    <s v="BASIC CUSTOM-7.5%"/>
    <n v="36905.61"/>
    <n v="36905.61"/>
    <n v="0"/>
    <n v="36905.61"/>
    <n v="0"/>
    <n v="0"/>
    <m/>
    <n v="0"/>
    <n v="0"/>
    <n v="0"/>
    <n v="0"/>
    <n v="0"/>
    <m/>
    <m/>
    <s v="PCP RM &amp; PM"/>
  </r>
  <r>
    <s v="ZROH"/>
    <x v="2"/>
    <x v="15"/>
    <x v="15"/>
    <n v="102"/>
    <n v="110"/>
    <x v="38"/>
    <n v="10"/>
    <n v="114"/>
    <s v="MIRO"/>
    <s v="Purchase"/>
    <s v="RE"/>
    <n v="2016"/>
    <x v="1"/>
    <n v="5105686530"/>
    <n v="2011758"/>
    <n v="1"/>
    <s v="INR"/>
    <x v="0"/>
    <x v="0"/>
    <x v="0"/>
    <n v="1200"/>
    <s v="KG"/>
    <m/>
    <s v="V0"/>
    <s v="0% INPUT TAX"/>
    <m/>
    <s v="ECess - Basic Custom-2%"/>
    <n v="2060.56"/>
    <n v="2060.56"/>
    <n v="0"/>
    <n v="0"/>
    <n v="0"/>
    <n v="0"/>
    <m/>
    <n v="2060.56"/>
    <n v="0"/>
    <n v="0"/>
    <n v="0"/>
    <n v="0"/>
    <m/>
    <m/>
    <s v="PCP RM &amp; PM"/>
  </r>
  <r>
    <s v="ZROH"/>
    <x v="2"/>
    <x v="15"/>
    <x v="15"/>
    <n v="102"/>
    <n v="110"/>
    <x v="38"/>
    <n v="10"/>
    <n v="114"/>
    <s v="MIRO"/>
    <s v="Purchase"/>
    <s v="RE"/>
    <n v="2016"/>
    <x v="1"/>
    <n v="5105686530"/>
    <n v="2011758"/>
    <n v="1"/>
    <s v="INR"/>
    <x v="0"/>
    <x v="0"/>
    <x v="0"/>
    <n v="1200"/>
    <s v="KG"/>
    <m/>
    <s v="V0"/>
    <s v="0% INPUT TAX"/>
    <m/>
    <s v="SECess-Basic Customs-1%"/>
    <n v="1030.53"/>
    <n v="1030.53"/>
    <n v="0"/>
    <n v="0"/>
    <n v="0"/>
    <n v="0"/>
    <m/>
    <n v="0"/>
    <n v="1030.53"/>
    <n v="0"/>
    <n v="0"/>
    <n v="0"/>
    <m/>
    <m/>
    <s v="PCP RM &amp; PM"/>
  </r>
  <r>
    <s v="ZROH"/>
    <x v="2"/>
    <x v="15"/>
    <x v="15"/>
    <n v="102"/>
    <n v="110"/>
    <x v="38"/>
    <n v="10"/>
    <n v="114"/>
    <s v="MIRO"/>
    <s v="Purchase"/>
    <s v="RE"/>
    <n v="2016"/>
    <x v="1"/>
    <n v="5105686530"/>
    <n v="2011758"/>
    <n v="1"/>
    <s v="INR"/>
    <x v="0"/>
    <x v="0"/>
    <x v="0"/>
    <n v="1200"/>
    <s v="KG"/>
    <m/>
    <s v="V0"/>
    <s v="0% INPUT TAX"/>
    <m/>
    <s v="ADD. CUSTOM DUTY-4%"/>
    <n v="23927.75"/>
    <n v="23927.75"/>
    <n v="0"/>
    <n v="0"/>
    <n v="0"/>
    <n v="0"/>
    <m/>
    <n v="0"/>
    <n v="0"/>
    <n v="23927.75"/>
    <n v="0"/>
    <n v="0"/>
    <m/>
    <m/>
    <s v="PCP RM &amp; PM"/>
  </r>
  <r>
    <s v="ZROH"/>
    <x v="2"/>
    <x v="15"/>
    <x v="15"/>
    <n v="102"/>
    <n v="110"/>
    <x v="38"/>
    <n v="10"/>
    <n v="114"/>
    <s v="MIRO"/>
    <s v="Purchase"/>
    <s v="RE"/>
    <n v="2016"/>
    <x v="1"/>
    <n v="5105686530"/>
    <n v="2011758"/>
    <n v="1"/>
    <s v="INR"/>
    <x v="0"/>
    <x v="0"/>
    <x v="0"/>
    <n v="1200"/>
    <s v="KG"/>
    <m/>
    <s v="V0"/>
    <s v="0% INPUT TAX"/>
    <m/>
    <s v="CVD-12.5%"/>
    <n v="66122.55"/>
    <n v="66122.55"/>
    <n v="0"/>
    <n v="0"/>
    <n v="0"/>
    <n v="0"/>
    <m/>
    <n v="0"/>
    <n v="0"/>
    <n v="0"/>
    <n v="66122.55"/>
    <n v="0"/>
    <m/>
    <m/>
    <s v="PCP RM &amp; PM"/>
  </r>
  <r>
    <s v="ZROH"/>
    <x v="5"/>
    <x v="22"/>
    <x v="24"/>
    <n v="102"/>
    <n v="110"/>
    <x v="41"/>
    <n v="10"/>
    <n v="114"/>
    <s v="MIRO"/>
    <s v="Purchase"/>
    <s v="RE"/>
    <n v="2016"/>
    <x v="1"/>
    <n v="5105686475"/>
    <n v="2058641"/>
    <n v="1"/>
    <s v="INR"/>
    <x v="0"/>
    <x v="0"/>
    <x v="0"/>
    <n v="1500"/>
    <s v="KG"/>
    <m/>
    <s v="V0"/>
    <s v="0% INPUT TAX"/>
    <m/>
    <s v="BASIC CUSTOM-10%"/>
    <n v="70906.48"/>
    <n v="70906.48"/>
    <n v="0"/>
    <n v="0"/>
    <n v="70906.48"/>
    <n v="0"/>
    <m/>
    <n v="0"/>
    <n v="0"/>
    <n v="0"/>
    <n v="0"/>
    <n v="0"/>
    <m/>
    <m/>
    <s v="PCP RM &amp; PM"/>
  </r>
  <r>
    <s v="ZROH"/>
    <x v="5"/>
    <x v="22"/>
    <x v="24"/>
    <n v="102"/>
    <n v="110"/>
    <x v="41"/>
    <n v="10"/>
    <n v="114"/>
    <s v="MIRO"/>
    <s v="Purchase"/>
    <s v="RE"/>
    <n v="2016"/>
    <x v="1"/>
    <n v="5105686475"/>
    <n v="2058641"/>
    <n v="1"/>
    <s v="INR"/>
    <x v="0"/>
    <x v="0"/>
    <x v="0"/>
    <n v="1500"/>
    <s v="KG"/>
    <m/>
    <s v="V0"/>
    <s v="0% INPUT TAX"/>
    <m/>
    <s v="ECess - Basic Custom-2%"/>
    <n v="3368.06"/>
    <n v="3368.06"/>
    <n v="0"/>
    <n v="0"/>
    <n v="0"/>
    <n v="0"/>
    <m/>
    <n v="3368.06"/>
    <n v="0"/>
    <n v="0"/>
    <n v="0"/>
    <n v="0"/>
    <m/>
    <m/>
    <s v="PCP RM &amp; PM"/>
  </r>
  <r>
    <s v="ZROH"/>
    <x v="5"/>
    <x v="22"/>
    <x v="24"/>
    <n v="102"/>
    <n v="110"/>
    <x v="41"/>
    <n v="10"/>
    <n v="114"/>
    <s v="MIRO"/>
    <s v="Purchase"/>
    <s v="RE"/>
    <n v="2016"/>
    <x v="1"/>
    <n v="5105686475"/>
    <n v="2058641"/>
    <n v="1"/>
    <s v="INR"/>
    <x v="0"/>
    <x v="0"/>
    <x v="0"/>
    <n v="1500"/>
    <s v="KG"/>
    <m/>
    <s v="V0"/>
    <s v="0% INPUT TAX"/>
    <m/>
    <s v="SECess-Basic Customs-1%"/>
    <n v="1684.06"/>
    <n v="1684.06"/>
    <n v="0"/>
    <n v="0"/>
    <n v="0"/>
    <n v="0"/>
    <m/>
    <n v="0"/>
    <n v="1684.06"/>
    <n v="0"/>
    <n v="0"/>
    <n v="0"/>
    <m/>
    <m/>
    <s v="PCP RM &amp; PM"/>
  </r>
  <r>
    <s v="ZROH"/>
    <x v="5"/>
    <x v="22"/>
    <x v="24"/>
    <n v="102"/>
    <n v="110"/>
    <x v="41"/>
    <n v="10"/>
    <n v="114"/>
    <s v="MIRO"/>
    <s v="Purchase"/>
    <s v="RE"/>
    <n v="2016"/>
    <x v="1"/>
    <n v="5105686475"/>
    <n v="2058641"/>
    <n v="1"/>
    <s v="INR"/>
    <x v="0"/>
    <x v="0"/>
    <x v="0"/>
    <n v="1500"/>
    <s v="KG"/>
    <m/>
    <s v="V0"/>
    <s v="0% INPUT TAX"/>
    <m/>
    <s v="ADD. CUSTOM DUTY-4%"/>
    <n v="35300.79"/>
    <n v="35300.79"/>
    <n v="0"/>
    <n v="0"/>
    <n v="0"/>
    <n v="0"/>
    <m/>
    <n v="0"/>
    <n v="0"/>
    <n v="35300.79"/>
    <n v="0"/>
    <n v="0"/>
    <m/>
    <m/>
    <s v="PCP RM &amp; PM"/>
  </r>
  <r>
    <s v="ZROH"/>
    <x v="5"/>
    <x v="22"/>
    <x v="24"/>
    <n v="102"/>
    <n v="110"/>
    <x v="41"/>
    <n v="10"/>
    <n v="114"/>
    <s v="MIRO"/>
    <s v="Purchase"/>
    <s v="RE"/>
    <n v="2016"/>
    <x v="1"/>
    <n v="5105686475"/>
    <n v="2058641"/>
    <n v="1"/>
    <s v="INR"/>
    <x v="0"/>
    <x v="0"/>
    <x v="0"/>
    <n v="1500"/>
    <s v="KG"/>
    <m/>
    <s v="V0"/>
    <s v="0% INPUT TAX"/>
    <m/>
    <s v="CVD-12.5%"/>
    <n v="97496.41"/>
    <n v="97496.41"/>
    <n v="0"/>
    <n v="0"/>
    <n v="0"/>
    <n v="0"/>
    <m/>
    <n v="0"/>
    <n v="0"/>
    <n v="0"/>
    <n v="97496.41"/>
    <n v="0"/>
    <m/>
    <m/>
    <s v="PCP RM &amp; PM"/>
  </r>
  <r>
    <s v="ZROH"/>
    <x v="3"/>
    <x v="18"/>
    <x v="18"/>
    <n v="102"/>
    <n v="110"/>
    <x v="46"/>
    <n v="10"/>
    <n v="114"/>
    <s v="MIRO"/>
    <s v="Purchase"/>
    <s v="RE"/>
    <n v="2016"/>
    <x v="1"/>
    <n v="5105686497"/>
    <n v="20900"/>
    <n v="74.357299999999995"/>
    <s v="EUR"/>
    <x v="18"/>
    <x v="18"/>
    <x v="5"/>
    <n v="20"/>
    <s v="KG"/>
    <n v="55991.05"/>
    <s v="V0"/>
    <s v="0% INPUT TAX"/>
    <s v="IMPORT"/>
    <s v="IMPORT BASIC"/>
    <n v="55991.05"/>
    <n v="0"/>
    <n v="0"/>
    <n v="0"/>
    <n v="0"/>
    <n v="0"/>
    <m/>
    <n v="0"/>
    <n v="0"/>
    <n v="0"/>
    <n v="0"/>
    <n v="0"/>
    <m/>
    <m/>
    <s v="PCP RM &amp; PM"/>
  </r>
  <r>
    <s v="ZROH"/>
    <x v="3"/>
    <x v="18"/>
    <x v="18"/>
    <n v="102"/>
    <n v="110"/>
    <x v="46"/>
    <n v="20"/>
    <n v="114"/>
    <s v="MIRO"/>
    <s v="Purchase"/>
    <s v="RE"/>
    <n v="2016"/>
    <x v="1"/>
    <n v="5105686497"/>
    <n v="20900"/>
    <n v="74.357299999999995"/>
    <s v="EUR"/>
    <x v="18"/>
    <x v="18"/>
    <x v="5"/>
    <n v="20"/>
    <s v="KG"/>
    <n v="55991.05"/>
    <s v="V0"/>
    <s v="0% INPUT TAX"/>
    <s v="IMPORT"/>
    <s v="IMPORT BASIC"/>
    <n v="55991.05"/>
    <n v="0"/>
    <n v="0"/>
    <n v="0"/>
    <n v="0"/>
    <n v="0"/>
    <m/>
    <n v="0"/>
    <n v="0"/>
    <n v="0"/>
    <n v="0"/>
    <n v="0"/>
    <m/>
    <m/>
    <s v="PCP RM &amp; PM"/>
  </r>
  <r>
    <s v="ZROH"/>
    <x v="3"/>
    <x v="18"/>
    <x v="18"/>
    <n v="102"/>
    <n v="110"/>
    <x v="46"/>
    <n v="10"/>
    <n v="114"/>
    <s v="MIRO"/>
    <s v="Purchase"/>
    <s v="RE"/>
    <n v="2016"/>
    <x v="1"/>
    <n v="5105686507"/>
    <n v="2179667"/>
    <n v="1"/>
    <s v="INR"/>
    <x v="0"/>
    <x v="0"/>
    <x v="0"/>
    <n v="20"/>
    <s v="KG"/>
    <m/>
    <s v="V0"/>
    <s v="0% INPUT TAX"/>
    <m/>
    <s v="BASIC CUSTOM-10%"/>
    <n v="5357.94"/>
    <n v="5357.94"/>
    <n v="0"/>
    <n v="0"/>
    <n v="5357.94"/>
    <n v="0"/>
    <m/>
    <n v="0"/>
    <n v="0"/>
    <n v="0"/>
    <n v="0"/>
    <n v="0"/>
    <m/>
    <m/>
    <s v="PCP RM &amp; PM"/>
  </r>
  <r>
    <s v="ZROH"/>
    <x v="3"/>
    <x v="18"/>
    <x v="18"/>
    <n v="102"/>
    <n v="110"/>
    <x v="46"/>
    <n v="10"/>
    <n v="114"/>
    <s v="MIRO"/>
    <s v="Purchase"/>
    <s v="RE"/>
    <n v="2016"/>
    <x v="1"/>
    <n v="5105686507"/>
    <n v="2179667"/>
    <n v="1"/>
    <s v="INR"/>
    <x v="0"/>
    <x v="0"/>
    <x v="0"/>
    <n v="20"/>
    <s v="KG"/>
    <m/>
    <s v="V0"/>
    <s v="0% INPUT TAX"/>
    <m/>
    <s v="ECess - Basic Custom-2%"/>
    <n v="254.5"/>
    <n v="254.5"/>
    <n v="0"/>
    <n v="0"/>
    <n v="0"/>
    <n v="0"/>
    <m/>
    <n v="254.5"/>
    <n v="0"/>
    <n v="0"/>
    <n v="0"/>
    <n v="0"/>
    <m/>
    <m/>
    <s v="PCP RM &amp; PM"/>
  </r>
  <r>
    <s v="ZROH"/>
    <x v="3"/>
    <x v="18"/>
    <x v="18"/>
    <n v="102"/>
    <n v="110"/>
    <x v="46"/>
    <n v="10"/>
    <n v="114"/>
    <s v="MIRO"/>
    <s v="Purchase"/>
    <s v="RE"/>
    <n v="2016"/>
    <x v="1"/>
    <n v="5105686507"/>
    <n v="2179667"/>
    <n v="1"/>
    <s v="INR"/>
    <x v="0"/>
    <x v="0"/>
    <x v="0"/>
    <n v="20"/>
    <s v="KG"/>
    <m/>
    <s v="V0"/>
    <s v="0% INPUT TAX"/>
    <m/>
    <s v="SECess-Basic Customs-1%"/>
    <n v="127.25"/>
    <n v="127.25"/>
    <n v="0"/>
    <n v="0"/>
    <n v="0"/>
    <n v="0"/>
    <m/>
    <n v="0"/>
    <n v="127.25"/>
    <n v="0"/>
    <n v="0"/>
    <n v="0"/>
    <m/>
    <m/>
    <s v="PCP RM &amp; PM"/>
  </r>
  <r>
    <s v="ZROH"/>
    <x v="3"/>
    <x v="18"/>
    <x v="18"/>
    <n v="102"/>
    <n v="110"/>
    <x v="46"/>
    <n v="10"/>
    <n v="114"/>
    <s v="MIRO"/>
    <s v="Purchase"/>
    <s v="RE"/>
    <n v="2016"/>
    <x v="1"/>
    <n v="5105686507"/>
    <n v="2179667"/>
    <n v="1"/>
    <s v="INR"/>
    <x v="0"/>
    <x v="0"/>
    <x v="0"/>
    <n v="20"/>
    <s v="KG"/>
    <m/>
    <s v="V0"/>
    <s v="0% INPUT TAX"/>
    <m/>
    <s v="ADD. CUSTOM DUTY-4%"/>
    <n v="2667.45"/>
    <n v="2667.45"/>
    <n v="0"/>
    <n v="0"/>
    <n v="0"/>
    <n v="0"/>
    <m/>
    <n v="0"/>
    <n v="0"/>
    <n v="2667.45"/>
    <n v="0"/>
    <n v="0"/>
    <m/>
    <m/>
    <s v="PCP RM &amp; PM"/>
  </r>
  <r>
    <s v="ZROH"/>
    <x v="3"/>
    <x v="18"/>
    <x v="18"/>
    <n v="102"/>
    <n v="110"/>
    <x v="46"/>
    <n v="10"/>
    <n v="114"/>
    <s v="MIRO"/>
    <s v="Purchase"/>
    <s v="RE"/>
    <n v="2016"/>
    <x v="1"/>
    <n v="5105686507"/>
    <n v="2179667"/>
    <n v="1"/>
    <s v="INR"/>
    <x v="0"/>
    <x v="0"/>
    <x v="0"/>
    <n v="20"/>
    <s v="KG"/>
    <m/>
    <s v="V0"/>
    <s v="0% INPUT TAX"/>
    <m/>
    <s v="CVD-12.5%"/>
    <n v="7367.16"/>
    <n v="7367.16"/>
    <n v="0"/>
    <n v="0"/>
    <n v="0"/>
    <n v="0"/>
    <m/>
    <n v="0"/>
    <n v="0"/>
    <n v="0"/>
    <n v="7367.16"/>
    <n v="0"/>
    <m/>
    <m/>
    <s v="PCP RM &amp; PM"/>
  </r>
  <r>
    <s v="ZROH"/>
    <x v="3"/>
    <x v="18"/>
    <x v="18"/>
    <n v="102"/>
    <n v="110"/>
    <x v="46"/>
    <n v="20"/>
    <n v="114"/>
    <s v="MIRO"/>
    <s v="Purchase"/>
    <s v="RE"/>
    <n v="2016"/>
    <x v="1"/>
    <n v="5105686507"/>
    <n v="2179667"/>
    <n v="1"/>
    <s v="INR"/>
    <x v="0"/>
    <x v="0"/>
    <x v="0"/>
    <n v="20"/>
    <s v="KG"/>
    <m/>
    <s v="V0"/>
    <s v="0% INPUT TAX"/>
    <m/>
    <s v="BASIC CUSTOM-10%"/>
    <n v="5357.94"/>
    <n v="5357.94"/>
    <n v="0"/>
    <n v="0"/>
    <n v="5357.94"/>
    <n v="0"/>
    <m/>
    <n v="0"/>
    <n v="0"/>
    <n v="0"/>
    <n v="0"/>
    <n v="0"/>
    <m/>
    <m/>
    <s v="PCP RM &amp; PM"/>
  </r>
  <r>
    <s v="ZROH"/>
    <x v="3"/>
    <x v="18"/>
    <x v="18"/>
    <n v="102"/>
    <n v="110"/>
    <x v="46"/>
    <n v="20"/>
    <n v="114"/>
    <s v="MIRO"/>
    <s v="Purchase"/>
    <s v="RE"/>
    <n v="2016"/>
    <x v="1"/>
    <n v="5105686507"/>
    <n v="2179667"/>
    <n v="1"/>
    <s v="INR"/>
    <x v="0"/>
    <x v="0"/>
    <x v="0"/>
    <n v="20"/>
    <s v="KG"/>
    <m/>
    <s v="V0"/>
    <s v="0% INPUT TAX"/>
    <m/>
    <s v="ECess - Basic Custom-2%"/>
    <n v="254.5"/>
    <n v="254.5"/>
    <n v="0"/>
    <n v="0"/>
    <n v="0"/>
    <n v="0"/>
    <m/>
    <n v="254.5"/>
    <n v="0"/>
    <n v="0"/>
    <n v="0"/>
    <n v="0"/>
    <m/>
    <m/>
    <s v="PCP RM &amp; PM"/>
  </r>
  <r>
    <s v="ZROH"/>
    <x v="3"/>
    <x v="18"/>
    <x v="18"/>
    <n v="102"/>
    <n v="110"/>
    <x v="46"/>
    <n v="20"/>
    <n v="114"/>
    <s v="MIRO"/>
    <s v="Purchase"/>
    <s v="RE"/>
    <n v="2016"/>
    <x v="1"/>
    <n v="5105686507"/>
    <n v="2179667"/>
    <n v="1"/>
    <s v="INR"/>
    <x v="0"/>
    <x v="0"/>
    <x v="0"/>
    <n v="20"/>
    <s v="KG"/>
    <m/>
    <s v="V0"/>
    <s v="0% INPUT TAX"/>
    <m/>
    <s v="SECess-Basic Customs-1%"/>
    <n v="127.25"/>
    <n v="127.25"/>
    <n v="0"/>
    <n v="0"/>
    <n v="0"/>
    <n v="0"/>
    <m/>
    <n v="0"/>
    <n v="127.25"/>
    <n v="0"/>
    <n v="0"/>
    <n v="0"/>
    <m/>
    <m/>
    <s v="PCP RM &amp; PM"/>
  </r>
  <r>
    <s v="ZROH"/>
    <x v="3"/>
    <x v="18"/>
    <x v="18"/>
    <n v="102"/>
    <n v="110"/>
    <x v="46"/>
    <n v="20"/>
    <n v="114"/>
    <s v="MIRO"/>
    <s v="Purchase"/>
    <s v="RE"/>
    <n v="2016"/>
    <x v="1"/>
    <n v="5105686507"/>
    <n v="2179667"/>
    <n v="1"/>
    <s v="INR"/>
    <x v="0"/>
    <x v="0"/>
    <x v="0"/>
    <n v="20"/>
    <s v="KG"/>
    <m/>
    <s v="V0"/>
    <s v="0% INPUT TAX"/>
    <m/>
    <s v="ADD. CUSTOM DUTY-4%"/>
    <n v="2667.45"/>
    <n v="2667.45"/>
    <n v="0"/>
    <n v="0"/>
    <n v="0"/>
    <n v="0"/>
    <m/>
    <n v="0"/>
    <n v="0"/>
    <n v="2667.45"/>
    <n v="0"/>
    <n v="0"/>
    <m/>
    <m/>
    <s v="PCP RM &amp; PM"/>
  </r>
  <r>
    <s v="ZROH"/>
    <x v="3"/>
    <x v="18"/>
    <x v="18"/>
    <n v="102"/>
    <n v="110"/>
    <x v="46"/>
    <n v="20"/>
    <n v="114"/>
    <s v="MIRO"/>
    <s v="Purchase"/>
    <s v="RE"/>
    <n v="2016"/>
    <x v="1"/>
    <n v="5105686507"/>
    <n v="2179667"/>
    <n v="1"/>
    <s v="INR"/>
    <x v="0"/>
    <x v="0"/>
    <x v="0"/>
    <n v="20"/>
    <s v="KG"/>
    <m/>
    <s v="V0"/>
    <s v="0% INPUT TAX"/>
    <m/>
    <s v="CVD-12.5%"/>
    <n v="7367.15"/>
    <n v="7367.15"/>
    <n v="0"/>
    <n v="0"/>
    <n v="0"/>
    <n v="0"/>
    <m/>
    <n v="0"/>
    <n v="0"/>
    <n v="0"/>
    <n v="7367.15"/>
    <n v="0"/>
    <m/>
    <m/>
    <s v="PCP RM &amp; PM"/>
  </r>
  <r>
    <s v="ZROH"/>
    <x v="0"/>
    <x v="12"/>
    <x v="12"/>
    <n v="102"/>
    <n v="110"/>
    <x v="44"/>
    <n v="10"/>
    <n v="114"/>
    <s v="MIRO"/>
    <s v="Purchase"/>
    <s v="RE"/>
    <n v="2016"/>
    <x v="1"/>
    <n v="5105686670"/>
    <n v="2107649"/>
    <n v="1"/>
    <s v="INR"/>
    <x v="0"/>
    <x v="0"/>
    <x v="0"/>
    <n v="1200"/>
    <s v="KG"/>
    <m/>
    <s v="V0"/>
    <s v="0% INPUT TAX"/>
    <m/>
    <s v="BASIC CUSTOM-10%"/>
    <n v="105370.21"/>
    <n v="105370.21"/>
    <n v="0"/>
    <n v="0"/>
    <n v="105370.21"/>
    <n v="0"/>
    <m/>
    <n v="0"/>
    <n v="0"/>
    <n v="0"/>
    <n v="0"/>
    <n v="0"/>
    <m/>
    <m/>
    <s v="PCP RM &amp; PM"/>
  </r>
  <r>
    <s v="ZROH"/>
    <x v="0"/>
    <x v="12"/>
    <x v="12"/>
    <n v="102"/>
    <n v="110"/>
    <x v="44"/>
    <n v="10"/>
    <n v="114"/>
    <s v="MIRO"/>
    <s v="Purchase"/>
    <s v="RE"/>
    <n v="2016"/>
    <x v="1"/>
    <n v="5105686670"/>
    <n v="2107649"/>
    <n v="1"/>
    <s v="INR"/>
    <x v="0"/>
    <x v="0"/>
    <x v="0"/>
    <n v="1200"/>
    <s v="KG"/>
    <m/>
    <s v="V0"/>
    <s v="0% INPUT TAX"/>
    <m/>
    <s v="SECess-Basic Customs-1%"/>
    <n v="5005.08"/>
    <n v="5005.08"/>
    <n v="0"/>
    <n v="0"/>
    <n v="0"/>
    <n v="0"/>
    <m/>
    <n v="0"/>
    <n v="5005.08"/>
    <n v="0"/>
    <n v="0"/>
    <n v="0"/>
    <m/>
    <m/>
    <s v="PCP RM &amp; PM"/>
  </r>
  <r>
    <s v="ZROH"/>
    <x v="0"/>
    <x v="12"/>
    <x v="12"/>
    <n v="102"/>
    <n v="110"/>
    <x v="44"/>
    <n v="10"/>
    <n v="114"/>
    <s v="MIRO"/>
    <s v="Purchase"/>
    <s v="RE"/>
    <n v="2016"/>
    <x v="1"/>
    <n v="5105686670"/>
    <n v="2107649"/>
    <n v="1"/>
    <s v="INR"/>
    <x v="0"/>
    <x v="0"/>
    <x v="0"/>
    <n v="1200"/>
    <s v="KG"/>
    <m/>
    <s v="V0"/>
    <s v="0% INPUT TAX"/>
    <m/>
    <s v="ECess - Basic Custom-2%"/>
    <n v="2502.54"/>
    <n v="2502.54"/>
    <n v="0"/>
    <n v="0"/>
    <n v="0"/>
    <n v="0"/>
    <m/>
    <n v="2502.54"/>
    <n v="0"/>
    <n v="0"/>
    <n v="0"/>
    <n v="0"/>
    <m/>
    <m/>
    <s v="PCP RM &amp; PM"/>
  </r>
  <r>
    <s v="ZROH"/>
    <x v="0"/>
    <x v="12"/>
    <x v="12"/>
    <n v="102"/>
    <n v="110"/>
    <x v="44"/>
    <n v="10"/>
    <n v="114"/>
    <s v="MIRO"/>
    <s v="Purchase"/>
    <s v="RE"/>
    <n v="2016"/>
    <x v="1"/>
    <n v="5105686670"/>
    <n v="2107649"/>
    <n v="1"/>
    <s v="INR"/>
    <x v="0"/>
    <x v="0"/>
    <x v="0"/>
    <n v="1200"/>
    <s v="KG"/>
    <m/>
    <s v="V0"/>
    <s v="0% INPUT TAX"/>
    <m/>
    <s v="ADD. CUSTOM DUTY-4%"/>
    <n v="52458.53"/>
    <n v="52458.53"/>
    <n v="0"/>
    <n v="0"/>
    <n v="0"/>
    <n v="0"/>
    <m/>
    <n v="0"/>
    <n v="0"/>
    <n v="52458.53"/>
    <n v="0"/>
    <n v="0"/>
    <m/>
    <m/>
    <s v="PCP RM &amp; PM"/>
  </r>
  <r>
    <s v="ZROH"/>
    <x v="0"/>
    <x v="12"/>
    <x v="12"/>
    <n v="102"/>
    <n v="110"/>
    <x v="44"/>
    <n v="10"/>
    <n v="114"/>
    <s v="MIRO"/>
    <s v="Purchase"/>
    <s v="RE"/>
    <n v="2016"/>
    <x v="1"/>
    <n v="5105686670"/>
    <n v="2107649"/>
    <n v="1"/>
    <s v="INR"/>
    <x v="0"/>
    <x v="0"/>
    <x v="0"/>
    <n v="1200"/>
    <s v="KG"/>
    <m/>
    <s v="V0"/>
    <s v="0% INPUT TAX"/>
    <m/>
    <s v="CVD-12.5%"/>
    <n v="144884.04"/>
    <n v="144884.04"/>
    <n v="0"/>
    <n v="0"/>
    <n v="0"/>
    <n v="0"/>
    <m/>
    <n v="0"/>
    <n v="0"/>
    <n v="0"/>
    <n v="144884.04"/>
    <n v="0"/>
    <m/>
    <m/>
    <s v="PCP RM &amp; PM"/>
  </r>
  <r>
    <s v="ZROH"/>
    <x v="3"/>
    <x v="11"/>
    <x v="11"/>
    <n v="102"/>
    <n v="110"/>
    <x v="45"/>
    <n v="10"/>
    <n v="114"/>
    <s v="MIRO"/>
    <s v="Purchase"/>
    <s v="RE"/>
    <n v="2016"/>
    <x v="1"/>
    <n v="5105686501"/>
    <n v="2167390"/>
    <n v="1"/>
    <s v="INR"/>
    <x v="0"/>
    <x v="0"/>
    <x v="0"/>
    <n v="190"/>
    <s v="KG"/>
    <m/>
    <s v="V0"/>
    <s v="0% INPUT TAX"/>
    <m/>
    <s v="BASIC CUSTOM-15%"/>
    <n v="14549.27"/>
    <n v="14549.27"/>
    <n v="0"/>
    <n v="0"/>
    <n v="0"/>
    <n v="14549.27"/>
    <m/>
    <n v="0"/>
    <n v="0"/>
    <n v="0"/>
    <n v="0"/>
    <n v="0"/>
    <m/>
    <m/>
    <s v="PCP RM &amp; PM"/>
  </r>
  <r>
    <s v="ZROH"/>
    <x v="3"/>
    <x v="11"/>
    <x v="11"/>
    <n v="102"/>
    <n v="110"/>
    <x v="45"/>
    <n v="10"/>
    <n v="114"/>
    <s v="MIRO"/>
    <s v="Purchase"/>
    <s v="RE"/>
    <n v="2016"/>
    <x v="1"/>
    <n v="5105686501"/>
    <n v="2167390"/>
    <n v="1"/>
    <s v="INR"/>
    <x v="0"/>
    <x v="0"/>
    <x v="0"/>
    <n v="190"/>
    <s v="KG"/>
    <m/>
    <s v="V0"/>
    <s v="0% INPUT TAX"/>
    <m/>
    <s v="ECess - Basic Custom-2%"/>
    <n v="290.98"/>
    <n v="290.98"/>
    <n v="0"/>
    <n v="0"/>
    <n v="0"/>
    <n v="0"/>
    <m/>
    <n v="290.98"/>
    <n v="0"/>
    <n v="0"/>
    <n v="0"/>
    <n v="0"/>
    <m/>
    <m/>
    <s v="PCP RM &amp; PM"/>
  </r>
  <r>
    <s v="ZROH"/>
    <x v="3"/>
    <x v="11"/>
    <x v="11"/>
    <n v="102"/>
    <n v="110"/>
    <x v="45"/>
    <n v="10"/>
    <n v="114"/>
    <s v="MIRO"/>
    <s v="Purchase"/>
    <s v="RE"/>
    <n v="2016"/>
    <x v="1"/>
    <n v="5105686501"/>
    <n v="2167390"/>
    <n v="1"/>
    <s v="INR"/>
    <x v="0"/>
    <x v="0"/>
    <x v="0"/>
    <n v="190"/>
    <s v="KG"/>
    <m/>
    <s v="V0"/>
    <s v="0% INPUT TAX"/>
    <m/>
    <s v="SECess-Basic Customs-1%"/>
    <n v="145"/>
    <n v="145"/>
    <n v="0"/>
    <n v="0"/>
    <n v="0"/>
    <n v="0"/>
    <m/>
    <n v="0"/>
    <n v="145"/>
    <n v="0"/>
    <n v="0"/>
    <n v="0"/>
    <m/>
    <m/>
    <s v="PCP RM &amp; PM"/>
  </r>
  <r>
    <s v="ZROH"/>
    <x v="3"/>
    <x v="11"/>
    <x v="11"/>
    <n v="102"/>
    <n v="110"/>
    <x v="45"/>
    <n v="10"/>
    <n v="114"/>
    <s v="MIRO"/>
    <s v="Purchase"/>
    <s v="RE"/>
    <n v="2016"/>
    <x v="1"/>
    <n v="5105686501"/>
    <n v="2167390"/>
    <n v="1"/>
    <s v="INR"/>
    <x v="0"/>
    <x v="0"/>
    <x v="0"/>
    <n v="190"/>
    <s v="KG"/>
    <m/>
    <s v="V0"/>
    <s v="0% INPUT TAX"/>
    <m/>
    <s v="ADD. CUSTOM DUTY-4%"/>
    <n v="4479.75"/>
    <n v="4479.75"/>
    <n v="0"/>
    <n v="0"/>
    <n v="0"/>
    <n v="0"/>
    <m/>
    <n v="0"/>
    <n v="0"/>
    <n v="4479.75"/>
    <n v="0"/>
    <n v="0"/>
    <m/>
    <m/>
    <s v="PCP RM &amp; PM"/>
  </r>
  <r>
    <s v="ZROH"/>
    <x v="3"/>
    <x v="11"/>
    <x v="11"/>
    <n v="102"/>
    <n v="110"/>
    <x v="45"/>
    <n v="20"/>
    <n v="114"/>
    <s v="MIRO"/>
    <s v="Purchase"/>
    <s v="RE"/>
    <n v="2016"/>
    <x v="1"/>
    <n v="5105686501"/>
    <n v="2167390"/>
    <n v="1"/>
    <s v="INR"/>
    <x v="0"/>
    <x v="0"/>
    <x v="0"/>
    <n v="190"/>
    <s v="KG"/>
    <m/>
    <s v="V0"/>
    <s v="0% INPUT TAX"/>
    <m/>
    <s v="BASIC CUSTOM-15%"/>
    <n v="14549.27"/>
    <n v="14549.27"/>
    <n v="0"/>
    <n v="0"/>
    <n v="0"/>
    <n v="14549.27"/>
    <m/>
    <n v="0"/>
    <n v="0"/>
    <n v="0"/>
    <n v="0"/>
    <n v="0"/>
    <m/>
    <m/>
    <s v="PCP RM &amp; PM"/>
  </r>
  <r>
    <s v="ZROH"/>
    <x v="3"/>
    <x v="11"/>
    <x v="11"/>
    <n v="102"/>
    <n v="110"/>
    <x v="45"/>
    <n v="20"/>
    <n v="114"/>
    <s v="MIRO"/>
    <s v="Purchase"/>
    <s v="RE"/>
    <n v="2016"/>
    <x v="1"/>
    <n v="5105686501"/>
    <n v="2167390"/>
    <n v="1"/>
    <s v="INR"/>
    <x v="0"/>
    <x v="0"/>
    <x v="0"/>
    <n v="190"/>
    <s v="KG"/>
    <m/>
    <s v="V0"/>
    <s v="0% INPUT TAX"/>
    <m/>
    <s v="ECess - Basic Custom-2%"/>
    <n v="290.98"/>
    <n v="290.98"/>
    <n v="0"/>
    <n v="0"/>
    <n v="0"/>
    <n v="0"/>
    <m/>
    <n v="290.98"/>
    <n v="0"/>
    <n v="0"/>
    <n v="0"/>
    <n v="0"/>
    <m/>
    <m/>
    <s v="PCP RM &amp; PM"/>
  </r>
  <r>
    <s v="ZROH"/>
    <x v="3"/>
    <x v="11"/>
    <x v="11"/>
    <n v="102"/>
    <n v="110"/>
    <x v="45"/>
    <n v="20"/>
    <n v="114"/>
    <s v="MIRO"/>
    <s v="Purchase"/>
    <s v="RE"/>
    <n v="2016"/>
    <x v="1"/>
    <n v="5105686501"/>
    <n v="2167390"/>
    <n v="1"/>
    <s v="INR"/>
    <x v="0"/>
    <x v="0"/>
    <x v="0"/>
    <n v="190"/>
    <s v="KG"/>
    <m/>
    <s v="V0"/>
    <s v="0% INPUT TAX"/>
    <m/>
    <s v="SECess-Basic Customs-1%"/>
    <n v="145"/>
    <n v="145"/>
    <n v="0"/>
    <n v="0"/>
    <n v="0"/>
    <n v="0"/>
    <m/>
    <n v="0"/>
    <n v="145"/>
    <n v="0"/>
    <n v="0"/>
    <n v="0"/>
    <m/>
    <m/>
    <s v="PCP RM &amp; PM"/>
  </r>
  <r>
    <s v="ZROH"/>
    <x v="3"/>
    <x v="11"/>
    <x v="11"/>
    <n v="102"/>
    <n v="110"/>
    <x v="45"/>
    <n v="20"/>
    <n v="114"/>
    <s v="MIRO"/>
    <s v="Purchase"/>
    <s v="RE"/>
    <n v="2016"/>
    <x v="1"/>
    <n v="5105686501"/>
    <n v="2167390"/>
    <n v="1"/>
    <s v="INR"/>
    <x v="0"/>
    <x v="0"/>
    <x v="0"/>
    <n v="190"/>
    <s v="KG"/>
    <m/>
    <s v="V0"/>
    <s v="0% INPUT TAX"/>
    <m/>
    <s v="ADD. CUSTOM DUTY-4%"/>
    <n v="4479.75"/>
    <n v="4479.75"/>
    <n v="0"/>
    <n v="0"/>
    <n v="0"/>
    <n v="0"/>
    <m/>
    <n v="0"/>
    <n v="0"/>
    <n v="4479.75"/>
    <n v="0"/>
    <n v="0"/>
    <m/>
    <m/>
    <s v="PCP RM &amp; PM"/>
  </r>
  <r>
    <s v="ZPKG"/>
    <x v="1"/>
    <x v="3"/>
    <x v="3"/>
    <n v="102"/>
    <n v="115"/>
    <x v="32"/>
    <n v="10"/>
    <n v="112"/>
    <s v="MIRO"/>
    <s v="Purchase"/>
    <s v="RE"/>
    <n v="2016"/>
    <x v="0"/>
    <n v="5105686529"/>
    <n v="2071575"/>
    <n v="1"/>
    <s v="INR"/>
    <x v="0"/>
    <x v="0"/>
    <x v="0"/>
    <n v="168000"/>
    <s v="NOS"/>
    <m/>
    <s v="V0"/>
    <s v="0% INPUT TAX"/>
    <m/>
    <s v="ADD. CUSTOM DUTY-4%"/>
    <n v="14440.59"/>
    <n v="14440.59"/>
    <n v="0"/>
    <n v="0"/>
    <n v="0"/>
    <n v="0"/>
    <m/>
    <n v="0"/>
    <n v="0"/>
    <n v="14440.59"/>
    <n v="0"/>
    <n v="0"/>
    <m/>
    <m/>
    <s v="PCP RM &amp; PM"/>
  </r>
  <r>
    <s v="ZPKG"/>
    <x v="1"/>
    <x v="3"/>
    <x v="3"/>
    <n v="102"/>
    <n v="115"/>
    <x v="32"/>
    <n v="10"/>
    <n v="112"/>
    <s v="MIRO"/>
    <s v="Purchase"/>
    <s v="RE"/>
    <n v="2016"/>
    <x v="0"/>
    <n v="5105686529"/>
    <n v="2071575"/>
    <n v="1"/>
    <s v="INR"/>
    <x v="0"/>
    <x v="0"/>
    <x v="0"/>
    <n v="168000"/>
    <s v="NOS"/>
    <m/>
    <s v="V0"/>
    <s v="0% INPUT TAX"/>
    <m/>
    <s v="BASIC CUSTOM-6%"/>
    <n v="18076.72"/>
    <n v="18076.72"/>
    <n v="18076.72"/>
    <n v="0"/>
    <n v="0"/>
    <n v="0"/>
    <m/>
    <n v="0"/>
    <n v="0"/>
    <n v="0"/>
    <n v="0"/>
    <n v="0"/>
    <m/>
    <m/>
    <s v="PCP RM &amp; PM"/>
  </r>
  <r>
    <s v="ZPKG"/>
    <x v="1"/>
    <x v="3"/>
    <x v="3"/>
    <n v="102"/>
    <n v="115"/>
    <x v="32"/>
    <n v="10"/>
    <n v="112"/>
    <s v="MIRO"/>
    <s v="Purchase"/>
    <s v="RE"/>
    <n v="2016"/>
    <x v="0"/>
    <n v="5105686529"/>
    <n v="2071575"/>
    <n v="1"/>
    <s v="INR"/>
    <x v="0"/>
    <x v="0"/>
    <x v="0"/>
    <n v="168000"/>
    <s v="NOS"/>
    <m/>
    <s v="V0"/>
    <s v="0% INPUT TAX"/>
    <m/>
    <s v="CVD-12.5%"/>
    <n v="39919.43"/>
    <n v="39919.43"/>
    <n v="0"/>
    <n v="0"/>
    <n v="0"/>
    <n v="0"/>
    <m/>
    <n v="0"/>
    <n v="0"/>
    <n v="0"/>
    <n v="39919.43"/>
    <n v="0"/>
    <m/>
    <m/>
    <s v="PCP RM &amp; PM"/>
  </r>
  <r>
    <s v="ZPKG"/>
    <x v="1"/>
    <x v="3"/>
    <x v="3"/>
    <n v="102"/>
    <n v="115"/>
    <x v="32"/>
    <n v="10"/>
    <n v="112"/>
    <s v="MIRO"/>
    <s v="Purchase"/>
    <s v="RE"/>
    <n v="2016"/>
    <x v="0"/>
    <n v="5105686529"/>
    <n v="2071575"/>
    <n v="1"/>
    <s v="INR"/>
    <x v="0"/>
    <x v="0"/>
    <x v="0"/>
    <n v="168000"/>
    <s v="NOS"/>
    <m/>
    <s v="V0"/>
    <s v="0% INPUT TAX"/>
    <m/>
    <s v="ECess - Basic Custom-2%"/>
    <n v="1159.92"/>
    <n v="1159.92"/>
    <n v="0"/>
    <n v="0"/>
    <n v="0"/>
    <n v="0"/>
    <m/>
    <n v="1159.92"/>
    <n v="0"/>
    <n v="0"/>
    <n v="0"/>
    <n v="0"/>
    <m/>
    <m/>
    <s v="PCP RM &amp; PM"/>
  </r>
  <r>
    <s v="ZPKG"/>
    <x v="1"/>
    <x v="3"/>
    <x v="3"/>
    <n v="102"/>
    <n v="115"/>
    <x v="32"/>
    <n v="10"/>
    <n v="112"/>
    <s v="MIRO"/>
    <s v="Purchase"/>
    <s v="RE"/>
    <n v="2016"/>
    <x v="0"/>
    <n v="5105686529"/>
    <n v="2071575"/>
    <n v="1"/>
    <s v="INR"/>
    <x v="0"/>
    <x v="0"/>
    <x v="0"/>
    <n v="168000"/>
    <s v="NOS"/>
    <m/>
    <s v="V0"/>
    <s v="0% INPUT TAX"/>
    <m/>
    <s v="SECess-Basic Customs-1%"/>
    <n v="579.34"/>
    <n v="579.34"/>
    <n v="0"/>
    <n v="0"/>
    <n v="0"/>
    <n v="0"/>
    <m/>
    <n v="0"/>
    <n v="579.34"/>
    <n v="0"/>
    <n v="0"/>
    <n v="0"/>
    <m/>
    <m/>
    <s v="PCP RM &amp; PM"/>
  </r>
  <r>
    <s v="ZROH"/>
    <x v="0"/>
    <x v="12"/>
    <x v="12"/>
    <n v="102"/>
    <n v="110"/>
    <x v="44"/>
    <n v="10"/>
    <n v="114"/>
    <s v="MIRO"/>
    <s v="Purchase"/>
    <s v="RE"/>
    <n v="2016"/>
    <x v="1"/>
    <n v="5105686428"/>
    <s v="864/A"/>
    <n v="1"/>
    <s v="INR"/>
    <x v="4"/>
    <x v="4"/>
    <x v="0"/>
    <n v="1200"/>
    <s v="KG"/>
    <m/>
    <s v="V0"/>
    <s v="0% INPUT TAX"/>
    <s v="CHA"/>
    <s v="CLEARING CHARGES"/>
    <n v="0"/>
    <n v="0"/>
    <n v="0"/>
    <n v="0"/>
    <n v="0"/>
    <n v="0"/>
    <m/>
    <n v="0"/>
    <n v="0"/>
    <n v="0"/>
    <n v="0"/>
    <n v="469.75"/>
    <m/>
    <m/>
    <s v="PCP RM &amp; PM"/>
  </r>
  <r>
    <s v="ZROH"/>
    <x v="0"/>
    <x v="12"/>
    <x v="12"/>
    <n v="102"/>
    <n v="110"/>
    <x v="44"/>
    <n v="10"/>
    <n v="114"/>
    <s v="MIRO"/>
    <s v="Purchase"/>
    <s v="RE"/>
    <n v="2016"/>
    <x v="1"/>
    <n v="5105686428"/>
    <s v="864/A"/>
    <n v="1"/>
    <s v="INR"/>
    <x v="4"/>
    <x v="4"/>
    <x v="0"/>
    <n v="1200"/>
    <s v="KG"/>
    <m/>
    <s v="V0"/>
    <s v="0% INPUT TAX"/>
    <s v="CHA"/>
    <s v="CLEARING CHARGES"/>
    <n v="0"/>
    <n v="0"/>
    <n v="0"/>
    <n v="0"/>
    <n v="0"/>
    <n v="0"/>
    <m/>
    <n v="0"/>
    <n v="0"/>
    <n v="0"/>
    <n v="0"/>
    <n v="469.75"/>
    <m/>
    <m/>
    <s v="PCP RM &amp; PM"/>
  </r>
  <r>
    <s v="ZROH"/>
    <x v="0"/>
    <x v="12"/>
    <x v="12"/>
    <n v="102"/>
    <n v="110"/>
    <x v="44"/>
    <n v="10"/>
    <n v="114"/>
    <s v="MIRO"/>
    <s v="Purchase"/>
    <s v="RE"/>
    <n v="2016"/>
    <x v="1"/>
    <n v="5105686428"/>
    <s v="864/A"/>
    <n v="1"/>
    <s v="INR"/>
    <x v="4"/>
    <x v="4"/>
    <x v="0"/>
    <n v="1200"/>
    <s v="KG"/>
    <m/>
    <s v="V0"/>
    <s v="0% INPUT TAX"/>
    <s v="CHA"/>
    <s v="CLEARING CHARGES"/>
    <n v="0"/>
    <n v="0"/>
    <n v="0"/>
    <n v="0"/>
    <n v="0"/>
    <n v="0"/>
    <m/>
    <n v="0"/>
    <n v="0"/>
    <n v="0"/>
    <n v="0"/>
    <n v="400.22"/>
    <m/>
    <m/>
    <s v="PCP RM &amp; PM"/>
  </r>
  <r>
    <s v="ZROH"/>
    <x v="0"/>
    <x v="12"/>
    <x v="12"/>
    <n v="102"/>
    <n v="110"/>
    <x v="44"/>
    <n v="10"/>
    <n v="114"/>
    <s v="MIRO"/>
    <s v="Purchase"/>
    <s v="RE"/>
    <n v="2016"/>
    <x v="1"/>
    <n v="5105686428"/>
    <s v="864/A"/>
    <n v="1"/>
    <s v="INR"/>
    <x v="4"/>
    <x v="4"/>
    <x v="0"/>
    <n v="1200"/>
    <s v="KG"/>
    <m/>
    <s v="V0"/>
    <s v="0% INPUT TAX"/>
    <s v="CHA"/>
    <s v="CLEARING CHARGES"/>
    <n v="0"/>
    <n v="0"/>
    <n v="0"/>
    <n v="0"/>
    <n v="0"/>
    <n v="0"/>
    <m/>
    <n v="0"/>
    <n v="0"/>
    <n v="0"/>
    <n v="0"/>
    <n v="469.75"/>
    <m/>
    <m/>
    <s v="PCP RM &amp; PM"/>
  </r>
  <r>
    <s v="ZROH"/>
    <x v="0"/>
    <x v="12"/>
    <x v="12"/>
    <n v="102"/>
    <n v="110"/>
    <x v="44"/>
    <n v="10"/>
    <n v="114"/>
    <s v="MIRO"/>
    <s v="Purchase"/>
    <s v="RE"/>
    <n v="2016"/>
    <x v="1"/>
    <n v="5105686428"/>
    <s v="864/A"/>
    <n v="1"/>
    <s v="INR"/>
    <x v="4"/>
    <x v="4"/>
    <x v="0"/>
    <n v="1200"/>
    <s v="KG"/>
    <m/>
    <s v="V0"/>
    <s v="0% INPUT TAX"/>
    <s v="CHA"/>
    <s v="CLEARING CHARGES"/>
    <n v="0"/>
    <n v="0"/>
    <n v="0"/>
    <n v="0"/>
    <n v="0"/>
    <n v="0"/>
    <m/>
    <n v="0"/>
    <n v="0"/>
    <n v="0"/>
    <n v="0"/>
    <n v="470.53"/>
    <m/>
    <m/>
    <s v="PCP RM &amp; PM"/>
  </r>
  <r>
    <s v="ZROH"/>
    <x v="2"/>
    <x v="2"/>
    <x v="2"/>
    <n v="102"/>
    <n v="115"/>
    <x v="47"/>
    <n v="10"/>
    <n v="112"/>
    <s v="MIRO"/>
    <s v="Purchase"/>
    <s v="RE"/>
    <n v="2016"/>
    <x v="0"/>
    <n v="5105686531"/>
    <n v="2249818"/>
    <n v="1"/>
    <s v="INR"/>
    <x v="0"/>
    <x v="0"/>
    <x v="0"/>
    <n v="893.45"/>
    <s v="KG"/>
    <m/>
    <s v="V0"/>
    <s v="0% INPUT TAX"/>
    <m/>
    <s v="ADD. CUSTOM DUTY-4%"/>
    <n v="21459.599999999999"/>
    <n v="21459.599999999999"/>
    <n v="0"/>
    <n v="0"/>
    <n v="0"/>
    <n v="0"/>
    <m/>
    <n v="0"/>
    <n v="0"/>
    <n v="21459.599999999999"/>
    <n v="0"/>
    <n v="0"/>
    <m/>
    <m/>
    <s v="PCP RM &amp; PM"/>
  </r>
  <r>
    <s v="ZROH"/>
    <x v="2"/>
    <x v="2"/>
    <x v="2"/>
    <n v="102"/>
    <n v="115"/>
    <x v="47"/>
    <n v="10"/>
    <n v="112"/>
    <s v="MIRO"/>
    <s v="Purchase"/>
    <s v="RE"/>
    <n v="2016"/>
    <x v="0"/>
    <n v="5105686531"/>
    <n v="2249818"/>
    <n v="1"/>
    <s v="INR"/>
    <x v="0"/>
    <x v="0"/>
    <x v="0"/>
    <n v="893.45"/>
    <s v="KG"/>
    <m/>
    <s v="V0"/>
    <s v="0% INPUT TAX"/>
    <m/>
    <s v="BASIC CUSTOM-7.5%"/>
    <n v="33098.82"/>
    <n v="33098.82"/>
    <n v="0"/>
    <n v="33098.82"/>
    <n v="0"/>
    <n v="0"/>
    <m/>
    <n v="0"/>
    <n v="0"/>
    <n v="0"/>
    <n v="0"/>
    <n v="0"/>
    <m/>
    <m/>
    <s v="PCP RM &amp; PM"/>
  </r>
  <r>
    <s v="ZROH"/>
    <x v="2"/>
    <x v="2"/>
    <x v="2"/>
    <n v="102"/>
    <n v="115"/>
    <x v="47"/>
    <n v="10"/>
    <n v="112"/>
    <s v="MIRO"/>
    <s v="Purchase"/>
    <s v="RE"/>
    <n v="2016"/>
    <x v="0"/>
    <n v="5105686531"/>
    <n v="2249818"/>
    <n v="1"/>
    <s v="INR"/>
    <x v="0"/>
    <x v="0"/>
    <x v="0"/>
    <n v="893.45"/>
    <s v="KG"/>
    <m/>
    <s v="V0"/>
    <s v="0% INPUT TAX"/>
    <m/>
    <s v="CVD-12.5%"/>
    <n v="59302.05"/>
    <n v="59302.05"/>
    <n v="0"/>
    <n v="0"/>
    <n v="0"/>
    <n v="0"/>
    <m/>
    <n v="0"/>
    <n v="0"/>
    <n v="0"/>
    <n v="59302.05"/>
    <n v="0"/>
    <m/>
    <m/>
    <s v="PCP RM &amp; PM"/>
  </r>
  <r>
    <s v="ZROH"/>
    <x v="2"/>
    <x v="2"/>
    <x v="2"/>
    <n v="102"/>
    <n v="115"/>
    <x v="47"/>
    <n v="10"/>
    <n v="112"/>
    <s v="MIRO"/>
    <s v="Purchase"/>
    <s v="RE"/>
    <n v="2016"/>
    <x v="0"/>
    <n v="5105686531"/>
    <n v="2249818"/>
    <n v="1"/>
    <s v="INR"/>
    <x v="0"/>
    <x v="0"/>
    <x v="0"/>
    <n v="893.45"/>
    <s v="KG"/>
    <m/>
    <s v="V0"/>
    <s v="0% INPUT TAX"/>
    <m/>
    <s v="ECess - Basic Custom-2%"/>
    <n v="1848.02"/>
    <n v="1848.02"/>
    <n v="0"/>
    <n v="0"/>
    <n v="0"/>
    <n v="0"/>
    <m/>
    <n v="1848.02"/>
    <n v="0"/>
    <n v="0"/>
    <n v="0"/>
    <n v="0"/>
    <m/>
    <m/>
    <s v="PCP RM &amp; PM"/>
  </r>
  <r>
    <s v="ZROH"/>
    <x v="2"/>
    <x v="2"/>
    <x v="2"/>
    <n v="102"/>
    <n v="115"/>
    <x v="47"/>
    <n v="10"/>
    <n v="112"/>
    <s v="MIRO"/>
    <s v="Purchase"/>
    <s v="RE"/>
    <n v="2016"/>
    <x v="0"/>
    <n v="5105686531"/>
    <n v="2249818"/>
    <n v="1"/>
    <s v="INR"/>
    <x v="0"/>
    <x v="0"/>
    <x v="0"/>
    <n v="893.45"/>
    <s v="KG"/>
    <m/>
    <s v="V0"/>
    <s v="0% INPUT TAX"/>
    <m/>
    <s v="SECess-Basic Customs-1%"/>
    <n v="924.01"/>
    <n v="924.01"/>
    <n v="0"/>
    <n v="0"/>
    <n v="0"/>
    <n v="0"/>
    <m/>
    <n v="0"/>
    <n v="924.01"/>
    <n v="0"/>
    <n v="0"/>
    <n v="0"/>
    <m/>
    <m/>
    <s v="PCP RM &amp; PM"/>
  </r>
  <r>
    <s v="ZROH"/>
    <x v="0"/>
    <x v="12"/>
    <x v="12"/>
    <n v="102"/>
    <n v="110"/>
    <x v="34"/>
    <n v="10"/>
    <n v="114"/>
    <s v="MIRO"/>
    <s v="Purchase"/>
    <s v="RE"/>
    <n v="2016"/>
    <x v="1"/>
    <n v="5105686668"/>
    <n v="9931560"/>
    <n v="1"/>
    <s v="INR"/>
    <x v="0"/>
    <x v="0"/>
    <x v="0"/>
    <n v="800"/>
    <s v="KG"/>
    <m/>
    <s v="V0"/>
    <s v="0% INPUT TAX"/>
    <m/>
    <s v="BASIC CUSTOM-10%"/>
    <n v="70246.81"/>
    <n v="70246.81"/>
    <n v="0"/>
    <n v="0"/>
    <n v="70246.81"/>
    <n v="0"/>
    <m/>
    <n v="0"/>
    <n v="0"/>
    <n v="0"/>
    <n v="0"/>
    <n v="0"/>
    <m/>
    <m/>
    <s v="PCP RM &amp; PM"/>
  </r>
  <r>
    <s v="ZROH"/>
    <x v="0"/>
    <x v="12"/>
    <x v="12"/>
    <n v="102"/>
    <n v="110"/>
    <x v="34"/>
    <n v="10"/>
    <n v="114"/>
    <s v="MIRO"/>
    <s v="Purchase"/>
    <s v="RE"/>
    <n v="2016"/>
    <x v="1"/>
    <n v="5105686668"/>
    <n v="9931560"/>
    <n v="1"/>
    <s v="INR"/>
    <x v="0"/>
    <x v="0"/>
    <x v="0"/>
    <n v="800"/>
    <s v="KG"/>
    <m/>
    <s v="V0"/>
    <s v="0% INPUT TAX"/>
    <m/>
    <s v="SECess-Basic Customs-1%"/>
    <n v="3336.72"/>
    <n v="3336.72"/>
    <n v="0"/>
    <n v="0"/>
    <n v="0"/>
    <n v="0"/>
    <m/>
    <n v="0"/>
    <n v="3336.72"/>
    <n v="0"/>
    <n v="0"/>
    <n v="0"/>
    <m/>
    <m/>
    <s v="PCP RM &amp; PM"/>
  </r>
  <r>
    <s v="ZROH"/>
    <x v="0"/>
    <x v="12"/>
    <x v="12"/>
    <n v="102"/>
    <n v="110"/>
    <x v="34"/>
    <n v="10"/>
    <n v="114"/>
    <s v="MIRO"/>
    <s v="Purchase"/>
    <s v="RE"/>
    <n v="2016"/>
    <x v="1"/>
    <n v="5105686668"/>
    <n v="9931560"/>
    <n v="1"/>
    <s v="INR"/>
    <x v="0"/>
    <x v="0"/>
    <x v="0"/>
    <n v="800"/>
    <s v="KG"/>
    <m/>
    <s v="V0"/>
    <s v="0% INPUT TAX"/>
    <m/>
    <s v="ECess - Basic Custom-2%"/>
    <n v="1668.36"/>
    <n v="1668.36"/>
    <n v="0"/>
    <n v="0"/>
    <n v="0"/>
    <n v="0"/>
    <m/>
    <n v="1668.36"/>
    <n v="0"/>
    <n v="0"/>
    <n v="0"/>
    <n v="0"/>
    <m/>
    <m/>
    <s v="PCP RM &amp; PM"/>
  </r>
  <r>
    <s v="ZROH"/>
    <x v="0"/>
    <x v="12"/>
    <x v="12"/>
    <n v="102"/>
    <n v="110"/>
    <x v="34"/>
    <n v="10"/>
    <n v="114"/>
    <s v="MIRO"/>
    <s v="Purchase"/>
    <s v="RE"/>
    <n v="2016"/>
    <x v="1"/>
    <n v="5105686668"/>
    <n v="9931560"/>
    <n v="1"/>
    <s v="INR"/>
    <x v="0"/>
    <x v="0"/>
    <x v="0"/>
    <n v="800"/>
    <s v="KG"/>
    <m/>
    <s v="V0"/>
    <s v="0% INPUT TAX"/>
    <m/>
    <s v="ADD. CUSTOM DUTY-4%"/>
    <n v="34972.370000000003"/>
    <n v="34972.370000000003"/>
    <n v="0"/>
    <n v="0"/>
    <n v="0"/>
    <n v="0"/>
    <m/>
    <n v="0"/>
    <n v="0"/>
    <n v="34972.370000000003"/>
    <n v="0"/>
    <n v="0"/>
    <m/>
    <m/>
    <s v="PCP RM &amp; PM"/>
  </r>
  <r>
    <s v="ZROH"/>
    <x v="0"/>
    <x v="12"/>
    <x v="12"/>
    <n v="102"/>
    <n v="110"/>
    <x v="34"/>
    <n v="10"/>
    <n v="114"/>
    <s v="MIRO"/>
    <s v="Purchase"/>
    <s v="RE"/>
    <n v="2016"/>
    <x v="1"/>
    <n v="5105686668"/>
    <n v="9931560"/>
    <n v="1"/>
    <s v="INR"/>
    <x v="0"/>
    <x v="0"/>
    <x v="0"/>
    <n v="800"/>
    <s v="KG"/>
    <m/>
    <s v="V0"/>
    <s v="0% INPUT TAX"/>
    <m/>
    <s v="CVD-12.5%"/>
    <n v="96589.36"/>
    <n v="96589.36"/>
    <n v="0"/>
    <n v="0"/>
    <n v="0"/>
    <n v="0"/>
    <m/>
    <n v="0"/>
    <n v="0"/>
    <n v="0"/>
    <n v="96589.36"/>
    <n v="0"/>
    <m/>
    <m/>
    <s v="PCP RM &amp; PM"/>
  </r>
  <r>
    <s v="ZROH"/>
    <x v="0"/>
    <x v="12"/>
    <x v="12"/>
    <n v="102"/>
    <n v="110"/>
    <x v="34"/>
    <n v="20"/>
    <n v="114"/>
    <s v="MIRO"/>
    <s v="Purchase"/>
    <s v="RE"/>
    <n v="2016"/>
    <x v="1"/>
    <n v="5105686668"/>
    <n v="9931560"/>
    <n v="1"/>
    <s v="INR"/>
    <x v="0"/>
    <x v="0"/>
    <x v="0"/>
    <n v="370"/>
    <s v="KG"/>
    <m/>
    <s v="V0"/>
    <s v="0% INPUT TAX"/>
    <m/>
    <s v="BASIC CUSTOM-10%"/>
    <n v="35123.4"/>
    <n v="35123.4"/>
    <n v="0"/>
    <n v="0"/>
    <n v="35123.4"/>
    <n v="0"/>
    <m/>
    <n v="0"/>
    <n v="0"/>
    <n v="0"/>
    <n v="0"/>
    <n v="0"/>
    <m/>
    <m/>
    <s v="PCP RM &amp; PM"/>
  </r>
  <r>
    <s v="ZROH"/>
    <x v="0"/>
    <x v="12"/>
    <x v="12"/>
    <n v="102"/>
    <n v="110"/>
    <x v="34"/>
    <n v="20"/>
    <n v="114"/>
    <s v="MIRO"/>
    <s v="Purchase"/>
    <s v="RE"/>
    <n v="2016"/>
    <x v="1"/>
    <n v="5105686668"/>
    <n v="9931560"/>
    <n v="1"/>
    <s v="INR"/>
    <x v="0"/>
    <x v="0"/>
    <x v="0"/>
    <n v="370"/>
    <s v="KG"/>
    <m/>
    <s v="V0"/>
    <s v="0% INPUT TAX"/>
    <m/>
    <s v="SECess-Basic Customs-1%"/>
    <n v="1668.36"/>
    <n v="1668.36"/>
    <n v="0"/>
    <n v="0"/>
    <n v="0"/>
    <n v="0"/>
    <m/>
    <n v="0"/>
    <n v="1668.36"/>
    <n v="0"/>
    <n v="0"/>
    <n v="0"/>
    <m/>
    <m/>
    <s v="PCP RM &amp; PM"/>
  </r>
  <r>
    <s v="ZROH"/>
    <x v="0"/>
    <x v="12"/>
    <x v="12"/>
    <n v="102"/>
    <n v="110"/>
    <x v="34"/>
    <n v="20"/>
    <n v="114"/>
    <s v="MIRO"/>
    <s v="Purchase"/>
    <s v="RE"/>
    <n v="2016"/>
    <x v="1"/>
    <n v="5105686668"/>
    <n v="9931560"/>
    <n v="1"/>
    <s v="INR"/>
    <x v="0"/>
    <x v="0"/>
    <x v="0"/>
    <n v="370"/>
    <s v="KG"/>
    <m/>
    <s v="V0"/>
    <s v="0% INPUT TAX"/>
    <m/>
    <s v="ECess - Basic Custom-2%"/>
    <n v="834.18"/>
    <n v="834.18"/>
    <n v="0"/>
    <n v="0"/>
    <n v="0"/>
    <n v="0"/>
    <m/>
    <n v="834.18"/>
    <n v="0"/>
    <n v="0"/>
    <n v="0"/>
    <n v="0"/>
    <m/>
    <m/>
    <s v="PCP RM &amp; PM"/>
  </r>
  <r>
    <s v="ZROH"/>
    <x v="0"/>
    <x v="12"/>
    <x v="12"/>
    <n v="102"/>
    <n v="110"/>
    <x v="34"/>
    <n v="20"/>
    <n v="114"/>
    <s v="MIRO"/>
    <s v="Purchase"/>
    <s v="RE"/>
    <n v="2016"/>
    <x v="1"/>
    <n v="5105686668"/>
    <n v="9931560"/>
    <n v="1"/>
    <s v="INR"/>
    <x v="0"/>
    <x v="0"/>
    <x v="0"/>
    <n v="370"/>
    <s v="KG"/>
    <m/>
    <s v="V0"/>
    <s v="0% INPUT TAX"/>
    <m/>
    <s v="ADD. CUSTOM DUTY-4%"/>
    <n v="17486.189999999999"/>
    <n v="17486.189999999999"/>
    <n v="0"/>
    <n v="0"/>
    <n v="0"/>
    <n v="0"/>
    <m/>
    <n v="0"/>
    <n v="0"/>
    <n v="17486.189999999999"/>
    <n v="0"/>
    <n v="0"/>
    <m/>
    <m/>
    <s v="PCP RM &amp; PM"/>
  </r>
  <r>
    <s v="ZROH"/>
    <x v="0"/>
    <x v="12"/>
    <x v="12"/>
    <n v="102"/>
    <n v="110"/>
    <x v="34"/>
    <n v="20"/>
    <n v="114"/>
    <s v="MIRO"/>
    <s v="Purchase"/>
    <s v="RE"/>
    <n v="2016"/>
    <x v="1"/>
    <n v="5105686668"/>
    <n v="9931560"/>
    <n v="1"/>
    <s v="INR"/>
    <x v="0"/>
    <x v="0"/>
    <x v="0"/>
    <n v="370"/>
    <s v="KG"/>
    <m/>
    <s v="V0"/>
    <s v="0% INPUT TAX"/>
    <m/>
    <s v="CVD-12.5%"/>
    <n v="48294.65"/>
    <n v="48294.65"/>
    <n v="0"/>
    <n v="0"/>
    <n v="0"/>
    <n v="0"/>
    <m/>
    <n v="0"/>
    <n v="0"/>
    <n v="0"/>
    <n v="48294.65"/>
    <n v="0"/>
    <m/>
    <m/>
    <s v="PCP RM &amp; PM"/>
  </r>
  <r>
    <s v="ZROH"/>
    <x v="0"/>
    <x v="13"/>
    <x v="13"/>
    <n v="102"/>
    <n v="120"/>
    <x v="48"/>
    <n v="10"/>
    <n v="114"/>
    <s v="MIRO"/>
    <s v="Purchase"/>
    <s v="RE"/>
    <n v="2016"/>
    <x v="1"/>
    <n v="5105686669"/>
    <n v="2283688"/>
    <n v="1"/>
    <s v="INR"/>
    <x v="0"/>
    <x v="0"/>
    <x v="0"/>
    <n v="275"/>
    <s v="KG"/>
    <m/>
    <s v="V0"/>
    <s v="0% INPUT TAX"/>
    <m/>
    <s v="ADD. CUSTOM DUTY-4%"/>
    <n v="17825.91"/>
    <n v="17825.91"/>
    <n v="0"/>
    <n v="0"/>
    <n v="0"/>
    <n v="0"/>
    <m/>
    <n v="0"/>
    <n v="0"/>
    <n v="17825.91"/>
    <n v="0"/>
    <n v="0"/>
    <m/>
    <m/>
    <s v="PCP RM &amp; PM"/>
  </r>
  <r>
    <s v="ZROH"/>
    <x v="0"/>
    <x v="13"/>
    <x v="13"/>
    <n v="102"/>
    <n v="120"/>
    <x v="48"/>
    <n v="10"/>
    <n v="114"/>
    <s v="MIRO"/>
    <s v="Purchase"/>
    <s v="RE"/>
    <n v="2016"/>
    <x v="1"/>
    <n v="5105686669"/>
    <n v="2283688"/>
    <n v="1"/>
    <s v="INR"/>
    <x v="0"/>
    <x v="0"/>
    <x v="0"/>
    <n v="275"/>
    <s v="KG"/>
    <m/>
    <s v="V0"/>
    <s v="0% INPUT TAX"/>
    <m/>
    <s v="BASIC CUSTOM-10%"/>
    <n v="35805.79"/>
    <n v="35805.79"/>
    <n v="0"/>
    <n v="0"/>
    <n v="35805.79"/>
    <n v="0"/>
    <m/>
    <n v="0"/>
    <n v="0"/>
    <n v="0"/>
    <n v="0"/>
    <n v="0"/>
    <m/>
    <m/>
    <s v="PCP RM &amp; PM"/>
  </r>
  <r>
    <s v="ZROH"/>
    <x v="0"/>
    <x v="13"/>
    <x v="13"/>
    <n v="102"/>
    <n v="120"/>
    <x v="48"/>
    <n v="10"/>
    <n v="114"/>
    <s v="MIRO"/>
    <s v="Purchase"/>
    <s v="RE"/>
    <n v="2016"/>
    <x v="1"/>
    <n v="5105686669"/>
    <n v="2283688"/>
    <n v="1"/>
    <s v="INR"/>
    <x v="0"/>
    <x v="0"/>
    <x v="0"/>
    <n v="275"/>
    <s v="KG"/>
    <m/>
    <s v="V0"/>
    <s v="0% INPUT TAX"/>
    <m/>
    <s v="ECess - Basic Custom-2%"/>
    <n v="1700.77"/>
    <n v="1700.77"/>
    <n v="0"/>
    <n v="0"/>
    <n v="0"/>
    <n v="0"/>
    <m/>
    <n v="1700.77"/>
    <n v="0"/>
    <n v="0"/>
    <n v="0"/>
    <n v="0"/>
    <m/>
    <m/>
    <s v="PCP RM &amp; PM"/>
  </r>
  <r>
    <s v="ZROH"/>
    <x v="0"/>
    <x v="13"/>
    <x v="13"/>
    <n v="102"/>
    <n v="120"/>
    <x v="48"/>
    <n v="10"/>
    <n v="114"/>
    <s v="MIRO"/>
    <s v="Purchase"/>
    <s v="RE"/>
    <n v="2016"/>
    <x v="1"/>
    <n v="5105686669"/>
    <n v="2283688"/>
    <n v="1"/>
    <s v="INR"/>
    <x v="0"/>
    <x v="0"/>
    <x v="0"/>
    <n v="275"/>
    <s v="KG"/>
    <m/>
    <s v="V0"/>
    <s v="0% INPUT TAX"/>
    <m/>
    <s v="SECess-Basic Customs-1%"/>
    <n v="850.39"/>
    <n v="850.39"/>
    <n v="0"/>
    <n v="0"/>
    <n v="0"/>
    <n v="0"/>
    <m/>
    <n v="0"/>
    <n v="850.39"/>
    <n v="0"/>
    <n v="0"/>
    <n v="0"/>
    <m/>
    <m/>
    <s v="PCP RM &amp; PM"/>
  </r>
  <r>
    <s v="ZROH"/>
    <x v="0"/>
    <x v="13"/>
    <x v="13"/>
    <n v="102"/>
    <n v="120"/>
    <x v="48"/>
    <n v="10"/>
    <n v="114"/>
    <s v="MIRO"/>
    <s v="Purchase"/>
    <s v="RE"/>
    <n v="2016"/>
    <x v="1"/>
    <n v="5105686669"/>
    <n v="2283688"/>
    <n v="1"/>
    <s v="INR"/>
    <x v="0"/>
    <x v="0"/>
    <x v="0"/>
    <n v="275"/>
    <s v="KG"/>
    <m/>
    <s v="V0"/>
    <s v="0% INPUT TAX"/>
    <m/>
    <s v="CVD-12.5%"/>
    <n v="49232.959999999999"/>
    <n v="49232.959999999999"/>
    <n v="0"/>
    <n v="0"/>
    <n v="0"/>
    <n v="0"/>
    <m/>
    <n v="0"/>
    <n v="0"/>
    <n v="0"/>
    <n v="49232.959999999999"/>
    <n v="0"/>
    <m/>
    <m/>
    <s v="PCP RM &amp; PM"/>
  </r>
  <r>
    <s v="ZROH"/>
    <x v="0"/>
    <x v="13"/>
    <x v="13"/>
    <n v="102"/>
    <n v="120"/>
    <x v="48"/>
    <n v="30"/>
    <n v="114"/>
    <s v="MIRO"/>
    <s v="Purchase"/>
    <s v="RE"/>
    <n v="2016"/>
    <x v="1"/>
    <n v="5105686669"/>
    <n v="2283688"/>
    <n v="1"/>
    <s v="INR"/>
    <x v="0"/>
    <x v="0"/>
    <x v="0"/>
    <n v="650"/>
    <s v="KG"/>
    <m/>
    <s v="V0"/>
    <s v="0% INPUT TAX"/>
    <m/>
    <s v="ADD. CUSTOM DUTY-4%"/>
    <n v="42133.98"/>
    <n v="42133.98"/>
    <n v="0"/>
    <n v="0"/>
    <n v="0"/>
    <n v="0"/>
    <m/>
    <n v="0"/>
    <n v="0"/>
    <n v="42133.98"/>
    <n v="0"/>
    <n v="0"/>
    <m/>
    <m/>
    <s v="PCP RM &amp; PM"/>
  </r>
  <r>
    <s v="ZROH"/>
    <x v="0"/>
    <x v="13"/>
    <x v="13"/>
    <n v="102"/>
    <n v="120"/>
    <x v="48"/>
    <n v="30"/>
    <n v="114"/>
    <s v="MIRO"/>
    <s v="Purchase"/>
    <s v="RE"/>
    <n v="2016"/>
    <x v="1"/>
    <n v="5105686669"/>
    <n v="2283688"/>
    <n v="1"/>
    <s v="INR"/>
    <x v="0"/>
    <x v="0"/>
    <x v="0"/>
    <n v="650"/>
    <s v="KG"/>
    <m/>
    <s v="V0"/>
    <s v="0% INPUT TAX"/>
    <m/>
    <s v="BASIC CUSTOM-10%"/>
    <n v="84631.87"/>
    <n v="84631.87"/>
    <n v="0"/>
    <n v="0"/>
    <n v="84631.87"/>
    <n v="0"/>
    <m/>
    <n v="0"/>
    <n v="0"/>
    <n v="0"/>
    <n v="0"/>
    <n v="0"/>
    <m/>
    <m/>
    <s v="PCP RM &amp; PM"/>
  </r>
  <r>
    <s v="ZROH"/>
    <x v="0"/>
    <x v="13"/>
    <x v="13"/>
    <n v="102"/>
    <n v="120"/>
    <x v="48"/>
    <n v="30"/>
    <n v="114"/>
    <s v="MIRO"/>
    <s v="Purchase"/>
    <s v="RE"/>
    <n v="2016"/>
    <x v="1"/>
    <n v="5105686669"/>
    <n v="2283688"/>
    <n v="1"/>
    <s v="INR"/>
    <x v="0"/>
    <x v="0"/>
    <x v="0"/>
    <n v="650"/>
    <s v="KG"/>
    <m/>
    <s v="V0"/>
    <s v="0% INPUT TAX"/>
    <m/>
    <s v="ECess - Basic Custom-2%"/>
    <n v="4020.01"/>
    <n v="4020.01"/>
    <n v="0"/>
    <n v="0"/>
    <n v="0"/>
    <n v="0"/>
    <m/>
    <n v="4020.01"/>
    <n v="0"/>
    <n v="0"/>
    <n v="0"/>
    <n v="0"/>
    <m/>
    <m/>
    <s v="PCP RM &amp; PM"/>
  </r>
  <r>
    <s v="ZROH"/>
    <x v="0"/>
    <x v="13"/>
    <x v="13"/>
    <n v="102"/>
    <n v="120"/>
    <x v="48"/>
    <n v="30"/>
    <n v="114"/>
    <s v="MIRO"/>
    <s v="Purchase"/>
    <s v="RE"/>
    <n v="2016"/>
    <x v="1"/>
    <n v="5105686669"/>
    <n v="2283688"/>
    <n v="1"/>
    <s v="INR"/>
    <x v="0"/>
    <x v="0"/>
    <x v="0"/>
    <n v="650"/>
    <s v="KG"/>
    <m/>
    <s v="V0"/>
    <s v="0% INPUT TAX"/>
    <m/>
    <s v="SECess-Basic Customs-1%"/>
    <n v="2010.01"/>
    <n v="2010.01"/>
    <n v="0"/>
    <n v="0"/>
    <n v="0"/>
    <n v="0"/>
    <m/>
    <n v="0"/>
    <n v="2010.01"/>
    <n v="0"/>
    <n v="0"/>
    <n v="0"/>
    <m/>
    <m/>
    <s v="PCP RM &amp; PM"/>
  </r>
  <r>
    <s v="ZROH"/>
    <x v="0"/>
    <x v="13"/>
    <x v="13"/>
    <n v="102"/>
    <n v="120"/>
    <x v="48"/>
    <n v="30"/>
    <n v="114"/>
    <s v="MIRO"/>
    <s v="Purchase"/>
    <s v="RE"/>
    <n v="2016"/>
    <x v="1"/>
    <n v="5105686669"/>
    <n v="2283688"/>
    <n v="1"/>
    <s v="INR"/>
    <x v="0"/>
    <x v="0"/>
    <x v="0"/>
    <n v="650"/>
    <s v="KG"/>
    <m/>
    <s v="V0"/>
    <s v="0% INPUT TAX"/>
    <m/>
    <s v="CVD-12.5%"/>
    <n v="116368.82"/>
    <n v="116368.82"/>
    <n v="0"/>
    <n v="0"/>
    <n v="0"/>
    <n v="0"/>
    <m/>
    <n v="0"/>
    <n v="0"/>
    <n v="0"/>
    <n v="116368.82"/>
    <n v="0"/>
    <m/>
    <m/>
    <s v="PCP RM &amp; PM"/>
  </r>
  <r>
    <s v="ZROH"/>
    <x v="0"/>
    <x v="16"/>
    <x v="16"/>
    <n v="102"/>
    <n v="120"/>
    <x v="48"/>
    <n v="40"/>
    <n v="114"/>
    <s v="MIRO"/>
    <s v="Purchase"/>
    <s v="RE"/>
    <n v="2016"/>
    <x v="1"/>
    <n v="5105686669"/>
    <n v="2283688"/>
    <n v="1"/>
    <s v="INR"/>
    <x v="0"/>
    <x v="0"/>
    <x v="0"/>
    <n v="75"/>
    <s v="KG"/>
    <m/>
    <s v="V0"/>
    <s v="0% INPUT TAX"/>
    <m/>
    <s v="ADD. CUSTOM DUTY-4%"/>
    <n v="4861.6099999999997"/>
    <n v="4861.6099999999997"/>
    <n v="0"/>
    <n v="0"/>
    <n v="0"/>
    <n v="0"/>
    <m/>
    <n v="0"/>
    <n v="0"/>
    <n v="4861.6099999999997"/>
    <n v="0"/>
    <n v="0"/>
    <m/>
    <m/>
    <s v="PCP RM &amp; PM"/>
  </r>
  <r>
    <s v="ZROH"/>
    <x v="0"/>
    <x v="16"/>
    <x v="16"/>
    <n v="102"/>
    <n v="120"/>
    <x v="48"/>
    <n v="40"/>
    <n v="114"/>
    <s v="MIRO"/>
    <s v="Purchase"/>
    <s v="RE"/>
    <n v="2016"/>
    <x v="1"/>
    <n v="5105686669"/>
    <n v="2283688"/>
    <n v="1"/>
    <s v="INR"/>
    <x v="0"/>
    <x v="0"/>
    <x v="0"/>
    <n v="75"/>
    <s v="KG"/>
    <m/>
    <s v="V0"/>
    <s v="0% INPUT TAX"/>
    <m/>
    <s v="BASIC CUSTOM-10%"/>
    <n v="9765.2199999999993"/>
    <n v="9765.2199999999993"/>
    <n v="0"/>
    <n v="0"/>
    <n v="9765.2199999999993"/>
    <n v="0"/>
    <m/>
    <n v="0"/>
    <n v="0"/>
    <n v="0"/>
    <n v="0"/>
    <n v="0"/>
    <m/>
    <m/>
    <s v="PCP RM &amp; PM"/>
  </r>
  <r>
    <s v="ZROH"/>
    <x v="0"/>
    <x v="16"/>
    <x v="16"/>
    <n v="102"/>
    <n v="120"/>
    <x v="48"/>
    <n v="40"/>
    <n v="114"/>
    <s v="MIRO"/>
    <s v="Purchase"/>
    <s v="RE"/>
    <n v="2016"/>
    <x v="1"/>
    <n v="5105686669"/>
    <n v="2283688"/>
    <n v="1"/>
    <s v="INR"/>
    <x v="0"/>
    <x v="0"/>
    <x v="0"/>
    <n v="75"/>
    <s v="KG"/>
    <m/>
    <s v="V0"/>
    <s v="0% INPUT TAX"/>
    <m/>
    <s v="ECess - Basic Custom-2%"/>
    <n v="463.85"/>
    <n v="463.85"/>
    <n v="0"/>
    <n v="0"/>
    <n v="0"/>
    <n v="0"/>
    <m/>
    <n v="463.85"/>
    <n v="0"/>
    <n v="0"/>
    <n v="0"/>
    <n v="0"/>
    <m/>
    <m/>
    <s v="PCP RM &amp; PM"/>
  </r>
  <r>
    <s v="ZROH"/>
    <x v="0"/>
    <x v="16"/>
    <x v="16"/>
    <n v="102"/>
    <n v="120"/>
    <x v="48"/>
    <n v="40"/>
    <n v="114"/>
    <s v="MIRO"/>
    <s v="Purchase"/>
    <s v="RE"/>
    <n v="2016"/>
    <x v="1"/>
    <n v="5105686669"/>
    <n v="2283688"/>
    <n v="1"/>
    <s v="INR"/>
    <x v="0"/>
    <x v="0"/>
    <x v="0"/>
    <n v="75"/>
    <s v="KG"/>
    <m/>
    <s v="V0"/>
    <s v="0% INPUT TAX"/>
    <m/>
    <s v="SECess-Basic Customs-1%"/>
    <n v="231.92"/>
    <n v="231.92"/>
    <n v="0"/>
    <n v="0"/>
    <n v="0"/>
    <n v="0"/>
    <m/>
    <n v="0"/>
    <n v="231.92"/>
    <n v="0"/>
    <n v="0"/>
    <n v="0"/>
    <m/>
    <m/>
    <s v="PCP RM &amp; PM"/>
  </r>
  <r>
    <s v="ZROH"/>
    <x v="0"/>
    <x v="16"/>
    <x v="16"/>
    <n v="102"/>
    <n v="120"/>
    <x v="48"/>
    <n v="40"/>
    <n v="114"/>
    <s v="MIRO"/>
    <s v="Purchase"/>
    <s v="RE"/>
    <n v="2016"/>
    <x v="1"/>
    <n v="5105686669"/>
    <n v="2283688"/>
    <n v="1"/>
    <s v="INR"/>
    <x v="0"/>
    <x v="0"/>
    <x v="0"/>
    <n v="75"/>
    <s v="KG"/>
    <m/>
    <s v="V0"/>
    <s v="0% INPUT TAX"/>
    <m/>
    <s v="CVD-12.5%"/>
    <n v="13427.17"/>
    <n v="13427.17"/>
    <n v="0"/>
    <n v="0"/>
    <n v="0"/>
    <n v="0"/>
    <m/>
    <n v="0"/>
    <n v="0"/>
    <n v="0"/>
    <n v="13427.17"/>
    <n v="0"/>
    <m/>
    <m/>
    <s v="PCP RM &amp; PM"/>
  </r>
  <r>
    <s v="ZROH"/>
    <x v="0"/>
    <x v="16"/>
    <x v="16"/>
    <n v="102"/>
    <n v="120"/>
    <x v="48"/>
    <n v="50"/>
    <n v="114"/>
    <s v="MIRO"/>
    <s v="Purchase"/>
    <s v="RE"/>
    <n v="2016"/>
    <x v="1"/>
    <n v="5105686669"/>
    <n v="2283688"/>
    <n v="1"/>
    <s v="INR"/>
    <x v="0"/>
    <x v="0"/>
    <x v="0"/>
    <n v="400"/>
    <s v="KG"/>
    <m/>
    <s v="V0"/>
    <s v="0% INPUT TAX"/>
    <m/>
    <s v="ADD. CUSTOM DUTY-4%"/>
    <n v="25928.6"/>
    <n v="25928.6"/>
    <n v="0"/>
    <n v="0"/>
    <n v="0"/>
    <n v="0"/>
    <m/>
    <n v="0"/>
    <n v="0"/>
    <n v="25928.6"/>
    <n v="0"/>
    <n v="0"/>
    <m/>
    <m/>
    <s v="PCP RM &amp; PM"/>
  </r>
  <r>
    <s v="ZROH"/>
    <x v="0"/>
    <x v="16"/>
    <x v="16"/>
    <n v="102"/>
    <n v="120"/>
    <x v="48"/>
    <n v="50"/>
    <n v="114"/>
    <s v="MIRO"/>
    <s v="Purchase"/>
    <s v="RE"/>
    <n v="2016"/>
    <x v="1"/>
    <n v="5105686669"/>
    <n v="2283688"/>
    <n v="1"/>
    <s v="INR"/>
    <x v="0"/>
    <x v="0"/>
    <x v="0"/>
    <n v="400"/>
    <s v="KG"/>
    <m/>
    <s v="V0"/>
    <s v="0% INPUT TAX"/>
    <m/>
    <s v="BASIC CUSTOM-10%"/>
    <n v="52081.15"/>
    <n v="52081.15"/>
    <n v="0"/>
    <n v="0"/>
    <n v="52081.15"/>
    <n v="0"/>
    <m/>
    <n v="0"/>
    <n v="0"/>
    <n v="0"/>
    <n v="0"/>
    <n v="0"/>
    <m/>
    <m/>
    <s v="PCP RM &amp; PM"/>
  </r>
  <r>
    <s v="ZROH"/>
    <x v="0"/>
    <x v="16"/>
    <x v="16"/>
    <n v="102"/>
    <n v="120"/>
    <x v="48"/>
    <n v="50"/>
    <n v="114"/>
    <s v="MIRO"/>
    <s v="Purchase"/>
    <s v="RE"/>
    <n v="2016"/>
    <x v="1"/>
    <n v="5105686669"/>
    <n v="2283688"/>
    <n v="1"/>
    <s v="INR"/>
    <x v="0"/>
    <x v="0"/>
    <x v="0"/>
    <n v="400"/>
    <s v="KG"/>
    <m/>
    <s v="V0"/>
    <s v="0% INPUT TAX"/>
    <m/>
    <s v="ECess - Basic Custom-2%"/>
    <n v="2473.85"/>
    <n v="2473.85"/>
    <n v="0"/>
    <n v="0"/>
    <n v="0"/>
    <n v="0"/>
    <m/>
    <n v="2473.85"/>
    <n v="0"/>
    <n v="0"/>
    <n v="0"/>
    <n v="0"/>
    <m/>
    <m/>
    <s v="PCP RM &amp; PM"/>
  </r>
  <r>
    <s v="ZROH"/>
    <x v="0"/>
    <x v="16"/>
    <x v="16"/>
    <n v="102"/>
    <n v="120"/>
    <x v="48"/>
    <n v="50"/>
    <n v="114"/>
    <s v="MIRO"/>
    <s v="Purchase"/>
    <s v="RE"/>
    <n v="2016"/>
    <x v="1"/>
    <n v="5105686669"/>
    <n v="2283688"/>
    <n v="1"/>
    <s v="INR"/>
    <x v="0"/>
    <x v="0"/>
    <x v="0"/>
    <n v="400"/>
    <s v="KG"/>
    <m/>
    <s v="V0"/>
    <s v="0% INPUT TAX"/>
    <m/>
    <s v="SECess-Basic Customs-1%"/>
    <n v="1236.74"/>
    <n v="1236.74"/>
    <n v="0"/>
    <n v="0"/>
    <n v="0"/>
    <n v="0"/>
    <m/>
    <n v="0"/>
    <n v="1236.74"/>
    <n v="0"/>
    <n v="0"/>
    <n v="0"/>
    <m/>
    <m/>
    <s v="PCP RM &amp; PM"/>
  </r>
  <r>
    <s v="ZROH"/>
    <x v="0"/>
    <x v="16"/>
    <x v="16"/>
    <n v="102"/>
    <n v="120"/>
    <x v="48"/>
    <n v="50"/>
    <n v="114"/>
    <s v="MIRO"/>
    <s v="Purchase"/>
    <s v="RE"/>
    <n v="2016"/>
    <x v="1"/>
    <n v="5105686669"/>
    <n v="2283688"/>
    <n v="1"/>
    <s v="INR"/>
    <x v="0"/>
    <x v="0"/>
    <x v="0"/>
    <n v="400"/>
    <s v="KG"/>
    <m/>
    <s v="V0"/>
    <s v="0% INPUT TAX"/>
    <m/>
    <s v="CVD-12.5%"/>
    <n v="71611.58"/>
    <n v="71611.58"/>
    <n v="0"/>
    <n v="0"/>
    <n v="0"/>
    <n v="0"/>
    <m/>
    <n v="0"/>
    <n v="0"/>
    <n v="0"/>
    <n v="71611.58"/>
    <n v="0"/>
    <m/>
    <m/>
    <s v="PCP RM &amp; PM"/>
  </r>
  <r>
    <s v="ZROH"/>
    <x v="2"/>
    <x v="9"/>
    <x v="9"/>
    <n v="102"/>
    <n v="115"/>
    <x v="49"/>
    <n v="10"/>
    <n v="112"/>
    <s v="MIRO"/>
    <s v="Purchase"/>
    <s v="RE"/>
    <n v="2016"/>
    <x v="0"/>
    <n v="5105686593"/>
    <n v="2423342"/>
    <n v="1"/>
    <s v="INR"/>
    <x v="0"/>
    <x v="0"/>
    <x v="0"/>
    <n v="240"/>
    <s v="KG"/>
    <m/>
    <s v="V0"/>
    <s v="0% INPUT TAX"/>
    <m/>
    <s v="ADD. CUSTOM DUTY-4%"/>
    <n v="8905.7999999999993"/>
    <n v="8905.7999999999993"/>
    <n v="0"/>
    <n v="0"/>
    <n v="0"/>
    <n v="0"/>
    <m/>
    <n v="0"/>
    <n v="0"/>
    <n v="8905.7999999999993"/>
    <n v="0"/>
    <n v="0"/>
    <m/>
    <m/>
    <s v="PCP RM &amp; PM"/>
  </r>
  <r>
    <s v="ZROH"/>
    <x v="2"/>
    <x v="9"/>
    <x v="9"/>
    <n v="102"/>
    <n v="115"/>
    <x v="49"/>
    <n v="10"/>
    <n v="112"/>
    <s v="MIRO"/>
    <s v="Purchase"/>
    <s v="RE"/>
    <n v="2016"/>
    <x v="0"/>
    <n v="5105686593"/>
    <n v="2423342"/>
    <n v="1"/>
    <s v="INR"/>
    <x v="0"/>
    <x v="0"/>
    <x v="0"/>
    <n v="240"/>
    <s v="KG"/>
    <m/>
    <s v="V0"/>
    <s v="0% INPUT TAX"/>
    <m/>
    <s v="BASIC CUSTOM-10%"/>
    <n v="17889"/>
    <n v="17889"/>
    <n v="0"/>
    <n v="0"/>
    <n v="17889"/>
    <n v="0"/>
    <m/>
    <n v="0"/>
    <n v="0"/>
    <n v="0"/>
    <n v="0"/>
    <n v="0"/>
    <m/>
    <m/>
    <s v="PCP RM &amp; PM"/>
  </r>
  <r>
    <s v="ZROH"/>
    <x v="2"/>
    <x v="9"/>
    <x v="9"/>
    <n v="102"/>
    <n v="115"/>
    <x v="49"/>
    <n v="10"/>
    <n v="112"/>
    <s v="MIRO"/>
    <s v="Purchase"/>
    <s v="RE"/>
    <n v="2016"/>
    <x v="0"/>
    <n v="5105686593"/>
    <n v="2423342"/>
    <n v="1"/>
    <s v="INR"/>
    <x v="0"/>
    <x v="0"/>
    <x v="0"/>
    <n v="240"/>
    <s v="KG"/>
    <m/>
    <s v="V0"/>
    <s v="0% INPUT TAX"/>
    <m/>
    <s v="CVD-12.5%"/>
    <n v="24596.6"/>
    <n v="24596.6"/>
    <n v="0"/>
    <n v="0"/>
    <n v="0"/>
    <n v="0"/>
    <m/>
    <n v="0"/>
    <n v="0"/>
    <n v="0"/>
    <n v="24596.6"/>
    <n v="0"/>
    <m/>
    <m/>
    <s v="PCP RM &amp; PM"/>
  </r>
  <r>
    <s v="ZROH"/>
    <x v="2"/>
    <x v="9"/>
    <x v="9"/>
    <n v="102"/>
    <n v="115"/>
    <x v="49"/>
    <n v="10"/>
    <n v="112"/>
    <s v="MIRO"/>
    <s v="Purchase"/>
    <s v="RE"/>
    <n v="2016"/>
    <x v="0"/>
    <n v="5105686593"/>
    <n v="2423342"/>
    <n v="1"/>
    <s v="INR"/>
    <x v="0"/>
    <x v="0"/>
    <x v="0"/>
    <n v="240"/>
    <s v="KG"/>
    <m/>
    <s v="V0"/>
    <s v="0% INPUT TAX"/>
    <m/>
    <s v="ECess - Basic Custom-2%"/>
    <n v="849.7"/>
    <n v="849.7"/>
    <n v="0"/>
    <n v="0"/>
    <n v="0"/>
    <n v="0"/>
    <m/>
    <n v="849.7"/>
    <n v="0"/>
    <n v="0"/>
    <n v="0"/>
    <n v="0"/>
    <m/>
    <m/>
    <s v="PCP RM &amp; PM"/>
  </r>
  <r>
    <s v="ZROH"/>
    <x v="2"/>
    <x v="9"/>
    <x v="9"/>
    <n v="102"/>
    <n v="115"/>
    <x v="49"/>
    <n v="10"/>
    <n v="112"/>
    <s v="MIRO"/>
    <s v="Purchase"/>
    <s v="RE"/>
    <n v="2016"/>
    <x v="0"/>
    <n v="5105686593"/>
    <n v="2423342"/>
    <n v="1"/>
    <s v="INR"/>
    <x v="0"/>
    <x v="0"/>
    <x v="0"/>
    <n v="240"/>
    <s v="KG"/>
    <m/>
    <s v="V0"/>
    <s v="0% INPUT TAX"/>
    <m/>
    <s v="SECess-Basic Customs-1%"/>
    <n v="424.9"/>
    <n v="424.9"/>
    <n v="0"/>
    <n v="0"/>
    <n v="0"/>
    <n v="0"/>
    <m/>
    <n v="0"/>
    <n v="424.9"/>
    <n v="0"/>
    <n v="0"/>
    <n v="0"/>
    <m/>
    <m/>
    <s v="PCP RM &amp; PM"/>
  </r>
  <r>
    <s v="ZPKG"/>
    <x v="1"/>
    <x v="3"/>
    <x v="3"/>
    <n v="102"/>
    <n v="115"/>
    <x v="32"/>
    <n v="10"/>
    <n v="112"/>
    <s v="MIRO"/>
    <s v="Purchase"/>
    <s v="RE"/>
    <n v="2016"/>
    <x v="0"/>
    <n v="5105686397"/>
    <s v="715/715"/>
    <n v="1"/>
    <s v="INR"/>
    <x v="4"/>
    <x v="4"/>
    <x v="0"/>
    <n v="160000"/>
    <s v="NOS"/>
    <m/>
    <s v="PO"/>
    <s v="I-INV- 14% ST"/>
    <s v="CHA"/>
    <s v="CLEARING CHARGES"/>
    <n v="0"/>
    <n v="0"/>
    <n v="0"/>
    <n v="0"/>
    <n v="0"/>
    <n v="0"/>
    <m/>
    <n v="0"/>
    <n v="0"/>
    <n v="0"/>
    <n v="0"/>
    <n v="5301"/>
    <m/>
    <m/>
    <s v="PCP RM &amp; PM"/>
  </r>
  <r>
    <s v="ZROH"/>
    <x v="0"/>
    <x v="12"/>
    <x v="12"/>
    <n v="102"/>
    <n v="110"/>
    <x v="34"/>
    <n v="10"/>
    <n v="114"/>
    <s v="MIRO"/>
    <s v="Purchase"/>
    <s v="RE"/>
    <n v="2016"/>
    <x v="1"/>
    <n v="5105686451"/>
    <n v="714"/>
    <n v="1"/>
    <s v="INR"/>
    <x v="4"/>
    <x v="4"/>
    <x v="0"/>
    <n v="800"/>
    <s v="KG"/>
    <m/>
    <s v="V0"/>
    <s v="0% INPUT TAX"/>
    <s v="CHA"/>
    <s v="CLEARING CHARGES"/>
    <n v="0"/>
    <n v="0"/>
    <n v="0"/>
    <n v="0"/>
    <n v="0"/>
    <n v="0"/>
    <m/>
    <n v="0"/>
    <n v="0"/>
    <n v="0"/>
    <n v="0"/>
    <n v="3656.19"/>
    <m/>
    <m/>
    <s v="PCP RM &amp; PM"/>
  </r>
  <r>
    <s v="ZROH"/>
    <x v="0"/>
    <x v="12"/>
    <x v="12"/>
    <n v="102"/>
    <n v="110"/>
    <x v="34"/>
    <n v="10"/>
    <n v="114"/>
    <s v="MIRO"/>
    <s v="Purchase"/>
    <s v="RE"/>
    <n v="2016"/>
    <x v="1"/>
    <n v="5105686451"/>
    <n v="714"/>
    <n v="1"/>
    <s v="INR"/>
    <x v="4"/>
    <x v="4"/>
    <x v="0"/>
    <n v="800"/>
    <s v="KG"/>
    <m/>
    <s v="V0"/>
    <s v="0% INPUT TAX"/>
    <s v="CHA"/>
    <s v="CLEARING CHARGES"/>
    <n v="0"/>
    <n v="0"/>
    <n v="0"/>
    <n v="0"/>
    <n v="0"/>
    <n v="0"/>
    <m/>
    <n v="0"/>
    <n v="0"/>
    <n v="0"/>
    <n v="0"/>
    <n v="3656.19"/>
    <m/>
    <m/>
    <s v="PCP RM &amp; PM"/>
  </r>
  <r>
    <s v="ZROH"/>
    <x v="0"/>
    <x v="12"/>
    <x v="12"/>
    <n v="102"/>
    <n v="110"/>
    <x v="34"/>
    <n v="10"/>
    <n v="114"/>
    <s v="MIRO"/>
    <s v="Purchase"/>
    <s v="RE"/>
    <n v="2016"/>
    <x v="1"/>
    <n v="5105686451"/>
    <n v="714"/>
    <n v="1"/>
    <s v="INR"/>
    <x v="4"/>
    <x v="4"/>
    <x v="0"/>
    <n v="800"/>
    <s v="KG"/>
    <m/>
    <s v="V0"/>
    <s v="0% INPUT TAX"/>
    <s v="CHA"/>
    <s v="CLEARING CHARGES"/>
    <n v="0"/>
    <n v="0"/>
    <n v="0"/>
    <n v="0"/>
    <n v="0"/>
    <n v="0"/>
    <m/>
    <n v="0"/>
    <n v="0"/>
    <n v="0"/>
    <n v="0"/>
    <n v="1056.52"/>
    <m/>
    <m/>
    <s v="PCP RM &amp; PM"/>
  </r>
  <r>
    <s v="ZROH"/>
    <x v="0"/>
    <x v="12"/>
    <x v="12"/>
    <n v="102"/>
    <n v="110"/>
    <x v="34"/>
    <n v="10"/>
    <n v="114"/>
    <s v="MIRO"/>
    <s v="Purchase"/>
    <s v="RE"/>
    <n v="2016"/>
    <x v="1"/>
    <n v="5105686451"/>
    <n v="714"/>
    <n v="1"/>
    <s v="INR"/>
    <x v="4"/>
    <x v="4"/>
    <x v="0"/>
    <n v="800"/>
    <s v="KG"/>
    <m/>
    <s v="V0"/>
    <s v="0% INPUT TAX"/>
    <s v="CHA"/>
    <s v="CLEARING CHARGES"/>
    <n v="0"/>
    <n v="0"/>
    <n v="0"/>
    <n v="0"/>
    <n v="0"/>
    <n v="0"/>
    <m/>
    <n v="0"/>
    <n v="0"/>
    <n v="0"/>
    <n v="0"/>
    <n v="3656.19"/>
    <m/>
    <m/>
    <s v="PCP RM &amp; PM"/>
  </r>
  <r>
    <s v="ZROH"/>
    <x v="0"/>
    <x v="12"/>
    <x v="12"/>
    <n v="102"/>
    <n v="110"/>
    <x v="34"/>
    <n v="10"/>
    <n v="114"/>
    <s v="MIRO"/>
    <s v="Purchase"/>
    <s v="RE"/>
    <n v="2016"/>
    <x v="1"/>
    <n v="5105686451"/>
    <n v="714"/>
    <n v="1"/>
    <s v="INR"/>
    <x v="4"/>
    <x v="4"/>
    <x v="0"/>
    <n v="800"/>
    <s v="KG"/>
    <m/>
    <s v="V0"/>
    <s v="0% INPUT TAX"/>
    <s v="CHA"/>
    <s v="CLEARING CHARGES"/>
    <n v="0"/>
    <n v="0"/>
    <n v="0"/>
    <n v="0"/>
    <n v="0"/>
    <n v="0"/>
    <m/>
    <n v="0"/>
    <n v="0"/>
    <n v="0"/>
    <n v="0"/>
    <n v="1656.5"/>
    <m/>
    <m/>
    <s v="PCP RM &amp; PM"/>
  </r>
  <r>
    <s v="ZROH"/>
    <x v="0"/>
    <x v="12"/>
    <x v="12"/>
    <n v="102"/>
    <n v="110"/>
    <x v="34"/>
    <n v="20"/>
    <n v="114"/>
    <s v="MIRO"/>
    <s v="Purchase"/>
    <s v="RE"/>
    <n v="2016"/>
    <x v="1"/>
    <n v="5105686451"/>
    <n v="714"/>
    <n v="1"/>
    <s v="INR"/>
    <x v="4"/>
    <x v="4"/>
    <x v="0"/>
    <n v="370"/>
    <s v="KG"/>
    <m/>
    <s v="V0"/>
    <s v="0% INPUT TAX"/>
    <s v="CHA"/>
    <s v="CLEARING CHARGES"/>
    <n v="0"/>
    <n v="0"/>
    <n v="0"/>
    <n v="0"/>
    <n v="0"/>
    <n v="0"/>
    <m/>
    <n v="0"/>
    <n v="0"/>
    <n v="0"/>
    <n v="0"/>
    <n v="3431.2"/>
    <m/>
    <m/>
    <s v="PCP RM &amp; PM"/>
  </r>
  <r>
    <s v="ZROH"/>
    <x v="0"/>
    <x v="12"/>
    <x v="12"/>
    <n v="102"/>
    <n v="110"/>
    <x v="34"/>
    <n v="20"/>
    <n v="114"/>
    <s v="MIRO"/>
    <s v="Purchase"/>
    <s v="RE"/>
    <n v="2016"/>
    <x v="1"/>
    <n v="5105686451"/>
    <n v="714"/>
    <n v="1"/>
    <s v="INR"/>
    <x v="4"/>
    <x v="4"/>
    <x v="0"/>
    <n v="370"/>
    <s v="KG"/>
    <m/>
    <s v="V0"/>
    <s v="0% INPUT TAX"/>
    <s v="CHA"/>
    <s v="CLEARING CHARGES"/>
    <n v="0"/>
    <n v="0"/>
    <n v="0"/>
    <n v="0"/>
    <n v="0"/>
    <n v="0"/>
    <m/>
    <n v="0"/>
    <n v="0"/>
    <n v="0"/>
    <n v="0"/>
    <n v="841.08"/>
    <m/>
    <m/>
    <s v="PCP RM &amp; PM"/>
  </r>
  <r>
    <s v="ZROH"/>
    <x v="0"/>
    <x v="12"/>
    <x v="12"/>
    <n v="102"/>
    <n v="110"/>
    <x v="34"/>
    <n v="20"/>
    <n v="114"/>
    <s v="MIRO"/>
    <s v="Purchase"/>
    <s v="RE"/>
    <n v="2016"/>
    <x v="1"/>
    <n v="5105686451"/>
    <n v="714"/>
    <n v="1"/>
    <s v="INR"/>
    <x v="4"/>
    <x v="4"/>
    <x v="0"/>
    <n v="370"/>
    <s v="KG"/>
    <m/>
    <s v="V0"/>
    <s v="0% INPUT TAX"/>
    <s v="CHA"/>
    <s v="CLEARING CHARGES"/>
    <n v="0"/>
    <n v="0"/>
    <n v="0"/>
    <n v="0"/>
    <n v="0"/>
    <n v="0"/>
    <m/>
    <n v="0"/>
    <n v="0"/>
    <n v="0"/>
    <n v="0"/>
    <n v="2506.02"/>
    <m/>
    <m/>
    <s v="PCP RM &amp; PM"/>
  </r>
  <r>
    <s v="ZROH"/>
    <x v="0"/>
    <x v="12"/>
    <x v="12"/>
    <n v="102"/>
    <n v="110"/>
    <x v="34"/>
    <n v="20"/>
    <n v="114"/>
    <s v="MIRO"/>
    <s v="Purchase"/>
    <s v="RE"/>
    <n v="2016"/>
    <x v="1"/>
    <n v="5105686451"/>
    <n v="714"/>
    <n v="1"/>
    <s v="INR"/>
    <x v="4"/>
    <x v="4"/>
    <x v="0"/>
    <n v="370"/>
    <s v="KG"/>
    <m/>
    <s v="V0"/>
    <s v="0% INPUT TAX"/>
    <s v="CHA"/>
    <s v="CLEARING CHARGES"/>
    <n v="0"/>
    <n v="0"/>
    <n v="0"/>
    <n v="0"/>
    <n v="0"/>
    <n v="0"/>
    <m/>
    <n v="0"/>
    <n v="0"/>
    <n v="0"/>
    <n v="0"/>
    <n v="6206.11"/>
    <m/>
    <m/>
    <s v="PCP RM &amp; PM"/>
  </r>
  <r>
    <s v="ZPKG"/>
    <x v="1"/>
    <x v="3"/>
    <x v="3"/>
    <n v="102"/>
    <n v="115"/>
    <x v="32"/>
    <n v="10"/>
    <n v="112"/>
    <s v="MIRO"/>
    <s v="Purchase"/>
    <s v="RE"/>
    <n v="2016"/>
    <x v="0"/>
    <n v="5105686510"/>
    <n v="9892932"/>
    <n v="1"/>
    <s v="INR"/>
    <x v="0"/>
    <x v="0"/>
    <x v="0"/>
    <n v="160000"/>
    <s v="NOS"/>
    <m/>
    <s v="V0"/>
    <s v="0% INPUT TAX"/>
    <m/>
    <s v="ADD. CUSTOM DUTY-4%"/>
    <n v="13785.13"/>
    <n v="13785.13"/>
    <n v="0"/>
    <n v="0"/>
    <n v="0"/>
    <n v="0"/>
    <m/>
    <n v="0"/>
    <n v="0"/>
    <n v="13785.13"/>
    <n v="0"/>
    <n v="0"/>
    <m/>
    <m/>
    <s v="PCP RM &amp; PM"/>
  </r>
  <r>
    <s v="ZPKG"/>
    <x v="1"/>
    <x v="3"/>
    <x v="3"/>
    <n v="102"/>
    <n v="115"/>
    <x v="32"/>
    <n v="10"/>
    <n v="112"/>
    <s v="MIRO"/>
    <s v="Purchase"/>
    <s v="RE"/>
    <n v="2016"/>
    <x v="0"/>
    <n v="5105686510"/>
    <n v="9892932"/>
    <n v="1"/>
    <s v="INR"/>
    <x v="0"/>
    <x v="0"/>
    <x v="0"/>
    <n v="160000"/>
    <s v="NOS"/>
    <m/>
    <s v="V0"/>
    <s v="0% INPUT TAX"/>
    <m/>
    <s v="BASIC CUSTOM-6%"/>
    <n v="17256.189999999999"/>
    <n v="17256.189999999999"/>
    <n v="17256.189999999999"/>
    <n v="0"/>
    <n v="0"/>
    <n v="0"/>
    <m/>
    <n v="0"/>
    <n v="0"/>
    <n v="0"/>
    <n v="0"/>
    <n v="0"/>
    <m/>
    <m/>
    <s v="PCP RM &amp; PM"/>
  </r>
  <r>
    <s v="ZPKG"/>
    <x v="1"/>
    <x v="3"/>
    <x v="3"/>
    <n v="102"/>
    <n v="115"/>
    <x v="32"/>
    <n v="10"/>
    <n v="112"/>
    <s v="MIRO"/>
    <s v="Purchase"/>
    <s v="RE"/>
    <n v="2016"/>
    <x v="0"/>
    <n v="5105686510"/>
    <n v="9892932"/>
    <n v="1"/>
    <s v="INR"/>
    <x v="0"/>
    <x v="0"/>
    <x v="0"/>
    <n v="160000"/>
    <s v="NOS"/>
    <m/>
    <s v="V0"/>
    <s v="0% INPUT TAX"/>
    <m/>
    <s v="CVD-12.5%"/>
    <n v="38107.47"/>
    <n v="38107.47"/>
    <n v="0"/>
    <n v="0"/>
    <n v="0"/>
    <n v="0"/>
    <m/>
    <n v="0"/>
    <n v="0"/>
    <n v="0"/>
    <n v="38107.47"/>
    <n v="0"/>
    <m/>
    <m/>
    <s v="PCP RM &amp; PM"/>
  </r>
  <r>
    <s v="ZPKG"/>
    <x v="1"/>
    <x v="3"/>
    <x v="3"/>
    <n v="102"/>
    <n v="115"/>
    <x v="32"/>
    <n v="10"/>
    <n v="112"/>
    <s v="MIRO"/>
    <s v="Purchase"/>
    <s v="RE"/>
    <n v="2016"/>
    <x v="0"/>
    <n v="5105686510"/>
    <n v="9892932"/>
    <n v="1"/>
    <s v="INR"/>
    <x v="0"/>
    <x v="0"/>
    <x v="0"/>
    <n v="160000"/>
    <s v="NOS"/>
    <m/>
    <s v="V0"/>
    <s v="0% INPUT TAX"/>
    <m/>
    <s v="ECess - Basic Custom-2%"/>
    <n v="1107.27"/>
    <n v="1107.27"/>
    <n v="0"/>
    <n v="0"/>
    <n v="0"/>
    <n v="0"/>
    <m/>
    <n v="1107.27"/>
    <n v="0"/>
    <n v="0"/>
    <n v="0"/>
    <n v="0"/>
    <m/>
    <m/>
    <s v="PCP RM &amp; PM"/>
  </r>
  <r>
    <s v="ZPKG"/>
    <x v="1"/>
    <x v="3"/>
    <x v="3"/>
    <n v="102"/>
    <n v="115"/>
    <x v="32"/>
    <n v="10"/>
    <n v="112"/>
    <s v="MIRO"/>
    <s v="Purchase"/>
    <s v="RE"/>
    <n v="2016"/>
    <x v="0"/>
    <n v="5105686510"/>
    <n v="9892932"/>
    <n v="1"/>
    <s v="INR"/>
    <x v="0"/>
    <x v="0"/>
    <x v="0"/>
    <n v="160000"/>
    <s v="NOS"/>
    <m/>
    <s v="V0"/>
    <s v="0% INPUT TAX"/>
    <m/>
    <s v="SECess-Basic Customs-1%"/>
    <n v="553.64"/>
    <n v="553.64"/>
    <n v="0"/>
    <n v="0"/>
    <n v="0"/>
    <n v="0"/>
    <m/>
    <n v="0"/>
    <n v="553.64"/>
    <n v="0"/>
    <n v="0"/>
    <n v="0"/>
    <m/>
    <m/>
    <s v="PCP RM &amp; PM"/>
  </r>
  <r>
    <s v="ZROH"/>
    <x v="2"/>
    <x v="2"/>
    <x v="2"/>
    <n v="102"/>
    <n v="115"/>
    <x v="35"/>
    <n v="10"/>
    <n v="112"/>
    <s v="MIRO"/>
    <s v="Purchase"/>
    <s v="RE"/>
    <n v="2016"/>
    <x v="0"/>
    <n v="5105686534"/>
    <n v="2039598"/>
    <n v="1"/>
    <s v="INR"/>
    <x v="0"/>
    <x v="0"/>
    <x v="0"/>
    <n v="226.34"/>
    <s v="KG"/>
    <m/>
    <s v="V0"/>
    <s v="0% INPUT TAX"/>
    <m/>
    <s v="ADD. CUSTOM DUTY-4%"/>
    <n v="8265.49"/>
    <n v="8265.49"/>
    <n v="0"/>
    <n v="0"/>
    <n v="0"/>
    <n v="0"/>
    <m/>
    <n v="0"/>
    <n v="0"/>
    <n v="8265.49"/>
    <n v="0"/>
    <n v="0"/>
    <m/>
    <m/>
    <s v="PCP RM &amp; PM"/>
  </r>
  <r>
    <s v="ZROH"/>
    <x v="2"/>
    <x v="2"/>
    <x v="2"/>
    <n v="102"/>
    <n v="115"/>
    <x v="35"/>
    <n v="10"/>
    <n v="112"/>
    <s v="MIRO"/>
    <s v="Purchase"/>
    <s v="RE"/>
    <n v="2016"/>
    <x v="0"/>
    <n v="5105686534"/>
    <n v="2039598"/>
    <n v="1"/>
    <s v="INR"/>
    <x v="0"/>
    <x v="0"/>
    <x v="0"/>
    <n v="226.34"/>
    <s v="KG"/>
    <m/>
    <s v="V0"/>
    <s v="0% INPUT TAX"/>
    <m/>
    <s v="BASIC CUSTOM-7.5%"/>
    <n v="12748.55"/>
    <n v="12748.55"/>
    <n v="0"/>
    <n v="12748.55"/>
    <n v="0"/>
    <n v="0"/>
    <m/>
    <n v="0"/>
    <n v="0"/>
    <n v="0"/>
    <n v="0"/>
    <n v="0"/>
    <m/>
    <m/>
    <s v="PCP RM &amp; PM"/>
  </r>
  <r>
    <s v="ZROH"/>
    <x v="2"/>
    <x v="2"/>
    <x v="2"/>
    <n v="102"/>
    <n v="115"/>
    <x v="35"/>
    <n v="10"/>
    <n v="112"/>
    <s v="MIRO"/>
    <s v="Purchase"/>
    <s v="RE"/>
    <n v="2016"/>
    <x v="0"/>
    <n v="5105686534"/>
    <n v="2039598"/>
    <n v="1"/>
    <s v="INR"/>
    <x v="0"/>
    <x v="0"/>
    <x v="0"/>
    <n v="226.34"/>
    <s v="KG"/>
    <m/>
    <s v="V0"/>
    <s v="0% INPUT TAX"/>
    <m/>
    <s v="CVD-12.5%"/>
    <n v="22841.07"/>
    <n v="22841.07"/>
    <n v="0"/>
    <n v="0"/>
    <n v="0"/>
    <n v="0"/>
    <m/>
    <n v="0"/>
    <n v="0"/>
    <n v="0"/>
    <n v="22841.07"/>
    <n v="0"/>
    <m/>
    <m/>
    <s v="PCP RM &amp; PM"/>
  </r>
  <r>
    <s v="ZROH"/>
    <x v="2"/>
    <x v="2"/>
    <x v="2"/>
    <n v="102"/>
    <n v="115"/>
    <x v="35"/>
    <n v="10"/>
    <n v="112"/>
    <s v="MIRO"/>
    <s v="Purchase"/>
    <s v="RE"/>
    <n v="2016"/>
    <x v="0"/>
    <n v="5105686534"/>
    <n v="2039598"/>
    <n v="1"/>
    <s v="INR"/>
    <x v="0"/>
    <x v="0"/>
    <x v="0"/>
    <n v="226.34"/>
    <s v="KG"/>
    <m/>
    <s v="V0"/>
    <s v="0% INPUT TAX"/>
    <m/>
    <s v="ECess - Basic Custom-2%"/>
    <n v="711.79"/>
    <n v="711.79"/>
    <n v="0"/>
    <n v="0"/>
    <n v="0"/>
    <n v="0"/>
    <m/>
    <n v="711.79"/>
    <n v="0"/>
    <n v="0"/>
    <n v="0"/>
    <n v="0"/>
    <m/>
    <m/>
    <s v="PCP RM &amp; PM"/>
  </r>
  <r>
    <s v="ZROH"/>
    <x v="2"/>
    <x v="2"/>
    <x v="2"/>
    <n v="102"/>
    <n v="115"/>
    <x v="35"/>
    <n v="10"/>
    <n v="112"/>
    <s v="MIRO"/>
    <s v="Purchase"/>
    <s v="RE"/>
    <n v="2016"/>
    <x v="0"/>
    <n v="5105686534"/>
    <n v="2039598"/>
    <n v="1"/>
    <s v="INR"/>
    <x v="0"/>
    <x v="0"/>
    <x v="0"/>
    <n v="226.34"/>
    <s v="KG"/>
    <m/>
    <s v="V0"/>
    <s v="0% INPUT TAX"/>
    <m/>
    <s v="SECess-Basic Customs-1%"/>
    <n v="355.9"/>
    <n v="355.9"/>
    <n v="0"/>
    <n v="0"/>
    <n v="0"/>
    <n v="0"/>
    <m/>
    <n v="0"/>
    <n v="355.9"/>
    <n v="0"/>
    <n v="0"/>
    <n v="0"/>
    <m/>
    <m/>
    <s v="PCP RM &amp; PM"/>
  </r>
  <r>
    <s v="ZROH"/>
    <x v="0"/>
    <x v="12"/>
    <x v="12"/>
    <n v="102"/>
    <n v="110"/>
    <x v="34"/>
    <n v="10"/>
    <n v="114"/>
    <s v="MIRO"/>
    <s v="Purchase"/>
    <s v="RE"/>
    <n v="2016"/>
    <x v="1"/>
    <n v="5105687317"/>
    <n v="714"/>
    <n v="1"/>
    <s v="INR"/>
    <x v="4"/>
    <x v="4"/>
    <x v="0"/>
    <n v="800"/>
    <s v="KG"/>
    <m/>
    <s v="V0"/>
    <s v="0% INPUT TAX"/>
    <s v="CHA"/>
    <s v="CLEARING CHARGES"/>
    <n v="0"/>
    <n v="0"/>
    <n v="0"/>
    <n v="0"/>
    <n v="0"/>
    <n v="0"/>
    <m/>
    <n v="0"/>
    <n v="0"/>
    <n v="0"/>
    <n v="0"/>
    <n v="1000.2"/>
    <m/>
    <m/>
    <s v="PCP RM &amp; PM"/>
  </r>
  <r>
    <s v="ZROH"/>
    <x v="0"/>
    <x v="12"/>
    <x v="12"/>
    <n v="102"/>
    <n v="110"/>
    <x v="34"/>
    <n v="10"/>
    <n v="114"/>
    <s v="MIRO"/>
    <s v="Purchase"/>
    <s v="RE"/>
    <n v="2016"/>
    <x v="1"/>
    <n v="5105687317"/>
    <n v="714"/>
    <n v="1"/>
    <s v="INR"/>
    <x v="4"/>
    <x v="4"/>
    <x v="0"/>
    <n v="800"/>
    <s v="KG"/>
    <m/>
    <s v="V0"/>
    <s v="0% INPUT TAX"/>
    <s v="CHA"/>
    <s v="CLEARING CHARGES"/>
    <n v="0"/>
    <n v="0"/>
    <n v="0"/>
    <n v="0"/>
    <n v="0"/>
    <n v="0"/>
    <m/>
    <n v="0"/>
    <n v="0"/>
    <n v="0"/>
    <n v="0"/>
    <n v="2999.89"/>
    <m/>
    <m/>
    <s v="PCP RM &amp; PM"/>
  </r>
  <r>
    <s v="ZROH"/>
    <x v="0"/>
    <x v="12"/>
    <x v="12"/>
    <n v="102"/>
    <n v="110"/>
    <x v="34"/>
    <n v="10"/>
    <n v="114"/>
    <s v="MIRO"/>
    <s v="Purchase"/>
    <s v="RE"/>
    <n v="2016"/>
    <x v="1"/>
    <n v="5105687317"/>
    <n v="714"/>
    <n v="1"/>
    <s v="INR"/>
    <x v="4"/>
    <x v="4"/>
    <x v="0"/>
    <n v="800"/>
    <s v="KG"/>
    <m/>
    <s v="V0"/>
    <s v="0% INPUT TAX"/>
    <s v="CHA"/>
    <s v="CLEARING CHARGES"/>
    <n v="0"/>
    <n v="0"/>
    <n v="0"/>
    <n v="0"/>
    <n v="0"/>
    <n v="0"/>
    <m/>
    <n v="0"/>
    <n v="0"/>
    <n v="0"/>
    <n v="0"/>
    <n v="400.22"/>
    <m/>
    <m/>
    <s v="PCP RM &amp; PM"/>
  </r>
  <r>
    <s v="ZROH"/>
    <x v="0"/>
    <x v="12"/>
    <x v="12"/>
    <n v="102"/>
    <n v="110"/>
    <x v="34"/>
    <n v="10"/>
    <n v="114"/>
    <s v="MIRO"/>
    <s v="Purchase"/>
    <s v="RE"/>
    <n v="2016"/>
    <x v="1"/>
    <n v="5105687317"/>
    <n v="714"/>
    <n v="1"/>
    <s v="INR"/>
    <x v="4"/>
    <x v="4"/>
    <x v="0"/>
    <n v="800"/>
    <s v="KG"/>
    <m/>
    <s v="V0"/>
    <s v="0% INPUT TAX"/>
    <s v="CHA"/>
    <s v="CLEARING CHARGES"/>
    <n v="0"/>
    <n v="0"/>
    <n v="0"/>
    <n v="0"/>
    <n v="0"/>
    <n v="0"/>
    <m/>
    <n v="0"/>
    <n v="0"/>
    <n v="0"/>
    <n v="0"/>
    <n v="2999.89"/>
    <m/>
    <m/>
    <s v="PCP RM &amp; PM"/>
  </r>
  <r>
    <s v="ZROH"/>
    <x v="0"/>
    <x v="12"/>
    <x v="12"/>
    <n v="102"/>
    <n v="110"/>
    <x v="34"/>
    <n v="10"/>
    <n v="114"/>
    <s v="MIRO"/>
    <s v="Purchase"/>
    <s v="RE"/>
    <n v="2016"/>
    <x v="1"/>
    <n v="5105687317"/>
    <n v="714"/>
    <n v="1"/>
    <s v="INR"/>
    <x v="4"/>
    <x v="4"/>
    <x v="0"/>
    <n v="800"/>
    <s v="KG"/>
    <m/>
    <s v="V0"/>
    <s v="0% INPUT TAX"/>
    <s v="CHA"/>
    <s v="CLEARING CHARGES"/>
    <n v="0"/>
    <n v="0"/>
    <n v="0"/>
    <n v="0"/>
    <n v="0"/>
    <n v="0"/>
    <m/>
    <n v="0"/>
    <n v="0"/>
    <n v="0"/>
    <n v="0"/>
    <n v="2999.89"/>
    <m/>
    <m/>
    <s v="PCP RM &amp; PM"/>
  </r>
  <r>
    <s v="ZROH"/>
    <x v="0"/>
    <x v="12"/>
    <x v="12"/>
    <n v="102"/>
    <n v="110"/>
    <x v="34"/>
    <n v="20"/>
    <n v="114"/>
    <s v="MIRO"/>
    <s v="Purchase"/>
    <s v="RE"/>
    <n v="2016"/>
    <x v="1"/>
    <n v="5105687317"/>
    <n v="714"/>
    <n v="1"/>
    <s v="INR"/>
    <x v="4"/>
    <x v="4"/>
    <x v="0"/>
    <n v="370"/>
    <s v="KG"/>
    <m/>
    <s v="V0"/>
    <s v="0% INPUT TAX"/>
    <s v="CHA"/>
    <s v="CLEARING CHARGES"/>
    <n v="0"/>
    <n v="0"/>
    <n v="0"/>
    <n v="0"/>
    <n v="0"/>
    <n v="0"/>
    <m/>
    <n v="0"/>
    <n v="0"/>
    <n v="0"/>
    <n v="0"/>
    <n v="5549.81"/>
    <m/>
    <m/>
    <s v="PCP RM &amp; PM"/>
  </r>
  <r>
    <s v="ZROH"/>
    <x v="0"/>
    <x v="12"/>
    <x v="12"/>
    <n v="102"/>
    <n v="110"/>
    <x v="34"/>
    <n v="20"/>
    <n v="114"/>
    <s v="MIRO"/>
    <s v="Purchase"/>
    <s v="RE"/>
    <n v="2016"/>
    <x v="1"/>
    <n v="5105687317"/>
    <n v="714"/>
    <n v="1"/>
    <s v="INR"/>
    <x v="4"/>
    <x v="4"/>
    <x v="0"/>
    <n v="370"/>
    <s v="KG"/>
    <m/>
    <s v="V0"/>
    <s v="0% INPUT TAX"/>
    <s v="CHA"/>
    <s v="CLEARING CHARGES"/>
    <n v="0"/>
    <n v="0"/>
    <n v="0"/>
    <n v="0"/>
    <n v="0"/>
    <n v="0"/>
    <m/>
    <n v="0"/>
    <n v="0"/>
    <n v="0"/>
    <n v="0"/>
    <n v="1849.72"/>
    <m/>
    <m/>
    <s v="PCP RM &amp; PM"/>
  </r>
  <r>
    <s v="ZROH"/>
    <x v="0"/>
    <x v="12"/>
    <x v="12"/>
    <n v="102"/>
    <n v="110"/>
    <x v="34"/>
    <n v="20"/>
    <n v="114"/>
    <s v="MIRO"/>
    <s v="Purchase"/>
    <s v="RE"/>
    <n v="2016"/>
    <x v="1"/>
    <n v="5105687317"/>
    <n v="714"/>
    <n v="1"/>
    <s v="INR"/>
    <x v="4"/>
    <x v="4"/>
    <x v="0"/>
    <n v="370"/>
    <s v="KG"/>
    <m/>
    <s v="V0"/>
    <s v="0% INPUT TAX"/>
    <s v="CHA"/>
    <s v="CLEARING CHARGES"/>
    <n v="0"/>
    <n v="0"/>
    <n v="0"/>
    <n v="0"/>
    <n v="0"/>
    <n v="0"/>
    <m/>
    <n v="0"/>
    <n v="0"/>
    <n v="0"/>
    <n v="0"/>
    <n v="184.78"/>
    <m/>
    <m/>
    <s v="PCP RM &amp; PM"/>
  </r>
  <r>
    <s v="ZROH"/>
    <x v="0"/>
    <x v="12"/>
    <x v="12"/>
    <n v="102"/>
    <n v="110"/>
    <x v="34"/>
    <n v="20"/>
    <n v="114"/>
    <s v="MIRO"/>
    <s v="Purchase"/>
    <s v="RE"/>
    <n v="2016"/>
    <x v="1"/>
    <n v="5105687317"/>
    <n v="714"/>
    <n v="1"/>
    <s v="INR"/>
    <x v="4"/>
    <x v="4"/>
    <x v="0"/>
    <n v="370"/>
    <s v="KG"/>
    <m/>
    <s v="V0"/>
    <s v="0% INPUT TAX"/>
    <s v="CHA"/>
    <s v="CLEARING CHARGES"/>
    <n v="0"/>
    <n v="0"/>
    <n v="0"/>
    <n v="0"/>
    <n v="0"/>
    <n v="0"/>
    <m/>
    <n v="0"/>
    <n v="0"/>
    <n v="0"/>
    <n v="0"/>
    <n v="439.7"/>
    <m/>
    <m/>
    <s v="PCP RM &amp; PM"/>
  </r>
  <r>
    <s v="ZROH"/>
    <x v="0"/>
    <x v="12"/>
    <x v="12"/>
    <n v="102"/>
    <n v="110"/>
    <x v="34"/>
    <n v="20"/>
    <n v="114"/>
    <s v="MIRO"/>
    <s v="Purchase"/>
    <s v="RE"/>
    <n v="2016"/>
    <x v="1"/>
    <n v="5105687317"/>
    <n v="714"/>
    <n v="1"/>
    <s v="INR"/>
    <x v="4"/>
    <x v="4"/>
    <x v="0"/>
    <n v="370"/>
    <s v="KG"/>
    <m/>
    <s v="V0"/>
    <s v="0% INPUT TAX"/>
    <s v="CHA"/>
    <s v="CLEARING CHARGES"/>
    <n v="0"/>
    <n v="0"/>
    <n v="0"/>
    <n v="0"/>
    <n v="0"/>
    <n v="0"/>
    <m/>
    <n v="0"/>
    <n v="0"/>
    <n v="0"/>
    <n v="0"/>
    <n v="2774.9"/>
    <m/>
    <m/>
    <s v="PCP RM &amp; PM"/>
  </r>
  <r>
    <s v="ZROH"/>
    <x v="3"/>
    <x v="11"/>
    <x v="11"/>
    <n v="102"/>
    <n v="110"/>
    <x v="45"/>
    <n v="10"/>
    <n v="114"/>
    <s v="MIRO"/>
    <s v="Purchase"/>
    <s v="RE"/>
    <n v="2016"/>
    <x v="1"/>
    <n v="5105687613"/>
    <n v="858"/>
    <n v="1"/>
    <s v="INR"/>
    <x v="4"/>
    <x v="4"/>
    <x v="0"/>
    <n v="190"/>
    <s v="KG"/>
    <m/>
    <s v="V0"/>
    <s v="0% INPUT TAX"/>
    <s v="CHA"/>
    <s v="CLEARING CHARGES"/>
    <n v="0"/>
    <n v="0"/>
    <n v="0"/>
    <n v="0"/>
    <n v="0"/>
    <n v="0"/>
    <m/>
    <n v="0"/>
    <n v="0"/>
    <n v="0"/>
    <n v="0"/>
    <n v="1999.7"/>
    <m/>
    <m/>
    <s v="PCP RM &amp; PM"/>
  </r>
  <r>
    <s v="ZROH"/>
    <x v="3"/>
    <x v="11"/>
    <x v="11"/>
    <n v="102"/>
    <n v="110"/>
    <x v="45"/>
    <n v="10"/>
    <n v="114"/>
    <s v="MIRO"/>
    <s v="Purchase"/>
    <s v="RE"/>
    <n v="2016"/>
    <x v="1"/>
    <n v="5105687613"/>
    <n v="858"/>
    <n v="1"/>
    <s v="INR"/>
    <x v="4"/>
    <x v="4"/>
    <x v="0"/>
    <n v="190"/>
    <s v="KG"/>
    <m/>
    <s v="V0"/>
    <s v="0% INPUT TAX"/>
    <s v="CHA"/>
    <s v="CLEARING CHARGES"/>
    <n v="0"/>
    <n v="0"/>
    <n v="0"/>
    <n v="0"/>
    <n v="0"/>
    <n v="0"/>
    <m/>
    <n v="0"/>
    <n v="0"/>
    <n v="0"/>
    <n v="0"/>
    <n v="1999.7"/>
    <m/>
    <m/>
    <s v="PCP RM &amp; PM"/>
  </r>
  <r>
    <s v="ZROH"/>
    <x v="3"/>
    <x v="11"/>
    <x v="11"/>
    <n v="102"/>
    <n v="110"/>
    <x v="45"/>
    <n v="10"/>
    <n v="114"/>
    <s v="MIRO"/>
    <s v="Purchase"/>
    <s v="RE"/>
    <n v="2016"/>
    <x v="1"/>
    <n v="5105687613"/>
    <n v="858"/>
    <n v="1"/>
    <s v="INR"/>
    <x v="4"/>
    <x v="4"/>
    <x v="0"/>
    <n v="190"/>
    <s v="KG"/>
    <m/>
    <s v="V0"/>
    <s v="0% INPUT TAX"/>
    <s v="CHA"/>
    <s v="CLEARING CHARGES"/>
    <n v="0"/>
    <n v="0"/>
    <n v="0"/>
    <n v="0"/>
    <n v="0"/>
    <n v="0"/>
    <m/>
    <n v="0"/>
    <n v="0"/>
    <n v="0"/>
    <n v="0"/>
    <n v="199.76"/>
    <m/>
    <m/>
    <s v="PCP RM &amp; PM"/>
  </r>
  <r>
    <s v="ZROH"/>
    <x v="3"/>
    <x v="11"/>
    <x v="11"/>
    <n v="102"/>
    <n v="110"/>
    <x v="45"/>
    <n v="10"/>
    <n v="114"/>
    <s v="MIRO"/>
    <s v="Purchase"/>
    <s v="RE"/>
    <n v="2016"/>
    <x v="1"/>
    <n v="5105687613"/>
    <n v="858"/>
    <n v="1"/>
    <s v="INR"/>
    <x v="4"/>
    <x v="4"/>
    <x v="0"/>
    <n v="190"/>
    <s v="KG"/>
    <m/>
    <s v="V0"/>
    <s v="0% INPUT TAX"/>
    <s v="CHA"/>
    <s v="CLEARING CHARGES"/>
    <n v="0"/>
    <n v="0"/>
    <n v="0"/>
    <n v="0"/>
    <n v="0"/>
    <n v="0"/>
    <m/>
    <n v="0"/>
    <n v="0"/>
    <n v="0"/>
    <n v="0"/>
    <n v="1999.7"/>
    <m/>
    <m/>
    <s v="PCP RM &amp; PM"/>
  </r>
  <r>
    <s v="ZROH"/>
    <x v="3"/>
    <x v="11"/>
    <x v="11"/>
    <n v="102"/>
    <n v="110"/>
    <x v="45"/>
    <n v="10"/>
    <n v="114"/>
    <s v="MIRO"/>
    <s v="Purchase"/>
    <s v="RE"/>
    <n v="2016"/>
    <x v="1"/>
    <n v="5105687613"/>
    <n v="858"/>
    <n v="1"/>
    <s v="INR"/>
    <x v="4"/>
    <x v="4"/>
    <x v="0"/>
    <n v="190"/>
    <s v="KG"/>
    <m/>
    <s v="V0"/>
    <s v="0% INPUT TAX"/>
    <s v="CHA"/>
    <s v="CLEARING CHARGES"/>
    <n v="0"/>
    <n v="0"/>
    <n v="0"/>
    <n v="0"/>
    <n v="0"/>
    <n v="0"/>
    <m/>
    <n v="0"/>
    <n v="0"/>
    <n v="0"/>
    <n v="0"/>
    <n v="1000.2"/>
    <m/>
    <m/>
    <s v="PCP RM &amp; PM"/>
  </r>
  <r>
    <s v="ZROH"/>
    <x v="3"/>
    <x v="11"/>
    <x v="11"/>
    <n v="102"/>
    <n v="110"/>
    <x v="45"/>
    <n v="20"/>
    <n v="114"/>
    <s v="MIRO"/>
    <s v="Purchase"/>
    <s v="RE"/>
    <n v="2016"/>
    <x v="1"/>
    <n v="5105687613"/>
    <n v="858"/>
    <n v="1"/>
    <s v="INR"/>
    <x v="4"/>
    <x v="4"/>
    <x v="0"/>
    <n v="190"/>
    <s v="KG"/>
    <m/>
    <s v="V0"/>
    <s v="0% INPUT TAX"/>
    <s v="CHA"/>
    <s v="CLEARING CHARGES"/>
    <n v="0"/>
    <n v="0"/>
    <n v="0"/>
    <n v="0"/>
    <n v="0"/>
    <n v="0"/>
    <m/>
    <n v="0"/>
    <n v="0"/>
    <n v="0"/>
    <n v="0"/>
    <n v="1999.7"/>
    <m/>
    <m/>
    <s v="PCP RM &amp; PM"/>
  </r>
  <r>
    <s v="ZROH"/>
    <x v="3"/>
    <x v="11"/>
    <x v="11"/>
    <n v="102"/>
    <n v="110"/>
    <x v="45"/>
    <n v="20"/>
    <n v="114"/>
    <s v="MIRO"/>
    <s v="Purchase"/>
    <s v="RE"/>
    <n v="2016"/>
    <x v="1"/>
    <n v="5105687613"/>
    <n v="858"/>
    <n v="1"/>
    <s v="INR"/>
    <x v="4"/>
    <x v="4"/>
    <x v="0"/>
    <n v="190"/>
    <s v="KG"/>
    <m/>
    <s v="V0"/>
    <s v="0% INPUT TAX"/>
    <s v="CHA"/>
    <s v="CLEARING CHARGES"/>
    <n v="0"/>
    <n v="0"/>
    <n v="0"/>
    <n v="0"/>
    <n v="0"/>
    <n v="0"/>
    <m/>
    <n v="0"/>
    <n v="0"/>
    <n v="0"/>
    <n v="0"/>
    <n v="2025.29"/>
    <m/>
    <m/>
    <s v="PCP RM &amp; PM"/>
  </r>
  <r>
    <s v="ZROH"/>
    <x v="3"/>
    <x v="11"/>
    <x v="11"/>
    <n v="102"/>
    <n v="110"/>
    <x v="45"/>
    <n v="20"/>
    <n v="114"/>
    <s v="MIRO"/>
    <s v="Purchase"/>
    <s v="RE"/>
    <n v="2016"/>
    <x v="1"/>
    <n v="5105687613"/>
    <n v="858"/>
    <n v="1"/>
    <s v="INR"/>
    <x v="4"/>
    <x v="4"/>
    <x v="0"/>
    <n v="190"/>
    <s v="KG"/>
    <m/>
    <s v="V0"/>
    <s v="0% INPUT TAX"/>
    <s v="CHA"/>
    <s v="CLEARING CHARGES"/>
    <n v="0"/>
    <n v="0"/>
    <n v="0"/>
    <n v="0"/>
    <n v="0"/>
    <n v="0"/>
    <m/>
    <n v="0"/>
    <n v="0"/>
    <n v="0"/>
    <n v="0"/>
    <n v="199.76"/>
    <m/>
    <m/>
    <s v="PCP RM &amp; PM"/>
  </r>
  <r>
    <s v="ZROH"/>
    <x v="3"/>
    <x v="11"/>
    <x v="11"/>
    <n v="102"/>
    <n v="110"/>
    <x v="45"/>
    <n v="20"/>
    <n v="114"/>
    <s v="MIRO"/>
    <s v="Purchase"/>
    <s v="RE"/>
    <n v="2016"/>
    <x v="1"/>
    <n v="5105687613"/>
    <n v="858"/>
    <n v="1"/>
    <s v="INR"/>
    <x v="4"/>
    <x v="4"/>
    <x v="0"/>
    <n v="190"/>
    <s v="KG"/>
    <m/>
    <s v="V0"/>
    <s v="0% INPUT TAX"/>
    <s v="CHA"/>
    <s v="CLEARING CHARGES"/>
    <n v="0"/>
    <n v="0"/>
    <n v="0"/>
    <n v="0"/>
    <n v="0"/>
    <n v="0"/>
    <m/>
    <n v="0"/>
    <n v="0"/>
    <n v="0"/>
    <n v="0"/>
    <n v="1000"/>
    <m/>
    <m/>
    <s v="PCP RM &amp; PM"/>
  </r>
  <r>
    <s v="ZROH"/>
    <x v="3"/>
    <x v="11"/>
    <x v="11"/>
    <n v="102"/>
    <n v="110"/>
    <x v="45"/>
    <n v="20"/>
    <n v="114"/>
    <s v="MIRO"/>
    <s v="Purchase"/>
    <s v="RE"/>
    <n v="2016"/>
    <x v="1"/>
    <n v="5105687613"/>
    <n v="858"/>
    <n v="1"/>
    <s v="INR"/>
    <x v="4"/>
    <x v="4"/>
    <x v="0"/>
    <n v="190"/>
    <s v="KG"/>
    <m/>
    <s v="V0"/>
    <s v="0% INPUT TAX"/>
    <s v="CHA"/>
    <s v="CLEARING CHARGES"/>
    <n v="0"/>
    <n v="0"/>
    <n v="0"/>
    <n v="0"/>
    <n v="0"/>
    <n v="0"/>
    <m/>
    <n v="0"/>
    <n v="0"/>
    <n v="0"/>
    <n v="0"/>
    <n v="1000.2"/>
    <m/>
    <m/>
    <s v="PCP RM &amp; PM"/>
  </r>
  <r>
    <s v="ZROH"/>
    <x v="3"/>
    <x v="18"/>
    <x v="18"/>
    <n v="102"/>
    <n v="110"/>
    <x v="46"/>
    <n v="10"/>
    <n v="114"/>
    <s v="MIRO"/>
    <s v="Purchase"/>
    <s v="RE"/>
    <n v="2016"/>
    <x v="1"/>
    <n v="5105687629"/>
    <n v="866"/>
    <n v="1"/>
    <s v="INR"/>
    <x v="4"/>
    <x v="4"/>
    <x v="0"/>
    <n v="20"/>
    <s v="KG"/>
    <m/>
    <s v="V0"/>
    <s v="0% INPUT TAX"/>
    <s v="CHA"/>
    <s v="CLEARING CHARGES"/>
    <n v="0"/>
    <n v="0"/>
    <n v="0"/>
    <n v="0"/>
    <n v="0"/>
    <n v="0"/>
    <m/>
    <n v="0"/>
    <n v="0"/>
    <n v="0"/>
    <n v="0"/>
    <n v="2999.82"/>
    <m/>
    <m/>
    <s v="PCP RM &amp; PM"/>
  </r>
  <r>
    <s v="ZROH"/>
    <x v="3"/>
    <x v="18"/>
    <x v="18"/>
    <n v="102"/>
    <n v="110"/>
    <x v="46"/>
    <n v="10"/>
    <n v="114"/>
    <s v="MIRO"/>
    <s v="Purchase"/>
    <s v="RE"/>
    <n v="2016"/>
    <x v="1"/>
    <n v="5105687629"/>
    <n v="866"/>
    <n v="1"/>
    <s v="INR"/>
    <x v="4"/>
    <x v="4"/>
    <x v="0"/>
    <n v="20"/>
    <s v="KG"/>
    <m/>
    <s v="V0"/>
    <s v="0% INPUT TAX"/>
    <s v="CHA"/>
    <s v="CLEARING CHARGES"/>
    <n v="0"/>
    <n v="0"/>
    <n v="0"/>
    <n v="0"/>
    <n v="0"/>
    <n v="0"/>
    <m/>
    <n v="0"/>
    <n v="0"/>
    <n v="0"/>
    <n v="0"/>
    <n v="2049.79"/>
    <m/>
    <m/>
    <s v="PCP RM &amp; PM"/>
  </r>
  <r>
    <s v="ZROH"/>
    <x v="3"/>
    <x v="18"/>
    <x v="18"/>
    <n v="102"/>
    <n v="110"/>
    <x v="46"/>
    <n v="10"/>
    <n v="114"/>
    <s v="MIRO"/>
    <s v="Purchase"/>
    <s v="RE"/>
    <n v="2016"/>
    <x v="1"/>
    <n v="5105687629"/>
    <n v="866"/>
    <n v="1"/>
    <s v="INR"/>
    <x v="4"/>
    <x v="4"/>
    <x v="0"/>
    <n v="20"/>
    <s v="KG"/>
    <m/>
    <s v="V0"/>
    <s v="0% INPUT TAX"/>
    <s v="CHA"/>
    <s v="CLEARING CHARGES"/>
    <n v="0"/>
    <n v="0"/>
    <n v="0"/>
    <n v="0"/>
    <n v="0"/>
    <n v="0"/>
    <m/>
    <n v="0"/>
    <n v="0"/>
    <n v="0"/>
    <n v="0"/>
    <n v="199.8"/>
    <m/>
    <m/>
    <s v="PCP RM &amp; PM"/>
  </r>
  <r>
    <s v="ZROH"/>
    <x v="3"/>
    <x v="18"/>
    <x v="18"/>
    <n v="102"/>
    <n v="110"/>
    <x v="46"/>
    <n v="20"/>
    <n v="114"/>
    <s v="MIRO"/>
    <s v="Purchase"/>
    <s v="RE"/>
    <n v="2016"/>
    <x v="1"/>
    <n v="5105687629"/>
    <n v="866"/>
    <n v="1"/>
    <s v="INR"/>
    <x v="4"/>
    <x v="4"/>
    <x v="0"/>
    <n v="20"/>
    <s v="KG"/>
    <m/>
    <s v="V0"/>
    <s v="0% INPUT TAX"/>
    <s v="CHA"/>
    <s v="CLEARING CHARGES"/>
    <n v="0"/>
    <n v="0"/>
    <n v="0"/>
    <n v="0"/>
    <n v="0"/>
    <n v="0"/>
    <m/>
    <n v="0"/>
    <n v="0"/>
    <n v="0"/>
    <n v="0"/>
    <n v="999.82"/>
    <m/>
    <m/>
    <s v="PCP RM &amp; PM"/>
  </r>
  <r>
    <s v="ZROH"/>
    <x v="3"/>
    <x v="18"/>
    <x v="18"/>
    <n v="102"/>
    <n v="110"/>
    <x v="46"/>
    <n v="20"/>
    <n v="114"/>
    <s v="MIRO"/>
    <s v="Purchase"/>
    <s v="RE"/>
    <n v="2016"/>
    <x v="1"/>
    <n v="5105687629"/>
    <n v="866"/>
    <n v="1"/>
    <s v="INR"/>
    <x v="4"/>
    <x v="4"/>
    <x v="0"/>
    <n v="20"/>
    <s v="KG"/>
    <m/>
    <s v="V0"/>
    <s v="0% INPUT TAX"/>
    <s v="CHA"/>
    <s v="CLEARING CHARGES"/>
    <n v="0"/>
    <n v="0"/>
    <n v="0"/>
    <n v="0"/>
    <n v="0"/>
    <n v="0"/>
    <m/>
    <n v="0"/>
    <n v="0"/>
    <n v="0"/>
    <n v="0"/>
    <n v="1000.11"/>
    <m/>
    <m/>
    <s v="PCP RM &amp; PM"/>
  </r>
  <r>
    <s v="ZROH"/>
    <x v="3"/>
    <x v="18"/>
    <x v="18"/>
    <n v="102"/>
    <n v="110"/>
    <x v="46"/>
    <n v="20"/>
    <n v="114"/>
    <s v="MIRO"/>
    <s v="Purchase"/>
    <s v="RE"/>
    <n v="2016"/>
    <x v="1"/>
    <n v="5105687629"/>
    <n v="866"/>
    <n v="1"/>
    <s v="INR"/>
    <x v="4"/>
    <x v="4"/>
    <x v="0"/>
    <n v="20"/>
    <s v="KG"/>
    <m/>
    <s v="V0"/>
    <s v="0% INPUT TAX"/>
    <s v="CHA"/>
    <s v="CLEARING CHARGES"/>
    <n v="0"/>
    <n v="0"/>
    <n v="0"/>
    <n v="0"/>
    <n v="0"/>
    <n v="0"/>
    <m/>
    <n v="0"/>
    <n v="0"/>
    <n v="0"/>
    <n v="0"/>
    <n v="199.8"/>
    <m/>
    <m/>
    <s v="PCP RM &amp; PM"/>
  </r>
  <r>
    <s v="ZROH"/>
    <x v="3"/>
    <x v="18"/>
    <x v="18"/>
    <n v="102"/>
    <n v="110"/>
    <x v="46"/>
    <n v="20"/>
    <n v="114"/>
    <s v="MIRO"/>
    <s v="Purchase"/>
    <s v="RE"/>
    <n v="2016"/>
    <x v="1"/>
    <n v="5105687629"/>
    <n v="866"/>
    <n v="1"/>
    <s v="INR"/>
    <x v="4"/>
    <x v="4"/>
    <x v="0"/>
    <n v="20"/>
    <s v="KG"/>
    <m/>
    <s v="V0"/>
    <s v="0% INPUT TAX"/>
    <s v="CHA"/>
    <s v="CLEARING CHARGES"/>
    <n v="0"/>
    <n v="0"/>
    <n v="0"/>
    <n v="0"/>
    <n v="0"/>
    <n v="0"/>
    <m/>
    <n v="0"/>
    <n v="0"/>
    <n v="0"/>
    <n v="0"/>
    <n v="999.71"/>
    <m/>
    <m/>
    <s v="PCP RM &amp; PM"/>
  </r>
  <r>
    <s v="ZROH"/>
    <x v="3"/>
    <x v="18"/>
    <x v="18"/>
    <n v="102"/>
    <n v="110"/>
    <x v="30"/>
    <n v="10"/>
    <n v="114"/>
    <s v="MIRO"/>
    <s v="Purchase"/>
    <s v="RE"/>
    <n v="2016"/>
    <x v="1"/>
    <n v="5105687656"/>
    <n v="20673"/>
    <n v="74.703900000000004"/>
    <s v="EUR"/>
    <x v="18"/>
    <x v="18"/>
    <x v="5"/>
    <n v="20"/>
    <s v="KG"/>
    <n v="56252.04"/>
    <s v="V0"/>
    <s v="0% INPUT TAX"/>
    <s v="IMPORT"/>
    <s v="IMPORT BASIC"/>
    <n v="56252.04"/>
    <n v="0"/>
    <n v="0"/>
    <n v="0"/>
    <n v="0"/>
    <n v="0"/>
    <m/>
    <n v="0"/>
    <n v="0"/>
    <n v="0"/>
    <n v="0"/>
    <n v="0"/>
    <m/>
    <m/>
    <s v="PCP RM &amp; PM"/>
  </r>
  <r>
    <s v="ZROH"/>
    <x v="5"/>
    <x v="22"/>
    <x v="24"/>
    <n v="102"/>
    <n v="110"/>
    <x v="41"/>
    <n v="10"/>
    <n v="114"/>
    <s v="MIRO"/>
    <s v="Purchase"/>
    <s v="RE"/>
    <n v="2016"/>
    <x v="1"/>
    <n v="5105687749"/>
    <n v="86002"/>
    <n v="66.376599999999996"/>
    <s v="USD"/>
    <x v="19"/>
    <x v="19"/>
    <x v="9"/>
    <n v="1500"/>
    <s v="KG"/>
    <n v="726978.43"/>
    <s v="V0"/>
    <s v="0% INPUT TAX"/>
    <s v="IMPORT"/>
    <s v="IMPORT BASIC"/>
    <n v="726978.43"/>
    <n v="0"/>
    <n v="0"/>
    <n v="0"/>
    <n v="0"/>
    <n v="0"/>
    <m/>
    <n v="0"/>
    <n v="0"/>
    <n v="0"/>
    <n v="0"/>
    <n v="0"/>
    <m/>
    <m/>
    <s v="PCP RM &amp; PM"/>
  </r>
  <r>
    <s v="ZROH"/>
    <x v="0"/>
    <x v="13"/>
    <x v="13"/>
    <n v="102"/>
    <n v="120"/>
    <x v="48"/>
    <n v="10"/>
    <n v="114"/>
    <s v="MIRO"/>
    <s v="Purchase"/>
    <s v="RE"/>
    <n v="2016"/>
    <x v="1"/>
    <n v="5105688322"/>
    <n v="942"/>
    <n v="1"/>
    <s v="INR"/>
    <x v="4"/>
    <x v="4"/>
    <x v="0"/>
    <n v="275"/>
    <s v="KG"/>
    <m/>
    <s v="V0"/>
    <s v="0% INPUT TAX"/>
    <s v="CHA"/>
    <s v="CLEARING CHARGES"/>
    <n v="0"/>
    <n v="0"/>
    <n v="0"/>
    <n v="0"/>
    <n v="0"/>
    <n v="0"/>
    <m/>
    <n v="0"/>
    <n v="0"/>
    <n v="0"/>
    <n v="0"/>
    <n v="2000.11"/>
    <m/>
    <m/>
    <s v="PCP RM &amp; PM"/>
  </r>
  <r>
    <s v="ZROH"/>
    <x v="0"/>
    <x v="13"/>
    <x v="13"/>
    <n v="102"/>
    <n v="120"/>
    <x v="48"/>
    <n v="10"/>
    <n v="114"/>
    <s v="MIRO"/>
    <s v="Purchase"/>
    <s v="RE"/>
    <n v="2016"/>
    <x v="1"/>
    <n v="5105688322"/>
    <n v="942"/>
    <n v="1"/>
    <s v="INR"/>
    <x v="4"/>
    <x v="4"/>
    <x v="0"/>
    <n v="275"/>
    <s v="KG"/>
    <m/>
    <s v="V0"/>
    <s v="0% INPUT TAX"/>
    <s v="CHA"/>
    <s v="CLEARING CHARGES"/>
    <n v="0"/>
    <n v="0"/>
    <n v="0"/>
    <n v="0"/>
    <n v="0"/>
    <n v="0"/>
    <m/>
    <n v="0"/>
    <n v="0"/>
    <n v="0"/>
    <n v="0"/>
    <n v="1000.16"/>
    <m/>
    <m/>
    <s v="PCP RM &amp; PM"/>
  </r>
  <r>
    <s v="ZROH"/>
    <x v="0"/>
    <x v="13"/>
    <x v="13"/>
    <n v="102"/>
    <n v="120"/>
    <x v="48"/>
    <n v="10"/>
    <n v="114"/>
    <s v="MIRO"/>
    <s v="Purchase"/>
    <s v="RE"/>
    <n v="2016"/>
    <x v="1"/>
    <n v="5105688322"/>
    <n v="942"/>
    <n v="1"/>
    <s v="INR"/>
    <x v="4"/>
    <x v="4"/>
    <x v="0"/>
    <n v="275"/>
    <s v="KG"/>
    <m/>
    <s v="V0"/>
    <s v="0% INPUT TAX"/>
    <s v="CHA"/>
    <s v="CLEARING CHARGES"/>
    <n v="0"/>
    <n v="0"/>
    <n v="0"/>
    <n v="0"/>
    <n v="0"/>
    <n v="0"/>
    <m/>
    <n v="0"/>
    <n v="0"/>
    <n v="0"/>
    <n v="0"/>
    <n v="2000.11"/>
    <m/>
    <m/>
    <s v="PCP RM &amp; PM"/>
  </r>
  <r>
    <s v="ZROH"/>
    <x v="0"/>
    <x v="13"/>
    <x v="13"/>
    <n v="102"/>
    <n v="120"/>
    <x v="48"/>
    <n v="10"/>
    <n v="114"/>
    <s v="MIRO"/>
    <s v="Purchase"/>
    <s v="RE"/>
    <n v="2016"/>
    <x v="1"/>
    <n v="5105688322"/>
    <n v="942"/>
    <n v="1"/>
    <s v="INR"/>
    <x v="4"/>
    <x v="4"/>
    <x v="0"/>
    <n v="275"/>
    <s v="KG"/>
    <m/>
    <s v="V0"/>
    <s v="0% INPUT TAX"/>
    <s v="CHA"/>
    <s v="CLEARING CHARGES"/>
    <n v="0"/>
    <n v="0"/>
    <n v="0"/>
    <n v="0"/>
    <n v="0"/>
    <n v="0"/>
    <m/>
    <n v="0"/>
    <n v="0"/>
    <n v="0"/>
    <n v="0"/>
    <n v="2000.11"/>
    <m/>
    <m/>
    <s v="PCP RM &amp; PM"/>
  </r>
  <r>
    <s v="ZROH"/>
    <x v="0"/>
    <x v="13"/>
    <x v="13"/>
    <n v="102"/>
    <n v="120"/>
    <x v="48"/>
    <n v="30"/>
    <n v="114"/>
    <s v="MIRO"/>
    <s v="Purchase"/>
    <s v="RE"/>
    <n v="2016"/>
    <x v="1"/>
    <n v="5105688322"/>
    <n v="942"/>
    <n v="1"/>
    <s v="INR"/>
    <x v="4"/>
    <x v="4"/>
    <x v="0"/>
    <n v="650"/>
    <s v="KG"/>
    <m/>
    <s v="V0"/>
    <s v="0% INPUT TAX"/>
    <s v="CHA"/>
    <s v="CLEARING CHARGES"/>
    <n v="0"/>
    <n v="0"/>
    <n v="0"/>
    <n v="0"/>
    <n v="0"/>
    <n v="0"/>
    <m/>
    <n v="0"/>
    <n v="0"/>
    <n v="0"/>
    <n v="0"/>
    <n v="2000.11"/>
    <m/>
    <m/>
    <s v="PCP RM &amp; PM"/>
  </r>
  <r>
    <s v="ZROH"/>
    <x v="0"/>
    <x v="13"/>
    <x v="13"/>
    <n v="102"/>
    <n v="120"/>
    <x v="48"/>
    <n v="30"/>
    <n v="114"/>
    <s v="MIRO"/>
    <s v="Purchase"/>
    <s v="RE"/>
    <n v="2016"/>
    <x v="1"/>
    <n v="5105688322"/>
    <n v="942"/>
    <n v="1"/>
    <s v="INR"/>
    <x v="4"/>
    <x v="4"/>
    <x v="0"/>
    <n v="650"/>
    <s v="KG"/>
    <m/>
    <s v="V0"/>
    <s v="0% INPUT TAX"/>
    <s v="CHA"/>
    <s v="CLEARING CHARGES"/>
    <n v="0"/>
    <n v="0"/>
    <n v="0"/>
    <n v="0"/>
    <n v="0"/>
    <n v="0"/>
    <m/>
    <n v="0"/>
    <n v="0"/>
    <n v="0"/>
    <n v="0"/>
    <n v="1000.16"/>
    <m/>
    <m/>
    <s v="PCP RM &amp; PM"/>
  </r>
  <r>
    <s v="ZROH"/>
    <x v="0"/>
    <x v="13"/>
    <x v="13"/>
    <n v="102"/>
    <n v="120"/>
    <x v="48"/>
    <n v="30"/>
    <n v="114"/>
    <s v="MIRO"/>
    <s v="Purchase"/>
    <s v="RE"/>
    <n v="2016"/>
    <x v="1"/>
    <n v="5105688322"/>
    <n v="942"/>
    <n v="1"/>
    <s v="INR"/>
    <x v="4"/>
    <x v="4"/>
    <x v="0"/>
    <n v="650"/>
    <s v="KG"/>
    <m/>
    <s v="V0"/>
    <s v="0% INPUT TAX"/>
    <s v="CHA"/>
    <s v="CLEARING CHARGES"/>
    <n v="0"/>
    <n v="0"/>
    <n v="0"/>
    <n v="0"/>
    <n v="0"/>
    <n v="0"/>
    <m/>
    <n v="0"/>
    <n v="0"/>
    <n v="0"/>
    <n v="0"/>
    <n v="2000.11"/>
    <m/>
    <m/>
    <s v="PCP RM &amp; PM"/>
  </r>
  <r>
    <s v="ZROH"/>
    <x v="0"/>
    <x v="13"/>
    <x v="13"/>
    <n v="102"/>
    <n v="120"/>
    <x v="48"/>
    <n v="30"/>
    <n v="114"/>
    <s v="MIRO"/>
    <s v="Purchase"/>
    <s v="RE"/>
    <n v="2016"/>
    <x v="1"/>
    <n v="5105688322"/>
    <n v="942"/>
    <n v="1"/>
    <s v="INR"/>
    <x v="4"/>
    <x v="4"/>
    <x v="0"/>
    <n v="650"/>
    <s v="KG"/>
    <m/>
    <s v="V0"/>
    <s v="0% INPUT TAX"/>
    <s v="CHA"/>
    <s v="CLEARING CHARGES"/>
    <n v="0"/>
    <n v="0"/>
    <n v="0"/>
    <n v="0"/>
    <n v="0"/>
    <n v="0"/>
    <m/>
    <n v="0"/>
    <n v="0"/>
    <n v="0"/>
    <n v="0"/>
    <n v="1000.11"/>
    <m/>
    <m/>
    <s v="PCP RM &amp; PM"/>
  </r>
  <r>
    <s v="ZROH"/>
    <x v="0"/>
    <x v="16"/>
    <x v="16"/>
    <n v="102"/>
    <n v="120"/>
    <x v="48"/>
    <n v="40"/>
    <n v="114"/>
    <s v="MIRO"/>
    <s v="Purchase"/>
    <s v="RE"/>
    <n v="2016"/>
    <x v="1"/>
    <n v="5105688322"/>
    <n v="942"/>
    <n v="1"/>
    <s v="INR"/>
    <x v="4"/>
    <x v="4"/>
    <x v="0"/>
    <n v="75"/>
    <s v="KG"/>
    <m/>
    <s v="V0"/>
    <s v="0% INPUT TAX"/>
    <s v="CHA"/>
    <s v="CLEARING CHARGES"/>
    <n v="0"/>
    <n v="0"/>
    <n v="0"/>
    <n v="0"/>
    <n v="0"/>
    <n v="0"/>
    <m/>
    <n v="0"/>
    <n v="0"/>
    <n v="0"/>
    <n v="0"/>
    <n v="2000.11"/>
    <m/>
    <m/>
    <s v="PCP RM &amp; PM"/>
  </r>
  <r>
    <s v="ZROH"/>
    <x v="0"/>
    <x v="16"/>
    <x v="16"/>
    <n v="102"/>
    <n v="120"/>
    <x v="48"/>
    <n v="40"/>
    <n v="114"/>
    <s v="MIRO"/>
    <s v="Purchase"/>
    <s v="RE"/>
    <n v="2016"/>
    <x v="1"/>
    <n v="5105688322"/>
    <n v="942"/>
    <n v="1"/>
    <s v="INR"/>
    <x v="4"/>
    <x v="4"/>
    <x v="0"/>
    <n v="75"/>
    <s v="KG"/>
    <m/>
    <s v="V0"/>
    <s v="0% INPUT TAX"/>
    <s v="CHA"/>
    <s v="CLEARING CHARGES"/>
    <n v="0"/>
    <n v="0"/>
    <n v="0"/>
    <n v="0"/>
    <n v="0"/>
    <n v="0"/>
    <m/>
    <n v="0"/>
    <n v="0"/>
    <n v="0"/>
    <n v="0"/>
    <n v="1000.16"/>
    <m/>
    <m/>
    <s v="PCP RM &amp; PM"/>
  </r>
  <r>
    <s v="ZROH"/>
    <x v="0"/>
    <x v="16"/>
    <x v="16"/>
    <n v="102"/>
    <n v="120"/>
    <x v="48"/>
    <n v="40"/>
    <n v="114"/>
    <s v="MIRO"/>
    <s v="Purchase"/>
    <s v="RE"/>
    <n v="2016"/>
    <x v="1"/>
    <n v="5105688322"/>
    <n v="942"/>
    <n v="1"/>
    <s v="INR"/>
    <x v="4"/>
    <x v="4"/>
    <x v="0"/>
    <n v="75"/>
    <s v="KG"/>
    <m/>
    <s v="V0"/>
    <s v="0% INPUT TAX"/>
    <s v="CHA"/>
    <s v="CLEARING CHARGES"/>
    <n v="0"/>
    <n v="0"/>
    <n v="0"/>
    <n v="0"/>
    <n v="0"/>
    <n v="0"/>
    <m/>
    <n v="0"/>
    <n v="0"/>
    <n v="0"/>
    <n v="0"/>
    <n v="2000.11"/>
    <m/>
    <m/>
    <s v="PCP RM &amp; PM"/>
  </r>
  <r>
    <s v="ZROH"/>
    <x v="0"/>
    <x v="16"/>
    <x v="16"/>
    <n v="102"/>
    <n v="120"/>
    <x v="48"/>
    <n v="40"/>
    <n v="114"/>
    <s v="MIRO"/>
    <s v="Purchase"/>
    <s v="RE"/>
    <n v="2016"/>
    <x v="1"/>
    <n v="5105688322"/>
    <n v="942"/>
    <n v="1"/>
    <s v="INR"/>
    <x v="4"/>
    <x v="4"/>
    <x v="0"/>
    <n v="75"/>
    <s v="KG"/>
    <m/>
    <s v="V0"/>
    <s v="0% INPUT TAX"/>
    <s v="CHA"/>
    <s v="CLEARING CHARGES"/>
    <n v="0"/>
    <n v="0"/>
    <n v="0"/>
    <n v="0"/>
    <n v="0"/>
    <n v="0"/>
    <m/>
    <n v="0"/>
    <n v="0"/>
    <n v="0"/>
    <n v="0"/>
    <n v="2000.11"/>
    <m/>
    <m/>
    <s v="PCP RM &amp; PM"/>
  </r>
  <r>
    <s v="ZROH"/>
    <x v="0"/>
    <x v="16"/>
    <x v="16"/>
    <n v="102"/>
    <n v="120"/>
    <x v="48"/>
    <n v="50"/>
    <n v="114"/>
    <s v="MIRO"/>
    <s v="Purchase"/>
    <s v="RE"/>
    <n v="2016"/>
    <x v="1"/>
    <n v="5105688322"/>
    <n v="942"/>
    <n v="1"/>
    <s v="INR"/>
    <x v="4"/>
    <x v="4"/>
    <x v="0"/>
    <n v="400"/>
    <s v="KG"/>
    <m/>
    <s v="V0"/>
    <s v="0% INPUT TAX"/>
    <s v="CHA"/>
    <s v="CLEARING CHARGES"/>
    <n v="0"/>
    <n v="0"/>
    <n v="0"/>
    <n v="0"/>
    <n v="0"/>
    <n v="0"/>
    <m/>
    <n v="0"/>
    <n v="0"/>
    <n v="0"/>
    <n v="0"/>
    <n v="2000.11"/>
    <m/>
    <m/>
    <s v="PCP RM &amp; PM"/>
  </r>
  <r>
    <s v="ZROH"/>
    <x v="0"/>
    <x v="16"/>
    <x v="16"/>
    <n v="102"/>
    <n v="120"/>
    <x v="48"/>
    <n v="50"/>
    <n v="114"/>
    <s v="MIRO"/>
    <s v="Purchase"/>
    <s v="RE"/>
    <n v="2016"/>
    <x v="1"/>
    <n v="5105688322"/>
    <n v="942"/>
    <n v="1"/>
    <s v="INR"/>
    <x v="4"/>
    <x v="4"/>
    <x v="0"/>
    <n v="400"/>
    <s v="KG"/>
    <m/>
    <s v="V0"/>
    <s v="0% INPUT TAX"/>
    <s v="CHA"/>
    <s v="CLEARING CHARGES"/>
    <n v="0"/>
    <n v="0"/>
    <n v="0"/>
    <n v="0"/>
    <n v="0"/>
    <n v="0"/>
    <m/>
    <n v="0"/>
    <n v="0"/>
    <n v="0"/>
    <n v="0"/>
    <n v="1000.16"/>
    <m/>
    <m/>
    <s v="PCP RM &amp; PM"/>
  </r>
  <r>
    <s v="ZROH"/>
    <x v="0"/>
    <x v="16"/>
    <x v="16"/>
    <n v="102"/>
    <n v="120"/>
    <x v="48"/>
    <n v="50"/>
    <n v="114"/>
    <s v="MIRO"/>
    <s v="Purchase"/>
    <s v="RE"/>
    <n v="2016"/>
    <x v="1"/>
    <n v="5105688322"/>
    <n v="942"/>
    <n v="1"/>
    <s v="INR"/>
    <x v="4"/>
    <x v="4"/>
    <x v="0"/>
    <n v="400"/>
    <s v="KG"/>
    <m/>
    <s v="V0"/>
    <s v="0% INPUT TAX"/>
    <s v="CHA"/>
    <s v="CLEARING CHARGES"/>
    <n v="0"/>
    <n v="0"/>
    <n v="0"/>
    <n v="0"/>
    <n v="0"/>
    <n v="0"/>
    <m/>
    <n v="0"/>
    <n v="0"/>
    <n v="0"/>
    <n v="0"/>
    <n v="1000.11"/>
    <m/>
    <m/>
    <s v="PCP RM &amp; PM"/>
  </r>
  <r>
    <s v="ZROH"/>
    <x v="0"/>
    <x v="16"/>
    <x v="16"/>
    <n v="102"/>
    <n v="120"/>
    <x v="48"/>
    <n v="50"/>
    <n v="114"/>
    <s v="MIRO"/>
    <s v="Purchase"/>
    <s v="RE"/>
    <n v="2016"/>
    <x v="1"/>
    <n v="5105688322"/>
    <n v="942"/>
    <n v="1"/>
    <s v="INR"/>
    <x v="4"/>
    <x v="4"/>
    <x v="0"/>
    <n v="400"/>
    <s v="KG"/>
    <m/>
    <s v="V0"/>
    <s v="0% INPUT TAX"/>
    <s v="CHA"/>
    <s v="CLEARING CHARGES"/>
    <n v="0"/>
    <n v="0"/>
    <n v="0"/>
    <n v="0"/>
    <n v="0"/>
    <n v="0"/>
    <m/>
    <n v="0"/>
    <n v="0"/>
    <n v="0"/>
    <n v="0"/>
    <n v="1724.15"/>
    <m/>
    <m/>
    <s v="PCP RM &amp; PM"/>
  </r>
  <r>
    <s v="ZROH"/>
    <x v="0"/>
    <x v="12"/>
    <x v="12"/>
    <n v="102"/>
    <n v="110"/>
    <x v="44"/>
    <n v="10"/>
    <n v="114"/>
    <s v="MIRO"/>
    <s v="Purchase"/>
    <s v="RE"/>
    <n v="2016"/>
    <x v="1"/>
    <n v="5105688256"/>
    <n v="864"/>
    <n v="1"/>
    <s v="INR"/>
    <x v="4"/>
    <x v="4"/>
    <x v="0"/>
    <n v="1200"/>
    <s v="KG"/>
    <m/>
    <s v="V0"/>
    <s v="0% INPUT TAX"/>
    <s v="CHA"/>
    <s v="CLEARING CHARGES"/>
    <n v="0"/>
    <n v="0"/>
    <n v="0"/>
    <n v="0"/>
    <n v="0"/>
    <n v="0"/>
    <m/>
    <n v="0"/>
    <n v="0"/>
    <n v="0"/>
    <n v="0"/>
    <n v="18914"/>
    <m/>
    <m/>
    <s v="PCP RM &amp; PM"/>
  </r>
  <r>
    <s v="ZROH"/>
    <x v="0"/>
    <x v="13"/>
    <x v="13"/>
    <n v="102"/>
    <n v="120"/>
    <x v="48"/>
    <n v="10"/>
    <n v="114"/>
    <s v="MIRO"/>
    <s v="Purchase"/>
    <s v="RE"/>
    <n v="2016"/>
    <x v="1"/>
    <n v="5105689094"/>
    <n v="210152885"/>
    <n v="66.089299999999994"/>
    <s v="USD"/>
    <x v="3"/>
    <x v="3"/>
    <x v="2"/>
    <n v="275"/>
    <s v="KG"/>
    <n v="436734.62"/>
    <s v="V0"/>
    <s v="0% INPUT TAX"/>
    <s v="IMPORT"/>
    <s v="IMPORT BASIC"/>
    <n v="436734.62"/>
    <n v="0"/>
    <n v="0"/>
    <n v="0"/>
    <n v="0"/>
    <n v="0"/>
    <m/>
    <n v="0"/>
    <n v="0"/>
    <n v="0"/>
    <n v="0"/>
    <n v="0"/>
    <m/>
    <m/>
    <s v="PCP RM &amp; PM"/>
  </r>
  <r>
    <s v="ZROH"/>
    <x v="0"/>
    <x v="13"/>
    <x v="13"/>
    <n v="102"/>
    <n v="120"/>
    <x v="48"/>
    <n v="30"/>
    <n v="114"/>
    <s v="MIRO"/>
    <s v="Purchase"/>
    <s v="RE"/>
    <n v="2016"/>
    <x v="1"/>
    <n v="5105689094"/>
    <n v="210152885"/>
    <n v="66.089299999999994"/>
    <s v="USD"/>
    <x v="3"/>
    <x v="3"/>
    <x v="2"/>
    <n v="650"/>
    <s v="KG"/>
    <n v="1032281.82"/>
    <s v="V0"/>
    <s v="0% INPUT TAX"/>
    <s v="IMPORT"/>
    <s v="IMPORT BASIC"/>
    <n v="1032281.82"/>
    <n v="0"/>
    <n v="0"/>
    <n v="0"/>
    <n v="0"/>
    <n v="0"/>
    <m/>
    <n v="0"/>
    <n v="0"/>
    <n v="0"/>
    <n v="0"/>
    <n v="0"/>
    <m/>
    <m/>
    <s v="PCP RM &amp; PM"/>
  </r>
  <r>
    <s v="ZROH"/>
    <x v="0"/>
    <x v="16"/>
    <x v="16"/>
    <n v="102"/>
    <n v="120"/>
    <x v="48"/>
    <n v="40"/>
    <n v="114"/>
    <s v="MIRO"/>
    <s v="Purchase"/>
    <s v="RE"/>
    <n v="2016"/>
    <x v="1"/>
    <n v="5105689094"/>
    <n v="210152885"/>
    <n v="66.089299999999994"/>
    <s v="USD"/>
    <x v="3"/>
    <x v="3"/>
    <x v="2"/>
    <n v="75"/>
    <s v="KG"/>
    <n v="60719.54"/>
    <s v="V0"/>
    <s v="0% INPUT TAX"/>
    <s v="IMPORT"/>
    <s v="IMPORT BASIC"/>
    <n v="60719.54"/>
    <n v="0"/>
    <n v="0"/>
    <n v="0"/>
    <n v="0"/>
    <n v="0"/>
    <m/>
    <n v="0"/>
    <n v="0"/>
    <n v="0"/>
    <n v="0"/>
    <n v="0"/>
    <m/>
    <m/>
    <s v="PCP RM &amp; PM"/>
  </r>
  <r>
    <s v="ZROH"/>
    <x v="0"/>
    <x v="16"/>
    <x v="16"/>
    <n v="102"/>
    <n v="120"/>
    <x v="48"/>
    <n v="50"/>
    <n v="114"/>
    <s v="MIRO"/>
    <s v="Purchase"/>
    <s v="RE"/>
    <n v="2016"/>
    <x v="1"/>
    <n v="5105689094"/>
    <n v="210152885"/>
    <n v="66.089299999999994"/>
    <s v="USD"/>
    <x v="3"/>
    <x v="3"/>
    <x v="2"/>
    <n v="400"/>
    <s v="KG"/>
    <n v="323837.57"/>
    <s v="V0"/>
    <s v="0% INPUT TAX"/>
    <s v="IMPORT"/>
    <s v="IMPORT BASIC"/>
    <n v="323837.57"/>
    <n v="0"/>
    <n v="0"/>
    <n v="0"/>
    <n v="0"/>
    <n v="0"/>
    <m/>
    <n v="0"/>
    <n v="0"/>
    <n v="0"/>
    <n v="0"/>
    <n v="0"/>
    <m/>
    <m/>
    <s v="PCP RM &amp; PM"/>
  </r>
  <r>
    <s v="ZROH"/>
    <x v="2"/>
    <x v="2"/>
    <x v="2"/>
    <n v="102"/>
    <n v="115"/>
    <x v="47"/>
    <n v="10"/>
    <n v="112"/>
    <s v="MIRO"/>
    <s v="Purchase"/>
    <s v="RE"/>
    <n v="2016"/>
    <x v="0"/>
    <n v="5105689095"/>
    <n v="905117262"/>
    <n v="66.089299999999994"/>
    <s v="USD"/>
    <x v="7"/>
    <x v="7"/>
    <x v="4"/>
    <n v="893.45"/>
    <s v="KG"/>
    <n v="448759.56"/>
    <s v="V0"/>
    <s v="0% INPUT TAX"/>
    <s v="IMPORT"/>
    <s v="IMPORT BASIC"/>
    <n v="448759.56"/>
    <n v="0"/>
    <n v="0"/>
    <n v="0"/>
    <n v="0"/>
    <n v="0"/>
    <m/>
    <n v="0"/>
    <n v="0"/>
    <n v="0"/>
    <n v="0"/>
    <n v="0"/>
    <m/>
    <m/>
    <s v="PCP RM &amp; PM"/>
  </r>
  <r>
    <s v="ZPKG"/>
    <x v="1"/>
    <x v="3"/>
    <x v="3"/>
    <n v="102"/>
    <n v="115"/>
    <x v="32"/>
    <n v="10"/>
    <n v="112"/>
    <s v="MIRO"/>
    <s v="Purchase"/>
    <s v="RE"/>
    <n v="2016"/>
    <x v="0"/>
    <n v="5105689343"/>
    <s v="859/859"/>
    <n v="1"/>
    <s v="INR"/>
    <x v="4"/>
    <x v="4"/>
    <x v="0"/>
    <n v="168000"/>
    <s v="NOS"/>
    <m/>
    <s v="XS"/>
    <s v="I-103-14% ST (NON INV)"/>
    <s v="CHA"/>
    <s v="CLEARING CHARGES"/>
    <n v="0"/>
    <n v="0"/>
    <n v="0"/>
    <n v="0"/>
    <n v="0"/>
    <n v="0"/>
    <m/>
    <n v="0"/>
    <n v="0"/>
    <n v="0"/>
    <n v="0"/>
    <n v="5016"/>
    <m/>
    <m/>
    <s v="PCP RM &amp; PM"/>
  </r>
  <r>
    <s v="ZROH"/>
    <x v="0"/>
    <x v="13"/>
    <x v="13"/>
    <n v="102"/>
    <n v="120"/>
    <x v="48"/>
    <n v="10"/>
    <n v="114"/>
    <s v="MIRO"/>
    <s v="Purchase"/>
    <s v="RE"/>
    <n v="2016"/>
    <x v="1"/>
    <n v="5105689319"/>
    <s v="942/942"/>
    <n v="1"/>
    <s v="INR"/>
    <x v="4"/>
    <x v="4"/>
    <x v="0"/>
    <n v="275"/>
    <s v="KG"/>
    <m/>
    <s v="PO"/>
    <s v="I-INV- 14% ST"/>
    <s v="CHA"/>
    <s v="CLEARING CHARGES"/>
    <n v="0"/>
    <n v="0"/>
    <n v="0"/>
    <n v="0"/>
    <n v="0"/>
    <n v="0"/>
    <m/>
    <n v="0"/>
    <n v="0"/>
    <n v="0"/>
    <n v="0"/>
    <n v="1357.95"/>
    <m/>
    <m/>
    <s v="PCP RM &amp; PM"/>
  </r>
  <r>
    <s v="ZROH"/>
    <x v="0"/>
    <x v="13"/>
    <x v="13"/>
    <n v="102"/>
    <n v="120"/>
    <x v="48"/>
    <n v="30"/>
    <n v="114"/>
    <s v="MIRO"/>
    <s v="Purchase"/>
    <s v="RE"/>
    <n v="2016"/>
    <x v="1"/>
    <n v="5105689319"/>
    <s v="942/942"/>
    <n v="1"/>
    <s v="INR"/>
    <x v="4"/>
    <x v="4"/>
    <x v="0"/>
    <n v="650"/>
    <s v="KG"/>
    <m/>
    <s v="PO"/>
    <s v="I-INV- 14% ST"/>
    <s v="CHA"/>
    <s v="CLEARING CHARGES"/>
    <n v="0"/>
    <n v="0"/>
    <n v="0"/>
    <n v="0"/>
    <n v="0"/>
    <n v="0"/>
    <m/>
    <n v="0"/>
    <n v="0"/>
    <n v="0"/>
    <n v="0"/>
    <n v="605.81999999999994"/>
    <m/>
    <m/>
    <s v="PCP RM &amp; PM"/>
  </r>
  <r>
    <s v="ZROH"/>
    <x v="0"/>
    <x v="16"/>
    <x v="16"/>
    <n v="102"/>
    <n v="120"/>
    <x v="48"/>
    <n v="40"/>
    <n v="114"/>
    <s v="MIRO"/>
    <s v="Purchase"/>
    <s v="RE"/>
    <n v="2016"/>
    <x v="1"/>
    <n v="5105689319"/>
    <s v="942/942"/>
    <n v="1"/>
    <s v="INR"/>
    <x v="4"/>
    <x v="4"/>
    <x v="0"/>
    <n v="75"/>
    <s v="KG"/>
    <m/>
    <s v="PO"/>
    <s v="I-INV- 14% ST"/>
    <s v="CHA"/>
    <s v="CLEARING CHARGES"/>
    <n v="0"/>
    <n v="0"/>
    <n v="0"/>
    <n v="0"/>
    <n v="0"/>
    <n v="0"/>
    <m/>
    <n v="0"/>
    <n v="0"/>
    <n v="0"/>
    <n v="0"/>
    <n v="2522.77"/>
    <m/>
    <m/>
    <s v="PCP RM &amp; PM"/>
  </r>
  <r>
    <s v="ZROH"/>
    <x v="0"/>
    <x v="16"/>
    <x v="16"/>
    <n v="102"/>
    <n v="120"/>
    <x v="48"/>
    <n v="50"/>
    <n v="114"/>
    <s v="MIRO"/>
    <s v="Purchase"/>
    <s v="RE"/>
    <n v="2016"/>
    <x v="1"/>
    <n v="5105689319"/>
    <s v="942/942"/>
    <n v="1"/>
    <s v="INR"/>
    <x v="4"/>
    <x v="4"/>
    <x v="0"/>
    <n v="400"/>
    <s v="KG"/>
    <m/>
    <s v="PO"/>
    <s v="I-INV- 14% ST"/>
    <s v="CHA"/>
    <s v="CLEARING CHARGES"/>
    <n v="0"/>
    <n v="0"/>
    <n v="0"/>
    <n v="0"/>
    <n v="0"/>
    <n v="0"/>
    <m/>
    <n v="0"/>
    <n v="0"/>
    <n v="0"/>
    <n v="0"/>
    <n v="1384.46"/>
    <m/>
    <m/>
    <s v="PCP RM &amp; PM"/>
  </r>
  <r>
    <s v="ZROH"/>
    <x v="0"/>
    <x v="12"/>
    <x v="12"/>
    <n v="102"/>
    <n v="120"/>
    <x v="50"/>
    <n v="10"/>
    <n v="114"/>
    <s v="MIRO"/>
    <s v="Purchase"/>
    <s v="RE"/>
    <n v="2016"/>
    <x v="1"/>
    <n v="5105689453"/>
    <s v="1026/126"/>
    <n v="1"/>
    <s v="INR"/>
    <x v="4"/>
    <x v="4"/>
    <x v="0"/>
    <n v="800"/>
    <s v="KG"/>
    <m/>
    <s v="XS"/>
    <s v="I-103-14% ST (NON INV)"/>
    <s v="CHA"/>
    <s v="CLEARING CHARGES"/>
    <n v="0"/>
    <n v="0"/>
    <n v="0"/>
    <n v="0"/>
    <n v="0"/>
    <n v="0"/>
    <m/>
    <n v="0"/>
    <n v="0"/>
    <n v="0"/>
    <n v="0"/>
    <n v="5586"/>
    <m/>
    <m/>
    <s v="PCP RM &amp; PM"/>
  </r>
  <r>
    <s v="ZROH"/>
    <x v="2"/>
    <x v="15"/>
    <x v="15"/>
    <n v="102"/>
    <n v="110"/>
    <x v="51"/>
    <n v="10"/>
    <n v="114"/>
    <s v="MIRO"/>
    <s v="Purchase"/>
    <s v="RE"/>
    <n v="2016"/>
    <x v="1"/>
    <n v="5105689458"/>
    <s v="1056/156"/>
    <n v="1"/>
    <s v="INR"/>
    <x v="4"/>
    <x v="4"/>
    <x v="0"/>
    <n v="1000"/>
    <s v="KG"/>
    <m/>
    <s v="PO"/>
    <s v="I-INV- 14% ST"/>
    <s v="CHA"/>
    <s v="CLEARING CHARGES"/>
    <n v="0"/>
    <n v="0"/>
    <n v="0"/>
    <n v="0"/>
    <n v="0"/>
    <n v="0"/>
    <m/>
    <n v="0"/>
    <n v="0"/>
    <n v="0"/>
    <n v="0"/>
    <n v="3762"/>
    <m/>
    <m/>
    <s v="PCP RM &amp; PM"/>
  </r>
  <r>
    <s v="ZROH"/>
    <x v="2"/>
    <x v="15"/>
    <x v="15"/>
    <n v="102"/>
    <n v="110"/>
    <x v="51"/>
    <n v="20"/>
    <n v="114"/>
    <s v="MIRO"/>
    <s v="Purchase"/>
    <s v="RE"/>
    <n v="2016"/>
    <x v="1"/>
    <n v="5105689458"/>
    <s v="1056/156"/>
    <n v="1"/>
    <s v="INR"/>
    <x v="4"/>
    <x v="4"/>
    <x v="0"/>
    <n v="1000"/>
    <s v="KG"/>
    <m/>
    <s v="PO"/>
    <s v="I-INV- 14% ST"/>
    <s v="CHA"/>
    <s v="CLEARING CHARGES"/>
    <n v="0"/>
    <n v="0"/>
    <n v="0"/>
    <n v="0"/>
    <n v="0"/>
    <n v="0"/>
    <m/>
    <n v="0"/>
    <n v="0"/>
    <n v="0"/>
    <n v="0"/>
    <n v="2109"/>
    <m/>
    <m/>
    <s v="PCP RM &amp; PM"/>
  </r>
  <r>
    <s v="ZROH"/>
    <x v="2"/>
    <x v="17"/>
    <x v="17"/>
    <n v="102"/>
    <n v="110"/>
    <x v="43"/>
    <n v="10"/>
    <n v="114"/>
    <s v="MIRO"/>
    <s v="Purchase"/>
    <s v="RE"/>
    <n v="2016"/>
    <x v="1"/>
    <n v="5105689434"/>
    <s v="959/959"/>
    <n v="1"/>
    <s v="INR"/>
    <x v="4"/>
    <x v="4"/>
    <x v="0"/>
    <n v="680"/>
    <s v="KG"/>
    <m/>
    <s v="XS"/>
    <s v="I-103-14% ST (NON INV)"/>
    <s v="CHA"/>
    <s v="CLEARING CHARGES"/>
    <n v="0"/>
    <n v="0"/>
    <n v="0"/>
    <n v="0"/>
    <n v="0"/>
    <n v="0"/>
    <m/>
    <n v="0"/>
    <n v="0"/>
    <n v="0"/>
    <n v="0"/>
    <n v="2850"/>
    <m/>
    <m/>
    <s v="PCP RM &amp; PM"/>
  </r>
  <r>
    <s v="ZPKG"/>
    <x v="1"/>
    <x v="3"/>
    <x v="3"/>
    <n v="102"/>
    <n v="115"/>
    <x v="32"/>
    <n v="10"/>
    <n v="112"/>
    <s v="MIRO"/>
    <s v="Purchase"/>
    <s v="RE"/>
    <n v="2016"/>
    <x v="0"/>
    <n v="5105689362"/>
    <n v="668"/>
    <n v="1"/>
    <s v="INR"/>
    <x v="4"/>
    <x v="4"/>
    <x v="0"/>
    <n v="204000"/>
    <s v="NOS"/>
    <m/>
    <s v="V0"/>
    <s v="0% INPUT TAX"/>
    <s v="CHA"/>
    <s v="CLEARING CHARGES"/>
    <n v="0"/>
    <n v="0"/>
    <n v="0"/>
    <n v="0"/>
    <n v="0"/>
    <n v="0"/>
    <m/>
    <n v="0"/>
    <n v="0"/>
    <n v="0"/>
    <n v="0"/>
    <n v="3399.93"/>
    <m/>
    <m/>
    <s v="PCP RM &amp; PM"/>
  </r>
  <r>
    <s v="ZPKG"/>
    <x v="1"/>
    <x v="3"/>
    <x v="3"/>
    <n v="102"/>
    <n v="115"/>
    <x v="32"/>
    <n v="10"/>
    <n v="112"/>
    <s v="MIRO"/>
    <s v="Purchase"/>
    <s v="RE"/>
    <n v="2016"/>
    <x v="0"/>
    <n v="5105689362"/>
    <n v="668"/>
    <n v="1"/>
    <s v="INR"/>
    <x v="4"/>
    <x v="4"/>
    <x v="0"/>
    <n v="204000"/>
    <s v="NOS"/>
    <m/>
    <s v="V0"/>
    <s v="0% INPUT TAX"/>
    <s v="CHA"/>
    <s v="CLEARING CHARGES"/>
    <n v="0"/>
    <n v="0"/>
    <n v="0"/>
    <n v="0"/>
    <n v="0"/>
    <n v="0"/>
    <m/>
    <n v="0"/>
    <n v="0"/>
    <n v="0"/>
    <n v="0"/>
    <n v="799.78"/>
    <m/>
    <m/>
    <s v="PCP RM &amp; PM"/>
  </r>
  <r>
    <s v="ZPKG"/>
    <x v="1"/>
    <x v="3"/>
    <x v="3"/>
    <n v="102"/>
    <n v="115"/>
    <x v="32"/>
    <n v="10"/>
    <n v="112"/>
    <s v="MIRO"/>
    <s v="Purchase"/>
    <s v="RE"/>
    <n v="2016"/>
    <x v="0"/>
    <n v="5105689362"/>
    <n v="668"/>
    <n v="1"/>
    <s v="INR"/>
    <x v="4"/>
    <x v="4"/>
    <x v="0"/>
    <n v="204000"/>
    <s v="NOS"/>
    <m/>
    <s v="V0"/>
    <s v="0% INPUT TAX"/>
    <s v="CHA"/>
    <s v="CLEARING CHARGES"/>
    <n v="0"/>
    <n v="0"/>
    <n v="0"/>
    <n v="0"/>
    <n v="0"/>
    <n v="0"/>
    <m/>
    <n v="0"/>
    <n v="0"/>
    <n v="0"/>
    <n v="0"/>
    <n v="2719.9"/>
    <m/>
    <m/>
    <s v="PCP RM &amp; PM"/>
  </r>
  <r>
    <s v="ZPKG"/>
    <x v="1"/>
    <x v="3"/>
    <x v="3"/>
    <n v="102"/>
    <n v="115"/>
    <x v="32"/>
    <n v="10"/>
    <n v="112"/>
    <s v="MIRO"/>
    <s v="Purchase"/>
    <s v="RE"/>
    <n v="2016"/>
    <x v="0"/>
    <n v="5105689362"/>
    <n v="668"/>
    <n v="1"/>
    <s v="INR"/>
    <x v="4"/>
    <x v="4"/>
    <x v="0"/>
    <n v="204000"/>
    <s v="NOS"/>
    <m/>
    <s v="V0"/>
    <s v="0% INPUT TAX"/>
    <s v="CHA"/>
    <s v="CLEARING CHARGES"/>
    <n v="0"/>
    <n v="0"/>
    <n v="0"/>
    <n v="0"/>
    <n v="0"/>
    <n v="0"/>
    <m/>
    <n v="0"/>
    <n v="0"/>
    <n v="0"/>
    <n v="0"/>
    <n v="25199.39"/>
    <m/>
    <m/>
    <s v="PCP RM &amp; PM"/>
  </r>
  <r>
    <s v="ZPKG"/>
    <x v="1"/>
    <x v="3"/>
    <x v="3"/>
    <n v="102"/>
    <n v="115"/>
    <x v="32"/>
    <n v="10"/>
    <n v="112"/>
    <s v="MIRO"/>
    <s v="Purchase"/>
    <s v="RE"/>
    <n v="2016"/>
    <x v="0"/>
    <n v="5105689388"/>
    <s v="742/742"/>
    <n v="1"/>
    <s v="INR"/>
    <x v="4"/>
    <x v="4"/>
    <x v="0"/>
    <n v="5800"/>
    <s v="NOS"/>
    <m/>
    <s v="XS"/>
    <s v="I-103-14% ST (NON INV)"/>
    <s v="CHA"/>
    <s v="CLEARING CHARGES"/>
    <n v="0"/>
    <n v="0"/>
    <n v="0"/>
    <n v="0"/>
    <n v="0"/>
    <n v="0"/>
    <m/>
    <n v="0"/>
    <n v="0"/>
    <n v="0"/>
    <n v="0"/>
    <n v="5472"/>
    <m/>
    <m/>
    <s v="PCP RM &amp; PM"/>
  </r>
  <r>
    <s v="ZPKG"/>
    <x v="1"/>
    <x v="3"/>
    <x v="3"/>
    <n v="102"/>
    <n v="115"/>
    <x v="32"/>
    <n v="10"/>
    <n v="112"/>
    <s v="MIRO"/>
    <s v="Purchase"/>
    <s v="RE"/>
    <n v="2016"/>
    <x v="0"/>
    <n v="5105689351"/>
    <n v="859"/>
    <n v="1"/>
    <s v="INR"/>
    <x v="4"/>
    <x v="4"/>
    <x v="0"/>
    <n v="368000"/>
    <s v="NOS"/>
    <m/>
    <s v="PO"/>
    <s v="I-INV- 14% ST"/>
    <s v="CHA"/>
    <s v="CLEARING CHARGES"/>
    <n v="0"/>
    <n v="0"/>
    <n v="0"/>
    <n v="0"/>
    <n v="0"/>
    <n v="0"/>
    <m/>
    <n v="0"/>
    <n v="0"/>
    <n v="0"/>
    <n v="0"/>
    <n v="8550"/>
    <m/>
    <m/>
    <s v="PCP RM &amp; PM"/>
  </r>
  <r>
    <s v="ZPKG"/>
    <x v="1"/>
    <x v="3"/>
    <x v="3"/>
    <n v="102"/>
    <n v="115"/>
    <x v="32"/>
    <n v="10"/>
    <n v="112"/>
    <s v="MIRO"/>
    <s v="Purchase"/>
    <s v="RE"/>
    <n v="2016"/>
    <x v="0"/>
    <n v="5105689351"/>
    <n v="859"/>
    <n v="1"/>
    <s v="INR"/>
    <x v="4"/>
    <x v="4"/>
    <x v="0"/>
    <n v="368000"/>
    <s v="NOS"/>
    <m/>
    <s v="PO"/>
    <s v="I-INV- 14% ST"/>
    <s v="CHA"/>
    <s v="CLEARING CHARGES"/>
    <n v="0"/>
    <n v="0"/>
    <n v="0"/>
    <n v="0"/>
    <n v="0"/>
    <n v="0"/>
    <m/>
    <n v="0"/>
    <n v="0"/>
    <n v="0"/>
    <n v="0"/>
    <n v="17898.68"/>
    <m/>
    <m/>
    <s v="PCP RM &amp; PM"/>
  </r>
  <r>
    <s v="ZPKG"/>
    <x v="1"/>
    <x v="3"/>
    <x v="3"/>
    <n v="102"/>
    <n v="115"/>
    <x v="32"/>
    <n v="10"/>
    <n v="112"/>
    <s v="MIRO"/>
    <s v="Purchase"/>
    <s v="RE"/>
    <n v="2016"/>
    <x v="0"/>
    <n v="5105689351"/>
    <n v="859"/>
    <n v="1"/>
    <s v="INR"/>
    <x v="4"/>
    <x v="4"/>
    <x v="0"/>
    <n v="368000"/>
    <s v="NOS"/>
    <m/>
    <s v="PO"/>
    <s v="I-INV- 14% ST"/>
    <s v="CHA"/>
    <s v="CLEARING CHARGES"/>
    <n v="0"/>
    <n v="0"/>
    <n v="0"/>
    <n v="0"/>
    <n v="0"/>
    <n v="0"/>
    <m/>
    <n v="0"/>
    <n v="0"/>
    <n v="0"/>
    <n v="0"/>
    <n v="6113.57"/>
    <m/>
    <m/>
    <s v="PCP RM &amp; PM"/>
  </r>
  <r>
    <s v="ZPKG"/>
    <x v="1"/>
    <x v="3"/>
    <x v="3"/>
    <n v="102"/>
    <n v="115"/>
    <x v="32"/>
    <n v="10"/>
    <n v="112"/>
    <s v="MIRO"/>
    <s v="Purchase"/>
    <s v="RE"/>
    <n v="2016"/>
    <x v="0"/>
    <n v="5105689351"/>
    <n v="859"/>
    <n v="1"/>
    <s v="INR"/>
    <x v="4"/>
    <x v="4"/>
    <x v="0"/>
    <n v="368000"/>
    <s v="NOS"/>
    <m/>
    <s v="PO"/>
    <s v="I-INV- 14% ST"/>
    <s v="CHA"/>
    <s v="CLEARING CHARGES"/>
    <n v="0"/>
    <n v="0"/>
    <n v="0"/>
    <n v="0"/>
    <n v="0"/>
    <n v="0"/>
    <m/>
    <n v="0"/>
    <n v="0"/>
    <n v="0"/>
    <n v="0"/>
    <n v="5015.75"/>
    <m/>
    <m/>
    <s v="PCP RM &amp; PM"/>
  </r>
  <r>
    <s v="ZROH"/>
    <x v="0"/>
    <x v="12"/>
    <x v="12"/>
    <n v="102"/>
    <n v="110"/>
    <x v="34"/>
    <n v="10"/>
    <n v="114"/>
    <s v="MIRO"/>
    <s v="Purchase"/>
    <s v="RE"/>
    <n v="2016"/>
    <x v="1"/>
    <n v="5105689358"/>
    <s v="714/714"/>
    <n v="1"/>
    <s v="INR"/>
    <x v="4"/>
    <x v="4"/>
    <x v="0"/>
    <n v="800"/>
    <s v="KG"/>
    <m/>
    <s v="PO"/>
    <s v="I-INV- 14% ST"/>
    <s v="CHA"/>
    <s v="CLEARING CHARGES"/>
    <n v="0"/>
    <n v="0"/>
    <n v="0"/>
    <n v="0"/>
    <n v="0"/>
    <n v="0"/>
    <m/>
    <n v="0"/>
    <n v="0"/>
    <n v="0"/>
    <n v="0"/>
    <n v="3560.16"/>
    <m/>
    <m/>
    <s v="PCP RM &amp; PM"/>
  </r>
  <r>
    <s v="ZROH"/>
    <x v="0"/>
    <x v="12"/>
    <x v="12"/>
    <n v="102"/>
    <n v="110"/>
    <x v="34"/>
    <n v="20"/>
    <n v="114"/>
    <s v="MIRO"/>
    <s v="Purchase"/>
    <s v="RE"/>
    <n v="2016"/>
    <x v="1"/>
    <n v="5105689358"/>
    <s v="714/714"/>
    <n v="1"/>
    <s v="INR"/>
    <x v="4"/>
    <x v="4"/>
    <x v="0"/>
    <n v="370"/>
    <s v="KG"/>
    <m/>
    <s v="PO"/>
    <s v="I-INV- 14% ST"/>
    <s v="CHA"/>
    <s v="CLEARING CHARGES"/>
    <n v="0"/>
    <n v="0"/>
    <n v="0"/>
    <n v="0"/>
    <n v="0"/>
    <n v="0"/>
    <m/>
    <n v="0"/>
    <n v="0"/>
    <n v="0"/>
    <n v="0"/>
    <n v="2310.84"/>
    <m/>
    <m/>
    <s v="PCP RM &amp; PM"/>
  </r>
  <r>
    <s v="ZPKG"/>
    <x v="1"/>
    <x v="1"/>
    <x v="1"/>
    <n v="102"/>
    <n v="115"/>
    <x v="52"/>
    <n v="10"/>
    <n v="112"/>
    <s v="MIRO"/>
    <s v="Purchase"/>
    <s v="RE"/>
    <n v="2016"/>
    <x v="0"/>
    <n v="5105689360"/>
    <n v="779"/>
    <n v="1"/>
    <s v="INR"/>
    <x v="4"/>
    <x v="4"/>
    <x v="0"/>
    <n v="70000"/>
    <s v="NOS"/>
    <m/>
    <s v="V0"/>
    <s v="0% INPUT TAX"/>
    <s v="CHA"/>
    <s v="CLEARING CHARGES"/>
    <n v="0"/>
    <n v="0"/>
    <n v="0"/>
    <n v="0"/>
    <n v="0"/>
    <n v="0"/>
    <m/>
    <n v="0"/>
    <n v="0"/>
    <n v="0"/>
    <n v="0"/>
    <n v="6101.19"/>
    <m/>
    <m/>
    <s v="PCP RM &amp; PM"/>
  </r>
  <r>
    <s v="ZPKG"/>
    <x v="1"/>
    <x v="1"/>
    <x v="1"/>
    <n v="102"/>
    <n v="115"/>
    <x v="52"/>
    <n v="10"/>
    <n v="112"/>
    <s v="MIRO"/>
    <s v="Purchase"/>
    <s v="RE"/>
    <n v="2016"/>
    <x v="0"/>
    <n v="5105689360"/>
    <n v="779"/>
    <n v="1"/>
    <s v="INR"/>
    <x v="4"/>
    <x v="4"/>
    <x v="0"/>
    <n v="70000"/>
    <s v="NOS"/>
    <m/>
    <s v="V0"/>
    <s v="0% INPUT TAX"/>
    <s v="CHA"/>
    <s v="CLEARING CHARGES"/>
    <n v="0"/>
    <n v="0"/>
    <n v="0"/>
    <n v="0"/>
    <n v="0"/>
    <n v="0"/>
    <m/>
    <n v="0"/>
    <n v="0"/>
    <n v="0"/>
    <n v="0"/>
    <n v="5999.81"/>
    <m/>
    <m/>
    <s v="PCP RM &amp; PM"/>
  </r>
  <r>
    <s v="ZROH"/>
    <x v="2"/>
    <x v="2"/>
    <x v="2"/>
    <n v="102"/>
    <n v="115"/>
    <x v="47"/>
    <n v="10"/>
    <n v="112"/>
    <s v="MIRO"/>
    <s v="Purchase"/>
    <s v="RE"/>
    <n v="2016"/>
    <x v="0"/>
    <n v="5105689499"/>
    <s v="929/929"/>
    <n v="1"/>
    <s v="INR"/>
    <x v="4"/>
    <x v="4"/>
    <x v="0"/>
    <n v="893.45"/>
    <s v="KG"/>
    <m/>
    <s v="Y9"/>
    <s v="I-112-14% ST (NON INV)"/>
    <s v="CHA"/>
    <s v="CLEARING CHARGES"/>
    <n v="0"/>
    <n v="0"/>
    <n v="0"/>
    <n v="0"/>
    <n v="0"/>
    <n v="0"/>
    <m/>
    <n v="0"/>
    <n v="0"/>
    <n v="0"/>
    <n v="0"/>
    <n v="5586"/>
    <m/>
    <m/>
    <s v="PCP RM &amp; PM"/>
  </r>
  <r>
    <s v="ZPKG"/>
    <x v="1"/>
    <x v="3"/>
    <x v="3"/>
    <n v="102"/>
    <n v="115"/>
    <x v="32"/>
    <n v="10"/>
    <n v="112"/>
    <s v="MIRO"/>
    <s v="Purchase"/>
    <s v="RE"/>
    <n v="2016"/>
    <x v="0"/>
    <n v="5105689501"/>
    <s v="715/A"/>
    <n v="1"/>
    <s v="INR"/>
    <x v="4"/>
    <x v="4"/>
    <x v="0"/>
    <n v="160000"/>
    <s v="NOS"/>
    <m/>
    <s v="V0"/>
    <s v="0% INPUT TAX"/>
    <s v="CHA"/>
    <s v="CLEARING CHARGES"/>
    <n v="0"/>
    <n v="0"/>
    <n v="0"/>
    <n v="0"/>
    <n v="0"/>
    <n v="0"/>
    <m/>
    <n v="0"/>
    <n v="0"/>
    <n v="0"/>
    <n v="0"/>
    <n v="2280"/>
    <m/>
    <m/>
    <s v="PCP RM &amp; PM"/>
  </r>
  <r>
    <s v="ZROH"/>
    <x v="0"/>
    <x v="12"/>
    <x v="12"/>
    <n v="102"/>
    <n v="120"/>
    <x v="50"/>
    <n v="10"/>
    <n v="114"/>
    <s v="MIRO"/>
    <s v="Purchase"/>
    <s v="RE"/>
    <n v="2016"/>
    <x v="1"/>
    <n v="5105689633"/>
    <n v="1026"/>
    <n v="1"/>
    <s v="INR"/>
    <x v="4"/>
    <x v="4"/>
    <x v="0"/>
    <n v="800"/>
    <s v="KG"/>
    <m/>
    <s v="V0"/>
    <s v="0% INPUT TAX"/>
    <s v="CHA"/>
    <s v="CLEARING CHARGES"/>
    <n v="0"/>
    <n v="0"/>
    <n v="0"/>
    <n v="0"/>
    <n v="0"/>
    <n v="0"/>
    <m/>
    <n v="0"/>
    <n v="0"/>
    <n v="0"/>
    <n v="0"/>
    <n v="5999.79"/>
    <m/>
    <m/>
    <s v="PCP RM &amp; PM"/>
  </r>
  <r>
    <s v="ZROH"/>
    <x v="0"/>
    <x v="12"/>
    <x v="12"/>
    <n v="102"/>
    <n v="120"/>
    <x v="50"/>
    <n v="10"/>
    <n v="114"/>
    <s v="MIRO"/>
    <s v="Purchase"/>
    <s v="RE"/>
    <n v="2016"/>
    <x v="1"/>
    <n v="5105689633"/>
    <n v="1026"/>
    <n v="1"/>
    <s v="INR"/>
    <x v="4"/>
    <x v="4"/>
    <x v="0"/>
    <n v="800"/>
    <s v="KG"/>
    <m/>
    <s v="V0"/>
    <s v="0% INPUT TAX"/>
    <s v="CHA"/>
    <s v="CLEARING CHARGES"/>
    <n v="0"/>
    <n v="0"/>
    <n v="0"/>
    <n v="0"/>
    <n v="0"/>
    <n v="0"/>
    <m/>
    <n v="0"/>
    <n v="0"/>
    <n v="0"/>
    <n v="0"/>
    <n v="5999.79"/>
    <m/>
    <m/>
    <s v="PCP RM &amp; PM"/>
  </r>
  <r>
    <s v="ZROH"/>
    <x v="0"/>
    <x v="12"/>
    <x v="12"/>
    <n v="102"/>
    <n v="120"/>
    <x v="50"/>
    <n v="10"/>
    <n v="114"/>
    <s v="MIRO"/>
    <s v="Purchase"/>
    <s v="RE"/>
    <n v="2016"/>
    <x v="1"/>
    <n v="5105689633"/>
    <n v="1026"/>
    <n v="1"/>
    <s v="INR"/>
    <x v="4"/>
    <x v="4"/>
    <x v="0"/>
    <n v="800"/>
    <s v="KG"/>
    <m/>
    <s v="V0"/>
    <s v="0% INPUT TAX"/>
    <s v="CHA"/>
    <s v="CLEARING CHARGES"/>
    <n v="0"/>
    <n v="0"/>
    <n v="0"/>
    <n v="0"/>
    <n v="0"/>
    <n v="0"/>
    <m/>
    <n v="0"/>
    <n v="0"/>
    <n v="0"/>
    <n v="0"/>
    <n v="5999.79"/>
    <m/>
    <m/>
    <s v="PCP RM &amp; PM"/>
  </r>
  <r>
    <s v="ZROH"/>
    <x v="0"/>
    <x v="12"/>
    <x v="12"/>
    <n v="102"/>
    <n v="120"/>
    <x v="50"/>
    <n v="10"/>
    <n v="114"/>
    <s v="MIRO"/>
    <s v="Purchase"/>
    <s v="RE"/>
    <n v="2016"/>
    <x v="1"/>
    <n v="5105689633"/>
    <n v="1026"/>
    <n v="1"/>
    <s v="INR"/>
    <x v="4"/>
    <x v="4"/>
    <x v="0"/>
    <n v="800"/>
    <s v="KG"/>
    <m/>
    <s v="V0"/>
    <s v="0% INPUT TAX"/>
    <s v="CHA"/>
    <s v="CLEARING CHARGES"/>
    <n v="0"/>
    <n v="0"/>
    <n v="0"/>
    <n v="0"/>
    <n v="0"/>
    <n v="0"/>
    <m/>
    <n v="0"/>
    <n v="0"/>
    <n v="0"/>
    <n v="0"/>
    <n v="6732.63"/>
    <m/>
    <m/>
    <s v="PCP RM &amp; PM"/>
  </r>
  <r>
    <s v="ZROH"/>
    <x v="2"/>
    <x v="9"/>
    <x v="9"/>
    <n v="102"/>
    <n v="115"/>
    <x v="49"/>
    <n v="10"/>
    <n v="112"/>
    <s v="MIRO"/>
    <s v="Purchase"/>
    <s v="RE"/>
    <n v="2016"/>
    <x v="0"/>
    <n v="5105689551"/>
    <n v="986"/>
    <n v="1"/>
    <s v="INR"/>
    <x v="4"/>
    <x v="4"/>
    <x v="0"/>
    <n v="240"/>
    <s v="KG"/>
    <m/>
    <s v="V0"/>
    <s v="0% INPUT TAX"/>
    <s v="CHA"/>
    <s v="CLEARING CHARGES"/>
    <n v="0"/>
    <n v="0"/>
    <n v="0"/>
    <n v="0"/>
    <n v="0"/>
    <n v="0"/>
    <m/>
    <n v="0"/>
    <n v="0"/>
    <n v="0"/>
    <n v="0"/>
    <n v="3000.15"/>
    <m/>
    <m/>
    <s v="PCP RM &amp; PM"/>
  </r>
  <r>
    <s v="ZROH"/>
    <x v="2"/>
    <x v="9"/>
    <x v="9"/>
    <n v="102"/>
    <n v="115"/>
    <x v="49"/>
    <n v="10"/>
    <n v="112"/>
    <s v="MIRO"/>
    <s v="Purchase"/>
    <s v="RE"/>
    <n v="2016"/>
    <x v="0"/>
    <n v="5105689551"/>
    <n v="986"/>
    <n v="1"/>
    <s v="INR"/>
    <x v="4"/>
    <x v="4"/>
    <x v="0"/>
    <n v="240"/>
    <s v="KG"/>
    <m/>
    <s v="V0"/>
    <s v="0% INPUT TAX"/>
    <s v="CHA"/>
    <s v="CLEARING CHARGES"/>
    <n v="0"/>
    <n v="0"/>
    <n v="0"/>
    <n v="0"/>
    <n v="0"/>
    <n v="0"/>
    <m/>
    <n v="0"/>
    <n v="0"/>
    <n v="0"/>
    <n v="0"/>
    <n v="5981.19"/>
    <m/>
    <m/>
    <s v="PCP RM &amp; PM"/>
  </r>
  <r>
    <s v="ZROH"/>
    <x v="2"/>
    <x v="9"/>
    <x v="9"/>
    <n v="102"/>
    <n v="115"/>
    <x v="49"/>
    <n v="10"/>
    <n v="112"/>
    <s v="MIRO"/>
    <s v="Purchase"/>
    <s v="RE"/>
    <n v="2016"/>
    <x v="0"/>
    <n v="5105689551"/>
    <n v="986"/>
    <n v="1"/>
    <s v="INR"/>
    <x v="4"/>
    <x v="4"/>
    <x v="0"/>
    <n v="240"/>
    <s v="KG"/>
    <m/>
    <s v="V0"/>
    <s v="0% INPUT TAX"/>
    <s v="CHA"/>
    <s v="CLEARING CHARGES"/>
    <n v="0"/>
    <n v="0"/>
    <n v="0"/>
    <n v="0"/>
    <n v="0"/>
    <n v="0"/>
    <m/>
    <n v="0"/>
    <n v="0"/>
    <n v="0"/>
    <n v="0"/>
    <n v="2405"/>
    <m/>
    <m/>
    <s v="PCP RM &amp; PM"/>
  </r>
  <r>
    <s v="ZROH"/>
    <x v="2"/>
    <x v="9"/>
    <x v="9"/>
    <n v="102"/>
    <n v="115"/>
    <x v="49"/>
    <n v="10"/>
    <n v="112"/>
    <s v="MIRO"/>
    <s v="Purchase"/>
    <s v="RE"/>
    <n v="2016"/>
    <x v="0"/>
    <n v="5105689551"/>
    <n v="986"/>
    <n v="1"/>
    <s v="INR"/>
    <x v="4"/>
    <x v="4"/>
    <x v="0"/>
    <n v="240"/>
    <s v="KG"/>
    <m/>
    <s v="V0"/>
    <s v="0% INPUT TAX"/>
    <s v="CHA"/>
    <s v="CLEARING CHARGES"/>
    <n v="0"/>
    <n v="0"/>
    <n v="0"/>
    <n v="0"/>
    <n v="0"/>
    <n v="0"/>
    <m/>
    <n v="0"/>
    <n v="0"/>
    <n v="0"/>
    <n v="0"/>
    <n v="299.66000000000003"/>
    <m/>
    <m/>
    <s v="PCP RM &amp; PM"/>
  </r>
  <r>
    <s v="ZROH"/>
    <x v="0"/>
    <x v="12"/>
    <x v="12"/>
    <n v="102"/>
    <n v="120"/>
    <x v="50"/>
    <n v="10"/>
    <n v="114"/>
    <s v="MIRO"/>
    <s v="Purchase"/>
    <s v="RE"/>
    <n v="2016"/>
    <x v="1"/>
    <n v="5105689941"/>
    <n v="2390857"/>
    <n v="1"/>
    <s v="INR"/>
    <x v="0"/>
    <x v="0"/>
    <x v="0"/>
    <n v="800"/>
    <s v="KG"/>
    <m/>
    <s v="V0"/>
    <s v="0% INPUT TAX"/>
    <m/>
    <s v="BASIC CUSTOM-10%"/>
    <n v="77635.03"/>
    <n v="77635.03"/>
    <n v="0"/>
    <n v="0"/>
    <n v="77635.03"/>
    <n v="0"/>
    <m/>
    <n v="0"/>
    <n v="0"/>
    <n v="0"/>
    <n v="0"/>
    <n v="0"/>
    <m/>
    <m/>
    <s v="PCP RM &amp; PM"/>
  </r>
  <r>
    <s v="ZROH"/>
    <x v="0"/>
    <x v="12"/>
    <x v="12"/>
    <n v="102"/>
    <n v="120"/>
    <x v="50"/>
    <n v="10"/>
    <n v="114"/>
    <s v="MIRO"/>
    <s v="Purchase"/>
    <s v="RE"/>
    <n v="2016"/>
    <x v="1"/>
    <n v="5105689941"/>
    <n v="2390857"/>
    <n v="1"/>
    <s v="INR"/>
    <x v="0"/>
    <x v="0"/>
    <x v="0"/>
    <n v="800"/>
    <s v="KG"/>
    <m/>
    <s v="V0"/>
    <s v="0% INPUT TAX"/>
    <m/>
    <s v="SECess-Basic Customs-1%"/>
    <n v="3687.66"/>
    <n v="3687.66"/>
    <n v="0"/>
    <n v="0"/>
    <n v="0"/>
    <n v="0"/>
    <m/>
    <n v="0"/>
    <n v="3687.66"/>
    <n v="0"/>
    <n v="0"/>
    <n v="0"/>
    <m/>
    <m/>
    <s v="PCP RM &amp; PM"/>
  </r>
  <r>
    <s v="ZROH"/>
    <x v="0"/>
    <x v="12"/>
    <x v="12"/>
    <n v="102"/>
    <n v="120"/>
    <x v="50"/>
    <n v="10"/>
    <n v="114"/>
    <s v="MIRO"/>
    <s v="Purchase"/>
    <s v="RE"/>
    <n v="2016"/>
    <x v="1"/>
    <n v="5105689941"/>
    <n v="2390857"/>
    <n v="1"/>
    <s v="INR"/>
    <x v="0"/>
    <x v="0"/>
    <x v="0"/>
    <n v="800"/>
    <s v="KG"/>
    <m/>
    <s v="V0"/>
    <s v="0% INPUT TAX"/>
    <m/>
    <s v="ECess - Basic Custom-2%"/>
    <n v="1843.83"/>
    <n v="1843.83"/>
    <n v="0"/>
    <n v="0"/>
    <n v="0"/>
    <n v="0"/>
    <m/>
    <n v="1843.83"/>
    <n v="0"/>
    <n v="0"/>
    <n v="0"/>
    <n v="0"/>
    <m/>
    <m/>
    <s v="PCP RM &amp; PM"/>
  </r>
  <r>
    <s v="ZROH"/>
    <x v="0"/>
    <x v="12"/>
    <x v="12"/>
    <n v="102"/>
    <n v="120"/>
    <x v="50"/>
    <n v="10"/>
    <n v="114"/>
    <s v="MIRO"/>
    <s v="Purchase"/>
    <s v="RE"/>
    <n v="2016"/>
    <x v="1"/>
    <n v="5105689941"/>
    <n v="2390857"/>
    <n v="1"/>
    <s v="INR"/>
    <x v="0"/>
    <x v="0"/>
    <x v="0"/>
    <n v="800"/>
    <s v="KG"/>
    <m/>
    <s v="V0"/>
    <s v="0% INPUT TAX"/>
    <m/>
    <s v="ADD. CUSTOM DUTY-4%"/>
    <n v="38650.31"/>
    <n v="38650.31"/>
    <n v="0"/>
    <n v="0"/>
    <n v="0"/>
    <n v="0"/>
    <m/>
    <n v="0"/>
    <n v="0"/>
    <n v="38650.31"/>
    <n v="0"/>
    <n v="0"/>
    <m/>
    <m/>
    <s v="PCP RM &amp; PM"/>
  </r>
  <r>
    <s v="ZROH"/>
    <x v="0"/>
    <x v="12"/>
    <x v="12"/>
    <n v="102"/>
    <n v="120"/>
    <x v="50"/>
    <n v="10"/>
    <n v="114"/>
    <s v="MIRO"/>
    <s v="Purchase"/>
    <s v="RE"/>
    <n v="2016"/>
    <x v="1"/>
    <n v="5105689941"/>
    <n v="2390857"/>
    <n v="1"/>
    <s v="INR"/>
    <x v="0"/>
    <x v="0"/>
    <x v="0"/>
    <n v="800"/>
    <s v="KG"/>
    <m/>
    <s v="V0"/>
    <s v="0% INPUT TAX"/>
    <m/>
    <s v="CVD-12.5%"/>
    <n v="106748.17"/>
    <n v="106748.17"/>
    <n v="0"/>
    <n v="0"/>
    <n v="0"/>
    <n v="0"/>
    <m/>
    <n v="0"/>
    <n v="0"/>
    <n v="0"/>
    <n v="106748.17"/>
    <n v="0"/>
    <m/>
    <m/>
    <s v="PCP RM &amp; PM"/>
  </r>
  <r>
    <s v="ZROH"/>
    <x v="2"/>
    <x v="15"/>
    <x v="15"/>
    <n v="102"/>
    <n v="110"/>
    <x v="51"/>
    <n v="10"/>
    <n v="114"/>
    <s v="MIRO"/>
    <s v="Purchase"/>
    <s v="RE"/>
    <n v="2016"/>
    <x v="1"/>
    <n v="5105689945"/>
    <n v="2118019"/>
    <n v="1"/>
    <s v="INR"/>
    <x v="0"/>
    <x v="0"/>
    <x v="0"/>
    <n v="1000"/>
    <s v="KG"/>
    <m/>
    <s v="V0"/>
    <s v="0% INPUT TAX"/>
    <m/>
    <s v="BASIC CUSTOM-7.5%"/>
    <n v="26912.1"/>
    <n v="26912.1"/>
    <n v="0"/>
    <n v="26912.1"/>
    <n v="0"/>
    <n v="0"/>
    <m/>
    <n v="0"/>
    <n v="0"/>
    <n v="0"/>
    <n v="0"/>
    <n v="0"/>
    <m/>
    <m/>
    <s v="PCP RM &amp; PM"/>
  </r>
  <r>
    <s v="ZROH"/>
    <x v="2"/>
    <x v="15"/>
    <x v="15"/>
    <n v="102"/>
    <n v="110"/>
    <x v="51"/>
    <n v="10"/>
    <n v="114"/>
    <s v="MIRO"/>
    <s v="Purchase"/>
    <s v="RE"/>
    <n v="2016"/>
    <x v="1"/>
    <n v="5105689945"/>
    <n v="2118019"/>
    <n v="1"/>
    <s v="INR"/>
    <x v="0"/>
    <x v="0"/>
    <x v="0"/>
    <n v="1000"/>
    <s v="KG"/>
    <m/>
    <s v="V0"/>
    <s v="0% INPUT TAX"/>
    <m/>
    <s v="ECess - Basic Custom-2%"/>
    <n v="1502.59"/>
    <n v="1502.59"/>
    <n v="0"/>
    <n v="0"/>
    <n v="0"/>
    <n v="0"/>
    <m/>
    <n v="1502.59"/>
    <n v="0"/>
    <n v="0"/>
    <n v="0"/>
    <n v="0"/>
    <m/>
    <m/>
    <s v="PCP RM &amp; PM"/>
  </r>
  <r>
    <s v="ZROH"/>
    <x v="2"/>
    <x v="15"/>
    <x v="15"/>
    <n v="102"/>
    <n v="110"/>
    <x v="51"/>
    <n v="10"/>
    <n v="114"/>
    <s v="MIRO"/>
    <s v="Purchase"/>
    <s v="RE"/>
    <n v="2016"/>
    <x v="1"/>
    <n v="5105689945"/>
    <n v="2118019"/>
    <n v="1"/>
    <s v="INR"/>
    <x v="0"/>
    <x v="0"/>
    <x v="0"/>
    <n v="1000"/>
    <s v="KG"/>
    <m/>
    <s v="V0"/>
    <s v="0% INPUT TAX"/>
    <m/>
    <s v="SECess-Basic Customs-1%"/>
    <n v="751.29"/>
    <n v="751.29"/>
    <n v="0"/>
    <n v="0"/>
    <n v="0"/>
    <n v="0"/>
    <m/>
    <n v="0"/>
    <n v="751.29"/>
    <n v="0"/>
    <n v="0"/>
    <n v="0"/>
    <m/>
    <m/>
    <s v="PCP RM &amp; PM"/>
  </r>
  <r>
    <s v="ZROH"/>
    <x v="2"/>
    <x v="15"/>
    <x v="15"/>
    <n v="102"/>
    <n v="110"/>
    <x v="51"/>
    <n v="10"/>
    <n v="114"/>
    <s v="MIRO"/>
    <s v="Purchase"/>
    <s v="RE"/>
    <n v="2016"/>
    <x v="1"/>
    <n v="5105689945"/>
    <n v="2118019"/>
    <n v="1"/>
    <s v="INR"/>
    <x v="0"/>
    <x v="0"/>
    <x v="0"/>
    <n v="1000"/>
    <s v="KG"/>
    <m/>
    <s v="V0"/>
    <s v="0% INPUT TAX"/>
    <m/>
    <s v="ADD. CUSTOM DUTY-4%"/>
    <n v="17448.43"/>
    <n v="17448.43"/>
    <n v="0"/>
    <n v="0"/>
    <n v="0"/>
    <n v="0"/>
    <m/>
    <n v="0"/>
    <n v="0"/>
    <n v="17448.43"/>
    <n v="0"/>
    <n v="0"/>
    <m/>
    <m/>
    <s v="PCP RM &amp; PM"/>
  </r>
  <r>
    <s v="ZROH"/>
    <x v="2"/>
    <x v="15"/>
    <x v="15"/>
    <n v="102"/>
    <n v="110"/>
    <x v="51"/>
    <n v="10"/>
    <n v="114"/>
    <s v="MIRO"/>
    <s v="Purchase"/>
    <s v="RE"/>
    <n v="2016"/>
    <x v="1"/>
    <n v="5105689945"/>
    <n v="2118019"/>
    <n v="1"/>
    <s v="INR"/>
    <x v="0"/>
    <x v="0"/>
    <x v="0"/>
    <n v="1000"/>
    <s v="KG"/>
    <m/>
    <s v="V0"/>
    <s v="0% INPUT TAX"/>
    <m/>
    <s v="CVD-12.5%"/>
    <n v="48217.42"/>
    <n v="48217.42"/>
    <n v="0"/>
    <n v="0"/>
    <n v="0"/>
    <n v="0"/>
    <m/>
    <n v="0"/>
    <n v="0"/>
    <n v="0"/>
    <n v="48217.42"/>
    <n v="0"/>
    <m/>
    <m/>
    <s v="PCP RM &amp; PM"/>
  </r>
  <r>
    <s v="ZROH"/>
    <x v="2"/>
    <x v="15"/>
    <x v="15"/>
    <n v="102"/>
    <n v="110"/>
    <x v="51"/>
    <n v="20"/>
    <n v="114"/>
    <s v="MIRO"/>
    <s v="Purchase"/>
    <s v="RE"/>
    <n v="2016"/>
    <x v="1"/>
    <n v="5105689945"/>
    <n v="2118019"/>
    <n v="1"/>
    <s v="INR"/>
    <x v="0"/>
    <x v="0"/>
    <x v="0"/>
    <n v="1000"/>
    <s v="KG"/>
    <m/>
    <s v="V0"/>
    <s v="0% INPUT TAX"/>
    <m/>
    <s v="BASIC CUSTOM-7.5%"/>
    <n v="26912.04"/>
    <n v="26912.04"/>
    <n v="0"/>
    <n v="26912.04"/>
    <n v="0"/>
    <n v="0"/>
    <m/>
    <n v="0"/>
    <n v="0"/>
    <n v="0"/>
    <n v="0"/>
    <n v="0"/>
    <m/>
    <m/>
    <s v="PCP RM &amp; PM"/>
  </r>
  <r>
    <s v="ZROH"/>
    <x v="2"/>
    <x v="15"/>
    <x v="15"/>
    <n v="102"/>
    <n v="110"/>
    <x v="51"/>
    <n v="20"/>
    <n v="114"/>
    <s v="MIRO"/>
    <s v="Purchase"/>
    <s v="RE"/>
    <n v="2016"/>
    <x v="1"/>
    <n v="5105689945"/>
    <n v="2118019"/>
    <n v="1"/>
    <s v="INR"/>
    <x v="0"/>
    <x v="0"/>
    <x v="0"/>
    <n v="1000"/>
    <s v="KG"/>
    <m/>
    <s v="V0"/>
    <s v="0% INPUT TAX"/>
    <m/>
    <s v="ECess - Basic Custom-2%"/>
    <n v="1502.59"/>
    <n v="1502.59"/>
    <n v="0"/>
    <n v="0"/>
    <n v="0"/>
    <n v="0"/>
    <m/>
    <n v="1502.59"/>
    <n v="0"/>
    <n v="0"/>
    <n v="0"/>
    <n v="0"/>
    <m/>
    <m/>
    <s v="PCP RM &amp; PM"/>
  </r>
  <r>
    <s v="ZROH"/>
    <x v="2"/>
    <x v="15"/>
    <x v="15"/>
    <n v="102"/>
    <n v="110"/>
    <x v="51"/>
    <n v="20"/>
    <n v="114"/>
    <s v="MIRO"/>
    <s v="Purchase"/>
    <s v="RE"/>
    <n v="2016"/>
    <x v="1"/>
    <n v="5105689945"/>
    <n v="2118019"/>
    <n v="1"/>
    <s v="INR"/>
    <x v="0"/>
    <x v="0"/>
    <x v="0"/>
    <n v="1000"/>
    <s v="KG"/>
    <m/>
    <s v="V0"/>
    <s v="0% INPUT TAX"/>
    <m/>
    <s v="SECess-Basic Customs-1%"/>
    <n v="751.29"/>
    <n v="751.29"/>
    <n v="0"/>
    <n v="0"/>
    <n v="0"/>
    <n v="0"/>
    <m/>
    <n v="0"/>
    <n v="751.29"/>
    <n v="0"/>
    <n v="0"/>
    <n v="0"/>
    <m/>
    <m/>
    <s v="PCP RM &amp; PM"/>
  </r>
  <r>
    <s v="ZROH"/>
    <x v="2"/>
    <x v="15"/>
    <x v="15"/>
    <n v="102"/>
    <n v="110"/>
    <x v="51"/>
    <n v="20"/>
    <n v="114"/>
    <s v="MIRO"/>
    <s v="Purchase"/>
    <s v="RE"/>
    <n v="2016"/>
    <x v="1"/>
    <n v="5105689945"/>
    <n v="2118019"/>
    <n v="1"/>
    <s v="INR"/>
    <x v="0"/>
    <x v="0"/>
    <x v="0"/>
    <n v="1000"/>
    <s v="KG"/>
    <m/>
    <s v="V0"/>
    <s v="0% INPUT TAX"/>
    <m/>
    <s v="ADD. CUSTOM DUTY-4%"/>
    <n v="17448.43"/>
    <n v="17448.43"/>
    <n v="0"/>
    <n v="0"/>
    <n v="0"/>
    <n v="0"/>
    <m/>
    <n v="0"/>
    <n v="0"/>
    <n v="17448.43"/>
    <n v="0"/>
    <n v="0"/>
    <m/>
    <m/>
    <s v="PCP RM &amp; PM"/>
  </r>
  <r>
    <s v="ZROH"/>
    <x v="2"/>
    <x v="15"/>
    <x v="15"/>
    <n v="102"/>
    <n v="110"/>
    <x v="51"/>
    <n v="20"/>
    <n v="114"/>
    <s v="MIRO"/>
    <s v="Purchase"/>
    <s v="RE"/>
    <n v="2016"/>
    <x v="1"/>
    <n v="5105689945"/>
    <n v="2118019"/>
    <n v="1"/>
    <s v="INR"/>
    <x v="0"/>
    <x v="0"/>
    <x v="0"/>
    <n v="1000"/>
    <s v="KG"/>
    <m/>
    <s v="V0"/>
    <s v="0% INPUT TAX"/>
    <m/>
    <s v="CVD-12.5%"/>
    <n v="48217.42"/>
    <n v="48217.42"/>
    <n v="0"/>
    <n v="0"/>
    <n v="0"/>
    <n v="0"/>
    <m/>
    <n v="0"/>
    <n v="0"/>
    <n v="0"/>
    <n v="48217.42"/>
    <n v="0"/>
    <m/>
    <m/>
    <s v="PCP RM &amp; PM"/>
  </r>
  <r>
    <s v="ZPKG"/>
    <x v="1"/>
    <x v="1"/>
    <x v="1"/>
    <n v="102"/>
    <n v="115"/>
    <x v="52"/>
    <n v="10"/>
    <n v="112"/>
    <s v="MIRO"/>
    <s v="Purchase"/>
    <s v="RE"/>
    <n v="2016"/>
    <x v="0"/>
    <n v="5105689992"/>
    <n v="1783"/>
    <n v="1"/>
    <s v="INR"/>
    <x v="5"/>
    <x v="5"/>
    <x v="0"/>
    <n v="70000"/>
    <s v="NOS"/>
    <m/>
    <s v="V0"/>
    <s v="0% INPUT TAX"/>
    <s v="TRANSPORTER"/>
    <s v="TRANSPORT LOCAL"/>
    <n v="0"/>
    <n v="0"/>
    <n v="0"/>
    <n v="0"/>
    <n v="0"/>
    <n v="0"/>
    <m/>
    <n v="0"/>
    <n v="0"/>
    <n v="0"/>
    <n v="0"/>
    <n v="0"/>
    <m/>
    <n v="5875"/>
    <s v="PCP RM &amp; PM"/>
  </r>
  <r>
    <s v="ZROH"/>
    <x v="0"/>
    <x v="23"/>
    <x v="25"/>
    <n v="102"/>
    <n v="110"/>
    <x v="42"/>
    <n v="10"/>
    <n v="114"/>
    <s v="MIRO"/>
    <s v="Purchase"/>
    <s v="RE"/>
    <n v="2016"/>
    <x v="1"/>
    <n v="5105689691"/>
    <n v="1763"/>
    <n v="1"/>
    <s v="INR"/>
    <x v="5"/>
    <x v="5"/>
    <x v="0"/>
    <n v="25"/>
    <s v="KG"/>
    <m/>
    <s v="V0"/>
    <s v="0% INPUT TAX"/>
    <s v="TRANSPORTER"/>
    <s v="TRANSPORT LOCAL"/>
    <n v="0"/>
    <n v="0"/>
    <n v="0"/>
    <n v="0"/>
    <n v="0"/>
    <n v="0"/>
    <m/>
    <n v="0"/>
    <n v="0"/>
    <n v="0"/>
    <n v="0"/>
    <n v="0"/>
    <m/>
    <n v="1925"/>
    <s v="PCP RM &amp; PM"/>
  </r>
  <r>
    <s v="ZROH"/>
    <x v="0"/>
    <x v="13"/>
    <x v="13"/>
    <n v="102"/>
    <n v="120"/>
    <x v="53"/>
    <n v="10"/>
    <n v="114"/>
    <s v="MIRO"/>
    <s v="Purchase"/>
    <s v="RE"/>
    <n v="2016"/>
    <x v="1"/>
    <n v="5105689921"/>
    <n v="2590523"/>
    <n v="1"/>
    <s v="INR"/>
    <x v="0"/>
    <x v="0"/>
    <x v="0"/>
    <n v="225"/>
    <s v="KG"/>
    <m/>
    <s v="V0"/>
    <s v="0% INPUT TAX"/>
    <m/>
    <s v="ADD. CUSTOM DUTY-4%"/>
    <n v="18609.79"/>
    <n v="18609.79"/>
    <n v="0"/>
    <n v="0"/>
    <n v="0"/>
    <n v="0"/>
    <m/>
    <n v="0"/>
    <n v="0"/>
    <n v="18609.79"/>
    <n v="0"/>
    <n v="0"/>
    <m/>
    <m/>
    <s v="PCP RM &amp; PM"/>
  </r>
  <r>
    <s v="ZROH"/>
    <x v="0"/>
    <x v="13"/>
    <x v="13"/>
    <n v="102"/>
    <n v="120"/>
    <x v="53"/>
    <n v="10"/>
    <n v="114"/>
    <s v="MIRO"/>
    <s v="Purchase"/>
    <s v="RE"/>
    <n v="2016"/>
    <x v="1"/>
    <n v="5105689921"/>
    <n v="2590523"/>
    <n v="1"/>
    <s v="INR"/>
    <x v="0"/>
    <x v="0"/>
    <x v="0"/>
    <n v="225"/>
    <s v="KG"/>
    <m/>
    <s v="V0"/>
    <s v="0% INPUT TAX"/>
    <m/>
    <s v="BASIC CUSTOM-10%"/>
    <n v="883.96"/>
    <n v="883.96"/>
    <n v="0"/>
    <n v="0"/>
    <n v="883.96"/>
    <n v="0"/>
    <m/>
    <n v="0"/>
    <n v="0"/>
    <n v="0"/>
    <n v="0"/>
    <n v="0"/>
    <m/>
    <m/>
    <s v="PCP RM &amp; PM"/>
  </r>
  <r>
    <s v="ZROH"/>
    <x v="0"/>
    <x v="13"/>
    <x v="13"/>
    <n v="102"/>
    <n v="120"/>
    <x v="53"/>
    <n v="10"/>
    <n v="114"/>
    <s v="MIRO"/>
    <s v="Purchase"/>
    <s v="RE"/>
    <n v="2016"/>
    <x v="1"/>
    <n v="5105689921"/>
    <n v="2590523"/>
    <n v="1"/>
    <s v="INR"/>
    <x v="0"/>
    <x v="0"/>
    <x v="0"/>
    <n v="225"/>
    <s v="KG"/>
    <m/>
    <s v="V0"/>
    <s v="0% INPUT TAX"/>
    <m/>
    <s v="ECess - Basic Custom-2%"/>
    <n v="441.98"/>
    <n v="441.98"/>
    <n v="0"/>
    <n v="0"/>
    <n v="0"/>
    <n v="0"/>
    <m/>
    <n v="441.98"/>
    <n v="0"/>
    <n v="0"/>
    <n v="0"/>
    <n v="0"/>
    <m/>
    <m/>
    <s v="PCP RM &amp; PM"/>
  </r>
  <r>
    <s v="ZROH"/>
    <x v="0"/>
    <x v="13"/>
    <x v="13"/>
    <n v="102"/>
    <n v="120"/>
    <x v="53"/>
    <n v="10"/>
    <n v="114"/>
    <s v="MIRO"/>
    <s v="Purchase"/>
    <s v="RE"/>
    <n v="2016"/>
    <x v="1"/>
    <n v="5105689921"/>
    <n v="2590523"/>
    <n v="1"/>
    <s v="INR"/>
    <x v="0"/>
    <x v="0"/>
    <x v="0"/>
    <n v="225"/>
    <s v="KG"/>
    <m/>
    <s v="V0"/>
    <s v="0% INPUT TAX"/>
    <m/>
    <s v="SECess-Basic Customs-1%"/>
    <n v="9264.8799999999992"/>
    <n v="9264.8799999999992"/>
    <n v="0"/>
    <n v="0"/>
    <n v="0"/>
    <n v="0"/>
    <m/>
    <n v="0"/>
    <n v="9264.8799999999992"/>
    <n v="0"/>
    <n v="0"/>
    <n v="0"/>
    <m/>
    <m/>
    <s v="PCP RM &amp; PM"/>
  </r>
  <r>
    <s v="ZROH"/>
    <x v="0"/>
    <x v="13"/>
    <x v="13"/>
    <n v="102"/>
    <n v="120"/>
    <x v="53"/>
    <n v="10"/>
    <n v="114"/>
    <s v="MIRO"/>
    <s v="Purchase"/>
    <s v="RE"/>
    <n v="2016"/>
    <x v="1"/>
    <n v="5105689921"/>
    <n v="2590523"/>
    <n v="1"/>
    <s v="INR"/>
    <x v="0"/>
    <x v="0"/>
    <x v="0"/>
    <n v="225"/>
    <s v="KG"/>
    <m/>
    <s v="V0"/>
    <s v="0% INPUT TAX"/>
    <m/>
    <s v="CVD-12.5%"/>
    <n v="25588.59"/>
    <n v="25588.59"/>
    <n v="0"/>
    <n v="0"/>
    <n v="0"/>
    <n v="0"/>
    <m/>
    <n v="0"/>
    <n v="0"/>
    <n v="0"/>
    <n v="25588.59"/>
    <n v="0"/>
    <m/>
    <m/>
    <s v="PCP RM &amp; PM"/>
  </r>
  <r>
    <s v="ZROH"/>
    <x v="2"/>
    <x v="15"/>
    <x v="15"/>
    <n v="102"/>
    <n v="110"/>
    <x v="54"/>
    <n v="10"/>
    <n v="114"/>
    <s v="MIRO"/>
    <s v="Purchase"/>
    <s v="RE"/>
    <n v="2016"/>
    <x v="1"/>
    <n v="5105689925"/>
    <n v="2487719"/>
    <n v="1"/>
    <s v="INR"/>
    <x v="0"/>
    <x v="0"/>
    <x v="0"/>
    <n v="1000"/>
    <s v="KG"/>
    <m/>
    <s v="V0"/>
    <s v="0% INPUT TAX"/>
    <m/>
    <s v="BASIC CUSTOM-7.5%"/>
    <n v="32895.29"/>
    <n v="32895.29"/>
    <n v="0"/>
    <n v="32895.29"/>
    <n v="0"/>
    <n v="0"/>
    <m/>
    <m/>
    <n v="0"/>
    <n v="0"/>
    <n v="0"/>
    <n v="0"/>
    <m/>
    <m/>
    <s v="PCP RM &amp; PM"/>
  </r>
  <r>
    <s v="ZROH"/>
    <x v="2"/>
    <x v="15"/>
    <x v="15"/>
    <n v="102"/>
    <n v="110"/>
    <x v="54"/>
    <n v="10"/>
    <n v="114"/>
    <s v="MIRO"/>
    <s v="Purchase"/>
    <s v="RE"/>
    <n v="2016"/>
    <x v="1"/>
    <n v="5105689925"/>
    <n v="2487719"/>
    <n v="1"/>
    <s v="INR"/>
    <x v="0"/>
    <x v="0"/>
    <x v="0"/>
    <n v="1000"/>
    <s v="KG"/>
    <m/>
    <s v="V0"/>
    <s v="0% INPUT TAX"/>
    <m/>
    <s v="ECess - Basic Custom-2%"/>
    <n v="1836.65"/>
    <n v="1836.65"/>
    <n v="0"/>
    <n v="0"/>
    <n v="0"/>
    <n v="0"/>
    <m/>
    <n v="1836.65"/>
    <n v="0"/>
    <n v="0"/>
    <n v="0"/>
    <n v="0"/>
    <m/>
    <m/>
    <s v="PCP RM &amp; PM"/>
  </r>
  <r>
    <s v="ZROH"/>
    <x v="2"/>
    <x v="15"/>
    <x v="15"/>
    <n v="102"/>
    <n v="110"/>
    <x v="54"/>
    <n v="10"/>
    <n v="114"/>
    <s v="MIRO"/>
    <s v="Purchase"/>
    <s v="RE"/>
    <n v="2016"/>
    <x v="1"/>
    <n v="5105689925"/>
    <n v="2487719"/>
    <n v="1"/>
    <s v="INR"/>
    <x v="0"/>
    <x v="0"/>
    <x v="0"/>
    <n v="1000"/>
    <s v="KG"/>
    <m/>
    <s v="V0"/>
    <s v="0% INPUT TAX"/>
    <m/>
    <s v="SECess-Basic Customs-1%"/>
    <n v="918.33"/>
    <n v="918.33"/>
    <n v="0"/>
    <n v="0"/>
    <n v="0"/>
    <n v="0"/>
    <m/>
    <n v="0"/>
    <n v="918.33"/>
    <n v="0"/>
    <n v="0"/>
    <n v="0"/>
    <m/>
    <m/>
    <s v="PCP RM &amp; PM"/>
  </r>
  <r>
    <s v="ZROH"/>
    <x v="2"/>
    <x v="15"/>
    <x v="15"/>
    <n v="102"/>
    <n v="110"/>
    <x v="54"/>
    <n v="10"/>
    <n v="114"/>
    <s v="MIRO"/>
    <s v="Purchase"/>
    <s v="RE"/>
    <n v="2016"/>
    <x v="1"/>
    <n v="5105689925"/>
    <n v="2487719"/>
    <n v="1"/>
    <s v="INR"/>
    <x v="0"/>
    <x v="0"/>
    <x v="0"/>
    <n v="1000"/>
    <s v="KG"/>
    <m/>
    <s v="V0"/>
    <s v="0% INPUT TAX"/>
    <m/>
    <s v="ADD. CUSTOM DUTY-4%"/>
    <n v="21327.66"/>
    <n v="21327.66"/>
    <n v="0"/>
    <n v="0"/>
    <n v="0"/>
    <n v="0"/>
    <m/>
    <n v="0"/>
    <n v="0"/>
    <n v="21327.66"/>
    <n v="0"/>
    <n v="0"/>
    <m/>
    <m/>
    <s v="PCP RM &amp; PM"/>
  </r>
  <r>
    <s v="ZROH"/>
    <x v="2"/>
    <x v="15"/>
    <x v="15"/>
    <n v="102"/>
    <n v="110"/>
    <x v="54"/>
    <n v="10"/>
    <n v="114"/>
    <s v="MIRO"/>
    <s v="Purchase"/>
    <s v="RE"/>
    <n v="2016"/>
    <x v="1"/>
    <n v="5105689925"/>
    <n v="2487719"/>
    <n v="1"/>
    <s v="INR"/>
    <x v="0"/>
    <x v="0"/>
    <x v="0"/>
    <n v="1000"/>
    <s v="KG"/>
    <m/>
    <s v="V0"/>
    <s v="0% INPUT TAX"/>
    <m/>
    <s v="CVD-12.5%"/>
    <n v="58937.07"/>
    <n v="58937.07"/>
    <n v="0"/>
    <n v="0"/>
    <n v="0"/>
    <n v="0"/>
    <m/>
    <n v="0"/>
    <n v="0"/>
    <n v="0"/>
    <n v="58937.07"/>
    <n v="0"/>
    <m/>
    <m/>
    <s v="PCP RM &amp; PM"/>
  </r>
  <r>
    <s v="ZROH"/>
    <x v="3"/>
    <x v="11"/>
    <x v="11"/>
    <n v="102"/>
    <n v="110"/>
    <x v="55"/>
    <n v="10"/>
    <n v="114"/>
    <s v="MIRO"/>
    <s v="Purchase"/>
    <s v="RE"/>
    <n v="2016"/>
    <x v="1"/>
    <n v="5105689928"/>
    <n v="2527647"/>
    <n v="1"/>
    <s v="INR"/>
    <x v="0"/>
    <x v="0"/>
    <x v="0"/>
    <n v="190"/>
    <s v="KG"/>
    <m/>
    <s v="V0"/>
    <s v="0% INPUT TAX"/>
    <m/>
    <s v="BASIC CUSTOM-15%"/>
    <n v="17752.28"/>
    <n v="17752.28"/>
    <n v="0"/>
    <n v="0"/>
    <n v="0"/>
    <n v="17752.28"/>
    <m/>
    <n v="0"/>
    <n v="0"/>
    <n v="0"/>
    <n v="0"/>
    <n v="0"/>
    <m/>
    <m/>
    <s v="PCP RM &amp; PM"/>
  </r>
  <r>
    <s v="ZROH"/>
    <x v="3"/>
    <x v="11"/>
    <x v="11"/>
    <n v="102"/>
    <n v="110"/>
    <x v="55"/>
    <n v="10"/>
    <n v="114"/>
    <s v="MIRO"/>
    <s v="Purchase"/>
    <s v="RE"/>
    <n v="2016"/>
    <x v="1"/>
    <n v="5105689928"/>
    <n v="2527647"/>
    <n v="1"/>
    <s v="INR"/>
    <x v="0"/>
    <x v="0"/>
    <x v="0"/>
    <n v="190"/>
    <s v="KG"/>
    <m/>
    <s v="V0"/>
    <s v="0% INPUT TAX"/>
    <m/>
    <s v="ECess - Basic Custom-2%"/>
    <n v="355.05"/>
    <n v="355.05"/>
    <n v="0"/>
    <n v="0"/>
    <n v="0"/>
    <n v="0"/>
    <m/>
    <n v="355.05"/>
    <n v="0"/>
    <n v="0"/>
    <n v="0"/>
    <n v="0"/>
    <m/>
    <m/>
    <s v="PCP RM &amp; PM"/>
  </r>
  <r>
    <s v="ZROH"/>
    <x v="3"/>
    <x v="11"/>
    <x v="11"/>
    <n v="102"/>
    <n v="110"/>
    <x v="55"/>
    <n v="10"/>
    <n v="114"/>
    <s v="MIRO"/>
    <s v="Purchase"/>
    <s v="RE"/>
    <n v="2016"/>
    <x v="1"/>
    <n v="5105689928"/>
    <n v="2527647"/>
    <n v="1"/>
    <s v="INR"/>
    <x v="0"/>
    <x v="0"/>
    <x v="0"/>
    <n v="190"/>
    <s v="KG"/>
    <m/>
    <s v="V0"/>
    <s v="0% INPUT TAX"/>
    <m/>
    <s v="SECess-Basic Customs-1%"/>
    <n v="177.52"/>
    <n v="177.52"/>
    <n v="0"/>
    <n v="0"/>
    <n v="0"/>
    <n v="0"/>
    <m/>
    <n v="0"/>
    <n v="177.52"/>
    <n v="0"/>
    <n v="0"/>
    <n v="0"/>
    <m/>
    <m/>
    <s v="PCP RM &amp; PM"/>
  </r>
  <r>
    <s v="ZROH"/>
    <x v="3"/>
    <x v="11"/>
    <x v="11"/>
    <n v="102"/>
    <n v="110"/>
    <x v="55"/>
    <n v="10"/>
    <n v="114"/>
    <s v="MIRO"/>
    <s v="Purchase"/>
    <s v="RE"/>
    <n v="2016"/>
    <x v="1"/>
    <n v="5105689928"/>
    <n v="2527647"/>
    <n v="1"/>
    <s v="INR"/>
    <x v="0"/>
    <x v="0"/>
    <x v="0"/>
    <n v="190"/>
    <s v="KG"/>
    <m/>
    <s v="V0"/>
    <s v="0% INPUT TAX"/>
    <m/>
    <s v="ADD. CUSTOM DUTY-4%"/>
    <n v="5465.25"/>
    <n v="5465.25"/>
    <n v="0"/>
    <n v="0"/>
    <n v="0"/>
    <n v="0"/>
    <m/>
    <n v="0"/>
    <n v="0"/>
    <n v="5465.25"/>
    <n v="0"/>
    <n v="0"/>
    <m/>
    <m/>
    <s v="PCP RM &amp; PM"/>
  </r>
  <r>
    <s v="ZROH"/>
    <x v="0"/>
    <x v="16"/>
    <x v="16"/>
    <n v="102"/>
    <n v="120"/>
    <x v="56"/>
    <n v="20"/>
    <n v="114"/>
    <s v="MIRO"/>
    <s v="Purchase"/>
    <s v="RE"/>
    <n v="2016"/>
    <x v="1"/>
    <n v="5105689937"/>
    <n v="2554382"/>
    <n v="1"/>
    <s v="INR"/>
    <x v="0"/>
    <x v="0"/>
    <x v="0"/>
    <n v="175"/>
    <s v="KG"/>
    <m/>
    <s v="V0"/>
    <s v="0% INPUT TAX"/>
    <m/>
    <s v="ADD. CUSTOM DUTY-4%"/>
    <n v="7206.02"/>
    <n v="7206.02"/>
    <n v="0"/>
    <n v="0"/>
    <n v="0"/>
    <n v="0"/>
    <m/>
    <n v="0"/>
    <n v="0"/>
    <n v="7206.02"/>
    <n v="0"/>
    <n v="0"/>
    <m/>
    <m/>
    <s v="PCP RM &amp; PM"/>
  </r>
  <r>
    <s v="ZROH"/>
    <x v="0"/>
    <x v="16"/>
    <x v="16"/>
    <n v="102"/>
    <n v="120"/>
    <x v="56"/>
    <n v="20"/>
    <n v="114"/>
    <s v="MIRO"/>
    <s v="Purchase"/>
    <s v="RE"/>
    <n v="2016"/>
    <x v="1"/>
    <n v="5105689937"/>
    <n v="2554382"/>
    <n v="1"/>
    <s v="INR"/>
    <x v="0"/>
    <x v="0"/>
    <x v="0"/>
    <n v="175"/>
    <s v="KG"/>
    <m/>
    <s v="V0"/>
    <s v="0% INPUT TAX"/>
    <m/>
    <s v="BASIC CUSTOM-10%"/>
    <n v="14474.28"/>
    <n v="14474.28"/>
    <n v="0"/>
    <n v="0"/>
    <n v="14474.28"/>
    <n v="0"/>
    <m/>
    <n v="0"/>
    <n v="0"/>
    <n v="0"/>
    <n v="0"/>
    <n v="0"/>
    <m/>
    <m/>
    <s v="PCP RM &amp; PM"/>
  </r>
  <r>
    <s v="ZROH"/>
    <x v="0"/>
    <x v="16"/>
    <x v="16"/>
    <n v="102"/>
    <n v="120"/>
    <x v="56"/>
    <n v="20"/>
    <n v="114"/>
    <s v="MIRO"/>
    <s v="Purchase"/>
    <s v="RE"/>
    <n v="2016"/>
    <x v="1"/>
    <n v="5105689937"/>
    <n v="2554382"/>
    <n v="1"/>
    <s v="INR"/>
    <x v="0"/>
    <x v="0"/>
    <x v="0"/>
    <n v="175"/>
    <s v="KG"/>
    <m/>
    <s v="V0"/>
    <s v="0% INPUT TAX"/>
    <m/>
    <s v="ECess - Basic Custom-2%"/>
    <n v="687.53"/>
    <n v="687.53"/>
    <n v="0"/>
    <n v="0"/>
    <n v="0"/>
    <n v="0"/>
    <m/>
    <n v="687.53"/>
    <n v="0"/>
    <n v="0"/>
    <n v="0"/>
    <n v="0"/>
    <m/>
    <m/>
    <s v="PCP RM &amp; PM"/>
  </r>
  <r>
    <s v="ZROH"/>
    <x v="0"/>
    <x v="16"/>
    <x v="16"/>
    <n v="102"/>
    <n v="120"/>
    <x v="56"/>
    <n v="20"/>
    <n v="114"/>
    <s v="MIRO"/>
    <s v="Purchase"/>
    <s v="RE"/>
    <n v="2016"/>
    <x v="1"/>
    <n v="5105689937"/>
    <n v="2554382"/>
    <n v="1"/>
    <s v="INR"/>
    <x v="0"/>
    <x v="0"/>
    <x v="0"/>
    <n v="175"/>
    <s v="KG"/>
    <m/>
    <s v="V0"/>
    <s v="0% INPUT TAX"/>
    <m/>
    <s v="SECess-Basic Customs-1%"/>
    <n v="343.76"/>
    <n v="343.76"/>
    <n v="0"/>
    <n v="0"/>
    <n v="0"/>
    <n v="0"/>
    <m/>
    <n v="0"/>
    <n v="343.76"/>
    <n v="0"/>
    <n v="0"/>
    <n v="0"/>
    <m/>
    <m/>
    <s v="PCP RM &amp; PM"/>
  </r>
  <r>
    <s v="ZROH"/>
    <x v="0"/>
    <x v="16"/>
    <x v="16"/>
    <n v="102"/>
    <n v="120"/>
    <x v="56"/>
    <n v="20"/>
    <n v="114"/>
    <s v="MIRO"/>
    <s v="Purchase"/>
    <s v="RE"/>
    <n v="2016"/>
    <x v="1"/>
    <n v="5105689937"/>
    <n v="2554382"/>
    <n v="1"/>
    <s v="INR"/>
    <x v="0"/>
    <x v="0"/>
    <x v="0"/>
    <n v="175"/>
    <s v="KG"/>
    <m/>
    <s v="V0"/>
    <s v="0% INPUT TAX"/>
    <m/>
    <s v="CVD-12.5%"/>
    <n v="19902.11"/>
    <n v="19902.11"/>
    <n v="0"/>
    <n v="0"/>
    <n v="0"/>
    <n v="0"/>
    <m/>
    <n v="0"/>
    <n v="0"/>
    <n v="0"/>
    <n v="19902.11"/>
    <n v="0"/>
    <m/>
    <m/>
    <s v="PCP RM &amp; PM"/>
  </r>
  <r>
    <s v="ZROH"/>
    <x v="0"/>
    <x v="0"/>
    <x v="0"/>
    <n v="102"/>
    <n v="115"/>
    <x v="57"/>
    <n v="10"/>
    <n v="112"/>
    <s v="MIRO"/>
    <s v="Purchase"/>
    <s v="RE"/>
    <n v="2016"/>
    <x v="0"/>
    <n v="5105689944"/>
    <n v="2464204"/>
    <n v="1"/>
    <s v="INR"/>
    <x v="0"/>
    <x v="0"/>
    <x v="0"/>
    <n v="25"/>
    <s v="KG"/>
    <m/>
    <s v="V0"/>
    <s v="0% INPUT TAX"/>
    <m/>
    <s v="ADD. CUSTOM DUTY-4%"/>
    <n v="1475.35"/>
    <n v="1475.35"/>
    <n v="0"/>
    <n v="0"/>
    <n v="0"/>
    <n v="0"/>
    <m/>
    <n v="0"/>
    <n v="0"/>
    <n v="1475.35"/>
    <n v="0"/>
    <n v="0"/>
    <m/>
    <m/>
    <s v="PCP RM &amp; PM"/>
  </r>
  <r>
    <s v="ZROH"/>
    <x v="0"/>
    <x v="0"/>
    <x v="0"/>
    <n v="102"/>
    <n v="115"/>
    <x v="57"/>
    <n v="10"/>
    <n v="112"/>
    <s v="MIRO"/>
    <s v="Purchase"/>
    <s v="RE"/>
    <n v="2016"/>
    <x v="0"/>
    <n v="5105689944"/>
    <n v="2464204"/>
    <n v="1"/>
    <s v="INR"/>
    <x v="0"/>
    <x v="0"/>
    <x v="0"/>
    <n v="25"/>
    <s v="KG"/>
    <m/>
    <s v="V0"/>
    <s v="0% INPUT TAX"/>
    <m/>
    <s v="BASIC CUSTOM-10%"/>
    <n v="2963.43"/>
    <n v="2963.43"/>
    <n v="0"/>
    <n v="0"/>
    <n v="2963.43"/>
    <n v="0"/>
    <m/>
    <n v="0"/>
    <n v="0"/>
    <n v="0"/>
    <n v="0"/>
    <n v="0"/>
    <m/>
    <m/>
    <s v="PCP RM &amp; PM"/>
  </r>
  <r>
    <s v="ZROH"/>
    <x v="0"/>
    <x v="0"/>
    <x v="0"/>
    <n v="102"/>
    <n v="115"/>
    <x v="57"/>
    <n v="10"/>
    <n v="112"/>
    <s v="MIRO"/>
    <s v="Purchase"/>
    <s v="RE"/>
    <n v="2016"/>
    <x v="0"/>
    <n v="5105689944"/>
    <n v="2464204"/>
    <n v="1"/>
    <s v="INR"/>
    <x v="0"/>
    <x v="0"/>
    <x v="0"/>
    <n v="25"/>
    <s v="KG"/>
    <m/>
    <s v="V0"/>
    <s v="0% INPUT TAX"/>
    <m/>
    <s v="CVD-12.5%"/>
    <n v="4074.72"/>
    <n v="4074.72"/>
    <n v="0"/>
    <n v="0"/>
    <n v="0"/>
    <n v="0"/>
    <m/>
    <n v="0"/>
    <n v="0"/>
    <n v="0"/>
    <n v="4074.72"/>
    <n v="0"/>
    <m/>
    <m/>
    <s v="PCP RM &amp; PM"/>
  </r>
  <r>
    <s v="ZROH"/>
    <x v="0"/>
    <x v="0"/>
    <x v="0"/>
    <n v="102"/>
    <n v="115"/>
    <x v="57"/>
    <n v="10"/>
    <n v="112"/>
    <s v="MIRO"/>
    <s v="Purchase"/>
    <s v="RE"/>
    <n v="2016"/>
    <x v="0"/>
    <n v="5105689944"/>
    <n v="2464204"/>
    <n v="1"/>
    <s v="INR"/>
    <x v="0"/>
    <x v="0"/>
    <x v="0"/>
    <n v="25"/>
    <s v="KG"/>
    <m/>
    <s v="V0"/>
    <s v="0% INPUT TAX"/>
    <m/>
    <s v="ECess - Basic Custom-2%"/>
    <n v="140.12"/>
    <n v="140.12"/>
    <n v="0"/>
    <n v="0"/>
    <n v="0"/>
    <n v="0"/>
    <m/>
    <n v="140.12"/>
    <n v="0"/>
    <n v="0"/>
    <n v="0"/>
    <n v="0"/>
    <m/>
    <m/>
    <s v="PCP RM &amp; PM"/>
  </r>
  <r>
    <s v="ZROH"/>
    <x v="0"/>
    <x v="0"/>
    <x v="0"/>
    <n v="102"/>
    <n v="115"/>
    <x v="57"/>
    <n v="10"/>
    <n v="112"/>
    <s v="MIRO"/>
    <s v="Purchase"/>
    <s v="RE"/>
    <n v="2016"/>
    <x v="0"/>
    <n v="5105689944"/>
    <n v="2464204"/>
    <n v="1"/>
    <s v="INR"/>
    <x v="0"/>
    <x v="0"/>
    <x v="0"/>
    <n v="25"/>
    <s v="KG"/>
    <m/>
    <s v="V0"/>
    <s v="0% INPUT TAX"/>
    <m/>
    <s v="SECess-Basic Customs-1%"/>
    <n v="70.38"/>
    <n v="70.38"/>
    <n v="0"/>
    <n v="0"/>
    <n v="0"/>
    <n v="0"/>
    <m/>
    <n v="0"/>
    <n v="70.38"/>
    <n v="0"/>
    <n v="0"/>
    <n v="0"/>
    <m/>
    <m/>
    <s v="PCP RM &amp; PM"/>
  </r>
  <r>
    <s v="ZPKG"/>
    <x v="1"/>
    <x v="1"/>
    <x v="1"/>
    <n v="102"/>
    <n v="115"/>
    <x v="52"/>
    <n v="10"/>
    <n v="112"/>
    <s v="MIRO"/>
    <s v="Purchase"/>
    <s v="RE"/>
    <n v="2016"/>
    <x v="0"/>
    <n v="5105689949"/>
    <n v="2543878"/>
    <n v="1"/>
    <s v="INR"/>
    <x v="0"/>
    <x v="0"/>
    <x v="0"/>
    <n v="70000"/>
    <s v="NOS"/>
    <m/>
    <s v="V0"/>
    <s v="0% INPUT TAX"/>
    <m/>
    <s v="ADD. CUSTOM DUTY-4%"/>
    <n v="18334.45"/>
    <n v="18334.45"/>
    <n v="0"/>
    <n v="0"/>
    <n v="0"/>
    <n v="0"/>
    <m/>
    <n v="0"/>
    <n v="0"/>
    <n v="18334.45"/>
    <n v="0"/>
    <n v="0"/>
    <m/>
    <m/>
    <s v="PCP RM &amp; PM"/>
  </r>
  <r>
    <s v="ZPKG"/>
    <x v="1"/>
    <x v="1"/>
    <x v="1"/>
    <n v="102"/>
    <n v="115"/>
    <x v="52"/>
    <n v="10"/>
    <n v="112"/>
    <s v="MIRO"/>
    <s v="Purchase"/>
    <s v="RE"/>
    <n v="2016"/>
    <x v="0"/>
    <n v="5105689949"/>
    <n v="2543878"/>
    <n v="1"/>
    <s v="INR"/>
    <x v="0"/>
    <x v="0"/>
    <x v="0"/>
    <n v="70000"/>
    <s v="NOS"/>
    <m/>
    <s v="V0"/>
    <s v="0% INPUT TAX"/>
    <m/>
    <s v="BASIC CUSTOM-10%"/>
    <n v="36827.29"/>
    <n v="36827.29"/>
    <n v="0"/>
    <n v="0"/>
    <n v="36827.29"/>
    <n v="0"/>
    <m/>
    <n v="0"/>
    <n v="0"/>
    <n v="0"/>
    <n v="0"/>
    <n v="0"/>
    <m/>
    <m/>
    <s v="PCP RM &amp; PM"/>
  </r>
  <r>
    <s v="ZPKG"/>
    <x v="1"/>
    <x v="1"/>
    <x v="1"/>
    <n v="102"/>
    <n v="115"/>
    <x v="52"/>
    <n v="10"/>
    <n v="112"/>
    <s v="MIRO"/>
    <s v="Purchase"/>
    <s v="RE"/>
    <n v="2016"/>
    <x v="0"/>
    <n v="5105689949"/>
    <n v="2543878"/>
    <n v="1"/>
    <s v="INR"/>
    <x v="0"/>
    <x v="0"/>
    <x v="0"/>
    <n v="70000"/>
    <s v="NOS"/>
    <m/>
    <s v="V0"/>
    <s v="0% INPUT TAX"/>
    <m/>
    <s v="CVD-12.5%"/>
    <n v="50637.53"/>
    <n v="50637.53"/>
    <n v="0"/>
    <n v="0"/>
    <n v="0"/>
    <n v="0"/>
    <m/>
    <n v="0"/>
    <n v="0"/>
    <n v="0"/>
    <n v="50637.53"/>
    <n v="0"/>
    <m/>
    <m/>
    <s v="PCP RM &amp; PM"/>
  </r>
  <r>
    <s v="ZPKG"/>
    <x v="1"/>
    <x v="1"/>
    <x v="1"/>
    <n v="102"/>
    <n v="115"/>
    <x v="52"/>
    <n v="10"/>
    <n v="112"/>
    <s v="MIRO"/>
    <s v="Purchase"/>
    <s v="RE"/>
    <n v="2016"/>
    <x v="0"/>
    <n v="5105689949"/>
    <n v="2543878"/>
    <n v="1"/>
    <s v="INR"/>
    <x v="0"/>
    <x v="0"/>
    <x v="0"/>
    <n v="70000"/>
    <s v="NOS"/>
    <m/>
    <s v="V0"/>
    <s v="0% INPUT TAX"/>
    <m/>
    <s v="ECess - Basic Custom-2%"/>
    <n v="1749.3"/>
    <n v="1749.3"/>
    <n v="0"/>
    <n v="0"/>
    <n v="0"/>
    <n v="0"/>
    <m/>
    <n v="1749.3"/>
    <n v="0"/>
    <n v="0"/>
    <n v="0"/>
    <n v="0"/>
    <m/>
    <m/>
    <s v="PCP RM &amp; PM"/>
  </r>
  <r>
    <s v="ZPKG"/>
    <x v="1"/>
    <x v="1"/>
    <x v="1"/>
    <n v="102"/>
    <n v="115"/>
    <x v="52"/>
    <n v="10"/>
    <n v="112"/>
    <s v="MIRO"/>
    <s v="Purchase"/>
    <s v="RE"/>
    <n v="2016"/>
    <x v="0"/>
    <n v="5105689949"/>
    <n v="2543878"/>
    <n v="1"/>
    <s v="INR"/>
    <x v="0"/>
    <x v="0"/>
    <x v="0"/>
    <n v="70000"/>
    <s v="NOS"/>
    <m/>
    <s v="V0"/>
    <s v="0% INPUT TAX"/>
    <m/>
    <s v="SECess-Basic Customs-1%"/>
    <n v="874.65"/>
    <n v="874.65"/>
    <n v="0"/>
    <n v="0"/>
    <n v="0"/>
    <n v="0"/>
    <m/>
    <n v="0"/>
    <n v="874.65"/>
    <n v="0"/>
    <n v="0"/>
    <n v="0"/>
    <m/>
    <m/>
    <s v="PCP RM &amp; PM"/>
  </r>
  <r>
    <s v="ZPKG"/>
    <x v="1"/>
    <x v="1"/>
    <x v="1"/>
    <n v="102"/>
    <n v="115"/>
    <x v="58"/>
    <n v="20"/>
    <n v="112"/>
    <s v="MIRO"/>
    <s v="Purchase"/>
    <s v="RE"/>
    <n v="2016"/>
    <x v="0"/>
    <n v="5105689949"/>
    <n v="2543878"/>
    <n v="1"/>
    <s v="INR"/>
    <x v="0"/>
    <x v="0"/>
    <x v="0"/>
    <n v="70000"/>
    <s v="NOS"/>
    <m/>
    <s v="V0"/>
    <s v="0% INPUT TAX"/>
    <m/>
    <s v="ADD. CUSTOM DUTY-4%"/>
    <n v="18334.46"/>
    <n v="18334.46"/>
    <n v="0"/>
    <n v="0"/>
    <n v="0"/>
    <n v="0"/>
    <m/>
    <n v="0"/>
    <n v="0"/>
    <n v="18334.46"/>
    <n v="0"/>
    <n v="0"/>
    <m/>
    <m/>
    <s v="PCP RM &amp; PM"/>
  </r>
  <r>
    <s v="ZPKG"/>
    <x v="1"/>
    <x v="1"/>
    <x v="1"/>
    <n v="102"/>
    <n v="115"/>
    <x v="58"/>
    <n v="20"/>
    <n v="112"/>
    <s v="MIRO"/>
    <s v="Purchase"/>
    <s v="RE"/>
    <n v="2016"/>
    <x v="0"/>
    <n v="5105689949"/>
    <n v="2543878"/>
    <n v="1"/>
    <s v="INR"/>
    <x v="0"/>
    <x v="0"/>
    <x v="0"/>
    <n v="70000"/>
    <s v="NOS"/>
    <m/>
    <s v="V0"/>
    <s v="0% INPUT TAX"/>
    <m/>
    <s v="BASIC CUSTOM-10%"/>
    <n v="36827.29"/>
    <n v="36827.29"/>
    <n v="0"/>
    <n v="0"/>
    <n v="36827.29"/>
    <n v="0"/>
    <m/>
    <n v="0"/>
    <n v="0"/>
    <n v="0"/>
    <n v="0"/>
    <n v="0"/>
    <m/>
    <m/>
    <s v="PCP RM &amp; PM"/>
  </r>
  <r>
    <s v="ZPKG"/>
    <x v="1"/>
    <x v="1"/>
    <x v="1"/>
    <n v="102"/>
    <n v="115"/>
    <x v="58"/>
    <n v="20"/>
    <n v="112"/>
    <s v="MIRO"/>
    <s v="Purchase"/>
    <s v="RE"/>
    <n v="2016"/>
    <x v="0"/>
    <n v="5105689949"/>
    <n v="2543878"/>
    <n v="1"/>
    <s v="INR"/>
    <x v="0"/>
    <x v="0"/>
    <x v="0"/>
    <n v="70000"/>
    <s v="NOS"/>
    <m/>
    <s v="V0"/>
    <s v="0% INPUT TAX"/>
    <m/>
    <s v="CVD-12.5%"/>
    <n v="50637.53"/>
    <n v="50637.53"/>
    <n v="0"/>
    <n v="0"/>
    <n v="0"/>
    <n v="0"/>
    <m/>
    <n v="0"/>
    <n v="0"/>
    <n v="0"/>
    <n v="50637.53"/>
    <n v="0"/>
    <m/>
    <m/>
    <s v="PCP RM &amp; PM"/>
  </r>
  <r>
    <s v="ZPKG"/>
    <x v="1"/>
    <x v="1"/>
    <x v="1"/>
    <n v="102"/>
    <n v="115"/>
    <x v="58"/>
    <n v="20"/>
    <n v="112"/>
    <s v="MIRO"/>
    <s v="Purchase"/>
    <s v="RE"/>
    <n v="2016"/>
    <x v="0"/>
    <n v="5105689949"/>
    <n v="2543878"/>
    <n v="1"/>
    <s v="INR"/>
    <x v="0"/>
    <x v="0"/>
    <x v="0"/>
    <n v="70000"/>
    <s v="NOS"/>
    <m/>
    <s v="V0"/>
    <s v="0% INPUT TAX"/>
    <m/>
    <s v="ECess - Basic Custom-2%"/>
    <n v="1749.3"/>
    <n v="1749.3"/>
    <n v="0"/>
    <n v="0"/>
    <n v="0"/>
    <n v="0"/>
    <m/>
    <n v="1749.3"/>
    <n v="0"/>
    <n v="0"/>
    <n v="0"/>
    <n v="0"/>
    <m/>
    <m/>
    <s v="PCP RM &amp; PM"/>
  </r>
  <r>
    <s v="ZPKG"/>
    <x v="1"/>
    <x v="1"/>
    <x v="1"/>
    <n v="102"/>
    <n v="115"/>
    <x v="58"/>
    <n v="20"/>
    <n v="112"/>
    <s v="MIRO"/>
    <s v="Purchase"/>
    <s v="RE"/>
    <n v="2016"/>
    <x v="0"/>
    <n v="5105689949"/>
    <n v="2543878"/>
    <n v="1"/>
    <s v="INR"/>
    <x v="0"/>
    <x v="0"/>
    <x v="0"/>
    <n v="70000"/>
    <s v="NOS"/>
    <m/>
    <s v="V0"/>
    <s v="0% INPUT TAX"/>
    <m/>
    <s v="SECess-Basic Customs-1%"/>
    <n v="874.65"/>
    <n v="874.65"/>
    <n v="0"/>
    <n v="0"/>
    <n v="0"/>
    <n v="0"/>
    <m/>
    <n v="0"/>
    <n v="874.65"/>
    <n v="0"/>
    <n v="0"/>
    <n v="0"/>
    <m/>
    <m/>
    <s v="PCP RM &amp; PM"/>
  </r>
  <r>
    <s v="ZROH"/>
    <x v="0"/>
    <x v="7"/>
    <x v="7"/>
    <n v="102"/>
    <n v="110"/>
    <x v="24"/>
    <n v="10"/>
    <n v="114"/>
    <s v="MIRO"/>
    <s v="Purchase"/>
    <s v="RE"/>
    <n v="2016"/>
    <x v="1"/>
    <n v="5105689692"/>
    <n v="1667"/>
    <n v="1"/>
    <s v="INR"/>
    <x v="5"/>
    <x v="5"/>
    <x v="0"/>
    <n v="50"/>
    <s v="KG"/>
    <m/>
    <s v="V0"/>
    <s v="0% INPUT TAX"/>
    <s v="TRANSPORTER"/>
    <s v="TRANSPORT LOCAL"/>
    <n v="0"/>
    <n v="0"/>
    <n v="0"/>
    <n v="0"/>
    <n v="0"/>
    <n v="0"/>
    <m/>
    <n v="0"/>
    <n v="0"/>
    <n v="0"/>
    <n v="0"/>
    <n v="0"/>
    <m/>
    <n v="10675"/>
    <s v="PCP RM &amp; PM"/>
  </r>
  <r>
    <s v="ZPKG"/>
    <x v="1"/>
    <x v="1"/>
    <x v="1"/>
    <n v="102"/>
    <n v="115"/>
    <x v="18"/>
    <n v="10"/>
    <n v="112"/>
    <s v="MIRO"/>
    <s v="Purchase"/>
    <s v="RE"/>
    <n v="2016"/>
    <x v="0"/>
    <n v="5105689991"/>
    <n v="1570"/>
    <n v="1"/>
    <s v="INR"/>
    <x v="5"/>
    <x v="5"/>
    <x v="0"/>
    <n v="70000"/>
    <s v="NOS"/>
    <m/>
    <s v="V0"/>
    <s v="0% INPUT TAX"/>
    <s v="TRANSPORTER"/>
    <s v="TRANSPORT LOCAL"/>
    <n v="0"/>
    <n v="0"/>
    <n v="0"/>
    <n v="0"/>
    <n v="0"/>
    <n v="0"/>
    <m/>
    <n v="0"/>
    <n v="0"/>
    <n v="0"/>
    <n v="0"/>
    <n v="0"/>
    <m/>
    <n v="9525"/>
    <s v="PCP RM &amp; PM"/>
  </r>
  <r>
    <s v="ZPKG"/>
    <x v="1"/>
    <x v="1"/>
    <x v="1"/>
    <n v="102"/>
    <n v="115"/>
    <x v="27"/>
    <n v="10"/>
    <n v="112"/>
    <s v="MIRO"/>
    <s v="Purchase"/>
    <s v="RE"/>
    <n v="2016"/>
    <x v="0"/>
    <n v="5105689995"/>
    <n v="1661"/>
    <n v="1"/>
    <s v="INR"/>
    <x v="5"/>
    <x v="5"/>
    <x v="0"/>
    <n v="70000"/>
    <s v="NOS"/>
    <m/>
    <s v="V0"/>
    <s v="0% INPUT TAX"/>
    <s v="TRANSPORTER"/>
    <s v="TRANSPORT LOCAL"/>
    <n v="0"/>
    <n v="0"/>
    <n v="0"/>
    <n v="0"/>
    <n v="0"/>
    <n v="0"/>
    <m/>
    <n v="0"/>
    <n v="0"/>
    <n v="0"/>
    <n v="0"/>
    <n v="0"/>
    <m/>
    <n v="6000"/>
    <s v="PCP RM &amp; PM"/>
  </r>
  <r>
    <s v="ZPKG"/>
    <x v="1"/>
    <x v="1"/>
    <x v="1"/>
    <n v="102"/>
    <n v="115"/>
    <x v="31"/>
    <n v="10"/>
    <n v="112"/>
    <s v="MIRO"/>
    <s v="Purchase"/>
    <s v="RE"/>
    <n v="2016"/>
    <x v="0"/>
    <n v="5105689996"/>
    <n v="1704"/>
    <n v="1"/>
    <s v="INR"/>
    <x v="5"/>
    <x v="5"/>
    <x v="0"/>
    <n v="70000"/>
    <s v="NOS"/>
    <m/>
    <s v="V0"/>
    <s v="0% INPUT TAX"/>
    <s v="TRANSPORTER"/>
    <s v="TRANSPORT LOCAL"/>
    <n v="0"/>
    <n v="0"/>
    <n v="0"/>
    <n v="0"/>
    <n v="0"/>
    <n v="0"/>
    <m/>
    <n v="0"/>
    <n v="0"/>
    <n v="0"/>
    <n v="0"/>
    <n v="0"/>
    <m/>
    <n v="6000"/>
    <s v="PCP RM &amp; PM"/>
  </r>
  <r>
    <s v="ZPKG"/>
    <x v="1"/>
    <x v="3"/>
    <x v="3"/>
    <n v="102"/>
    <n v="115"/>
    <x v="32"/>
    <n v="10"/>
    <n v="112"/>
    <s v="MIRO"/>
    <s v="Purchase"/>
    <s v="RE"/>
    <n v="2016"/>
    <x v="0"/>
    <n v="5105690030"/>
    <n v="1752"/>
    <n v="1"/>
    <s v="INR"/>
    <x v="5"/>
    <x v="5"/>
    <x v="0"/>
    <n v="160000"/>
    <s v="NOS"/>
    <m/>
    <s v="V0"/>
    <s v="0% INPUT TAX"/>
    <s v="TRANSPORTER"/>
    <s v="TRANSPORT LOCAL"/>
    <n v="0"/>
    <n v="0"/>
    <n v="0"/>
    <n v="0"/>
    <n v="0"/>
    <n v="0"/>
    <m/>
    <n v="0"/>
    <n v="0"/>
    <n v="0"/>
    <n v="0"/>
    <n v="0"/>
    <m/>
    <n v="5525"/>
    <s v="PCP RM &amp; PM"/>
  </r>
  <r>
    <s v="ZPKG"/>
    <x v="1"/>
    <x v="3"/>
    <x v="3"/>
    <n v="102"/>
    <n v="115"/>
    <x v="16"/>
    <n v="10"/>
    <n v="112"/>
    <s v="MIRO"/>
    <s v="Purchase"/>
    <s v="RE"/>
    <n v="2016"/>
    <x v="0"/>
    <n v="5105690032"/>
    <n v="1705"/>
    <n v="1"/>
    <s v="INR"/>
    <x v="5"/>
    <x v="5"/>
    <x v="0"/>
    <n v="232000"/>
    <s v="NOS"/>
    <m/>
    <s v="V0"/>
    <s v="0% INPUT TAX"/>
    <s v="TRANSPORTER"/>
    <s v="TRANSPORT LOCAL"/>
    <n v="0"/>
    <n v="0"/>
    <n v="0"/>
    <n v="0"/>
    <n v="0"/>
    <n v="0"/>
    <m/>
    <n v="0"/>
    <n v="0"/>
    <n v="0"/>
    <n v="0"/>
    <n v="0"/>
    <m/>
    <n v="7025"/>
    <s v="PCP RM &amp; PM"/>
  </r>
  <r>
    <s v="ZPKG"/>
    <x v="1"/>
    <x v="3"/>
    <x v="3"/>
    <n v="102"/>
    <n v="115"/>
    <x v="3"/>
    <n v="10"/>
    <n v="112"/>
    <s v="MIRO"/>
    <s v="Purchase"/>
    <s v="RE"/>
    <n v="2016"/>
    <x v="0"/>
    <n v="5105690015"/>
    <n v="1573"/>
    <n v="1"/>
    <s v="INR"/>
    <x v="5"/>
    <x v="5"/>
    <x v="0"/>
    <n v="83077"/>
    <s v="NOS"/>
    <m/>
    <s v="V0"/>
    <s v="0% INPUT TAX"/>
    <s v="TRANSPORTER"/>
    <s v="TRANSPORT LOCAL"/>
    <n v="0"/>
    <n v="0"/>
    <n v="0"/>
    <n v="0"/>
    <n v="0"/>
    <n v="0"/>
    <m/>
    <n v="0"/>
    <n v="0"/>
    <n v="0"/>
    <n v="0"/>
    <n v="0"/>
    <m/>
    <n v="8079.86"/>
    <s v="PCP RM &amp; PM"/>
  </r>
  <r>
    <s v="ZPKG"/>
    <x v="1"/>
    <x v="3"/>
    <x v="3"/>
    <n v="102"/>
    <n v="115"/>
    <x v="16"/>
    <n v="10"/>
    <n v="112"/>
    <s v="MIRO"/>
    <s v="Purchase"/>
    <s v="RE"/>
    <n v="2016"/>
    <x v="0"/>
    <n v="5105690015"/>
    <n v="1573"/>
    <n v="1"/>
    <s v="INR"/>
    <x v="5"/>
    <x v="5"/>
    <x v="0"/>
    <n v="20000"/>
    <s v="NOS"/>
    <m/>
    <s v="V0"/>
    <s v="0% INPUT TAX"/>
    <s v="TRANSPORTER"/>
    <s v="TRANSPORT LOCAL"/>
    <n v="0"/>
    <n v="0"/>
    <n v="0"/>
    <n v="0"/>
    <n v="0"/>
    <n v="0"/>
    <m/>
    <n v="0"/>
    <n v="0"/>
    <n v="0"/>
    <n v="0"/>
    <n v="0"/>
    <m/>
    <n v="1945.14"/>
    <s v="PCP RM &amp; PM"/>
  </r>
  <r>
    <s v="ZROH"/>
    <x v="2"/>
    <x v="15"/>
    <x v="15"/>
    <n v="102"/>
    <n v="110"/>
    <x v="23"/>
    <n v="10"/>
    <n v="114"/>
    <s v="MIRO"/>
    <s v="Purchase"/>
    <s v="RE"/>
    <n v="2016"/>
    <x v="1"/>
    <n v="5105690171"/>
    <n v="1685"/>
    <n v="1"/>
    <s v="INR"/>
    <x v="5"/>
    <x v="5"/>
    <x v="0"/>
    <n v="1000"/>
    <s v="KG"/>
    <m/>
    <s v="V0"/>
    <s v="0% INPUT TAX"/>
    <s v="TRANSPORTER"/>
    <s v="TRANSPORT LOCAL"/>
    <n v="0"/>
    <n v="0"/>
    <n v="0"/>
    <n v="0"/>
    <n v="0"/>
    <n v="0"/>
    <m/>
    <n v="0"/>
    <n v="0"/>
    <n v="0"/>
    <n v="0"/>
    <n v="0"/>
    <m/>
    <n v="9712.5"/>
    <s v="PCP RM &amp; PM"/>
  </r>
  <r>
    <s v="ZROH"/>
    <x v="2"/>
    <x v="15"/>
    <x v="15"/>
    <n v="102"/>
    <n v="110"/>
    <x v="23"/>
    <n v="20"/>
    <n v="114"/>
    <s v="MIRO"/>
    <s v="Purchase"/>
    <s v="RE"/>
    <n v="2016"/>
    <x v="1"/>
    <n v="5105690171"/>
    <n v="1685"/>
    <n v="1"/>
    <s v="INR"/>
    <x v="5"/>
    <x v="5"/>
    <x v="0"/>
    <n v="1200"/>
    <s v="KG"/>
    <m/>
    <s v="V0"/>
    <s v="0% INPUT TAX"/>
    <s v="TRANSPORTER"/>
    <s v="TRANSPORT LOCAL"/>
    <n v="0"/>
    <n v="0"/>
    <n v="0"/>
    <n v="0"/>
    <n v="0"/>
    <n v="0"/>
    <m/>
    <n v="0"/>
    <n v="0"/>
    <n v="0"/>
    <n v="0"/>
    <n v="0"/>
    <m/>
    <n v="11654"/>
    <s v="PCP RM &amp; PM"/>
  </r>
  <r>
    <s v="ZROH"/>
    <x v="2"/>
    <x v="17"/>
    <x v="17"/>
    <n v="102"/>
    <n v="110"/>
    <x v="43"/>
    <n v="10"/>
    <n v="114"/>
    <s v="MIRO"/>
    <s v="Purchase"/>
    <s v="RE"/>
    <n v="2016"/>
    <x v="1"/>
    <n v="5105691072"/>
    <n v="959"/>
    <n v="1"/>
    <s v="INR"/>
    <x v="4"/>
    <x v="4"/>
    <x v="0"/>
    <n v="680"/>
    <s v="KG"/>
    <m/>
    <s v="V0"/>
    <s v="0% INPUT TAX"/>
    <s v="CHA"/>
    <s v="CLEARING CHARGES"/>
    <n v="0"/>
    <n v="0"/>
    <n v="0"/>
    <n v="0"/>
    <n v="0"/>
    <n v="0"/>
    <m/>
    <n v="0"/>
    <n v="0"/>
    <n v="0"/>
    <n v="0"/>
    <n v="2999.82"/>
    <m/>
    <m/>
    <s v="PCP RM &amp; PM"/>
  </r>
  <r>
    <s v="ZROH"/>
    <x v="2"/>
    <x v="17"/>
    <x v="17"/>
    <n v="102"/>
    <n v="110"/>
    <x v="43"/>
    <n v="10"/>
    <n v="114"/>
    <s v="MIRO"/>
    <s v="Purchase"/>
    <s v="RE"/>
    <n v="2016"/>
    <x v="1"/>
    <n v="5105691072"/>
    <n v="959"/>
    <n v="1"/>
    <s v="INR"/>
    <x v="4"/>
    <x v="4"/>
    <x v="0"/>
    <n v="680"/>
    <s v="KG"/>
    <m/>
    <s v="V0"/>
    <s v="0% INPUT TAX"/>
    <s v="CHA"/>
    <s v="CLEARING CHARGES"/>
    <n v="0"/>
    <n v="0"/>
    <n v="0"/>
    <n v="0"/>
    <n v="0"/>
    <n v="0"/>
    <m/>
    <n v="0"/>
    <n v="0"/>
    <n v="0"/>
    <n v="0"/>
    <n v="4999.9399999999996"/>
    <m/>
    <m/>
    <s v="PCP RM &amp; PM"/>
  </r>
  <r>
    <s v="ZROH"/>
    <x v="2"/>
    <x v="17"/>
    <x v="17"/>
    <n v="102"/>
    <n v="110"/>
    <x v="43"/>
    <n v="10"/>
    <n v="114"/>
    <s v="MIRO"/>
    <s v="Purchase"/>
    <s v="RE"/>
    <n v="2016"/>
    <x v="1"/>
    <n v="5105691072"/>
    <n v="959"/>
    <n v="1"/>
    <s v="INR"/>
    <x v="4"/>
    <x v="4"/>
    <x v="0"/>
    <n v="680"/>
    <s v="KG"/>
    <m/>
    <s v="V0"/>
    <s v="0% INPUT TAX"/>
    <s v="CHA"/>
    <s v="CLEARING CHARGES"/>
    <n v="0"/>
    <n v="0"/>
    <n v="0"/>
    <n v="0"/>
    <n v="0"/>
    <n v="0"/>
    <m/>
    <n v="0"/>
    <n v="0"/>
    <n v="0"/>
    <n v="0"/>
    <n v="400.3"/>
    <m/>
    <m/>
    <s v="PCP RM &amp; PM"/>
  </r>
  <r>
    <s v="ZROH"/>
    <x v="2"/>
    <x v="17"/>
    <x v="17"/>
    <n v="102"/>
    <n v="110"/>
    <x v="43"/>
    <n v="10"/>
    <n v="114"/>
    <s v="MIRO"/>
    <s v="Purchase"/>
    <s v="RE"/>
    <n v="2016"/>
    <x v="1"/>
    <n v="5105691072"/>
    <n v="959"/>
    <n v="1"/>
    <s v="INR"/>
    <x v="4"/>
    <x v="4"/>
    <x v="0"/>
    <n v="680"/>
    <s v="KG"/>
    <m/>
    <s v="V0"/>
    <s v="0% INPUT TAX"/>
    <s v="CHA"/>
    <s v="CLEARING CHARGES"/>
    <n v="0"/>
    <n v="0"/>
    <n v="0"/>
    <n v="0"/>
    <n v="0"/>
    <n v="0"/>
    <m/>
    <n v="0"/>
    <n v="0"/>
    <n v="0"/>
    <n v="0"/>
    <n v="4631.2299999999996"/>
    <m/>
    <m/>
    <s v="PCP RM &amp; PM"/>
  </r>
  <r>
    <s v="ZROH"/>
    <x v="2"/>
    <x v="17"/>
    <x v="17"/>
    <n v="102"/>
    <n v="110"/>
    <x v="43"/>
    <n v="10"/>
    <n v="114"/>
    <s v="MIRO"/>
    <s v="Purchase"/>
    <s v="RE"/>
    <n v="2016"/>
    <x v="1"/>
    <n v="5105691072"/>
    <n v="959"/>
    <n v="1"/>
    <s v="INR"/>
    <x v="4"/>
    <x v="4"/>
    <x v="0"/>
    <n v="680"/>
    <s v="KG"/>
    <m/>
    <s v="V0"/>
    <s v="0% INPUT TAX"/>
    <s v="CHA"/>
    <s v="CLEARING CHARGES"/>
    <n v="0"/>
    <n v="0"/>
    <n v="0"/>
    <n v="0"/>
    <n v="0"/>
    <n v="0"/>
    <m/>
    <n v="0"/>
    <n v="0"/>
    <n v="0"/>
    <n v="0"/>
    <n v="999.71"/>
    <m/>
    <m/>
    <s v="PCP RM &amp; PM"/>
  </r>
  <r>
    <s v="ZROH"/>
    <x v="2"/>
    <x v="2"/>
    <x v="2"/>
    <n v="102"/>
    <n v="115"/>
    <x v="47"/>
    <n v="10"/>
    <n v="112"/>
    <s v="MIRO"/>
    <s v="Purchase"/>
    <s v="RE"/>
    <n v="2016"/>
    <x v="0"/>
    <n v="5105691645"/>
    <n v="929"/>
    <n v="1"/>
    <s v="INR"/>
    <x v="4"/>
    <x v="4"/>
    <x v="0"/>
    <n v="893.45"/>
    <s v="KG"/>
    <m/>
    <s v="V0"/>
    <s v="0% INPUT TAX"/>
    <s v="CHA"/>
    <s v="CLEARING CHARGES"/>
    <n v="0"/>
    <n v="0"/>
    <n v="0"/>
    <n v="0"/>
    <n v="0"/>
    <n v="0"/>
    <m/>
    <n v="0"/>
    <n v="0"/>
    <n v="0"/>
    <n v="0"/>
    <n v="1974.22"/>
    <m/>
    <m/>
    <s v="PCP RM &amp; PM"/>
  </r>
  <r>
    <s v="ZROH"/>
    <x v="2"/>
    <x v="2"/>
    <x v="2"/>
    <n v="102"/>
    <n v="115"/>
    <x v="47"/>
    <n v="10"/>
    <n v="112"/>
    <s v="MIRO"/>
    <s v="Purchase"/>
    <s v="RE"/>
    <n v="2016"/>
    <x v="0"/>
    <n v="5105691645"/>
    <n v="929"/>
    <n v="1"/>
    <s v="INR"/>
    <x v="4"/>
    <x v="4"/>
    <x v="0"/>
    <n v="893.45"/>
    <s v="KG"/>
    <m/>
    <s v="V0"/>
    <s v="0% INPUT TAX"/>
    <s v="CHA"/>
    <s v="CLEARING CHARGES"/>
    <n v="0"/>
    <n v="0"/>
    <n v="0"/>
    <n v="0"/>
    <n v="0"/>
    <n v="0"/>
    <m/>
    <n v="0"/>
    <n v="0"/>
    <n v="0"/>
    <n v="0"/>
    <n v="5923.28"/>
    <m/>
    <m/>
    <s v="PCP RM &amp; PM"/>
  </r>
  <r>
    <s v="ZROH"/>
    <x v="2"/>
    <x v="2"/>
    <x v="2"/>
    <n v="102"/>
    <n v="115"/>
    <x v="47"/>
    <n v="10"/>
    <n v="112"/>
    <s v="MIRO"/>
    <s v="Purchase"/>
    <s v="RE"/>
    <n v="2016"/>
    <x v="0"/>
    <n v="5105691645"/>
    <n v="929"/>
    <n v="1"/>
    <s v="INR"/>
    <x v="4"/>
    <x v="4"/>
    <x v="0"/>
    <n v="893.45"/>
    <s v="KG"/>
    <m/>
    <s v="V0"/>
    <s v="0% INPUT TAX"/>
    <s v="CHA"/>
    <s v="CLEARING CHARGES"/>
    <n v="0"/>
    <n v="0"/>
    <n v="0"/>
    <n v="0"/>
    <n v="0"/>
    <n v="0"/>
    <m/>
    <n v="0"/>
    <n v="0"/>
    <n v="0"/>
    <n v="0"/>
    <n v="987.43"/>
    <m/>
    <m/>
    <s v="PCP RM &amp; PM"/>
  </r>
  <r>
    <s v="ZROH"/>
    <x v="2"/>
    <x v="2"/>
    <x v="2"/>
    <n v="102"/>
    <n v="115"/>
    <x v="47"/>
    <n v="10"/>
    <n v="112"/>
    <s v="MIRO"/>
    <s v="Purchase"/>
    <s v="RE"/>
    <n v="2016"/>
    <x v="0"/>
    <n v="5105691645"/>
    <n v="929"/>
    <n v="1"/>
    <s v="INR"/>
    <x v="4"/>
    <x v="4"/>
    <x v="0"/>
    <n v="893.45"/>
    <s v="KG"/>
    <m/>
    <s v="V0"/>
    <s v="0% INPUT TAX"/>
    <s v="CHA"/>
    <s v="CLEARING CHARGES"/>
    <n v="0"/>
    <n v="0"/>
    <n v="0"/>
    <n v="0"/>
    <n v="0"/>
    <n v="0"/>
    <m/>
    <n v="0"/>
    <n v="0"/>
    <n v="0"/>
    <n v="0"/>
    <n v="3942.79"/>
    <m/>
    <m/>
    <s v="PCP RM &amp; PM"/>
  </r>
  <r>
    <s v="ZROH"/>
    <x v="2"/>
    <x v="2"/>
    <x v="2"/>
    <n v="102"/>
    <n v="115"/>
    <x v="47"/>
    <n v="10"/>
    <n v="112"/>
    <s v="MIRO"/>
    <s v="Purchase"/>
    <s v="RE"/>
    <n v="2016"/>
    <x v="0"/>
    <n v="5105691645"/>
    <n v="929"/>
    <n v="1"/>
    <s v="INR"/>
    <x v="4"/>
    <x v="4"/>
    <x v="0"/>
    <n v="893.45"/>
    <s v="KG"/>
    <m/>
    <s v="V0"/>
    <s v="0% INPUT TAX"/>
    <s v="CHA"/>
    <s v="CLEARING CHARGES"/>
    <n v="0"/>
    <n v="0"/>
    <n v="0"/>
    <n v="0"/>
    <n v="0"/>
    <n v="0"/>
    <m/>
    <n v="0"/>
    <n v="0"/>
    <n v="0"/>
    <n v="0"/>
    <n v="5923.28"/>
    <m/>
    <m/>
    <s v="PCP RM &amp; PM"/>
  </r>
  <r>
    <s v="ZROH"/>
    <x v="0"/>
    <x v="0"/>
    <x v="0"/>
    <n v="102"/>
    <n v="115"/>
    <x v="57"/>
    <n v="10"/>
    <n v="112"/>
    <s v="MIRO"/>
    <s v="Purchase"/>
    <s v="RE"/>
    <n v="2016"/>
    <x v="0"/>
    <n v="5105691453"/>
    <s v="1094/194"/>
    <n v="1"/>
    <s v="INR"/>
    <x v="4"/>
    <x v="4"/>
    <x v="0"/>
    <n v="25"/>
    <s v="KG"/>
    <m/>
    <s v="Y9"/>
    <s v="I-112-14% ST (NON INV)"/>
    <s v="CHA"/>
    <s v="CLEARING CHARGES"/>
    <n v="0"/>
    <n v="0"/>
    <n v="0"/>
    <n v="0"/>
    <n v="0"/>
    <n v="0"/>
    <m/>
    <n v="0"/>
    <n v="0"/>
    <n v="0"/>
    <n v="0"/>
    <n v="6042"/>
    <m/>
    <m/>
    <s v="PCP RM &amp; PM"/>
  </r>
  <r>
    <s v="ZROH"/>
    <x v="0"/>
    <x v="13"/>
    <x v="13"/>
    <n v="102"/>
    <n v="120"/>
    <x v="56"/>
    <n v="10"/>
    <n v="114"/>
    <s v="MIRO"/>
    <s v="Purchase"/>
    <s v="RE"/>
    <n v="2016"/>
    <x v="1"/>
    <n v="5105691463"/>
    <s v="1103/103"/>
    <n v="1"/>
    <s v="INR"/>
    <x v="4"/>
    <x v="4"/>
    <x v="0"/>
    <n v="175"/>
    <s v="KG"/>
    <m/>
    <s v="PO"/>
    <s v="I-INV- 14% ST"/>
    <s v="CHA"/>
    <s v="CLEARING CHARGES"/>
    <n v="0"/>
    <n v="0"/>
    <n v="0"/>
    <n v="0"/>
    <n v="0"/>
    <n v="0"/>
    <m/>
    <n v="0"/>
    <n v="0"/>
    <n v="0"/>
    <n v="0"/>
    <n v="5016"/>
    <m/>
    <m/>
    <s v="PCP RM &amp; PM"/>
  </r>
  <r>
    <s v="ZROH"/>
    <x v="3"/>
    <x v="11"/>
    <x v="11"/>
    <n v="102"/>
    <n v="110"/>
    <x v="55"/>
    <n v="10"/>
    <n v="114"/>
    <s v="MIRO"/>
    <s v="Purchase"/>
    <s v="RE"/>
    <n v="2016"/>
    <x v="1"/>
    <n v="5105691464"/>
    <s v="1101/101"/>
    <n v="1"/>
    <s v="INR"/>
    <x v="4"/>
    <x v="4"/>
    <x v="0"/>
    <n v="190"/>
    <s v="KG"/>
    <m/>
    <s v="PO"/>
    <s v="I-INV- 14% ST"/>
    <s v="CHA"/>
    <s v="CLEARING CHARGES"/>
    <n v="0"/>
    <n v="0"/>
    <n v="0"/>
    <n v="0"/>
    <n v="0"/>
    <n v="0"/>
    <m/>
    <n v="0"/>
    <n v="0"/>
    <n v="0"/>
    <n v="0"/>
    <n v="5586"/>
    <m/>
    <m/>
    <s v="PCP RM &amp; PM"/>
  </r>
  <r>
    <s v="ZPKG"/>
    <x v="1"/>
    <x v="3"/>
    <x v="3"/>
    <n v="102"/>
    <n v="115"/>
    <x v="32"/>
    <n v="10"/>
    <n v="112"/>
    <s v="MIRO"/>
    <s v="Purchase"/>
    <s v="RE"/>
    <n v="2016"/>
    <x v="0"/>
    <n v="5105691448"/>
    <s v="668/668"/>
    <n v="1"/>
    <s v="INR"/>
    <x v="4"/>
    <x v="4"/>
    <x v="0"/>
    <n v="36000"/>
    <s v="NOS"/>
    <m/>
    <s v="Y9"/>
    <s v="I-112-14% ST (NON INV)"/>
    <s v="CHA"/>
    <s v="CLEARING CHARGES"/>
    <n v="0"/>
    <n v="0"/>
    <n v="0"/>
    <n v="0"/>
    <n v="0"/>
    <n v="0"/>
    <m/>
    <n v="0"/>
    <n v="0"/>
    <n v="0"/>
    <n v="0"/>
    <n v="1596"/>
    <m/>
    <m/>
    <s v="PCP RM &amp; PM"/>
  </r>
  <r>
    <s v="ZPKG"/>
    <x v="1"/>
    <x v="3"/>
    <x v="3"/>
    <n v="102"/>
    <n v="115"/>
    <x v="16"/>
    <n v="10"/>
    <n v="112"/>
    <s v="MIRO"/>
    <s v="Purchase"/>
    <s v="RE"/>
    <n v="2016"/>
    <x v="0"/>
    <n v="5105691448"/>
    <s v="668/668"/>
    <n v="1"/>
    <s v="INR"/>
    <x v="4"/>
    <x v="4"/>
    <x v="0"/>
    <n v="196000"/>
    <s v="NOS"/>
    <m/>
    <s v="Y9"/>
    <s v="I-112-14% ST (NON INV)"/>
    <s v="CHA"/>
    <s v="CLEARING CHARGES"/>
    <n v="0"/>
    <n v="0"/>
    <n v="0"/>
    <n v="0"/>
    <n v="0"/>
    <n v="0"/>
    <m/>
    <n v="0"/>
    <n v="0"/>
    <n v="0"/>
    <n v="0"/>
    <n v="3876"/>
    <m/>
    <m/>
    <s v="PCP RM &amp; PM"/>
  </r>
  <r>
    <s v="ZROH"/>
    <x v="0"/>
    <x v="13"/>
    <x v="13"/>
    <n v="102"/>
    <n v="120"/>
    <x v="53"/>
    <n v="10"/>
    <n v="114"/>
    <s v="MIRO"/>
    <s v="Purchase"/>
    <s v="RE"/>
    <n v="2016"/>
    <x v="1"/>
    <n v="5105691461"/>
    <s v="1150/150"/>
    <n v="1"/>
    <s v="INR"/>
    <x v="4"/>
    <x v="4"/>
    <x v="0"/>
    <n v="225"/>
    <s v="KG"/>
    <m/>
    <s v="PO"/>
    <s v="I-INV- 14% ST"/>
    <s v="CHA"/>
    <s v="CLEARING CHARGES"/>
    <n v="0"/>
    <n v="0"/>
    <n v="0"/>
    <n v="0"/>
    <n v="0"/>
    <n v="0"/>
    <m/>
    <n v="0"/>
    <n v="0"/>
    <n v="0"/>
    <n v="0"/>
    <n v="5016"/>
    <m/>
    <m/>
    <s v="PCP RM &amp; PM"/>
  </r>
  <r>
    <s v="ZROH"/>
    <x v="2"/>
    <x v="15"/>
    <x v="15"/>
    <n v="102"/>
    <n v="110"/>
    <x v="54"/>
    <n v="10"/>
    <n v="114"/>
    <s v="MIRO"/>
    <s v="Purchase"/>
    <s v="RE"/>
    <n v="2016"/>
    <x v="1"/>
    <n v="5105691469"/>
    <s v="1102/102"/>
    <n v="1"/>
    <s v="INR"/>
    <x v="4"/>
    <x v="4"/>
    <x v="0"/>
    <n v="1000"/>
    <s v="KG"/>
    <m/>
    <s v="PO"/>
    <s v="I-INV- 14% ST"/>
    <s v="CHA"/>
    <s v="CLEARING CHARGES"/>
    <n v="0"/>
    <n v="0"/>
    <n v="0"/>
    <n v="0"/>
    <n v="0"/>
    <n v="0"/>
    <m/>
    <n v="0"/>
    <n v="0"/>
    <n v="0"/>
    <n v="0"/>
    <n v="5016"/>
    <m/>
    <m/>
    <s v="PCP RM &amp; PM"/>
  </r>
  <r>
    <s v="ZROH"/>
    <x v="0"/>
    <x v="0"/>
    <x v="0"/>
    <n v="102"/>
    <n v="115"/>
    <x v="57"/>
    <n v="10"/>
    <n v="112"/>
    <s v="MIRO"/>
    <s v="Purchase"/>
    <s v="RE"/>
    <n v="2016"/>
    <x v="0"/>
    <n v="5105691627"/>
    <n v="1094"/>
    <n v="1"/>
    <s v="INR"/>
    <x v="4"/>
    <x v="4"/>
    <x v="0"/>
    <n v="25"/>
    <s v="KG"/>
    <m/>
    <s v="V0"/>
    <s v="0% INPUT TAX"/>
    <s v="CHA"/>
    <s v="CLEARING CHARGES"/>
    <n v="0"/>
    <n v="0"/>
    <n v="0"/>
    <n v="0"/>
    <n v="0"/>
    <n v="0"/>
    <m/>
    <n v="0"/>
    <n v="0"/>
    <n v="0"/>
    <n v="0"/>
    <n v="200.22"/>
    <m/>
    <m/>
    <s v="PCP RM &amp; PM"/>
  </r>
  <r>
    <s v="ZROH"/>
    <x v="0"/>
    <x v="0"/>
    <x v="0"/>
    <n v="102"/>
    <n v="115"/>
    <x v="57"/>
    <n v="10"/>
    <n v="112"/>
    <s v="MIRO"/>
    <s v="Purchase"/>
    <s v="RE"/>
    <n v="2016"/>
    <x v="0"/>
    <n v="5105691627"/>
    <n v="1094"/>
    <n v="1"/>
    <s v="INR"/>
    <x v="4"/>
    <x v="4"/>
    <x v="0"/>
    <n v="25"/>
    <s v="KG"/>
    <m/>
    <s v="V0"/>
    <s v="0% INPUT TAX"/>
    <s v="CHA"/>
    <s v="CLEARING CHARGES"/>
    <n v="0"/>
    <n v="0"/>
    <n v="0"/>
    <n v="0"/>
    <n v="0"/>
    <n v="0"/>
    <m/>
    <n v="0"/>
    <n v="0"/>
    <n v="0"/>
    <n v="0"/>
    <n v="28552.97"/>
    <m/>
    <m/>
    <s v="PCP RM &amp; PM"/>
  </r>
  <r>
    <s v="ZROH"/>
    <x v="0"/>
    <x v="0"/>
    <x v="0"/>
    <n v="102"/>
    <n v="115"/>
    <x v="57"/>
    <n v="10"/>
    <n v="112"/>
    <s v="MIRO"/>
    <s v="Purchase"/>
    <s v="RE"/>
    <n v="2016"/>
    <x v="0"/>
    <n v="5105691627"/>
    <n v="1094"/>
    <n v="1"/>
    <s v="INR"/>
    <x v="4"/>
    <x v="4"/>
    <x v="0"/>
    <n v="25"/>
    <s v="KG"/>
    <m/>
    <s v="V0"/>
    <s v="0% INPUT TAX"/>
    <s v="CHA"/>
    <s v="CLEARING CHARGES"/>
    <n v="0"/>
    <n v="0"/>
    <n v="0"/>
    <n v="0"/>
    <n v="0"/>
    <n v="0"/>
    <m/>
    <n v="0"/>
    <n v="0"/>
    <n v="0"/>
    <n v="0"/>
    <n v="999.81"/>
    <m/>
    <m/>
    <s v="PCP RM &amp; PM"/>
  </r>
  <r>
    <s v="ZROH"/>
    <x v="0"/>
    <x v="13"/>
    <x v="13"/>
    <n v="102"/>
    <n v="120"/>
    <x v="53"/>
    <n v="10"/>
    <n v="114"/>
    <s v="MIRO"/>
    <s v="Purchase"/>
    <s v="RE"/>
    <n v="2016"/>
    <x v="1"/>
    <n v="5105691629"/>
    <n v="1150"/>
    <n v="1"/>
    <s v="INR"/>
    <x v="4"/>
    <x v="4"/>
    <x v="0"/>
    <n v="225"/>
    <s v="KG"/>
    <m/>
    <s v="V0"/>
    <s v="0% INPUT TAX"/>
    <s v="CHA"/>
    <s v="CLEARING CHARGES"/>
    <n v="0"/>
    <n v="0"/>
    <n v="0"/>
    <n v="0"/>
    <n v="0"/>
    <n v="0"/>
    <m/>
    <n v="0"/>
    <n v="0"/>
    <n v="0"/>
    <n v="0"/>
    <n v="1500.01"/>
    <m/>
    <m/>
    <s v="PCP RM &amp; PM"/>
  </r>
  <r>
    <s v="ZROH"/>
    <x v="0"/>
    <x v="13"/>
    <x v="13"/>
    <n v="102"/>
    <n v="120"/>
    <x v="53"/>
    <n v="10"/>
    <n v="114"/>
    <s v="MIRO"/>
    <s v="Purchase"/>
    <s v="RE"/>
    <n v="2016"/>
    <x v="1"/>
    <n v="5105691629"/>
    <n v="1150"/>
    <n v="1"/>
    <s v="INR"/>
    <x v="4"/>
    <x v="4"/>
    <x v="0"/>
    <n v="225"/>
    <s v="KG"/>
    <m/>
    <s v="V0"/>
    <s v="0% INPUT TAX"/>
    <s v="CHA"/>
    <s v="CLEARING CHARGES"/>
    <n v="0"/>
    <n v="0"/>
    <n v="0"/>
    <n v="0"/>
    <n v="0"/>
    <n v="0"/>
    <m/>
    <n v="0"/>
    <n v="0"/>
    <n v="0"/>
    <n v="0"/>
    <n v="1500.01"/>
    <m/>
    <m/>
    <s v="PCP RM &amp; PM"/>
  </r>
  <r>
    <s v="ZROH"/>
    <x v="0"/>
    <x v="13"/>
    <x v="13"/>
    <n v="102"/>
    <n v="120"/>
    <x v="53"/>
    <n v="10"/>
    <n v="114"/>
    <s v="MIRO"/>
    <s v="Purchase"/>
    <s v="RE"/>
    <n v="2016"/>
    <x v="1"/>
    <n v="5105691629"/>
    <n v="1150"/>
    <n v="1"/>
    <s v="INR"/>
    <x v="4"/>
    <x v="4"/>
    <x v="0"/>
    <n v="225"/>
    <s v="KG"/>
    <m/>
    <s v="V0"/>
    <s v="0% INPUT TAX"/>
    <s v="CHA"/>
    <s v="CLEARING CHARGES"/>
    <n v="0"/>
    <n v="0"/>
    <n v="0"/>
    <n v="0"/>
    <n v="0"/>
    <n v="0"/>
    <m/>
    <n v="0"/>
    <n v="0"/>
    <n v="0"/>
    <n v="0"/>
    <n v="100.09"/>
    <m/>
    <m/>
    <s v="PCP RM &amp; PM"/>
  </r>
  <r>
    <s v="ZROH"/>
    <x v="0"/>
    <x v="13"/>
    <x v="13"/>
    <n v="102"/>
    <n v="120"/>
    <x v="53"/>
    <n v="10"/>
    <n v="114"/>
    <s v="MIRO"/>
    <s v="Purchase"/>
    <s v="RE"/>
    <n v="2016"/>
    <x v="1"/>
    <n v="5105691629"/>
    <n v="1150"/>
    <n v="1"/>
    <s v="INR"/>
    <x v="4"/>
    <x v="4"/>
    <x v="0"/>
    <n v="225"/>
    <s v="KG"/>
    <m/>
    <s v="V0"/>
    <s v="0% INPUT TAX"/>
    <s v="CHA"/>
    <s v="CLEARING CHARGES"/>
    <n v="0"/>
    <n v="0"/>
    <n v="0"/>
    <n v="0"/>
    <n v="0"/>
    <n v="0"/>
    <m/>
    <n v="0"/>
    <n v="0"/>
    <n v="0"/>
    <n v="0"/>
    <n v="11262.67"/>
    <m/>
    <m/>
    <s v="PCP RM &amp; PM"/>
  </r>
  <r>
    <s v="ZROH"/>
    <x v="0"/>
    <x v="13"/>
    <x v="13"/>
    <n v="102"/>
    <n v="120"/>
    <x v="53"/>
    <n v="10"/>
    <n v="114"/>
    <s v="MIRO"/>
    <s v="Purchase"/>
    <s v="RE"/>
    <n v="2016"/>
    <x v="1"/>
    <n v="5105691629"/>
    <n v="1150"/>
    <n v="1"/>
    <s v="INR"/>
    <x v="4"/>
    <x v="4"/>
    <x v="0"/>
    <n v="225"/>
    <s v="KG"/>
    <m/>
    <s v="V0"/>
    <s v="0% INPUT TAX"/>
    <s v="CHA"/>
    <s v="CLEARING CHARGES"/>
    <n v="0"/>
    <n v="0"/>
    <n v="0"/>
    <n v="0"/>
    <n v="0"/>
    <n v="0"/>
    <m/>
    <n v="0"/>
    <n v="0"/>
    <n v="0"/>
    <n v="0"/>
    <n v="1000.22"/>
    <m/>
    <m/>
    <s v="PCP RM &amp; PM"/>
  </r>
  <r>
    <s v="ZROH"/>
    <x v="3"/>
    <x v="11"/>
    <x v="11"/>
    <n v="102"/>
    <n v="110"/>
    <x v="55"/>
    <n v="10"/>
    <n v="114"/>
    <s v="MIRO"/>
    <s v="Purchase"/>
    <s v="RE"/>
    <n v="2016"/>
    <x v="1"/>
    <n v="5105691635"/>
    <n v="1101"/>
    <n v="1"/>
    <s v="INR"/>
    <x v="4"/>
    <x v="4"/>
    <x v="0"/>
    <n v="190"/>
    <s v="KG"/>
    <m/>
    <s v="V0"/>
    <s v="0% INPUT TAX"/>
    <s v="CHA"/>
    <s v="CLEARING CHARGES"/>
    <n v="0"/>
    <n v="0"/>
    <n v="0"/>
    <n v="0"/>
    <n v="0"/>
    <n v="0"/>
    <m/>
    <n v="0"/>
    <n v="0"/>
    <n v="0"/>
    <n v="0"/>
    <n v="2999.89"/>
    <m/>
    <m/>
    <s v="PCP RM &amp; PM"/>
  </r>
  <r>
    <s v="ZROH"/>
    <x v="3"/>
    <x v="11"/>
    <x v="11"/>
    <n v="102"/>
    <n v="110"/>
    <x v="55"/>
    <n v="10"/>
    <n v="114"/>
    <s v="MIRO"/>
    <s v="Purchase"/>
    <s v="RE"/>
    <n v="2016"/>
    <x v="1"/>
    <n v="5105691635"/>
    <n v="1101"/>
    <n v="1"/>
    <s v="INR"/>
    <x v="4"/>
    <x v="4"/>
    <x v="0"/>
    <n v="190"/>
    <s v="KG"/>
    <m/>
    <s v="V0"/>
    <s v="0% INPUT TAX"/>
    <s v="CHA"/>
    <s v="CLEARING CHARGES"/>
    <n v="0"/>
    <n v="0"/>
    <n v="0"/>
    <n v="0"/>
    <n v="0"/>
    <n v="0"/>
    <m/>
    <n v="0"/>
    <n v="0"/>
    <n v="0"/>
    <n v="0"/>
    <n v="2999.89"/>
    <m/>
    <m/>
    <s v="PCP RM &amp; PM"/>
  </r>
  <r>
    <s v="ZROH"/>
    <x v="3"/>
    <x v="11"/>
    <x v="11"/>
    <n v="102"/>
    <n v="110"/>
    <x v="55"/>
    <n v="10"/>
    <n v="114"/>
    <s v="MIRO"/>
    <s v="Purchase"/>
    <s v="RE"/>
    <n v="2016"/>
    <x v="1"/>
    <n v="5105691635"/>
    <n v="1101"/>
    <n v="1"/>
    <s v="INR"/>
    <x v="4"/>
    <x v="4"/>
    <x v="0"/>
    <n v="190"/>
    <s v="KG"/>
    <m/>
    <s v="V0"/>
    <s v="0% INPUT TAX"/>
    <s v="CHA"/>
    <s v="CLEARING CHARGES"/>
    <n v="0"/>
    <n v="0"/>
    <n v="0"/>
    <n v="0"/>
    <n v="0"/>
    <n v="0"/>
    <m/>
    <n v="0"/>
    <n v="0"/>
    <n v="0"/>
    <n v="0"/>
    <n v="199.76"/>
    <m/>
    <m/>
    <s v="PCP RM &amp; PM"/>
  </r>
  <r>
    <s v="ZROH"/>
    <x v="3"/>
    <x v="11"/>
    <x v="11"/>
    <n v="102"/>
    <n v="110"/>
    <x v="55"/>
    <n v="10"/>
    <n v="114"/>
    <s v="MIRO"/>
    <s v="Purchase"/>
    <s v="RE"/>
    <n v="2016"/>
    <x v="1"/>
    <n v="5105691635"/>
    <n v="1101"/>
    <n v="1"/>
    <s v="INR"/>
    <x v="4"/>
    <x v="4"/>
    <x v="0"/>
    <n v="190"/>
    <s v="KG"/>
    <m/>
    <s v="V0"/>
    <s v="0% INPUT TAX"/>
    <s v="CHA"/>
    <s v="CLEARING CHARGES"/>
    <n v="0"/>
    <n v="0"/>
    <n v="0"/>
    <n v="0"/>
    <n v="0"/>
    <n v="0"/>
    <m/>
    <n v="0"/>
    <n v="0"/>
    <n v="0"/>
    <n v="0"/>
    <n v="5000.29"/>
    <m/>
    <m/>
    <s v="PCP RM &amp; PM"/>
  </r>
  <r>
    <s v="ZROH"/>
    <x v="3"/>
    <x v="11"/>
    <x v="11"/>
    <n v="102"/>
    <n v="110"/>
    <x v="55"/>
    <n v="10"/>
    <n v="114"/>
    <s v="MIRO"/>
    <s v="Purchase"/>
    <s v="RE"/>
    <n v="2016"/>
    <x v="1"/>
    <n v="5105691635"/>
    <n v="1101"/>
    <n v="1"/>
    <s v="INR"/>
    <x v="4"/>
    <x v="4"/>
    <x v="0"/>
    <n v="190"/>
    <s v="KG"/>
    <m/>
    <s v="V0"/>
    <s v="0% INPUT TAX"/>
    <s v="CHA"/>
    <s v="CLEARING CHARGES"/>
    <n v="0"/>
    <n v="0"/>
    <n v="0"/>
    <n v="0"/>
    <n v="0"/>
    <n v="0"/>
    <m/>
    <n v="0"/>
    <n v="0"/>
    <n v="0"/>
    <n v="0"/>
    <n v="6812.17"/>
    <m/>
    <m/>
    <s v="PCP RM &amp; PM"/>
  </r>
  <r>
    <s v="ZROH"/>
    <x v="2"/>
    <x v="15"/>
    <x v="15"/>
    <n v="102"/>
    <n v="110"/>
    <x v="54"/>
    <n v="10"/>
    <n v="114"/>
    <s v="MIRO"/>
    <s v="Purchase"/>
    <s v="RE"/>
    <n v="2016"/>
    <x v="1"/>
    <n v="5105691609"/>
    <n v="1102"/>
    <n v="1"/>
    <s v="INR"/>
    <x v="4"/>
    <x v="4"/>
    <x v="0"/>
    <n v="1000"/>
    <s v="KG"/>
    <m/>
    <s v="V0"/>
    <s v="0% INPUT TAX"/>
    <s v="CHA"/>
    <s v="CLEARING CHARGES"/>
    <n v="0"/>
    <n v="0"/>
    <n v="0"/>
    <n v="0"/>
    <n v="0"/>
    <n v="0"/>
    <m/>
    <n v="0"/>
    <n v="0"/>
    <n v="0"/>
    <n v="0"/>
    <n v="6000.15"/>
    <m/>
    <m/>
    <s v="PCP RM &amp; PM"/>
  </r>
  <r>
    <s v="ZROH"/>
    <x v="2"/>
    <x v="15"/>
    <x v="15"/>
    <n v="102"/>
    <n v="110"/>
    <x v="54"/>
    <n v="10"/>
    <n v="114"/>
    <s v="MIRO"/>
    <s v="Purchase"/>
    <s v="RE"/>
    <n v="2016"/>
    <x v="1"/>
    <n v="5105691609"/>
    <n v="1102"/>
    <n v="1"/>
    <s v="INR"/>
    <x v="4"/>
    <x v="4"/>
    <x v="0"/>
    <n v="1000"/>
    <s v="KG"/>
    <m/>
    <s v="V0"/>
    <s v="0% INPUT TAX"/>
    <s v="CHA"/>
    <s v="CLEARING CHARGES"/>
    <n v="0"/>
    <n v="0"/>
    <n v="0"/>
    <n v="0"/>
    <n v="0"/>
    <n v="0"/>
    <m/>
    <n v="0"/>
    <n v="0"/>
    <n v="0"/>
    <n v="0"/>
    <n v="3999.94"/>
    <m/>
    <m/>
    <s v="PCP RM &amp; PM"/>
  </r>
  <r>
    <s v="ZROH"/>
    <x v="2"/>
    <x v="15"/>
    <x v="15"/>
    <n v="102"/>
    <n v="110"/>
    <x v="54"/>
    <n v="10"/>
    <n v="114"/>
    <s v="MIRO"/>
    <s v="Purchase"/>
    <s v="RE"/>
    <n v="2016"/>
    <x v="1"/>
    <n v="5105691609"/>
    <n v="1102"/>
    <n v="1"/>
    <s v="INR"/>
    <x v="4"/>
    <x v="4"/>
    <x v="0"/>
    <n v="1000"/>
    <s v="KG"/>
    <m/>
    <s v="V0"/>
    <s v="0% INPUT TAX"/>
    <s v="CHA"/>
    <s v="CLEARING CHARGES"/>
    <n v="0"/>
    <n v="0"/>
    <n v="0"/>
    <n v="0"/>
    <n v="0"/>
    <n v="0"/>
    <m/>
    <n v="0"/>
    <n v="0"/>
    <n v="0"/>
    <n v="0"/>
    <n v="199.88"/>
    <m/>
    <m/>
    <s v="PCP RM &amp; PM"/>
  </r>
  <r>
    <s v="ZROH"/>
    <x v="2"/>
    <x v="15"/>
    <x v="15"/>
    <n v="102"/>
    <n v="110"/>
    <x v="54"/>
    <n v="10"/>
    <n v="114"/>
    <s v="MIRO"/>
    <s v="Purchase"/>
    <s v="RE"/>
    <n v="2016"/>
    <x v="1"/>
    <n v="5105691609"/>
    <n v="1102"/>
    <n v="1"/>
    <s v="INR"/>
    <x v="4"/>
    <x v="4"/>
    <x v="0"/>
    <n v="1000"/>
    <s v="KG"/>
    <m/>
    <s v="V0"/>
    <s v="0% INPUT TAX"/>
    <s v="CHA"/>
    <s v="CLEARING CHARGES"/>
    <n v="0"/>
    <n v="0"/>
    <n v="0"/>
    <n v="0"/>
    <n v="0"/>
    <n v="0"/>
    <m/>
    <n v="0"/>
    <n v="0"/>
    <n v="0"/>
    <n v="0"/>
    <n v="14003.82"/>
    <m/>
    <m/>
    <s v="PCP RM &amp; PM"/>
  </r>
  <r>
    <s v="ZROH"/>
    <x v="2"/>
    <x v="15"/>
    <x v="15"/>
    <n v="102"/>
    <n v="110"/>
    <x v="54"/>
    <n v="10"/>
    <n v="114"/>
    <s v="MIRO"/>
    <s v="Purchase"/>
    <s v="RE"/>
    <n v="2016"/>
    <x v="1"/>
    <n v="5105691609"/>
    <n v="1102"/>
    <n v="1"/>
    <s v="INR"/>
    <x v="4"/>
    <x v="4"/>
    <x v="0"/>
    <n v="1000"/>
    <s v="KG"/>
    <m/>
    <s v="V0"/>
    <s v="0% INPUT TAX"/>
    <s v="CHA"/>
    <s v="CLEARING CHARGES"/>
    <n v="0"/>
    <n v="0"/>
    <n v="0"/>
    <n v="0"/>
    <n v="0"/>
    <n v="0"/>
    <m/>
    <n v="0"/>
    <n v="0"/>
    <n v="0"/>
    <n v="0"/>
    <n v="2000.21"/>
    <m/>
    <m/>
    <s v="PCP RM &amp; PM"/>
  </r>
  <r>
    <s v="ZROH"/>
    <x v="0"/>
    <x v="13"/>
    <x v="13"/>
    <n v="102"/>
    <n v="120"/>
    <x v="56"/>
    <n v="10"/>
    <n v="114"/>
    <s v="MIRO"/>
    <s v="Purchase"/>
    <s v="RE"/>
    <n v="2016"/>
    <x v="1"/>
    <n v="5105691610"/>
    <n v="1103"/>
    <n v="1"/>
    <s v="INR"/>
    <x v="4"/>
    <x v="4"/>
    <x v="0"/>
    <n v="175"/>
    <s v="KG"/>
    <m/>
    <s v="V0"/>
    <s v="0% INPUT TAX"/>
    <s v="CHA"/>
    <s v="CLEARING CHARGES"/>
    <n v="0"/>
    <n v="0"/>
    <n v="0"/>
    <n v="0"/>
    <n v="0"/>
    <n v="0"/>
    <m/>
    <n v="0"/>
    <n v="0"/>
    <n v="0"/>
    <n v="0"/>
    <n v="15310"/>
    <m/>
    <m/>
    <s v="PCP RM &amp; PM"/>
  </r>
  <r>
    <s v="ZROH"/>
    <x v="2"/>
    <x v="15"/>
    <x v="15"/>
    <n v="102"/>
    <n v="110"/>
    <x v="51"/>
    <n v="10"/>
    <n v="114"/>
    <s v="MIRO"/>
    <s v="Purchase"/>
    <s v="RE"/>
    <n v="2016"/>
    <x v="1"/>
    <n v="5105691640"/>
    <n v="1056"/>
    <n v="1"/>
    <s v="INR"/>
    <x v="4"/>
    <x v="4"/>
    <x v="0"/>
    <n v="1000"/>
    <s v="KG"/>
    <m/>
    <s v="V0"/>
    <s v="0% INPUT TAX"/>
    <s v="CHA"/>
    <s v="CLEARING CHARGES"/>
    <n v="0"/>
    <n v="0"/>
    <n v="0"/>
    <n v="0"/>
    <n v="0"/>
    <n v="0"/>
    <m/>
    <n v="0"/>
    <n v="0"/>
    <n v="0"/>
    <n v="0"/>
    <n v="4999.8"/>
    <m/>
    <m/>
    <s v="PCP RM &amp; PM"/>
  </r>
  <r>
    <s v="ZROH"/>
    <x v="2"/>
    <x v="15"/>
    <x v="15"/>
    <n v="102"/>
    <n v="110"/>
    <x v="51"/>
    <n v="10"/>
    <n v="114"/>
    <s v="MIRO"/>
    <s v="Purchase"/>
    <s v="RE"/>
    <n v="2016"/>
    <x v="1"/>
    <n v="5105691640"/>
    <n v="1056"/>
    <n v="1"/>
    <s v="INR"/>
    <x v="4"/>
    <x v="4"/>
    <x v="0"/>
    <n v="1000"/>
    <s v="KG"/>
    <m/>
    <s v="V0"/>
    <s v="0% INPUT TAX"/>
    <s v="CHA"/>
    <s v="CLEARING CHARGES"/>
    <n v="0"/>
    <n v="0"/>
    <n v="0"/>
    <n v="0"/>
    <n v="0"/>
    <n v="0"/>
    <m/>
    <n v="0"/>
    <n v="0"/>
    <n v="0"/>
    <n v="0"/>
    <n v="4999.8"/>
    <m/>
    <m/>
    <s v="PCP RM &amp; PM"/>
  </r>
  <r>
    <s v="ZROH"/>
    <x v="2"/>
    <x v="15"/>
    <x v="15"/>
    <n v="102"/>
    <n v="110"/>
    <x v="51"/>
    <n v="10"/>
    <n v="114"/>
    <s v="MIRO"/>
    <s v="Purchase"/>
    <s v="RE"/>
    <n v="2016"/>
    <x v="1"/>
    <n v="5105691640"/>
    <n v="1056"/>
    <n v="1"/>
    <s v="INR"/>
    <x v="4"/>
    <x v="4"/>
    <x v="0"/>
    <n v="1000"/>
    <s v="KG"/>
    <m/>
    <s v="V0"/>
    <s v="0% INPUT TAX"/>
    <s v="CHA"/>
    <s v="CLEARING CHARGES"/>
    <n v="0"/>
    <n v="0"/>
    <n v="0"/>
    <n v="0"/>
    <n v="0"/>
    <n v="0"/>
    <m/>
    <n v="0"/>
    <n v="0"/>
    <n v="0"/>
    <n v="0"/>
    <n v="999.86"/>
    <m/>
    <m/>
    <s v="PCP RM &amp; PM"/>
  </r>
  <r>
    <s v="ZROH"/>
    <x v="2"/>
    <x v="15"/>
    <x v="15"/>
    <n v="102"/>
    <n v="110"/>
    <x v="51"/>
    <n v="10"/>
    <n v="114"/>
    <s v="MIRO"/>
    <s v="Purchase"/>
    <s v="RE"/>
    <n v="2016"/>
    <x v="1"/>
    <n v="5105691640"/>
    <n v="1056"/>
    <n v="1"/>
    <s v="INR"/>
    <x v="4"/>
    <x v="4"/>
    <x v="0"/>
    <n v="1000"/>
    <s v="KG"/>
    <m/>
    <s v="V0"/>
    <s v="0% INPUT TAX"/>
    <s v="CHA"/>
    <s v="CLEARING CHARGES"/>
    <n v="0"/>
    <n v="0"/>
    <n v="0"/>
    <n v="0"/>
    <n v="0"/>
    <n v="0"/>
    <m/>
    <n v="0"/>
    <n v="0"/>
    <n v="0"/>
    <n v="0"/>
    <n v="2999.8"/>
    <m/>
    <m/>
    <s v="PCP RM &amp; PM"/>
  </r>
  <r>
    <s v="ZROH"/>
    <x v="2"/>
    <x v="15"/>
    <x v="15"/>
    <n v="102"/>
    <n v="110"/>
    <x v="51"/>
    <n v="20"/>
    <n v="114"/>
    <s v="MIRO"/>
    <s v="Purchase"/>
    <s v="RE"/>
    <n v="2016"/>
    <x v="1"/>
    <n v="5105691640"/>
    <n v="1056"/>
    <n v="1"/>
    <s v="INR"/>
    <x v="4"/>
    <x v="4"/>
    <x v="0"/>
    <n v="1000"/>
    <s v="KG"/>
    <m/>
    <s v="V0"/>
    <s v="0% INPUT TAX"/>
    <s v="CHA"/>
    <s v="CLEARING CHARGES"/>
    <n v="0"/>
    <n v="0"/>
    <n v="0"/>
    <n v="0"/>
    <n v="0"/>
    <n v="0"/>
    <m/>
    <n v="0"/>
    <n v="0"/>
    <n v="0"/>
    <n v="0"/>
    <n v="4999.8"/>
    <m/>
    <m/>
    <s v="PCP RM &amp; PM"/>
  </r>
  <r>
    <s v="ZROH"/>
    <x v="2"/>
    <x v="15"/>
    <x v="15"/>
    <n v="102"/>
    <n v="110"/>
    <x v="51"/>
    <n v="20"/>
    <n v="114"/>
    <s v="MIRO"/>
    <s v="Purchase"/>
    <s v="RE"/>
    <n v="2016"/>
    <x v="1"/>
    <n v="5105691640"/>
    <n v="1056"/>
    <n v="1"/>
    <s v="INR"/>
    <x v="4"/>
    <x v="4"/>
    <x v="0"/>
    <n v="1000"/>
    <s v="KG"/>
    <m/>
    <s v="V0"/>
    <s v="0% INPUT TAX"/>
    <s v="CHA"/>
    <s v="CLEARING CHARGES"/>
    <n v="0"/>
    <n v="0"/>
    <n v="0"/>
    <n v="0"/>
    <n v="0"/>
    <n v="0"/>
    <m/>
    <n v="0"/>
    <n v="0"/>
    <n v="0"/>
    <n v="0"/>
    <n v="4999.8"/>
    <m/>
    <m/>
    <s v="PCP RM &amp; PM"/>
  </r>
  <r>
    <s v="ZROH"/>
    <x v="2"/>
    <x v="15"/>
    <x v="15"/>
    <n v="102"/>
    <n v="110"/>
    <x v="51"/>
    <n v="20"/>
    <n v="114"/>
    <s v="MIRO"/>
    <s v="Purchase"/>
    <s v="RE"/>
    <n v="2016"/>
    <x v="1"/>
    <n v="5105691640"/>
    <n v="1056"/>
    <n v="1"/>
    <s v="INR"/>
    <x v="4"/>
    <x v="4"/>
    <x v="0"/>
    <n v="1000"/>
    <s v="KG"/>
    <m/>
    <s v="V0"/>
    <s v="0% INPUT TAX"/>
    <s v="CHA"/>
    <s v="CLEARING CHARGES"/>
    <n v="0"/>
    <n v="0"/>
    <n v="0"/>
    <n v="0"/>
    <n v="0"/>
    <n v="0"/>
    <m/>
    <n v="0"/>
    <n v="0"/>
    <n v="0"/>
    <n v="0"/>
    <n v="999.86"/>
    <m/>
    <m/>
    <s v="PCP RM &amp; PM"/>
  </r>
  <r>
    <s v="ZROH"/>
    <x v="2"/>
    <x v="15"/>
    <x v="15"/>
    <n v="102"/>
    <n v="110"/>
    <x v="51"/>
    <n v="20"/>
    <n v="114"/>
    <s v="MIRO"/>
    <s v="Purchase"/>
    <s v="RE"/>
    <n v="2016"/>
    <x v="1"/>
    <n v="5105691640"/>
    <n v="1056"/>
    <n v="1"/>
    <s v="INR"/>
    <x v="4"/>
    <x v="4"/>
    <x v="0"/>
    <n v="1000"/>
    <s v="KG"/>
    <m/>
    <s v="V0"/>
    <s v="0% INPUT TAX"/>
    <s v="CHA"/>
    <s v="CLEARING CHARGES"/>
    <n v="0"/>
    <n v="0"/>
    <n v="0"/>
    <n v="0"/>
    <n v="0"/>
    <n v="0"/>
    <m/>
    <n v="0"/>
    <n v="0"/>
    <n v="0"/>
    <n v="0"/>
    <n v="2921.38"/>
    <m/>
    <m/>
    <s v="PCP RM &amp; PM"/>
  </r>
  <r>
    <s v="ZROH"/>
    <x v="2"/>
    <x v="15"/>
    <x v="15"/>
    <n v="102"/>
    <n v="110"/>
    <x v="51"/>
    <n v="20"/>
    <n v="114"/>
    <s v="MIRO"/>
    <s v="Purchase"/>
    <s v="RE"/>
    <n v="2016"/>
    <x v="1"/>
    <n v="5105691640"/>
    <n v="1056"/>
    <n v="1"/>
    <s v="INR"/>
    <x v="4"/>
    <x v="4"/>
    <x v="0"/>
    <n v="1000"/>
    <s v="KG"/>
    <m/>
    <s v="V0"/>
    <s v="0% INPUT TAX"/>
    <s v="CHA"/>
    <s v="CLEARING CHARGES"/>
    <n v="0"/>
    <n v="0"/>
    <n v="0"/>
    <n v="0"/>
    <n v="0"/>
    <n v="0"/>
    <m/>
    <n v="0"/>
    <n v="0"/>
    <n v="0"/>
    <n v="0"/>
    <n v="2499.9"/>
    <m/>
    <m/>
    <s v="PCP RM &amp; PM"/>
  </r>
  <r>
    <s v="ZROH"/>
    <x v="2"/>
    <x v="15"/>
    <x v="15"/>
    <n v="102"/>
    <n v="110"/>
    <x v="51"/>
    <n v="10"/>
    <n v="114"/>
    <s v="MIRO"/>
    <s v="Purchase"/>
    <s v="RE"/>
    <n v="2016"/>
    <x v="1"/>
    <n v="5105691806"/>
    <n v="4437838"/>
    <n v="48.75"/>
    <s v="SGD"/>
    <x v="16"/>
    <x v="16"/>
    <x v="2"/>
    <n v="1000"/>
    <s v="KG"/>
    <n v="285187.5"/>
    <s v="V0"/>
    <s v="0% INPUT TAX"/>
    <s v="IMPORT"/>
    <s v="IMPORT BASIC"/>
    <n v="285187.5"/>
    <n v="0"/>
    <n v="0"/>
    <n v="0"/>
    <n v="0"/>
    <n v="0"/>
    <m/>
    <n v="0"/>
    <n v="0"/>
    <n v="0"/>
    <n v="0"/>
    <n v="0"/>
    <m/>
    <m/>
    <s v="PCP RM &amp; PM"/>
  </r>
  <r>
    <s v="ZROH"/>
    <x v="2"/>
    <x v="15"/>
    <x v="15"/>
    <n v="102"/>
    <n v="110"/>
    <x v="51"/>
    <n v="20"/>
    <n v="114"/>
    <s v="MIRO"/>
    <s v="Purchase"/>
    <s v="RE"/>
    <n v="2016"/>
    <x v="1"/>
    <n v="5105691806"/>
    <n v="4437838"/>
    <n v="48.75"/>
    <s v="SGD"/>
    <x v="16"/>
    <x v="16"/>
    <x v="2"/>
    <n v="1000"/>
    <s v="KG"/>
    <n v="285187.5"/>
    <s v="V0"/>
    <s v="0% INPUT TAX"/>
    <s v="IMPORT"/>
    <s v="IMPORT BASIC"/>
    <n v="285187.5"/>
    <n v="0"/>
    <n v="0"/>
    <n v="0"/>
    <n v="0"/>
    <n v="0"/>
    <m/>
    <n v="0"/>
    <n v="0"/>
    <n v="0"/>
    <n v="0"/>
    <n v="0"/>
    <m/>
    <m/>
    <s v="PCP RM &amp; PM"/>
  </r>
  <r>
    <m/>
    <x v="4"/>
    <x v="21"/>
    <x v="26"/>
    <n v="102"/>
    <n v="110"/>
    <x v="59"/>
    <n v="10"/>
    <n v="114"/>
    <s v="MIRO"/>
    <s v="Purchase"/>
    <s v="RE"/>
    <n v="2016"/>
    <x v="1"/>
    <n v="5105691806"/>
    <n v="4437838"/>
    <n v="48.75"/>
    <s v="SGD"/>
    <x v="16"/>
    <x v="16"/>
    <x v="2"/>
    <n v="1"/>
    <m/>
    <m/>
    <s v="V0"/>
    <s v="0% INPUT TAX"/>
    <s v="IMPORT"/>
    <s v="IMPORT ADD. FREIGHT"/>
    <n v="0"/>
    <n v="0"/>
    <n v="0"/>
    <n v="0"/>
    <n v="0"/>
    <n v="0"/>
    <m/>
    <n v="0"/>
    <n v="0"/>
    <n v="0"/>
    <n v="0"/>
    <n v="0"/>
    <n v="165847.5"/>
    <m/>
    <s v="PCP RM &amp; PM"/>
  </r>
  <r>
    <s v="ZROH"/>
    <x v="2"/>
    <x v="15"/>
    <x v="15"/>
    <n v="102"/>
    <n v="120"/>
    <x v="60"/>
    <n v="20"/>
    <n v="114"/>
    <s v="MIRO"/>
    <s v="Purchase"/>
    <s v="RE"/>
    <n v="2016"/>
    <x v="1"/>
    <n v="5105691789"/>
    <n v="4438039"/>
    <n v="48.75"/>
    <s v="SGD"/>
    <x v="16"/>
    <x v="16"/>
    <x v="2"/>
    <n v="1000"/>
    <s v="KG"/>
    <n v="285187.5"/>
    <s v="V0"/>
    <s v="0% INPUT TAX"/>
    <s v="IMPORT"/>
    <s v="IMPORT BASIC"/>
    <n v="285187.5"/>
    <n v="0"/>
    <n v="0"/>
    <n v="0"/>
    <n v="0"/>
    <n v="0"/>
    <m/>
    <n v="0"/>
    <n v="0"/>
    <n v="0"/>
    <n v="0"/>
    <n v="0"/>
    <m/>
    <m/>
    <s v="PCP RM &amp; PM"/>
  </r>
  <r>
    <s v="ZROH"/>
    <x v="2"/>
    <x v="15"/>
    <x v="15"/>
    <n v="102"/>
    <n v="120"/>
    <x v="60"/>
    <n v="30"/>
    <n v="114"/>
    <s v="MIRO"/>
    <s v="Purchase"/>
    <s v="RE"/>
    <n v="2016"/>
    <x v="1"/>
    <n v="5105691789"/>
    <n v="4438039"/>
    <n v="48.75"/>
    <s v="SGD"/>
    <x v="16"/>
    <x v="16"/>
    <x v="2"/>
    <n v="1600"/>
    <s v="KG"/>
    <n v="456300"/>
    <s v="V0"/>
    <s v="0% INPUT TAX"/>
    <s v="IMPORT"/>
    <s v="IMPORT BASIC"/>
    <n v="456300"/>
    <n v="0"/>
    <n v="0"/>
    <n v="0"/>
    <n v="0"/>
    <n v="0"/>
    <m/>
    <n v="0"/>
    <n v="0"/>
    <n v="0"/>
    <n v="0"/>
    <n v="0"/>
    <m/>
    <m/>
    <s v="PCP RM &amp; PM"/>
  </r>
  <r>
    <m/>
    <x v="4"/>
    <x v="21"/>
    <x v="27"/>
    <n v="102"/>
    <n v="110"/>
    <x v="61"/>
    <n v="10"/>
    <n v="114"/>
    <s v="MIRO"/>
    <s v="Purchase"/>
    <s v="RE"/>
    <n v="2016"/>
    <x v="1"/>
    <n v="5105691789"/>
    <n v="4438039"/>
    <n v="48.75"/>
    <s v="SGD"/>
    <x v="16"/>
    <x v="16"/>
    <x v="2"/>
    <n v="1"/>
    <m/>
    <m/>
    <s v="V0"/>
    <s v="0% INPUT TAX"/>
    <s v="IMPORT"/>
    <s v="IMPORT ADD. FREIGHT"/>
    <n v="0"/>
    <n v="0"/>
    <n v="0"/>
    <n v="0"/>
    <n v="0"/>
    <n v="0"/>
    <m/>
    <n v="0"/>
    <n v="0"/>
    <n v="0"/>
    <n v="0"/>
    <n v="0"/>
    <n v="173793.75"/>
    <m/>
    <s v="PCP RM &amp; PM"/>
  </r>
  <r>
    <s v="ZROH"/>
    <x v="2"/>
    <x v="15"/>
    <x v="15"/>
    <n v="102"/>
    <n v="110"/>
    <x v="54"/>
    <n v="10"/>
    <n v="114"/>
    <s v="MIRO"/>
    <s v="Purchase"/>
    <s v="RE"/>
    <n v="2016"/>
    <x v="1"/>
    <n v="5105691792"/>
    <n v="4437904"/>
    <n v="48.75"/>
    <s v="SGD"/>
    <x v="16"/>
    <x v="16"/>
    <x v="2"/>
    <n v="1000"/>
    <s v="KG"/>
    <n v="285187.5"/>
    <s v="V0"/>
    <s v="0% INPUT TAX"/>
    <s v="IMPORT"/>
    <s v="IMPORT BASIC"/>
    <n v="285187.5"/>
    <n v="0"/>
    <n v="0"/>
    <m/>
    <n v="0"/>
    <n v="0"/>
    <m/>
    <n v="0"/>
    <n v="0"/>
    <n v="0"/>
    <n v="0"/>
    <n v="31220"/>
    <m/>
    <n v="30040"/>
    <s v="PCP RM &amp; PM"/>
  </r>
  <r>
    <m/>
    <x v="4"/>
    <x v="21"/>
    <x v="28"/>
    <n v="102"/>
    <n v="110"/>
    <x v="62"/>
    <n v="10"/>
    <n v="114"/>
    <s v="MIRO"/>
    <s v="Purchase"/>
    <s v="RE"/>
    <n v="2016"/>
    <x v="1"/>
    <n v="5105691792"/>
    <n v="4437904"/>
    <n v="48.75"/>
    <s v="SGD"/>
    <x v="16"/>
    <x v="16"/>
    <x v="2"/>
    <n v="1"/>
    <m/>
    <m/>
    <s v="V0"/>
    <s v="0% INPUT TAX"/>
    <s v="IMPORT"/>
    <s v="IMPORT ADD. FREIGHT"/>
    <n v="0"/>
    <n v="0"/>
    <n v="0"/>
    <n v="0"/>
    <n v="0"/>
    <n v="0"/>
    <m/>
    <n v="0"/>
    <n v="0"/>
    <n v="0"/>
    <n v="0"/>
    <n v="0"/>
    <n v="162386.25"/>
    <m/>
    <s v="PCP RM &amp; PM"/>
  </r>
  <r>
    <s v="ZROH"/>
    <x v="0"/>
    <x v="12"/>
    <x v="12"/>
    <n v="102"/>
    <n v="120"/>
    <x v="50"/>
    <n v="10"/>
    <n v="114"/>
    <s v="MIRO"/>
    <s v="Purchase"/>
    <s v="RE"/>
    <n v="2016"/>
    <x v="1"/>
    <n v="5105692289"/>
    <n v="18136372"/>
    <n v="72.053899999999999"/>
    <s v="EUR"/>
    <x v="8"/>
    <x v="8"/>
    <x v="4"/>
    <n v="800"/>
    <s v="KG"/>
    <n v="681918.11"/>
    <s v="V0"/>
    <s v="0% INPUT TAX"/>
    <s v="IMPORT"/>
    <s v="IMPORT BASIC"/>
    <n v="681918.11"/>
    <n v="0"/>
    <n v="0"/>
    <n v="0"/>
    <n v="0"/>
    <n v="0"/>
    <m/>
    <n v="0"/>
    <n v="0"/>
    <n v="0"/>
    <n v="0"/>
    <n v="0"/>
    <m/>
    <m/>
    <s v="PCP RM &amp; PM"/>
  </r>
  <r>
    <s v="ZROH"/>
    <x v="0"/>
    <x v="12"/>
    <x v="12"/>
    <n v="102"/>
    <n v="120"/>
    <x v="50"/>
    <n v="10"/>
    <n v="114"/>
    <s v="MIRO"/>
    <s v="Purchase"/>
    <s v="RE"/>
    <n v="2016"/>
    <x v="1"/>
    <n v="5105692289"/>
    <n v="18136372"/>
    <n v="72.053899999999999"/>
    <s v="EUR"/>
    <x v="8"/>
    <x v="8"/>
    <x v="4"/>
    <n v="800"/>
    <s v="KG"/>
    <n v="31808.91"/>
    <s v="V0"/>
    <s v="0% INPUT TAX"/>
    <s v="IMPORT"/>
    <s v="IMPORT BASIC"/>
    <n v="31808.91"/>
    <n v="0"/>
    <n v="0"/>
    <n v="0"/>
    <n v="0"/>
    <n v="0"/>
    <m/>
    <n v="0"/>
    <n v="0"/>
    <n v="0"/>
    <n v="0"/>
    <n v="0"/>
    <m/>
    <m/>
    <s v="PCP RM &amp; PM"/>
  </r>
  <r>
    <s v="ZROH"/>
    <x v="0"/>
    <x v="16"/>
    <x v="16"/>
    <n v="102"/>
    <n v="120"/>
    <x v="56"/>
    <n v="20"/>
    <n v="114"/>
    <s v="MIRO"/>
    <s v="Purchase"/>
    <s v="RE"/>
    <n v="2016"/>
    <x v="1"/>
    <n v="5105692290"/>
    <n v="20153161"/>
    <n v="64.871499999999997"/>
    <s v="USD"/>
    <x v="3"/>
    <x v="3"/>
    <x v="2"/>
    <n v="175"/>
    <s v="KG"/>
    <n v="139068.28"/>
    <s v="V0"/>
    <s v="0% INPUT TAX"/>
    <s v="IMPORT"/>
    <s v="IMPORT BASIC"/>
    <n v="139068.28"/>
    <n v="0"/>
    <n v="0"/>
    <n v="0"/>
    <n v="0"/>
    <n v="0"/>
    <m/>
    <n v="0"/>
    <n v="0"/>
    <n v="0"/>
    <n v="0"/>
    <n v="0"/>
    <m/>
    <m/>
    <s v="PCP RM &amp; PM"/>
  </r>
  <r>
    <s v="ZROH"/>
    <x v="3"/>
    <x v="11"/>
    <x v="11"/>
    <n v="102"/>
    <n v="110"/>
    <x v="55"/>
    <n v="10"/>
    <n v="114"/>
    <s v="MIRO"/>
    <s v="Purchase"/>
    <s v="RE"/>
    <n v="2016"/>
    <x v="1"/>
    <n v="5105692291"/>
    <n v="8952053"/>
    <n v="72.053899999999999"/>
    <s v="EUR"/>
    <x v="9"/>
    <x v="9"/>
    <x v="5"/>
    <n v="190"/>
    <s v="KG"/>
    <n v="72421.37"/>
    <s v="V0"/>
    <s v="0% INPUT TAX"/>
    <s v="IMPORT"/>
    <s v="IMPORT BASIC"/>
    <n v="72421.37"/>
    <n v="0"/>
    <n v="0"/>
    <n v="0"/>
    <n v="0"/>
    <n v="0"/>
    <m/>
    <n v="0"/>
    <n v="0"/>
    <n v="0"/>
    <n v="0"/>
    <n v="0"/>
    <m/>
    <m/>
    <s v="PCP RM &amp; PM"/>
  </r>
  <r>
    <s v="ZROH"/>
    <x v="3"/>
    <x v="11"/>
    <x v="11"/>
    <n v="102"/>
    <n v="110"/>
    <x v="55"/>
    <n v="10"/>
    <n v="114"/>
    <s v="MIRO"/>
    <s v="Purchase"/>
    <s v="RE"/>
    <n v="2016"/>
    <x v="1"/>
    <n v="5105692291"/>
    <n v="8952053"/>
    <n v="72.053899999999999"/>
    <s v="EUR"/>
    <x v="9"/>
    <x v="9"/>
    <x v="5"/>
    <n v="190"/>
    <s v="KG"/>
    <n v="39629.65"/>
    <s v="V0"/>
    <s v="0% INPUT TAX"/>
    <s v="IMPORT"/>
    <s v="IMPORT BASIC"/>
    <n v="39629.65"/>
    <n v="0"/>
    <n v="0"/>
    <n v="0"/>
    <n v="0"/>
    <n v="0"/>
    <m/>
    <n v="0"/>
    <n v="0"/>
    <n v="0"/>
    <n v="0"/>
    <n v="0"/>
    <m/>
    <m/>
    <s v="PCP RM &amp; PM"/>
  </r>
  <r>
    <s v="ZPKG"/>
    <x v="1"/>
    <x v="3"/>
    <x v="3"/>
    <n v="102"/>
    <n v="115"/>
    <x v="32"/>
    <n v="10"/>
    <n v="112"/>
    <s v="MIRO"/>
    <s v="Purchase"/>
    <s v="RE"/>
    <n v="2016"/>
    <x v="0"/>
    <n v="5105692261"/>
    <s v="SI15-02043"/>
    <n v="64.871499999999997"/>
    <s v="USD"/>
    <x v="1"/>
    <x v="1"/>
    <x v="1"/>
    <n v="168000"/>
    <s v="NOS"/>
    <n v="301886.01"/>
    <s v="V0"/>
    <s v="0% INPUT TAX"/>
    <s v="IMPORT"/>
    <s v="IMPORT BASIC"/>
    <n v="301886.01"/>
    <n v="0"/>
    <n v="0"/>
    <n v="0"/>
    <n v="0"/>
    <n v="0"/>
    <m/>
    <n v="0"/>
    <n v="0"/>
    <n v="0"/>
    <n v="0"/>
    <n v="0"/>
    <m/>
    <m/>
    <s v="PCP RM &amp; PM"/>
  </r>
  <r>
    <s v="ZPKG"/>
    <x v="1"/>
    <x v="3"/>
    <x v="3"/>
    <n v="102"/>
    <n v="115"/>
    <x v="32"/>
    <n v="10"/>
    <n v="112"/>
    <s v="MIRO"/>
    <s v="Purchase"/>
    <s v="RE"/>
    <n v="2016"/>
    <x v="0"/>
    <n v="5105692604"/>
    <s v="SI15-02434"/>
    <n v="64.950299999999999"/>
    <s v="USD"/>
    <x v="1"/>
    <x v="1"/>
    <x v="1"/>
    <n v="436000"/>
    <s v="NOS"/>
    <n v="784414.52"/>
    <s v="V0"/>
    <s v="0% INPUT TAX"/>
    <s v="IMPORT"/>
    <s v="IMPORT BASIC"/>
    <n v="784414.52"/>
    <n v="0"/>
    <n v="0"/>
    <n v="0"/>
    <n v="0"/>
    <n v="0"/>
    <m/>
    <n v="0"/>
    <n v="0"/>
    <n v="0"/>
    <n v="0"/>
    <n v="0"/>
    <m/>
    <m/>
    <s v="PCP RM &amp; PM"/>
  </r>
  <r>
    <s v="ZPKG"/>
    <x v="1"/>
    <x v="3"/>
    <x v="3"/>
    <n v="102"/>
    <n v="115"/>
    <x v="63"/>
    <n v="10"/>
    <n v="112"/>
    <s v="MIRO"/>
    <s v="Purchase"/>
    <s v="RE"/>
    <n v="2016"/>
    <x v="0"/>
    <n v="5105692604"/>
    <s v="SI15-02434"/>
    <n v="64.950299999999999"/>
    <s v="USD"/>
    <x v="1"/>
    <x v="1"/>
    <x v="1"/>
    <n v="20000"/>
    <s v="NOS"/>
    <n v="35985.71"/>
    <s v="V0"/>
    <s v="0% INPUT TAX"/>
    <s v="IMPORT"/>
    <s v="IMPORT BASIC"/>
    <n v="35985.71"/>
    <n v="0"/>
    <n v="0"/>
    <n v="0"/>
    <n v="0"/>
    <n v="0"/>
    <m/>
    <n v="0"/>
    <n v="0"/>
    <n v="0"/>
    <n v="0"/>
    <n v="0"/>
    <m/>
    <m/>
    <s v="PCP RM &amp; PM"/>
  </r>
  <r>
    <s v="ZROH"/>
    <x v="2"/>
    <x v="9"/>
    <x v="9"/>
    <n v="102"/>
    <n v="115"/>
    <x v="49"/>
    <n v="10"/>
    <n v="112"/>
    <s v="MIRO"/>
    <s v="Purchase"/>
    <s v="RE"/>
    <n v="2016"/>
    <x v="0"/>
    <n v="5105692678"/>
    <n v="6554495910"/>
    <n v="71.830600000000004"/>
    <s v="EUR"/>
    <x v="14"/>
    <x v="14"/>
    <x v="2"/>
    <n v="240"/>
    <s v="KG"/>
    <n v="163946.16"/>
    <s v="V0"/>
    <s v="0% INPUT TAX"/>
    <s v="IMPORT"/>
    <s v="IMPORT BASIC"/>
    <n v="163946.16"/>
    <n v="0"/>
    <n v="0"/>
    <n v="0"/>
    <n v="0"/>
    <n v="0"/>
    <m/>
    <n v="0"/>
    <n v="0"/>
    <n v="0"/>
    <n v="0"/>
    <n v="0"/>
    <m/>
    <m/>
    <s v="PCP RM &amp; PM"/>
  </r>
  <r>
    <s v="ZROH"/>
    <x v="2"/>
    <x v="17"/>
    <x v="17"/>
    <n v="102"/>
    <n v="110"/>
    <x v="64"/>
    <n v="10"/>
    <n v="114"/>
    <s v="MIRO"/>
    <s v="Purchase"/>
    <s v="RE"/>
    <n v="2016"/>
    <x v="1"/>
    <n v="5105692679"/>
    <n v="772633"/>
    <n v="71.830600000000004"/>
    <s v="EUR"/>
    <x v="13"/>
    <x v="13"/>
    <x v="5"/>
    <n v="680"/>
    <s v="KG"/>
    <n v="183168.03"/>
    <s v="V0"/>
    <s v="0% INPUT TAX"/>
    <s v="IMPORT"/>
    <s v="IMPORT BASIC"/>
    <n v="183168.03"/>
    <n v="0"/>
    <n v="0"/>
    <n v="0"/>
    <n v="0"/>
    <n v="0"/>
    <m/>
    <n v="0"/>
    <n v="0"/>
    <n v="0"/>
    <n v="0"/>
    <n v="0"/>
    <m/>
    <m/>
    <s v="PCP RM &amp; PM"/>
  </r>
  <r>
    <s v="ZROH"/>
    <x v="0"/>
    <x v="13"/>
    <x v="13"/>
    <n v="102"/>
    <n v="120"/>
    <x v="56"/>
    <n v="10"/>
    <n v="114"/>
    <s v="MIRO"/>
    <s v="Purchase"/>
    <s v="RE"/>
    <n v="2016"/>
    <x v="1"/>
    <n v="5105692680"/>
    <n v="20153331"/>
    <n v="64.945300000000003"/>
    <s v="USD"/>
    <x v="3"/>
    <x v="3"/>
    <x v="2"/>
    <n v="400"/>
    <s v="KG"/>
    <n v="624254.22"/>
    <s v="V0"/>
    <s v="0% INPUT TAX"/>
    <s v="IMPORT"/>
    <s v="IMPORT BASIC"/>
    <n v="624254.22"/>
    <n v="0"/>
    <n v="0"/>
    <n v="0"/>
    <n v="0"/>
    <n v="0"/>
    <m/>
    <n v="0"/>
    <n v="0"/>
    <n v="0"/>
    <n v="0"/>
    <n v="0"/>
    <m/>
    <m/>
    <s v="PCP RM &amp; PM"/>
  </r>
  <r>
    <s v="ZROH"/>
    <x v="0"/>
    <x v="13"/>
    <x v="13"/>
    <n v="102"/>
    <n v="120"/>
    <x v="53"/>
    <n v="10"/>
    <n v="114"/>
    <s v="MIRO"/>
    <s v="Purchase"/>
    <s v="RE"/>
    <n v="2016"/>
    <x v="1"/>
    <n v="5105692680"/>
    <n v="20153331"/>
    <n v="64.945300000000003"/>
    <s v="USD"/>
    <x v="3"/>
    <x v="3"/>
    <x v="2"/>
    <n v="225"/>
    <s v="KG"/>
    <n v="351143"/>
    <s v="V0"/>
    <s v="0% INPUT TAX"/>
    <s v="IMPORT"/>
    <s v="IMPORT BASIC"/>
    <n v="351143"/>
    <n v="0"/>
    <n v="0"/>
    <n v="0"/>
    <n v="0"/>
    <n v="0"/>
    <m/>
    <n v="0"/>
    <n v="0"/>
    <n v="0"/>
    <n v="0"/>
    <n v="0"/>
    <m/>
    <m/>
    <s v="PCP RM &amp; PM"/>
  </r>
  <r>
    <s v="ZROH"/>
    <x v="0"/>
    <x v="13"/>
    <x v="13"/>
    <n v="102"/>
    <n v="120"/>
    <x v="53"/>
    <n v="20"/>
    <n v="114"/>
    <s v="MIRO"/>
    <s v="Purchase"/>
    <s v="RE"/>
    <n v="2016"/>
    <x v="1"/>
    <n v="5105692680"/>
    <n v="20153331"/>
    <n v="64.945300000000003"/>
    <s v="USD"/>
    <x v="3"/>
    <x v="3"/>
    <x v="2"/>
    <n v="50"/>
    <s v="KG"/>
    <n v="78031.78"/>
    <s v="V0"/>
    <s v="0% INPUT TAX"/>
    <s v="IMPORT"/>
    <s v="IMPORT BASIC"/>
    <n v="78031.78"/>
    <n v="0"/>
    <n v="0"/>
    <n v="0"/>
    <n v="0"/>
    <n v="0"/>
    <m/>
    <n v="0"/>
    <n v="0"/>
    <n v="0"/>
    <n v="0"/>
    <n v="0"/>
    <m/>
    <m/>
    <s v="PCP RM &amp; PM"/>
  </r>
  <r>
    <s v="ZROH"/>
    <x v="0"/>
    <x v="13"/>
    <x v="13"/>
    <n v="102"/>
    <n v="120"/>
    <x v="53"/>
    <n v="30"/>
    <n v="114"/>
    <s v="MIRO"/>
    <s v="Purchase"/>
    <s v="RE"/>
    <n v="2016"/>
    <x v="1"/>
    <n v="5105692680"/>
    <n v="20153331"/>
    <n v="64.945300000000003"/>
    <s v="USD"/>
    <x v="3"/>
    <x v="3"/>
    <x v="2"/>
    <n v="500"/>
    <s v="KG"/>
    <n v="780317.78"/>
    <s v="V0"/>
    <s v="0% INPUT TAX"/>
    <s v="IMPORT"/>
    <s v="IMPORT BASIC"/>
    <n v="780317.78"/>
    <n v="0"/>
    <n v="0"/>
    <n v="0"/>
    <n v="0"/>
    <n v="0"/>
    <m/>
    <n v="0"/>
    <n v="0"/>
    <n v="0"/>
    <n v="0"/>
    <n v="0"/>
    <m/>
    <m/>
    <s v="PCP RM &amp; PM"/>
  </r>
  <r>
    <s v="ZPKG"/>
    <x v="1"/>
    <x v="1"/>
    <x v="1"/>
    <n v="102"/>
    <n v="115"/>
    <x v="52"/>
    <n v="10"/>
    <n v="112"/>
    <s v="MIRO"/>
    <s v="Purchase"/>
    <s v="RE"/>
    <n v="2016"/>
    <x v="0"/>
    <n v="5105692691"/>
    <s v="1000100216A8003A"/>
    <n v="64.945300000000003"/>
    <s v="USD"/>
    <x v="15"/>
    <x v="15"/>
    <x v="8"/>
    <n v="70000"/>
    <s v="NOS"/>
    <n v="354237.64"/>
    <s v="V0"/>
    <s v="0% INPUT TAX"/>
    <s v="IMPORT"/>
    <s v="IMPORT BASIC"/>
    <n v="354237.64"/>
    <n v="0"/>
    <n v="0"/>
    <n v="0"/>
    <n v="0"/>
    <n v="0"/>
    <m/>
    <n v="0"/>
    <n v="0"/>
    <n v="0"/>
    <n v="0"/>
    <n v="0"/>
    <m/>
    <m/>
    <s v="PCP RM &amp; PM"/>
  </r>
  <r>
    <s v="ZPKG"/>
    <x v="1"/>
    <x v="1"/>
    <x v="1"/>
    <n v="102"/>
    <n v="115"/>
    <x v="58"/>
    <n v="20"/>
    <n v="112"/>
    <s v="MIRO"/>
    <s v="Purchase"/>
    <s v="RE"/>
    <n v="2016"/>
    <x v="0"/>
    <n v="5105692691"/>
    <s v="1000100216A8003A"/>
    <n v="64.945300000000003"/>
    <s v="USD"/>
    <x v="15"/>
    <x v="15"/>
    <x v="8"/>
    <n v="70000"/>
    <s v="NOS"/>
    <n v="354237.64"/>
    <s v="V0"/>
    <s v="0% INPUT TAX"/>
    <s v="IMPORT"/>
    <s v="IMPORT BASIC"/>
    <n v="354237.64"/>
    <n v="0"/>
    <n v="0"/>
    <n v="0"/>
    <n v="0"/>
    <n v="0"/>
    <m/>
    <n v="0"/>
    <n v="0"/>
    <n v="0"/>
    <n v="0"/>
    <n v="0"/>
    <m/>
    <m/>
    <s v="PCP RM &amp; PM"/>
  </r>
  <r>
    <s v="ZPKG"/>
    <x v="1"/>
    <x v="1"/>
    <x v="1"/>
    <n v="102"/>
    <n v="115"/>
    <x v="58"/>
    <n v="10"/>
    <n v="112"/>
    <s v="MIRO"/>
    <s v="Purchase"/>
    <s v="RE"/>
    <n v="2016"/>
    <x v="0"/>
    <n v="5105692618"/>
    <s v="1000100216A8003B"/>
    <n v="64.945300000000003"/>
    <s v="USD"/>
    <x v="15"/>
    <x v="15"/>
    <x v="8"/>
    <n v="70000"/>
    <s v="NOS"/>
    <n v="354237.64"/>
    <s v="V0"/>
    <s v="0% INPUT TAX"/>
    <s v="IMPORT"/>
    <s v="IMPORT BASIC"/>
    <n v="354237.64"/>
    <n v="0"/>
    <n v="0"/>
    <n v="0"/>
    <n v="0"/>
    <n v="0"/>
    <m/>
    <n v="0"/>
    <n v="0"/>
    <n v="0"/>
    <n v="0"/>
    <n v="0"/>
    <m/>
    <m/>
    <s v="PCP RM &amp; PM"/>
  </r>
  <r>
    <s v="ZPKG"/>
    <x v="1"/>
    <x v="1"/>
    <x v="1"/>
    <n v="102"/>
    <n v="115"/>
    <x v="65"/>
    <n v="10"/>
    <n v="112"/>
    <s v="MIRO"/>
    <s v="Purchase"/>
    <s v="RE"/>
    <n v="2016"/>
    <x v="0"/>
    <n v="5105692618"/>
    <s v="1000100216A8003B"/>
    <n v="64.945300000000003"/>
    <s v="USD"/>
    <x v="15"/>
    <x v="15"/>
    <x v="8"/>
    <n v="70000"/>
    <s v="NOS"/>
    <n v="354237.64"/>
    <s v="V0"/>
    <s v="0% INPUT TAX"/>
    <s v="IMPORT"/>
    <s v="IMPORT BASIC"/>
    <n v="354237.64"/>
    <n v="0"/>
    <n v="0"/>
    <n v="0"/>
    <n v="0"/>
    <n v="0"/>
    <m/>
    <n v="0"/>
    <n v="0"/>
    <n v="0"/>
    <n v="0"/>
    <n v="0"/>
    <m/>
    <m/>
    <s v="PCP RM &amp; PM"/>
  </r>
  <r>
    <s v="ZPKG"/>
    <x v="1"/>
    <x v="3"/>
    <x v="3"/>
    <n v="102"/>
    <n v="115"/>
    <x v="63"/>
    <n v="10"/>
    <n v="112"/>
    <s v="MIRO"/>
    <s v="Purchase"/>
    <s v="RE"/>
    <n v="2016"/>
    <x v="0"/>
    <n v="5105692619"/>
    <s v="SI15-03131"/>
    <n v="64.945300000000003"/>
    <s v="USD"/>
    <x v="1"/>
    <x v="1"/>
    <x v="1"/>
    <n v="236000"/>
    <s v="NOS"/>
    <n v="424560.42"/>
    <s v="V0"/>
    <s v="0% INPUT TAX"/>
    <s v="IMPORT"/>
    <s v="IMPORT BASIC"/>
    <n v="424560.42"/>
    <n v="0"/>
    <n v="0"/>
    <n v="0"/>
    <n v="0"/>
    <n v="0"/>
    <m/>
    <n v="0"/>
    <n v="0"/>
    <n v="0"/>
    <n v="0"/>
    <n v="0"/>
    <m/>
    <m/>
    <s v="PCP RM &amp; PM"/>
  </r>
  <r>
    <s v="ZPKG"/>
    <x v="1"/>
    <x v="3"/>
    <x v="3"/>
    <n v="102"/>
    <n v="115"/>
    <x v="63"/>
    <n v="10"/>
    <n v="112"/>
    <s v="MIRO"/>
    <s v="Purchase"/>
    <s v="RE"/>
    <n v="2016"/>
    <x v="0"/>
    <n v="5105692620"/>
    <s v="SI15-03166"/>
    <n v="64.945300000000003"/>
    <s v="USD"/>
    <x v="1"/>
    <x v="1"/>
    <x v="1"/>
    <n v="400000"/>
    <s v="NOS"/>
    <n v="719593.92"/>
    <s v="V0"/>
    <s v="0% INPUT TAX"/>
    <s v="IMPORT"/>
    <s v="IMPORT BASIC"/>
    <n v="719593.92"/>
    <n v="0"/>
    <n v="0"/>
    <n v="0"/>
    <n v="0"/>
    <n v="0"/>
    <m/>
    <n v="0"/>
    <n v="0"/>
    <n v="0"/>
    <n v="0"/>
    <n v="0"/>
    <m/>
    <m/>
    <s v="PCP RM &amp; PM"/>
  </r>
  <r>
    <s v="ZROH"/>
    <x v="3"/>
    <x v="11"/>
    <x v="11"/>
    <n v="102"/>
    <n v="120"/>
    <x v="66"/>
    <n v="10"/>
    <n v="114"/>
    <s v="MIRO"/>
    <s v="Purchase"/>
    <s v="RE"/>
    <n v="2016"/>
    <x v="1"/>
    <n v="5105692631"/>
    <n v="8953408"/>
    <n v="71.830600000000004"/>
    <s v="EUR"/>
    <x v="9"/>
    <x v="9"/>
    <x v="5"/>
    <n v="190"/>
    <s v="KG"/>
    <n v="73015.8"/>
    <s v="V0"/>
    <s v="0% INPUT TAX"/>
    <s v="IMPORT"/>
    <s v="IMPORT BASIC"/>
    <n v="73015.8"/>
    <n v="0"/>
    <n v="0"/>
    <n v="0"/>
    <n v="0"/>
    <n v="0"/>
    <m/>
    <n v="0"/>
    <n v="0"/>
    <n v="0"/>
    <n v="0"/>
    <n v="0"/>
    <m/>
    <m/>
    <s v="PCP RM &amp; PM"/>
  </r>
  <r>
    <s v="ZROH"/>
    <x v="3"/>
    <x v="11"/>
    <x v="11"/>
    <n v="102"/>
    <n v="120"/>
    <x v="66"/>
    <n v="10"/>
    <n v="114"/>
    <s v="MIRO"/>
    <s v="Purchase"/>
    <s v="RE"/>
    <n v="2016"/>
    <x v="1"/>
    <n v="5105692631"/>
    <n v="8953408"/>
    <n v="71.830600000000004"/>
    <s v="EUR"/>
    <x v="9"/>
    <x v="9"/>
    <x v="5"/>
    <n v="190"/>
    <s v="KG"/>
    <n v="47408.2"/>
    <s v="V0"/>
    <s v="0% INPUT TAX"/>
    <s v="IMPORT"/>
    <s v="IMPORT BASIC"/>
    <n v="47408.2"/>
    <n v="0"/>
    <n v="0"/>
    <n v="0"/>
    <n v="0"/>
    <n v="0"/>
    <m/>
    <n v="0"/>
    <n v="0"/>
    <n v="0"/>
    <n v="0"/>
    <n v="0"/>
    <m/>
    <m/>
    <s v="PCP RM &amp; PM"/>
  </r>
  <r>
    <s v="ZROH"/>
    <x v="0"/>
    <x v="12"/>
    <x v="12"/>
    <n v="102"/>
    <n v="110"/>
    <x v="34"/>
    <n v="10"/>
    <n v="114"/>
    <s v="MIRO"/>
    <s v="Purchase"/>
    <s v="RE"/>
    <n v="2016"/>
    <x v="1"/>
    <n v="5105692762"/>
    <n v="1762"/>
    <n v="1"/>
    <s v="INR"/>
    <x v="5"/>
    <x v="5"/>
    <x v="0"/>
    <n v="800"/>
    <s v="KG"/>
    <m/>
    <s v="V0"/>
    <s v="0% INPUT TAX"/>
    <s v="TRANSPORTER"/>
    <s v="TRANSPORT LOCAL"/>
    <n v="0"/>
    <n v="0"/>
    <n v="0"/>
    <n v="0"/>
    <n v="0"/>
    <n v="0"/>
    <m/>
    <n v="0"/>
    <n v="0"/>
    <n v="0"/>
    <n v="0"/>
    <n v="0"/>
    <m/>
    <n v="21899.49"/>
    <s v="PCP RM &amp; PM"/>
  </r>
  <r>
    <s v="ZROH"/>
    <x v="0"/>
    <x v="12"/>
    <x v="12"/>
    <n v="102"/>
    <n v="110"/>
    <x v="34"/>
    <n v="20"/>
    <n v="114"/>
    <s v="MIRO"/>
    <s v="Purchase"/>
    <s v="RE"/>
    <n v="2016"/>
    <x v="1"/>
    <n v="5105692762"/>
    <n v="1762"/>
    <n v="1"/>
    <s v="INR"/>
    <x v="5"/>
    <x v="5"/>
    <x v="0"/>
    <n v="370"/>
    <s v="KG"/>
    <m/>
    <s v="V0"/>
    <s v="0% INPUT TAX"/>
    <s v="TRANSPORTER"/>
    <s v="TRANSPORT LOCAL"/>
    <n v="0"/>
    <n v="0"/>
    <n v="0"/>
    <n v="0"/>
    <n v="0"/>
    <n v="0"/>
    <m/>
    <n v="0"/>
    <n v="0"/>
    <n v="0"/>
    <n v="0"/>
    <n v="0"/>
    <m/>
    <n v="9303.51"/>
    <s v="PCP RM &amp; PM"/>
  </r>
  <r>
    <s v="ZROH"/>
    <x v="0"/>
    <x v="0"/>
    <x v="0"/>
    <n v="102"/>
    <n v="115"/>
    <x v="26"/>
    <n v="10"/>
    <n v="112"/>
    <s v="MIRO"/>
    <s v="Purchase"/>
    <s v="RE"/>
    <n v="2016"/>
    <x v="0"/>
    <n v="5105692796"/>
    <n v="1614"/>
    <n v="1"/>
    <s v="INR"/>
    <x v="5"/>
    <x v="5"/>
    <x v="0"/>
    <n v="25"/>
    <s v="KG"/>
    <m/>
    <s v="V0"/>
    <s v="0% INPUT TAX"/>
    <s v="TRANSPORTER"/>
    <s v="TRANSPORT LOCAL"/>
    <n v="0"/>
    <n v="0"/>
    <n v="0"/>
    <n v="0"/>
    <n v="0"/>
    <n v="0"/>
    <m/>
    <n v="0"/>
    <n v="0"/>
    <n v="0"/>
    <n v="0"/>
    <n v="0"/>
    <m/>
    <n v="2125"/>
    <s v="PCP RM &amp; PM"/>
  </r>
  <r>
    <s v="ZROH"/>
    <x v="2"/>
    <x v="15"/>
    <x v="15"/>
    <n v="102"/>
    <n v="110"/>
    <x v="38"/>
    <n v="10"/>
    <n v="114"/>
    <s v="MIRO"/>
    <s v="Purchase"/>
    <s v="RE"/>
    <n v="2016"/>
    <x v="1"/>
    <n v="5105692797"/>
    <n v="1791"/>
    <n v="1"/>
    <s v="INR"/>
    <x v="5"/>
    <x v="5"/>
    <x v="0"/>
    <n v="1200"/>
    <s v="KG"/>
    <m/>
    <s v="V0"/>
    <s v="0% INPUT TAX"/>
    <s v="TRANSPORTER"/>
    <s v="TRANSPORT LOCAL"/>
    <n v="0"/>
    <n v="0"/>
    <n v="0"/>
    <n v="0"/>
    <n v="0"/>
    <n v="0"/>
    <m/>
    <n v="0"/>
    <n v="0"/>
    <n v="0"/>
    <n v="0"/>
    <n v="0"/>
    <m/>
    <n v="12484"/>
    <s v="PCP RM &amp; PM"/>
  </r>
  <r>
    <s v="ZROH"/>
    <x v="2"/>
    <x v="2"/>
    <x v="2"/>
    <n v="102"/>
    <n v="115"/>
    <x v="47"/>
    <n v="10"/>
    <n v="112"/>
    <s v="MIRO"/>
    <s v="Purchase"/>
    <s v="RE"/>
    <n v="2016"/>
    <x v="0"/>
    <n v="5105692798"/>
    <n v="1856"/>
    <n v="1"/>
    <s v="INR"/>
    <x v="5"/>
    <x v="5"/>
    <x v="0"/>
    <n v="893.45"/>
    <s v="KG"/>
    <m/>
    <s v="V0"/>
    <s v="0% INPUT TAX"/>
    <s v="TRANSPORTER"/>
    <s v="TRANSPORT LOCAL"/>
    <n v="0"/>
    <n v="0"/>
    <n v="0"/>
    <n v="0"/>
    <n v="0"/>
    <n v="0"/>
    <m/>
    <n v="0"/>
    <n v="0"/>
    <n v="0"/>
    <n v="0"/>
    <n v="0"/>
    <m/>
    <n v="6267"/>
    <s v="PCP RM &amp; PM"/>
  </r>
  <r>
    <s v="ZROH"/>
    <x v="3"/>
    <x v="11"/>
    <x v="11"/>
    <n v="102"/>
    <n v="110"/>
    <x v="45"/>
    <n v="10"/>
    <n v="114"/>
    <s v="MIRO"/>
    <s v="Purchase"/>
    <s v="RE"/>
    <n v="2016"/>
    <x v="1"/>
    <n v="5105692799"/>
    <n v="1843"/>
    <n v="1"/>
    <s v="INR"/>
    <x v="5"/>
    <x v="5"/>
    <x v="0"/>
    <n v="190"/>
    <s v="KG"/>
    <m/>
    <s v="V0"/>
    <s v="0% INPUT TAX"/>
    <s v="TRANSPORTER"/>
    <s v="TRANSPORT LOCAL"/>
    <n v="0"/>
    <n v="0"/>
    <n v="0"/>
    <n v="0"/>
    <n v="0"/>
    <n v="0"/>
    <m/>
    <n v="0"/>
    <n v="0"/>
    <n v="0"/>
    <n v="0"/>
    <n v="0"/>
    <m/>
    <n v="4777.4799999999996"/>
    <s v="PCP RM &amp; PM"/>
  </r>
  <r>
    <s v="ZROH"/>
    <x v="3"/>
    <x v="11"/>
    <x v="11"/>
    <n v="102"/>
    <n v="110"/>
    <x v="45"/>
    <n v="20"/>
    <n v="114"/>
    <s v="MIRO"/>
    <s v="Purchase"/>
    <s v="RE"/>
    <n v="2016"/>
    <x v="1"/>
    <n v="5105692799"/>
    <n v="1843"/>
    <n v="1"/>
    <s v="INR"/>
    <x v="5"/>
    <x v="5"/>
    <x v="0"/>
    <n v="190"/>
    <s v="KG"/>
    <m/>
    <s v="V0"/>
    <s v="0% INPUT TAX"/>
    <s v="TRANSPORTER"/>
    <s v="TRANSPORT LOCAL"/>
    <n v="0"/>
    <n v="0"/>
    <n v="0"/>
    <n v="0"/>
    <n v="0"/>
    <n v="0"/>
    <m/>
    <n v="0"/>
    <n v="0"/>
    <n v="0"/>
    <n v="0"/>
    <n v="0"/>
    <m/>
    <n v="4957.5200000000004"/>
    <s v="PCP RM &amp; PM"/>
  </r>
  <r>
    <s v="ZROH"/>
    <x v="2"/>
    <x v="15"/>
    <x v="15"/>
    <n v="102"/>
    <n v="120"/>
    <x v="60"/>
    <n v="20"/>
    <n v="114"/>
    <s v="MIRO"/>
    <s v="Purchase"/>
    <s v="RE"/>
    <n v="2016"/>
    <x v="1"/>
    <n v="5105692824"/>
    <n v="2056"/>
    <n v="1"/>
    <s v="INR"/>
    <x v="5"/>
    <x v="5"/>
    <x v="0"/>
    <n v="1000"/>
    <s v="KG"/>
    <m/>
    <s v="V0"/>
    <s v="0% INPUT TAX"/>
    <s v="TRANSPORTER"/>
    <s v="TRANSPORT LOCAL"/>
    <n v="0"/>
    <n v="0"/>
    <n v="0"/>
    <n v="0"/>
    <n v="0"/>
    <n v="0"/>
    <m/>
    <n v="0"/>
    <n v="0"/>
    <n v="0"/>
    <n v="0"/>
    <n v="0"/>
    <m/>
    <n v="15139.5"/>
    <s v="PCP RM &amp; PM"/>
  </r>
  <r>
    <s v="ZROH"/>
    <x v="2"/>
    <x v="15"/>
    <x v="15"/>
    <n v="102"/>
    <n v="120"/>
    <x v="60"/>
    <n v="30"/>
    <n v="114"/>
    <s v="MIRO"/>
    <s v="Purchase"/>
    <s v="RE"/>
    <n v="2016"/>
    <x v="1"/>
    <n v="5105692824"/>
    <n v="2056"/>
    <n v="1"/>
    <s v="INR"/>
    <x v="5"/>
    <x v="5"/>
    <x v="0"/>
    <n v="1600"/>
    <s v="KG"/>
    <m/>
    <s v="V0"/>
    <s v="0% INPUT TAX"/>
    <s v="TRANSPORTER"/>
    <s v="TRANSPORT LOCAL"/>
    <n v="0"/>
    <n v="0"/>
    <n v="0"/>
    <n v="0"/>
    <n v="0"/>
    <n v="0"/>
    <m/>
    <n v="0"/>
    <n v="0"/>
    <n v="0"/>
    <n v="0"/>
    <n v="0"/>
    <m/>
    <n v="9780"/>
    <s v="PCP RM &amp; PM"/>
  </r>
  <r>
    <s v="ZROH"/>
    <x v="2"/>
    <x v="17"/>
    <x v="17"/>
    <n v="102"/>
    <n v="110"/>
    <x v="29"/>
    <n v="10"/>
    <n v="114"/>
    <s v="MIRO"/>
    <s v="Purchase"/>
    <s v="RE"/>
    <n v="2016"/>
    <x v="1"/>
    <n v="5105692821"/>
    <n v="1681"/>
    <n v="1"/>
    <s v="INR"/>
    <x v="5"/>
    <x v="5"/>
    <x v="0"/>
    <n v="680"/>
    <s v="KG"/>
    <m/>
    <s v="V0"/>
    <s v="0% INPUT TAX"/>
    <s v="TRANSPORTER"/>
    <s v="TRANSPORT LOCAL"/>
    <n v="0"/>
    <n v="0"/>
    <n v="0"/>
    <n v="0"/>
    <n v="0"/>
    <n v="0"/>
    <m/>
    <n v="0"/>
    <n v="0"/>
    <n v="0"/>
    <n v="0"/>
    <n v="0"/>
    <m/>
    <n v="6920"/>
    <s v="PCP RM &amp; PM"/>
  </r>
  <r>
    <s v="ZPKG"/>
    <x v="1"/>
    <x v="3"/>
    <x v="3"/>
    <n v="102"/>
    <n v="115"/>
    <x v="32"/>
    <n v="10"/>
    <n v="112"/>
    <s v="MIRO"/>
    <s v="Purchase"/>
    <s v="RE"/>
    <n v="2016"/>
    <x v="0"/>
    <n v="5105692822"/>
    <n v="1812"/>
    <n v="1"/>
    <s v="INR"/>
    <x v="5"/>
    <x v="5"/>
    <x v="0"/>
    <n v="160000"/>
    <s v="NOS"/>
    <m/>
    <s v="V0"/>
    <s v="0% INPUT TAX"/>
    <s v="TRANSPORTER"/>
    <s v="TRANSPORT LOCAL"/>
    <n v="0"/>
    <n v="0"/>
    <n v="0"/>
    <n v="0"/>
    <n v="0"/>
    <n v="0"/>
    <m/>
    <n v="0"/>
    <n v="0"/>
    <n v="0"/>
    <n v="0"/>
    <n v="0"/>
    <m/>
    <n v="8025"/>
    <s v="PCP RM &amp; PM"/>
  </r>
  <r>
    <s v="ZROH"/>
    <x v="0"/>
    <x v="13"/>
    <x v="13"/>
    <n v="102"/>
    <n v="120"/>
    <x v="48"/>
    <n v="10"/>
    <n v="114"/>
    <s v="MIRO"/>
    <s v="Purchase"/>
    <s v="RE"/>
    <n v="2016"/>
    <x v="1"/>
    <n v="5105692823"/>
    <n v="1936"/>
    <n v="1"/>
    <s v="INR"/>
    <x v="5"/>
    <x v="5"/>
    <x v="0"/>
    <n v="275"/>
    <s v="KG"/>
    <m/>
    <s v="V0"/>
    <s v="0% INPUT TAX"/>
    <s v="TRANSPORTER"/>
    <s v="TRANSPORT LOCAL"/>
    <n v="0"/>
    <n v="0"/>
    <n v="0"/>
    <n v="0"/>
    <n v="0"/>
    <n v="0"/>
    <m/>
    <n v="0"/>
    <n v="0"/>
    <n v="0"/>
    <n v="0"/>
    <n v="0"/>
    <m/>
    <n v="15320.45"/>
    <s v="PCP RM &amp; PM"/>
  </r>
  <r>
    <s v="ZROH"/>
    <x v="2"/>
    <x v="17"/>
    <x v="17"/>
    <n v="102"/>
    <n v="110"/>
    <x v="43"/>
    <n v="10"/>
    <n v="114"/>
    <s v="MIRO"/>
    <s v="Purchase"/>
    <s v="RE"/>
    <n v="2016"/>
    <x v="1"/>
    <n v="5105692841"/>
    <n v="782607"/>
    <n v="71.742999999999995"/>
    <s v="EUR"/>
    <x v="13"/>
    <x v="13"/>
    <x v="5"/>
    <n v="680"/>
    <s v="KG"/>
    <n v="182944.65"/>
    <s v="V0"/>
    <s v="0% INPUT TAX"/>
    <s v="IMPORT"/>
    <s v="IMPORT BASIC"/>
    <n v="182944.65"/>
    <n v="0"/>
    <n v="0"/>
    <n v="0"/>
    <n v="0"/>
    <n v="0"/>
    <m/>
    <n v="0"/>
    <n v="0"/>
    <n v="0"/>
    <n v="0"/>
    <n v="0"/>
    <m/>
    <m/>
    <s v="PCP RM &amp; PM"/>
  </r>
  <r>
    <s v="ZROH"/>
    <x v="2"/>
    <x v="17"/>
    <x v="17"/>
    <n v="102"/>
    <n v="110"/>
    <x v="43"/>
    <n v="10"/>
    <n v="114"/>
    <s v="MIRO"/>
    <s v="Purchase"/>
    <s v="RE"/>
    <n v="2016"/>
    <x v="1"/>
    <n v="5105692841"/>
    <n v="782607"/>
    <n v="71.742999999999995"/>
    <s v="EUR"/>
    <x v="13"/>
    <x v="13"/>
    <x v="5"/>
    <n v="680"/>
    <s v="KG"/>
    <n v="55615.17"/>
    <s v="V0"/>
    <s v="0% INPUT TAX"/>
    <s v="IMPORT"/>
    <s v="IMPORT BASIC"/>
    <n v="55615.17"/>
    <n v="0"/>
    <n v="0"/>
    <n v="0"/>
    <n v="0"/>
    <n v="0"/>
    <m/>
    <n v="0"/>
    <n v="0"/>
    <n v="0"/>
    <n v="0"/>
    <n v="0"/>
    <m/>
    <m/>
    <s v="PCP RM &amp; PM"/>
  </r>
  <r>
    <s v="ZROH"/>
    <x v="2"/>
    <x v="17"/>
    <x v="17"/>
    <n v="102"/>
    <n v="110"/>
    <x v="43"/>
    <n v="10"/>
    <n v="114"/>
    <s v="MIRO"/>
    <s v="Purchase"/>
    <s v="RE"/>
    <n v="2016"/>
    <x v="1"/>
    <n v="5105692841"/>
    <n v="782607"/>
    <n v="71.742999999999995"/>
    <s v="EUR"/>
    <x v="13"/>
    <x v="13"/>
    <x v="5"/>
    <n v="680"/>
    <s v="KG"/>
    <n v="146.36000000000001"/>
    <s v="V0"/>
    <s v="0% INPUT TAX"/>
    <s v="IMPORT"/>
    <s v="IMPORT BASIC"/>
    <n v="146.36000000000001"/>
    <n v="0"/>
    <n v="0"/>
    <n v="0"/>
    <n v="0"/>
    <n v="0"/>
    <m/>
    <n v="0"/>
    <n v="0"/>
    <n v="0"/>
    <n v="0"/>
    <n v="0"/>
    <m/>
    <m/>
    <s v="PCP RM &amp; PM"/>
  </r>
  <r>
    <s v="ZROH"/>
    <x v="2"/>
    <x v="15"/>
    <x v="15"/>
    <n v="102"/>
    <n v="110"/>
    <x v="51"/>
    <n v="10"/>
    <n v="114"/>
    <s v="MIRO"/>
    <s v="Purchase"/>
    <s v="RE"/>
    <n v="2016"/>
    <x v="1"/>
    <n v="5105692825"/>
    <n v="1957"/>
    <n v="1"/>
    <s v="INR"/>
    <x v="5"/>
    <x v="5"/>
    <x v="0"/>
    <n v="1000"/>
    <s v="KG"/>
    <m/>
    <s v="V0"/>
    <s v="0% INPUT TAX"/>
    <s v="TRANSPORTER"/>
    <s v="TRANSPORT LOCAL"/>
    <n v="0"/>
    <n v="0"/>
    <n v="0"/>
    <n v="0"/>
    <n v="0"/>
    <n v="0"/>
    <m/>
    <n v="0"/>
    <n v="0"/>
    <n v="0"/>
    <n v="0"/>
    <n v="0"/>
    <m/>
    <n v="8727.5"/>
    <s v="PCP RM &amp; PM"/>
  </r>
  <r>
    <s v="ZROH"/>
    <x v="2"/>
    <x v="15"/>
    <x v="15"/>
    <n v="102"/>
    <n v="110"/>
    <x v="51"/>
    <n v="20"/>
    <n v="114"/>
    <s v="MIRO"/>
    <s v="Purchase"/>
    <s v="RE"/>
    <n v="2016"/>
    <x v="1"/>
    <n v="5105692825"/>
    <n v="1957"/>
    <n v="1"/>
    <s v="INR"/>
    <x v="5"/>
    <x v="5"/>
    <x v="0"/>
    <n v="1000"/>
    <s v="KG"/>
    <m/>
    <s v="V0"/>
    <s v="0% INPUT TAX"/>
    <s v="TRANSPORTER"/>
    <s v="TRANSPORT LOCAL"/>
    <n v="0"/>
    <n v="0"/>
    <n v="0"/>
    <n v="0"/>
    <n v="0"/>
    <n v="0"/>
    <m/>
    <n v="0"/>
    <n v="0"/>
    <n v="0"/>
    <n v="0"/>
    <n v="0"/>
    <m/>
    <n v="10862.5"/>
    <s v="PCP RM &amp; PM"/>
  </r>
  <r>
    <s v="ZROH"/>
    <x v="2"/>
    <x v="17"/>
    <x v="17"/>
    <n v="102"/>
    <n v="110"/>
    <x v="43"/>
    <n v="10"/>
    <n v="114"/>
    <s v="MIRO"/>
    <s v="Purchase"/>
    <s v="RE"/>
    <n v="2016"/>
    <x v="1"/>
    <n v="5105692826"/>
    <n v="1896"/>
    <n v="1"/>
    <s v="INR"/>
    <x v="5"/>
    <x v="5"/>
    <x v="0"/>
    <n v="680"/>
    <s v="KG"/>
    <m/>
    <s v="V0"/>
    <s v="0% INPUT TAX"/>
    <s v="TRANSPORTER"/>
    <s v="TRANSPORT LOCAL"/>
    <n v="0"/>
    <n v="0"/>
    <n v="0"/>
    <n v="0"/>
    <n v="0"/>
    <n v="0"/>
    <m/>
    <n v="0"/>
    <n v="0"/>
    <n v="0"/>
    <n v="0"/>
    <n v="0"/>
    <m/>
    <n v="21165"/>
    <s v="PCP RM &amp; PM"/>
  </r>
  <r>
    <s v="ZROH"/>
    <x v="2"/>
    <x v="15"/>
    <x v="15"/>
    <n v="102"/>
    <n v="110"/>
    <x v="54"/>
    <n v="10"/>
    <n v="114"/>
    <s v="MIRO"/>
    <s v="Purchase"/>
    <s v="RE"/>
    <n v="2016"/>
    <x v="1"/>
    <n v="5105692827"/>
    <n v="2048"/>
    <n v="1"/>
    <s v="INR"/>
    <x v="5"/>
    <x v="5"/>
    <x v="0"/>
    <n v="1000"/>
    <s v="KG"/>
    <m/>
    <s v="V0"/>
    <s v="0% INPUT TAX"/>
    <s v="TRANSPORTER"/>
    <s v="TRANSPORT LOCAL"/>
    <n v="0"/>
    <n v="0"/>
    <n v="0"/>
    <n v="0"/>
    <n v="0"/>
    <n v="0"/>
    <m/>
    <n v="0"/>
    <n v="0"/>
    <n v="0"/>
    <n v="0"/>
    <n v="0"/>
    <m/>
    <m/>
    <s v="PCP RM &amp; PM"/>
  </r>
  <r>
    <s v="ZROH"/>
    <x v="2"/>
    <x v="15"/>
    <x v="15"/>
    <n v="102"/>
    <n v="120"/>
    <x v="60"/>
    <n v="20"/>
    <n v="114"/>
    <s v="MIRO"/>
    <s v="Purchase"/>
    <s v="RE"/>
    <n v="2016"/>
    <x v="1"/>
    <n v="5105693320"/>
    <s v="1206/206"/>
    <n v="1"/>
    <s v="INR"/>
    <x v="4"/>
    <x v="4"/>
    <x v="0"/>
    <n v="1000"/>
    <s v="KG"/>
    <m/>
    <s v="PO"/>
    <s v="I-INV- 14% ST"/>
    <s v="CHA"/>
    <s v="CLEARING CHARGES"/>
    <n v="0"/>
    <n v="0"/>
    <n v="0"/>
    <n v="0"/>
    <n v="0"/>
    <n v="0"/>
    <m/>
    <n v="0"/>
    <n v="0"/>
    <n v="0"/>
    <n v="0"/>
    <n v="2166"/>
    <m/>
    <m/>
    <s v="PCP RM &amp; PM"/>
  </r>
  <r>
    <s v="ZROH"/>
    <x v="2"/>
    <x v="15"/>
    <x v="15"/>
    <n v="102"/>
    <n v="120"/>
    <x v="60"/>
    <n v="30"/>
    <n v="114"/>
    <s v="MIRO"/>
    <s v="Purchase"/>
    <s v="RE"/>
    <n v="2016"/>
    <x v="1"/>
    <n v="5105693320"/>
    <s v="1206/206"/>
    <n v="1"/>
    <s v="INR"/>
    <x v="4"/>
    <x v="4"/>
    <x v="0"/>
    <n v="1600"/>
    <s v="KG"/>
    <m/>
    <s v="PO"/>
    <s v="I-INV- 14% ST"/>
    <s v="CHA"/>
    <s v="CLEARING CHARGES"/>
    <n v="0"/>
    <n v="0"/>
    <n v="0"/>
    <n v="0"/>
    <n v="0"/>
    <n v="0"/>
    <m/>
    <n v="0"/>
    <n v="0"/>
    <n v="0"/>
    <n v="0"/>
    <n v="3420"/>
    <m/>
    <m/>
    <s v="PCP RM &amp; PM"/>
  </r>
  <r>
    <s v="ZROH"/>
    <x v="3"/>
    <x v="11"/>
    <x v="11"/>
    <n v="102"/>
    <n v="120"/>
    <x v="66"/>
    <n v="10"/>
    <n v="114"/>
    <s v="MIRO"/>
    <s v="Purchase"/>
    <s v="RE"/>
    <n v="2016"/>
    <x v="1"/>
    <n v="5105693317"/>
    <s v="1200/200"/>
    <n v="1"/>
    <s v="INR"/>
    <x v="4"/>
    <x v="4"/>
    <x v="0"/>
    <n v="190"/>
    <s v="KG"/>
    <m/>
    <s v="PO"/>
    <s v="I-INV- 14% ST"/>
    <s v="CHA"/>
    <s v="CLEARING CHARGES"/>
    <n v="0"/>
    <n v="0"/>
    <n v="0"/>
    <n v="0"/>
    <n v="0"/>
    <n v="0"/>
    <m/>
    <n v="0"/>
    <n v="0"/>
    <n v="0"/>
    <n v="0"/>
    <n v="2850"/>
    <m/>
    <m/>
    <s v="PCP RM &amp; PM"/>
  </r>
  <r>
    <s v="ZPKG"/>
    <x v="1"/>
    <x v="1"/>
    <x v="1"/>
    <n v="102"/>
    <n v="115"/>
    <x v="52"/>
    <n v="10"/>
    <n v="112"/>
    <s v="MIRO"/>
    <s v="Purchase"/>
    <s v="RE"/>
    <n v="2016"/>
    <x v="0"/>
    <n v="5105693313"/>
    <s v="1098/198"/>
    <n v="1"/>
    <s v="INR"/>
    <x v="4"/>
    <x v="4"/>
    <x v="0"/>
    <n v="70000"/>
    <s v="NOS"/>
    <m/>
    <s v="Y9"/>
    <s v="I-112-14% ST (NON INV)"/>
    <s v="CHA"/>
    <s v="CLEARING CHARGES"/>
    <n v="0"/>
    <n v="0"/>
    <n v="0"/>
    <n v="0"/>
    <n v="0"/>
    <n v="0"/>
    <m/>
    <n v="0"/>
    <n v="0"/>
    <n v="0"/>
    <n v="0"/>
    <n v="2508"/>
    <m/>
    <m/>
    <s v="PCP RM &amp; PM"/>
  </r>
  <r>
    <s v="ZPKG"/>
    <x v="1"/>
    <x v="1"/>
    <x v="1"/>
    <n v="102"/>
    <n v="115"/>
    <x v="58"/>
    <n v="10"/>
    <n v="112"/>
    <s v="MIRO"/>
    <s v="Purchase"/>
    <s v="RE"/>
    <n v="2016"/>
    <x v="0"/>
    <n v="5105693313"/>
    <s v="1098/198"/>
    <n v="1"/>
    <s v="INR"/>
    <x v="4"/>
    <x v="4"/>
    <x v="0"/>
    <n v="70000"/>
    <s v="NOS"/>
    <m/>
    <s v="Y9"/>
    <s v="I-112-14% ST (NON INV)"/>
    <s v="CHA"/>
    <s v="CLEARING CHARGES"/>
    <n v="0"/>
    <n v="0"/>
    <n v="0"/>
    <n v="0"/>
    <n v="0"/>
    <n v="0"/>
    <m/>
    <n v="0"/>
    <n v="0"/>
    <n v="0"/>
    <n v="0"/>
    <n v="2508"/>
    <m/>
    <m/>
    <s v="PCP RM &amp; PM"/>
  </r>
  <r>
    <s v="ZROH"/>
    <x v="0"/>
    <x v="13"/>
    <x v="13"/>
    <n v="102"/>
    <n v="120"/>
    <x v="56"/>
    <n v="10"/>
    <n v="114"/>
    <s v="MIRO"/>
    <s v="Purchase"/>
    <s v="RE"/>
    <n v="2016"/>
    <x v="1"/>
    <n v="5105693318"/>
    <s v="1204/204"/>
    <n v="1"/>
    <s v="INR"/>
    <x v="4"/>
    <x v="4"/>
    <x v="0"/>
    <n v="50"/>
    <s v="KG"/>
    <m/>
    <s v="PO"/>
    <s v="I-INV- 14% ST"/>
    <s v="CHA"/>
    <s v="CLEARING CHARGES"/>
    <n v="0"/>
    <n v="0"/>
    <n v="0"/>
    <n v="0"/>
    <n v="0"/>
    <n v="0"/>
    <m/>
    <n v="0"/>
    <n v="0"/>
    <n v="0"/>
    <n v="0"/>
    <n v="557.81999999999994"/>
    <m/>
    <m/>
    <s v="PCP RM &amp; PM"/>
  </r>
  <r>
    <s v="ZROH"/>
    <x v="0"/>
    <x v="16"/>
    <x v="16"/>
    <n v="102"/>
    <n v="120"/>
    <x v="56"/>
    <n v="20"/>
    <n v="114"/>
    <s v="MIRO"/>
    <s v="Purchase"/>
    <s v="RE"/>
    <n v="2016"/>
    <x v="1"/>
    <n v="5105693318"/>
    <s v="1204/204"/>
    <n v="1"/>
    <s v="INR"/>
    <x v="4"/>
    <x v="4"/>
    <x v="0"/>
    <n v="175"/>
    <s v="KG"/>
    <m/>
    <s v="PO"/>
    <s v="I-INV- 14% ST"/>
    <s v="CHA"/>
    <s v="CLEARING CHARGES"/>
    <n v="0"/>
    <n v="0"/>
    <n v="0"/>
    <n v="0"/>
    <n v="0"/>
    <n v="0"/>
    <m/>
    <n v="0"/>
    <n v="0"/>
    <n v="0"/>
    <n v="0"/>
    <n v="1429.15"/>
    <m/>
    <m/>
    <s v="PCP RM &amp; PM"/>
  </r>
  <r>
    <s v="ZROH"/>
    <x v="0"/>
    <x v="13"/>
    <x v="13"/>
    <n v="102"/>
    <n v="120"/>
    <x v="53"/>
    <n v="20"/>
    <n v="114"/>
    <s v="MIRO"/>
    <s v="Purchase"/>
    <s v="RE"/>
    <n v="2016"/>
    <x v="1"/>
    <n v="5105693318"/>
    <s v="1204/204"/>
    <n v="1"/>
    <s v="INR"/>
    <x v="4"/>
    <x v="4"/>
    <x v="0"/>
    <n v="50"/>
    <s v="KG"/>
    <m/>
    <s v="PO"/>
    <s v="I-INV- 14% ST"/>
    <s v="CHA"/>
    <s v="CLEARING CHARGES"/>
    <n v="0"/>
    <n v="0"/>
    <n v="0"/>
    <n v="0"/>
    <n v="0"/>
    <n v="0"/>
    <m/>
    <n v="0"/>
    <n v="0"/>
    <n v="0"/>
    <n v="0"/>
    <n v="472.52"/>
    <m/>
    <m/>
    <s v="PCP RM &amp; PM"/>
  </r>
  <r>
    <s v="ZROH"/>
    <x v="0"/>
    <x v="13"/>
    <x v="13"/>
    <n v="102"/>
    <n v="120"/>
    <x v="53"/>
    <n v="30"/>
    <n v="114"/>
    <s v="MIRO"/>
    <s v="Purchase"/>
    <s v="RE"/>
    <n v="2016"/>
    <x v="1"/>
    <n v="5105693318"/>
    <s v="1204/204"/>
    <n v="1"/>
    <s v="INR"/>
    <x v="4"/>
    <x v="4"/>
    <x v="0"/>
    <n v="500"/>
    <s v="KG"/>
    <m/>
    <s v="PO"/>
    <s v="I-INV- 14% ST"/>
    <s v="CHA"/>
    <s v="CLEARING CHARGES"/>
    <n v="0"/>
    <n v="0"/>
    <n v="0"/>
    <n v="0"/>
    <n v="0"/>
    <n v="0"/>
    <m/>
    <n v="0"/>
    <n v="0"/>
    <n v="0"/>
    <n v="0"/>
    <n v="1303.81"/>
    <m/>
    <m/>
    <s v="PCP RM &amp; PM"/>
  </r>
  <r>
    <s v="ZROH"/>
    <x v="0"/>
    <x v="16"/>
    <x v="16"/>
    <n v="102"/>
    <n v="120"/>
    <x v="53"/>
    <n v="40"/>
    <n v="114"/>
    <s v="MIRO"/>
    <s v="Purchase"/>
    <s v="RE"/>
    <n v="2016"/>
    <x v="1"/>
    <n v="5105693318"/>
    <s v="1204/204"/>
    <n v="1"/>
    <s v="INR"/>
    <x v="4"/>
    <x v="4"/>
    <x v="0"/>
    <n v="225"/>
    <s v="KG"/>
    <m/>
    <s v="PO"/>
    <s v="I-INV- 14% ST"/>
    <s v="CHA"/>
    <s v="CLEARING CHARGES"/>
    <n v="0"/>
    <n v="0"/>
    <n v="0"/>
    <n v="0"/>
    <n v="0"/>
    <n v="0"/>
    <m/>
    <n v="0"/>
    <n v="0"/>
    <n v="0"/>
    <n v="0"/>
    <n v="1537.6999999999998"/>
    <m/>
    <m/>
    <s v="PCP RM &amp; PM"/>
  </r>
  <r>
    <s v="ZROH"/>
    <x v="2"/>
    <x v="15"/>
    <x v="15"/>
    <n v="102"/>
    <n v="120"/>
    <x v="60"/>
    <n v="20"/>
    <n v="114"/>
    <s v="MIRO"/>
    <s v="Purchase"/>
    <s v="RE"/>
    <n v="2016"/>
    <x v="1"/>
    <n v="5105693791"/>
    <n v="1206"/>
    <n v="1"/>
    <s v="INR"/>
    <x v="4"/>
    <x v="4"/>
    <x v="0"/>
    <n v="1000"/>
    <s v="KG"/>
    <m/>
    <s v="V0"/>
    <s v="0% INPUT TAX"/>
    <s v="CHA"/>
    <s v="CLEARING CHARGES"/>
    <n v="0"/>
    <n v="0"/>
    <n v="0"/>
    <n v="0"/>
    <n v="0"/>
    <n v="0"/>
    <m/>
    <n v="0"/>
    <n v="0"/>
    <n v="0"/>
    <n v="0"/>
    <n v="3000.08"/>
    <m/>
    <m/>
    <s v="PCP RM &amp; PM"/>
  </r>
  <r>
    <s v="ZROH"/>
    <x v="2"/>
    <x v="15"/>
    <x v="15"/>
    <n v="102"/>
    <n v="120"/>
    <x v="60"/>
    <n v="20"/>
    <n v="114"/>
    <s v="MIRO"/>
    <s v="Purchase"/>
    <s v="RE"/>
    <n v="2016"/>
    <x v="1"/>
    <n v="5105693791"/>
    <n v="1206"/>
    <n v="1"/>
    <s v="INR"/>
    <x v="4"/>
    <x v="4"/>
    <x v="0"/>
    <n v="1000"/>
    <s v="KG"/>
    <m/>
    <s v="V0"/>
    <s v="0% INPUT TAX"/>
    <s v="CHA"/>
    <s v="CLEARING CHARGES"/>
    <n v="0"/>
    <n v="0"/>
    <n v="0"/>
    <n v="0"/>
    <n v="0"/>
    <n v="0"/>
    <m/>
    <n v="0"/>
    <n v="0"/>
    <n v="0"/>
    <n v="0"/>
    <n v="3000.08"/>
    <m/>
    <m/>
    <s v="PCP RM &amp; PM"/>
  </r>
  <r>
    <s v="ZROH"/>
    <x v="2"/>
    <x v="15"/>
    <x v="15"/>
    <n v="102"/>
    <n v="120"/>
    <x v="60"/>
    <n v="20"/>
    <n v="114"/>
    <s v="MIRO"/>
    <s v="Purchase"/>
    <s v="RE"/>
    <n v="2016"/>
    <x v="1"/>
    <n v="5105693791"/>
    <n v="1206"/>
    <n v="1"/>
    <s v="INR"/>
    <x v="4"/>
    <x v="4"/>
    <x v="0"/>
    <n v="1000"/>
    <s v="KG"/>
    <m/>
    <s v="V0"/>
    <s v="0% INPUT TAX"/>
    <s v="CHA"/>
    <s v="CLEARING CHARGES"/>
    <n v="0"/>
    <n v="0"/>
    <n v="0"/>
    <n v="0"/>
    <n v="0"/>
    <n v="0"/>
    <m/>
    <n v="0"/>
    <n v="0"/>
    <n v="0"/>
    <n v="0"/>
    <n v="199.88"/>
    <m/>
    <m/>
    <s v="PCP RM &amp; PM"/>
  </r>
  <r>
    <s v="ZROH"/>
    <x v="2"/>
    <x v="15"/>
    <x v="15"/>
    <n v="102"/>
    <n v="120"/>
    <x v="60"/>
    <n v="20"/>
    <n v="114"/>
    <s v="MIRO"/>
    <s v="Purchase"/>
    <s v="RE"/>
    <n v="2016"/>
    <x v="1"/>
    <n v="5105693791"/>
    <n v="1206"/>
    <n v="1"/>
    <s v="INR"/>
    <x v="4"/>
    <x v="4"/>
    <x v="0"/>
    <n v="1000"/>
    <s v="KG"/>
    <m/>
    <s v="V0"/>
    <s v="0% INPUT TAX"/>
    <s v="CHA"/>
    <s v="CLEARING CHARGES"/>
    <n v="0"/>
    <n v="0"/>
    <n v="0"/>
    <n v="0"/>
    <n v="0"/>
    <n v="0"/>
    <m/>
    <n v="0"/>
    <n v="0"/>
    <n v="0"/>
    <n v="0"/>
    <n v="3000.08"/>
    <m/>
    <m/>
    <s v="PCP RM &amp; PM"/>
  </r>
  <r>
    <s v="ZROH"/>
    <x v="2"/>
    <x v="15"/>
    <x v="15"/>
    <n v="102"/>
    <n v="120"/>
    <x v="60"/>
    <n v="20"/>
    <n v="114"/>
    <s v="MIRO"/>
    <s v="Purchase"/>
    <s v="RE"/>
    <n v="2016"/>
    <x v="1"/>
    <n v="5105693791"/>
    <n v="1206"/>
    <n v="1"/>
    <s v="INR"/>
    <x v="4"/>
    <x v="4"/>
    <x v="0"/>
    <n v="1000"/>
    <s v="KG"/>
    <m/>
    <s v="V0"/>
    <s v="0% INPUT TAX"/>
    <s v="CHA"/>
    <s v="CLEARING CHARGES"/>
    <n v="0"/>
    <n v="0"/>
    <n v="0"/>
    <n v="0"/>
    <n v="0"/>
    <n v="0"/>
    <m/>
    <n v="0"/>
    <n v="0"/>
    <n v="0"/>
    <n v="0"/>
    <n v="14942.55"/>
    <m/>
    <m/>
    <s v="PCP RM &amp; PM"/>
  </r>
  <r>
    <s v="ZROH"/>
    <x v="2"/>
    <x v="15"/>
    <x v="15"/>
    <n v="102"/>
    <n v="120"/>
    <x v="60"/>
    <n v="30"/>
    <n v="114"/>
    <s v="MIRO"/>
    <s v="Purchase"/>
    <s v="RE"/>
    <n v="2016"/>
    <x v="1"/>
    <n v="5105693791"/>
    <n v="1206"/>
    <n v="1"/>
    <s v="INR"/>
    <x v="4"/>
    <x v="4"/>
    <x v="0"/>
    <n v="1600"/>
    <s v="KG"/>
    <m/>
    <s v="V0"/>
    <s v="0% INPUT TAX"/>
    <s v="CHA"/>
    <s v="CLEARING CHARGES"/>
    <n v="0"/>
    <n v="0"/>
    <n v="0"/>
    <n v="0"/>
    <n v="0"/>
    <n v="0"/>
    <m/>
    <n v="0"/>
    <n v="0"/>
    <n v="0"/>
    <n v="0"/>
    <n v="3000.08"/>
    <m/>
    <m/>
    <s v="PCP RM &amp; PM"/>
  </r>
  <r>
    <s v="ZROH"/>
    <x v="2"/>
    <x v="15"/>
    <x v="15"/>
    <n v="102"/>
    <n v="120"/>
    <x v="60"/>
    <n v="30"/>
    <n v="114"/>
    <s v="MIRO"/>
    <s v="Purchase"/>
    <s v="RE"/>
    <n v="2016"/>
    <x v="1"/>
    <n v="5105693791"/>
    <n v="1206"/>
    <n v="1"/>
    <s v="INR"/>
    <x v="4"/>
    <x v="4"/>
    <x v="0"/>
    <n v="1600"/>
    <s v="KG"/>
    <m/>
    <s v="V0"/>
    <s v="0% INPUT TAX"/>
    <s v="CHA"/>
    <s v="CLEARING CHARGES"/>
    <n v="0"/>
    <n v="0"/>
    <n v="0"/>
    <n v="0"/>
    <n v="0"/>
    <n v="0"/>
    <m/>
    <n v="0"/>
    <n v="0"/>
    <n v="0"/>
    <n v="0"/>
    <n v="3000.08"/>
    <m/>
    <m/>
    <s v="PCP RM &amp; PM"/>
  </r>
  <r>
    <s v="ZROH"/>
    <x v="2"/>
    <x v="15"/>
    <x v="15"/>
    <n v="102"/>
    <n v="120"/>
    <x v="60"/>
    <n v="30"/>
    <n v="114"/>
    <s v="MIRO"/>
    <s v="Purchase"/>
    <s v="RE"/>
    <n v="2016"/>
    <x v="1"/>
    <n v="5105693791"/>
    <n v="1206"/>
    <n v="1"/>
    <s v="INR"/>
    <x v="4"/>
    <x v="4"/>
    <x v="0"/>
    <n v="1600"/>
    <s v="KG"/>
    <m/>
    <s v="V0"/>
    <s v="0% INPUT TAX"/>
    <s v="CHA"/>
    <s v="CLEARING CHARGES"/>
    <n v="0"/>
    <n v="0"/>
    <n v="0"/>
    <n v="0"/>
    <n v="0"/>
    <n v="0"/>
    <m/>
    <n v="0"/>
    <n v="0"/>
    <n v="0"/>
    <n v="0"/>
    <n v="199.88"/>
    <m/>
    <m/>
    <s v="PCP RM &amp; PM"/>
  </r>
  <r>
    <s v="ZROH"/>
    <x v="2"/>
    <x v="15"/>
    <x v="15"/>
    <n v="102"/>
    <n v="120"/>
    <x v="60"/>
    <n v="30"/>
    <n v="114"/>
    <s v="MIRO"/>
    <s v="Purchase"/>
    <s v="RE"/>
    <n v="2016"/>
    <x v="1"/>
    <n v="5105693791"/>
    <n v="1206"/>
    <n v="1"/>
    <s v="INR"/>
    <x v="4"/>
    <x v="4"/>
    <x v="0"/>
    <n v="1600"/>
    <s v="KG"/>
    <m/>
    <s v="V0"/>
    <s v="0% INPUT TAX"/>
    <s v="CHA"/>
    <s v="CLEARING CHARGES"/>
    <n v="0"/>
    <n v="0"/>
    <n v="0"/>
    <n v="0"/>
    <n v="0"/>
    <n v="0"/>
    <m/>
    <n v="0"/>
    <n v="0"/>
    <n v="0"/>
    <n v="0"/>
    <n v="3000.08"/>
    <m/>
    <m/>
    <s v="PCP RM &amp; PM"/>
  </r>
  <r>
    <s v="ZROH"/>
    <x v="2"/>
    <x v="15"/>
    <x v="15"/>
    <n v="102"/>
    <n v="120"/>
    <x v="60"/>
    <n v="30"/>
    <n v="114"/>
    <s v="MIRO"/>
    <s v="Purchase"/>
    <s v="RE"/>
    <n v="2016"/>
    <x v="1"/>
    <n v="5105693791"/>
    <n v="1206"/>
    <n v="1"/>
    <s v="INR"/>
    <x v="4"/>
    <x v="4"/>
    <x v="0"/>
    <n v="1600"/>
    <s v="KG"/>
    <m/>
    <s v="V0"/>
    <s v="0% INPUT TAX"/>
    <s v="CHA"/>
    <s v="CLEARING CHARGES"/>
    <n v="0"/>
    <n v="0"/>
    <n v="0"/>
    <n v="0"/>
    <n v="0"/>
    <n v="0"/>
    <m/>
    <n v="0"/>
    <n v="0"/>
    <n v="0"/>
    <n v="0"/>
    <n v="5000.21"/>
    <m/>
    <m/>
    <s v="PCP RM &amp; PM"/>
  </r>
  <r>
    <s v="ZROH"/>
    <x v="0"/>
    <x v="13"/>
    <x v="13"/>
    <n v="102"/>
    <n v="120"/>
    <x v="56"/>
    <n v="10"/>
    <n v="114"/>
    <s v="MIRO"/>
    <s v="Purchase"/>
    <s v="RE"/>
    <n v="2016"/>
    <x v="1"/>
    <n v="5105693792"/>
    <n v="1204"/>
    <n v="1"/>
    <s v="INR"/>
    <x v="4"/>
    <x v="4"/>
    <x v="0"/>
    <n v="400"/>
    <s v="KG"/>
    <m/>
    <s v="V0"/>
    <s v="0% INPUT TAX"/>
    <s v="CHA"/>
    <s v="CLEARING CHARGES"/>
    <n v="0"/>
    <n v="0"/>
    <n v="0"/>
    <n v="0"/>
    <n v="0"/>
    <n v="0"/>
    <m/>
    <n v="0"/>
    <n v="0"/>
    <n v="0"/>
    <n v="0"/>
    <n v="2000.11"/>
    <m/>
    <m/>
    <s v="PCP RM &amp; PM"/>
  </r>
  <r>
    <s v="ZROH"/>
    <x v="0"/>
    <x v="13"/>
    <x v="13"/>
    <n v="102"/>
    <n v="120"/>
    <x v="56"/>
    <n v="10"/>
    <n v="114"/>
    <s v="MIRO"/>
    <s v="Purchase"/>
    <s v="RE"/>
    <n v="2016"/>
    <x v="1"/>
    <n v="5105693792"/>
    <n v="1204"/>
    <n v="1"/>
    <s v="INR"/>
    <x v="4"/>
    <x v="4"/>
    <x v="0"/>
    <n v="400"/>
    <s v="KG"/>
    <m/>
    <s v="V0"/>
    <s v="0% INPUT TAX"/>
    <s v="CHA"/>
    <s v="CLEARING CHARGES"/>
    <n v="0"/>
    <n v="0"/>
    <n v="0"/>
    <n v="0"/>
    <n v="0"/>
    <n v="0"/>
    <m/>
    <n v="0"/>
    <n v="0"/>
    <n v="0"/>
    <n v="0"/>
    <n v="3000.16"/>
    <m/>
    <m/>
    <s v="PCP RM &amp; PM"/>
  </r>
  <r>
    <s v="ZROH"/>
    <x v="0"/>
    <x v="13"/>
    <x v="13"/>
    <n v="102"/>
    <n v="120"/>
    <x v="56"/>
    <n v="10"/>
    <n v="114"/>
    <s v="MIRO"/>
    <s v="Purchase"/>
    <s v="RE"/>
    <n v="2016"/>
    <x v="1"/>
    <n v="5105693792"/>
    <n v="1204"/>
    <n v="1"/>
    <s v="INR"/>
    <x v="4"/>
    <x v="4"/>
    <x v="0"/>
    <n v="400"/>
    <s v="KG"/>
    <m/>
    <s v="V0"/>
    <s v="0% INPUT TAX"/>
    <s v="CHA"/>
    <s v="CLEARING CHARGES"/>
    <n v="0"/>
    <n v="0"/>
    <n v="0"/>
    <n v="0"/>
    <n v="0"/>
    <n v="0"/>
    <m/>
    <n v="0"/>
    <n v="0"/>
    <n v="0"/>
    <n v="0"/>
    <n v="2000.11"/>
    <m/>
    <m/>
    <s v="PCP RM &amp; PM"/>
  </r>
  <r>
    <s v="ZROH"/>
    <x v="0"/>
    <x v="13"/>
    <x v="13"/>
    <n v="102"/>
    <n v="120"/>
    <x v="56"/>
    <n v="10"/>
    <n v="114"/>
    <s v="MIRO"/>
    <s v="Purchase"/>
    <s v="RE"/>
    <n v="2016"/>
    <x v="1"/>
    <n v="5105693792"/>
    <n v="1204"/>
    <n v="1"/>
    <s v="INR"/>
    <x v="4"/>
    <x v="4"/>
    <x v="0"/>
    <n v="400"/>
    <s v="KG"/>
    <m/>
    <s v="V0"/>
    <s v="0% INPUT TAX"/>
    <s v="CHA"/>
    <s v="CLEARING CHARGES"/>
    <n v="0"/>
    <n v="0"/>
    <n v="0"/>
    <n v="0"/>
    <n v="0"/>
    <n v="0"/>
    <m/>
    <n v="0"/>
    <n v="0"/>
    <n v="0"/>
    <n v="0"/>
    <n v="5000.26"/>
    <m/>
    <m/>
    <s v="PCP RM &amp; PM"/>
  </r>
  <r>
    <s v="ZROH"/>
    <x v="0"/>
    <x v="13"/>
    <x v="13"/>
    <n v="102"/>
    <n v="120"/>
    <x v="56"/>
    <n v="10"/>
    <n v="114"/>
    <s v="MIRO"/>
    <s v="Purchase"/>
    <s v="RE"/>
    <n v="2016"/>
    <x v="1"/>
    <n v="5105693792"/>
    <n v="1204"/>
    <n v="1"/>
    <s v="INR"/>
    <x v="4"/>
    <x v="4"/>
    <x v="0"/>
    <n v="400"/>
    <s v="KG"/>
    <m/>
    <s v="V0"/>
    <s v="0% INPUT TAX"/>
    <s v="CHA"/>
    <s v="CLEARING CHARGES"/>
    <n v="0"/>
    <n v="0"/>
    <n v="0"/>
    <n v="0"/>
    <n v="0"/>
    <n v="0"/>
    <m/>
    <n v="0"/>
    <n v="0"/>
    <n v="0"/>
    <n v="0"/>
    <n v="3000.16"/>
    <m/>
    <m/>
    <s v="PCP RM &amp; PM"/>
  </r>
  <r>
    <s v="ZROH"/>
    <x v="0"/>
    <x v="13"/>
    <x v="13"/>
    <n v="102"/>
    <n v="120"/>
    <x v="53"/>
    <n v="30"/>
    <n v="114"/>
    <s v="MIRO"/>
    <s v="Purchase"/>
    <s v="RE"/>
    <n v="2016"/>
    <x v="1"/>
    <n v="5105693792"/>
    <n v="1204"/>
    <n v="1"/>
    <s v="INR"/>
    <x v="4"/>
    <x v="4"/>
    <x v="0"/>
    <n v="500"/>
    <s v="KG"/>
    <m/>
    <s v="V0"/>
    <s v="0% INPUT TAX"/>
    <s v="CHA"/>
    <s v="CLEARING CHARGES"/>
    <n v="0"/>
    <n v="0"/>
    <n v="0"/>
    <n v="0"/>
    <n v="0"/>
    <n v="0"/>
    <m/>
    <n v="0"/>
    <n v="0"/>
    <n v="0"/>
    <n v="0"/>
    <n v="1500.01"/>
    <m/>
    <m/>
    <s v="PCP RM &amp; PM"/>
  </r>
  <r>
    <s v="ZROH"/>
    <x v="0"/>
    <x v="13"/>
    <x v="13"/>
    <n v="102"/>
    <n v="120"/>
    <x v="53"/>
    <n v="30"/>
    <n v="114"/>
    <s v="MIRO"/>
    <s v="Purchase"/>
    <s v="RE"/>
    <n v="2016"/>
    <x v="1"/>
    <n v="5105693792"/>
    <n v="1204"/>
    <n v="1"/>
    <s v="INR"/>
    <x v="4"/>
    <x v="4"/>
    <x v="0"/>
    <n v="500"/>
    <s v="KG"/>
    <m/>
    <s v="V0"/>
    <s v="0% INPUT TAX"/>
    <s v="CHA"/>
    <s v="CLEARING CHARGES"/>
    <n v="0"/>
    <n v="0"/>
    <n v="0"/>
    <n v="0"/>
    <n v="0"/>
    <n v="0"/>
    <m/>
    <n v="0"/>
    <n v="0"/>
    <n v="0"/>
    <n v="0"/>
    <n v="1500.01"/>
    <m/>
    <m/>
    <s v="PCP RM &amp; PM"/>
  </r>
  <r>
    <s v="ZROH"/>
    <x v="0"/>
    <x v="13"/>
    <x v="13"/>
    <n v="102"/>
    <n v="120"/>
    <x v="53"/>
    <n v="30"/>
    <n v="114"/>
    <s v="MIRO"/>
    <s v="Purchase"/>
    <s v="RE"/>
    <n v="2016"/>
    <x v="1"/>
    <n v="5105693792"/>
    <n v="1204"/>
    <n v="1"/>
    <s v="INR"/>
    <x v="4"/>
    <x v="4"/>
    <x v="0"/>
    <n v="500"/>
    <s v="KG"/>
    <m/>
    <s v="V0"/>
    <s v="0% INPUT TAX"/>
    <s v="CHA"/>
    <s v="CLEARING CHARGES"/>
    <n v="0"/>
    <n v="0"/>
    <n v="0"/>
    <n v="0"/>
    <n v="0"/>
    <n v="0"/>
    <m/>
    <n v="0"/>
    <n v="0"/>
    <n v="0"/>
    <n v="0"/>
    <n v="100.09"/>
    <m/>
    <m/>
    <s v="PCP RM &amp; PM"/>
  </r>
  <r>
    <s v="ZROH"/>
    <x v="0"/>
    <x v="13"/>
    <x v="13"/>
    <n v="102"/>
    <n v="120"/>
    <x v="53"/>
    <n v="30"/>
    <n v="114"/>
    <s v="MIRO"/>
    <s v="Purchase"/>
    <s v="RE"/>
    <n v="2016"/>
    <x v="1"/>
    <n v="5105693792"/>
    <n v="1204"/>
    <n v="1"/>
    <s v="INR"/>
    <x v="4"/>
    <x v="4"/>
    <x v="0"/>
    <n v="500"/>
    <s v="KG"/>
    <m/>
    <s v="V0"/>
    <s v="0% INPUT TAX"/>
    <s v="CHA"/>
    <s v="CLEARING CHARGES"/>
    <n v="0"/>
    <n v="0"/>
    <n v="0"/>
    <n v="0"/>
    <n v="0"/>
    <n v="0"/>
    <m/>
    <n v="0"/>
    <n v="0"/>
    <n v="0"/>
    <n v="0"/>
    <n v="500.01"/>
    <m/>
    <m/>
    <s v="PCP RM &amp; PM"/>
  </r>
  <r>
    <s v="ZROH"/>
    <x v="0"/>
    <x v="13"/>
    <x v="13"/>
    <n v="102"/>
    <n v="120"/>
    <x v="53"/>
    <n v="30"/>
    <n v="114"/>
    <s v="MIRO"/>
    <s v="Purchase"/>
    <s v="RE"/>
    <n v="2016"/>
    <x v="1"/>
    <n v="5105693792"/>
    <n v="1204"/>
    <n v="1"/>
    <s v="INR"/>
    <x v="4"/>
    <x v="4"/>
    <x v="0"/>
    <n v="500"/>
    <s v="KG"/>
    <m/>
    <s v="V0"/>
    <s v="0% INPUT TAX"/>
    <s v="CHA"/>
    <s v="CLEARING CHARGES"/>
    <n v="0"/>
    <n v="0"/>
    <n v="0"/>
    <n v="0"/>
    <n v="0"/>
    <n v="0"/>
    <m/>
    <n v="0"/>
    <n v="0"/>
    <n v="0"/>
    <n v="0"/>
    <n v="1000.22"/>
    <m/>
    <m/>
    <s v="PCP RM &amp; PM"/>
  </r>
  <r>
    <s v="ZROH"/>
    <x v="0"/>
    <x v="16"/>
    <x v="16"/>
    <n v="102"/>
    <n v="120"/>
    <x v="53"/>
    <n v="40"/>
    <n v="114"/>
    <s v="MIRO"/>
    <s v="Purchase"/>
    <s v="RE"/>
    <n v="2016"/>
    <x v="1"/>
    <n v="5105693792"/>
    <n v="1204"/>
    <n v="1"/>
    <s v="INR"/>
    <x v="4"/>
    <x v="4"/>
    <x v="0"/>
    <n v="225"/>
    <s v="KG"/>
    <m/>
    <s v="V0"/>
    <s v="0% INPUT TAX"/>
    <s v="CHA"/>
    <s v="CLEARING CHARGES"/>
    <n v="0"/>
    <n v="0"/>
    <n v="0"/>
    <n v="0"/>
    <n v="0"/>
    <n v="0"/>
    <m/>
    <n v="0"/>
    <n v="0"/>
    <n v="0"/>
    <n v="0"/>
    <n v="1085.49"/>
    <m/>
    <m/>
    <s v="PCP RM &amp; PM"/>
  </r>
  <r>
    <s v="ZROH"/>
    <x v="0"/>
    <x v="16"/>
    <x v="16"/>
    <n v="102"/>
    <n v="120"/>
    <x v="53"/>
    <n v="40"/>
    <n v="114"/>
    <s v="MIRO"/>
    <s v="Purchase"/>
    <s v="RE"/>
    <n v="2016"/>
    <x v="1"/>
    <n v="5105693792"/>
    <n v="1204"/>
    <n v="1"/>
    <s v="INR"/>
    <x v="4"/>
    <x v="4"/>
    <x v="0"/>
    <n v="225"/>
    <s v="KG"/>
    <m/>
    <s v="V0"/>
    <s v="0% INPUT TAX"/>
    <s v="CHA"/>
    <s v="CLEARING CHARGES"/>
    <n v="0"/>
    <n v="0"/>
    <n v="0"/>
    <n v="0"/>
    <n v="0"/>
    <n v="0"/>
    <m/>
    <n v="0"/>
    <n v="0"/>
    <n v="0"/>
    <n v="0"/>
    <n v="1500.01"/>
    <m/>
    <m/>
    <s v="PCP RM &amp; PM"/>
  </r>
  <r>
    <s v="ZROH"/>
    <x v="0"/>
    <x v="16"/>
    <x v="16"/>
    <n v="102"/>
    <n v="120"/>
    <x v="53"/>
    <n v="40"/>
    <n v="114"/>
    <s v="MIRO"/>
    <s v="Purchase"/>
    <s v="RE"/>
    <n v="2016"/>
    <x v="1"/>
    <n v="5105693792"/>
    <n v="1204"/>
    <n v="1"/>
    <s v="INR"/>
    <x v="4"/>
    <x v="4"/>
    <x v="0"/>
    <n v="225"/>
    <s v="KG"/>
    <m/>
    <s v="V0"/>
    <s v="0% INPUT TAX"/>
    <s v="CHA"/>
    <s v="CLEARING CHARGES"/>
    <n v="0"/>
    <n v="0"/>
    <n v="0"/>
    <n v="0"/>
    <n v="0"/>
    <n v="0"/>
    <m/>
    <n v="0"/>
    <n v="0"/>
    <n v="0"/>
    <n v="0"/>
    <n v="100.09"/>
    <m/>
    <m/>
    <s v="PCP RM &amp; PM"/>
  </r>
  <r>
    <s v="ZROH"/>
    <x v="0"/>
    <x v="16"/>
    <x v="16"/>
    <n v="102"/>
    <n v="120"/>
    <x v="53"/>
    <n v="40"/>
    <n v="114"/>
    <s v="MIRO"/>
    <s v="Purchase"/>
    <s v="RE"/>
    <n v="2016"/>
    <x v="1"/>
    <n v="5105693792"/>
    <n v="1204"/>
    <n v="1"/>
    <s v="INR"/>
    <x v="4"/>
    <x v="4"/>
    <x v="0"/>
    <n v="225"/>
    <s v="KG"/>
    <m/>
    <s v="V0"/>
    <s v="0% INPUT TAX"/>
    <s v="CHA"/>
    <s v="CLEARING CHARGES"/>
    <n v="0"/>
    <n v="0"/>
    <n v="0"/>
    <n v="0"/>
    <n v="0"/>
    <n v="0"/>
    <m/>
    <n v="0"/>
    <n v="0"/>
    <n v="0"/>
    <n v="0"/>
    <n v="500.01"/>
    <m/>
    <m/>
    <s v="PCP RM &amp; PM"/>
  </r>
  <r>
    <s v="ZROH"/>
    <x v="0"/>
    <x v="16"/>
    <x v="16"/>
    <n v="102"/>
    <n v="120"/>
    <x v="53"/>
    <n v="40"/>
    <n v="114"/>
    <s v="MIRO"/>
    <s v="Purchase"/>
    <s v="RE"/>
    <n v="2016"/>
    <x v="1"/>
    <n v="5105693792"/>
    <n v="1204"/>
    <n v="1"/>
    <s v="INR"/>
    <x v="4"/>
    <x v="4"/>
    <x v="0"/>
    <n v="225"/>
    <s v="KG"/>
    <m/>
    <s v="V0"/>
    <s v="0% INPUT TAX"/>
    <s v="CHA"/>
    <s v="CLEARING CHARGES"/>
    <n v="0"/>
    <n v="0"/>
    <n v="0"/>
    <n v="0"/>
    <n v="0"/>
    <n v="0"/>
    <m/>
    <n v="0"/>
    <n v="0"/>
    <n v="0"/>
    <n v="0"/>
    <n v="707.26"/>
    <m/>
    <m/>
    <s v="PCP RM &amp; PM"/>
  </r>
  <r>
    <s v="ZROH"/>
    <x v="3"/>
    <x v="11"/>
    <x v="11"/>
    <n v="102"/>
    <n v="120"/>
    <x v="66"/>
    <n v="10"/>
    <n v="114"/>
    <s v="MIRO"/>
    <s v="Purchase"/>
    <s v="RE"/>
    <n v="2016"/>
    <x v="1"/>
    <n v="5105693781"/>
    <n v="1200"/>
    <n v="1"/>
    <s v="INR"/>
    <x v="4"/>
    <x v="4"/>
    <x v="0"/>
    <n v="190"/>
    <s v="KG"/>
    <m/>
    <s v="V0"/>
    <s v="0% INPUT TAX"/>
    <s v="CHA"/>
    <s v="CLEARING CHARGES"/>
    <n v="0"/>
    <n v="0"/>
    <n v="0"/>
    <n v="0"/>
    <n v="0"/>
    <n v="0"/>
    <m/>
    <n v="0"/>
    <n v="0"/>
    <n v="0"/>
    <n v="0"/>
    <n v="2999.92"/>
    <m/>
    <m/>
    <s v="PCP RM &amp; PM"/>
  </r>
  <r>
    <s v="ZROH"/>
    <x v="3"/>
    <x v="11"/>
    <x v="11"/>
    <n v="102"/>
    <n v="120"/>
    <x v="66"/>
    <n v="10"/>
    <n v="114"/>
    <s v="MIRO"/>
    <s v="Purchase"/>
    <s v="RE"/>
    <n v="2016"/>
    <x v="1"/>
    <n v="5105693781"/>
    <n v="1200"/>
    <n v="1"/>
    <s v="INR"/>
    <x v="4"/>
    <x v="4"/>
    <x v="0"/>
    <n v="190"/>
    <s v="KG"/>
    <m/>
    <s v="V0"/>
    <s v="0% INPUT TAX"/>
    <s v="CHA"/>
    <s v="CLEARING CHARGES"/>
    <n v="0"/>
    <n v="0"/>
    <n v="0"/>
    <n v="0"/>
    <n v="0"/>
    <n v="0"/>
    <m/>
    <n v="0"/>
    <n v="0"/>
    <n v="0"/>
    <n v="0"/>
    <n v="2999.92"/>
    <m/>
    <m/>
    <s v="PCP RM &amp; PM"/>
  </r>
  <r>
    <s v="ZROH"/>
    <x v="3"/>
    <x v="11"/>
    <x v="11"/>
    <n v="102"/>
    <n v="120"/>
    <x v="66"/>
    <n v="10"/>
    <n v="114"/>
    <s v="MIRO"/>
    <s v="Purchase"/>
    <s v="RE"/>
    <n v="2016"/>
    <x v="1"/>
    <n v="5105693781"/>
    <n v="1200"/>
    <n v="1"/>
    <s v="INR"/>
    <x v="4"/>
    <x v="4"/>
    <x v="0"/>
    <n v="190"/>
    <s v="KG"/>
    <m/>
    <s v="V0"/>
    <s v="0% INPUT TAX"/>
    <s v="CHA"/>
    <s v="CLEARING CHARGES"/>
    <n v="0"/>
    <n v="0"/>
    <n v="0"/>
    <n v="0"/>
    <n v="0"/>
    <n v="0"/>
    <m/>
    <n v="0"/>
    <n v="0"/>
    <n v="0"/>
    <n v="0"/>
    <n v="200.24"/>
    <m/>
    <m/>
    <s v="PCP RM &amp; PM"/>
  </r>
  <r>
    <s v="ZROH"/>
    <x v="3"/>
    <x v="11"/>
    <x v="11"/>
    <n v="102"/>
    <n v="120"/>
    <x v="66"/>
    <n v="10"/>
    <n v="114"/>
    <s v="MIRO"/>
    <s v="Purchase"/>
    <s v="RE"/>
    <n v="2016"/>
    <x v="1"/>
    <n v="5105693781"/>
    <n v="1200"/>
    <n v="1"/>
    <s v="INR"/>
    <x v="4"/>
    <x v="4"/>
    <x v="0"/>
    <n v="190"/>
    <s v="KG"/>
    <m/>
    <s v="V0"/>
    <s v="0% INPUT TAX"/>
    <s v="CHA"/>
    <s v="CLEARING CHARGES"/>
    <n v="0"/>
    <n v="0"/>
    <n v="0"/>
    <n v="0"/>
    <n v="0"/>
    <n v="0"/>
    <m/>
    <n v="0"/>
    <n v="0"/>
    <n v="0"/>
    <n v="0"/>
    <n v="2999.92"/>
    <m/>
    <m/>
    <s v="PCP RM &amp; PM"/>
  </r>
  <r>
    <s v="ZROH"/>
    <x v="3"/>
    <x v="11"/>
    <x v="11"/>
    <n v="102"/>
    <n v="120"/>
    <x v="66"/>
    <n v="10"/>
    <n v="114"/>
    <s v="MIRO"/>
    <s v="Purchase"/>
    <s v="RE"/>
    <n v="2016"/>
    <x v="1"/>
    <n v="5105693781"/>
    <n v="1200"/>
    <n v="1"/>
    <s v="INR"/>
    <x v="4"/>
    <x v="4"/>
    <x v="0"/>
    <n v="190"/>
    <s v="KG"/>
    <m/>
    <s v="V0"/>
    <s v="0% INPUT TAX"/>
    <s v="CHA"/>
    <s v="CLEARING CHARGES"/>
    <n v="0"/>
    <n v="0"/>
    <n v="0"/>
    <n v="0"/>
    <n v="0"/>
    <n v="0"/>
    <m/>
    <n v="0"/>
    <n v="0"/>
    <n v="0"/>
    <n v="0"/>
    <n v="4007"/>
    <m/>
    <m/>
    <s v="PCP RM &amp; PM"/>
  </r>
  <r>
    <s v="ZPKG"/>
    <x v="1"/>
    <x v="3"/>
    <x v="3"/>
    <n v="102"/>
    <n v="115"/>
    <x v="67"/>
    <n v="10"/>
    <n v="112"/>
    <s v="MIRO"/>
    <s v="Purchase"/>
    <s v="RE"/>
    <n v="2016"/>
    <x v="0"/>
    <n v="5105693698"/>
    <n v="118"/>
    <n v="65.213099999999997"/>
    <s v="USD"/>
    <x v="20"/>
    <x v="20"/>
    <x v="10"/>
    <n v="800000"/>
    <s v="NOS"/>
    <n v="573875.28"/>
    <s v="V0"/>
    <s v="0% INPUT TAX"/>
    <s v="IMPORT"/>
    <s v="IMPORT BASIC"/>
    <n v="573875.28"/>
    <n v="0"/>
    <n v="0"/>
    <n v="0"/>
    <n v="0"/>
    <n v="0"/>
    <m/>
    <n v="0"/>
    <n v="0"/>
    <n v="0"/>
    <n v="0"/>
    <n v="0"/>
    <m/>
    <m/>
    <s v="PCP RM &amp; PM"/>
  </r>
  <r>
    <s v="ZROH"/>
    <x v="3"/>
    <x v="18"/>
    <x v="18"/>
    <n v="102"/>
    <n v="110"/>
    <x v="68"/>
    <n v="10"/>
    <n v="114"/>
    <s v="MIRO"/>
    <s v="Purchase"/>
    <s v="RE"/>
    <n v="2016"/>
    <x v="1"/>
    <n v="5105693700"/>
    <n v="21184"/>
    <n v="71.6571"/>
    <s v="EUR"/>
    <x v="18"/>
    <x v="18"/>
    <x v="5"/>
    <n v="40"/>
    <s v="KG"/>
    <n v="107915.59"/>
    <s v="V0"/>
    <s v="0% INPUT TAX"/>
    <s v="IMPORT"/>
    <s v="IMPORT BASIC"/>
    <n v="107915.59"/>
    <n v="0"/>
    <n v="0"/>
    <n v="0"/>
    <n v="0"/>
    <n v="0"/>
    <m/>
    <n v="0"/>
    <n v="0"/>
    <n v="0"/>
    <n v="0"/>
    <n v="0"/>
    <m/>
    <m/>
    <s v="PCP RM &amp; PM"/>
  </r>
  <r>
    <s v="ZROH"/>
    <x v="2"/>
    <x v="2"/>
    <x v="2"/>
    <n v="102"/>
    <n v="115"/>
    <x v="69"/>
    <n v="10"/>
    <n v="112"/>
    <s v="MIRO"/>
    <s v="Purchase"/>
    <s v="RE"/>
    <n v="2016"/>
    <x v="0"/>
    <n v="5105693950"/>
    <n v="3146622"/>
    <n v="1"/>
    <s v="INR"/>
    <x v="0"/>
    <x v="0"/>
    <x v="0"/>
    <n v="905.36"/>
    <s v="KG"/>
    <m/>
    <s v="V0"/>
    <s v="0% INPUT TAX"/>
    <m/>
    <s v="ADD. CUSTOM DUTY-4%"/>
    <n v="21793.200000000001"/>
    <n v="21793.200000000001"/>
    <n v="0"/>
    <n v="0"/>
    <n v="0"/>
    <n v="0"/>
    <m/>
    <n v="0"/>
    <n v="0"/>
    <n v="21793.200000000001"/>
    <n v="0"/>
    <n v="0"/>
    <m/>
    <m/>
    <s v="PCP RM &amp; PM"/>
  </r>
  <r>
    <s v="ZROH"/>
    <x v="2"/>
    <x v="2"/>
    <x v="2"/>
    <n v="102"/>
    <n v="115"/>
    <x v="69"/>
    <n v="10"/>
    <n v="112"/>
    <s v="MIRO"/>
    <s v="Purchase"/>
    <s v="RE"/>
    <n v="2016"/>
    <x v="0"/>
    <n v="5105693950"/>
    <n v="3146622"/>
    <n v="1"/>
    <s v="INR"/>
    <x v="0"/>
    <x v="0"/>
    <x v="0"/>
    <n v="905.36"/>
    <s v="KG"/>
    <m/>
    <s v="V0"/>
    <s v="0% INPUT TAX"/>
    <m/>
    <s v="BASIC CUSTOM-7.5%"/>
    <n v="33613.300000000003"/>
    <n v="33613.300000000003"/>
    <n v="0"/>
    <n v="33613.300000000003"/>
    <n v="0"/>
    <n v="0"/>
    <m/>
    <n v="0"/>
    <n v="0"/>
    <n v="0"/>
    <n v="0"/>
    <n v="0"/>
    <m/>
    <m/>
    <s v="PCP RM &amp; PM"/>
  </r>
  <r>
    <s v="ZROH"/>
    <x v="2"/>
    <x v="2"/>
    <x v="2"/>
    <n v="102"/>
    <n v="115"/>
    <x v="69"/>
    <n v="10"/>
    <n v="112"/>
    <s v="MIRO"/>
    <s v="Purchase"/>
    <s v="RE"/>
    <n v="2016"/>
    <x v="0"/>
    <n v="5105693950"/>
    <n v="3146622"/>
    <n v="1"/>
    <s v="INR"/>
    <x v="0"/>
    <x v="0"/>
    <x v="0"/>
    <n v="905.36"/>
    <s v="KG"/>
    <m/>
    <s v="V0"/>
    <s v="0% INPUT TAX"/>
    <m/>
    <s v="CVD-12.5%"/>
    <n v="1876.7"/>
    <n v="1876.7"/>
    <n v="0"/>
    <n v="0"/>
    <n v="0"/>
    <n v="0"/>
    <m/>
    <n v="0"/>
    <n v="0"/>
    <n v="0"/>
    <n v="1876.7"/>
    <n v="0"/>
    <m/>
    <m/>
    <s v="PCP RM &amp; PM"/>
  </r>
  <r>
    <s v="ZROH"/>
    <x v="2"/>
    <x v="2"/>
    <x v="2"/>
    <n v="102"/>
    <n v="115"/>
    <x v="69"/>
    <n v="10"/>
    <n v="112"/>
    <s v="MIRO"/>
    <s v="Purchase"/>
    <s v="RE"/>
    <n v="2016"/>
    <x v="0"/>
    <n v="5105693950"/>
    <n v="3146622"/>
    <n v="1"/>
    <s v="INR"/>
    <x v="0"/>
    <x v="0"/>
    <x v="0"/>
    <n v="905.36"/>
    <s v="KG"/>
    <m/>
    <s v="V0"/>
    <s v="0% INPUT TAX"/>
    <m/>
    <s v="ECess - Basic Custom-2%"/>
    <n v="938"/>
    <n v="938"/>
    <n v="0"/>
    <n v="0"/>
    <n v="0"/>
    <n v="0"/>
    <m/>
    <n v="938"/>
    <n v="0"/>
    <n v="0"/>
    <n v="0"/>
    <n v="0"/>
    <m/>
    <m/>
    <s v="PCP RM &amp; PM"/>
  </r>
  <r>
    <s v="ZROH"/>
    <x v="2"/>
    <x v="2"/>
    <x v="2"/>
    <n v="102"/>
    <n v="115"/>
    <x v="69"/>
    <n v="10"/>
    <n v="112"/>
    <s v="MIRO"/>
    <s v="Purchase"/>
    <s v="RE"/>
    <n v="2016"/>
    <x v="0"/>
    <n v="5105693950"/>
    <n v="3146622"/>
    <n v="1"/>
    <s v="INR"/>
    <x v="0"/>
    <x v="0"/>
    <x v="0"/>
    <n v="905.36"/>
    <s v="KG"/>
    <m/>
    <s v="V0"/>
    <s v="0% INPUT TAX"/>
    <m/>
    <s v="SECess-Basic Customs-1%"/>
    <n v="60223.8"/>
    <n v="60223.8"/>
    <n v="0"/>
    <n v="0"/>
    <n v="0"/>
    <n v="0"/>
    <m/>
    <n v="0"/>
    <n v="60223.8"/>
    <n v="0"/>
    <n v="0"/>
    <n v="0"/>
    <m/>
    <m/>
    <s v="PCP RM &amp; PM"/>
  </r>
  <r>
    <s v="ZPKG"/>
    <x v="1"/>
    <x v="1"/>
    <x v="1"/>
    <n v="102"/>
    <n v="115"/>
    <x v="58"/>
    <n v="10"/>
    <n v="112"/>
    <s v="MIRO"/>
    <s v="Purchase"/>
    <s v="RE"/>
    <n v="2016"/>
    <x v="0"/>
    <n v="5105693988"/>
    <n v="2006"/>
    <n v="1"/>
    <s v="INR"/>
    <x v="5"/>
    <x v="5"/>
    <x v="0"/>
    <n v="70000"/>
    <s v="NOS"/>
    <m/>
    <s v="V0"/>
    <s v="0% INPUT TAX"/>
    <s v="TRANSPORTER"/>
    <s v="TRANSPORT LOCAL"/>
    <n v="0"/>
    <n v="0"/>
    <n v="0"/>
    <n v="0"/>
    <n v="0"/>
    <n v="0"/>
    <m/>
    <n v="0"/>
    <n v="0"/>
    <n v="0"/>
    <n v="0"/>
    <n v="0"/>
    <m/>
    <n v="4825"/>
    <s v="PCP RM &amp; PM"/>
  </r>
  <r>
    <s v="ZPKG"/>
    <x v="1"/>
    <x v="1"/>
    <x v="1"/>
    <n v="102"/>
    <n v="115"/>
    <x v="58"/>
    <n v="20"/>
    <n v="112"/>
    <s v="MIRO"/>
    <s v="Purchase"/>
    <s v="RE"/>
    <n v="2016"/>
    <x v="0"/>
    <n v="5105693988"/>
    <n v="2006"/>
    <n v="1"/>
    <s v="INR"/>
    <x v="5"/>
    <x v="5"/>
    <x v="0"/>
    <n v="70000"/>
    <s v="NOS"/>
    <m/>
    <s v="V0"/>
    <s v="0% INPUT TAX"/>
    <s v="TRANSPORTER"/>
    <s v="TRANSPORT LOCAL"/>
    <n v="0"/>
    <n v="0"/>
    <n v="0"/>
    <n v="0"/>
    <n v="0"/>
    <n v="0"/>
    <m/>
    <n v="0"/>
    <n v="0"/>
    <n v="0"/>
    <n v="0"/>
    <n v="0"/>
    <m/>
    <n v="4700"/>
    <s v="PCP RM &amp; PM"/>
  </r>
  <r>
    <s v="ZROH"/>
    <x v="0"/>
    <x v="16"/>
    <x v="16"/>
    <n v="102"/>
    <n v="120"/>
    <x v="56"/>
    <n v="20"/>
    <n v="114"/>
    <s v="MIRO"/>
    <s v="Purchase"/>
    <s v="RE"/>
    <n v="2016"/>
    <x v="1"/>
    <n v="5105693989"/>
    <n v="1989"/>
    <n v="1"/>
    <s v="INR"/>
    <x v="5"/>
    <x v="5"/>
    <x v="0"/>
    <n v="175"/>
    <s v="KG"/>
    <m/>
    <s v="V0"/>
    <s v="0% INPUT TAX"/>
    <s v="TRANSPORTER"/>
    <s v="TRANSPORT LOCAL"/>
    <n v="0"/>
    <n v="0"/>
    <n v="0"/>
    <n v="0"/>
    <n v="0"/>
    <n v="0"/>
    <m/>
    <n v="0"/>
    <n v="0"/>
    <n v="0"/>
    <n v="0"/>
    <n v="0"/>
    <m/>
    <n v="5407"/>
    <s v="PCP RM &amp; PM"/>
  </r>
  <r>
    <s v="ZROH"/>
    <x v="2"/>
    <x v="15"/>
    <x v="15"/>
    <n v="102"/>
    <n v="110"/>
    <x v="70"/>
    <n v="10"/>
    <n v="114"/>
    <s v="MIRO"/>
    <s v="Purchase"/>
    <s v="RE"/>
    <n v="2016"/>
    <x v="1"/>
    <n v="5105693956"/>
    <n v="3143342"/>
    <n v="1"/>
    <s v="INR"/>
    <x v="0"/>
    <x v="0"/>
    <x v="0"/>
    <n v="2000"/>
    <s v="KG"/>
    <m/>
    <s v="V0"/>
    <s v="0% INPUT TAX"/>
    <m/>
    <s v="BASIC CUSTOM-7.5%"/>
    <n v="54567.68"/>
    <n v="54567.68"/>
    <n v="0"/>
    <n v="54567.68"/>
    <n v="0"/>
    <n v="0"/>
    <m/>
    <n v="0"/>
    <n v="0"/>
    <n v="0"/>
    <n v="0"/>
    <n v="0"/>
    <m/>
    <m/>
    <s v="PCP RM &amp; PM"/>
  </r>
  <r>
    <s v="ZROH"/>
    <x v="2"/>
    <x v="15"/>
    <x v="15"/>
    <n v="102"/>
    <n v="110"/>
    <x v="70"/>
    <n v="10"/>
    <n v="114"/>
    <s v="MIRO"/>
    <s v="Purchase"/>
    <s v="RE"/>
    <n v="2016"/>
    <x v="1"/>
    <n v="5105693956"/>
    <n v="3143342"/>
    <n v="1"/>
    <s v="INR"/>
    <x v="0"/>
    <x v="0"/>
    <x v="0"/>
    <n v="2000"/>
    <s v="KG"/>
    <m/>
    <s v="V0"/>
    <s v="0% INPUT TAX"/>
    <m/>
    <s v="ECess - Basic Custom-2%"/>
    <n v="3046.7"/>
    <n v="3046.7"/>
    <n v="0"/>
    <n v="0"/>
    <n v="0"/>
    <n v="0"/>
    <m/>
    <n v="3046.7"/>
    <n v="0"/>
    <n v="0"/>
    <n v="0"/>
    <n v="0"/>
    <m/>
    <m/>
    <s v="PCP RM &amp; PM"/>
  </r>
  <r>
    <s v="ZROH"/>
    <x v="2"/>
    <x v="15"/>
    <x v="15"/>
    <n v="102"/>
    <n v="110"/>
    <x v="70"/>
    <n v="10"/>
    <n v="114"/>
    <s v="MIRO"/>
    <s v="Purchase"/>
    <s v="RE"/>
    <n v="2016"/>
    <x v="1"/>
    <n v="5105693956"/>
    <n v="3143342"/>
    <n v="1"/>
    <s v="INR"/>
    <x v="0"/>
    <x v="0"/>
    <x v="0"/>
    <n v="2000"/>
    <s v="KG"/>
    <m/>
    <s v="V0"/>
    <s v="0% INPUT TAX"/>
    <m/>
    <s v="SECess-Basic Customs-1%"/>
    <n v="1523.58"/>
    <n v="1523.58"/>
    <n v="0"/>
    <n v="0"/>
    <n v="0"/>
    <n v="0"/>
    <m/>
    <n v="0"/>
    <n v="1523.58"/>
    <n v="0"/>
    <n v="0"/>
    <n v="0"/>
    <m/>
    <m/>
    <s v="PCP RM &amp; PM"/>
  </r>
  <r>
    <s v="ZROH"/>
    <x v="2"/>
    <x v="15"/>
    <x v="15"/>
    <n v="102"/>
    <n v="110"/>
    <x v="70"/>
    <n v="10"/>
    <n v="114"/>
    <s v="MIRO"/>
    <s v="Purchase"/>
    <s v="RE"/>
    <n v="2016"/>
    <x v="1"/>
    <n v="5105693956"/>
    <n v="3143342"/>
    <n v="1"/>
    <s v="INR"/>
    <x v="0"/>
    <x v="0"/>
    <x v="0"/>
    <n v="2000"/>
    <s v="KG"/>
    <m/>
    <s v="V0"/>
    <s v="0% INPUT TAX"/>
    <m/>
    <s v="ADD. CUSTOM DUTY-4%"/>
    <n v="35378.949999999997"/>
    <n v="35378.949999999997"/>
    <n v="0"/>
    <n v="0"/>
    <n v="0"/>
    <n v="0"/>
    <m/>
    <n v="0"/>
    <n v="0"/>
    <n v="35378.949999999997"/>
    <n v="0"/>
    <n v="0"/>
    <m/>
    <m/>
    <s v="PCP RM &amp; PM"/>
  </r>
  <r>
    <s v="ZROH"/>
    <x v="2"/>
    <x v="15"/>
    <x v="15"/>
    <n v="102"/>
    <n v="110"/>
    <x v="70"/>
    <n v="10"/>
    <n v="114"/>
    <s v="MIRO"/>
    <s v="Purchase"/>
    <s v="RE"/>
    <n v="2016"/>
    <x v="1"/>
    <n v="5105693956"/>
    <n v="3143342"/>
    <n v="1"/>
    <s v="INR"/>
    <x v="0"/>
    <x v="0"/>
    <x v="0"/>
    <n v="2000"/>
    <s v="KG"/>
    <m/>
    <s v="V0"/>
    <s v="0% INPUT TAX"/>
    <m/>
    <s v="CVD-12.5%"/>
    <n v="97767.09"/>
    <n v="97767.09"/>
    <n v="0"/>
    <n v="0"/>
    <n v="0"/>
    <n v="0"/>
    <m/>
    <n v="0"/>
    <n v="0"/>
    <n v="0"/>
    <n v="97767.09"/>
    <n v="0"/>
    <m/>
    <m/>
    <s v="PCP RM &amp; PM"/>
  </r>
  <r>
    <s v="ZROH"/>
    <x v="0"/>
    <x v="14"/>
    <x v="14"/>
    <n v="102"/>
    <n v="110"/>
    <x v="28"/>
    <n v="10"/>
    <n v="114"/>
    <s v="MIRO"/>
    <s v="Purchase"/>
    <s v="RE"/>
    <n v="2016"/>
    <x v="1"/>
    <n v="5105693994"/>
    <n v="1696"/>
    <n v="1"/>
    <s v="INR"/>
    <x v="5"/>
    <x v="5"/>
    <x v="0"/>
    <n v="200"/>
    <s v="KG"/>
    <m/>
    <s v="V0"/>
    <s v="0% INPUT TAX"/>
    <s v="TRANSPORTER"/>
    <s v="TRANSPORT LOCAL"/>
    <n v="0"/>
    <n v="0"/>
    <n v="0"/>
    <n v="0"/>
    <n v="0"/>
    <n v="0"/>
    <m/>
    <n v="0"/>
    <n v="0"/>
    <n v="0"/>
    <n v="0"/>
    <n v="0"/>
    <m/>
    <n v="6286"/>
    <s v="PCP RM &amp; PM"/>
  </r>
  <r>
    <s v="ZROH"/>
    <x v="3"/>
    <x v="18"/>
    <x v="18"/>
    <n v="102"/>
    <n v="110"/>
    <x v="46"/>
    <n v="10"/>
    <n v="114"/>
    <s v="MIRO"/>
    <s v="Purchase"/>
    <s v="RE"/>
    <n v="2016"/>
    <x v="1"/>
    <n v="5105694013"/>
    <n v="1937"/>
    <n v="1"/>
    <s v="INR"/>
    <x v="5"/>
    <x v="5"/>
    <x v="0"/>
    <n v="20"/>
    <s v="KG"/>
    <m/>
    <s v="V0"/>
    <s v="0% INPUT TAX"/>
    <s v="TRANSPORTER"/>
    <s v="TRANSPORT LOCAL"/>
    <n v="0"/>
    <n v="0"/>
    <n v="0"/>
    <n v="0"/>
    <n v="0"/>
    <n v="0"/>
    <m/>
    <n v="0"/>
    <n v="0"/>
    <n v="0"/>
    <n v="0"/>
    <n v="0"/>
    <m/>
    <n v="1496.07"/>
    <s v="PCP RM &amp; PM"/>
  </r>
  <r>
    <s v="ZROH"/>
    <x v="3"/>
    <x v="18"/>
    <x v="18"/>
    <n v="102"/>
    <n v="110"/>
    <x v="46"/>
    <n v="20"/>
    <n v="114"/>
    <s v="MIRO"/>
    <s v="Purchase"/>
    <s v="RE"/>
    <n v="2016"/>
    <x v="1"/>
    <n v="5105694013"/>
    <n v="1937"/>
    <n v="1"/>
    <s v="INR"/>
    <x v="5"/>
    <x v="5"/>
    <x v="0"/>
    <n v="20"/>
    <s v="KG"/>
    <m/>
    <s v="V0"/>
    <s v="0% INPUT TAX"/>
    <s v="TRANSPORTER"/>
    <s v="TRANSPORT LOCAL"/>
    <n v="0"/>
    <n v="0"/>
    <n v="0"/>
    <n v="0"/>
    <n v="0"/>
    <n v="0"/>
    <m/>
    <n v="0"/>
    <n v="0"/>
    <n v="0"/>
    <n v="0"/>
    <n v="0"/>
    <m/>
    <n v="678.93"/>
    <s v="PCP RM &amp; PM"/>
  </r>
  <r>
    <s v="ZROH"/>
    <x v="0"/>
    <x v="13"/>
    <x v="13"/>
    <n v="102"/>
    <n v="120"/>
    <x v="53"/>
    <n v="10"/>
    <n v="114"/>
    <s v="MIRO"/>
    <s v="Purchase"/>
    <s v="RE"/>
    <n v="2016"/>
    <x v="1"/>
    <n v="5105694014"/>
    <n v="2057"/>
    <n v="1"/>
    <s v="INR"/>
    <x v="5"/>
    <x v="5"/>
    <x v="0"/>
    <n v="225"/>
    <s v="KG"/>
    <m/>
    <s v="V0"/>
    <s v="0% INPUT TAX"/>
    <s v="TRANSPORTER"/>
    <s v="TRANSPORT LOCAL"/>
    <n v="0"/>
    <n v="0"/>
    <n v="0"/>
    <n v="0"/>
    <n v="0"/>
    <n v="0"/>
    <m/>
    <n v="0"/>
    <n v="0"/>
    <n v="0"/>
    <n v="0"/>
    <n v="0"/>
    <m/>
    <n v="4001"/>
    <s v="PCP RM &amp; PM"/>
  </r>
  <r>
    <s v="ZROH"/>
    <x v="0"/>
    <x v="0"/>
    <x v="0"/>
    <n v="102"/>
    <n v="115"/>
    <x v="57"/>
    <n v="10"/>
    <n v="112"/>
    <s v="MIRO"/>
    <s v="Purchase"/>
    <s v="RE"/>
    <n v="2016"/>
    <x v="0"/>
    <n v="5105693983"/>
    <n v="2005"/>
    <n v="1"/>
    <s v="INR"/>
    <x v="5"/>
    <x v="5"/>
    <x v="0"/>
    <n v="25"/>
    <s v="KG"/>
    <m/>
    <s v="V0"/>
    <s v="0% INPUT TAX"/>
    <s v="TRANSPORTER"/>
    <s v="TRANSPORT LOCAL"/>
    <n v="0"/>
    <n v="0"/>
    <n v="0"/>
    <n v="0"/>
    <n v="0"/>
    <n v="0"/>
    <m/>
    <n v="0"/>
    <n v="0"/>
    <n v="0"/>
    <n v="0"/>
    <n v="0"/>
    <m/>
    <n v="3525"/>
    <s v="PCP RM &amp; PM"/>
  </r>
  <r>
    <s v="ZROH"/>
    <x v="0"/>
    <x v="12"/>
    <x v="12"/>
    <n v="102"/>
    <n v="120"/>
    <x v="50"/>
    <n v="10"/>
    <n v="114"/>
    <s v="MIRO"/>
    <s v="Purchase"/>
    <s v="RE"/>
    <n v="2016"/>
    <x v="1"/>
    <n v="5105693984"/>
    <n v="1990"/>
    <n v="1"/>
    <s v="INR"/>
    <x v="5"/>
    <x v="5"/>
    <x v="0"/>
    <n v="800"/>
    <s v="KG"/>
    <m/>
    <s v="V0"/>
    <s v="0% INPUT TAX"/>
    <s v="TRANSPORTER"/>
    <s v="TRANSPORT LOCAL"/>
    <n v="0"/>
    <n v="0"/>
    <n v="0"/>
    <n v="0"/>
    <n v="0"/>
    <n v="0"/>
    <m/>
    <n v="0"/>
    <n v="0"/>
    <n v="0"/>
    <n v="0"/>
    <n v="0"/>
    <m/>
    <n v="9169"/>
    <s v="PCP RM &amp; PM"/>
  </r>
  <r>
    <s v="ZROH"/>
    <x v="0"/>
    <x v="12"/>
    <x v="12"/>
    <n v="102"/>
    <n v="110"/>
    <x v="44"/>
    <n v="10"/>
    <n v="114"/>
    <s v="MIRO"/>
    <s v="Purchase"/>
    <s v="RE"/>
    <n v="2016"/>
    <x v="1"/>
    <n v="5105693985"/>
    <n v="1899"/>
    <n v="1"/>
    <s v="INR"/>
    <x v="5"/>
    <x v="5"/>
    <x v="0"/>
    <n v="216"/>
    <s v="KG"/>
    <m/>
    <s v="V0"/>
    <s v="0% INPUT TAX"/>
    <s v="TRANSPORTER"/>
    <s v="TRANSPORT LOCAL"/>
    <n v="0"/>
    <n v="0"/>
    <n v="0"/>
    <n v="0"/>
    <n v="0"/>
    <n v="0"/>
    <m/>
    <n v="0"/>
    <n v="0"/>
    <n v="0"/>
    <n v="0"/>
    <n v="0"/>
    <m/>
    <n v="8007"/>
    <s v="PCP RM &amp; PM"/>
  </r>
  <r>
    <s v="ZROH"/>
    <x v="3"/>
    <x v="11"/>
    <x v="11"/>
    <n v="102"/>
    <n v="110"/>
    <x v="55"/>
    <n v="10"/>
    <n v="114"/>
    <s v="MIRO"/>
    <s v="Purchase"/>
    <s v="RE"/>
    <n v="2016"/>
    <x v="1"/>
    <n v="5105693986"/>
    <n v="1988"/>
    <n v="1"/>
    <s v="INR"/>
    <x v="5"/>
    <x v="5"/>
    <x v="0"/>
    <n v="190"/>
    <s v="KG"/>
    <m/>
    <s v="V0"/>
    <s v="0% INPUT TAX"/>
    <s v="TRANSPORTER"/>
    <s v="TRANSPORT LOCAL"/>
    <n v="0"/>
    <n v="0"/>
    <n v="0"/>
    <n v="0"/>
    <n v="0"/>
    <n v="0"/>
    <m/>
    <n v="0"/>
    <n v="0"/>
    <n v="0"/>
    <n v="0"/>
    <n v="0"/>
    <m/>
    <n v="7630"/>
    <s v="PCP RM &amp; PM"/>
  </r>
  <r>
    <s v="ZROH"/>
    <x v="0"/>
    <x v="12"/>
    <x v="12"/>
    <n v="102"/>
    <n v="110"/>
    <x v="44"/>
    <n v="10"/>
    <n v="114"/>
    <s v="MIRO"/>
    <s v="Purchase"/>
    <s v="RE"/>
    <n v="2016"/>
    <x v="1"/>
    <n v="5105693991"/>
    <n v="1900"/>
    <n v="1"/>
    <s v="INR"/>
    <x v="5"/>
    <x v="5"/>
    <x v="0"/>
    <n v="984"/>
    <s v="KG"/>
    <m/>
    <s v="V0"/>
    <s v="0% INPUT TAX"/>
    <s v="TRANSPORTER"/>
    <s v="TRANSPORT LOCAL"/>
    <n v="0"/>
    <n v="0"/>
    <n v="0"/>
    <n v="0"/>
    <n v="0"/>
    <n v="0"/>
    <m/>
    <n v="0"/>
    <n v="0"/>
    <n v="0"/>
    <n v="0"/>
    <n v="0"/>
    <m/>
    <n v="11005"/>
    <s v="PCP RM &amp; PM"/>
  </r>
  <r>
    <s v="ZROH"/>
    <x v="2"/>
    <x v="9"/>
    <x v="9"/>
    <n v="102"/>
    <n v="115"/>
    <x v="49"/>
    <n v="10"/>
    <n v="112"/>
    <s v="MIRO"/>
    <s v="Purchase"/>
    <s v="RE"/>
    <n v="2016"/>
    <x v="0"/>
    <n v="5105693992"/>
    <n v="1951"/>
    <n v="1"/>
    <s v="INR"/>
    <x v="5"/>
    <x v="5"/>
    <x v="0"/>
    <n v="240"/>
    <s v="KG"/>
    <m/>
    <s v="V0"/>
    <s v="0% INPUT TAX"/>
    <s v="TRANSPORTER"/>
    <s v="TRANSPORT LOCAL"/>
    <n v="0"/>
    <n v="0"/>
    <n v="0"/>
    <n v="0"/>
    <n v="0"/>
    <n v="0"/>
    <m/>
    <n v="0"/>
    <n v="0"/>
    <n v="0"/>
    <n v="0"/>
    <n v="0"/>
    <m/>
    <n v="5875"/>
    <s v="PCP RM &amp; PM"/>
  </r>
  <r>
    <s v="ZROH"/>
    <x v="2"/>
    <x v="9"/>
    <x v="9"/>
    <n v="102"/>
    <n v="115"/>
    <x v="25"/>
    <n v="10"/>
    <n v="112"/>
    <s v="MIRO"/>
    <s v="Purchase"/>
    <s v="RE"/>
    <n v="2016"/>
    <x v="0"/>
    <n v="5105693996"/>
    <n v="1604"/>
    <n v="1"/>
    <s v="INR"/>
    <x v="5"/>
    <x v="5"/>
    <x v="0"/>
    <n v="240"/>
    <s v="KG"/>
    <m/>
    <s v="V0"/>
    <s v="0% INPUT TAX"/>
    <s v="TRANSPORTER"/>
    <s v="TRANSPORT LOCAL"/>
    <n v="0"/>
    <n v="0"/>
    <n v="0"/>
    <n v="0"/>
    <n v="0"/>
    <n v="0"/>
    <m/>
    <n v="0"/>
    <n v="0"/>
    <n v="0"/>
    <n v="0"/>
    <n v="0"/>
    <m/>
    <n v="3305"/>
    <s v="PCP RM &amp; PM"/>
  </r>
  <r>
    <s v="ZROH"/>
    <x v="2"/>
    <x v="15"/>
    <x v="15"/>
    <n v="102"/>
    <n v="110"/>
    <x v="70"/>
    <n v="10"/>
    <n v="114"/>
    <s v="MIRO"/>
    <s v="Purchase"/>
    <s v="RE"/>
    <n v="2016"/>
    <x v="1"/>
    <n v="5105693962"/>
    <n v="3143342"/>
    <n v="1"/>
    <s v="INR"/>
    <x v="0"/>
    <x v="0"/>
    <x v="0"/>
    <n v="1000"/>
    <s v="KG"/>
    <m/>
    <s v="V0"/>
    <s v="0% INPUT TAX"/>
    <m/>
    <s v="BASIC CUSTOM-7.5%"/>
    <n v="27284"/>
    <n v="27284"/>
    <n v="0"/>
    <n v="27284"/>
    <n v="0"/>
    <n v="0"/>
    <m/>
    <n v="0"/>
    <n v="0"/>
    <n v="0"/>
    <n v="0"/>
    <n v="0"/>
    <m/>
    <m/>
    <s v="PCP RM &amp; PM"/>
  </r>
  <r>
    <s v="ZROH"/>
    <x v="2"/>
    <x v="15"/>
    <x v="15"/>
    <n v="102"/>
    <n v="110"/>
    <x v="70"/>
    <n v="10"/>
    <n v="114"/>
    <s v="MIRO"/>
    <s v="Purchase"/>
    <s v="RE"/>
    <n v="2016"/>
    <x v="1"/>
    <n v="5105693962"/>
    <n v="3143342"/>
    <n v="1"/>
    <s v="INR"/>
    <x v="0"/>
    <x v="0"/>
    <x v="0"/>
    <n v="1000"/>
    <s v="KG"/>
    <m/>
    <s v="V0"/>
    <s v="0% INPUT TAX"/>
    <m/>
    <s v="ECess - Basic Custom-2%"/>
    <n v="1523"/>
    <n v="1523"/>
    <n v="0"/>
    <n v="0"/>
    <n v="0"/>
    <n v="0"/>
    <m/>
    <n v="1523"/>
    <n v="0"/>
    <n v="0"/>
    <n v="0"/>
    <n v="0"/>
    <m/>
    <m/>
    <s v="PCP RM &amp; PM"/>
  </r>
  <r>
    <s v="ZROH"/>
    <x v="2"/>
    <x v="15"/>
    <x v="15"/>
    <n v="102"/>
    <n v="110"/>
    <x v="70"/>
    <n v="10"/>
    <n v="114"/>
    <s v="MIRO"/>
    <s v="Purchase"/>
    <s v="RE"/>
    <n v="2016"/>
    <x v="1"/>
    <n v="5105693962"/>
    <n v="3143342"/>
    <n v="1"/>
    <s v="INR"/>
    <x v="0"/>
    <x v="0"/>
    <x v="0"/>
    <n v="1000"/>
    <s v="KG"/>
    <m/>
    <s v="V0"/>
    <s v="0% INPUT TAX"/>
    <m/>
    <s v="SECess-Basic Customs-1%"/>
    <n v="762"/>
    <n v="762"/>
    <n v="0"/>
    <n v="0"/>
    <n v="0"/>
    <n v="0"/>
    <m/>
    <n v="0"/>
    <n v="762"/>
    <n v="0"/>
    <n v="0"/>
    <n v="0"/>
    <m/>
    <m/>
    <s v="PCP RM &amp; PM"/>
  </r>
  <r>
    <s v="ZROH"/>
    <x v="2"/>
    <x v="15"/>
    <x v="15"/>
    <n v="102"/>
    <n v="110"/>
    <x v="70"/>
    <n v="10"/>
    <n v="114"/>
    <s v="MIRO"/>
    <s v="Purchase"/>
    <s v="RE"/>
    <n v="2016"/>
    <x v="1"/>
    <n v="5105693962"/>
    <n v="3143342"/>
    <n v="1"/>
    <s v="INR"/>
    <x v="0"/>
    <x v="0"/>
    <x v="0"/>
    <n v="1000"/>
    <s v="KG"/>
    <m/>
    <s v="V0"/>
    <s v="0% INPUT TAX"/>
    <m/>
    <s v="ADD. CUSTOM DUTY-4%"/>
    <n v="17689"/>
    <n v="17689"/>
    <n v="0"/>
    <n v="0"/>
    <n v="0"/>
    <n v="0"/>
    <m/>
    <n v="0"/>
    <n v="0"/>
    <n v="17689"/>
    <n v="0"/>
    <n v="0"/>
    <m/>
    <m/>
    <s v="PCP RM &amp; PM"/>
  </r>
  <r>
    <s v="ZROH"/>
    <x v="2"/>
    <x v="15"/>
    <x v="15"/>
    <n v="102"/>
    <n v="110"/>
    <x v="70"/>
    <n v="10"/>
    <n v="114"/>
    <s v="MIRO"/>
    <s v="Purchase"/>
    <s v="RE"/>
    <n v="2016"/>
    <x v="1"/>
    <n v="5105693962"/>
    <n v="3143342"/>
    <n v="1"/>
    <s v="INR"/>
    <x v="0"/>
    <x v="0"/>
    <x v="0"/>
    <n v="1000"/>
    <s v="KG"/>
    <m/>
    <s v="V0"/>
    <s v="0% INPUT TAX"/>
    <m/>
    <s v="CVD-12.5%"/>
    <n v="48884"/>
    <n v="48884"/>
    <n v="0"/>
    <n v="0"/>
    <n v="0"/>
    <n v="0"/>
    <m/>
    <n v="0"/>
    <n v="0"/>
    <n v="0"/>
    <n v="48884"/>
    <n v="0"/>
    <m/>
    <m/>
    <s v="PCP RM &amp; PM"/>
  </r>
  <r>
    <s v="ZROH"/>
    <x v="2"/>
    <x v="15"/>
    <x v="15"/>
    <n v="102"/>
    <n v="110"/>
    <x v="70"/>
    <n v="20"/>
    <n v="114"/>
    <s v="MIRO"/>
    <s v="Purchase"/>
    <s v="RE"/>
    <n v="2016"/>
    <x v="1"/>
    <n v="5105693962"/>
    <n v="3143342"/>
    <n v="1"/>
    <s v="INR"/>
    <x v="0"/>
    <x v="0"/>
    <x v="0"/>
    <n v="1000"/>
    <s v="KG"/>
    <m/>
    <s v="V0"/>
    <s v="0% INPUT TAX"/>
    <m/>
    <s v="BASIC CUSTOM-7.5%"/>
    <n v="27284"/>
    <n v="27284"/>
    <n v="0"/>
    <n v="27284"/>
    <n v="0"/>
    <n v="0"/>
    <m/>
    <n v="0"/>
    <n v="0"/>
    <n v="0"/>
    <n v="0"/>
    <n v="0"/>
    <m/>
    <m/>
    <s v="PCP RM &amp; PM"/>
  </r>
  <r>
    <s v="ZROH"/>
    <x v="2"/>
    <x v="15"/>
    <x v="15"/>
    <n v="102"/>
    <n v="110"/>
    <x v="70"/>
    <n v="20"/>
    <n v="114"/>
    <s v="MIRO"/>
    <s v="Purchase"/>
    <s v="RE"/>
    <n v="2016"/>
    <x v="1"/>
    <n v="5105693962"/>
    <n v="3143342"/>
    <n v="1"/>
    <s v="INR"/>
    <x v="0"/>
    <x v="0"/>
    <x v="0"/>
    <n v="1000"/>
    <s v="KG"/>
    <m/>
    <s v="V0"/>
    <s v="0% INPUT TAX"/>
    <m/>
    <s v="ECess - Basic Custom-2%"/>
    <n v="1523"/>
    <n v="1523"/>
    <n v="0"/>
    <n v="0"/>
    <n v="0"/>
    <n v="0"/>
    <m/>
    <n v="1523"/>
    <n v="0"/>
    <n v="0"/>
    <n v="0"/>
    <n v="0"/>
    <m/>
    <m/>
    <s v="PCP RM &amp; PM"/>
  </r>
  <r>
    <s v="ZROH"/>
    <x v="2"/>
    <x v="15"/>
    <x v="15"/>
    <n v="102"/>
    <n v="110"/>
    <x v="70"/>
    <n v="20"/>
    <n v="114"/>
    <s v="MIRO"/>
    <s v="Purchase"/>
    <s v="RE"/>
    <n v="2016"/>
    <x v="1"/>
    <n v="5105693962"/>
    <n v="3143342"/>
    <n v="1"/>
    <s v="INR"/>
    <x v="0"/>
    <x v="0"/>
    <x v="0"/>
    <n v="1000"/>
    <s v="KG"/>
    <m/>
    <s v="V0"/>
    <s v="0% INPUT TAX"/>
    <m/>
    <s v="SECess-Basic Customs-1%"/>
    <n v="762"/>
    <n v="762"/>
    <n v="0"/>
    <n v="0"/>
    <n v="0"/>
    <n v="0"/>
    <m/>
    <n v="0"/>
    <n v="762"/>
    <n v="0"/>
    <n v="0"/>
    <n v="0"/>
    <m/>
    <m/>
    <s v="PCP RM &amp; PM"/>
  </r>
  <r>
    <s v="ZROH"/>
    <x v="2"/>
    <x v="15"/>
    <x v="15"/>
    <n v="102"/>
    <n v="110"/>
    <x v="70"/>
    <n v="20"/>
    <n v="114"/>
    <s v="MIRO"/>
    <s v="Purchase"/>
    <s v="RE"/>
    <n v="2016"/>
    <x v="1"/>
    <n v="5105693962"/>
    <n v="3143342"/>
    <n v="1"/>
    <s v="INR"/>
    <x v="0"/>
    <x v="0"/>
    <x v="0"/>
    <n v="1000"/>
    <s v="KG"/>
    <m/>
    <s v="V0"/>
    <s v="0% INPUT TAX"/>
    <m/>
    <s v="ADD. CUSTOM DUTY-4%"/>
    <n v="17689"/>
    <n v="17689"/>
    <n v="0"/>
    <n v="0"/>
    <n v="0"/>
    <n v="0"/>
    <m/>
    <n v="0"/>
    <n v="0"/>
    <n v="17689"/>
    <n v="0"/>
    <n v="0"/>
    <m/>
    <m/>
    <s v="PCP RM &amp; PM"/>
  </r>
  <r>
    <s v="ZROH"/>
    <x v="2"/>
    <x v="15"/>
    <x v="15"/>
    <n v="102"/>
    <n v="110"/>
    <x v="70"/>
    <n v="20"/>
    <n v="114"/>
    <s v="MIRO"/>
    <s v="Purchase"/>
    <s v="RE"/>
    <n v="2016"/>
    <x v="1"/>
    <n v="5105693962"/>
    <n v="3143342"/>
    <n v="1"/>
    <s v="INR"/>
    <x v="0"/>
    <x v="0"/>
    <x v="0"/>
    <n v="1000"/>
    <s v="KG"/>
    <m/>
    <s v="V0"/>
    <s v="0% INPUT TAX"/>
    <m/>
    <s v="CVD-12.5%"/>
    <n v="48884"/>
    <n v="48884"/>
    <n v="0"/>
    <n v="0"/>
    <n v="0"/>
    <n v="0"/>
    <m/>
    <n v="0"/>
    <n v="0"/>
    <n v="0"/>
    <n v="48884"/>
    <n v="0"/>
    <m/>
    <m/>
    <s v="PCP RM &amp; PM"/>
  </r>
  <r>
    <s v="ZROH"/>
    <x v="3"/>
    <x v="11"/>
    <x v="11"/>
    <n v="102"/>
    <n v="120"/>
    <x v="66"/>
    <n v="10"/>
    <n v="114"/>
    <s v="MIRO"/>
    <s v="Purchase"/>
    <s v="RE"/>
    <n v="2016"/>
    <x v="1"/>
    <n v="5105694015"/>
    <n v="2092"/>
    <n v="1"/>
    <s v="INR"/>
    <x v="5"/>
    <x v="5"/>
    <x v="0"/>
    <n v="190"/>
    <s v="KG"/>
    <m/>
    <s v="V0"/>
    <s v="0% INPUT TAX"/>
    <s v="TRANSPORTER"/>
    <s v="TRANSPORT LOCAL"/>
    <n v="0"/>
    <n v="0"/>
    <n v="0"/>
    <n v="0"/>
    <n v="0"/>
    <n v="0"/>
    <m/>
    <n v="0"/>
    <n v="0"/>
    <n v="0"/>
    <n v="0"/>
    <n v="0"/>
    <m/>
    <n v="2202.5"/>
    <s v="PCP RM &amp; PM"/>
  </r>
  <r>
    <s v="ZPKG"/>
    <x v="1"/>
    <x v="1"/>
    <x v="1"/>
    <n v="102"/>
    <n v="115"/>
    <x v="58"/>
    <n v="20"/>
    <n v="112"/>
    <s v="MIRO"/>
    <s v="Purchase"/>
    <s v="RE"/>
    <n v="2016"/>
    <x v="0"/>
    <n v="5105694338"/>
    <s v="1243/243"/>
    <n v="1"/>
    <s v="INR"/>
    <x v="4"/>
    <x v="4"/>
    <x v="0"/>
    <n v="70000"/>
    <s v="NOS"/>
    <m/>
    <s v="Y9"/>
    <s v="I-112-14% ST (NON INV)"/>
    <s v="CHA"/>
    <s v="CLEARING CHARGES"/>
    <n v="0"/>
    <n v="0"/>
    <n v="0"/>
    <n v="0"/>
    <n v="0"/>
    <n v="0"/>
    <m/>
    <n v="0"/>
    <n v="0"/>
    <n v="0"/>
    <n v="0"/>
    <n v="2508"/>
    <m/>
    <m/>
    <s v="PCP RM &amp; PM"/>
  </r>
  <r>
    <s v="ZPKG"/>
    <x v="1"/>
    <x v="1"/>
    <x v="1"/>
    <n v="102"/>
    <n v="115"/>
    <x v="65"/>
    <n v="10"/>
    <n v="112"/>
    <s v="MIRO"/>
    <s v="Purchase"/>
    <s v="RE"/>
    <n v="2016"/>
    <x v="0"/>
    <n v="5105694338"/>
    <s v="1243/243"/>
    <n v="1"/>
    <s v="INR"/>
    <x v="4"/>
    <x v="4"/>
    <x v="0"/>
    <n v="70000"/>
    <s v="NOS"/>
    <m/>
    <s v="Y9"/>
    <s v="I-112-14% ST (NON INV)"/>
    <s v="CHA"/>
    <s v="CLEARING CHARGES"/>
    <n v="0"/>
    <n v="0"/>
    <n v="0"/>
    <n v="0"/>
    <n v="0"/>
    <n v="0"/>
    <m/>
    <n v="0"/>
    <n v="0"/>
    <n v="0"/>
    <n v="0"/>
    <n v="2508"/>
    <m/>
    <m/>
    <s v="PCP RM &amp; PM"/>
  </r>
  <r>
    <s v="ZROH"/>
    <x v="2"/>
    <x v="17"/>
    <x v="17"/>
    <n v="102"/>
    <n v="110"/>
    <x v="64"/>
    <n v="10"/>
    <n v="114"/>
    <s v="MIRO"/>
    <s v="Purchase"/>
    <s v="RE"/>
    <n v="2016"/>
    <x v="1"/>
    <n v="5105695908"/>
    <n v="2119"/>
    <n v="1"/>
    <s v="INR"/>
    <x v="5"/>
    <x v="5"/>
    <x v="0"/>
    <n v="680"/>
    <s v="KG"/>
    <m/>
    <s v="V0"/>
    <s v="0% INPUT TAX"/>
    <s v="TRANSPORTER"/>
    <s v="TRANSPORT LOCAL"/>
    <n v="0"/>
    <n v="0"/>
    <n v="0"/>
    <n v="0"/>
    <n v="0"/>
    <n v="0"/>
    <m/>
    <n v="0"/>
    <n v="0"/>
    <n v="0"/>
    <n v="0"/>
    <n v="0"/>
    <m/>
    <n v="22965"/>
    <s v="PCP RM &amp; PM"/>
  </r>
  <r>
    <s v="ZROH"/>
    <x v="2"/>
    <x v="2"/>
    <x v="2"/>
    <n v="102"/>
    <n v="115"/>
    <x v="69"/>
    <n v="10"/>
    <n v="112"/>
    <s v="MIRO"/>
    <s v="Purchase"/>
    <s v="RE"/>
    <n v="2016"/>
    <x v="0"/>
    <n v="5105695922"/>
    <n v="2218"/>
    <n v="1"/>
    <s v="INR"/>
    <x v="5"/>
    <x v="5"/>
    <x v="0"/>
    <n v="895.6"/>
    <s v="KG"/>
    <m/>
    <s v="V0"/>
    <s v="0% INPUT TAX"/>
    <s v="TRANSPORTER"/>
    <s v="TRANSPORT LOCAL"/>
    <n v="0"/>
    <n v="0"/>
    <n v="0"/>
    <n v="0"/>
    <n v="0"/>
    <n v="0"/>
    <m/>
    <n v="0"/>
    <n v="0"/>
    <n v="0"/>
    <n v="0"/>
    <n v="0"/>
    <m/>
    <n v="9525"/>
    <s v="PCP RM &amp; PM"/>
  </r>
  <r>
    <s v="ZROH"/>
    <x v="0"/>
    <x v="12"/>
    <x v="12"/>
    <n v="102"/>
    <n v="120"/>
    <x v="71"/>
    <n v="10"/>
    <n v="114"/>
    <s v="MIRO"/>
    <s v="Purchase"/>
    <s v="RE"/>
    <n v="2016"/>
    <x v="1"/>
    <n v="5105695975"/>
    <n v="2138"/>
    <n v="1"/>
    <s v="INR"/>
    <x v="5"/>
    <x v="5"/>
    <x v="0"/>
    <n v="800"/>
    <s v="KG"/>
    <m/>
    <s v="V0"/>
    <s v="0% INPUT TAX"/>
    <s v="TRANSPORTER"/>
    <s v="TRANSPORT LOCAL"/>
    <n v="0"/>
    <n v="0"/>
    <n v="0"/>
    <n v="0"/>
    <n v="0"/>
    <n v="0"/>
    <m/>
    <n v="0"/>
    <n v="0"/>
    <n v="0"/>
    <n v="0"/>
    <n v="0"/>
    <m/>
    <n v="29482.83"/>
    <s v="PCP RM &amp; PM"/>
  </r>
  <r>
    <s v="ZROH"/>
    <x v="0"/>
    <x v="12"/>
    <x v="12"/>
    <n v="102"/>
    <n v="120"/>
    <x v="71"/>
    <n v="20"/>
    <n v="114"/>
    <s v="MIRO"/>
    <s v="Purchase"/>
    <s v="RE"/>
    <n v="2016"/>
    <x v="1"/>
    <n v="5105695975"/>
    <n v="2138"/>
    <n v="1"/>
    <s v="INR"/>
    <x v="5"/>
    <x v="5"/>
    <x v="0"/>
    <n v="400"/>
    <s v="KG"/>
    <m/>
    <s v="V0"/>
    <s v="0% INPUT TAX"/>
    <s v="TRANSPORTER"/>
    <s v="TRANSPORT LOCAL"/>
    <n v="0"/>
    <n v="0"/>
    <n v="0"/>
    <n v="0"/>
    <n v="0"/>
    <n v="0"/>
    <m/>
    <n v="0"/>
    <n v="0"/>
    <n v="0"/>
    <n v="0"/>
    <n v="0"/>
    <m/>
    <n v="10061.27"/>
    <s v="PCP RM &amp; PM"/>
  </r>
  <r>
    <s v="ZROH"/>
    <x v="0"/>
    <x v="12"/>
    <x v="12"/>
    <n v="102"/>
    <n v="120"/>
    <x v="71"/>
    <n v="30"/>
    <n v="114"/>
    <s v="MIRO"/>
    <s v="Purchase"/>
    <s v="RE"/>
    <n v="2016"/>
    <x v="1"/>
    <n v="5105695975"/>
    <n v="2138"/>
    <n v="1"/>
    <s v="INR"/>
    <x v="5"/>
    <x v="5"/>
    <x v="0"/>
    <n v="600"/>
    <s v="KG"/>
    <m/>
    <s v="V0"/>
    <s v="0% INPUT TAX"/>
    <s v="TRANSPORTER"/>
    <s v="TRANSPORT LOCAL"/>
    <n v="0"/>
    <n v="0"/>
    <n v="0"/>
    <n v="0"/>
    <n v="0"/>
    <n v="0"/>
    <m/>
    <n v="0"/>
    <n v="0"/>
    <n v="0"/>
    <n v="0"/>
    <n v="0"/>
    <m/>
    <n v="15091.9"/>
    <s v="PCP RM &amp; PM"/>
  </r>
  <r>
    <s v="ZPKG"/>
    <x v="1"/>
    <x v="3"/>
    <x v="3"/>
    <n v="102"/>
    <n v="115"/>
    <x v="67"/>
    <n v="10"/>
    <n v="112"/>
    <s v="MIRO"/>
    <s v="Purchase"/>
    <s v="RE"/>
    <n v="2016"/>
    <x v="0"/>
    <n v="5105695991"/>
    <n v="2125"/>
    <n v="1"/>
    <s v="INR"/>
    <x v="5"/>
    <x v="5"/>
    <x v="0"/>
    <n v="800000"/>
    <s v="NOS"/>
    <m/>
    <s v="V0"/>
    <s v="0% INPUT TAX"/>
    <s v="TRANSPORTER"/>
    <s v="TRANSPORT LOCAL"/>
    <n v="0"/>
    <n v="0"/>
    <n v="0"/>
    <n v="0"/>
    <n v="0"/>
    <n v="0"/>
    <m/>
    <n v="0"/>
    <n v="0"/>
    <n v="0"/>
    <n v="0"/>
    <n v="0"/>
    <m/>
    <n v="9525"/>
    <s v="PCP RM &amp; PM"/>
  </r>
  <r>
    <s v="ZROH"/>
    <x v="0"/>
    <x v="13"/>
    <x v="13"/>
    <n v="102"/>
    <n v="120"/>
    <x v="56"/>
    <n v="10"/>
    <n v="114"/>
    <s v="MIRO"/>
    <s v="Purchase"/>
    <s v="RE"/>
    <n v="2016"/>
    <x v="1"/>
    <n v="5105695993"/>
    <n v="2064"/>
    <n v="1"/>
    <s v="INR"/>
    <x v="5"/>
    <x v="5"/>
    <x v="0"/>
    <n v="400"/>
    <s v="KG"/>
    <m/>
    <s v="V0"/>
    <s v="0% INPUT TAX"/>
    <s v="TRANSPORTER"/>
    <s v="TRANSPORT LOCAL"/>
    <n v="0"/>
    <n v="0"/>
    <n v="0"/>
    <n v="0"/>
    <n v="0"/>
    <n v="0"/>
    <m/>
    <n v="0"/>
    <n v="0"/>
    <n v="0"/>
    <n v="0"/>
    <n v="0"/>
    <m/>
    <n v="13155.5"/>
    <s v="PCP RM &amp; PM"/>
  </r>
  <r>
    <s v="ZPKG"/>
    <x v="1"/>
    <x v="1"/>
    <x v="1"/>
    <n v="102"/>
    <n v="115"/>
    <x v="65"/>
    <n v="10"/>
    <n v="112"/>
    <s v="MIRO"/>
    <s v="Purchase"/>
    <s v="RE"/>
    <n v="2016"/>
    <x v="0"/>
    <n v="5105695979"/>
    <n v="2123"/>
    <n v="1"/>
    <s v="INR"/>
    <x v="5"/>
    <x v="5"/>
    <x v="0"/>
    <n v="70000"/>
    <s v="NOS"/>
    <m/>
    <s v="V0"/>
    <s v="0% INPUT TAX"/>
    <s v="TRANSPORTER"/>
    <s v="TRANSPORT LOCAL"/>
    <n v="0"/>
    <n v="0"/>
    <n v="0"/>
    <n v="0"/>
    <n v="0"/>
    <n v="0"/>
    <m/>
    <n v="0"/>
    <n v="0"/>
    <n v="0"/>
    <n v="0"/>
    <n v="0"/>
    <m/>
    <n v="6000.11"/>
    <s v="PCP RM &amp; PM"/>
  </r>
  <r>
    <s v="ZPKG"/>
    <x v="1"/>
    <x v="1"/>
    <x v="1"/>
    <n v="102"/>
    <n v="115"/>
    <x v="58"/>
    <n v="20"/>
    <n v="112"/>
    <s v="MIRO"/>
    <s v="Purchase"/>
    <s v="RE"/>
    <n v="2016"/>
    <x v="0"/>
    <n v="5105695979"/>
    <n v="2123"/>
    <n v="1"/>
    <s v="INR"/>
    <x v="5"/>
    <x v="5"/>
    <x v="0"/>
    <n v="70000"/>
    <s v="NOS"/>
    <m/>
    <s v="V0"/>
    <s v="0% INPUT TAX"/>
    <s v="TRANSPORTER"/>
    <s v="TRANSPORT LOCAL"/>
    <n v="0"/>
    <n v="0"/>
    <n v="0"/>
    <n v="0"/>
    <n v="0"/>
    <n v="0"/>
    <m/>
    <n v="0"/>
    <n v="0"/>
    <n v="0"/>
    <n v="0"/>
    <n v="0"/>
    <m/>
    <n v="3524.89"/>
    <s v="PCP RM &amp; PM"/>
  </r>
  <r>
    <s v="ZROH"/>
    <x v="0"/>
    <x v="12"/>
    <x v="12"/>
    <n v="102"/>
    <n v="120"/>
    <x v="72"/>
    <n v="10"/>
    <n v="114"/>
    <s v="MIRO"/>
    <s v="Purchase"/>
    <s v="RE"/>
    <n v="2016"/>
    <x v="1"/>
    <n v="5105695910"/>
    <n v="2195"/>
    <n v="1"/>
    <s v="INR"/>
    <x v="5"/>
    <x v="5"/>
    <x v="0"/>
    <n v="1800"/>
    <s v="KG"/>
    <m/>
    <s v="V0"/>
    <s v="0% INPUT TAX"/>
    <s v="TRANSPORTER"/>
    <s v="TRANSPORT LOCAL"/>
    <n v="0"/>
    <n v="0"/>
    <n v="0"/>
    <n v="0"/>
    <n v="0"/>
    <n v="0"/>
    <m/>
    <n v="0"/>
    <n v="0"/>
    <n v="0"/>
    <n v="0"/>
    <n v="0"/>
    <m/>
    <n v="18340.5"/>
    <s v="PCP RM &amp; PM"/>
  </r>
  <r>
    <s v="ZROH"/>
    <x v="2"/>
    <x v="15"/>
    <x v="15"/>
    <n v="102"/>
    <n v="120"/>
    <x v="73"/>
    <n v="10"/>
    <n v="114"/>
    <s v="MIRO"/>
    <s v="Purchase"/>
    <s v="RE"/>
    <n v="2016"/>
    <x v="1"/>
    <n v="5105695977"/>
    <n v="2126"/>
    <n v="1"/>
    <s v="INR"/>
    <x v="5"/>
    <x v="5"/>
    <x v="0"/>
    <n v="1000"/>
    <s v="KG"/>
    <m/>
    <s v="V0"/>
    <s v="0% INPUT TAX"/>
    <s v="TRANSPORTER"/>
    <s v="TRANSPORT LOCAL"/>
    <n v="0"/>
    <n v="0"/>
    <n v="0"/>
    <n v="0"/>
    <n v="0"/>
    <n v="0"/>
    <m/>
    <n v="0"/>
    <n v="0"/>
    <n v="0"/>
    <n v="0"/>
    <n v="0"/>
    <m/>
    <n v="10707.5"/>
    <s v="PCP RM &amp; PM"/>
  </r>
  <r>
    <s v="ZROH"/>
    <x v="0"/>
    <x v="12"/>
    <x v="12"/>
    <n v="102"/>
    <n v="120"/>
    <x v="71"/>
    <n v="10"/>
    <n v="114"/>
    <s v="MIRO"/>
    <s v="Purchase"/>
    <s v="RE"/>
    <n v="2016"/>
    <x v="1"/>
    <n v="5105694791"/>
    <n v="1278"/>
    <n v="1"/>
    <s v="INR"/>
    <x v="4"/>
    <x v="4"/>
    <x v="0"/>
    <n v="800"/>
    <s v="KG"/>
    <m/>
    <s v="V0"/>
    <s v="0% INPUT TAX"/>
    <s v="CHA"/>
    <s v="CLEARING CHARGES"/>
    <n v="0"/>
    <n v="0"/>
    <n v="0"/>
    <n v="0"/>
    <n v="0"/>
    <n v="0"/>
    <m/>
    <n v="0"/>
    <n v="0"/>
    <n v="0"/>
    <n v="0"/>
    <n v="8998.08"/>
    <m/>
    <m/>
    <s v="PCP RM &amp; PM"/>
  </r>
  <r>
    <s v="ZROH"/>
    <x v="0"/>
    <x v="12"/>
    <x v="12"/>
    <n v="102"/>
    <n v="120"/>
    <x v="71"/>
    <n v="10"/>
    <n v="114"/>
    <s v="MIRO"/>
    <s v="Purchase"/>
    <s v="RE"/>
    <n v="2016"/>
    <x v="1"/>
    <n v="5105694791"/>
    <n v="1278"/>
    <n v="1"/>
    <s v="INR"/>
    <x v="4"/>
    <x v="4"/>
    <x v="0"/>
    <n v="800"/>
    <s v="KG"/>
    <m/>
    <s v="V0"/>
    <s v="0% INPUT TAX"/>
    <s v="CHA"/>
    <s v="CLEARING CHARGES"/>
    <n v="0"/>
    <n v="0"/>
    <n v="0"/>
    <n v="0"/>
    <n v="0"/>
    <n v="0"/>
    <m/>
    <n v="0"/>
    <n v="0"/>
    <n v="0"/>
    <n v="0"/>
    <n v="1999.68"/>
    <m/>
    <m/>
    <s v="PCP RM &amp; PM"/>
  </r>
  <r>
    <s v="ZROH"/>
    <x v="0"/>
    <x v="12"/>
    <x v="12"/>
    <n v="102"/>
    <n v="120"/>
    <x v="71"/>
    <n v="10"/>
    <n v="114"/>
    <s v="MIRO"/>
    <s v="Purchase"/>
    <s v="RE"/>
    <n v="2016"/>
    <x v="1"/>
    <n v="5105694791"/>
    <n v="1278"/>
    <n v="1"/>
    <s v="INR"/>
    <x v="4"/>
    <x v="4"/>
    <x v="0"/>
    <n v="800"/>
    <s v="KG"/>
    <m/>
    <s v="V0"/>
    <s v="0% INPUT TAX"/>
    <s v="CHA"/>
    <s v="CLEARING CHARGES"/>
    <n v="0"/>
    <n v="0"/>
    <n v="0"/>
    <n v="0"/>
    <n v="0"/>
    <n v="0"/>
    <m/>
    <n v="0"/>
    <n v="0"/>
    <n v="0"/>
    <n v="0"/>
    <n v="3000.21"/>
    <m/>
    <m/>
    <s v="PCP RM &amp; PM"/>
  </r>
  <r>
    <s v="ZROH"/>
    <x v="0"/>
    <x v="12"/>
    <x v="12"/>
    <n v="102"/>
    <n v="120"/>
    <x v="71"/>
    <n v="10"/>
    <n v="114"/>
    <s v="MIRO"/>
    <s v="Purchase"/>
    <s v="RE"/>
    <n v="2016"/>
    <x v="1"/>
    <n v="5105694791"/>
    <n v="1278"/>
    <n v="1"/>
    <s v="INR"/>
    <x v="4"/>
    <x v="4"/>
    <x v="0"/>
    <n v="800"/>
    <s v="KG"/>
    <m/>
    <s v="V0"/>
    <s v="0% INPUT TAX"/>
    <s v="CHA"/>
    <s v="CLEARING CHARGES"/>
    <n v="0"/>
    <n v="0"/>
    <n v="0"/>
    <n v="0"/>
    <n v="0"/>
    <n v="0"/>
    <m/>
    <n v="0"/>
    <n v="0"/>
    <n v="0"/>
    <n v="0"/>
    <n v="199.83"/>
    <m/>
    <m/>
    <s v="PCP RM &amp; PM"/>
  </r>
  <r>
    <s v="ZROH"/>
    <x v="0"/>
    <x v="12"/>
    <x v="12"/>
    <n v="102"/>
    <n v="120"/>
    <x v="71"/>
    <n v="10"/>
    <n v="114"/>
    <s v="MIRO"/>
    <s v="Purchase"/>
    <s v="RE"/>
    <n v="2016"/>
    <x v="1"/>
    <n v="5105694791"/>
    <n v="1278"/>
    <n v="1"/>
    <s v="INR"/>
    <x v="4"/>
    <x v="4"/>
    <x v="0"/>
    <n v="800"/>
    <s v="KG"/>
    <m/>
    <s v="V0"/>
    <s v="0% INPUT TAX"/>
    <s v="CHA"/>
    <s v="CLEARING CHARGES"/>
    <n v="0"/>
    <n v="0"/>
    <n v="0"/>
    <n v="0"/>
    <n v="0"/>
    <n v="0"/>
    <m/>
    <n v="0"/>
    <n v="0"/>
    <n v="0"/>
    <n v="0"/>
    <n v="1999.68"/>
    <m/>
    <m/>
    <s v="PCP RM &amp; PM"/>
  </r>
  <r>
    <s v="ZROH"/>
    <x v="0"/>
    <x v="12"/>
    <x v="12"/>
    <n v="102"/>
    <n v="120"/>
    <x v="71"/>
    <n v="20"/>
    <n v="114"/>
    <s v="MIRO"/>
    <s v="Purchase"/>
    <s v="RE"/>
    <n v="2016"/>
    <x v="1"/>
    <n v="5105694791"/>
    <n v="1278"/>
    <n v="1"/>
    <s v="INR"/>
    <x v="4"/>
    <x v="4"/>
    <x v="0"/>
    <n v="400"/>
    <s v="KG"/>
    <m/>
    <s v="V0"/>
    <s v="0% INPUT TAX"/>
    <s v="CHA"/>
    <s v="CLEARING CHARGES"/>
    <n v="0"/>
    <n v="0"/>
    <n v="0"/>
    <n v="0"/>
    <n v="0"/>
    <n v="0"/>
    <m/>
    <n v="0"/>
    <n v="0"/>
    <n v="0"/>
    <n v="0"/>
    <n v="2499.9499999999998"/>
    <m/>
    <m/>
    <s v="PCP RM &amp; PM"/>
  </r>
  <r>
    <s v="ZROH"/>
    <x v="0"/>
    <x v="12"/>
    <x v="12"/>
    <n v="102"/>
    <n v="120"/>
    <x v="71"/>
    <n v="20"/>
    <n v="114"/>
    <s v="MIRO"/>
    <s v="Purchase"/>
    <s v="RE"/>
    <n v="2016"/>
    <x v="1"/>
    <n v="5105694791"/>
    <n v="1278"/>
    <n v="1"/>
    <s v="INR"/>
    <x v="4"/>
    <x v="4"/>
    <x v="0"/>
    <n v="400"/>
    <s v="KG"/>
    <m/>
    <s v="V0"/>
    <s v="0% INPUT TAX"/>
    <s v="CHA"/>
    <s v="CLEARING CHARGES"/>
    <n v="0"/>
    <n v="0"/>
    <n v="0"/>
    <n v="0"/>
    <n v="0"/>
    <n v="0"/>
    <m/>
    <n v="0"/>
    <n v="0"/>
    <n v="0"/>
    <n v="0"/>
    <n v="1999.68"/>
    <m/>
    <m/>
    <s v="PCP RM &amp; PM"/>
  </r>
  <r>
    <s v="ZROH"/>
    <x v="0"/>
    <x v="12"/>
    <x v="12"/>
    <n v="102"/>
    <n v="120"/>
    <x v="71"/>
    <n v="20"/>
    <n v="114"/>
    <s v="MIRO"/>
    <s v="Purchase"/>
    <s v="RE"/>
    <n v="2016"/>
    <x v="1"/>
    <n v="5105694791"/>
    <n v="1278"/>
    <n v="1"/>
    <s v="INR"/>
    <x v="4"/>
    <x v="4"/>
    <x v="0"/>
    <n v="400"/>
    <s v="KG"/>
    <m/>
    <s v="V0"/>
    <s v="0% INPUT TAX"/>
    <s v="CHA"/>
    <s v="CLEARING CHARGES"/>
    <n v="0"/>
    <n v="0"/>
    <n v="0"/>
    <n v="0"/>
    <n v="0"/>
    <n v="0"/>
    <m/>
    <n v="0"/>
    <n v="0"/>
    <n v="0"/>
    <n v="0"/>
    <n v="199.83"/>
    <m/>
    <m/>
    <s v="PCP RM &amp; PM"/>
  </r>
  <r>
    <s v="ZROH"/>
    <x v="0"/>
    <x v="12"/>
    <x v="12"/>
    <n v="102"/>
    <n v="120"/>
    <x v="71"/>
    <n v="20"/>
    <n v="114"/>
    <s v="MIRO"/>
    <s v="Purchase"/>
    <s v="RE"/>
    <n v="2016"/>
    <x v="1"/>
    <n v="5105694791"/>
    <n v="1278"/>
    <n v="1"/>
    <s v="INR"/>
    <x v="4"/>
    <x v="4"/>
    <x v="0"/>
    <n v="400"/>
    <s v="KG"/>
    <m/>
    <s v="V0"/>
    <s v="0% INPUT TAX"/>
    <s v="CHA"/>
    <s v="CLEARING CHARGES"/>
    <n v="0"/>
    <n v="0"/>
    <n v="0"/>
    <n v="0"/>
    <n v="0"/>
    <n v="0"/>
    <m/>
    <n v="0"/>
    <n v="0"/>
    <n v="0"/>
    <n v="0"/>
    <n v="4000.05"/>
    <m/>
    <m/>
    <s v="PCP RM &amp; PM"/>
  </r>
  <r>
    <s v="ZROH"/>
    <x v="0"/>
    <x v="12"/>
    <x v="12"/>
    <n v="102"/>
    <n v="120"/>
    <x v="71"/>
    <n v="20"/>
    <n v="114"/>
    <s v="MIRO"/>
    <s v="Purchase"/>
    <s v="RE"/>
    <n v="2016"/>
    <x v="1"/>
    <n v="5105694791"/>
    <n v="1278"/>
    <n v="1"/>
    <s v="INR"/>
    <x v="4"/>
    <x v="4"/>
    <x v="0"/>
    <n v="400"/>
    <s v="KG"/>
    <m/>
    <s v="V0"/>
    <s v="0% INPUT TAX"/>
    <s v="CHA"/>
    <s v="CLEARING CHARGES"/>
    <n v="0"/>
    <n v="0"/>
    <n v="0"/>
    <n v="0"/>
    <n v="0"/>
    <n v="0"/>
    <m/>
    <n v="0"/>
    <n v="0"/>
    <n v="0"/>
    <n v="0"/>
    <n v="199.83"/>
    <m/>
    <m/>
    <s v="PCP RM &amp; PM"/>
  </r>
  <r>
    <s v="ZROH"/>
    <x v="0"/>
    <x v="12"/>
    <x v="12"/>
    <n v="102"/>
    <n v="120"/>
    <x v="71"/>
    <n v="20"/>
    <n v="114"/>
    <s v="MIRO"/>
    <s v="Purchase"/>
    <s v="RE"/>
    <n v="2016"/>
    <x v="1"/>
    <n v="5105694791"/>
    <n v="1278"/>
    <n v="1"/>
    <s v="INR"/>
    <x v="4"/>
    <x v="4"/>
    <x v="0"/>
    <n v="400"/>
    <s v="KG"/>
    <m/>
    <s v="V0"/>
    <s v="0% INPUT TAX"/>
    <s v="CHA"/>
    <s v="CLEARING CHARGES"/>
    <n v="0"/>
    <n v="0"/>
    <n v="0"/>
    <n v="0"/>
    <n v="0"/>
    <n v="0"/>
    <m/>
    <n v="0"/>
    <n v="0"/>
    <n v="0"/>
    <n v="0"/>
    <n v="999.84"/>
    <m/>
    <m/>
    <s v="PCP RM &amp; PM"/>
  </r>
  <r>
    <s v="ZROH"/>
    <x v="0"/>
    <x v="12"/>
    <x v="12"/>
    <n v="102"/>
    <n v="120"/>
    <x v="71"/>
    <n v="30"/>
    <n v="114"/>
    <s v="MIRO"/>
    <s v="Purchase"/>
    <s v="RE"/>
    <n v="2016"/>
    <x v="1"/>
    <n v="5105694791"/>
    <n v="1278"/>
    <n v="1"/>
    <s v="INR"/>
    <x v="4"/>
    <x v="4"/>
    <x v="0"/>
    <n v="600"/>
    <s v="KG"/>
    <m/>
    <s v="V0"/>
    <s v="0% INPUT TAX"/>
    <s v="CHA"/>
    <s v="CLEARING CHARGES"/>
    <n v="0"/>
    <n v="0"/>
    <n v="0"/>
    <n v="0"/>
    <n v="0"/>
    <n v="0"/>
    <m/>
    <n v="0"/>
    <n v="0"/>
    <n v="0"/>
    <n v="0"/>
    <n v="2499.9499999999998"/>
    <m/>
    <m/>
    <s v="PCP RM &amp; PM"/>
  </r>
  <r>
    <s v="ZROH"/>
    <x v="0"/>
    <x v="12"/>
    <x v="12"/>
    <n v="102"/>
    <n v="120"/>
    <x v="71"/>
    <n v="30"/>
    <n v="114"/>
    <s v="MIRO"/>
    <s v="Purchase"/>
    <s v="RE"/>
    <n v="2016"/>
    <x v="1"/>
    <n v="5105694791"/>
    <n v="1278"/>
    <n v="1"/>
    <s v="INR"/>
    <x v="4"/>
    <x v="4"/>
    <x v="0"/>
    <n v="600"/>
    <s v="KG"/>
    <m/>
    <s v="V0"/>
    <s v="0% INPUT TAX"/>
    <s v="CHA"/>
    <s v="CLEARING CHARGES"/>
    <n v="0"/>
    <n v="0"/>
    <n v="0"/>
    <n v="0"/>
    <n v="0"/>
    <n v="0"/>
    <m/>
    <n v="0"/>
    <n v="0"/>
    <n v="0"/>
    <n v="0"/>
    <n v="1999.68"/>
    <m/>
    <m/>
    <s v="PCP RM &amp; PM"/>
  </r>
  <r>
    <s v="ZROH"/>
    <x v="0"/>
    <x v="12"/>
    <x v="12"/>
    <n v="102"/>
    <n v="120"/>
    <x v="71"/>
    <n v="30"/>
    <n v="114"/>
    <s v="MIRO"/>
    <s v="Purchase"/>
    <s v="RE"/>
    <n v="2016"/>
    <x v="1"/>
    <n v="5105694791"/>
    <n v="1278"/>
    <n v="1"/>
    <s v="INR"/>
    <x v="4"/>
    <x v="4"/>
    <x v="0"/>
    <n v="600"/>
    <s v="KG"/>
    <m/>
    <s v="V0"/>
    <s v="0% INPUT TAX"/>
    <s v="CHA"/>
    <s v="CLEARING CHARGES"/>
    <n v="0"/>
    <n v="0"/>
    <n v="0"/>
    <n v="0"/>
    <n v="0"/>
    <n v="0"/>
    <m/>
    <n v="0"/>
    <n v="0"/>
    <n v="0"/>
    <n v="0"/>
    <n v="199.83"/>
    <m/>
    <m/>
    <s v="PCP RM &amp; PM"/>
  </r>
  <r>
    <s v="ZROH"/>
    <x v="0"/>
    <x v="12"/>
    <x v="12"/>
    <n v="102"/>
    <n v="120"/>
    <x v="71"/>
    <n v="30"/>
    <n v="114"/>
    <s v="MIRO"/>
    <s v="Purchase"/>
    <s v="RE"/>
    <n v="2016"/>
    <x v="1"/>
    <n v="5105694791"/>
    <n v="1278"/>
    <n v="1"/>
    <s v="INR"/>
    <x v="4"/>
    <x v="4"/>
    <x v="0"/>
    <n v="600"/>
    <s v="KG"/>
    <m/>
    <s v="V0"/>
    <s v="0% INPUT TAX"/>
    <s v="CHA"/>
    <s v="CLEARING CHARGES"/>
    <n v="0"/>
    <n v="0"/>
    <n v="0"/>
    <n v="0"/>
    <n v="0"/>
    <n v="0"/>
    <m/>
    <n v="0"/>
    <n v="0"/>
    <n v="0"/>
    <n v="0"/>
    <n v="3000.21"/>
    <m/>
    <m/>
    <s v="PCP RM &amp; PM"/>
  </r>
  <r>
    <s v="ZROH"/>
    <x v="0"/>
    <x v="12"/>
    <x v="12"/>
    <n v="102"/>
    <n v="120"/>
    <x v="71"/>
    <n v="30"/>
    <n v="114"/>
    <s v="MIRO"/>
    <s v="Purchase"/>
    <s v="RE"/>
    <n v="2016"/>
    <x v="1"/>
    <n v="5105694791"/>
    <n v="1278"/>
    <n v="1"/>
    <s v="INR"/>
    <x v="4"/>
    <x v="4"/>
    <x v="0"/>
    <n v="600"/>
    <s v="KG"/>
    <m/>
    <s v="V0"/>
    <s v="0% INPUT TAX"/>
    <s v="CHA"/>
    <s v="CLEARING CHARGES"/>
    <n v="0"/>
    <n v="0"/>
    <n v="0"/>
    <n v="0"/>
    <n v="0"/>
    <n v="0"/>
    <m/>
    <n v="0"/>
    <n v="0"/>
    <n v="0"/>
    <n v="0"/>
    <n v="199.83"/>
    <m/>
    <m/>
    <s v="PCP RM &amp; PM"/>
  </r>
  <r>
    <s v="ZROH"/>
    <x v="0"/>
    <x v="12"/>
    <x v="12"/>
    <n v="102"/>
    <n v="120"/>
    <x v="71"/>
    <n v="30"/>
    <n v="114"/>
    <s v="MIRO"/>
    <s v="Purchase"/>
    <s v="RE"/>
    <n v="2016"/>
    <x v="1"/>
    <n v="5105694791"/>
    <n v="1278"/>
    <n v="1"/>
    <s v="INR"/>
    <x v="4"/>
    <x v="4"/>
    <x v="0"/>
    <n v="600"/>
    <s v="KG"/>
    <m/>
    <s v="V0"/>
    <s v="0% INPUT TAX"/>
    <s v="CHA"/>
    <s v="CLEARING CHARGES"/>
    <n v="0"/>
    <n v="0"/>
    <n v="0"/>
    <n v="0"/>
    <n v="0"/>
    <n v="0"/>
    <m/>
    <n v="0"/>
    <n v="0"/>
    <n v="0"/>
    <n v="0"/>
    <n v="999.84"/>
    <m/>
    <m/>
    <s v="PCP RM &amp; PM"/>
  </r>
  <r>
    <s v="ZROH"/>
    <x v="2"/>
    <x v="17"/>
    <x v="17"/>
    <n v="102"/>
    <n v="110"/>
    <x v="64"/>
    <n v="10"/>
    <n v="114"/>
    <s v="MIRO"/>
    <s v="Purchase"/>
    <s v="RE"/>
    <n v="2016"/>
    <x v="1"/>
    <n v="5105694679"/>
    <n v="1298"/>
    <n v="1"/>
    <s v="INR"/>
    <x v="4"/>
    <x v="4"/>
    <x v="0"/>
    <n v="680"/>
    <s v="KG"/>
    <m/>
    <s v="V0"/>
    <s v="0% INPUT TAX"/>
    <s v="CHA"/>
    <s v="CLEARING CHARGES"/>
    <n v="0"/>
    <n v="0"/>
    <n v="0"/>
    <n v="0"/>
    <n v="0"/>
    <n v="0"/>
    <m/>
    <n v="0"/>
    <n v="0"/>
    <n v="0"/>
    <n v="0"/>
    <n v="5561.09"/>
    <m/>
    <m/>
    <s v="PCP RM &amp; PM"/>
  </r>
  <r>
    <s v="ZROH"/>
    <x v="2"/>
    <x v="17"/>
    <x v="17"/>
    <n v="102"/>
    <n v="110"/>
    <x v="64"/>
    <n v="10"/>
    <n v="114"/>
    <s v="MIRO"/>
    <s v="Purchase"/>
    <s v="RE"/>
    <n v="2016"/>
    <x v="1"/>
    <n v="5105694679"/>
    <n v="1298"/>
    <n v="1"/>
    <s v="INR"/>
    <x v="4"/>
    <x v="4"/>
    <x v="0"/>
    <n v="680"/>
    <s v="KG"/>
    <m/>
    <s v="V0"/>
    <s v="0% INPUT TAX"/>
    <s v="CHA"/>
    <s v="CLEARING CHARGES"/>
    <n v="0"/>
    <n v="0"/>
    <n v="0"/>
    <n v="0"/>
    <n v="0"/>
    <n v="0"/>
    <m/>
    <n v="0"/>
    <n v="0"/>
    <n v="0"/>
    <n v="0"/>
    <n v="4999.75"/>
    <m/>
    <m/>
    <s v="PCP RM &amp; PM"/>
  </r>
  <r>
    <s v="ZROH"/>
    <x v="2"/>
    <x v="17"/>
    <x v="17"/>
    <n v="102"/>
    <n v="110"/>
    <x v="64"/>
    <n v="10"/>
    <n v="114"/>
    <s v="MIRO"/>
    <s v="Purchase"/>
    <s v="RE"/>
    <n v="2016"/>
    <x v="1"/>
    <n v="5105694679"/>
    <n v="1298"/>
    <n v="1"/>
    <s v="INR"/>
    <x v="4"/>
    <x v="4"/>
    <x v="0"/>
    <n v="680"/>
    <s v="KG"/>
    <m/>
    <s v="V0"/>
    <s v="0% INPUT TAX"/>
    <s v="CHA"/>
    <s v="CLEARING CHARGES"/>
    <n v="0"/>
    <n v="0"/>
    <n v="0"/>
    <n v="0"/>
    <n v="0"/>
    <n v="0"/>
    <m/>
    <n v="0"/>
    <n v="0"/>
    <n v="0"/>
    <n v="0"/>
    <n v="199.8"/>
    <m/>
    <m/>
    <s v="PCP RM &amp; PM"/>
  </r>
  <r>
    <s v="ZROH"/>
    <x v="2"/>
    <x v="17"/>
    <x v="17"/>
    <n v="102"/>
    <n v="110"/>
    <x v="64"/>
    <n v="10"/>
    <n v="114"/>
    <s v="MIRO"/>
    <s v="Purchase"/>
    <s v="RE"/>
    <n v="2016"/>
    <x v="1"/>
    <n v="5105694679"/>
    <n v="1298"/>
    <n v="1"/>
    <s v="INR"/>
    <x v="4"/>
    <x v="4"/>
    <x v="0"/>
    <n v="680"/>
    <s v="KG"/>
    <m/>
    <s v="V0"/>
    <s v="0% INPUT TAX"/>
    <s v="CHA"/>
    <s v="CLEARING CHARGES"/>
    <n v="0"/>
    <n v="0"/>
    <n v="0"/>
    <n v="0"/>
    <n v="0"/>
    <n v="0"/>
    <m/>
    <n v="0"/>
    <n v="0"/>
    <n v="0"/>
    <n v="0"/>
    <n v="6000.11"/>
    <m/>
    <m/>
    <s v="PCP RM &amp; PM"/>
  </r>
  <r>
    <s v="ZROH"/>
    <x v="2"/>
    <x v="17"/>
    <x v="17"/>
    <n v="102"/>
    <n v="110"/>
    <x v="64"/>
    <n v="10"/>
    <n v="114"/>
    <s v="MIRO"/>
    <s v="Purchase"/>
    <s v="RE"/>
    <n v="2016"/>
    <x v="1"/>
    <n v="5105694679"/>
    <n v="1298"/>
    <n v="1"/>
    <s v="INR"/>
    <x v="4"/>
    <x v="4"/>
    <x v="0"/>
    <n v="680"/>
    <s v="KG"/>
    <m/>
    <s v="V0"/>
    <s v="0% INPUT TAX"/>
    <s v="CHA"/>
    <s v="CLEARING CHARGES"/>
    <n v="0"/>
    <n v="0"/>
    <n v="0"/>
    <n v="0"/>
    <n v="0"/>
    <n v="0"/>
    <m/>
    <n v="0"/>
    <n v="0"/>
    <n v="0"/>
    <n v="0"/>
    <n v="500.18"/>
    <m/>
    <m/>
    <s v="PCP RM &amp; PM"/>
  </r>
  <r>
    <s v="ZROH"/>
    <x v="2"/>
    <x v="17"/>
    <x v="17"/>
    <n v="102"/>
    <n v="110"/>
    <x v="64"/>
    <n v="10"/>
    <n v="114"/>
    <s v="MIRO"/>
    <s v="Purchase"/>
    <s v="RE"/>
    <n v="2016"/>
    <x v="1"/>
    <n v="5105694679"/>
    <n v="1298"/>
    <n v="1"/>
    <s v="INR"/>
    <x v="4"/>
    <x v="4"/>
    <x v="0"/>
    <n v="680"/>
    <s v="KG"/>
    <m/>
    <s v="V0"/>
    <s v="0% INPUT TAX"/>
    <s v="CHA"/>
    <s v="CLEARING CHARGES"/>
    <n v="0"/>
    <n v="0"/>
    <n v="0"/>
    <n v="0"/>
    <n v="0"/>
    <n v="0"/>
    <m/>
    <n v="0"/>
    <n v="0"/>
    <n v="0"/>
    <n v="0"/>
    <n v="4000.07"/>
    <m/>
    <m/>
    <s v="PCP RM &amp; PM"/>
  </r>
  <r>
    <s v="ZROH"/>
    <x v="2"/>
    <x v="15"/>
    <x v="15"/>
    <n v="102"/>
    <n v="120"/>
    <x v="73"/>
    <n v="10"/>
    <n v="114"/>
    <s v="MIRO"/>
    <s v="Purchase"/>
    <s v="RE"/>
    <n v="2016"/>
    <x v="1"/>
    <n v="5105694680"/>
    <n v="1294"/>
    <n v="1"/>
    <s v="INR"/>
    <x v="4"/>
    <x v="4"/>
    <x v="0"/>
    <n v="1000"/>
    <s v="KG"/>
    <m/>
    <s v="V0"/>
    <s v="0% INPUT TAX"/>
    <s v="CHA"/>
    <s v="CLEARING CHARGES"/>
    <n v="0"/>
    <n v="0"/>
    <n v="0"/>
    <n v="0"/>
    <n v="0"/>
    <n v="0"/>
    <m/>
    <n v="0"/>
    <n v="0"/>
    <n v="0"/>
    <n v="0"/>
    <n v="6000.15"/>
    <m/>
    <m/>
    <s v="PCP RM &amp; PM"/>
  </r>
  <r>
    <s v="ZROH"/>
    <x v="2"/>
    <x v="15"/>
    <x v="15"/>
    <n v="102"/>
    <n v="120"/>
    <x v="73"/>
    <n v="10"/>
    <n v="114"/>
    <s v="MIRO"/>
    <s v="Purchase"/>
    <s v="RE"/>
    <n v="2016"/>
    <x v="1"/>
    <n v="5105694680"/>
    <n v="1294"/>
    <n v="1"/>
    <s v="INR"/>
    <x v="4"/>
    <x v="4"/>
    <x v="0"/>
    <n v="1000"/>
    <s v="KG"/>
    <m/>
    <s v="V0"/>
    <s v="0% INPUT TAX"/>
    <s v="CHA"/>
    <s v="CLEARING CHARGES"/>
    <n v="0"/>
    <n v="0"/>
    <n v="0"/>
    <n v="0"/>
    <n v="0"/>
    <n v="0"/>
    <m/>
    <n v="0"/>
    <n v="0"/>
    <n v="0"/>
    <n v="0"/>
    <n v="6000.15"/>
    <m/>
    <m/>
    <s v="PCP RM &amp; PM"/>
  </r>
  <r>
    <s v="ZROH"/>
    <x v="2"/>
    <x v="15"/>
    <x v="15"/>
    <n v="102"/>
    <n v="120"/>
    <x v="73"/>
    <n v="10"/>
    <n v="114"/>
    <s v="MIRO"/>
    <s v="Purchase"/>
    <s v="RE"/>
    <n v="2016"/>
    <x v="1"/>
    <n v="5105694680"/>
    <n v="1294"/>
    <n v="1"/>
    <s v="INR"/>
    <x v="4"/>
    <x v="4"/>
    <x v="0"/>
    <n v="1000"/>
    <s v="KG"/>
    <m/>
    <s v="V0"/>
    <s v="0% INPUT TAX"/>
    <s v="CHA"/>
    <s v="CLEARING CHARGES"/>
    <n v="0"/>
    <n v="0"/>
    <n v="0"/>
    <n v="0"/>
    <n v="0"/>
    <n v="0"/>
    <m/>
    <n v="0"/>
    <n v="0"/>
    <n v="0"/>
    <n v="0"/>
    <n v="199.88"/>
    <m/>
    <m/>
    <s v="PCP RM &amp; PM"/>
  </r>
  <r>
    <s v="ZROH"/>
    <x v="2"/>
    <x v="15"/>
    <x v="15"/>
    <n v="102"/>
    <n v="120"/>
    <x v="73"/>
    <n v="10"/>
    <n v="114"/>
    <s v="MIRO"/>
    <s v="Purchase"/>
    <s v="RE"/>
    <n v="2016"/>
    <x v="1"/>
    <n v="5105694680"/>
    <n v="1294"/>
    <n v="1"/>
    <s v="INR"/>
    <x v="4"/>
    <x v="4"/>
    <x v="0"/>
    <n v="1000"/>
    <s v="KG"/>
    <m/>
    <s v="V0"/>
    <s v="0% INPUT TAX"/>
    <s v="CHA"/>
    <s v="CLEARING CHARGES"/>
    <n v="0"/>
    <n v="0"/>
    <n v="0"/>
    <n v="0"/>
    <n v="0"/>
    <n v="0"/>
    <m/>
    <n v="0"/>
    <n v="0"/>
    <n v="0"/>
    <n v="0"/>
    <n v="1950"/>
    <m/>
    <m/>
    <s v="PCP RM &amp; PM"/>
  </r>
  <r>
    <s v="ZROH"/>
    <x v="2"/>
    <x v="15"/>
    <x v="15"/>
    <n v="102"/>
    <n v="120"/>
    <x v="73"/>
    <n v="10"/>
    <n v="114"/>
    <s v="MIRO"/>
    <s v="Purchase"/>
    <s v="RE"/>
    <n v="2016"/>
    <x v="1"/>
    <n v="5105694680"/>
    <n v="1294"/>
    <n v="1"/>
    <s v="INR"/>
    <x v="4"/>
    <x v="4"/>
    <x v="0"/>
    <n v="1000"/>
    <s v="KG"/>
    <m/>
    <s v="V0"/>
    <s v="0% INPUT TAX"/>
    <s v="CHA"/>
    <s v="CLEARING CHARGES"/>
    <n v="0"/>
    <n v="0"/>
    <n v="0"/>
    <n v="0"/>
    <n v="0"/>
    <n v="0"/>
    <m/>
    <n v="0"/>
    <n v="0"/>
    <n v="0"/>
    <n v="0"/>
    <n v="4999.8"/>
    <m/>
    <m/>
    <s v="PCP RM &amp; PM"/>
  </r>
  <r>
    <s v="ZROH"/>
    <x v="2"/>
    <x v="15"/>
    <x v="15"/>
    <n v="102"/>
    <n v="120"/>
    <x v="73"/>
    <n v="10"/>
    <n v="114"/>
    <s v="MIRO"/>
    <s v="Purchase"/>
    <s v="RE"/>
    <n v="2016"/>
    <x v="1"/>
    <n v="5105694680"/>
    <n v="1294"/>
    <n v="1"/>
    <s v="INR"/>
    <x v="4"/>
    <x v="4"/>
    <x v="0"/>
    <n v="1000"/>
    <s v="KG"/>
    <m/>
    <s v="V0"/>
    <s v="0% INPUT TAX"/>
    <s v="CHA"/>
    <s v="CLEARING CHARGES"/>
    <n v="0"/>
    <n v="0"/>
    <n v="0"/>
    <n v="0"/>
    <n v="0"/>
    <n v="0"/>
    <m/>
    <n v="0"/>
    <n v="0"/>
    <n v="0"/>
    <n v="0"/>
    <n v="400.24"/>
    <m/>
    <m/>
    <s v="PCP RM &amp; PM"/>
  </r>
  <r>
    <s v="ZROH"/>
    <x v="2"/>
    <x v="15"/>
    <x v="15"/>
    <n v="102"/>
    <n v="120"/>
    <x v="73"/>
    <n v="10"/>
    <n v="114"/>
    <s v="MIRO"/>
    <s v="Purchase"/>
    <s v="RE"/>
    <n v="2016"/>
    <x v="1"/>
    <n v="5105694680"/>
    <n v="1294"/>
    <n v="1"/>
    <s v="INR"/>
    <x v="4"/>
    <x v="4"/>
    <x v="0"/>
    <n v="1000"/>
    <s v="KG"/>
    <m/>
    <s v="V0"/>
    <s v="0% INPUT TAX"/>
    <s v="CHA"/>
    <s v="CLEARING CHARGES"/>
    <n v="0"/>
    <n v="0"/>
    <n v="0"/>
    <n v="0"/>
    <n v="0"/>
    <n v="0"/>
    <m/>
    <n v="0"/>
    <n v="0"/>
    <n v="0"/>
    <n v="0"/>
    <n v="7741.78"/>
    <m/>
    <m/>
    <s v="PCP RM &amp; PM"/>
  </r>
  <r>
    <s v="ZROH"/>
    <x v="0"/>
    <x v="12"/>
    <x v="12"/>
    <n v="102"/>
    <n v="120"/>
    <x v="72"/>
    <n v="10"/>
    <n v="114"/>
    <s v="MIRO"/>
    <s v="Purchase"/>
    <s v="RE"/>
    <n v="2016"/>
    <x v="1"/>
    <n v="5105694761"/>
    <n v="18143565"/>
    <n v="70.962900000000005"/>
    <s v="EUR"/>
    <x v="8"/>
    <x v="8"/>
    <x v="4"/>
    <n v="1800"/>
    <s v="KG"/>
    <n v="1511083.99"/>
    <s v="V0"/>
    <s v="0% INPUT TAX"/>
    <s v="IMPORT"/>
    <s v="IMPORT BASIC"/>
    <n v="1511083.99"/>
    <n v="0"/>
    <n v="0"/>
    <n v="0"/>
    <n v="0"/>
    <n v="0"/>
    <m/>
    <n v="0"/>
    <n v="0"/>
    <n v="0"/>
    <n v="0"/>
    <n v="0"/>
    <m/>
    <m/>
    <s v="PCP RM &amp; PM"/>
  </r>
  <r>
    <s v="ZROH"/>
    <x v="0"/>
    <x v="12"/>
    <x v="12"/>
    <n v="102"/>
    <n v="120"/>
    <x v="72"/>
    <n v="10"/>
    <n v="114"/>
    <s v="MIRO"/>
    <s v="Purchase"/>
    <s v="RE"/>
    <n v="2016"/>
    <x v="1"/>
    <n v="5105694761"/>
    <n v="18143565"/>
    <n v="70.962900000000005"/>
    <s v="EUR"/>
    <x v="8"/>
    <x v="8"/>
    <x v="4"/>
    <n v="1800"/>
    <s v="KG"/>
    <n v="52104.51"/>
    <s v="V0"/>
    <s v="0% INPUT TAX"/>
    <s v="IMPORT"/>
    <s v="IMPORT BASIC"/>
    <n v="52104.51"/>
    <n v="0"/>
    <n v="0"/>
    <n v="0"/>
    <n v="0"/>
    <n v="0"/>
    <m/>
    <n v="0"/>
    <n v="0"/>
    <n v="0"/>
    <n v="0"/>
    <n v="0"/>
    <m/>
    <m/>
    <s v="PCP RM &amp; PM"/>
  </r>
  <r>
    <s v="ZROH"/>
    <x v="0"/>
    <x v="12"/>
    <x v="12"/>
    <n v="102"/>
    <n v="120"/>
    <x v="71"/>
    <n v="10"/>
    <n v="114"/>
    <s v="MIRO"/>
    <s v="Purchase"/>
    <s v="RE"/>
    <n v="2016"/>
    <x v="1"/>
    <n v="5105694818"/>
    <s v="1278/278"/>
    <n v="1"/>
    <s v="INR"/>
    <x v="4"/>
    <x v="4"/>
    <x v="0"/>
    <n v="800"/>
    <s v="KG"/>
    <m/>
    <s v="PO"/>
    <s v="I-INV- 14% ST"/>
    <s v="CHA"/>
    <s v="CLEARING CHARGES"/>
    <n v="0"/>
    <n v="0"/>
    <n v="0"/>
    <n v="0"/>
    <n v="0"/>
    <n v="0"/>
    <m/>
    <n v="0"/>
    <n v="0"/>
    <n v="0"/>
    <n v="0"/>
    <n v="1811.6200000000001"/>
    <m/>
    <m/>
    <s v="PCP RM &amp; PM"/>
  </r>
  <r>
    <s v="ZROH"/>
    <x v="0"/>
    <x v="12"/>
    <x v="12"/>
    <n v="102"/>
    <n v="120"/>
    <x v="71"/>
    <n v="20"/>
    <n v="114"/>
    <s v="MIRO"/>
    <s v="Purchase"/>
    <s v="RE"/>
    <n v="2016"/>
    <x v="1"/>
    <n v="5105694818"/>
    <s v="1278/278"/>
    <n v="1"/>
    <s v="INR"/>
    <x v="4"/>
    <x v="4"/>
    <x v="0"/>
    <n v="400"/>
    <s v="KG"/>
    <m/>
    <s v="PO"/>
    <s v="I-INV- 14% ST"/>
    <s v="CHA"/>
    <s v="CLEARING CHARGES"/>
    <n v="0"/>
    <n v="0"/>
    <n v="0"/>
    <n v="0"/>
    <n v="0"/>
    <n v="0"/>
    <m/>
    <n v="0"/>
    <n v="0"/>
    <n v="0"/>
    <n v="0"/>
    <n v="3186.1400000000003"/>
    <m/>
    <m/>
    <s v="PCP RM &amp; PM"/>
  </r>
  <r>
    <s v="ZROH"/>
    <x v="0"/>
    <x v="12"/>
    <x v="12"/>
    <n v="102"/>
    <n v="120"/>
    <x v="71"/>
    <n v="30"/>
    <n v="114"/>
    <s v="MIRO"/>
    <s v="Purchase"/>
    <s v="RE"/>
    <n v="2016"/>
    <x v="1"/>
    <n v="5105694818"/>
    <s v="1278/278"/>
    <n v="1"/>
    <s v="INR"/>
    <x v="4"/>
    <x v="4"/>
    <x v="0"/>
    <n v="600"/>
    <s v="KG"/>
    <m/>
    <s v="PO"/>
    <s v="I-INV- 14% ST"/>
    <s v="CHA"/>
    <s v="CLEARING CHARGES"/>
    <n v="0"/>
    <n v="0"/>
    <n v="0"/>
    <n v="0"/>
    <n v="0"/>
    <n v="0"/>
    <m/>
    <n v="0"/>
    <n v="0"/>
    <n v="0"/>
    <n v="0"/>
    <n v="588.24"/>
    <m/>
    <m/>
    <s v="PCP RM &amp; PM"/>
  </r>
  <r>
    <s v="ZROH"/>
    <x v="2"/>
    <x v="15"/>
    <x v="15"/>
    <n v="102"/>
    <n v="120"/>
    <x v="73"/>
    <n v="10"/>
    <n v="114"/>
    <s v="MIRO"/>
    <s v="Purchase"/>
    <s v="RE"/>
    <n v="2016"/>
    <x v="1"/>
    <n v="5105694816"/>
    <s v="1294/294"/>
    <n v="1"/>
    <s v="INR"/>
    <x v="4"/>
    <x v="4"/>
    <x v="0"/>
    <n v="1000"/>
    <s v="KG"/>
    <m/>
    <s v="PO"/>
    <s v="I-INV- 14% ST"/>
    <s v="CHA"/>
    <s v="CLEARING CHARGES"/>
    <n v="0"/>
    <n v="0"/>
    <n v="0"/>
    <n v="0"/>
    <n v="0"/>
    <n v="0"/>
    <m/>
    <n v="0"/>
    <n v="0"/>
    <n v="0"/>
    <n v="0"/>
    <n v="5586"/>
    <m/>
    <m/>
    <s v="PCP RM &amp; PM"/>
  </r>
  <r>
    <s v="ZROH"/>
    <x v="0"/>
    <x v="12"/>
    <x v="12"/>
    <n v="102"/>
    <n v="110"/>
    <x v="19"/>
    <n v="10"/>
    <n v="114"/>
    <s v="MIRO"/>
    <s v="Purchase"/>
    <s v="RE"/>
    <n v="2016"/>
    <x v="1"/>
    <n v="5105694955"/>
    <n v="18124765"/>
    <n v="70.962900000000005"/>
    <s v="EUR"/>
    <x v="8"/>
    <x v="8"/>
    <x v="4"/>
    <n v="600"/>
    <s v="KG"/>
    <n v="503694.66"/>
    <s v="V0"/>
    <s v="0% INPUT TAX"/>
    <s v="IMPORT"/>
    <s v="IMPORT BASIC"/>
    <n v="503694.66"/>
    <n v="0"/>
    <n v="0"/>
    <n v="0"/>
    <n v="0"/>
    <n v="0"/>
    <m/>
    <n v="0"/>
    <n v="0"/>
    <n v="0"/>
    <n v="0"/>
    <n v="0"/>
    <m/>
    <m/>
    <s v="PCP RM &amp; PM"/>
  </r>
  <r>
    <s v="ZROH"/>
    <x v="0"/>
    <x v="12"/>
    <x v="12"/>
    <n v="102"/>
    <n v="110"/>
    <x v="19"/>
    <n v="20"/>
    <n v="114"/>
    <s v="MIRO"/>
    <s v="Purchase"/>
    <s v="RE"/>
    <n v="2016"/>
    <x v="1"/>
    <n v="5105694955"/>
    <n v="18124765"/>
    <n v="70.962900000000005"/>
    <s v="EUR"/>
    <x v="8"/>
    <x v="8"/>
    <x v="4"/>
    <n v="600"/>
    <s v="KG"/>
    <n v="503694.66"/>
    <s v="V0"/>
    <s v="0% INPUT TAX"/>
    <s v="IMPORT"/>
    <s v="IMPORT BASIC"/>
    <n v="503694.66"/>
    <n v="0"/>
    <n v="0"/>
    <n v="0"/>
    <n v="0"/>
    <n v="0"/>
    <m/>
    <n v="0"/>
    <n v="0"/>
    <n v="0"/>
    <n v="0"/>
    <n v="0"/>
    <m/>
    <m/>
    <s v="PCP RM &amp; PM"/>
  </r>
  <r>
    <s v="ZROH"/>
    <x v="0"/>
    <x v="12"/>
    <x v="12"/>
    <n v="102"/>
    <n v="110"/>
    <x v="19"/>
    <n v="10"/>
    <n v="114"/>
    <s v="MIRO"/>
    <s v="Purchase"/>
    <s v="RE"/>
    <n v="2016"/>
    <x v="1"/>
    <n v="5105694955"/>
    <n v="18124765"/>
    <n v="70.962900000000005"/>
    <s v="EUR"/>
    <x v="8"/>
    <x v="8"/>
    <x v="4"/>
    <n v="600"/>
    <s v="KG"/>
    <n v="19697.88"/>
    <s v="V0"/>
    <s v="0% INPUT TAX"/>
    <s v="IMPORT"/>
    <s v="IMPORT BASIC"/>
    <n v="19697.88"/>
    <n v="0"/>
    <n v="0"/>
    <n v="0"/>
    <n v="0"/>
    <n v="0"/>
    <m/>
    <n v="0"/>
    <n v="0"/>
    <n v="0"/>
    <n v="0"/>
    <n v="0"/>
    <m/>
    <m/>
    <s v="PCP RM &amp; PM"/>
  </r>
  <r>
    <s v="ZROH"/>
    <x v="0"/>
    <x v="12"/>
    <x v="12"/>
    <n v="102"/>
    <n v="110"/>
    <x v="19"/>
    <n v="20"/>
    <n v="114"/>
    <s v="MIRO"/>
    <s v="Purchase"/>
    <s v="RE"/>
    <n v="2016"/>
    <x v="1"/>
    <n v="5105694955"/>
    <n v="18124765"/>
    <n v="70.962900000000005"/>
    <s v="EUR"/>
    <x v="8"/>
    <x v="8"/>
    <x v="4"/>
    <n v="600"/>
    <s v="KG"/>
    <n v="19697.169999999998"/>
    <s v="V0"/>
    <s v="0% INPUT TAX"/>
    <s v="IMPORT"/>
    <s v="IMPORT BASIC"/>
    <n v="19697.169999999998"/>
    <n v="0"/>
    <n v="0"/>
    <n v="0"/>
    <n v="0"/>
    <n v="0"/>
    <m/>
    <n v="0"/>
    <n v="0"/>
    <n v="0"/>
    <n v="0"/>
    <n v="0"/>
    <m/>
    <m/>
    <s v="PCP RM &amp; PM"/>
  </r>
  <r>
    <s v="ZROH"/>
    <x v="2"/>
    <x v="15"/>
    <x v="15"/>
    <n v="102"/>
    <n v="120"/>
    <x v="73"/>
    <n v="10"/>
    <n v="114"/>
    <s v="MIRO"/>
    <s v="Purchase"/>
    <s v="RE"/>
    <n v="2016"/>
    <x v="1"/>
    <n v="5105694920"/>
    <n v="4438398"/>
    <n v="48.75"/>
    <s v="SGD"/>
    <x v="16"/>
    <x v="16"/>
    <x v="2"/>
    <n v="1000"/>
    <s v="KG"/>
    <n v="285187.5"/>
    <s v="V0"/>
    <s v="0% INPUT TAX"/>
    <s v="IMPORT"/>
    <s v="IMPORT BASIC"/>
    <n v="285187.5"/>
    <n v="0"/>
    <n v="0"/>
    <n v="0"/>
    <n v="0"/>
    <n v="0"/>
    <m/>
    <n v="0"/>
    <n v="0"/>
    <n v="0"/>
    <n v="0"/>
    <n v="0"/>
    <m/>
    <m/>
    <s v="PCP RM &amp; PM"/>
  </r>
  <r>
    <m/>
    <x v="4"/>
    <x v="21"/>
    <x v="29"/>
    <n v="102"/>
    <n v="110"/>
    <x v="74"/>
    <n v="10"/>
    <n v="114"/>
    <s v="MIRO"/>
    <s v="Purchase"/>
    <s v="RE"/>
    <n v="2016"/>
    <x v="1"/>
    <n v="5105694920"/>
    <n v="4438398"/>
    <n v="48.75"/>
    <s v="SGD"/>
    <x v="16"/>
    <x v="16"/>
    <x v="2"/>
    <n v="1"/>
    <m/>
    <m/>
    <s v="V0"/>
    <s v="0% INPUT TAX"/>
    <s v="IMPORT"/>
    <s v="IMPORT ADD. FREIGHT"/>
    <n v="0"/>
    <n v="0"/>
    <n v="0"/>
    <n v="0"/>
    <n v="0"/>
    <n v="0"/>
    <m/>
    <n v="0"/>
    <n v="0"/>
    <n v="0"/>
    <n v="0"/>
    <n v="0"/>
    <n v="162386.25"/>
    <m/>
    <s v="PCP RM &amp; PM"/>
  </r>
  <r>
    <s v="ZROH"/>
    <x v="3"/>
    <x v="11"/>
    <x v="11"/>
    <n v="102"/>
    <n v="120"/>
    <x v="66"/>
    <n v="10"/>
    <n v="114"/>
    <s v="MIRO"/>
    <s v="Purchase"/>
    <s v="RE"/>
    <n v="2016"/>
    <x v="1"/>
    <n v="5105694951"/>
    <n v="2731383"/>
    <n v="1"/>
    <s v="INR"/>
    <x v="0"/>
    <x v="0"/>
    <x v="0"/>
    <n v="190"/>
    <s v="KG"/>
    <m/>
    <s v="V0"/>
    <s v="0% INPUT TAX"/>
    <m/>
    <s v="BASIC CUSTOM-15%"/>
    <n v="25771.49"/>
    <n v="25771.49"/>
    <n v="0"/>
    <n v="0"/>
    <n v="0"/>
    <n v="25771.49"/>
    <m/>
    <n v="0"/>
    <n v="0"/>
    <n v="0"/>
    <n v="0"/>
    <n v="0"/>
    <m/>
    <m/>
    <s v="PCP RM &amp; PM"/>
  </r>
  <r>
    <s v="ZROH"/>
    <x v="3"/>
    <x v="11"/>
    <x v="11"/>
    <n v="102"/>
    <n v="120"/>
    <x v="66"/>
    <n v="10"/>
    <n v="114"/>
    <s v="MIRO"/>
    <s v="Purchase"/>
    <s v="RE"/>
    <n v="2016"/>
    <x v="1"/>
    <n v="5105694951"/>
    <n v="2731383"/>
    <n v="1"/>
    <s v="INR"/>
    <x v="0"/>
    <x v="0"/>
    <x v="0"/>
    <n v="190"/>
    <s v="KG"/>
    <m/>
    <s v="V0"/>
    <s v="0% INPUT TAX"/>
    <m/>
    <s v="ECess - Basic Custom-2%"/>
    <n v="515.42999999999995"/>
    <n v="515.42999999999995"/>
    <n v="0"/>
    <n v="0"/>
    <n v="0"/>
    <n v="0"/>
    <m/>
    <n v="515.42999999999995"/>
    <n v="0"/>
    <n v="0"/>
    <n v="0"/>
    <n v="0"/>
    <m/>
    <m/>
    <s v="PCP RM &amp; PM"/>
  </r>
  <r>
    <s v="ZROH"/>
    <x v="3"/>
    <x v="11"/>
    <x v="11"/>
    <n v="102"/>
    <n v="120"/>
    <x v="66"/>
    <n v="10"/>
    <n v="114"/>
    <s v="MIRO"/>
    <s v="Purchase"/>
    <s v="RE"/>
    <n v="2016"/>
    <x v="1"/>
    <n v="5105694951"/>
    <n v="2731383"/>
    <n v="1"/>
    <s v="INR"/>
    <x v="0"/>
    <x v="0"/>
    <x v="0"/>
    <n v="190"/>
    <s v="KG"/>
    <m/>
    <s v="V0"/>
    <s v="0% INPUT TAX"/>
    <m/>
    <s v="SECess-Basic Customs-1%"/>
    <n v="257.70999999999998"/>
    <n v="257.70999999999998"/>
    <n v="0"/>
    <n v="0"/>
    <n v="0"/>
    <n v="0"/>
    <m/>
    <n v="0"/>
    <n v="257.70999999999998"/>
    <n v="0"/>
    <n v="0"/>
    <n v="0"/>
    <m/>
    <m/>
    <s v="PCP RM &amp; PM"/>
  </r>
  <r>
    <s v="ZROH"/>
    <x v="3"/>
    <x v="11"/>
    <x v="11"/>
    <n v="102"/>
    <n v="120"/>
    <x v="66"/>
    <n v="10"/>
    <n v="114"/>
    <s v="MIRO"/>
    <s v="Purchase"/>
    <s v="RE"/>
    <n v="2016"/>
    <x v="1"/>
    <n v="5105694951"/>
    <n v="2731383"/>
    <n v="1"/>
    <s v="INR"/>
    <x v="0"/>
    <x v="0"/>
    <x v="0"/>
    <n v="190"/>
    <s v="KG"/>
    <m/>
    <s v="V0"/>
    <s v="0% INPUT TAX"/>
    <m/>
    <s v="ADD. CUSTOM DUTY-4%"/>
    <n v="6216.07"/>
    <n v="6216.07"/>
    <n v="0"/>
    <n v="0"/>
    <n v="0"/>
    <n v="0"/>
    <m/>
    <n v="0"/>
    <n v="0"/>
    <n v="6216.07"/>
    <n v="0"/>
    <n v="0"/>
    <m/>
    <m/>
    <s v="PCP RM &amp; PM"/>
  </r>
  <r>
    <s v="ZROH"/>
    <x v="2"/>
    <x v="17"/>
    <x v="17"/>
    <n v="102"/>
    <n v="110"/>
    <x v="64"/>
    <n v="10"/>
    <n v="114"/>
    <s v="MIRO"/>
    <s v="Purchase"/>
    <s v="RE"/>
    <n v="2016"/>
    <x v="1"/>
    <n v="5105695207"/>
    <n v="2876972"/>
    <n v="1"/>
    <s v="INR"/>
    <x v="0"/>
    <x v="0"/>
    <x v="0"/>
    <n v="680"/>
    <s v="KG"/>
    <m/>
    <s v="V0"/>
    <s v="0% INPUT TAX"/>
    <m/>
    <s v="BASIC CUSTOM-7.5%"/>
    <n v="14313.34"/>
    <n v="14313.34"/>
    <n v="0"/>
    <n v="14313.34"/>
    <n v="0"/>
    <n v="0"/>
    <m/>
    <n v="0"/>
    <n v="0"/>
    <n v="0"/>
    <n v="0"/>
    <n v="0"/>
    <m/>
    <m/>
    <s v="PCP RM &amp; PM"/>
  </r>
  <r>
    <s v="ZROH"/>
    <x v="2"/>
    <x v="17"/>
    <x v="17"/>
    <n v="102"/>
    <n v="110"/>
    <x v="64"/>
    <n v="10"/>
    <n v="114"/>
    <s v="MIRO"/>
    <s v="Purchase"/>
    <s v="RE"/>
    <n v="2016"/>
    <x v="1"/>
    <n v="5105695207"/>
    <n v="2876972"/>
    <n v="1"/>
    <s v="INR"/>
    <x v="0"/>
    <x v="0"/>
    <x v="0"/>
    <n v="680"/>
    <s v="KG"/>
    <m/>
    <s v="V0"/>
    <s v="0% INPUT TAX"/>
    <m/>
    <s v="ECess - Basic Custom-2%"/>
    <n v="799.16"/>
    <n v="799.16"/>
    <n v="0"/>
    <n v="0"/>
    <n v="0"/>
    <n v="0"/>
    <m/>
    <n v="799.16"/>
    <n v="0"/>
    <n v="0"/>
    <n v="0"/>
    <n v="0"/>
    <m/>
    <m/>
    <s v="PCP RM &amp; PM"/>
  </r>
  <r>
    <s v="ZROH"/>
    <x v="2"/>
    <x v="17"/>
    <x v="17"/>
    <n v="102"/>
    <n v="110"/>
    <x v="64"/>
    <n v="10"/>
    <n v="114"/>
    <s v="MIRO"/>
    <s v="Purchase"/>
    <s v="RE"/>
    <n v="2016"/>
    <x v="1"/>
    <n v="5105695207"/>
    <n v="2876972"/>
    <n v="1"/>
    <s v="INR"/>
    <x v="0"/>
    <x v="0"/>
    <x v="0"/>
    <n v="680"/>
    <s v="KG"/>
    <m/>
    <s v="V0"/>
    <s v="0% INPUT TAX"/>
    <m/>
    <s v="SECess-Basic Customs-1%"/>
    <n v="399.58"/>
    <n v="399.58"/>
    <n v="0"/>
    <n v="0"/>
    <n v="0"/>
    <n v="0"/>
    <m/>
    <n v="0"/>
    <n v="399.58"/>
    <n v="0"/>
    <n v="0"/>
    <n v="0"/>
    <m/>
    <m/>
    <s v="PCP RM &amp; PM"/>
  </r>
  <r>
    <s v="ZROH"/>
    <x v="2"/>
    <x v="17"/>
    <x v="17"/>
    <n v="102"/>
    <n v="110"/>
    <x v="64"/>
    <n v="10"/>
    <n v="114"/>
    <s v="MIRO"/>
    <s v="Purchase"/>
    <s v="RE"/>
    <n v="2016"/>
    <x v="1"/>
    <n v="5105695207"/>
    <n v="2876972"/>
    <n v="1"/>
    <s v="INR"/>
    <x v="0"/>
    <x v="0"/>
    <x v="0"/>
    <n v="680"/>
    <s v="KG"/>
    <m/>
    <s v="V0"/>
    <s v="0% INPUT TAX"/>
    <m/>
    <s v="ADD. CUSTOM DUTY-4%"/>
    <n v="9280.08"/>
    <n v="9280.08"/>
    <n v="0"/>
    <n v="0"/>
    <n v="0"/>
    <n v="0"/>
    <m/>
    <n v="0"/>
    <n v="0"/>
    <n v="9280.08"/>
    <n v="0"/>
    <n v="0"/>
    <m/>
    <m/>
    <s v="PCP RM &amp; PM"/>
  </r>
  <r>
    <s v="ZROH"/>
    <x v="2"/>
    <x v="17"/>
    <x v="17"/>
    <n v="102"/>
    <n v="110"/>
    <x v="64"/>
    <n v="10"/>
    <n v="114"/>
    <s v="MIRO"/>
    <s v="Purchase"/>
    <s v="RE"/>
    <n v="2016"/>
    <x v="1"/>
    <n v="5105695207"/>
    <n v="2876972"/>
    <n v="1"/>
    <s v="INR"/>
    <x v="0"/>
    <x v="0"/>
    <x v="0"/>
    <n v="680"/>
    <s v="KG"/>
    <m/>
    <s v="V0"/>
    <s v="0% INPUT TAX"/>
    <m/>
    <s v="CVD-12.5%"/>
    <n v="25644.74"/>
    <n v="25644.74"/>
    <n v="0"/>
    <n v="0"/>
    <n v="0"/>
    <n v="0"/>
    <m/>
    <n v="0"/>
    <n v="0"/>
    <n v="0"/>
    <n v="25644.74"/>
    <n v="0"/>
    <m/>
    <m/>
    <s v="PCP RM &amp; PM"/>
  </r>
  <r>
    <s v="ZPKG"/>
    <x v="1"/>
    <x v="1"/>
    <x v="1"/>
    <n v="102"/>
    <n v="115"/>
    <x v="58"/>
    <n v="10"/>
    <n v="112"/>
    <s v="MIRO"/>
    <s v="Purchase"/>
    <s v="RE"/>
    <n v="2016"/>
    <x v="0"/>
    <n v="5105695211"/>
    <n v="2773436"/>
    <n v="1"/>
    <s v="INR"/>
    <x v="0"/>
    <x v="0"/>
    <x v="0"/>
    <n v="70000"/>
    <s v="NOS"/>
    <m/>
    <s v="V0"/>
    <s v="0% INPUT TAX"/>
    <m/>
    <s v="ADD. CUSTOM DUTY-4%"/>
    <n v="18389.32"/>
    <n v="18389.32"/>
    <n v="0"/>
    <n v="0"/>
    <n v="0"/>
    <n v="0"/>
    <m/>
    <n v="0"/>
    <n v="0"/>
    <n v="18389.32"/>
    <n v="0"/>
    <n v="0"/>
    <m/>
    <m/>
    <s v="PCP RM &amp; PM"/>
  </r>
  <r>
    <s v="ZPKG"/>
    <x v="1"/>
    <x v="1"/>
    <x v="1"/>
    <n v="102"/>
    <n v="115"/>
    <x v="58"/>
    <n v="10"/>
    <n v="112"/>
    <s v="MIRO"/>
    <s v="Purchase"/>
    <s v="RE"/>
    <n v="2016"/>
    <x v="0"/>
    <n v="5105695211"/>
    <n v="2773436"/>
    <n v="1"/>
    <s v="INR"/>
    <x v="0"/>
    <x v="0"/>
    <x v="0"/>
    <n v="70000"/>
    <s v="NOS"/>
    <m/>
    <s v="V0"/>
    <s v="0% INPUT TAX"/>
    <m/>
    <s v="BASIC CUSTOM-10%"/>
    <n v="36937.839999999997"/>
    <n v="36937.839999999997"/>
    <n v="0"/>
    <n v="0"/>
    <n v="36937.839999999997"/>
    <n v="0"/>
    <m/>
    <n v="0"/>
    <n v="0"/>
    <n v="0"/>
    <n v="0"/>
    <n v="0"/>
    <m/>
    <m/>
    <s v="PCP RM &amp; PM"/>
  </r>
  <r>
    <s v="ZPKG"/>
    <x v="1"/>
    <x v="1"/>
    <x v="1"/>
    <n v="102"/>
    <n v="115"/>
    <x v="58"/>
    <n v="10"/>
    <n v="112"/>
    <s v="MIRO"/>
    <s v="Purchase"/>
    <s v="RE"/>
    <n v="2016"/>
    <x v="0"/>
    <n v="5105695211"/>
    <n v="2773436"/>
    <n v="1"/>
    <s v="INR"/>
    <x v="0"/>
    <x v="0"/>
    <x v="0"/>
    <n v="70000"/>
    <s v="NOS"/>
    <m/>
    <s v="V0"/>
    <s v="0% INPUT TAX"/>
    <m/>
    <s v="CVD-12.5%"/>
    <n v="50789.02"/>
    <n v="50789.02"/>
    <n v="0"/>
    <n v="0"/>
    <n v="0"/>
    <n v="0"/>
    <m/>
    <n v="0"/>
    <n v="0"/>
    <n v="0"/>
    <n v="50789.02"/>
    <n v="0"/>
    <m/>
    <m/>
    <s v="PCP RM &amp; PM"/>
  </r>
  <r>
    <s v="ZPKG"/>
    <x v="1"/>
    <x v="1"/>
    <x v="1"/>
    <n v="102"/>
    <n v="115"/>
    <x v="58"/>
    <n v="10"/>
    <n v="112"/>
    <s v="MIRO"/>
    <s v="Purchase"/>
    <s v="RE"/>
    <n v="2016"/>
    <x v="0"/>
    <n v="5105695211"/>
    <n v="2773436"/>
    <n v="1"/>
    <s v="INR"/>
    <x v="0"/>
    <x v="0"/>
    <x v="0"/>
    <n v="70000"/>
    <s v="NOS"/>
    <m/>
    <s v="V0"/>
    <s v="0% INPUT TAX"/>
    <m/>
    <s v="ECess - Basic Custom-2%"/>
    <n v="1754.53"/>
    <n v="1754.53"/>
    <n v="0"/>
    <n v="0"/>
    <n v="0"/>
    <n v="0"/>
    <m/>
    <n v="1754.53"/>
    <n v="0"/>
    <n v="0"/>
    <n v="0"/>
    <n v="0"/>
    <m/>
    <m/>
    <s v="PCP RM &amp; PM"/>
  </r>
  <r>
    <s v="ZPKG"/>
    <x v="1"/>
    <x v="1"/>
    <x v="1"/>
    <n v="102"/>
    <n v="115"/>
    <x v="58"/>
    <n v="10"/>
    <n v="112"/>
    <s v="MIRO"/>
    <s v="Purchase"/>
    <s v="RE"/>
    <n v="2016"/>
    <x v="0"/>
    <n v="5105695211"/>
    <n v="2773436"/>
    <n v="1"/>
    <s v="INR"/>
    <x v="0"/>
    <x v="0"/>
    <x v="0"/>
    <n v="70000"/>
    <s v="NOS"/>
    <m/>
    <s v="V0"/>
    <s v="0% INPUT TAX"/>
    <m/>
    <s v="SECess-Basic Customs-1%"/>
    <n v="877.26"/>
    <n v="877.26"/>
    <n v="0"/>
    <n v="0"/>
    <n v="0"/>
    <n v="0"/>
    <m/>
    <n v="0"/>
    <n v="877.26"/>
    <n v="0"/>
    <n v="0"/>
    <n v="0"/>
    <m/>
    <m/>
    <s v="PCP RM &amp; PM"/>
  </r>
  <r>
    <s v="ZPKG"/>
    <x v="1"/>
    <x v="1"/>
    <x v="1"/>
    <n v="102"/>
    <n v="115"/>
    <x v="65"/>
    <n v="10"/>
    <n v="112"/>
    <s v="MIRO"/>
    <s v="Purchase"/>
    <s v="RE"/>
    <n v="2016"/>
    <x v="0"/>
    <n v="5105695211"/>
    <n v="2773436"/>
    <n v="1"/>
    <s v="INR"/>
    <x v="0"/>
    <x v="0"/>
    <x v="0"/>
    <n v="70000"/>
    <s v="NOS"/>
    <m/>
    <s v="V0"/>
    <s v="0% INPUT TAX"/>
    <m/>
    <s v="ADD. CUSTOM DUTY-4%"/>
    <n v="18389.32"/>
    <n v="18389.32"/>
    <n v="0"/>
    <n v="0"/>
    <n v="0"/>
    <n v="0"/>
    <m/>
    <n v="0"/>
    <n v="0"/>
    <n v="18389.32"/>
    <n v="0"/>
    <n v="0"/>
    <m/>
    <m/>
    <s v="PCP RM &amp; PM"/>
  </r>
  <r>
    <s v="ZPKG"/>
    <x v="1"/>
    <x v="1"/>
    <x v="1"/>
    <n v="102"/>
    <n v="115"/>
    <x v="65"/>
    <n v="10"/>
    <n v="112"/>
    <s v="MIRO"/>
    <s v="Purchase"/>
    <s v="RE"/>
    <n v="2016"/>
    <x v="0"/>
    <n v="5105695211"/>
    <n v="2773436"/>
    <n v="1"/>
    <s v="INR"/>
    <x v="0"/>
    <x v="0"/>
    <x v="0"/>
    <n v="70000"/>
    <s v="NOS"/>
    <m/>
    <s v="V0"/>
    <s v="0% INPUT TAX"/>
    <m/>
    <s v="BASIC CUSTOM-10%"/>
    <n v="36937"/>
    <n v="36937"/>
    <n v="0"/>
    <n v="0"/>
    <n v="36937"/>
    <n v="0"/>
    <m/>
    <n v="0"/>
    <n v="0"/>
    <n v="0"/>
    <n v="0"/>
    <n v="0"/>
    <m/>
    <m/>
    <s v="PCP RM &amp; PM"/>
  </r>
  <r>
    <s v="ZPKG"/>
    <x v="1"/>
    <x v="1"/>
    <x v="1"/>
    <n v="102"/>
    <n v="115"/>
    <x v="65"/>
    <n v="10"/>
    <n v="112"/>
    <s v="MIRO"/>
    <s v="Purchase"/>
    <s v="RE"/>
    <n v="2016"/>
    <x v="0"/>
    <n v="5105695211"/>
    <n v="2773436"/>
    <n v="1"/>
    <s v="INR"/>
    <x v="0"/>
    <x v="0"/>
    <x v="0"/>
    <n v="70000"/>
    <s v="NOS"/>
    <m/>
    <s v="V0"/>
    <s v="0% INPUT TAX"/>
    <m/>
    <s v="CVD-12.5%"/>
    <n v="50789.02"/>
    <n v="50789.02"/>
    <n v="0"/>
    <n v="0"/>
    <n v="0"/>
    <n v="0"/>
    <m/>
    <n v="0"/>
    <n v="0"/>
    <n v="0"/>
    <n v="50789.02"/>
    <n v="0"/>
    <m/>
    <m/>
    <s v="PCP RM &amp; PM"/>
  </r>
  <r>
    <s v="ZPKG"/>
    <x v="1"/>
    <x v="1"/>
    <x v="1"/>
    <n v="102"/>
    <n v="115"/>
    <x v="65"/>
    <n v="10"/>
    <n v="112"/>
    <s v="MIRO"/>
    <s v="Purchase"/>
    <s v="RE"/>
    <n v="2016"/>
    <x v="0"/>
    <n v="5105695211"/>
    <n v="2773436"/>
    <n v="1"/>
    <s v="INR"/>
    <x v="0"/>
    <x v="0"/>
    <x v="0"/>
    <n v="70000"/>
    <s v="NOS"/>
    <m/>
    <s v="V0"/>
    <s v="0% INPUT TAX"/>
    <m/>
    <s v="ECess - Basic Custom-2%"/>
    <n v="1754.53"/>
    <n v="1754.53"/>
    <n v="0"/>
    <n v="0"/>
    <n v="0"/>
    <n v="0"/>
    <m/>
    <n v="1754.53"/>
    <n v="0"/>
    <n v="0"/>
    <n v="0"/>
    <n v="0"/>
    <m/>
    <m/>
    <s v="PCP RM &amp; PM"/>
  </r>
  <r>
    <s v="ZPKG"/>
    <x v="1"/>
    <x v="1"/>
    <x v="1"/>
    <n v="102"/>
    <n v="115"/>
    <x v="65"/>
    <n v="10"/>
    <n v="112"/>
    <s v="MIRO"/>
    <s v="Purchase"/>
    <s v="RE"/>
    <n v="2016"/>
    <x v="0"/>
    <n v="5105695211"/>
    <n v="2773436"/>
    <n v="1"/>
    <s v="INR"/>
    <x v="0"/>
    <x v="0"/>
    <x v="0"/>
    <n v="70000"/>
    <s v="NOS"/>
    <m/>
    <s v="V0"/>
    <s v="0% INPUT TAX"/>
    <m/>
    <s v="SECess-Basic Customs-1%"/>
    <n v="877.26"/>
    <n v="877.26"/>
    <n v="0"/>
    <n v="0"/>
    <n v="0"/>
    <n v="0"/>
    <m/>
    <n v="0"/>
    <n v="877.26"/>
    <n v="0"/>
    <n v="0"/>
    <n v="0"/>
    <m/>
    <m/>
    <s v="PCP RM &amp; PM"/>
  </r>
  <r>
    <s v="ZPKG"/>
    <x v="1"/>
    <x v="3"/>
    <x v="3"/>
    <n v="102"/>
    <n v="115"/>
    <x v="67"/>
    <n v="10"/>
    <n v="112"/>
    <s v="MIRO"/>
    <s v="Purchase"/>
    <s v="RE"/>
    <n v="2016"/>
    <x v="0"/>
    <n v="5105695213"/>
    <n v="2882341"/>
    <n v="1"/>
    <s v="INR"/>
    <x v="0"/>
    <x v="0"/>
    <x v="0"/>
    <n v="800000"/>
    <s v="NOS"/>
    <m/>
    <s v="V0"/>
    <s v="0% INPUT TAX"/>
    <m/>
    <s v="ADD. CUSTOM DUTY-4%"/>
    <n v="30320.799999999999"/>
    <n v="30320.799999999999"/>
    <n v="0"/>
    <n v="0"/>
    <n v="0"/>
    <n v="0"/>
    <m/>
    <n v="0"/>
    <n v="0"/>
    <n v="30320.799999999999"/>
    <n v="0"/>
    <n v="0"/>
    <m/>
    <m/>
    <s v="PCP RM &amp; PM"/>
  </r>
  <r>
    <s v="ZPKG"/>
    <x v="1"/>
    <x v="3"/>
    <x v="3"/>
    <n v="102"/>
    <n v="115"/>
    <x v="67"/>
    <n v="10"/>
    <n v="112"/>
    <s v="MIRO"/>
    <s v="Purchase"/>
    <s v="RE"/>
    <n v="2016"/>
    <x v="0"/>
    <n v="5105695213"/>
    <n v="2882341"/>
    <n v="1"/>
    <s v="INR"/>
    <x v="0"/>
    <x v="0"/>
    <x v="0"/>
    <n v="800000"/>
    <s v="NOS"/>
    <m/>
    <s v="V0"/>
    <s v="0% INPUT TAX"/>
    <m/>
    <s v="BASIC CUSTOM-10%"/>
    <n v="60903.5"/>
    <n v="60903.5"/>
    <n v="0"/>
    <n v="0"/>
    <n v="60903.5"/>
    <n v="0"/>
    <m/>
    <n v="0"/>
    <n v="0"/>
    <n v="0"/>
    <n v="0"/>
    <n v="0"/>
    <m/>
    <m/>
    <s v="PCP RM &amp; PM"/>
  </r>
  <r>
    <s v="ZPKG"/>
    <x v="1"/>
    <x v="3"/>
    <x v="3"/>
    <n v="102"/>
    <n v="115"/>
    <x v="67"/>
    <n v="10"/>
    <n v="112"/>
    <s v="MIRO"/>
    <s v="Purchase"/>
    <s v="RE"/>
    <n v="2016"/>
    <x v="0"/>
    <n v="5105695213"/>
    <n v="2882341"/>
    <n v="1"/>
    <s v="INR"/>
    <x v="0"/>
    <x v="0"/>
    <x v="0"/>
    <n v="800000"/>
    <s v="NOS"/>
    <m/>
    <s v="V0"/>
    <s v="0% INPUT TAX"/>
    <m/>
    <s v="CVD-12.5%"/>
    <n v="83742.320000000007"/>
    <n v="83742.320000000007"/>
    <n v="0"/>
    <n v="0"/>
    <n v="0"/>
    <n v="0"/>
    <m/>
    <n v="0"/>
    <n v="0"/>
    <n v="0"/>
    <n v="83742.320000000007"/>
    <n v="0"/>
    <m/>
    <m/>
    <s v="PCP RM &amp; PM"/>
  </r>
  <r>
    <s v="ZPKG"/>
    <x v="1"/>
    <x v="3"/>
    <x v="3"/>
    <n v="102"/>
    <n v="115"/>
    <x v="67"/>
    <n v="10"/>
    <n v="112"/>
    <s v="MIRO"/>
    <s v="Purchase"/>
    <s v="RE"/>
    <n v="2016"/>
    <x v="0"/>
    <n v="5105695213"/>
    <n v="2882341"/>
    <n v="1"/>
    <s v="INR"/>
    <x v="0"/>
    <x v="0"/>
    <x v="0"/>
    <n v="800000"/>
    <s v="NOS"/>
    <m/>
    <s v="V0"/>
    <s v="0% INPUT TAX"/>
    <m/>
    <s v="ECess - Basic Custom-2%"/>
    <n v="2892.92"/>
    <n v="2892.92"/>
    <n v="0"/>
    <n v="0"/>
    <n v="0"/>
    <n v="0"/>
    <m/>
    <n v="2892.92"/>
    <n v="0"/>
    <n v="0"/>
    <n v="0"/>
    <n v="0"/>
    <m/>
    <m/>
    <s v="PCP RM &amp; PM"/>
  </r>
  <r>
    <s v="ZPKG"/>
    <x v="1"/>
    <x v="3"/>
    <x v="3"/>
    <n v="102"/>
    <n v="115"/>
    <x v="67"/>
    <n v="10"/>
    <n v="112"/>
    <s v="MIRO"/>
    <s v="Purchase"/>
    <s v="RE"/>
    <n v="2016"/>
    <x v="0"/>
    <n v="5105695213"/>
    <n v="2882341"/>
    <n v="1"/>
    <s v="INR"/>
    <x v="0"/>
    <x v="0"/>
    <x v="0"/>
    <n v="800000"/>
    <s v="NOS"/>
    <m/>
    <s v="V0"/>
    <s v="0% INPUT TAX"/>
    <m/>
    <s v="SECess-Basic Customs-1%"/>
    <n v="1446.46"/>
    <n v="1446.46"/>
    <n v="0"/>
    <n v="0"/>
    <n v="0"/>
    <n v="0"/>
    <m/>
    <n v="0"/>
    <n v="1446.46"/>
    <n v="0"/>
    <n v="0"/>
    <n v="0"/>
    <m/>
    <m/>
    <s v="PCP RM &amp; PM"/>
  </r>
  <r>
    <s v="ZPKG"/>
    <x v="1"/>
    <x v="3"/>
    <x v="3"/>
    <n v="102"/>
    <n v="115"/>
    <x v="32"/>
    <n v="10"/>
    <n v="112"/>
    <s v="MIRO"/>
    <s v="Purchase"/>
    <s v="RE"/>
    <n v="2016"/>
    <x v="0"/>
    <n v="5105695271"/>
    <s v="S15-01645"/>
    <n v="66.103800000000007"/>
    <s v="USD"/>
    <x v="1"/>
    <x v="1"/>
    <x v="1"/>
    <n v="160000"/>
    <s v="NOS"/>
    <n v="292972.03999999998"/>
    <s v="V0"/>
    <s v="0% INPUT TAX"/>
    <s v="IMPORT"/>
    <s v="IMPORT BASIC"/>
    <n v="292972.03999999998"/>
    <n v="0"/>
    <n v="0"/>
    <n v="0"/>
    <n v="0"/>
    <n v="0"/>
    <m/>
    <n v="0"/>
    <n v="0"/>
    <n v="0"/>
    <n v="0"/>
    <n v="0"/>
    <m/>
    <m/>
    <s v="PCP RM &amp; PM"/>
  </r>
  <r>
    <s v="ZROH"/>
    <x v="0"/>
    <x v="12"/>
    <x v="12"/>
    <n v="102"/>
    <n v="120"/>
    <x v="72"/>
    <n v="10"/>
    <n v="114"/>
    <s v="MIRO"/>
    <s v="Purchase"/>
    <s v="RE"/>
    <n v="2016"/>
    <x v="1"/>
    <n v="5105695215"/>
    <n v="3060888"/>
    <n v="1"/>
    <s v="INR"/>
    <x v="0"/>
    <x v="0"/>
    <x v="0"/>
    <n v="1800"/>
    <s v="KG"/>
    <m/>
    <s v="V0"/>
    <s v="0% INPUT TAX"/>
    <m/>
    <s v="BASIC CUSTOM-10%"/>
    <n v="167531.45000000001"/>
    <n v="167531.45000000001"/>
    <n v="0"/>
    <n v="0"/>
    <n v="167531.45000000001"/>
    <n v="0"/>
    <m/>
    <n v="0"/>
    <n v="0"/>
    <n v="0"/>
    <n v="0"/>
    <n v="0"/>
    <m/>
    <m/>
    <s v="PCP RM &amp; PM"/>
  </r>
  <r>
    <s v="ZROH"/>
    <x v="0"/>
    <x v="12"/>
    <x v="12"/>
    <n v="102"/>
    <n v="120"/>
    <x v="72"/>
    <n v="10"/>
    <n v="114"/>
    <s v="MIRO"/>
    <s v="Purchase"/>
    <s v="RE"/>
    <n v="2016"/>
    <x v="1"/>
    <n v="5105695215"/>
    <n v="3060888"/>
    <n v="1"/>
    <s v="INR"/>
    <x v="0"/>
    <x v="0"/>
    <x v="0"/>
    <n v="1800"/>
    <s v="KG"/>
    <m/>
    <s v="V0"/>
    <s v="0% INPUT TAX"/>
    <m/>
    <s v="CVD-12.5%"/>
    <n v="230355.74"/>
    <n v="230355.74"/>
    <n v="0"/>
    <n v="0"/>
    <n v="0"/>
    <n v="0"/>
    <m/>
    <n v="0"/>
    <n v="0"/>
    <n v="0"/>
    <n v="230355.74"/>
    <n v="0"/>
    <m/>
    <m/>
    <s v="PCP RM &amp; PM"/>
  </r>
  <r>
    <s v="ZROH"/>
    <x v="0"/>
    <x v="12"/>
    <x v="12"/>
    <n v="102"/>
    <n v="120"/>
    <x v="72"/>
    <n v="10"/>
    <n v="114"/>
    <s v="MIRO"/>
    <s v="Purchase"/>
    <s v="RE"/>
    <n v="2016"/>
    <x v="1"/>
    <n v="5105695215"/>
    <n v="3060888"/>
    <n v="1"/>
    <s v="INR"/>
    <x v="0"/>
    <x v="0"/>
    <x v="0"/>
    <n v="1800"/>
    <s v="KG"/>
    <m/>
    <s v="V0"/>
    <s v="0% INPUT TAX"/>
    <m/>
    <s v="SECess-Basic Customs-1%"/>
    <n v="7957.74"/>
    <n v="7957.74"/>
    <n v="0"/>
    <n v="0"/>
    <n v="0"/>
    <n v="0"/>
    <m/>
    <n v="0"/>
    <n v="7957.74"/>
    <n v="0"/>
    <n v="0"/>
    <n v="0"/>
    <m/>
    <m/>
    <s v="PCP RM &amp; PM"/>
  </r>
  <r>
    <s v="ZROH"/>
    <x v="0"/>
    <x v="12"/>
    <x v="12"/>
    <n v="102"/>
    <n v="120"/>
    <x v="72"/>
    <n v="10"/>
    <n v="114"/>
    <s v="MIRO"/>
    <s v="Purchase"/>
    <s v="RE"/>
    <n v="2016"/>
    <x v="1"/>
    <n v="5105695215"/>
    <n v="3060888"/>
    <n v="1"/>
    <s v="INR"/>
    <x v="0"/>
    <x v="0"/>
    <x v="0"/>
    <n v="1800"/>
    <s v="KG"/>
    <m/>
    <s v="V0"/>
    <s v="0% INPUT TAX"/>
    <m/>
    <s v="ECess - Basic Custom-2%"/>
    <n v="3978.87"/>
    <n v="3978.87"/>
    <n v="0"/>
    <n v="0"/>
    <n v="0"/>
    <n v="0"/>
    <m/>
    <n v="3978.87"/>
    <n v="0"/>
    <n v="0"/>
    <n v="0"/>
    <n v="0"/>
    <m/>
    <m/>
    <s v="PCP RM &amp; PM"/>
  </r>
  <r>
    <s v="ZROH"/>
    <x v="0"/>
    <x v="12"/>
    <x v="12"/>
    <n v="102"/>
    <n v="120"/>
    <x v="72"/>
    <n v="10"/>
    <n v="114"/>
    <s v="MIRO"/>
    <s v="Purchase"/>
    <s v="RE"/>
    <n v="2016"/>
    <x v="1"/>
    <n v="5105695215"/>
    <n v="3060888"/>
    <n v="1"/>
    <s v="INR"/>
    <x v="0"/>
    <x v="0"/>
    <x v="0"/>
    <n v="1800"/>
    <s v="KG"/>
    <m/>
    <s v="V0"/>
    <s v="0% INPUT TAX"/>
    <m/>
    <s v="ADD. CUSTOM DUTY-4%"/>
    <n v="83405.5"/>
    <n v="83405.5"/>
    <n v="0"/>
    <n v="0"/>
    <n v="0"/>
    <n v="0"/>
    <m/>
    <n v="0"/>
    <n v="0"/>
    <n v="83405.5"/>
    <n v="0"/>
    <n v="0"/>
    <m/>
    <m/>
    <s v="PCP RM &amp; PM"/>
  </r>
  <r>
    <s v="ZROH"/>
    <x v="0"/>
    <x v="13"/>
    <x v="13"/>
    <n v="102"/>
    <n v="110"/>
    <x v="75"/>
    <n v="50"/>
    <n v="114"/>
    <s v="MIRO"/>
    <s v="Purchase"/>
    <s v="RE"/>
    <n v="2016"/>
    <x v="1"/>
    <n v="5105695473"/>
    <n v="3284725"/>
    <n v="1"/>
    <s v="INR"/>
    <x v="0"/>
    <x v="0"/>
    <x v="0"/>
    <n v="90.09"/>
    <s v="KG"/>
    <m/>
    <s v="V0"/>
    <s v="0% INPUT TAX"/>
    <m/>
    <s v="ADD. CUSTOM DUTY-4%"/>
    <n v="14474.46"/>
    <n v="14474.46"/>
    <n v="0"/>
    <n v="0"/>
    <n v="0"/>
    <n v="0"/>
    <m/>
    <n v="0"/>
    <n v="0"/>
    <n v="14474.46"/>
    <n v="0"/>
    <n v="0"/>
    <m/>
    <m/>
    <s v="PCP RM &amp; PM"/>
  </r>
  <r>
    <s v="ZROH"/>
    <x v="0"/>
    <x v="13"/>
    <x v="13"/>
    <n v="102"/>
    <n v="110"/>
    <x v="75"/>
    <n v="50"/>
    <n v="114"/>
    <s v="MIRO"/>
    <s v="Purchase"/>
    <s v="RE"/>
    <n v="2016"/>
    <x v="1"/>
    <n v="5105695473"/>
    <n v="3284725"/>
    <n v="1"/>
    <s v="INR"/>
    <x v="0"/>
    <x v="0"/>
    <x v="0"/>
    <n v="90.09"/>
    <s v="KG"/>
    <m/>
    <s v="V0"/>
    <s v="0% INPUT TAX"/>
    <m/>
    <s v="BASIC CUSTOM-10%"/>
    <n v="687.54"/>
    <n v="687.54"/>
    <n v="0"/>
    <n v="0"/>
    <n v="687.54"/>
    <n v="0"/>
    <m/>
    <n v="0"/>
    <n v="0"/>
    <n v="0"/>
    <n v="0"/>
    <n v="0"/>
    <m/>
    <m/>
    <s v="PCP RM &amp; PM"/>
  </r>
  <r>
    <s v="ZROH"/>
    <x v="0"/>
    <x v="13"/>
    <x v="13"/>
    <n v="102"/>
    <n v="110"/>
    <x v="75"/>
    <n v="50"/>
    <n v="114"/>
    <s v="MIRO"/>
    <s v="Purchase"/>
    <s v="RE"/>
    <n v="2016"/>
    <x v="1"/>
    <n v="5105695473"/>
    <n v="3284725"/>
    <n v="1"/>
    <s v="INR"/>
    <x v="0"/>
    <x v="0"/>
    <x v="0"/>
    <n v="90.09"/>
    <s v="KG"/>
    <m/>
    <s v="V0"/>
    <s v="0% INPUT TAX"/>
    <m/>
    <s v="ECess - Basic Custom-2%"/>
    <n v="343.77"/>
    <n v="343.77"/>
    <n v="0"/>
    <n v="0"/>
    <n v="0"/>
    <n v="0"/>
    <m/>
    <n v="343.77"/>
    <n v="0"/>
    <n v="0"/>
    <n v="0"/>
    <n v="0"/>
    <m/>
    <m/>
    <s v="PCP RM &amp; PM"/>
  </r>
  <r>
    <s v="ZROH"/>
    <x v="0"/>
    <x v="13"/>
    <x v="13"/>
    <n v="102"/>
    <n v="110"/>
    <x v="75"/>
    <n v="50"/>
    <n v="114"/>
    <s v="MIRO"/>
    <s v="Purchase"/>
    <s v="RE"/>
    <n v="2016"/>
    <x v="1"/>
    <n v="5105695473"/>
    <n v="3284725"/>
    <n v="1"/>
    <s v="INR"/>
    <x v="0"/>
    <x v="0"/>
    <x v="0"/>
    <n v="90.09"/>
    <s v="KG"/>
    <m/>
    <s v="V0"/>
    <s v="0% INPUT TAX"/>
    <m/>
    <s v="SECess-Basic Customs-1%"/>
    <n v="7206.11"/>
    <n v="7206.11"/>
    <n v="0"/>
    <n v="0"/>
    <n v="0"/>
    <n v="0"/>
    <m/>
    <n v="0"/>
    <n v="7206.11"/>
    <n v="0"/>
    <n v="0"/>
    <n v="0"/>
    <m/>
    <m/>
    <s v="PCP RM &amp; PM"/>
  </r>
  <r>
    <s v="ZROH"/>
    <x v="0"/>
    <x v="13"/>
    <x v="13"/>
    <n v="102"/>
    <n v="110"/>
    <x v="75"/>
    <n v="50"/>
    <n v="114"/>
    <s v="MIRO"/>
    <s v="Purchase"/>
    <s v="RE"/>
    <n v="2016"/>
    <x v="1"/>
    <n v="5105695473"/>
    <n v="3284725"/>
    <n v="1"/>
    <s v="INR"/>
    <x v="0"/>
    <x v="0"/>
    <x v="0"/>
    <n v="90.09"/>
    <s v="KG"/>
    <m/>
    <s v="V0"/>
    <s v="0% INPUT TAX"/>
    <m/>
    <s v="CVD-12.5%"/>
    <n v="19902.39"/>
    <n v="19902.39"/>
    <n v="0"/>
    <n v="0"/>
    <n v="0"/>
    <n v="0"/>
    <m/>
    <n v="0"/>
    <n v="0"/>
    <n v="0"/>
    <n v="19902.39"/>
    <n v="0"/>
    <m/>
    <m/>
    <s v="PCP RM &amp; PM"/>
  </r>
  <r>
    <s v="ZROH"/>
    <x v="0"/>
    <x v="13"/>
    <x v="13"/>
    <n v="102"/>
    <n v="110"/>
    <x v="75"/>
    <n v="60"/>
    <n v="114"/>
    <s v="MIRO"/>
    <s v="Purchase"/>
    <s v="RE"/>
    <n v="2016"/>
    <x v="1"/>
    <n v="5105695473"/>
    <n v="3284725"/>
    <n v="1"/>
    <s v="INR"/>
    <x v="0"/>
    <x v="0"/>
    <x v="0"/>
    <n v="509.92"/>
    <s v="KG"/>
    <m/>
    <s v="V0"/>
    <s v="0% INPUT TAX"/>
    <m/>
    <s v="ADD. CUSTOM DUTY-4%"/>
    <n v="81927.17"/>
    <n v="81927.17"/>
    <n v="0"/>
    <n v="0"/>
    <n v="0"/>
    <n v="0"/>
    <m/>
    <n v="0"/>
    <n v="0"/>
    <n v="81927.17"/>
    <n v="0"/>
    <n v="0"/>
    <m/>
    <m/>
    <s v="PCP RM &amp; PM"/>
  </r>
  <r>
    <s v="ZROH"/>
    <x v="0"/>
    <x v="13"/>
    <x v="13"/>
    <n v="102"/>
    <n v="110"/>
    <x v="75"/>
    <n v="60"/>
    <n v="114"/>
    <s v="MIRO"/>
    <s v="Purchase"/>
    <s v="RE"/>
    <n v="2016"/>
    <x v="1"/>
    <n v="5105695473"/>
    <n v="3284725"/>
    <n v="1"/>
    <s v="INR"/>
    <x v="0"/>
    <x v="0"/>
    <x v="0"/>
    <n v="509.92"/>
    <s v="KG"/>
    <m/>
    <s v="V0"/>
    <s v="0% INPUT TAX"/>
    <m/>
    <s v="BASIC CUSTOM-10%"/>
    <n v="3891.54"/>
    <n v="3891.54"/>
    <n v="0"/>
    <n v="0"/>
    <n v="3891.54"/>
    <n v="0"/>
    <m/>
    <n v="0"/>
    <n v="0"/>
    <n v="0"/>
    <n v="0"/>
    <n v="0"/>
    <m/>
    <m/>
    <s v="PCP RM &amp; PM"/>
  </r>
  <r>
    <s v="ZROH"/>
    <x v="0"/>
    <x v="13"/>
    <x v="13"/>
    <n v="102"/>
    <n v="110"/>
    <x v="75"/>
    <n v="60"/>
    <n v="114"/>
    <s v="MIRO"/>
    <s v="Purchase"/>
    <s v="RE"/>
    <n v="2016"/>
    <x v="1"/>
    <n v="5105695473"/>
    <n v="3284725"/>
    <n v="1"/>
    <s v="INR"/>
    <x v="0"/>
    <x v="0"/>
    <x v="0"/>
    <n v="509.92"/>
    <s v="KG"/>
    <m/>
    <s v="V0"/>
    <s v="0% INPUT TAX"/>
    <m/>
    <s v="ECess - Basic Custom-2%"/>
    <n v="1945.77"/>
    <n v="1945.77"/>
    <n v="0"/>
    <n v="0"/>
    <n v="0"/>
    <n v="0"/>
    <m/>
    <n v="1945.77"/>
    <n v="0"/>
    <n v="0"/>
    <n v="0"/>
    <n v="0"/>
    <m/>
    <m/>
    <s v="PCP RM &amp; PM"/>
  </r>
  <r>
    <s v="ZROH"/>
    <x v="0"/>
    <x v="13"/>
    <x v="13"/>
    <n v="102"/>
    <n v="110"/>
    <x v="75"/>
    <n v="60"/>
    <n v="114"/>
    <s v="MIRO"/>
    <s v="Purchase"/>
    <s v="RE"/>
    <n v="2016"/>
    <x v="1"/>
    <n v="5105695473"/>
    <n v="3284725"/>
    <n v="1"/>
    <s v="INR"/>
    <x v="0"/>
    <x v="0"/>
    <x v="0"/>
    <n v="509.92"/>
    <s v="KG"/>
    <m/>
    <s v="V0"/>
    <s v="0% INPUT TAX"/>
    <m/>
    <s v="SECess-Basic Customs-1%"/>
    <n v="40787.440000000002"/>
    <n v="40787.440000000002"/>
    <n v="0"/>
    <n v="0"/>
    <n v="0"/>
    <n v="0"/>
    <m/>
    <n v="0"/>
    <n v="40787.440000000002"/>
    <n v="0"/>
    <n v="0"/>
    <n v="0"/>
    <m/>
    <m/>
    <s v="PCP RM &amp; PM"/>
  </r>
  <r>
    <s v="ZROH"/>
    <x v="0"/>
    <x v="13"/>
    <x v="13"/>
    <n v="102"/>
    <n v="110"/>
    <x v="75"/>
    <n v="60"/>
    <n v="114"/>
    <s v="MIRO"/>
    <s v="Purchase"/>
    <s v="RE"/>
    <n v="2016"/>
    <x v="1"/>
    <n v="5105695473"/>
    <n v="3284725"/>
    <n v="1"/>
    <s v="INR"/>
    <x v="0"/>
    <x v="0"/>
    <x v="0"/>
    <n v="509.92"/>
    <s v="KG"/>
    <m/>
    <s v="V0"/>
    <s v="0% INPUT TAX"/>
    <m/>
    <s v="CVD-12.5%"/>
    <n v="112649.85"/>
    <n v="112649.85"/>
    <n v="0"/>
    <n v="0"/>
    <n v="0"/>
    <n v="0"/>
    <m/>
    <n v="0"/>
    <n v="0"/>
    <n v="0"/>
    <n v="112649.85"/>
    <n v="0"/>
    <m/>
    <m/>
    <s v="PCP RM &amp; PM"/>
  </r>
  <r>
    <s v="ZROH"/>
    <x v="0"/>
    <x v="12"/>
    <x v="12"/>
    <n v="102"/>
    <n v="120"/>
    <x v="72"/>
    <n v="10"/>
    <n v="114"/>
    <s v="MIRO"/>
    <s v="Purchase"/>
    <s v="RE"/>
    <n v="2016"/>
    <x v="1"/>
    <n v="5105695595"/>
    <n v="1384"/>
    <n v="1"/>
    <s v="INR"/>
    <x v="4"/>
    <x v="4"/>
    <x v="0"/>
    <n v="1800"/>
    <s v="KG"/>
    <m/>
    <s v="V0"/>
    <s v="0% INPUT TAX"/>
    <s v="CHA"/>
    <s v="CLEARING CHARGES"/>
    <n v="0"/>
    <n v="0"/>
    <n v="0"/>
    <n v="0"/>
    <n v="0"/>
    <n v="0"/>
    <m/>
    <n v="0"/>
    <n v="0"/>
    <n v="0"/>
    <n v="0"/>
    <n v="5999.73"/>
    <m/>
    <m/>
    <s v="PCP RM &amp; PM"/>
  </r>
  <r>
    <s v="ZROH"/>
    <x v="0"/>
    <x v="12"/>
    <x v="12"/>
    <n v="102"/>
    <n v="120"/>
    <x v="72"/>
    <n v="10"/>
    <n v="114"/>
    <s v="MIRO"/>
    <s v="Purchase"/>
    <s v="RE"/>
    <n v="2016"/>
    <x v="1"/>
    <n v="5105695595"/>
    <n v="1384"/>
    <n v="1"/>
    <s v="INR"/>
    <x v="4"/>
    <x v="4"/>
    <x v="0"/>
    <n v="1800"/>
    <s v="KG"/>
    <m/>
    <s v="V0"/>
    <s v="0% INPUT TAX"/>
    <s v="CHA"/>
    <s v="CLEARING CHARGES"/>
    <n v="0"/>
    <n v="0"/>
    <n v="0"/>
    <n v="0"/>
    <n v="0"/>
    <n v="0"/>
    <m/>
    <n v="0"/>
    <n v="0"/>
    <n v="0"/>
    <n v="0"/>
    <n v="5999.73"/>
    <m/>
    <m/>
    <s v="PCP RM &amp; PM"/>
  </r>
  <r>
    <s v="ZROH"/>
    <x v="0"/>
    <x v="12"/>
    <x v="12"/>
    <n v="102"/>
    <n v="120"/>
    <x v="72"/>
    <n v="10"/>
    <n v="114"/>
    <s v="MIRO"/>
    <s v="Purchase"/>
    <s v="RE"/>
    <n v="2016"/>
    <x v="1"/>
    <n v="5105695595"/>
    <n v="1384"/>
    <n v="1"/>
    <s v="INR"/>
    <x v="4"/>
    <x v="4"/>
    <x v="0"/>
    <n v="1800"/>
    <s v="KG"/>
    <m/>
    <s v="V0"/>
    <s v="0% INPUT TAX"/>
    <s v="CHA"/>
    <s v="CLEARING CHARGES"/>
    <n v="0"/>
    <n v="0"/>
    <n v="0"/>
    <n v="0"/>
    <n v="0"/>
    <n v="0"/>
    <m/>
    <n v="0"/>
    <n v="0"/>
    <n v="0"/>
    <n v="0"/>
    <n v="199.83"/>
    <m/>
    <m/>
    <s v="PCP RM &amp; PM"/>
  </r>
  <r>
    <s v="ZROH"/>
    <x v="0"/>
    <x v="12"/>
    <x v="12"/>
    <n v="102"/>
    <n v="120"/>
    <x v="72"/>
    <n v="10"/>
    <n v="114"/>
    <s v="MIRO"/>
    <s v="Purchase"/>
    <s v="RE"/>
    <n v="2016"/>
    <x v="1"/>
    <n v="5105695595"/>
    <n v="1384"/>
    <n v="1"/>
    <s v="INR"/>
    <x v="4"/>
    <x v="4"/>
    <x v="0"/>
    <n v="1800"/>
    <s v="KG"/>
    <m/>
    <s v="V0"/>
    <s v="0% INPUT TAX"/>
    <s v="CHA"/>
    <s v="CLEARING CHARGES"/>
    <n v="0"/>
    <n v="0"/>
    <n v="0"/>
    <n v="0"/>
    <n v="0"/>
    <n v="0"/>
    <m/>
    <n v="0"/>
    <n v="0"/>
    <n v="0"/>
    <n v="0"/>
    <n v="15275.5"/>
    <m/>
    <m/>
    <s v="PCP RM &amp; PM"/>
  </r>
  <r>
    <s v="ZROH"/>
    <x v="0"/>
    <x v="12"/>
    <x v="12"/>
    <n v="102"/>
    <n v="120"/>
    <x v="72"/>
    <n v="10"/>
    <n v="114"/>
    <s v="MIRO"/>
    <s v="Purchase"/>
    <s v="RE"/>
    <n v="2016"/>
    <x v="1"/>
    <n v="5105695595"/>
    <n v="1384"/>
    <n v="1"/>
    <s v="INR"/>
    <x v="4"/>
    <x v="4"/>
    <x v="0"/>
    <n v="1800"/>
    <s v="KG"/>
    <m/>
    <s v="V0"/>
    <s v="0% INPUT TAX"/>
    <s v="CHA"/>
    <s v="CLEARING CHARGES"/>
    <n v="0"/>
    <n v="0"/>
    <n v="0"/>
    <n v="0"/>
    <n v="0"/>
    <n v="0"/>
    <m/>
    <n v="0"/>
    <n v="0"/>
    <n v="0"/>
    <n v="0"/>
    <n v="3000.21"/>
    <m/>
    <m/>
    <s v="PCP RM &amp; PM"/>
  </r>
  <r>
    <s v="ZROH"/>
    <x v="2"/>
    <x v="17"/>
    <x v="17"/>
    <n v="102"/>
    <n v="120"/>
    <x v="76"/>
    <n v="10"/>
    <n v="114"/>
    <s v="MIRO"/>
    <s v="Purchase"/>
    <s v="RE"/>
    <n v="2016"/>
    <x v="1"/>
    <n v="5105695686"/>
    <n v="785372"/>
    <n v="70.542900000000003"/>
    <s v="EUR"/>
    <x v="13"/>
    <x v="13"/>
    <x v="5"/>
    <n v="680"/>
    <s v="KG"/>
    <n v="179884.4"/>
    <s v="V0"/>
    <s v="0% INPUT TAX"/>
    <s v="IMPORT"/>
    <s v="IMPORT BASIC"/>
    <n v="179884.4"/>
    <n v="0"/>
    <n v="0"/>
    <n v="0"/>
    <n v="0"/>
    <n v="0"/>
    <m/>
    <n v="0"/>
    <n v="0"/>
    <n v="0"/>
    <n v="0"/>
    <n v="0"/>
    <m/>
    <m/>
    <s v="PCP RM &amp; PM"/>
  </r>
  <r>
    <s v="ZROH"/>
    <x v="2"/>
    <x v="17"/>
    <x v="17"/>
    <n v="102"/>
    <n v="120"/>
    <x v="76"/>
    <n v="20"/>
    <n v="114"/>
    <s v="MIRO"/>
    <s v="Purchase"/>
    <s v="RE"/>
    <n v="2016"/>
    <x v="1"/>
    <n v="5105695686"/>
    <n v="785372"/>
    <n v="70.542900000000003"/>
    <s v="EUR"/>
    <x v="13"/>
    <x v="13"/>
    <x v="5"/>
    <n v="680"/>
    <s v="KG"/>
    <n v="179885.81"/>
    <s v="V0"/>
    <s v="0% INPUT TAX"/>
    <s v="IMPORT"/>
    <s v="IMPORT BASIC"/>
    <n v="179885.81"/>
    <n v="0"/>
    <n v="0"/>
    <n v="0"/>
    <n v="0"/>
    <n v="0"/>
    <m/>
    <n v="0"/>
    <n v="0"/>
    <n v="0"/>
    <n v="0"/>
    <n v="0"/>
    <m/>
    <m/>
    <s v="PCP RM &amp; PM"/>
  </r>
  <r>
    <s v="ZPKG"/>
    <x v="1"/>
    <x v="3"/>
    <x v="3"/>
    <n v="102"/>
    <n v="115"/>
    <x v="63"/>
    <n v="20"/>
    <n v="112"/>
    <s v="MIRO"/>
    <s v="Purchase"/>
    <s v="RE"/>
    <n v="2016"/>
    <x v="0"/>
    <n v="5105695688"/>
    <n v="3348175"/>
    <n v="1"/>
    <s v="INR"/>
    <x v="0"/>
    <x v="0"/>
    <x v="0"/>
    <n v="144000"/>
    <s v="NOS"/>
    <m/>
    <s v="V0"/>
    <s v="0% INPUT TAX"/>
    <m/>
    <s v="BASIC CUSTOM-6%"/>
    <n v="16122.81"/>
    <n v="16122.81"/>
    <n v="16122.81"/>
    <n v="0"/>
    <n v="0"/>
    <n v="0"/>
    <m/>
    <n v="0"/>
    <n v="0"/>
    <n v="0"/>
    <n v="0"/>
    <n v="0"/>
    <m/>
    <m/>
    <s v="PCP RM &amp; PM"/>
  </r>
  <r>
    <s v="ZPKG"/>
    <x v="1"/>
    <x v="3"/>
    <x v="3"/>
    <n v="102"/>
    <n v="115"/>
    <x v="63"/>
    <n v="20"/>
    <n v="112"/>
    <s v="MIRO"/>
    <s v="Purchase"/>
    <s v="RE"/>
    <n v="2016"/>
    <x v="0"/>
    <n v="5105695688"/>
    <n v="3348175"/>
    <n v="1"/>
    <s v="INR"/>
    <x v="0"/>
    <x v="0"/>
    <x v="0"/>
    <n v="144000"/>
    <s v="NOS"/>
    <m/>
    <s v="V0"/>
    <s v="0% INPUT TAX"/>
    <m/>
    <s v="ECess - Basic Custom-2%"/>
    <n v="1034.55"/>
    <n v="1034.55"/>
    <n v="0"/>
    <n v="0"/>
    <n v="0"/>
    <n v="0"/>
    <m/>
    <n v="1034.55"/>
    <n v="0"/>
    <n v="0"/>
    <n v="0"/>
    <n v="0"/>
    <m/>
    <m/>
    <s v="PCP RM &amp; PM"/>
  </r>
  <r>
    <s v="ZPKG"/>
    <x v="1"/>
    <x v="3"/>
    <x v="3"/>
    <n v="102"/>
    <n v="115"/>
    <x v="63"/>
    <n v="20"/>
    <n v="112"/>
    <s v="MIRO"/>
    <s v="Purchase"/>
    <s v="RE"/>
    <n v="2016"/>
    <x v="0"/>
    <n v="5105695688"/>
    <n v="3348175"/>
    <n v="1"/>
    <s v="INR"/>
    <x v="0"/>
    <x v="0"/>
    <x v="0"/>
    <n v="144000"/>
    <s v="NOS"/>
    <m/>
    <s v="V0"/>
    <s v="0% INPUT TAX"/>
    <m/>
    <s v="SECess-Basic Customs-1%"/>
    <n v="517.49"/>
    <n v="517.49"/>
    <n v="0"/>
    <n v="0"/>
    <n v="0"/>
    <n v="0"/>
    <m/>
    <n v="0"/>
    <n v="517.49"/>
    <n v="0"/>
    <n v="0"/>
    <n v="0"/>
    <m/>
    <m/>
    <s v="PCP RM &amp; PM"/>
  </r>
  <r>
    <s v="ZPKG"/>
    <x v="1"/>
    <x v="3"/>
    <x v="3"/>
    <n v="102"/>
    <n v="115"/>
    <x v="63"/>
    <n v="20"/>
    <n v="112"/>
    <s v="MIRO"/>
    <s v="Purchase"/>
    <s v="RE"/>
    <n v="2016"/>
    <x v="0"/>
    <n v="5105695688"/>
    <n v="3348175"/>
    <n v="1"/>
    <s v="INR"/>
    <x v="0"/>
    <x v="0"/>
    <x v="0"/>
    <n v="144000"/>
    <s v="NOS"/>
    <m/>
    <s v="V0"/>
    <s v="0% INPUT TAX"/>
    <m/>
    <s v="ADD. CUSTOM DUTY-4%"/>
    <n v="12879.71"/>
    <n v="12879.71"/>
    <n v="0"/>
    <n v="0"/>
    <n v="0"/>
    <n v="0"/>
    <m/>
    <n v="0"/>
    <n v="0"/>
    <n v="12879.71"/>
    <n v="0"/>
    <n v="0"/>
    <m/>
    <m/>
    <s v="PCP RM &amp; PM"/>
  </r>
  <r>
    <s v="ZPKG"/>
    <x v="1"/>
    <x v="3"/>
    <x v="3"/>
    <n v="102"/>
    <n v="115"/>
    <x v="63"/>
    <n v="20"/>
    <n v="112"/>
    <s v="MIRO"/>
    <s v="Purchase"/>
    <s v="RE"/>
    <n v="2016"/>
    <x v="0"/>
    <n v="5105695688"/>
    <n v="3348175"/>
    <n v="1"/>
    <s v="INR"/>
    <x v="0"/>
    <x v="0"/>
    <x v="0"/>
    <n v="144000"/>
    <s v="NOS"/>
    <m/>
    <s v="V0"/>
    <s v="0% INPUT TAX"/>
    <m/>
    <s v="CVD-12.5%"/>
    <n v="35604.54"/>
    <n v="35604.54"/>
    <n v="0"/>
    <n v="0"/>
    <n v="0"/>
    <n v="0"/>
    <m/>
    <n v="0"/>
    <n v="0"/>
    <n v="0"/>
    <n v="35604.54"/>
    <n v="0"/>
    <m/>
    <m/>
    <s v="PCP RM &amp; PM"/>
  </r>
  <r>
    <s v="ZPKG"/>
    <x v="1"/>
    <x v="3"/>
    <x v="3"/>
    <n v="102"/>
    <n v="115"/>
    <x v="77"/>
    <n v="10"/>
    <n v="112"/>
    <s v="MIRO"/>
    <s v="Purchase"/>
    <s v="RE"/>
    <n v="2016"/>
    <x v="0"/>
    <n v="5105695688"/>
    <n v="3348175"/>
    <n v="1"/>
    <s v="INR"/>
    <x v="0"/>
    <x v="0"/>
    <x v="0"/>
    <n v="112000"/>
    <s v="NOS"/>
    <m/>
    <s v="V0"/>
    <s v="0% INPUT TAX"/>
    <m/>
    <s v="ADD. CUSTOM DUTY-4%"/>
    <n v="10017.549999999999"/>
    <n v="10017.549999999999"/>
    <n v="0"/>
    <n v="0"/>
    <n v="0"/>
    <n v="0"/>
    <m/>
    <n v="0"/>
    <n v="0"/>
    <n v="10017.549999999999"/>
    <n v="0"/>
    <n v="0"/>
    <m/>
    <m/>
    <s v="PCP RM &amp; PM"/>
  </r>
  <r>
    <s v="ZPKG"/>
    <x v="1"/>
    <x v="3"/>
    <x v="3"/>
    <n v="102"/>
    <n v="115"/>
    <x v="77"/>
    <n v="10"/>
    <n v="112"/>
    <s v="MIRO"/>
    <s v="Purchase"/>
    <s v="RE"/>
    <n v="2016"/>
    <x v="0"/>
    <n v="5105695688"/>
    <n v="3348175"/>
    <n v="1"/>
    <s v="INR"/>
    <x v="0"/>
    <x v="0"/>
    <x v="0"/>
    <n v="112000"/>
    <s v="NOS"/>
    <m/>
    <s v="V0"/>
    <s v="0% INPUT TAX"/>
    <m/>
    <s v="BASIC CUSTOM-6%"/>
    <n v="12539.96"/>
    <n v="12539.96"/>
    <n v="12539.96"/>
    <n v="0"/>
    <n v="0"/>
    <n v="0"/>
    <m/>
    <n v="0"/>
    <n v="0"/>
    <n v="0"/>
    <n v="0"/>
    <n v="0"/>
    <m/>
    <m/>
    <s v="PCP RM &amp; PM"/>
  </r>
  <r>
    <s v="ZPKG"/>
    <x v="1"/>
    <x v="3"/>
    <x v="3"/>
    <n v="102"/>
    <n v="115"/>
    <x v="77"/>
    <n v="10"/>
    <n v="112"/>
    <s v="MIRO"/>
    <s v="Purchase"/>
    <s v="RE"/>
    <n v="2016"/>
    <x v="0"/>
    <n v="5105695688"/>
    <n v="3348175"/>
    <n v="1"/>
    <s v="INR"/>
    <x v="0"/>
    <x v="0"/>
    <x v="0"/>
    <n v="112000"/>
    <s v="NOS"/>
    <m/>
    <s v="V0"/>
    <s v="0% INPUT TAX"/>
    <m/>
    <s v="CVD-12.5%"/>
    <n v="27692.42"/>
    <n v="27692.42"/>
    <n v="0"/>
    <n v="0"/>
    <n v="0"/>
    <n v="0"/>
    <m/>
    <n v="0"/>
    <n v="0"/>
    <n v="0"/>
    <n v="27692.42"/>
    <n v="0"/>
    <m/>
    <m/>
    <s v="PCP RM &amp; PM"/>
  </r>
  <r>
    <s v="ZPKG"/>
    <x v="1"/>
    <x v="3"/>
    <x v="3"/>
    <n v="102"/>
    <n v="115"/>
    <x v="77"/>
    <n v="10"/>
    <n v="112"/>
    <s v="MIRO"/>
    <s v="Purchase"/>
    <s v="RE"/>
    <n v="2016"/>
    <x v="0"/>
    <n v="5105695688"/>
    <n v="3348175"/>
    <n v="1"/>
    <s v="INR"/>
    <x v="0"/>
    <x v="0"/>
    <x v="0"/>
    <n v="112000"/>
    <s v="NOS"/>
    <m/>
    <s v="V0"/>
    <s v="0% INPUT TAX"/>
    <m/>
    <s v="ECess - Basic Custom-2%"/>
    <n v="804.65"/>
    <n v="804.65"/>
    <n v="0"/>
    <n v="0"/>
    <n v="0"/>
    <n v="0"/>
    <m/>
    <n v="804.65"/>
    <n v="0"/>
    <n v="0"/>
    <n v="0"/>
    <n v="0"/>
    <m/>
    <m/>
    <s v="PCP RM &amp; PM"/>
  </r>
  <r>
    <s v="ZPKG"/>
    <x v="1"/>
    <x v="3"/>
    <x v="3"/>
    <n v="102"/>
    <n v="115"/>
    <x v="77"/>
    <n v="10"/>
    <n v="112"/>
    <s v="MIRO"/>
    <s v="Purchase"/>
    <s v="RE"/>
    <n v="2016"/>
    <x v="0"/>
    <n v="5105695688"/>
    <n v="3348175"/>
    <n v="1"/>
    <s v="INR"/>
    <x v="0"/>
    <x v="0"/>
    <x v="0"/>
    <n v="112000"/>
    <s v="NOS"/>
    <m/>
    <s v="V0"/>
    <s v="0% INPUT TAX"/>
    <m/>
    <s v="SECess-Basic Customs-1%"/>
    <n v="402.32"/>
    <n v="402.32"/>
    <n v="0"/>
    <n v="0"/>
    <n v="0"/>
    <n v="0"/>
    <m/>
    <n v="0"/>
    <n v="402.32"/>
    <n v="0"/>
    <n v="0"/>
    <n v="0"/>
    <m/>
    <m/>
    <s v="PCP RM &amp; PM"/>
  </r>
  <r>
    <s v="ZROH"/>
    <x v="0"/>
    <x v="12"/>
    <x v="12"/>
    <n v="102"/>
    <n v="120"/>
    <x v="72"/>
    <n v="10"/>
    <n v="114"/>
    <s v="MIRO"/>
    <s v="Purchase"/>
    <s v="RE"/>
    <n v="2016"/>
    <x v="1"/>
    <n v="5105695586"/>
    <s v="1384/384"/>
    <n v="1"/>
    <s v="INR"/>
    <x v="4"/>
    <x v="4"/>
    <x v="0"/>
    <n v="1800"/>
    <s v="KG"/>
    <m/>
    <s v="PO"/>
    <s v="I-INV- 14% ST"/>
    <s v="CHA"/>
    <s v="CLEARING CHARGES"/>
    <n v="0"/>
    <n v="0"/>
    <n v="0"/>
    <n v="0"/>
    <n v="0"/>
    <n v="0"/>
    <m/>
    <n v="0"/>
    <n v="0"/>
    <n v="0"/>
    <n v="0"/>
    <n v="5871"/>
    <m/>
    <m/>
    <s v="PCP RM &amp; PM"/>
  </r>
  <r>
    <s v="ZROH"/>
    <x v="2"/>
    <x v="17"/>
    <x v="17"/>
    <n v="102"/>
    <n v="110"/>
    <x v="64"/>
    <n v="10"/>
    <n v="114"/>
    <s v="MIRO"/>
    <s v="Purchase"/>
    <s v="RE"/>
    <n v="2016"/>
    <x v="1"/>
    <n v="5105695588"/>
    <s v="1298/298"/>
    <n v="1"/>
    <s v="INR"/>
    <x v="4"/>
    <x v="4"/>
    <x v="0"/>
    <n v="680"/>
    <s v="KG"/>
    <m/>
    <s v="PO"/>
    <s v="I-INV- 14% ST"/>
    <s v="CHA"/>
    <s v="CLEARING CHARGES"/>
    <n v="0"/>
    <n v="0"/>
    <n v="0"/>
    <n v="0"/>
    <n v="0"/>
    <n v="0"/>
    <m/>
    <n v="0"/>
    <n v="0"/>
    <n v="0"/>
    <n v="0"/>
    <n v="5016"/>
    <m/>
    <m/>
    <s v="PCP RM &amp; PM"/>
  </r>
  <r>
    <s v="ZROH"/>
    <x v="2"/>
    <x v="17"/>
    <x v="17"/>
    <n v="102"/>
    <n v="120"/>
    <x v="78"/>
    <n v="10"/>
    <n v="114"/>
    <s v="MIRO"/>
    <s v="Purchase"/>
    <s v="RE"/>
    <n v="2016"/>
    <x v="1"/>
    <n v="5105696109"/>
    <n v="785373"/>
    <n v="70.542900000000003"/>
    <s v="EUR"/>
    <x v="13"/>
    <x v="13"/>
    <x v="5"/>
    <n v="680"/>
    <s v="KG"/>
    <n v="179884.4"/>
    <s v="V0"/>
    <s v="0% INPUT TAX"/>
    <s v="IMPORT"/>
    <s v="IMPORT BASIC"/>
    <n v="179884.4"/>
    <n v="0"/>
    <n v="0"/>
    <n v="0"/>
    <n v="0"/>
    <n v="0"/>
    <m/>
    <n v="0"/>
    <n v="0"/>
    <n v="0"/>
    <n v="0"/>
    <n v="0"/>
    <m/>
    <m/>
    <s v="PCP RM &amp; PM"/>
  </r>
  <r>
    <s v="ZROH"/>
    <x v="3"/>
    <x v="11"/>
    <x v="11"/>
    <n v="102"/>
    <n v="120"/>
    <x v="79"/>
    <n v="10"/>
    <n v="114"/>
    <s v="MIRO"/>
    <s v="Purchase"/>
    <s v="RE"/>
    <n v="2016"/>
    <x v="1"/>
    <n v="5105696118"/>
    <n v="8953402"/>
    <n v="70.542900000000003"/>
    <s v="EUR"/>
    <x v="9"/>
    <x v="9"/>
    <x v="5"/>
    <n v="190"/>
    <s v="KG"/>
    <n v="71706.86"/>
    <s v="V0"/>
    <s v="0% INPUT TAX"/>
    <s v="IMPORT"/>
    <s v="IMPORT BASIC"/>
    <n v="71706.86"/>
    <n v="0"/>
    <n v="0"/>
    <n v="0"/>
    <n v="0"/>
    <n v="0"/>
    <m/>
    <n v="0"/>
    <n v="0"/>
    <n v="0"/>
    <n v="0"/>
    <n v="0"/>
    <m/>
    <m/>
    <s v="PCP RM &amp; PM"/>
  </r>
  <r>
    <s v="ZROH"/>
    <x v="3"/>
    <x v="11"/>
    <x v="11"/>
    <n v="102"/>
    <n v="120"/>
    <x v="79"/>
    <n v="20"/>
    <n v="114"/>
    <s v="MIRO"/>
    <s v="Purchase"/>
    <s v="RE"/>
    <n v="2016"/>
    <x v="1"/>
    <n v="5105696118"/>
    <n v="8953402"/>
    <n v="70.542900000000003"/>
    <s v="EUR"/>
    <x v="9"/>
    <x v="9"/>
    <x v="5"/>
    <n v="190"/>
    <s v="KG"/>
    <n v="71706.86"/>
    <s v="V0"/>
    <s v="0% INPUT TAX"/>
    <s v="IMPORT"/>
    <s v="IMPORT BASIC"/>
    <n v="71706.86"/>
    <n v="0"/>
    <n v="0"/>
    <n v="0"/>
    <n v="0"/>
    <n v="0"/>
    <m/>
    <n v="0"/>
    <n v="0"/>
    <n v="0"/>
    <n v="0"/>
    <n v="0"/>
    <m/>
    <m/>
    <s v="PCP RM &amp; PM"/>
  </r>
  <r>
    <s v="ZROH"/>
    <x v="3"/>
    <x v="11"/>
    <x v="11"/>
    <n v="102"/>
    <n v="120"/>
    <x v="79"/>
    <n v="10"/>
    <n v="114"/>
    <s v="MIRO"/>
    <s v="Purchase"/>
    <s v="RE"/>
    <n v="2016"/>
    <x v="1"/>
    <n v="5105696118"/>
    <n v="8953402"/>
    <n v="70.542900000000003"/>
    <s v="EUR"/>
    <x v="9"/>
    <x v="9"/>
    <x v="5"/>
    <n v="190"/>
    <s v="KG"/>
    <n v="25395.439999999999"/>
    <s v="V0"/>
    <s v="0% INPUT TAX"/>
    <s v="IMPORT"/>
    <s v="IMPORT BASIC"/>
    <n v="25395.439999999999"/>
    <n v="0"/>
    <n v="0"/>
    <n v="0"/>
    <n v="0"/>
    <n v="0"/>
    <m/>
    <n v="0"/>
    <n v="0"/>
    <n v="0"/>
    <n v="0"/>
    <n v="0"/>
    <m/>
    <m/>
    <s v="PCP RM &amp; PM"/>
  </r>
  <r>
    <s v="ZROH"/>
    <x v="3"/>
    <x v="11"/>
    <x v="11"/>
    <n v="102"/>
    <n v="120"/>
    <x v="79"/>
    <n v="20"/>
    <n v="114"/>
    <s v="MIRO"/>
    <s v="Purchase"/>
    <s v="RE"/>
    <n v="2016"/>
    <x v="1"/>
    <n v="5105696118"/>
    <n v="8953402"/>
    <n v="70.542900000000003"/>
    <s v="EUR"/>
    <x v="9"/>
    <x v="9"/>
    <x v="5"/>
    <n v="190"/>
    <s v="KG"/>
    <n v="25395.439999999999"/>
    <s v="V0"/>
    <s v="0% INPUT TAX"/>
    <s v="IMPORT"/>
    <s v="IMPORT BASIC"/>
    <n v="25395.439999999999"/>
    <n v="0"/>
    <n v="0"/>
    <n v="0"/>
    <n v="0"/>
    <n v="0"/>
    <m/>
    <n v="0"/>
    <n v="0"/>
    <n v="0"/>
    <n v="0"/>
    <n v="0"/>
    <m/>
    <m/>
    <s v="PCP RM &amp; PM"/>
  </r>
  <r>
    <s v="ZPKG"/>
    <x v="1"/>
    <x v="3"/>
    <x v="3"/>
    <n v="102"/>
    <n v="115"/>
    <x v="67"/>
    <n v="10"/>
    <n v="112"/>
    <s v="MIRO"/>
    <s v="Purchase"/>
    <s v="RE"/>
    <n v="2016"/>
    <x v="0"/>
    <n v="5105696701"/>
    <n v="1285"/>
    <n v="1"/>
    <s v="INR"/>
    <x v="4"/>
    <x v="4"/>
    <x v="0"/>
    <n v="800000"/>
    <s v="NOS"/>
    <m/>
    <s v="V0"/>
    <s v="0% INPUT TAX"/>
    <s v="CHA"/>
    <s v="CLEARING CHARGES"/>
    <n v="0"/>
    <n v="0"/>
    <n v="0"/>
    <n v="0"/>
    <n v="0"/>
    <n v="0"/>
    <m/>
    <n v="0"/>
    <n v="0"/>
    <n v="0"/>
    <n v="0"/>
    <n v="11755.29"/>
    <m/>
    <m/>
    <s v="PCP RM &amp; PM"/>
  </r>
  <r>
    <s v="ZPKG"/>
    <x v="1"/>
    <x v="3"/>
    <x v="3"/>
    <n v="102"/>
    <n v="115"/>
    <x v="67"/>
    <n v="10"/>
    <n v="112"/>
    <s v="MIRO"/>
    <s v="Purchase"/>
    <s v="RE"/>
    <n v="2016"/>
    <x v="0"/>
    <n v="5105696701"/>
    <n v="1285"/>
    <n v="1"/>
    <s v="INR"/>
    <x v="4"/>
    <x v="4"/>
    <x v="0"/>
    <n v="800000"/>
    <s v="NOS"/>
    <m/>
    <s v="V0"/>
    <s v="0% INPUT TAX"/>
    <s v="CHA"/>
    <s v="CLEARING CHARGES"/>
    <n v="0"/>
    <n v="0"/>
    <n v="0"/>
    <n v="0"/>
    <n v="0"/>
    <n v="0"/>
    <m/>
    <n v="0"/>
    <n v="0"/>
    <n v="0"/>
    <n v="0"/>
    <n v="1999.96"/>
    <m/>
    <m/>
    <s v="PCP RM &amp; PM"/>
  </r>
  <r>
    <s v="ZPKG"/>
    <x v="1"/>
    <x v="3"/>
    <x v="3"/>
    <n v="102"/>
    <n v="115"/>
    <x v="67"/>
    <n v="10"/>
    <n v="112"/>
    <s v="MIRO"/>
    <s v="Purchase"/>
    <s v="RE"/>
    <n v="2016"/>
    <x v="0"/>
    <n v="5105696701"/>
    <n v="1285"/>
    <n v="1"/>
    <s v="INR"/>
    <x v="4"/>
    <x v="4"/>
    <x v="0"/>
    <n v="800000"/>
    <s v="NOS"/>
    <m/>
    <s v="V0"/>
    <s v="0% INPUT TAX"/>
    <s v="CHA"/>
    <s v="CLEARING CHARGES"/>
    <n v="0"/>
    <n v="0"/>
    <n v="0"/>
    <n v="0"/>
    <n v="0"/>
    <n v="0"/>
    <m/>
    <n v="0"/>
    <n v="0"/>
    <n v="0"/>
    <n v="0"/>
    <n v="1000.31"/>
    <m/>
    <m/>
    <s v="PCP RM &amp; PM"/>
  </r>
  <r>
    <s v="ZPKG"/>
    <x v="1"/>
    <x v="3"/>
    <x v="3"/>
    <n v="102"/>
    <n v="115"/>
    <x v="67"/>
    <n v="10"/>
    <n v="112"/>
    <s v="MIRO"/>
    <s v="Purchase"/>
    <s v="RE"/>
    <n v="2016"/>
    <x v="0"/>
    <n v="5105696701"/>
    <n v="1285"/>
    <n v="1"/>
    <s v="INR"/>
    <x v="4"/>
    <x v="4"/>
    <x v="0"/>
    <n v="800000"/>
    <s v="NOS"/>
    <m/>
    <s v="V0"/>
    <s v="0% INPUT TAX"/>
    <s v="CHA"/>
    <s v="CLEARING CHARGES"/>
    <n v="0"/>
    <n v="0"/>
    <n v="0"/>
    <n v="0"/>
    <n v="0"/>
    <n v="0"/>
    <m/>
    <n v="0"/>
    <n v="0"/>
    <n v="0"/>
    <n v="0"/>
    <n v="1000.31"/>
    <m/>
    <m/>
    <s v="PCP RM &amp; PM"/>
  </r>
  <r>
    <s v="ZPKG"/>
    <x v="1"/>
    <x v="3"/>
    <x v="3"/>
    <n v="102"/>
    <n v="115"/>
    <x v="67"/>
    <n v="10"/>
    <n v="112"/>
    <s v="MIRO"/>
    <s v="Purchase"/>
    <s v="RE"/>
    <n v="2016"/>
    <x v="0"/>
    <n v="5105696701"/>
    <n v="1285"/>
    <n v="1"/>
    <s v="INR"/>
    <x v="4"/>
    <x v="4"/>
    <x v="0"/>
    <n v="800000"/>
    <s v="NOS"/>
    <m/>
    <s v="V0"/>
    <s v="0% INPUT TAX"/>
    <s v="CHA"/>
    <s v="CLEARING CHARGES"/>
    <n v="0"/>
    <n v="0"/>
    <n v="0"/>
    <n v="0"/>
    <n v="0"/>
    <n v="0"/>
    <m/>
    <n v="0"/>
    <n v="0"/>
    <n v="0"/>
    <n v="0"/>
    <n v="9999.82"/>
    <m/>
    <m/>
    <s v="PCP RM &amp; PM"/>
  </r>
  <r>
    <s v="ZPKG"/>
    <x v="1"/>
    <x v="3"/>
    <x v="3"/>
    <n v="102"/>
    <n v="115"/>
    <x v="67"/>
    <n v="10"/>
    <n v="112"/>
    <s v="MIRO"/>
    <s v="Purchase"/>
    <s v="RE"/>
    <n v="2016"/>
    <x v="0"/>
    <n v="5105696701"/>
    <n v="1285"/>
    <n v="1"/>
    <s v="INR"/>
    <x v="4"/>
    <x v="4"/>
    <x v="0"/>
    <n v="800000"/>
    <s v="NOS"/>
    <m/>
    <s v="V0"/>
    <s v="0% INPUT TAX"/>
    <s v="CHA"/>
    <s v="CLEARING CHARGES"/>
    <n v="0"/>
    <n v="0"/>
    <n v="0"/>
    <n v="0"/>
    <n v="0"/>
    <n v="0"/>
    <m/>
    <n v="0"/>
    <n v="0"/>
    <n v="0"/>
    <n v="0"/>
    <n v="1000.31"/>
    <m/>
    <m/>
    <s v="PCP RM &amp; PM"/>
  </r>
  <r>
    <s v="ZROH"/>
    <x v="3"/>
    <x v="24"/>
    <x v="30"/>
    <n v="102"/>
    <n v="115"/>
    <x v="80"/>
    <n v="10"/>
    <n v="112"/>
    <s v="MIRO"/>
    <s v="Purchase"/>
    <s v="RE"/>
    <n v="2016"/>
    <x v="0"/>
    <n v="5105697011"/>
    <s v="ZK20150701"/>
    <n v="66.507999999999996"/>
    <s v="USD"/>
    <x v="21"/>
    <x v="21"/>
    <x v="8"/>
    <n v="19.05"/>
    <s v="KG"/>
    <n v="44002.36"/>
    <s v="V0"/>
    <s v="0% INPUT TAX"/>
    <s v="IMPORT"/>
    <s v="IMPORT BASIC"/>
    <n v="44002.36"/>
    <n v="0"/>
    <n v="0"/>
    <n v="0"/>
    <n v="0"/>
    <n v="0"/>
    <m/>
    <n v="0"/>
    <n v="0"/>
    <n v="0"/>
    <n v="0"/>
    <n v="0"/>
    <m/>
    <m/>
    <s v="PCP RM &amp; PM"/>
  </r>
  <r>
    <s v="ZROH"/>
    <x v="0"/>
    <x v="12"/>
    <x v="12"/>
    <n v="102"/>
    <n v="120"/>
    <x v="71"/>
    <n v="10"/>
    <n v="114"/>
    <s v="MIRO"/>
    <s v="Purchase"/>
    <s v="RE"/>
    <n v="2016"/>
    <x v="1"/>
    <n v="5105697046"/>
    <n v="18143897"/>
    <n v="70.425899999999999"/>
    <s v="EUR"/>
    <x v="8"/>
    <x v="8"/>
    <x v="4"/>
    <n v="800"/>
    <s v="KG"/>
    <n v="666510.72"/>
    <s v="V0"/>
    <s v="0% INPUT TAX"/>
    <s v="IMPORT"/>
    <s v="IMPORT BASIC"/>
    <n v="666510.72"/>
    <n v="0"/>
    <n v="0"/>
    <n v="0"/>
    <n v="0"/>
    <n v="0"/>
    <m/>
    <n v="0"/>
    <n v="0"/>
    <n v="0"/>
    <n v="0"/>
    <n v="0"/>
    <m/>
    <m/>
    <s v="PCP RM &amp; PM"/>
  </r>
  <r>
    <s v="ZROH"/>
    <x v="0"/>
    <x v="12"/>
    <x v="12"/>
    <n v="102"/>
    <n v="120"/>
    <x v="71"/>
    <n v="20"/>
    <n v="114"/>
    <s v="MIRO"/>
    <s v="Purchase"/>
    <s v="RE"/>
    <n v="2016"/>
    <x v="1"/>
    <n v="5105697046"/>
    <n v="18143897"/>
    <n v="70.425899999999999"/>
    <s v="EUR"/>
    <x v="8"/>
    <x v="8"/>
    <x v="4"/>
    <n v="400"/>
    <s v="KG"/>
    <n v="333255.36"/>
    <s v="V0"/>
    <s v="0% INPUT TAX"/>
    <s v="IMPORT"/>
    <s v="IMPORT BASIC"/>
    <n v="333255.36"/>
    <n v="0"/>
    <n v="0"/>
    <n v="0"/>
    <n v="0"/>
    <n v="0"/>
    <m/>
    <n v="0"/>
    <n v="0"/>
    <n v="0"/>
    <n v="0"/>
    <n v="0"/>
    <m/>
    <m/>
    <s v="PCP RM &amp; PM"/>
  </r>
  <r>
    <s v="ZROH"/>
    <x v="0"/>
    <x v="12"/>
    <x v="12"/>
    <n v="102"/>
    <n v="120"/>
    <x v="71"/>
    <n v="30"/>
    <n v="114"/>
    <s v="MIRO"/>
    <s v="Purchase"/>
    <s v="RE"/>
    <n v="2016"/>
    <x v="1"/>
    <n v="5105697046"/>
    <n v="18143897"/>
    <n v="70.425899999999999"/>
    <s v="EUR"/>
    <x v="8"/>
    <x v="8"/>
    <x v="4"/>
    <n v="600"/>
    <s v="KG"/>
    <n v="499883.04"/>
    <s v="V0"/>
    <s v="0% INPUT TAX"/>
    <s v="IMPORT"/>
    <s v="IMPORT BASIC"/>
    <n v="499883.04"/>
    <n v="0"/>
    <n v="0"/>
    <n v="0"/>
    <n v="0"/>
    <n v="0"/>
    <m/>
    <n v="0"/>
    <n v="0"/>
    <n v="0"/>
    <n v="0"/>
    <n v="0"/>
    <m/>
    <m/>
    <s v="PCP RM &amp; PM"/>
  </r>
  <r>
    <s v="ZROH"/>
    <x v="0"/>
    <x v="0"/>
    <x v="0"/>
    <n v="102"/>
    <n v="115"/>
    <x v="57"/>
    <n v="10"/>
    <n v="112"/>
    <s v="MIRO"/>
    <s v="Purchase"/>
    <s v="RE"/>
    <n v="2016"/>
    <x v="0"/>
    <n v="5105697100"/>
    <n v="90073789"/>
    <n v="66.605800000000002"/>
    <s v="USD"/>
    <x v="2"/>
    <x v="2"/>
    <x v="2"/>
    <n v="25"/>
    <s v="KG"/>
    <n v="29722.84"/>
    <s v="V0"/>
    <s v="0% INPUT TAX"/>
    <s v="IMPORT"/>
    <s v="IMPORT BASIC"/>
    <n v="29722.84"/>
    <n v="0"/>
    <n v="0"/>
    <n v="0"/>
    <n v="0"/>
    <n v="0"/>
    <m/>
    <n v="0"/>
    <n v="0"/>
    <n v="0"/>
    <n v="0"/>
    <n v="0"/>
    <m/>
    <m/>
    <s v="PCP RM &amp; PM"/>
  </r>
  <r>
    <s v="ZROH"/>
    <x v="0"/>
    <x v="12"/>
    <x v="12"/>
    <n v="102"/>
    <n v="120"/>
    <x v="71"/>
    <n v="10"/>
    <n v="114"/>
    <s v="MIRO"/>
    <s v="Purchase"/>
    <s v="RE"/>
    <n v="2016"/>
    <x v="1"/>
    <n v="5105697202"/>
    <n v="2922555"/>
    <n v="1"/>
    <s v="INR"/>
    <x v="0"/>
    <x v="0"/>
    <x v="0"/>
    <n v="800"/>
    <s v="KG"/>
    <m/>
    <s v="V0"/>
    <s v="0% INPUT TAX"/>
    <m/>
    <s v="BASIC CUSTOM-10%"/>
    <n v="73271.8"/>
    <n v="73271.8"/>
    <n v="0"/>
    <n v="0"/>
    <n v="73271.8"/>
    <n v="0"/>
    <m/>
    <n v="0"/>
    <n v="0"/>
    <n v="0"/>
    <n v="0"/>
    <n v="0"/>
    <m/>
    <m/>
    <s v="PCP RM &amp; PM"/>
  </r>
  <r>
    <s v="ZROH"/>
    <x v="0"/>
    <x v="12"/>
    <x v="12"/>
    <n v="102"/>
    <n v="120"/>
    <x v="71"/>
    <n v="10"/>
    <n v="114"/>
    <s v="MIRO"/>
    <s v="Purchase"/>
    <s v="RE"/>
    <n v="2016"/>
    <x v="1"/>
    <n v="5105697202"/>
    <n v="2922555"/>
    <n v="1"/>
    <s v="INR"/>
    <x v="0"/>
    <x v="0"/>
    <x v="0"/>
    <n v="800"/>
    <s v="KG"/>
    <m/>
    <s v="V0"/>
    <s v="0% INPUT TAX"/>
    <m/>
    <s v="SECess-Basic Customs-1%"/>
    <n v="3480.4"/>
    <n v="3480.4"/>
    <n v="0"/>
    <n v="0"/>
    <n v="0"/>
    <n v="0"/>
    <m/>
    <n v="0"/>
    <n v="3480.4"/>
    <n v="0"/>
    <n v="0"/>
    <n v="0"/>
    <m/>
    <m/>
    <s v="PCP RM &amp; PM"/>
  </r>
  <r>
    <s v="ZROH"/>
    <x v="0"/>
    <x v="12"/>
    <x v="12"/>
    <n v="102"/>
    <n v="120"/>
    <x v="71"/>
    <n v="10"/>
    <n v="114"/>
    <s v="MIRO"/>
    <s v="Purchase"/>
    <s v="RE"/>
    <n v="2016"/>
    <x v="1"/>
    <n v="5105697202"/>
    <n v="2922555"/>
    <n v="1"/>
    <s v="INR"/>
    <x v="0"/>
    <x v="0"/>
    <x v="0"/>
    <n v="800"/>
    <s v="KG"/>
    <m/>
    <s v="V0"/>
    <s v="0% INPUT TAX"/>
    <m/>
    <s v="ECess - Basic Custom-2%"/>
    <n v="1740.2"/>
    <n v="1740.2"/>
    <n v="0"/>
    <n v="0"/>
    <n v="0"/>
    <n v="0"/>
    <m/>
    <n v="1740.2"/>
    <n v="0"/>
    <n v="0"/>
    <n v="0"/>
    <n v="0"/>
    <m/>
    <m/>
    <s v="PCP RM &amp; PM"/>
  </r>
  <r>
    <s v="ZROH"/>
    <x v="0"/>
    <x v="12"/>
    <x v="12"/>
    <n v="102"/>
    <n v="120"/>
    <x v="71"/>
    <n v="10"/>
    <n v="114"/>
    <s v="MIRO"/>
    <s v="Purchase"/>
    <s v="RE"/>
    <n v="2016"/>
    <x v="1"/>
    <n v="5105697202"/>
    <n v="2922555"/>
    <n v="1"/>
    <s v="INR"/>
    <x v="0"/>
    <x v="0"/>
    <x v="0"/>
    <n v="800"/>
    <s v="KG"/>
    <m/>
    <s v="V0"/>
    <s v="0% INPUT TAX"/>
    <m/>
    <s v="ADD. CUSTOM DUTY-4%"/>
    <n v="36478.400000000001"/>
    <n v="36478.400000000001"/>
    <n v="0"/>
    <n v="0"/>
    <n v="0"/>
    <n v="0"/>
    <m/>
    <n v="0"/>
    <n v="0"/>
    <n v="36478.400000000001"/>
    <n v="0"/>
    <n v="0"/>
    <m/>
    <m/>
    <s v="PCP RM &amp; PM"/>
  </r>
  <r>
    <s v="ZROH"/>
    <x v="0"/>
    <x v="12"/>
    <x v="12"/>
    <n v="102"/>
    <n v="120"/>
    <x v="71"/>
    <n v="10"/>
    <n v="114"/>
    <s v="MIRO"/>
    <s v="Purchase"/>
    <s v="RE"/>
    <n v="2016"/>
    <x v="1"/>
    <n v="5105697202"/>
    <n v="2922555"/>
    <n v="1"/>
    <s v="INR"/>
    <x v="0"/>
    <x v="0"/>
    <x v="0"/>
    <n v="800"/>
    <s v="KG"/>
    <m/>
    <s v="V0"/>
    <s v="0% INPUT TAX"/>
    <m/>
    <s v="CVD-12.5%"/>
    <n v="100748.8"/>
    <n v="100748.8"/>
    <n v="0"/>
    <n v="0"/>
    <n v="0"/>
    <n v="0"/>
    <m/>
    <n v="0"/>
    <n v="0"/>
    <n v="0"/>
    <n v="100748.8"/>
    <n v="0"/>
    <m/>
    <m/>
    <s v="PCP RM &amp; PM"/>
  </r>
  <r>
    <s v="ZROH"/>
    <x v="0"/>
    <x v="12"/>
    <x v="12"/>
    <n v="102"/>
    <n v="120"/>
    <x v="71"/>
    <n v="20"/>
    <n v="114"/>
    <s v="MIRO"/>
    <s v="Purchase"/>
    <s v="RE"/>
    <n v="2016"/>
    <x v="1"/>
    <n v="5105697202"/>
    <n v="2922555"/>
    <n v="1"/>
    <s v="INR"/>
    <x v="0"/>
    <x v="0"/>
    <x v="0"/>
    <n v="400"/>
    <s v="KG"/>
    <m/>
    <s v="V0"/>
    <s v="0% INPUT TAX"/>
    <m/>
    <s v="BASIC CUSTOM-10%"/>
    <n v="36635.9"/>
    <n v="36635.9"/>
    <n v="0"/>
    <n v="0"/>
    <n v="36635.9"/>
    <n v="0"/>
    <m/>
    <n v="0"/>
    <n v="0"/>
    <n v="0"/>
    <n v="0"/>
    <n v="0"/>
    <m/>
    <m/>
    <s v="PCP RM &amp; PM"/>
  </r>
  <r>
    <s v="ZROH"/>
    <x v="0"/>
    <x v="12"/>
    <x v="12"/>
    <n v="102"/>
    <n v="120"/>
    <x v="71"/>
    <n v="20"/>
    <n v="114"/>
    <s v="MIRO"/>
    <s v="Purchase"/>
    <s v="RE"/>
    <n v="2016"/>
    <x v="1"/>
    <n v="5105697202"/>
    <n v="2922555"/>
    <n v="1"/>
    <s v="INR"/>
    <x v="0"/>
    <x v="0"/>
    <x v="0"/>
    <n v="400"/>
    <s v="KG"/>
    <m/>
    <s v="V0"/>
    <s v="0% INPUT TAX"/>
    <m/>
    <s v="SECess-Basic Customs-1%"/>
    <n v="1740.2"/>
    <n v="1740.2"/>
    <n v="0"/>
    <n v="0"/>
    <n v="0"/>
    <n v="0"/>
    <m/>
    <n v="0"/>
    <n v="1740.2"/>
    <n v="0"/>
    <n v="0"/>
    <n v="0"/>
    <m/>
    <m/>
    <s v="PCP RM &amp; PM"/>
  </r>
  <r>
    <s v="ZROH"/>
    <x v="0"/>
    <x v="12"/>
    <x v="12"/>
    <n v="102"/>
    <n v="120"/>
    <x v="71"/>
    <n v="20"/>
    <n v="114"/>
    <s v="MIRO"/>
    <s v="Purchase"/>
    <s v="RE"/>
    <n v="2016"/>
    <x v="1"/>
    <n v="5105697202"/>
    <n v="2922555"/>
    <n v="1"/>
    <s v="INR"/>
    <x v="0"/>
    <x v="0"/>
    <x v="0"/>
    <n v="400"/>
    <s v="KG"/>
    <m/>
    <s v="V0"/>
    <s v="0% INPUT TAX"/>
    <m/>
    <s v="ECess - Basic Custom-2%"/>
    <n v="870.1"/>
    <n v="870.1"/>
    <n v="0"/>
    <n v="0"/>
    <n v="0"/>
    <n v="0"/>
    <m/>
    <n v="870.1"/>
    <n v="0"/>
    <n v="0"/>
    <n v="0"/>
    <n v="0"/>
    <m/>
    <m/>
    <s v="PCP RM &amp; PM"/>
  </r>
  <r>
    <s v="ZROH"/>
    <x v="0"/>
    <x v="12"/>
    <x v="12"/>
    <n v="102"/>
    <n v="120"/>
    <x v="71"/>
    <n v="20"/>
    <n v="114"/>
    <s v="MIRO"/>
    <s v="Purchase"/>
    <s v="RE"/>
    <n v="2016"/>
    <x v="1"/>
    <n v="5105697202"/>
    <n v="2922555"/>
    <n v="1"/>
    <s v="INR"/>
    <x v="0"/>
    <x v="0"/>
    <x v="0"/>
    <n v="400"/>
    <s v="KG"/>
    <m/>
    <s v="V0"/>
    <s v="0% INPUT TAX"/>
    <m/>
    <s v="ADD. CUSTOM DUTY-4%"/>
    <n v="18239.2"/>
    <n v="18239.2"/>
    <n v="0"/>
    <n v="0"/>
    <n v="0"/>
    <n v="0"/>
    <m/>
    <n v="0"/>
    <n v="0"/>
    <n v="18239.2"/>
    <n v="0"/>
    <n v="0"/>
    <m/>
    <m/>
    <s v="PCP RM &amp; PM"/>
  </r>
  <r>
    <s v="ZROH"/>
    <x v="0"/>
    <x v="12"/>
    <x v="12"/>
    <n v="102"/>
    <n v="120"/>
    <x v="71"/>
    <n v="20"/>
    <n v="114"/>
    <s v="MIRO"/>
    <s v="Purchase"/>
    <s v="RE"/>
    <n v="2016"/>
    <x v="1"/>
    <n v="5105697202"/>
    <n v="2922555"/>
    <n v="1"/>
    <s v="INR"/>
    <x v="0"/>
    <x v="0"/>
    <x v="0"/>
    <n v="400"/>
    <s v="KG"/>
    <m/>
    <s v="V0"/>
    <s v="0% INPUT TAX"/>
    <m/>
    <s v="CVD-12.5%"/>
    <n v="50374.400000000001"/>
    <n v="50374.400000000001"/>
    <n v="0"/>
    <n v="0"/>
    <n v="0"/>
    <n v="0"/>
    <m/>
    <n v="0"/>
    <n v="0"/>
    <n v="0"/>
    <n v="50374.400000000001"/>
    <n v="0"/>
    <m/>
    <m/>
    <s v="PCP RM &amp; PM"/>
  </r>
  <r>
    <s v="ZROH"/>
    <x v="0"/>
    <x v="12"/>
    <x v="12"/>
    <n v="102"/>
    <n v="120"/>
    <x v="71"/>
    <n v="30"/>
    <n v="114"/>
    <s v="MIRO"/>
    <s v="Purchase"/>
    <s v="RE"/>
    <n v="2016"/>
    <x v="1"/>
    <n v="5105697202"/>
    <n v="2922555"/>
    <n v="1"/>
    <s v="INR"/>
    <x v="0"/>
    <x v="0"/>
    <x v="0"/>
    <n v="600"/>
    <s v="KG"/>
    <m/>
    <s v="V0"/>
    <s v="0% INPUT TAX"/>
    <m/>
    <s v="BASIC CUSTOM-10%"/>
    <n v="54953.9"/>
    <n v="54953.9"/>
    <n v="0"/>
    <n v="0"/>
    <n v="54953.9"/>
    <n v="0"/>
    <m/>
    <n v="0"/>
    <n v="0"/>
    <n v="0"/>
    <n v="0"/>
    <n v="0"/>
    <m/>
    <m/>
    <s v="PCP RM &amp; PM"/>
  </r>
  <r>
    <s v="ZROH"/>
    <x v="0"/>
    <x v="12"/>
    <x v="12"/>
    <n v="102"/>
    <n v="120"/>
    <x v="71"/>
    <n v="30"/>
    <n v="114"/>
    <s v="MIRO"/>
    <s v="Purchase"/>
    <s v="RE"/>
    <n v="2016"/>
    <x v="1"/>
    <n v="5105697202"/>
    <n v="2922555"/>
    <n v="1"/>
    <s v="INR"/>
    <x v="0"/>
    <x v="0"/>
    <x v="0"/>
    <n v="600"/>
    <s v="KG"/>
    <m/>
    <s v="V0"/>
    <s v="0% INPUT TAX"/>
    <m/>
    <s v="SECess-Basic Customs-1%"/>
    <n v="2610.3000000000002"/>
    <n v="2610.3000000000002"/>
    <n v="0"/>
    <n v="0"/>
    <n v="0"/>
    <n v="0"/>
    <m/>
    <n v="0"/>
    <n v="2610.3000000000002"/>
    <n v="0"/>
    <n v="0"/>
    <n v="0"/>
    <m/>
    <m/>
    <s v="PCP RM &amp; PM"/>
  </r>
  <r>
    <s v="ZROH"/>
    <x v="0"/>
    <x v="12"/>
    <x v="12"/>
    <n v="102"/>
    <n v="120"/>
    <x v="71"/>
    <n v="30"/>
    <n v="114"/>
    <s v="MIRO"/>
    <s v="Purchase"/>
    <s v="RE"/>
    <n v="2016"/>
    <x v="1"/>
    <n v="5105697202"/>
    <n v="2922555"/>
    <n v="1"/>
    <s v="INR"/>
    <x v="0"/>
    <x v="0"/>
    <x v="0"/>
    <n v="600"/>
    <s v="KG"/>
    <m/>
    <s v="V0"/>
    <s v="0% INPUT TAX"/>
    <m/>
    <s v="ECess - Basic Custom-2%"/>
    <n v="1305.2"/>
    <n v="1305.2"/>
    <n v="0"/>
    <n v="0"/>
    <n v="0"/>
    <n v="0"/>
    <m/>
    <n v="1305.2"/>
    <n v="0"/>
    <n v="0"/>
    <n v="0"/>
    <n v="0"/>
    <m/>
    <m/>
    <s v="PCP RM &amp; PM"/>
  </r>
  <r>
    <s v="ZROH"/>
    <x v="0"/>
    <x v="12"/>
    <x v="12"/>
    <n v="102"/>
    <n v="120"/>
    <x v="71"/>
    <n v="30"/>
    <n v="114"/>
    <s v="MIRO"/>
    <s v="Purchase"/>
    <s v="RE"/>
    <n v="2016"/>
    <x v="1"/>
    <n v="5105697202"/>
    <n v="2922555"/>
    <n v="1"/>
    <s v="INR"/>
    <x v="0"/>
    <x v="0"/>
    <x v="0"/>
    <n v="600"/>
    <s v="KG"/>
    <m/>
    <s v="V0"/>
    <s v="0% INPUT TAX"/>
    <m/>
    <s v="ADD. CUSTOM DUTY-4%"/>
    <n v="27358.799999999999"/>
    <n v="27358.799999999999"/>
    <n v="0"/>
    <n v="0"/>
    <n v="0"/>
    <n v="0"/>
    <m/>
    <n v="0"/>
    <n v="0"/>
    <n v="27358.799999999999"/>
    <n v="0"/>
    <n v="0"/>
    <m/>
    <m/>
    <s v="PCP RM &amp; PM"/>
  </r>
  <r>
    <s v="ZROH"/>
    <x v="0"/>
    <x v="12"/>
    <x v="12"/>
    <n v="102"/>
    <n v="120"/>
    <x v="71"/>
    <n v="30"/>
    <n v="114"/>
    <s v="MIRO"/>
    <s v="Purchase"/>
    <s v="RE"/>
    <n v="2016"/>
    <x v="1"/>
    <n v="5105697202"/>
    <n v="2922555"/>
    <n v="1"/>
    <s v="INR"/>
    <x v="0"/>
    <x v="0"/>
    <x v="0"/>
    <n v="600"/>
    <s v="KG"/>
    <m/>
    <s v="V0"/>
    <s v="0% INPUT TAX"/>
    <m/>
    <s v="CVD-12.5%"/>
    <n v="75561.5"/>
    <n v="75561.5"/>
    <n v="0"/>
    <n v="0"/>
    <n v="0"/>
    <n v="0"/>
    <m/>
    <n v="0"/>
    <n v="0"/>
    <n v="0"/>
    <n v="75561.5"/>
    <n v="0"/>
    <m/>
    <m/>
    <s v="PCP RM &amp; PM"/>
  </r>
  <r>
    <s v="ZROH"/>
    <x v="2"/>
    <x v="15"/>
    <x v="15"/>
    <n v="102"/>
    <n v="120"/>
    <x v="73"/>
    <n v="10"/>
    <n v="114"/>
    <s v="MIRO"/>
    <s v="Purchase"/>
    <s v="RE"/>
    <n v="2016"/>
    <x v="1"/>
    <n v="5105697204"/>
    <n v="2919296"/>
    <n v="1"/>
    <s v="INR"/>
    <x v="0"/>
    <x v="0"/>
    <x v="0"/>
    <n v="1000"/>
    <s v="KG"/>
    <m/>
    <s v="V0"/>
    <s v="0% INPUT TAX"/>
    <m/>
    <s v="BASIC CUSTOM-7.5%"/>
    <n v="32338.92"/>
    <n v="32338.92"/>
    <n v="0"/>
    <n v="32338.92"/>
    <n v="0"/>
    <n v="0"/>
    <m/>
    <n v="0"/>
    <n v="0"/>
    <n v="0"/>
    <n v="0"/>
    <n v="0"/>
    <m/>
    <m/>
    <s v="PCP RM &amp; PM"/>
  </r>
  <r>
    <s v="ZROH"/>
    <x v="2"/>
    <x v="15"/>
    <x v="15"/>
    <n v="102"/>
    <n v="120"/>
    <x v="73"/>
    <n v="10"/>
    <n v="114"/>
    <s v="MIRO"/>
    <s v="Purchase"/>
    <s v="RE"/>
    <n v="2016"/>
    <x v="1"/>
    <n v="5105697204"/>
    <n v="2919296"/>
    <n v="1"/>
    <s v="INR"/>
    <x v="0"/>
    <x v="0"/>
    <x v="0"/>
    <n v="1000"/>
    <s v="KG"/>
    <m/>
    <s v="V0"/>
    <s v="0% INPUT TAX"/>
    <m/>
    <s v="ECess - Basic Custom-2%"/>
    <n v="1805.59"/>
    <n v="1805.59"/>
    <n v="0"/>
    <n v="0"/>
    <n v="0"/>
    <n v="0"/>
    <m/>
    <n v="1805.59"/>
    <n v="0"/>
    <n v="0"/>
    <n v="0"/>
    <n v="0"/>
    <m/>
    <m/>
    <s v="PCP RM &amp; PM"/>
  </r>
  <r>
    <s v="ZROH"/>
    <x v="2"/>
    <x v="15"/>
    <x v="15"/>
    <n v="102"/>
    <n v="120"/>
    <x v="73"/>
    <n v="10"/>
    <n v="114"/>
    <s v="MIRO"/>
    <s v="Purchase"/>
    <s v="RE"/>
    <n v="2016"/>
    <x v="1"/>
    <n v="5105697204"/>
    <n v="2919296"/>
    <n v="1"/>
    <s v="INR"/>
    <x v="0"/>
    <x v="0"/>
    <x v="0"/>
    <n v="1000"/>
    <s v="KG"/>
    <m/>
    <s v="V0"/>
    <s v="0% INPUT TAX"/>
    <m/>
    <s v="SECess-Basic Customs-1%"/>
    <n v="902.79"/>
    <n v="902.79"/>
    <n v="0"/>
    <n v="0"/>
    <n v="0"/>
    <n v="0"/>
    <m/>
    <n v="0"/>
    <n v="902.79"/>
    <n v="0"/>
    <n v="0"/>
    <n v="0"/>
    <m/>
    <m/>
    <s v="PCP RM &amp; PM"/>
  </r>
  <r>
    <s v="ZROH"/>
    <x v="2"/>
    <x v="15"/>
    <x v="15"/>
    <n v="102"/>
    <n v="120"/>
    <x v="73"/>
    <n v="10"/>
    <n v="114"/>
    <s v="MIRO"/>
    <s v="Purchase"/>
    <s v="RE"/>
    <n v="2016"/>
    <x v="1"/>
    <n v="5105697204"/>
    <n v="2919296"/>
    <n v="1"/>
    <s v="INR"/>
    <x v="0"/>
    <x v="0"/>
    <x v="0"/>
    <n v="1000"/>
    <s v="KG"/>
    <m/>
    <s v="V0"/>
    <s v="0% INPUT TAX"/>
    <m/>
    <s v="ADD. CUSTOM DUTY-4%"/>
    <n v="20966.939999999999"/>
    <n v="20966.939999999999"/>
    <n v="0"/>
    <n v="0"/>
    <n v="0"/>
    <n v="0"/>
    <m/>
    <n v="0"/>
    <n v="0"/>
    <n v="20966.939999999999"/>
    <n v="0"/>
    <n v="0"/>
    <m/>
    <m/>
    <s v="PCP RM &amp; PM"/>
  </r>
  <r>
    <s v="ZROH"/>
    <x v="2"/>
    <x v="15"/>
    <x v="15"/>
    <n v="102"/>
    <n v="120"/>
    <x v="73"/>
    <n v="10"/>
    <n v="114"/>
    <s v="MIRO"/>
    <s v="Purchase"/>
    <s v="RE"/>
    <n v="2016"/>
    <x v="1"/>
    <n v="5105697204"/>
    <n v="2919296"/>
    <n v="1"/>
    <s v="INR"/>
    <x v="0"/>
    <x v="0"/>
    <x v="0"/>
    <n v="1000"/>
    <s v="KG"/>
    <m/>
    <s v="V0"/>
    <s v="0% INPUT TAX"/>
    <m/>
    <s v="CVD-12.5%"/>
    <n v="57940.56"/>
    <n v="57940.56"/>
    <n v="0"/>
    <n v="0"/>
    <n v="0"/>
    <n v="0"/>
    <m/>
    <n v="0"/>
    <n v="0"/>
    <n v="0"/>
    <n v="57940.56"/>
    <n v="0"/>
    <m/>
    <m/>
    <s v="PCP RM &amp; PM"/>
  </r>
  <r>
    <s v="ZROH"/>
    <x v="0"/>
    <x v="16"/>
    <x v="16"/>
    <n v="102"/>
    <n v="110"/>
    <x v="75"/>
    <n v="30"/>
    <n v="114"/>
    <s v="MIRO"/>
    <s v="Purchase"/>
    <s v="RE"/>
    <n v="2016"/>
    <x v="1"/>
    <n v="5105697130"/>
    <n v="3172751"/>
    <n v="1"/>
    <s v="INR"/>
    <x v="0"/>
    <x v="0"/>
    <x v="0"/>
    <n v="100"/>
    <s v="KG"/>
    <m/>
    <s v="V0"/>
    <s v="0% INPUT TAX"/>
    <m/>
    <s v="ADD. CUSTOM DUTY-4%"/>
    <n v="8085.43"/>
    <n v="8085.43"/>
    <n v="0"/>
    <n v="0"/>
    <n v="0"/>
    <n v="0"/>
    <m/>
    <n v="0"/>
    <n v="0"/>
    <n v="8085.43"/>
    <n v="0"/>
    <n v="0"/>
    <m/>
    <m/>
    <s v="PCP RM &amp; PM"/>
  </r>
  <r>
    <s v="ZROH"/>
    <x v="0"/>
    <x v="16"/>
    <x v="16"/>
    <n v="102"/>
    <n v="110"/>
    <x v="75"/>
    <n v="30"/>
    <n v="114"/>
    <s v="MIRO"/>
    <s v="Purchase"/>
    <s v="RE"/>
    <n v="2016"/>
    <x v="1"/>
    <n v="5105697130"/>
    <n v="3172751"/>
    <n v="1"/>
    <s v="INR"/>
    <x v="0"/>
    <x v="0"/>
    <x v="0"/>
    <n v="100"/>
    <s v="KG"/>
    <m/>
    <s v="V0"/>
    <s v="0% INPUT TAX"/>
    <m/>
    <s v="BASIC CUSTOM-10%"/>
    <n v="384.06"/>
    <n v="384.06"/>
    <n v="0"/>
    <n v="0"/>
    <n v="384.06"/>
    <n v="0"/>
    <m/>
    <n v="0"/>
    <n v="0"/>
    <n v="0"/>
    <n v="0"/>
    <n v="0"/>
    <m/>
    <m/>
    <s v="PCP RM &amp; PM"/>
  </r>
  <r>
    <s v="ZROH"/>
    <x v="0"/>
    <x v="16"/>
    <x v="16"/>
    <n v="102"/>
    <n v="110"/>
    <x v="75"/>
    <n v="30"/>
    <n v="114"/>
    <s v="MIRO"/>
    <s v="Purchase"/>
    <s v="RE"/>
    <n v="2016"/>
    <x v="1"/>
    <n v="5105697130"/>
    <n v="3172751"/>
    <n v="1"/>
    <s v="INR"/>
    <x v="0"/>
    <x v="0"/>
    <x v="0"/>
    <n v="100"/>
    <s v="KG"/>
    <m/>
    <s v="V0"/>
    <s v="0% INPUT TAX"/>
    <m/>
    <s v="ECess - Basic Custom-2%"/>
    <n v="192.03"/>
    <n v="192.03"/>
    <n v="0"/>
    <n v="0"/>
    <n v="0"/>
    <n v="0"/>
    <m/>
    <n v="192.03"/>
    <n v="0"/>
    <n v="0"/>
    <n v="0"/>
    <n v="0"/>
    <m/>
    <m/>
    <s v="PCP RM &amp; PM"/>
  </r>
  <r>
    <s v="ZROH"/>
    <x v="0"/>
    <x v="16"/>
    <x v="16"/>
    <n v="102"/>
    <n v="110"/>
    <x v="75"/>
    <n v="30"/>
    <n v="114"/>
    <s v="MIRO"/>
    <s v="Purchase"/>
    <s v="RE"/>
    <n v="2016"/>
    <x v="1"/>
    <n v="5105697130"/>
    <n v="3172751"/>
    <n v="1"/>
    <s v="INR"/>
    <x v="0"/>
    <x v="0"/>
    <x v="0"/>
    <n v="100"/>
    <s v="KG"/>
    <m/>
    <s v="V0"/>
    <s v="0% INPUT TAX"/>
    <m/>
    <s v="SECess-Basic Customs-1%"/>
    <n v="4025.33"/>
    <n v="4025.33"/>
    <n v="0"/>
    <n v="0"/>
    <n v="0"/>
    <n v="0"/>
    <m/>
    <n v="0"/>
    <n v="4025.33"/>
    <n v="0"/>
    <n v="0"/>
    <n v="0"/>
    <m/>
    <m/>
    <s v="PCP RM &amp; PM"/>
  </r>
  <r>
    <s v="ZROH"/>
    <x v="0"/>
    <x v="16"/>
    <x v="16"/>
    <n v="102"/>
    <n v="110"/>
    <x v="75"/>
    <n v="30"/>
    <n v="114"/>
    <s v="MIRO"/>
    <s v="Purchase"/>
    <s v="RE"/>
    <n v="2016"/>
    <x v="1"/>
    <n v="5105697130"/>
    <n v="3172751"/>
    <n v="1"/>
    <s v="INR"/>
    <x v="0"/>
    <x v="0"/>
    <x v="0"/>
    <n v="100"/>
    <s v="KG"/>
    <m/>
    <s v="V0"/>
    <s v="0% INPUT TAX"/>
    <m/>
    <s v="CVD-12.5%"/>
    <n v="11117.46"/>
    <n v="11117.46"/>
    <n v="0"/>
    <n v="0"/>
    <n v="0"/>
    <n v="0"/>
    <m/>
    <n v="0"/>
    <n v="0"/>
    <n v="0"/>
    <n v="11117.46"/>
    <n v="0"/>
    <m/>
    <m/>
    <s v="PCP RM &amp; PM"/>
  </r>
  <r>
    <s v="ZROH"/>
    <x v="0"/>
    <x v="16"/>
    <x v="16"/>
    <n v="102"/>
    <n v="110"/>
    <x v="75"/>
    <n v="40"/>
    <n v="114"/>
    <s v="MIRO"/>
    <s v="Purchase"/>
    <s v="RE"/>
    <n v="2016"/>
    <x v="1"/>
    <n v="5105697130"/>
    <n v="3172751"/>
    <n v="1"/>
    <s v="INR"/>
    <x v="0"/>
    <x v="0"/>
    <x v="0"/>
    <n v="275"/>
    <s v="KG"/>
    <m/>
    <s v="V0"/>
    <s v="0% INPUT TAX"/>
    <m/>
    <s v="ADD. CUSTOM DUTY-4%"/>
    <n v="22234.93"/>
    <n v="22234.93"/>
    <n v="0"/>
    <n v="0"/>
    <n v="0"/>
    <n v="0"/>
    <m/>
    <n v="0"/>
    <n v="0"/>
    <n v="22234.93"/>
    <n v="0"/>
    <n v="0"/>
    <m/>
    <m/>
    <s v="PCP RM &amp; PM"/>
  </r>
  <r>
    <s v="ZROH"/>
    <x v="0"/>
    <x v="16"/>
    <x v="16"/>
    <n v="102"/>
    <n v="110"/>
    <x v="75"/>
    <n v="40"/>
    <n v="114"/>
    <s v="MIRO"/>
    <s v="Purchase"/>
    <s v="RE"/>
    <n v="2016"/>
    <x v="1"/>
    <n v="5105697130"/>
    <n v="3172751"/>
    <n v="1"/>
    <s v="INR"/>
    <x v="0"/>
    <x v="0"/>
    <x v="0"/>
    <n v="275"/>
    <s v="KG"/>
    <m/>
    <s v="V0"/>
    <s v="0% INPUT TAX"/>
    <m/>
    <s v="BASIC CUSTOM-10%"/>
    <n v="1056.1600000000001"/>
    <n v="1056.1600000000001"/>
    <n v="0"/>
    <n v="0"/>
    <n v="1056.1600000000001"/>
    <n v="0"/>
    <m/>
    <n v="0"/>
    <n v="0"/>
    <n v="0"/>
    <n v="0"/>
    <n v="0"/>
    <m/>
    <m/>
    <s v="PCP RM &amp; PM"/>
  </r>
  <r>
    <s v="ZROH"/>
    <x v="0"/>
    <x v="16"/>
    <x v="16"/>
    <n v="102"/>
    <n v="110"/>
    <x v="75"/>
    <n v="40"/>
    <n v="114"/>
    <s v="MIRO"/>
    <s v="Purchase"/>
    <s v="RE"/>
    <n v="2016"/>
    <x v="1"/>
    <n v="5105697130"/>
    <n v="3172751"/>
    <n v="1"/>
    <s v="INR"/>
    <x v="0"/>
    <x v="0"/>
    <x v="0"/>
    <n v="275"/>
    <s v="KG"/>
    <m/>
    <s v="V0"/>
    <s v="0% INPUT TAX"/>
    <m/>
    <s v="ECess - Basic Custom-2%"/>
    <n v="528.08000000000004"/>
    <n v="528.08000000000004"/>
    <n v="0"/>
    <n v="0"/>
    <n v="0"/>
    <n v="0"/>
    <m/>
    <n v="528.08000000000004"/>
    <n v="0"/>
    <n v="0"/>
    <n v="0"/>
    <n v="0"/>
    <m/>
    <m/>
    <s v="PCP RM &amp; PM"/>
  </r>
  <r>
    <s v="ZROH"/>
    <x v="0"/>
    <x v="16"/>
    <x v="16"/>
    <n v="102"/>
    <n v="110"/>
    <x v="75"/>
    <n v="40"/>
    <n v="114"/>
    <s v="MIRO"/>
    <s v="Purchase"/>
    <s v="RE"/>
    <n v="2016"/>
    <x v="1"/>
    <n v="5105697130"/>
    <n v="3172751"/>
    <n v="1"/>
    <s v="INR"/>
    <x v="0"/>
    <x v="0"/>
    <x v="0"/>
    <n v="275"/>
    <s v="KG"/>
    <m/>
    <s v="V0"/>
    <s v="0% INPUT TAX"/>
    <m/>
    <s v="SECess-Basic Customs-1%"/>
    <n v="11069.66"/>
    <n v="11069.66"/>
    <n v="0"/>
    <n v="0"/>
    <n v="0"/>
    <n v="0"/>
    <m/>
    <n v="0"/>
    <n v="11069.66"/>
    <n v="0"/>
    <n v="0"/>
    <n v="0"/>
    <m/>
    <m/>
    <s v="PCP RM &amp; PM"/>
  </r>
  <r>
    <s v="ZROH"/>
    <x v="0"/>
    <x v="16"/>
    <x v="16"/>
    <n v="102"/>
    <n v="110"/>
    <x v="75"/>
    <n v="40"/>
    <n v="114"/>
    <s v="MIRO"/>
    <s v="Purchase"/>
    <s v="RE"/>
    <n v="2016"/>
    <x v="1"/>
    <n v="5105697130"/>
    <n v="3172751"/>
    <n v="1"/>
    <s v="INR"/>
    <x v="0"/>
    <x v="0"/>
    <x v="0"/>
    <n v="275"/>
    <s v="KG"/>
    <m/>
    <s v="V0"/>
    <s v="0% INPUT TAX"/>
    <m/>
    <s v="CVD-12.5%"/>
    <n v="30573.06"/>
    <n v="30573.06"/>
    <n v="0"/>
    <n v="0"/>
    <n v="0"/>
    <n v="0"/>
    <m/>
    <n v="0"/>
    <n v="0"/>
    <n v="0"/>
    <n v="30573.06"/>
    <n v="0"/>
    <m/>
    <m/>
    <s v="PCP RM &amp; PM"/>
  </r>
  <r>
    <s v="ZROH"/>
    <x v="3"/>
    <x v="11"/>
    <x v="11"/>
    <n v="102"/>
    <n v="120"/>
    <x v="79"/>
    <n v="10"/>
    <n v="114"/>
    <s v="MIRO"/>
    <s v="Purchase"/>
    <s v="RE"/>
    <n v="2016"/>
    <x v="1"/>
    <n v="5105697144"/>
    <n v="3143202"/>
    <n v="1"/>
    <s v="INR"/>
    <x v="0"/>
    <x v="0"/>
    <x v="0"/>
    <n v="190"/>
    <s v="KG"/>
    <m/>
    <s v="V0"/>
    <s v="0% INPUT TAX"/>
    <m/>
    <s v="BASIC CUSTOM-15%"/>
    <n v="20937.37"/>
    <n v="20937.37"/>
    <n v="0"/>
    <n v="0"/>
    <n v="0"/>
    <n v="20937.37"/>
    <m/>
    <n v="0"/>
    <n v="0"/>
    <n v="0"/>
    <n v="0"/>
    <n v="0"/>
    <m/>
    <m/>
    <s v="PCP RM &amp; PM"/>
  </r>
  <r>
    <s v="ZROH"/>
    <x v="3"/>
    <x v="11"/>
    <x v="11"/>
    <n v="102"/>
    <n v="120"/>
    <x v="79"/>
    <n v="10"/>
    <n v="114"/>
    <s v="MIRO"/>
    <s v="Purchase"/>
    <s v="RE"/>
    <n v="2016"/>
    <x v="1"/>
    <n v="5105697144"/>
    <n v="3143202"/>
    <n v="1"/>
    <s v="INR"/>
    <x v="0"/>
    <x v="0"/>
    <x v="0"/>
    <n v="190"/>
    <s v="KG"/>
    <m/>
    <s v="V0"/>
    <s v="0% INPUT TAX"/>
    <m/>
    <s v="ECess - Basic Custom-2%"/>
    <n v="418.75"/>
    <n v="418.75"/>
    <n v="0"/>
    <n v="0"/>
    <n v="0"/>
    <n v="0"/>
    <m/>
    <n v="418.75"/>
    <n v="0"/>
    <n v="0"/>
    <n v="0"/>
    <n v="0"/>
    <m/>
    <m/>
    <s v="PCP RM &amp; PM"/>
  </r>
  <r>
    <s v="ZROH"/>
    <x v="3"/>
    <x v="11"/>
    <x v="11"/>
    <n v="102"/>
    <n v="120"/>
    <x v="79"/>
    <n v="10"/>
    <n v="114"/>
    <s v="MIRO"/>
    <s v="Purchase"/>
    <s v="RE"/>
    <n v="2016"/>
    <x v="1"/>
    <n v="5105697144"/>
    <n v="3143202"/>
    <n v="1"/>
    <s v="INR"/>
    <x v="0"/>
    <x v="0"/>
    <x v="0"/>
    <n v="190"/>
    <s v="KG"/>
    <m/>
    <s v="V0"/>
    <s v="0% INPUT TAX"/>
    <m/>
    <s v="SECess-Basic Customs-1%"/>
    <n v="209.37"/>
    <n v="209.37"/>
    <n v="0"/>
    <n v="0"/>
    <n v="0"/>
    <n v="0"/>
    <m/>
    <n v="0"/>
    <n v="209.37"/>
    <n v="0"/>
    <n v="0"/>
    <n v="0"/>
    <m/>
    <m/>
    <s v="PCP RM &amp; PM"/>
  </r>
  <r>
    <s v="ZROH"/>
    <x v="3"/>
    <x v="11"/>
    <x v="11"/>
    <n v="102"/>
    <n v="120"/>
    <x v="79"/>
    <n v="10"/>
    <n v="114"/>
    <s v="MIRO"/>
    <s v="Purchase"/>
    <s v="RE"/>
    <n v="2016"/>
    <x v="1"/>
    <n v="5105697144"/>
    <n v="3143202"/>
    <n v="1"/>
    <s v="INR"/>
    <x v="0"/>
    <x v="0"/>
    <x v="0"/>
    <n v="190"/>
    <s v="KG"/>
    <m/>
    <s v="V0"/>
    <s v="0% INPUT TAX"/>
    <m/>
    <s v="ADD. CUSTOM DUTY-4%"/>
    <n v="5050.1000000000004"/>
    <n v="5050.1000000000004"/>
    <n v="0"/>
    <n v="0"/>
    <n v="0"/>
    <n v="0"/>
    <m/>
    <n v="0"/>
    <n v="0"/>
    <n v="5050.1000000000004"/>
    <n v="0"/>
    <n v="0"/>
    <m/>
    <m/>
    <s v="PCP RM &amp; PM"/>
  </r>
  <r>
    <s v="ZROH"/>
    <x v="3"/>
    <x v="11"/>
    <x v="11"/>
    <n v="102"/>
    <n v="120"/>
    <x v="79"/>
    <n v="20"/>
    <n v="114"/>
    <s v="MIRO"/>
    <s v="Purchase"/>
    <s v="RE"/>
    <n v="2016"/>
    <x v="1"/>
    <n v="5105697144"/>
    <n v="3143202"/>
    <n v="1"/>
    <s v="INR"/>
    <x v="0"/>
    <x v="0"/>
    <x v="0"/>
    <n v="190"/>
    <s v="KG"/>
    <m/>
    <s v="V0"/>
    <s v="0% INPUT TAX"/>
    <m/>
    <s v="BASIC CUSTOM-15%"/>
    <n v="20937.39"/>
    <n v="20937.39"/>
    <n v="0"/>
    <n v="0"/>
    <n v="0"/>
    <n v="20937.39"/>
    <m/>
    <n v="0"/>
    <n v="0"/>
    <n v="0"/>
    <n v="0"/>
    <n v="0"/>
    <m/>
    <m/>
    <s v="PCP RM &amp; PM"/>
  </r>
  <r>
    <s v="ZROH"/>
    <x v="3"/>
    <x v="11"/>
    <x v="11"/>
    <n v="102"/>
    <n v="120"/>
    <x v="79"/>
    <n v="20"/>
    <n v="114"/>
    <s v="MIRO"/>
    <s v="Purchase"/>
    <s v="RE"/>
    <n v="2016"/>
    <x v="1"/>
    <n v="5105697144"/>
    <n v="3143202"/>
    <n v="1"/>
    <s v="INR"/>
    <x v="0"/>
    <x v="0"/>
    <x v="0"/>
    <n v="190"/>
    <s v="KG"/>
    <m/>
    <s v="V0"/>
    <s v="0% INPUT TAX"/>
    <m/>
    <s v="ECess - Basic Custom-2%"/>
    <n v="418.75"/>
    <n v="418.75"/>
    <n v="0"/>
    <n v="0"/>
    <n v="0"/>
    <n v="0"/>
    <m/>
    <n v="418.75"/>
    <n v="0"/>
    <n v="0"/>
    <n v="0"/>
    <n v="0"/>
    <m/>
    <m/>
    <s v="PCP RM &amp; PM"/>
  </r>
  <r>
    <s v="ZROH"/>
    <x v="3"/>
    <x v="11"/>
    <x v="11"/>
    <n v="102"/>
    <n v="120"/>
    <x v="79"/>
    <n v="20"/>
    <n v="114"/>
    <s v="MIRO"/>
    <s v="Purchase"/>
    <s v="RE"/>
    <n v="2016"/>
    <x v="1"/>
    <n v="5105697144"/>
    <n v="3143202"/>
    <n v="1"/>
    <s v="INR"/>
    <x v="0"/>
    <x v="0"/>
    <x v="0"/>
    <n v="190"/>
    <s v="KG"/>
    <m/>
    <s v="V0"/>
    <s v="0% INPUT TAX"/>
    <m/>
    <s v="SECess-Basic Customs-1%"/>
    <n v="209.37"/>
    <n v="209.37"/>
    <n v="0"/>
    <n v="0"/>
    <n v="0"/>
    <n v="0"/>
    <m/>
    <n v="0"/>
    <n v="209.37"/>
    <n v="0"/>
    <n v="0"/>
    <n v="0"/>
    <m/>
    <m/>
    <s v="PCP RM &amp; PM"/>
  </r>
  <r>
    <s v="ZROH"/>
    <x v="3"/>
    <x v="11"/>
    <x v="11"/>
    <n v="102"/>
    <n v="120"/>
    <x v="79"/>
    <n v="20"/>
    <n v="114"/>
    <s v="MIRO"/>
    <s v="Purchase"/>
    <s v="RE"/>
    <n v="2016"/>
    <x v="1"/>
    <n v="5105697144"/>
    <n v="3143202"/>
    <n v="1"/>
    <s v="INR"/>
    <x v="0"/>
    <x v="0"/>
    <x v="0"/>
    <n v="190"/>
    <s v="KG"/>
    <m/>
    <s v="V0"/>
    <s v="0% INPUT TAX"/>
    <m/>
    <s v="ADD. CUSTOM DUTY-4%"/>
    <n v="5050.1000000000004"/>
    <n v="5050.1000000000004"/>
    <n v="0"/>
    <n v="0"/>
    <n v="0"/>
    <n v="0"/>
    <m/>
    <n v="0"/>
    <n v="0"/>
    <n v="5050.1000000000004"/>
    <n v="0"/>
    <n v="0"/>
    <m/>
    <m/>
    <s v="PCP RM &amp; PM"/>
  </r>
  <r>
    <s v="ZROH"/>
    <x v="2"/>
    <x v="17"/>
    <x v="17"/>
    <n v="102"/>
    <n v="120"/>
    <x v="76"/>
    <n v="10"/>
    <n v="114"/>
    <s v="MIRO"/>
    <s v="Purchase"/>
    <s v="RE"/>
    <n v="2016"/>
    <x v="1"/>
    <n v="5105697151"/>
    <n v="3143597"/>
    <n v="1"/>
    <s v="INR"/>
    <x v="0"/>
    <x v="0"/>
    <x v="0"/>
    <n v="680"/>
    <s v="KG"/>
    <m/>
    <s v="V0"/>
    <s v="0% INPUT TAX"/>
    <m/>
    <s v="BASIC CUSTOM-7.5%"/>
    <n v="14545"/>
    <n v="14545"/>
    <n v="0"/>
    <n v="14545"/>
    <n v="0"/>
    <n v="0"/>
    <m/>
    <n v="0"/>
    <n v="0"/>
    <n v="0"/>
    <n v="0"/>
    <n v="0"/>
    <m/>
    <m/>
    <s v="PCP RM &amp; PM"/>
  </r>
  <r>
    <s v="ZROH"/>
    <x v="2"/>
    <x v="17"/>
    <x v="17"/>
    <n v="102"/>
    <n v="120"/>
    <x v="76"/>
    <n v="10"/>
    <n v="114"/>
    <s v="MIRO"/>
    <s v="Purchase"/>
    <s v="RE"/>
    <n v="2016"/>
    <x v="1"/>
    <n v="5105697151"/>
    <n v="3143597"/>
    <n v="1"/>
    <s v="INR"/>
    <x v="0"/>
    <x v="0"/>
    <x v="0"/>
    <n v="680"/>
    <s v="KG"/>
    <m/>
    <s v="V0"/>
    <s v="0% INPUT TAX"/>
    <m/>
    <s v="ECess - Basic Custom-2%"/>
    <n v="812.11"/>
    <n v="812.11"/>
    <n v="0"/>
    <n v="0"/>
    <n v="0"/>
    <n v="0"/>
    <m/>
    <n v="812.11"/>
    <n v="0"/>
    <n v="0"/>
    <n v="0"/>
    <n v="0"/>
    <m/>
    <m/>
    <s v="PCP RM &amp; PM"/>
  </r>
  <r>
    <s v="ZROH"/>
    <x v="2"/>
    <x v="17"/>
    <x v="17"/>
    <n v="102"/>
    <n v="120"/>
    <x v="76"/>
    <n v="10"/>
    <n v="114"/>
    <s v="MIRO"/>
    <s v="Purchase"/>
    <s v="RE"/>
    <n v="2016"/>
    <x v="1"/>
    <n v="5105697151"/>
    <n v="3143597"/>
    <n v="1"/>
    <s v="INR"/>
    <x v="0"/>
    <x v="0"/>
    <x v="0"/>
    <n v="680"/>
    <s v="KG"/>
    <m/>
    <s v="V0"/>
    <s v="0% INPUT TAX"/>
    <m/>
    <s v="SECess-Basic Customs-1%"/>
    <n v="406.06"/>
    <n v="406.06"/>
    <n v="0"/>
    <n v="0"/>
    <n v="0"/>
    <n v="0"/>
    <m/>
    <n v="0"/>
    <n v="406.06"/>
    <n v="0"/>
    <n v="0"/>
    <n v="0"/>
    <m/>
    <m/>
    <s v="PCP RM &amp; PM"/>
  </r>
  <r>
    <s v="ZROH"/>
    <x v="2"/>
    <x v="17"/>
    <x v="17"/>
    <n v="102"/>
    <n v="120"/>
    <x v="76"/>
    <n v="10"/>
    <n v="114"/>
    <s v="MIRO"/>
    <s v="Purchase"/>
    <s v="RE"/>
    <n v="2016"/>
    <x v="1"/>
    <n v="5105697151"/>
    <n v="3143597"/>
    <n v="1"/>
    <s v="INR"/>
    <x v="0"/>
    <x v="0"/>
    <x v="0"/>
    <n v="680"/>
    <s v="KG"/>
    <m/>
    <s v="V0"/>
    <s v="0% INPUT TAX"/>
    <m/>
    <s v="ADD. CUSTOM DUTY-4%"/>
    <n v="9430.3799999999992"/>
    <n v="9430.3799999999992"/>
    <n v="0"/>
    <n v="0"/>
    <n v="0"/>
    <n v="0"/>
    <m/>
    <n v="0"/>
    <n v="0"/>
    <n v="9430.3799999999992"/>
    <n v="0"/>
    <n v="0"/>
    <m/>
    <m/>
    <s v="PCP RM &amp; PM"/>
  </r>
  <r>
    <s v="ZROH"/>
    <x v="2"/>
    <x v="17"/>
    <x v="17"/>
    <n v="102"/>
    <n v="120"/>
    <x v="76"/>
    <n v="10"/>
    <n v="114"/>
    <s v="MIRO"/>
    <s v="Purchase"/>
    <s v="RE"/>
    <n v="2016"/>
    <x v="1"/>
    <n v="5105697151"/>
    <n v="3143597"/>
    <n v="1"/>
    <s v="INR"/>
    <x v="0"/>
    <x v="0"/>
    <x v="0"/>
    <n v="680"/>
    <s v="KG"/>
    <m/>
    <s v="V0"/>
    <s v="0% INPUT TAX"/>
    <m/>
    <s v="CVD-12.5%"/>
    <n v="26060.14"/>
    <n v="26060.14"/>
    <n v="0"/>
    <n v="0"/>
    <n v="0"/>
    <n v="0"/>
    <m/>
    <n v="0"/>
    <n v="0"/>
    <n v="0"/>
    <n v="26060.14"/>
    <n v="0"/>
    <m/>
    <m/>
    <s v="PCP RM &amp; PM"/>
  </r>
  <r>
    <s v="ZROH"/>
    <x v="2"/>
    <x v="17"/>
    <x v="17"/>
    <n v="102"/>
    <n v="120"/>
    <x v="76"/>
    <n v="20"/>
    <n v="114"/>
    <s v="MIRO"/>
    <s v="Purchase"/>
    <s v="RE"/>
    <n v="2016"/>
    <x v="1"/>
    <n v="5105697151"/>
    <n v="3143597"/>
    <n v="1"/>
    <s v="INR"/>
    <x v="0"/>
    <x v="0"/>
    <x v="0"/>
    <n v="680"/>
    <s v="KG"/>
    <m/>
    <s v="V0"/>
    <s v="0% INPUT TAX"/>
    <m/>
    <s v="BASIC CUSTOM-7.5%"/>
    <n v="14545"/>
    <n v="14545"/>
    <n v="0"/>
    <n v="14545"/>
    <n v="0"/>
    <n v="0"/>
    <m/>
    <n v="0"/>
    <n v="0"/>
    <n v="0"/>
    <n v="0"/>
    <n v="0"/>
    <m/>
    <m/>
    <s v="PCP RM &amp; PM"/>
  </r>
  <r>
    <s v="ZROH"/>
    <x v="2"/>
    <x v="17"/>
    <x v="17"/>
    <n v="102"/>
    <n v="120"/>
    <x v="76"/>
    <n v="20"/>
    <n v="114"/>
    <s v="MIRO"/>
    <s v="Purchase"/>
    <s v="RE"/>
    <n v="2016"/>
    <x v="1"/>
    <n v="5105697151"/>
    <n v="3143597"/>
    <n v="1"/>
    <s v="INR"/>
    <x v="0"/>
    <x v="0"/>
    <x v="0"/>
    <n v="680"/>
    <s v="KG"/>
    <m/>
    <s v="V0"/>
    <s v="0% INPUT TAX"/>
    <m/>
    <s v="ECess - Basic Custom-2%"/>
    <n v="812.11"/>
    <n v="812.11"/>
    <n v="0"/>
    <n v="0"/>
    <n v="0"/>
    <n v="0"/>
    <m/>
    <n v="812.11"/>
    <n v="0"/>
    <n v="0"/>
    <n v="0"/>
    <n v="0"/>
    <m/>
    <m/>
    <s v="PCP RM &amp; PM"/>
  </r>
  <r>
    <s v="ZROH"/>
    <x v="2"/>
    <x v="17"/>
    <x v="17"/>
    <n v="102"/>
    <n v="120"/>
    <x v="76"/>
    <n v="20"/>
    <n v="114"/>
    <s v="MIRO"/>
    <s v="Purchase"/>
    <s v="RE"/>
    <n v="2016"/>
    <x v="1"/>
    <n v="5105697151"/>
    <n v="3143597"/>
    <n v="1"/>
    <s v="INR"/>
    <x v="0"/>
    <x v="0"/>
    <x v="0"/>
    <n v="680"/>
    <s v="KG"/>
    <m/>
    <s v="V0"/>
    <s v="0% INPUT TAX"/>
    <m/>
    <s v="SECess-Basic Customs-1%"/>
    <n v="406.6"/>
    <n v="406.6"/>
    <n v="0"/>
    <n v="0"/>
    <n v="0"/>
    <n v="0"/>
    <m/>
    <n v="0"/>
    <n v="406.6"/>
    <n v="0"/>
    <n v="0"/>
    <n v="0"/>
    <m/>
    <m/>
    <s v="PCP RM &amp; PM"/>
  </r>
  <r>
    <s v="ZROH"/>
    <x v="2"/>
    <x v="17"/>
    <x v="17"/>
    <n v="102"/>
    <n v="120"/>
    <x v="76"/>
    <n v="20"/>
    <n v="114"/>
    <s v="MIRO"/>
    <s v="Purchase"/>
    <s v="RE"/>
    <n v="2016"/>
    <x v="1"/>
    <n v="5105697151"/>
    <n v="3143597"/>
    <n v="1"/>
    <s v="INR"/>
    <x v="0"/>
    <x v="0"/>
    <x v="0"/>
    <n v="680"/>
    <s v="KG"/>
    <m/>
    <s v="V0"/>
    <s v="0% INPUT TAX"/>
    <m/>
    <s v="ADD. CUSTOM DUTY-4%"/>
    <n v="9430.3700000000008"/>
    <n v="9430.3700000000008"/>
    <n v="0"/>
    <n v="0"/>
    <n v="0"/>
    <n v="0"/>
    <m/>
    <n v="0"/>
    <n v="0"/>
    <n v="9430.3700000000008"/>
    <n v="0"/>
    <n v="0"/>
    <m/>
    <m/>
    <s v="PCP RM &amp; PM"/>
  </r>
  <r>
    <s v="ZROH"/>
    <x v="2"/>
    <x v="17"/>
    <x v="17"/>
    <n v="102"/>
    <n v="120"/>
    <x v="76"/>
    <n v="20"/>
    <n v="114"/>
    <s v="MIRO"/>
    <s v="Purchase"/>
    <s v="RE"/>
    <n v="2016"/>
    <x v="1"/>
    <n v="5105697151"/>
    <n v="3143597"/>
    <n v="1"/>
    <s v="INR"/>
    <x v="0"/>
    <x v="0"/>
    <x v="0"/>
    <n v="680"/>
    <s v="KG"/>
    <m/>
    <s v="V0"/>
    <s v="0% INPUT TAX"/>
    <m/>
    <s v="CVD-12.5%"/>
    <n v="26060.14"/>
    <n v="26060.14"/>
    <n v="0"/>
    <n v="0"/>
    <n v="0"/>
    <n v="0"/>
    <m/>
    <n v="0"/>
    <n v="0"/>
    <n v="0"/>
    <n v="26060.14"/>
    <n v="0"/>
    <m/>
    <m/>
    <s v="PCP RM &amp; PM"/>
  </r>
  <r>
    <s v="ZROH"/>
    <x v="2"/>
    <x v="17"/>
    <x v="17"/>
    <n v="102"/>
    <n v="120"/>
    <x v="78"/>
    <n v="10"/>
    <n v="114"/>
    <s v="MIRO"/>
    <s v="Purchase"/>
    <s v="RE"/>
    <n v="2016"/>
    <x v="1"/>
    <n v="5105697151"/>
    <n v="3143597"/>
    <n v="1"/>
    <s v="INR"/>
    <x v="0"/>
    <x v="0"/>
    <x v="0"/>
    <n v="680"/>
    <s v="KG"/>
    <m/>
    <s v="V0"/>
    <s v="0% INPUT TAX"/>
    <m/>
    <s v="BASIC CUSTOM-7.5%"/>
    <n v="14545"/>
    <n v="14545"/>
    <n v="0"/>
    <n v="14545"/>
    <n v="0"/>
    <n v="0"/>
    <m/>
    <n v="0"/>
    <n v="0"/>
    <n v="0"/>
    <n v="0"/>
    <n v="0"/>
    <m/>
    <m/>
    <s v="PCP RM &amp; PM"/>
  </r>
  <r>
    <s v="ZROH"/>
    <x v="2"/>
    <x v="17"/>
    <x v="17"/>
    <n v="102"/>
    <n v="120"/>
    <x v="78"/>
    <n v="10"/>
    <n v="114"/>
    <s v="MIRO"/>
    <s v="Purchase"/>
    <s v="RE"/>
    <n v="2016"/>
    <x v="1"/>
    <n v="5105697151"/>
    <n v="3143597"/>
    <n v="1"/>
    <s v="INR"/>
    <x v="0"/>
    <x v="0"/>
    <x v="0"/>
    <n v="680"/>
    <s v="KG"/>
    <m/>
    <s v="V0"/>
    <s v="0% INPUT TAX"/>
    <m/>
    <s v="ECess - Basic Custom-2%"/>
    <n v="812.06"/>
    <n v="812.06"/>
    <n v="0"/>
    <n v="0"/>
    <n v="0"/>
    <n v="0"/>
    <m/>
    <n v="812.06"/>
    <n v="0"/>
    <n v="0"/>
    <n v="0"/>
    <n v="0"/>
    <m/>
    <m/>
    <s v="PCP RM &amp; PM"/>
  </r>
  <r>
    <s v="ZROH"/>
    <x v="2"/>
    <x v="17"/>
    <x v="17"/>
    <n v="102"/>
    <n v="120"/>
    <x v="78"/>
    <n v="10"/>
    <n v="114"/>
    <s v="MIRO"/>
    <s v="Purchase"/>
    <s v="RE"/>
    <n v="2016"/>
    <x v="1"/>
    <n v="5105697151"/>
    <n v="3143597"/>
    <n v="1"/>
    <s v="INR"/>
    <x v="0"/>
    <x v="0"/>
    <x v="0"/>
    <n v="680"/>
    <s v="KG"/>
    <m/>
    <s v="V0"/>
    <s v="0% INPUT TAX"/>
    <m/>
    <s v="SECess-Basic Customs-1%"/>
    <n v="406.05"/>
    <n v="406.05"/>
    <n v="0"/>
    <n v="0"/>
    <n v="0"/>
    <n v="0"/>
    <m/>
    <n v="0"/>
    <n v="406.05"/>
    <n v="0"/>
    <n v="0"/>
    <n v="0"/>
    <m/>
    <m/>
    <s v="PCP RM &amp; PM"/>
  </r>
  <r>
    <s v="ZROH"/>
    <x v="2"/>
    <x v="17"/>
    <x v="17"/>
    <n v="102"/>
    <n v="120"/>
    <x v="78"/>
    <n v="10"/>
    <n v="114"/>
    <s v="MIRO"/>
    <s v="Purchase"/>
    <s v="RE"/>
    <n v="2016"/>
    <x v="1"/>
    <n v="5105697151"/>
    <n v="3143597"/>
    <n v="1"/>
    <s v="INR"/>
    <x v="0"/>
    <x v="0"/>
    <x v="0"/>
    <n v="680"/>
    <s v="KG"/>
    <m/>
    <s v="V0"/>
    <s v="0% INPUT TAX"/>
    <m/>
    <s v="ADD. CUSTOM DUTY-4%"/>
    <n v="9430.34"/>
    <n v="9430.34"/>
    <n v="0"/>
    <n v="0"/>
    <n v="0"/>
    <n v="0"/>
    <m/>
    <n v="0"/>
    <n v="0"/>
    <n v="9430.34"/>
    <n v="0"/>
    <n v="0"/>
    <m/>
    <m/>
    <s v="PCP RM &amp; PM"/>
  </r>
  <r>
    <s v="ZROH"/>
    <x v="2"/>
    <x v="17"/>
    <x v="17"/>
    <n v="102"/>
    <n v="120"/>
    <x v="78"/>
    <n v="10"/>
    <n v="114"/>
    <s v="MIRO"/>
    <s v="Purchase"/>
    <s v="RE"/>
    <n v="2016"/>
    <x v="1"/>
    <n v="5105697151"/>
    <n v="3143597"/>
    <n v="1"/>
    <s v="INR"/>
    <x v="0"/>
    <x v="0"/>
    <x v="0"/>
    <n v="680"/>
    <s v="KG"/>
    <m/>
    <s v="V0"/>
    <s v="0% INPUT TAX"/>
    <m/>
    <s v="CVD-12.5%"/>
    <n v="26060.04"/>
    <n v="26060.04"/>
    <n v="0"/>
    <n v="0"/>
    <n v="0"/>
    <n v="0"/>
    <m/>
    <n v="0"/>
    <n v="0"/>
    <n v="0"/>
    <n v="26060.04"/>
    <n v="0"/>
    <m/>
    <m/>
    <s v="PCP RM &amp; PM"/>
  </r>
  <r>
    <s v="ZROH"/>
    <x v="2"/>
    <x v="15"/>
    <x v="15"/>
    <n v="102"/>
    <n v="110"/>
    <x v="70"/>
    <n v="10"/>
    <n v="114"/>
    <s v="MIRO"/>
    <s v="Purchase"/>
    <s v="RE"/>
    <n v="2016"/>
    <x v="1"/>
    <n v="5105697238"/>
    <n v="4438866"/>
    <n v="48.75"/>
    <s v="SGD"/>
    <x v="16"/>
    <x v="16"/>
    <x v="2"/>
    <n v="1000"/>
    <s v="KG"/>
    <n v="285187.5"/>
    <s v="V0"/>
    <s v="0% INPUT TAX"/>
    <s v="IMPORT"/>
    <s v="IMPORT BASIC"/>
    <n v="285187.5"/>
    <n v="0"/>
    <n v="0"/>
    <n v="0"/>
    <n v="0"/>
    <n v="0"/>
    <m/>
    <n v="0"/>
    <n v="0"/>
    <n v="0"/>
    <n v="0"/>
    <n v="0"/>
    <m/>
    <m/>
    <s v="PCP RM &amp; PM"/>
  </r>
  <r>
    <s v="ZROH"/>
    <x v="2"/>
    <x v="15"/>
    <x v="15"/>
    <n v="102"/>
    <n v="110"/>
    <x v="70"/>
    <n v="20"/>
    <n v="114"/>
    <s v="MIRO"/>
    <s v="Purchase"/>
    <s v="RE"/>
    <n v="2016"/>
    <x v="1"/>
    <n v="5105697238"/>
    <n v="4438866"/>
    <n v="48.75"/>
    <s v="SGD"/>
    <x v="16"/>
    <x v="16"/>
    <x v="2"/>
    <n v="1000"/>
    <s v="KG"/>
    <n v="285187.5"/>
    <s v="V0"/>
    <s v="0% INPUT TAX"/>
    <s v="IMPORT"/>
    <s v="IMPORT BASIC"/>
    <n v="285187.5"/>
    <n v="0"/>
    <n v="0"/>
    <n v="0"/>
    <n v="0"/>
    <n v="0"/>
    <m/>
    <n v="0"/>
    <n v="0"/>
    <n v="0"/>
    <n v="0"/>
    <n v="0"/>
    <m/>
    <m/>
    <s v="PCP RM &amp; PM"/>
  </r>
  <r>
    <s v="ZROH"/>
    <x v="2"/>
    <x v="15"/>
    <x v="15"/>
    <n v="102"/>
    <n v="110"/>
    <x v="70"/>
    <n v="10"/>
    <n v="114"/>
    <s v="MIRO"/>
    <s v="Purchase"/>
    <s v="RE"/>
    <n v="2016"/>
    <x v="1"/>
    <n v="5105697238"/>
    <n v="4438866"/>
    <n v="48.75"/>
    <s v="SGD"/>
    <x v="16"/>
    <x v="16"/>
    <x v="2"/>
    <n v="1000"/>
    <s v="KG"/>
    <n v="24862.5"/>
    <s v="V0"/>
    <s v="0% INPUT TAX"/>
    <s v="IMPORT"/>
    <s v="IMPORT BASIC"/>
    <n v="24862.5"/>
    <n v="0"/>
    <n v="0"/>
    <n v="0"/>
    <n v="0"/>
    <n v="0"/>
    <m/>
    <n v="0"/>
    <n v="0"/>
    <n v="0"/>
    <n v="0"/>
    <n v="0"/>
    <m/>
    <m/>
    <s v="PCP RM &amp; PM"/>
  </r>
  <r>
    <s v="ZROH"/>
    <x v="2"/>
    <x v="15"/>
    <x v="15"/>
    <n v="102"/>
    <n v="110"/>
    <x v="70"/>
    <n v="10"/>
    <n v="114"/>
    <s v="MIRO"/>
    <s v="Purchase"/>
    <s v="RE"/>
    <n v="2016"/>
    <x v="1"/>
    <n v="5105697238"/>
    <n v="4438866"/>
    <n v="48.75"/>
    <s v="SGD"/>
    <x v="16"/>
    <x v="16"/>
    <x v="2"/>
    <n v="1000"/>
    <s v="KG"/>
    <n v="2000.21"/>
    <s v="V0"/>
    <s v="0% INPUT TAX"/>
    <s v="IMPORT"/>
    <s v="IMPORT BASIC"/>
    <n v="2000.21"/>
    <n v="0"/>
    <n v="0"/>
    <n v="0"/>
    <n v="0"/>
    <n v="0"/>
    <m/>
    <n v="0"/>
    <n v="0"/>
    <n v="0"/>
    <n v="0"/>
    <n v="0"/>
    <m/>
    <m/>
    <s v="PCP RM &amp; PM"/>
  </r>
  <r>
    <s v="ZROH"/>
    <x v="2"/>
    <x v="15"/>
    <x v="15"/>
    <n v="102"/>
    <n v="110"/>
    <x v="70"/>
    <n v="10"/>
    <n v="114"/>
    <s v="MIRO"/>
    <s v="Purchase"/>
    <s v="RE"/>
    <n v="2016"/>
    <x v="1"/>
    <n v="5105697238"/>
    <n v="4438866"/>
    <n v="48.75"/>
    <s v="SGD"/>
    <x v="16"/>
    <x v="16"/>
    <x v="2"/>
    <n v="1000"/>
    <s v="KG"/>
    <n v="199.88"/>
    <s v="V0"/>
    <s v="0% INPUT TAX"/>
    <s v="IMPORT"/>
    <s v="IMPORT BASIC"/>
    <n v="199.88"/>
    <n v="0"/>
    <n v="0"/>
    <n v="0"/>
    <n v="0"/>
    <n v="0"/>
    <m/>
    <n v="0"/>
    <n v="0"/>
    <n v="0"/>
    <n v="0"/>
    <n v="0"/>
    <m/>
    <m/>
    <s v="PCP RM &amp; PM"/>
  </r>
  <r>
    <s v="ZROH"/>
    <x v="2"/>
    <x v="15"/>
    <x v="15"/>
    <n v="102"/>
    <n v="110"/>
    <x v="70"/>
    <n v="10"/>
    <n v="114"/>
    <s v="MIRO"/>
    <s v="Purchase"/>
    <s v="RE"/>
    <n v="2016"/>
    <x v="1"/>
    <n v="5105697238"/>
    <n v="4438866"/>
    <n v="48.75"/>
    <s v="SGD"/>
    <x v="16"/>
    <x v="16"/>
    <x v="2"/>
    <n v="1000"/>
    <s v="KG"/>
    <n v="3000.08"/>
    <s v="V0"/>
    <s v="0% INPUT TAX"/>
    <s v="IMPORT"/>
    <s v="IMPORT BASIC"/>
    <n v="3000.08"/>
    <n v="0"/>
    <n v="0"/>
    <n v="0"/>
    <n v="0"/>
    <n v="0"/>
    <m/>
    <n v="0"/>
    <n v="0"/>
    <n v="0"/>
    <n v="0"/>
    <n v="0"/>
    <m/>
    <m/>
    <s v="PCP RM &amp; PM"/>
  </r>
  <r>
    <s v="ZROH"/>
    <x v="2"/>
    <x v="15"/>
    <x v="15"/>
    <n v="102"/>
    <n v="110"/>
    <x v="70"/>
    <n v="10"/>
    <n v="114"/>
    <s v="MIRO"/>
    <s v="Purchase"/>
    <s v="RE"/>
    <n v="2016"/>
    <x v="1"/>
    <n v="5105697238"/>
    <n v="4438866"/>
    <n v="48.75"/>
    <s v="SGD"/>
    <x v="16"/>
    <x v="16"/>
    <x v="2"/>
    <n v="1000"/>
    <s v="KG"/>
    <n v="975"/>
    <s v="V0"/>
    <s v="0% INPUT TAX"/>
    <s v="IMPORT"/>
    <s v="IMPORT BASIC"/>
    <n v="975"/>
    <n v="0"/>
    <n v="0"/>
    <n v="0"/>
    <n v="0"/>
    <n v="0"/>
    <m/>
    <n v="0"/>
    <n v="0"/>
    <n v="0"/>
    <n v="0"/>
    <n v="0"/>
    <m/>
    <m/>
    <s v="PCP RM &amp; PM"/>
  </r>
  <r>
    <s v="ZROH"/>
    <x v="2"/>
    <x v="15"/>
    <x v="15"/>
    <n v="102"/>
    <n v="110"/>
    <x v="70"/>
    <n v="10"/>
    <n v="114"/>
    <s v="MIRO"/>
    <s v="Purchase"/>
    <s v="RE"/>
    <n v="2016"/>
    <x v="1"/>
    <n v="5105697238"/>
    <n v="4438866"/>
    <n v="48.75"/>
    <s v="SGD"/>
    <x v="16"/>
    <x v="16"/>
    <x v="2"/>
    <n v="1000"/>
    <s v="KG"/>
    <n v="1267.5"/>
    <s v="V0"/>
    <s v="0% INPUT TAX"/>
    <s v="IMPORT"/>
    <s v="IMPORT BASIC"/>
    <n v="1267.5"/>
    <n v="0"/>
    <n v="0"/>
    <n v="0"/>
    <n v="0"/>
    <n v="0"/>
    <m/>
    <n v="0"/>
    <n v="0"/>
    <n v="0"/>
    <n v="0"/>
    <n v="0"/>
    <m/>
    <m/>
    <s v="PCP RM &amp; PM"/>
  </r>
  <r>
    <s v="ZROH"/>
    <x v="2"/>
    <x v="15"/>
    <x v="15"/>
    <n v="102"/>
    <n v="110"/>
    <x v="70"/>
    <n v="10"/>
    <n v="114"/>
    <s v="MIRO"/>
    <s v="Purchase"/>
    <s v="RE"/>
    <n v="2016"/>
    <x v="1"/>
    <n v="5105697238"/>
    <n v="4438866"/>
    <n v="48.75"/>
    <s v="SGD"/>
    <x v="16"/>
    <x v="16"/>
    <x v="2"/>
    <n v="1000"/>
    <s v="KG"/>
    <n v="400.24"/>
    <s v="V0"/>
    <s v="0% INPUT TAX"/>
    <s v="IMPORT"/>
    <s v="IMPORT BASIC"/>
    <n v="400.24"/>
    <n v="0"/>
    <n v="0"/>
    <n v="0"/>
    <n v="0"/>
    <n v="0"/>
    <m/>
    <n v="0"/>
    <n v="0"/>
    <n v="0"/>
    <n v="0"/>
    <n v="0"/>
    <m/>
    <m/>
    <s v="PCP RM &amp; PM"/>
  </r>
  <r>
    <s v="ZROH"/>
    <x v="2"/>
    <x v="15"/>
    <x v="15"/>
    <n v="102"/>
    <n v="110"/>
    <x v="70"/>
    <n v="10"/>
    <n v="114"/>
    <s v="MIRO"/>
    <s v="Purchase"/>
    <s v="RE"/>
    <n v="2016"/>
    <x v="1"/>
    <n v="5105697238"/>
    <n v="4438866"/>
    <n v="48.75"/>
    <s v="SGD"/>
    <x v="16"/>
    <x v="16"/>
    <x v="2"/>
    <n v="1000"/>
    <s v="KG"/>
    <n v="41437.5"/>
    <s v="V0"/>
    <s v="0% INPUT TAX"/>
    <s v="IMPORT"/>
    <s v="IMPORT BASIC"/>
    <n v="41437.5"/>
    <n v="0"/>
    <n v="0"/>
    <n v="0"/>
    <n v="0"/>
    <n v="0"/>
    <m/>
    <n v="0"/>
    <n v="0"/>
    <n v="0"/>
    <n v="0"/>
    <n v="0"/>
    <m/>
    <m/>
    <s v="PCP RM &amp; PM"/>
  </r>
  <r>
    <s v="ZROH"/>
    <x v="2"/>
    <x v="15"/>
    <x v="15"/>
    <n v="102"/>
    <n v="110"/>
    <x v="70"/>
    <n v="10"/>
    <n v="114"/>
    <s v="MIRO"/>
    <s v="Purchase"/>
    <s v="RE"/>
    <n v="2016"/>
    <x v="1"/>
    <n v="5105697238"/>
    <n v="4438866"/>
    <n v="48.75"/>
    <s v="SGD"/>
    <x v="16"/>
    <x v="16"/>
    <x v="2"/>
    <n v="1000"/>
    <s v="KG"/>
    <n v="2000.21"/>
    <s v="V0"/>
    <s v="0% INPUT TAX"/>
    <s v="IMPORT"/>
    <s v="IMPORT BASIC"/>
    <n v="2000.21"/>
    <n v="0"/>
    <n v="0"/>
    <n v="0"/>
    <n v="0"/>
    <n v="0"/>
    <m/>
    <n v="0"/>
    <n v="0"/>
    <n v="0"/>
    <n v="0"/>
    <n v="0"/>
    <m/>
    <m/>
    <s v="PCP RM &amp; PM"/>
  </r>
  <r>
    <s v="ZROH"/>
    <x v="2"/>
    <x v="15"/>
    <x v="15"/>
    <n v="102"/>
    <n v="110"/>
    <x v="70"/>
    <n v="10"/>
    <n v="114"/>
    <s v="MIRO"/>
    <s v="Purchase"/>
    <s v="RE"/>
    <n v="2016"/>
    <x v="1"/>
    <n v="5105697238"/>
    <n v="4438866"/>
    <n v="48.75"/>
    <s v="SGD"/>
    <x v="16"/>
    <x v="16"/>
    <x v="2"/>
    <n v="1000"/>
    <s v="KG"/>
    <n v="5850"/>
    <s v="V0"/>
    <s v="0% INPUT TAX"/>
    <s v="IMPORT"/>
    <s v="IMPORT BASIC"/>
    <n v="5850"/>
    <n v="0"/>
    <n v="0"/>
    <n v="0"/>
    <n v="0"/>
    <n v="0"/>
    <m/>
    <n v="0"/>
    <n v="0"/>
    <n v="0"/>
    <n v="0"/>
    <n v="0"/>
    <m/>
    <m/>
    <s v="PCP RM &amp; PM"/>
  </r>
  <r>
    <s v="ZROH"/>
    <x v="2"/>
    <x v="15"/>
    <x v="15"/>
    <n v="102"/>
    <n v="110"/>
    <x v="70"/>
    <n v="10"/>
    <n v="114"/>
    <s v="MIRO"/>
    <s v="Purchase"/>
    <s v="RE"/>
    <n v="2016"/>
    <x v="1"/>
    <n v="5105697238"/>
    <n v="4438866"/>
    <n v="48.75"/>
    <s v="SGD"/>
    <x v="16"/>
    <x v="16"/>
    <x v="2"/>
    <n v="1000"/>
    <s v="KG"/>
    <n v="2000.21"/>
    <s v="V0"/>
    <s v="0% INPUT TAX"/>
    <s v="IMPORT"/>
    <s v="IMPORT BASIC"/>
    <n v="2000.21"/>
    <n v="0"/>
    <n v="0"/>
    <n v="0"/>
    <n v="0"/>
    <n v="0"/>
    <m/>
    <n v="0"/>
    <n v="0"/>
    <n v="0"/>
    <n v="0"/>
    <n v="0"/>
    <m/>
    <m/>
    <s v="PCP RM &amp; PM"/>
  </r>
  <r>
    <s v="ZROH"/>
    <x v="2"/>
    <x v="15"/>
    <x v="15"/>
    <n v="102"/>
    <n v="110"/>
    <x v="70"/>
    <n v="20"/>
    <n v="114"/>
    <s v="MIRO"/>
    <s v="Purchase"/>
    <s v="RE"/>
    <n v="2016"/>
    <x v="1"/>
    <n v="5105697238"/>
    <n v="4438866"/>
    <n v="48.75"/>
    <s v="SGD"/>
    <x v="16"/>
    <x v="16"/>
    <x v="2"/>
    <n v="1000"/>
    <s v="KG"/>
    <n v="24862.5"/>
    <s v="V0"/>
    <s v="0% INPUT TAX"/>
    <s v="IMPORT"/>
    <s v="IMPORT BASIC"/>
    <n v="24862.5"/>
    <n v="0"/>
    <n v="0"/>
    <n v="0"/>
    <n v="0"/>
    <n v="0"/>
    <m/>
    <n v="0"/>
    <n v="0"/>
    <n v="0"/>
    <n v="0"/>
    <n v="0"/>
    <m/>
    <m/>
    <s v="PCP RM &amp; PM"/>
  </r>
  <r>
    <s v="ZROH"/>
    <x v="2"/>
    <x v="15"/>
    <x v="15"/>
    <n v="102"/>
    <n v="110"/>
    <x v="70"/>
    <n v="20"/>
    <n v="114"/>
    <s v="MIRO"/>
    <s v="Purchase"/>
    <s v="RE"/>
    <n v="2016"/>
    <x v="1"/>
    <n v="5105697238"/>
    <n v="4438866"/>
    <n v="48.75"/>
    <s v="SGD"/>
    <x v="16"/>
    <x v="16"/>
    <x v="2"/>
    <n v="1000"/>
    <s v="KG"/>
    <n v="999.86"/>
    <s v="V0"/>
    <s v="0% INPUT TAX"/>
    <s v="IMPORT"/>
    <s v="IMPORT BASIC"/>
    <n v="999.86"/>
    <n v="0"/>
    <n v="0"/>
    <n v="0"/>
    <n v="0"/>
    <n v="0"/>
    <m/>
    <n v="0"/>
    <n v="0"/>
    <n v="0"/>
    <n v="0"/>
    <n v="0"/>
    <m/>
    <m/>
    <s v="PCP RM &amp; PM"/>
  </r>
  <r>
    <s v="ZROH"/>
    <x v="2"/>
    <x v="15"/>
    <x v="15"/>
    <n v="102"/>
    <n v="110"/>
    <x v="70"/>
    <n v="20"/>
    <n v="114"/>
    <s v="MIRO"/>
    <s v="Purchase"/>
    <s v="RE"/>
    <n v="2016"/>
    <x v="1"/>
    <n v="5105697238"/>
    <n v="4438866"/>
    <n v="48.75"/>
    <s v="SGD"/>
    <x v="16"/>
    <x v="16"/>
    <x v="2"/>
    <n v="1000"/>
    <s v="KG"/>
    <n v="199.88"/>
    <s v="V0"/>
    <s v="0% INPUT TAX"/>
    <s v="IMPORT"/>
    <s v="IMPORT BASIC"/>
    <n v="199.88"/>
    <n v="0"/>
    <n v="0"/>
    <n v="0"/>
    <n v="0"/>
    <n v="0"/>
    <m/>
    <n v="0"/>
    <n v="0"/>
    <n v="0"/>
    <n v="0"/>
    <n v="0"/>
    <m/>
    <m/>
    <s v="PCP RM &amp; PM"/>
  </r>
  <r>
    <s v="ZROH"/>
    <x v="2"/>
    <x v="15"/>
    <x v="15"/>
    <n v="102"/>
    <n v="110"/>
    <x v="70"/>
    <n v="20"/>
    <n v="114"/>
    <s v="MIRO"/>
    <s v="Purchase"/>
    <s v="RE"/>
    <n v="2016"/>
    <x v="1"/>
    <n v="5105697238"/>
    <n v="4438866"/>
    <n v="48.75"/>
    <s v="SGD"/>
    <x v="16"/>
    <x v="16"/>
    <x v="2"/>
    <n v="1000"/>
    <s v="KG"/>
    <n v="2986.91"/>
    <s v="V0"/>
    <s v="0% INPUT TAX"/>
    <s v="IMPORT"/>
    <s v="IMPORT BASIC"/>
    <n v="2986.91"/>
    <n v="0"/>
    <n v="0"/>
    <n v="0"/>
    <n v="0"/>
    <n v="0"/>
    <m/>
    <n v="0"/>
    <n v="0"/>
    <n v="0"/>
    <n v="0"/>
    <n v="0"/>
    <m/>
    <m/>
    <s v="PCP RM &amp; PM"/>
  </r>
  <r>
    <s v="ZROH"/>
    <x v="2"/>
    <x v="15"/>
    <x v="15"/>
    <n v="102"/>
    <n v="110"/>
    <x v="70"/>
    <n v="20"/>
    <n v="114"/>
    <s v="MIRO"/>
    <s v="Purchase"/>
    <s v="RE"/>
    <n v="2016"/>
    <x v="1"/>
    <n v="5105697238"/>
    <n v="4438866"/>
    <n v="48.75"/>
    <s v="SGD"/>
    <x v="16"/>
    <x v="16"/>
    <x v="2"/>
    <n v="1000"/>
    <s v="KG"/>
    <n v="975"/>
    <s v="V0"/>
    <s v="0% INPUT TAX"/>
    <s v="IMPORT"/>
    <s v="IMPORT BASIC"/>
    <n v="975"/>
    <n v="0"/>
    <n v="0"/>
    <n v="0"/>
    <n v="0"/>
    <n v="0"/>
    <m/>
    <n v="0"/>
    <n v="0"/>
    <n v="0"/>
    <n v="0"/>
    <n v="0"/>
    <m/>
    <m/>
    <s v="PCP RM &amp; PM"/>
  </r>
  <r>
    <s v="ZROH"/>
    <x v="2"/>
    <x v="15"/>
    <x v="15"/>
    <n v="102"/>
    <n v="110"/>
    <x v="70"/>
    <n v="20"/>
    <n v="114"/>
    <s v="MIRO"/>
    <s v="Purchase"/>
    <s v="RE"/>
    <n v="2016"/>
    <x v="1"/>
    <n v="5105697238"/>
    <n v="4438866"/>
    <n v="48.75"/>
    <s v="SGD"/>
    <x v="16"/>
    <x v="16"/>
    <x v="2"/>
    <n v="1000"/>
    <s v="KG"/>
    <n v="1267.5"/>
    <s v="V0"/>
    <s v="0% INPUT TAX"/>
    <s v="IMPORT"/>
    <s v="IMPORT BASIC"/>
    <n v="1267.5"/>
    <n v="0"/>
    <n v="0"/>
    <n v="0"/>
    <n v="0"/>
    <n v="0"/>
    <m/>
    <n v="0"/>
    <n v="0"/>
    <n v="0"/>
    <n v="0"/>
    <n v="0"/>
    <m/>
    <m/>
    <s v="PCP RM &amp; PM"/>
  </r>
  <r>
    <s v="ZROH"/>
    <x v="2"/>
    <x v="15"/>
    <x v="15"/>
    <n v="102"/>
    <n v="110"/>
    <x v="70"/>
    <n v="20"/>
    <n v="114"/>
    <s v="MIRO"/>
    <s v="Purchase"/>
    <s v="RE"/>
    <n v="2016"/>
    <x v="1"/>
    <n v="5105697238"/>
    <n v="4438866"/>
    <n v="48.75"/>
    <s v="SGD"/>
    <x v="16"/>
    <x v="16"/>
    <x v="2"/>
    <n v="1000"/>
    <s v="KG"/>
    <n v="199.88"/>
    <s v="V0"/>
    <s v="0% INPUT TAX"/>
    <s v="IMPORT"/>
    <s v="IMPORT BASIC"/>
    <n v="199.88"/>
    <n v="0"/>
    <n v="0"/>
    <n v="0"/>
    <n v="0"/>
    <n v="0"/>
    <m/>
    <n v="0"/>
    <n v="0"/>
    <n v="0"/>
    <n v="0"/>
    <n v="0"/>
    <m/>
    <m/>
    <s v="PCP RM &amp; PM"/>
  </r>
  <r>
    <s v="ZROH"/>
    <x v="2"/>
    <x v="15"/>
    <x v="15"/>
    <n v="102"/>
    <n v="110"/>
    <x v="70"/>
    <n v="20"/>
    <n v="114"/>
    <s v="MIRO"/>
    <s v="Purchase"/>
    <s v="RE"/>
    <n v="2016"/>
    <x v="1"/>
    <n v="5105697238"/>
    <n v="4438866"/>
    <n v="48.75"/>
    <s v="SGD"/>
    <x v="16"/>
    <x v="16"/>
    <x v="2"/>
    <n v="1000"/>
    <s v="KG"/>
    <n v="41437.5"/>
    <s v="V0"/>
    <s v="0% INPUT TAX"/>
    <s v="IMPORT"/>
    <s v="IMPORT BASIC"/>
    <n v="41437.5"/>
    <n v="0"/>
    <n v="0"/>
    <n v="0"/>
    <n v="0"/>
    <n v="0"/>
    <m/>
    <n v="0"/>
    <n v="0"/>
    <n v="0"/>
    <n v="0"/>
    <n v="0"/>
    <m/>
    <m/>
    <s v="PCP RM &amp; PM"/>
  </r>
  <r>
    <s v="ZROH"/>
    <x v="2"/>
    <x v="15"/>
    <x v="15"/>
    <n v="102"/>
    <n v="110"/>
    <x v="70"/>
    <n v="20"/>
    <n v="114"/>
    <s v="MIRO"/>
    <s v="Purchase"/>
    <s v="RE"/>
    <n v="2016"/>
    <x v="1"/>
    <n v="5105697238"/>
    <n v="4438866"/>
    <n v="48.75"/>
    <s v="SGD"/>
    <x v="16"/>
    <x v="16"/>
    <x v="2"/>
    <n v="1000"/>
    <s v="KG"/>
    <n v="3000.08"/>
    <s v="V0"/>
    <s v="0% INPUT TAX"/>
    <s v="IMPORT"/>
    <s v="IMPORT BASIC"/>
    <n v="3000.08"/>
    <n v="0"/>
    <n v="0"/>
    <n v="0"/>
    <n v="0"/>
    <n v="0"/>
    <m/>
    <n v="0"/>
    <n v="0"/>
    <n v="0"/>
    <n v="0"/>
    <n v="0"/>
    <m/>
    <m/>
    <s v="PCP RM &amp; PM"/>
  </r>
  <r>
    <s v="ZROH"/>
    <x v="2"/>
    <x v="15"/>
    <x v="15"/>
    <n v="102"/>
    <n v="110"/>
    <x v="70"/>
    <n v="20"/>
    <n v="114"/>
    <s v="MIRO"/>
    <s v="Purchase"/>
    <s v="RE"/>
    <n v="2016"/>
    <x v="1"/>
    <n v="5105697238"/>
    <n v="4438866"/>
    <n v="48.75"/>
    <s v="SGD"/>
    <x v="16"/>
    <x v="16"/>
    <x v="2"/>
    <n v="1000"/>
    <s v="KG"/>
    <n v="2925"/>
    <s v="V0"/>
    <s v="0% INPUT TAX"/>
    <s v="IMPORT"/>
    <s v="IMPORT BASIC"/>
    <n v="2925"/>
    <n v="0"/>
    <n v="0"/>
    <n v="0"/>
    <n v="0"/>
    <n v="0"/>
    <m/>
    <n v="0"/>
    <n v="0"/>
    <n v="0"/>
    <n v="0"/>
    <n v="0"/>
    <m/>
    <m/>
    <s v="PCP RM &amp; PM"/>
  </r>
  <r>
    <s v="ZROH"/>
    <x v="2"/>
    <x v="15"/>
    <x v="15"/>
    <n v="102"/>
    <n v="110"/>
    <x v="70"/>
    <n v="20"/>
    <n v="114"/>
    <s v="MIRO"/>
    <s v="Purchase"/>
    <s v="RE"/>
    <n v="2016"/>
    <x v="1"/>
    <n v="5105697238"/>
    <n v="4438866"/>
    <n v="48.75"/>
    <s v="SGD"/>
    <x v="16"/>
    <x v="16"/>
    <x v="2"/>
    <n v="1000"/>
    <s v="KG"/>
    <n v="3000.08"/>
    <s v="V0"/>
    <s v="0% INPUT TAX"/>
    <s v="IMPORT"/>
    <s v="IMPORT BASIC"/>
    <n v="3000.08"/>
    <n v="0"/>
    <n v="0"/>
    <n v="0"/>
    <n v="0"/>
    <n v="0"/>
    <m/>
    <n v="0"/>
    <n v="0"/>
    <n v="0"/>
    <n v="0"/>
    <n v="0"/>
    <m/>
    <m/>
    <s v="PCP RM &amp; PM"/>
  </r>
  <r>
    <s v="ZROH"/>
    <x v="0"/>
    <x v="16"/>
    <x v="16"/>
    <n v="102"/>
    <n v="110"/>
    <x v="20"/>
    <n v="20"/>
    <n v="114"/>
    <s v="MIRO"/>
    <s v="Purchase"/>
    <s v="RE"/>
    <n v="2016"/>
    <x v="1"/>
    <n v="5105697218"/>
    <n v="9419309"/>
    <n v="1"/>
    <s v="INR"/>
    <x v="0"/>
    <x v="0"/>
    <x v="0"/>
    <n v="200"/>
    <s v="KG"/>
    <m/>
    <s v="V0"/>
    <s v="0% INPUT TAX"/>
    <m/>
    <s v="ADD. CUSTOM DUTY-4%"/>
    <n v="7921.31"/>
    <n v="7921.31"/>
    <n v="0"/>
    <n v="0"/>
    <n v="0"/>
    <n v="0"/>
    <m/>
    <n v="0"/>
    <n v="0"/>
    <n v="7921.31"/>
    <n v="0"/>
    <n v="0"/>
    <m/>
    <m/>
    <s v="PCP RM &amp; PM"/>
  </r>
  <r>
    <s v="ZROH"/>
    <x v="0"/>
    <x v="16"/>
    <x v="16"/>
    <n v="102"/>
    <n v="110"/>
    <x v="20"/>
    <n v="20"/>
    <n v="114"/>
    <s v="MIRO"/>
    <s v="Purchase"/>
    <s v="RE"/>
    <n v="2016"/>
    <x v="1"/>
    <n v="5105697218"/>
    <n v="9419309"/>
    <n v="1"/>
    <s v="INR"/>
    <x v="0"/>
    <x v="0"/>
    <x v="0"/>
    <n v="200"/>
    <s v="KG"/>
    <m/>
    <s v="V0"/>
    <s v="0% INPUT TAX"/>
    <m/>
    <s v="BASIC CUSTOM-10%"/>
    <n v="15911.04"/>
    <n v="15911.04"/>
    <n v="0"/>
    <n v="0"/>
    <n v="15911.04"/>
    <n v="0"/>
    <m/>
    <n v="0"/>
    <n v="0"/>
    <n v="0"/>
    <n v="0"/>
    <n v="0"/>
    <m/>
    <m/>
    <s v="PCP RM &amp; PM"/>
  </r>
  <r>
    <s v="ZROH"/>
    <x v="0"/>
    <x v="16"/>
    <x v="16"/>
    <n v="102"/>
    <n v="110"/>
    <x v="20"/>
    <n v="20"/>
    <n v="114"/>
    <s v="MIRO"/>
    <s v="Purchase"/>
    <s v="RE"/>
    <n v="2016"/>
    <x v="1"/>
    <n v="5105697218"/>
    <n v="9419309"/>
    <n v="1"/>
    <s v="INR"/>
    <x v="0"/>
    <x v="0"/>
    <x v="0"/>
    <n v="200"/>
    <s v="KG"/>
    <m/>
    <s v="V0"/>
    <s v="0% INPUT TAX"/>
    <m/>
    <s v="ECess - Basic Custom-2%"/>
    <n v="755.79"/>
    <n v="755.79"/>
    <n v="0"/>
    <n v="0"/>
    <n v="0"/>
    <n v="0"/>
    <m/>
    <n v="755.79"/>
    <n v="0"/>
    <n v="0"/>
    <n v="0"/>
    <n v="0"/>
    <m/>
    <m/>
    <s v="PCP RM &amp; PM"/>
  </r>
  <r>
    <s v="ZROH"/>
    <x v="0"/>
    <x v="16"/>
    <x v="16"/>
    <n v="102"/>
    <n v="110"/>
    <x v="20"/>
    <n v="20"/>
    <n v="114"/>
    <s v="MIRO"/>
    <s v="Purchase"/>
    <s v="RE"/>
    <n v="2016"/>
    <x v="1"/>
    <n v="5105697218"/>
    <n v="9419309"/>
    <n v="1"/>
    <s v="INR"/>
    <x v="0"/>
    <x v="0"/>
    <x v="0"/>
    <n v="200"/>
    <s v="KG"/>
    <m/>
    <s v="V0"/>
    <s v="0% INPUT TAX"/>
    <m/>
    <s v="SECess-Basic Customs-1%"/>
    <n v="377.89"/>
    <n v="377.89"/>
    <n v="0"/>
    <n v="0"/>
    <n v="0"/>
    <n v="0"/>
    <m/>
    <n v="0"/>
    <n v="377.89"/>
    <n v="0"/>
    <n v="0"/>
    <n v="0"/>
    <m/>
    <m/>
    <s v="PCP RM &amp; PM"/>
  </r>
  <r>
    <s v="ZROH"/>
    <x v="0"/>
    <x v="16"/>
    <x v="16"/>
    <n v="102"/>
    <n v="110"/>
    <x v="20"/>
    <n v="20"/>
    <n v="114"/>
    <s v="MIRO"/>
    <s v="Purchase"/>
    <s v="RE"/>
    <n v="2016"/>
    <x v="1"/>
    <n v="5105697218"/>
    <n v="9419309"/>
    <n v="1"/>
    <s v="INR"/>
    <x v="0"/>
    <x v="0"/>
    <x v="0"/>
    <n v="200"/>
    <s v="KG"/>
    <m/>
    <s v="V0"/>
    <s v="0% INPUT TAX"/>
    <m/>
    <s v="CVD-12.5%"/>
    <n v="21877.67"/>
    <n v="21877.67"/>
    <n v="0"/>
    <n v="0"/>
    <n v="0"/>
    <n v="0"/>
    <m/>
    <n v="0"/>
    <n v="0"/>
    <n v="0"/>
    <n v="21877.67"/>
    <n v="0"/>
    <m/>
    <m/>
    <s v="PCP RM &amp; PM"/>
  </r>
  <r>
    <s v="ZROH"/>
    <x v="0"/>
    <x v="16"/>
    <x v="16"/>
    <n v="102"/>
    <n v="110"/>
    <x v="75"/>
    <n v="30"/>
    <n v="114"/>
    <s v="MIRO"/>
    <s v="Purchase"/>
    <s v="RE"/>
    <n v="2016"/>
    <x v="1"/>
    <n v="5105697421"/>
    <n v="20153870"/>
    <n v="66.616299999999995"/>
    <s v="USD"/>
    <x v="3"/>
    <x v="3"/>
    <x v="2"/>
    <n v="100"/>
    <s v="KG"/>
    <n v="81604.97"/>
    <s v="V0"/>
    <s v="0% INPUT TAX"/>
    <s v="IMPORT"/>
    <s v="IMPORT BASIC"/>
    <n v="81604.97"/>
    <n v="0"/>
    <n v="0"/>
    <n v="0"/>
    <n v="0"/>
    <n v="0"/>
    <m/>
    <n v="0"/>
    <n v="0"/>
    <n v="0"/>
    <n v="0"/>
    <n v="0"/>
    <m/>
    <m/>
    <s v="PCP RM &amp; PM"/>
  </r>
  <r>
    <s v="ZROH"/>
    <x v="0"/>
    <x v="16"/>
    <x v="16"/>
    <n v="102"/>
    <n v="110"/>
    <x v="75"/>
    <n v="40"/>
    <n v="114"/>
    <s v="MIRO"/>
    <s v="Purchase"/>
    <s v="RE"/>
    <n v="2016"/>
    <x v="1"/>
    <n v="5105697421"/>
    <n v="20153870"/>
    <n v="66.616299999999995"/>
    <s v="USD"/>
    <x v="3"/>
    <x v="3"/>
    <x v="2"/>
    <n v="275"/>
    <s v="KG"/>
    <n v="224413.66"/>
    <s v="V0"/>
    <s v="0% INPUT TAX"/>
    <s v="IMPORT"/>
    <s v="IMPORT BASIC"/>
    <n v="224413.66"/>
    <n v="0"/>
    <n v="0"/>
    <n v="0"/>
    <n v="0"/>
    <n v="0"/>
    <m/>
    <n v="0"/>
    <n v="0"/>
    <n v="0"/>
    <n v="0"/>
    <n v="0"/>
    <m/>
    <m/>
    <s v="PCP RM &amp; PM"/>
  </r>
  <r>
    <s v="ZROH"/>
    <x v="2"/>
    <x v="9"/>
    <x v="9"/>
    <n v="102"/>
    <n v="115"/>
    <x v="81"/>
    <n v="10"/>
    <n v="112"/>
    <s v="MIRO"/>
    <s v="Purchase"/>
    <s v="RE"/>
    <n v="2016"/>
    <x v="0"/>
    <n v="5105697411"/>
    <n v="3477563"/>
    <n v="1"/>
    <s v="INR"/>
    <x v="0"/>
    <x v="0"/>
    <x v="0"/>
    <n v="120"/>
    <s v="KG"/>
    <m/>
    <s v="V0"/>
    <s v="0% INPUT TAX"/>
    <m/>
    <s v="ADD. CUSTOM DUTY-4%"/>
    <n v="4111.7299999999996"/>
    <n v="4111.7299999999996"/>
    <n v="0"/>
    <n v="0"/>
    <n v="0"/>
    <n v="0"/>
    <m/>
    <n v="0"/>
    <n v="0"/>
    <n v="4111.7299999999996"/>
    <n v="0"/>
    <n v="0"/>
    <m/>
    <m/>
    <s v="PCP RM &amp; PM"/>
  </r>
  <r>
    <s v="ZROH"/>
    <x v="2"/>
    <x v="9"/>
    <x v="9"/>
    <n v="102"/>
    <n v="115"/>
    <x v="81"/>
    <n v="10"/>
    <n v="112"/>
    <s v="MIRO"/>
    <s v="Purchase"/>
    <s v="RE"/>
    <n v="2016"/>
    <x v="0"/>
    <n v="5105697411"/>
    <n v="3477563"/>
    <n v="1"/>
    <s v="INR"/>
    <x v="0"/>
    <x v="0"/>
    <x v="0"/>
    <n v="120"/>
    <s v="KG"/>
    <m/>
    <s v="V0"/>
    <s v="0% INPUT TAX"/>
    <m/>
    <s v="BASIC CUSTOM-10%"/>
    <n v="8258.4599999999991"/>
    <n v="8258.4599999999991"/>
    <n v="0"/>
    <n v="0"/>
    <n v="8258.4599999999991"/>
    <n v="0"/>
    <m/>
    <n v="0"/>
    <n v="0"/>
    <n v="0"/>
    <n v="0"/>
    <n v="0"/>
    <m/>
    <m/>
    <s v="PCP RM &amp; PM"/>
  </r>
  <r>
    <s v="ZROH"/>
    <x v="2"/>
    <x v="9"/>
    <x v="9"/>
    <n v="102"/>
    <n v="115"/>
    <x v="81"/>
    <n v="10"/>
    <n v="112"/>
    <s v="MIRO"/>
    <s v="Purchase"/>
    <s v="RE"/>
    <n v="2016"/>
    <x v="0"/>
    <n v="5105697411"/>
    <n v="3477563"/>
    <n v="1"/>
    <s v="INR"/>
    <x v="0"/>
    <x v="0"/>
    <x v="0"/>
    <n v="120"/>
    <s v="KG"/>
    <m/>
    <s v="V0"/>
    <s v="0% INPUT TAX"/>
    <m/>
    <s v="CVD-12.5%"/>
    <n v="11355.39"/>
    <n v="11355.39"/>
    <n v="0"/>
    <n v="0"/>
    <n v="0"/>
    <n v="0"/>
    <m/>
    <n v="0"/>
    <n v="0"/>
    <n v="0"/>
    <n v="11355.39"/>
    <n v="0"/>
    <m/>
    <m/>
    <s v="PCP RM &amp; PM"/>
  </r>
  <r>
    <s v="ZROH"/>
    <x v="2"/>
    <x v="9"/>
    <x v="9"/>
    <n v="102"/>
    <n v="115"/>
    <x v="81"/>
    <n v="10"/>
    <n v="112"/>
    <s v="MIRO"/>
    <s v="Purchase"/>
    <s v="RE"/>
    <n v="2016"/>
    <x v="0"/>
    <n v="5105697411"/>
    <n v="3477563"/>
    <n v="1"/>
    <s v="INR"/>
    <x v="0"/>
    <x v="0"/>
    <x v="0"/>
    <n v="120"/>
    <s v="KG"/>
    <m/>
    <s v="V0"/>
    <s v="0% INPUT TAX"/>
    <m/>
    <s v="ECess - Basic Custom-2%"/>
    <n v="392.28"/>
    <n v="392.28"/>
    <n v="0"/>
    <n v="0"/>
    <n v="0"/>
    <n v="0"/>
    <m/>
    <n v="392.28"/>
    <n v="0"/>
    <n v="0"/>
    <n v="0"/>
    <n v="0"/>
    <m/>
    <m/>
    <s v="PCP RM &amp; PM"/>
  </r>
  <r>
    <s v="ZROH"/>
    <x v="2"/>
    <x v="9"/>
    <x v="9"/>
    <n v="102"/>
    <n v="115"/>
    <x v="81"/>
    <n v="10"/>
    <n v="112"/>
    <s v="MIRO"/>
    <s v="Purchase"/>
    <s v="RE"/>
    <n v="2016"/>
    <x v="0"/>
    <n v="5105697411"/>
    <n v="3477563"/>
    <n v="1"/>
    <s v="INR"/>
    <x v="0"/>
    <x v="0"/>
    <x v="0"/>
    <n v="120"/>
    <s v="KG"/>
    <m/>
    <s v="V0"/>
    <s v="0% INPUT TAX"/>
    <m/>
    <s v="SECess-Basic Customs-1%"/>
    <n v="196.14"/>
    <n v="196.14"/>
    <n v="0"/>
    <n v="0"/>
    <n v="0"/>
    <n v="0"/>
    <m/>
    <n v="0"/>
    <n v="196.14"/>
    <n v="0"/>
    <n v="0"/>
    <n v="0"/>
    <m/>
    <m/>
    <s v="PCP RM &amp; PM"/>
  </r>
  <r>
    <s v="ZPKG"/>
    <x v="1"/>
    <x v="1"/>
    <x v="1"/>
    <n v="102"/>
    <n v="115"/>
    <x v="82"/>
    <n v="10"/>
    <n v="112"/>
    <s v="MIRO"/>
    <s v="Purchase"/>
    <s v="RE"/>
    <n v="2016"/>
    <x v="0"/>
    <n v="5105697656"/>
    <n v="3505159"/>
    <n v="1"/>
    <s v="INR"/>
    <x v="0"/>
    <x v="0"/>
    <x v="0"/>
    <n v="70000"/>
    <s v="NOS"/>
    <m/>
    <s v="V0"/>
    <s v="0% INPUT TAX"/>
    <m/>
    <s v="ADD. CUSTOM DUTY-4%"/>
    <n v="18444.2"/>
    <n v="18444.2"/>
    <n v="0"/>
    <n v="0"/>
    <n v="0"/>
    <n v="0"/>
    <m/>
    <n v="0"/>
    <n v="0"/>
    <n v="18444.2"/>
    <n v="0"/>
    <n v="0"/>
    <m/>
    <m/>
    <s v="PCP RM &amp; PM"/>
  </r>
  <r>
    <s v="ZPKG"/>
    <x v="1"/>
    <x v="1"/>
    <x v="1"/>
    <n v="102"/>
    <n v="115"/>
    <x v="82"/>
    <n v="10"/>
    <n v="112"/>
    <s v="MIRO"/>
    <s v="Purchase"/>
    <s v="RE"/>
    <n v="2016"/>
    <x v="0"/>
    <n v="5105697656"/>
    <n v="3505159"/>
    <n v="1"/>
    <s v="INR"/>
    <x v="0"/>
    <x v="0"/>
    <x v="0"/>
    <n v="70000"/>
    <s v="NOS"/>
    <m/>
    <s v="V0"/>
    <s v="0% INPUT TAX"/>
    <m/>
    <s v="BASIC CUSTOM-10%"/>
    <n v="37047.599999999999"/>
    <n v="37047.599999999999"/>
    <n v="0"/>
    <n v="0"/>
    <n v="37047.599999999999"/>
    <n v="0"/>
    <m/>
    <n v="0"/>
    <n v="0"/>
    <n v="0"/>
    <n v="0"/>
    <n v="0"/>
    <m/>
    <m/>
    <s v="PCP RM &amp; PM"/>
  </r>
  <r>
    <s v="ZPKG"/>
    <x v="1"/>
    <x v="1"/>
    <x v="1"/>
    <n v="102"/>
    <n v="115"/>
    <x v="82"/>
    <n v="10"/>
    <n v="112"/>
    <s v="MIRO"/>
    <s v="Purchase"/>
    <s v="RE"/>
    <n v="2016"/>
    <x v="0"/>
    <n v="5105697656"/>
    <n v="3505159"/>
    <n v="1"/>
    <s v="INR"/>
    <x v="0"/>
    <x v="0"/>
    <x v="0"/>
    <n v="70000"/>
    <s v="NOS"/>
    <m/>
    <s v="V0"/>
    <s v="0% INPUT TAX"/>
    <m/>
    <s v="CVD-12.5%"/>
    <n v="50940.5"/>
    <n v="50940.5"/>
    <n v="0"/>
    <n v="0"/>
    <n v="0"/>
    <n v="0"/>
    <m/>
    <n v="0"/>
    <n v="0"/>
    <n v="0"/>
    <n v="50940.5"/>
    <n v="0"/>
    <m/>
    <m/>
    <s v="PCP RM &amp; PM"/>
  </r>
  <r>
    <s v="ZPKG"/>
    <x v="1"/>
    <x v="1"/>
    <x v="1"/>
    <n v="102"/>
    <n v="115"/>
    <x v="82"/>
    <n v="10"/>
    <n v="112"/>
    <s v="MIRO"/>
    <s v="Purchase"/>
    <s v="RE"/>
    <n v="2016"/>
    <x v="0"/>
    <n v="5105697656"/>
    <n v="3505159"/>
    <n v="1"/>
    <s v="INR"/>
    <x v="0"/>
    <x v="0"/>
    <x v="0"/>
    <n v="70000"/>
    <s v="NOS"/>
    <m/>
    <s v="V0"/>
    <s v="0% INPUT TAX"/>
    <m/>
    <s v="ECess - Basic Custom-2%"/>
    <n v="1759.8"/>
    <n v="1759.8"/>
    <n v="0"/>
    <n v="0"/>
    <n v="0"/>
    <n v="0"/>
    <m/>
    <n v="1759.8"/>
    <n v="0"/>
    <n v="0"/>
    <n v="0"/>
    <n v="0"/>
    <m/>
    <m/>
    <s v="PCP RM &amp; PM"/>
  </r>
  <r>
    <s v="ZPKG"/>
    <x v="1"/>
    <x v="1"/>
    <x v="1"/>
    <n v="102"/>
    <n v="115"/>
    <x v="82"/>
    <n v="10"/>
    <n v="112"/>
    <s v="MIRO"/>
    <s v="Purchase"/>
    <s v="RE"/>
    <n v="2016"/>
    <x v="0"/>
    <n v="5105697656"/>
    <n v="3505159"/>
    <n v="1"/>
    <s v="INR"/>
    <x v="0"/>
    <x v="0"/>
    <x v="0"/>
    <n v="70000"/>
    <s v="NOS"/>
    <m/>
    <s v="V0"/>
    <s v="0% INPUT TAX"/>
    <m/>
    <s v="SECess-Basic Customs-1%"/>
    <n v="879.9"/>
    <n v="879.9"/>
    <n v="0"/>
    <n v="0"/>
    <n v="0"/>
    <n v="0"/>
    <m/>
    <n v="0"/>
    <n v="879.9"/>
    <n v="0"/>
    <n v="0"/>
    <n v="0"/>
    <m/>
    <m/>
    <s v="PCP RM &amp; PM"/>
  </r>
  <r>
    <s v="ZROH"/>
    <x v="0"/>
    <x v="13"/>
    <x v="13"/>
    <n v="102"/>
    <n v="110"/>
    <x v="83"/>
    <n v="10"/>
    <n v="114"/>
    <s v="MIRO"/>
    <s v="Purchase"/>
    <s v="RE"/>
    <n v="2016"/>
    <x v="1"/>
    <n v="5105697691"/>
    <n v="3504881"/>
    <n v="1"/>
    <s v="INR"/>
    <x v="0"/>
    <x v="0"/>
    <x v="0"/>
    <n v="550"/>
    <s v="KG"/>
    <m/>
    <s v="V0"/>
    <s v="0% INPUT TAX"/>
    <m/>
    <s v="ADD. CUSTOM DUTY-4%"/>
    <n v="89769.8"/>
    <n v="89769.8"/>
    <n v="0"/>
    <n v="0"/>
    <n v="0"/>
    <n v="0"/>
    <m/>
    <n v="0"/>
    <n v="0"/>
    <n v="89769.8"/>
    <n v="0"/>
    <n v="0"/>
    <m/>
    <m/>
    <s v="PCP RM &amp; PM"/>
  </r>
  <r>
    <s v="ZROH"/>
    <x v="0"/>
    <x v="13"/>
    <x v="13"/>
    <n v="102"/>
    <n v="110"/>
    <x v="83"/>
    <n v="10"/>
    <n v="114"/>
    <s v="MIRO"/>
    <s v="Purchase"/>
    <s v="RE"/>
    <n v="2016"/>
    <x v="1"/>
    <n v="5105697691"/>
    <n v="3504881"/>
    <n v="1"/>
    <s v="INR"/>
    <x v="0"/>
    <x v="0"/>
    <x v="0"/>
    <n v="550"/>
    <s v="KG"/>
    <m/>
    <s v="V0"/>
    <s v="0% INPUT TAX"/>
    <m/>
    <s v="BASIC CUSTOM-10%"/>
    <n v="4264.1000000000004"/>
    <n v="4264.1000000000004"/>
    <n v="0"/>
    <n v="0"/>
    <n v="4264.1000000000004"/>
    <n v="0"/>
    <m/>
    <n v="0"/>
    <n v="0"/>
    <n v="0"/>
    <n v="0"/>
    <n v="0"/>
    <m/>
    <m/>
    <s v="PCP RM &amp; PM"/>
  </r>
  <r>
    <s v="ZROH"/>
    <x v="0"/>
    <x v="13"/>
    <x v="13"/>
    <n v="102"/>
    <n v="110"/>
    <x v="83"/>
    <n v="10"/>
    <n v="114"/>
    <s v="MIRO"/>
    <s v="Purchase"/>
    <s v="RE"/>
    <n v="2016"/>
    <x v="1"/>
    <n v="5105697691"/>
    <n v="3504881"/>
    <n v="1"/>
    <s v="INR"/>
    <x v="0"/>
    <x v="0"/>
    <x v="0"/>
    <n v="550"/>
    <s v="KG"/>
    <m/>
    <s v="V0"/>
    <s v="0% INPUT TAX"/>
    <m/>
    <s v="ECess - Basic Custom-2%"/>
    <n v="2132"/>
    <n v="2132"/>
    <n v="0"/>
    <n v="0"/>
    <n v="0"/>
    <n v="0"/>
    <m/>
    <n v="2132"/>
    <n v="0"/>
    <n v="0"/>
    <n v="0"/>
    <n v="0"/>
    <m/>
    <m/>
    <s v="PCP RM &amp; PM"/>
  </r>
  <r>
    <s v="ZROH"/>
    <x v="0"/>
    <x v="13"/>
    <x v="13"/>
    <n v="102"/>
    <n v="110"/>
    <x v="83"/>
    <n v="10"/>
    <n v="114"/>
    <s v="MIRO"/>
    <s v="Purchase"/>
    <s v="RE"/>
    <n v="2016"/>
    <x v="1"/>
    <n v="5105697691"/>
    <n v="3504881"/>
    <n v="1"/>
    <s v="INR"/>
    <x v="0"/>
    <x v="0"/>
    <x v="0"/>
    <n v="550"/>
    <s v="KG"/>
    <m/>
    <s v="V0"/>
    <s v="0% INPUT TAX"/>
    <m/>
    <s v="SECess-Basic Customs-1%"/>
    <n v="44691.9"/>
    <n v="44691.9"/>
    <n v="0"/>
    <n v="0"/>
    <n v="0"/>
    <n v="0"/>
    <m/>
    <n v="0"/>
    <n v="44691.9"/>
    <n v="0"/>
    <n v="0"/>
    <n v="0"/>
    <m/>
    <m/>
    <s v="PCP RM &amp; PM"/>
  </r>
  <r>
    <s v="ZROH"/>
    <x v="0"/>
    <x v="13"/>
    <x v="13"/>
    <n v="102"/>
    <n v="110"/>
    <x v="83"/>
    <n v="10"/>
    <n v="114"/>
    <s v="MIRO"/>
    <s v="Purchase"/>
    <s v="RE"/>
    <n v="2016"/>
    <x v="1"/>
    <n v="5105697691"/>
    <n v="3504881"/>
    <n v="1"/>
    <s v="INR"/>
    <x v="0"/>
    <x v="0"/>
    <x v="0"/>
    <n v="550"/>
    <s v="KG"/>
    <m/>
    <s v="V0"/>
    <s v="0% INPUT TAX"/>
    <m/>
    <s v="CVD-12.5%"/>
    <n v="123433.4"/>
    <n v="123433.4"/>
    <n v="0"/>
    <n v="0"/>
    <n v="0"/>
    <n v="0"/>
    <m/>
    <n v="0"/>
    <n v="0"/>
    <n v="0"/>
    <n v="123433.4"/>
    <n v="0"/>
    <m/>
    <m/>
    <s v="PCP RM &amp; PM"/>
  </r>
  <r>
    <s v="ZROH"/>
    <x v="0"/>
    <x v="13"/>
    <x v="13"/>
    <n v="102"/>
    <n v="110"/>
    <x v="75"/>
    <n v="10"/>
    <n v="114"/>
    <s v="MIRO"/>
    <s v="Purchase"/>
    <s v="RE"/>
    <n v="2016"/>
    <x v="1"/>
    <n v="5105697691"/>
    <n v="3504881"/>
    <n v="1"/>
    <s v="INR"/>
    <x v="0"/>
    <x v="0"/>
    <x v="0"/>
    <n v="200"/>
    <s v="KG"/>
    <m/>
    <s v="V0"/>
    <s v="0% INPUT TAX"/>
    <m/>
    <s v="ADD. CUSTOM DUTY-4%"/>
    <n v="32643.599999999999"/>
    <n v="32643.599999999999"/>
    <n v="0"/>
    <n v="0"/>
    <n v="0"/>
    <n v="0"/>
    <m/>
    <n v="0"/>
    <n v="0"/>
    <n v="32643.599999999999"/>
    <n v="0"/>
    <n v="0"/>
    <m/>
    <m/>
    <s v="PCP RM &amp; PM"/>
  </r>
  <r>
    <s v="ZROH"/>
    <x v="0"/>
    <x v="13"/>
    <x v="13"/>
    <n v="102"/>
    <n v="110"/>
    <x v="75"/>
    <n v="10"/>
    <n v="114"/>
    <s v="MIRO"/>
    <s v="Purchase"/>
    <s v="RE"/>
    <n v="2016"/>
    <x v="1"/>
    <n v="5105697691"/>
    <n v="3504881"/>
    <n v="1"/>
    <s v="INR"/>
    <x v="0"/>
    <x v="0"/>
    <x v="0"/>
    <n v="200"/>
    <s v="KG"/>
    <m/>
    <s v="V0"/>
    <s v="0% INPUT TAX"/>
    <m/>
    <s v="BASIC CUSTOM-10%"/>
    <n v="1550.6"/>
    <n v="1550.6"/>
    <n v="0"/>
    <n v="0"/>
    <n v="1550.6"/>
    <n v="0"/>
    <m/>
    <n v="0"/>
    <n v="0"/>
    <n v="0"/>
    <n v="0"/>
    <n v="0"/>
    <m/>
    <m/>
    <s v="PCP RM &amp; PM"/>
  </r>
  <r>
    <s v="ZROH"/>
    <x v="0"/>
    <x v="13"/>
    <x v="13"/>
    <n v="102"/>
    <n v="110"/>
    <x v="75"/>
    <n v="10"/>
    <n v="114"/>
    <s v="MIRO"/>
    <s v="Purchase"/>
    <s v="RE"/>
    <n v="2016"/>
    <x v="1"/>
    <n v="5105697691"/>
    <n v="3504881"/>
    <n v="1"/>
    <s v="INR"/>
    <x v="0"/>
    <x v="0"/>
    <x v="0"/>
    <n v="200"/>
    <s v="KG"/>
    <m/>
    <s v="V0"/>
    <s v="0% INPUT TAX"/>
    <m/>
    <s v="ECess - Basic Custom-2%"/>
    <n v="775.3"/>
    <n v="775.3"/>
    <n v="0"/>
    <n v="0"/>
    <n v="0"/>
    <n v="0"/>
    <m/>
    <n v="775.3"/>
    <n v="0"/>
    <n v="0"/>
    <n v="0"/>
    <n v="0"/>
    <m/>
    <m/>
    <s v="PCP RM &amp; PM"/>
  </r>
  <r>
    <s v="ZROH"/>
    <x v="0"/>
    <x v="13"/>
    <x v="13"/>
    <n v="102"/>
    <n v="110"/>
    <x v="75"/>
    <n v="10"/>
    <n v="114"/>
    <s v="MIRO"/>
    <s v="Purchase"/>
    <s v="RE"/>
    <n v="2016"/>
    <x v="1"/>
    <n v="5105697691"/>
    <n v="3504881"/>
    <n v="1"/>
    <s v="INR"/>
    <x v="0"/>
    <x v="0"/>
    <x v="0"/>
    <n v="200"/>
    <s v="KG"/>
    <m/>
    <s v="V0"/>
    <s v="0% INPUT TAX"/>
    <m/>
    <s v="SECess-Basic Customs-1%"/>
    <n v="16251.6"/>
    <n v="16251.6"/>
    <n v="0"/>
    <n v="0"/>
    <n v="0"/>
    <n v="0"/>
    <m/>
    <n v="0"/>
    <n v="16251.6"/>
    <n v="0"/>
    <n v="0"/>
    <n v="0"/>
    <m/>
    <m/>
    <s v="PCP RM &amp; PM"/>
  </r>
  <r>
    <s v="ZROH"/>
    <x v="0"/>
    <x v="13"/>
    <x v="13"/>
    <n v="102"/>
    <n v="110"/>
    <x v="75"/>
    <n v="10"/>
    <n v="114"/>
    <s v="MIRO"/>
    <s v="Purchase"/>
    <s v="RE"/>
    <n v="2016"/>
    <x v="1"/>
    <n v="5105697691"/>
    <n v="3504881"/>
    <n v="1"/>
    <s v="INR"/>
    <x v="0"/>
    <x v="0"/>
    <x v="0"/>
    <n v="200"/>
    <s v="KG"/>
    <m/>
    <s v="V0"/>
    <s v="0% INPUT TAX"/>
    <m/>
    <s v="CVD-12.5%"/>
    <n v="44884.9"/>
    <n v="44884.9"/>
    <n v="0"/>
    <n v="0"/>
    <n v="0"/>
    <n v="0"/>
    <m/>
    <n v="0"/>
    <n v="0"/>
    <n v="0"/>
    <n v="44884.9"/>
    <n v="0"/>
    <m/>
    <m/>
    <s v="PCP RM &amp; PM"/>
  </r>
  <r>
    <s v="ZROH"/>
    <x v="0"/>
    <x v="13"/>
    <x v="13"/>
    <n v="102"/>
    <n v="110"/>
    <x v="75"/>
    <n v="70"/>
    <n v="114"/>
    <s v="MIRO"/>
    <s v="Purchase"/>
    <s v="RE"/>
    <n v="2016"/>
    <x v="1"/>
    <n v="5105697691"/>
    <n v="3504881"/>
    <n v="1"/>
    <s v="INR"/>
    <x v="0"/>
    <x v="0"/>
    <x v="0"/>
    <n v="149"/>
    <s v="KG"/>
    <m/>
    <s v="V0"/>
    <s v="0% INPUT TAX"/>
    <m/>
    <s v="ADD. CUSTOM DUTY-4%"/>
    <n v="24319.4"/>
    <n v="24319.4"/>
    <n v="0"/>
    <n v="0"/>
    <n v="0"/>
    <n v="0"/>
    <m/>
    <n v="0"/>
    <n v="0"/>
    <n v="24319.4"/>
    <n v="0"/>
    <n v="0"/>
    <m/>
    <m/>
    <s v="PCP RM &amp; PM"/>
  </r>
  <r>
    <s v="ZROH"/>
    <x v="0"/>
    <x v="13"/>
    <x v="13"/>
    <n v="102"/>
    <n v="110"/>
    <x v="75"/>
    <n v="70"/>
    <n v="114"/>
    <s v="MIRO"/>
    <s v="Purchase"/>
    <s v="RE"/>
    <n v="2016"/>
    <x v="1"/>
    <n v="5105697691"/>
    <n v="3504881"/>
    <n v="1"/>
    <s v="INR"/>
    <x v="0"/>
    <x v="0"/>
    <x v="0"/>
    <n v="149"/>
    <s v="KG"/>
    <m/>
    <s v="V0"/>
    <s v="0% INPUT TAX"/>
    <m/>
    <s v="BASIC CUSTOM-10%"/>
    <n v="1155.2"/>
    <n v="1155.2"/>
    <n v="0"/>
    <n v="0"/>
    <n v="1155.2"/>
    <n v="0"/>
    <m/>
    <n v="0"/>
    <n v="0"/>
    <n v="0"/>
    <n v="0"/>
    <n v="0"/>
    <m/>
    <m/>
    <s v="PCP RM &amp; PM"/>
  </r>
  <r>
    <s v="ZROH"/>
    <x v="0"/>
    <x v="13"/>
    <x v="13"/>
    <n v="102"/>
    <n v="110"/>
    <x v="75"/>
    <n v="70"/>
    <n v="114"/>
    <s v="MIRO"/>
    <s v="Purchase"/>
    <s v="RE"/>
    <n v="2016"/>
    <x v="1"/>
    <n v="5105697691"/>
    <n v="3504881"/>
    <n v="1"/>
    <s v="INR"/>
    <x v="0"/>
    <x v="0"/>
    <x v="0"/>
    <n v="149"/>
    <s v="KG"/>
    <m/>
    <s v="V0"/>
    <s v="0% INPUT TAX"/>
    <m/>
    <s v="ECess - Basic Custom-2%"/>
    <n v="577.6"/>
    <n v="577.6"/>
    <n v="0"/>
    <n v="0"/>
    <n v="0"/>
    <n v="0"/>
    <m/>
    <n v="577.6"/>
    <n v="0"/>
    <n v="0"/>
    <n v="0"/>
    <n v="0"/>
    <m/>
    <m/>
    <s v="PCP RM &amp; PM"/>
  </r>
  <r>
    <s v="ZROH"/>
    <x v="0"/>
    <x v="13"/>
    <x v="13"/>
    <n v="102"/>
    <n v="110"/>
    <x v="75"/>
    <n v="70"/>
    <n v="114"/>
    <s v="MIRO"/>
    <s v="Purchase"/>
    <s v="RE"/>
    <n v="2016"/>
    <x v="1"/>
    <n v="5105697691"/>
    <n v="3504881"/>
    <n v="1"/>
    <s v="INR"/>
    <x v="0"/>
    <x v="0"/>
    <x v="0"/>
    <n v="149"/>
    <s v="KG"/>
    <m/>
    <s v="V0"/>
    <s v="0% INPUT TAX"/>
    <m/>
    <s v="SECess-Basic Customs-1%"/>
    <n v="12107.4"/>
    <n v="12107.4"/>
    <n v="0"/>
    <n v="0"/>
    <n v="0"/>
    <n v="0"/>
    <m/>
    <n v="0"/>
    <n v="12107.4"/>
    <n v="0"/>
    <n v="0"/>
    <n v="0"/>
    <m/>
    <m/>
    <s v="PCP RM &amp; PM"/>
  </r>
  <r>
    <s v="ZROH"/>
    <x v="0"/>
    <x v="13"/>
    <x v="13"/>
    <n v="102"/>
    <n v="110"/>
    <x v="75"/>
    <n v="70"/>
    <n v="114"/>
    <s v="MIRO"/>
    <s v="Purchase"/>
    <s v="RE"/>
    <n v="2016"/>
    <x v="1"/>
    <n v="5105697691"/>
    <n v="3504881"/>
    <n v="1"/>
    <s v="INR"/>
    <x v="0"/>
    <x v="0"/>
    <x v="0"/>
    <n v="149"/>
    <s v="KG"/>
    <m/>
    <s v="V0"/>
    <s v="0% INPUT TAX"/>
    <m/>
    <s v="CVD-12.5%"/>
    <n v="33439.199999999997"/>
    <n v="33439.199999999997"/>
    <n v="0"/>
    <n v="0"/>
    <n v="0"/>
    <n v="0"/>
    <m/>
    <n v="0"/>
    <n v="0"/>
    <n v="0"/>
    <n v="33439.199999999997"/>
    <n v="0"/>
    <m/>
    <m/>
    <s v="PCP RM &amp; PM"/>
  </r>
  <r>
    <s v="ZROH"/>
    <x v="0"/>
    <x v="13"/>
    <x v="13"/>
    <n v="102"/>
    <n v="110"/>
    <x v="75"/>
    <n v="50"/>
    <n v="114"/>
    <s v="MIRO"/>
    <s v="Purchase"/>
    <s v="RE"/>
    <n v="2016"/>
    <x v="1"/>
    <n v="5105697691"/>
    <n v="3504881"/>
    <n v="1"/>
    <s v="INR"/>
    <x v="0"/>
    <x v="0"/>
    <x v="0"/>
    <n v="0.91"/>
    <s v="KG"/>
    <m/>
    <s v="V0"/>
    <s v="0% INPUT TAX"/>
    <m/>
    <s v="ADD. CUSTOM DUTY-4%"/>
    <n v="145.94"/>
    <n v="145.94"/>
    <n v="0"/>
    <n v="0"/>
    <n v="0"/>
    <n v="0"/>
    <m/>
    <n v="0"/>
    <n v="0"/>
    <n v="145.94"/>
    <n v="0"/>
    <n v="0"/>
    <m/>
    <m/>
    <s v="PCP RM &amp; PM"/>
  </r>
  <r>
    <s v="ZROH"/>
    <x v="0"/>
    <x v="13"/>
    <x v="13"/>
    <n v="102"/>
    <n v="110"/>
    <x v="75"/>
    <n v="50"/>
    <n v="114"/>
    <s v="MIRO"/>
    <s v="Purchase"/>
    <s v="RE"/>
    <n v="2016"/>
    <x v="1"/>
    <n v="5105697691"/>
    <n v="3504881"/>
    <n v="1"/>
    <s v="INR"/>
    <x v="0"/>
    <x v="0"/>
    <x v="0"/>
    <n v="0.91"/>
    <s v="KG"/>
    <m/>
    <s v="V0"/>
    <s v="0% INPUT TAX"/>
    <m/>
    <s v="BASIC CUSTOM-10%"/>
    <n v="47"/>
    <n v="47"/>
    <n v="0"/>
    <n v="0"/>
    <n v="47"/>
    <n v="0"/>
    <m/>
    <n v="0"/>
    <n v="0"/>
    <n v="0"/>
    <n v="0"/>
    <n v="0"/>
    <m/>
    <m/>
    <s v="PCP RM &amp; PM"/>
  </r>
  <r>
    <s v="ZROH"/>
    <x v="0"/>
    <x v="13"/>
    <x v="13"/>
    <n v="102"/>
    <n v="110"/>
    <x v="75"/>
    <n v="50"/>
    <n v="114"/>
    <s v="MIRO"/>
    <s v="Purchase"/>
    <s v="RE"/>
    <n v="2016"/>
    <x v="1"/>
    <n v="5105697691"/>
    <n v="3504881"/>
    <n v="1"/>
    <s v="INR"/>
    <x v="0"/>
    <x v="0"/>
    <x v="0"/>
    <n v="0.91"/>
    <s v="KG"/>
    <m/>
    <s v="V0"/>
    <s v="0% INPUT TAX"/>
    <m/>
    <s v="ECess - Basic Custom-2%"/>
    <n v="9.9600000000000009"/>
    <n v="9.9600000000000009"/>
    <n v="0"/>
    <n v="0"/>
    <n v="0"/>
    <n v="0"/>
    <m/>
    <n v="9.9600000000000009"/>
    <n v="0"/>
    <n v="0"/>
    <n v="0"/>
    <n v="0"/>
    <m/>
    <m/>
    <s v="PCP RM &amp; PM"/>
  </r>
  <r>
    <s v="ZROH"/>
    <x v="0"/>
    <x v="13"/>
    <x v="13"/>
    <n v="102"/>
    <n v="110"/>
    <x v="75"/>
    <n v="50"/>
    <n v="114"/>
    <s v="MIRO"/>
    <s v="Purchase"/>
    <s v="RE"/>
    <n v="2016"/>
    <x v="1"/>
    <n v="5105697691"/>
    <n v="3504881"/>
    <n v="1"/>
    <s v="INR"/>
    <x v="0"/>
    <x v="0"/>
    <x v="0"/>
    <n v="0.91"/>
    <s v="KG"/>
    <m/>
    <s v="V0"/>
    <s v="0% INPUT TAX"/>
    <m/>
    <s v="SECess-Basic Customs-1%"/>
    <n v="73.900000000000006"/>
    <n v="73.900000000000006"/>
    <n v="0"/>
    <n v="0"/>
    <n v="0"/>
    <n v="0"/>
    <m/>
    <n v="0"/>
    <n v="73.900000000000006"/>
    <n v="0"/>
    <n v="0"/>
    <n v="0"/>
    <m/>
    <m/>
    <s v="PCP RM &amp; PM"/>
  </r>
  <r>
    <s v="ZROH"/>
    <x v="0"/>
    <x v="13"/>
    <x v="13"/>
    <n v="102"/>
    <n v="110"/>
    <x v="75"/>
    <n v="50"/>
    <n v="114"/>
    <s v="MIRO"/>
    <s v="Purchase"/>
    <s v="RE"/>
    <n v="2016"/>
    <x v="1"/>
    <n v="5105697691"/>
    <n v="3504881"/>
    <n v="1"/>
    <s v="INR"/>
    <x v="0"/>
    <x v="0"/>
    <x v="0"/>
    <n v="0.91"/>
    <s v="KG"/>
    <m/>
    <s v="V0"/>
    <s v="0% INPUT TAX"/>
    <m/>
    <s v="CVD-12.5%"/>
    <n v="204.2"/>
    <n v="204.2"/>
    <n v="0"/>
    <n v="0"/>
    <n v="0"/>
    <n v="0"/>
    <m/>
    <n v="0"/>
    <n v="0"/>
    <n v="0"/>
    <n v="204.2"/>
    <n v="0"/>
    <m/>
    <m/>
    <s v="PCP RM &amp; PM"/>
  </r>
  <r>
    <s v="ZPKG"/>
    <x v="1"/>
    <x v="3"/>
    <x v="3"/>
    <n v="102"/>
    <n v="115"/>
    <x v="63"/>
    <n v="10"/>
    <n v="112"/>
    <s v="MIRO"/>
    <s v="Purchase"/>
    <s v="RE"/>
    <n v="2016"/>
    <x v="0"/>
    <n v="5105697930"/>
    <s v="SI15-03852"/>
    <n v="66.780500000000004"/>
    <s v="USD"/>
    <x v="1"/>
    <x v="1"/>
    <x v="1"/>
    <n v="144000"/>
    <s v="NOS"/>
    <n v="266387.40999999997"/>
    <s v="V0"/>
    <s v="0% INPUT TAX"/>
    <s v="IMPORT"/>
    <s v="IMPORT BASIC"/>
    <n v="266387.40999999997"/>
    <n v="0"/>
    <n v="0"/>
    <n v="0"/>
    <n v="0"/>
    <n v="0"/>
    <m/>
    <n v="0"/>
    <n v="0"/>
    <n v="0"/>
    <n v="0"/>
    <n v="0"/>
    <m/>
    <m/>
    <s v="PCP RM &amp; PM"/>
  </r>
  <r>
    <s v="ZPKG"/>
    <x v="1"/>
    <x v="3"/>
    <x v="3"/>
    <n v="102"/>
    <n v="115"/>
    <x v="77"/>
    <n v="10"/>
    <n v="112"/>
    <s v="MIRO"/>
    <s v="Purchase"/>
    <s v="RE"/>
    <n v="2016"/>
    <x v="0"/>
    <n v="5105697930"/>
    <s v="SI15-03852"/>
    <n v="66.780500000000004"/>
    <s v="USD"/>
    <x v="1"/>
    <x v="1"/>
    <x v="1"/>
    <n v="112000"/>
    <s v="NOS"/>
    <n v="207166.47"/>
    <s v="V0"/>
    <s v="0% INPUT TAX"/>
    <s v="IMPORT"/>
    <s v="IMPORT BASIC"/>
    <n v="207166.47"/>
    <n v="0"/>
    <n v="0"/>
    <n v="0"/>
    <n v="0"/>
    <n v="0"/>
    <m/>
    <n v="0"/>
    <n v="0"/>
    <n v="0"/>
    <n v="0"/>
    <n v="0"/>
    <m/>
    <m/>
    <s v="PCP RM &amp; PM"/>
  </r>
  <r>
    <s v="ZROH"/>
    <x v="0"/>
    <x v="16"/>
    <x v="16"/>
    <n v="102"/>
    <n v="120"/>
    <x v="53"/>
    <n v="40"/>
    <n v="114"/>
    <s v="MIRO"/>
    <s v="Purchase"/>
    <s v="RE"/>
    <n v="2016"/>
    <x v="1"/>
    <n v="5105697933"/>
    <n v="20153268"/>
    <n v="66.780500000000004"/>
    <s v="USD"/>
    <x v="3"/>
    <x v="3"/>
    <x v="2"/>
    <n v="225"/>
    <s v="KG"/>
    <n v="184063.75"/>
    <s v="V0"/>
    <s v="0% INPUT TAX"/>
    <s v="IMPORT"/>
    <s v="IMPORT BASIC"/>
    <n v="184063.75"/>
    <n v="0"/>
    <n v="0"/>
    <n v="0"/>
    <n v="0"/>
    <n v="0"/>
    <m/>
    <n v="0"/>
    <n v="0"/>
    <n v="0"/>
    <n v="0"/>
    <n v="0"/>
    <m/>
    <m/>
    <s v="PCP RM &amp; PM"/>
  </r>
  <r>
    <s v="ZROH"/>
    <x v="0"/>
    <x v="8"/>
    <x v="8"/>
    <n v="102"/>
    <n v="110"/>
    <x v="84"/>
    <n v="10"/>
    <n v="114"/>
    <s v="MIRO"/>
    <s v="Purchase"/>
    <s v="RE"/>
    <n v="2016"/>
    <x v="1"/>
    <n v="5105698034"/>
    <n v="3528103"/>
    <n v="1"/>
    <s v="INR"/>
    <x v="0"/>
    <x v="0"/>
    <x v="0"/>
    <n v="35"/>
    <s v="KG"/>
    <m/>
    <s v="V0"/>
    <s v="0% INPUT TAX"/>
    <m/>
    <s v="BASIC CUSTOM-10%"/>
    <n v="5894.1"/>
    <n v="5894.1"/>
    <n v="0"/>
    <n v="0"/>
    <n v="5894.1"/>
    <n v="0"/>
    <m/>
    <n v="0"/>
    <n v="0"/>
    <n v="0"/>
    <n v="0"/>
    <n v="0"/>
    <m/>
    <m/>
    <s v="PCP RM &amp; PM"/>
  </r>
  <r>
    <s v="ZROH"/>
    <x v="0"/>
    <x v="8"/>
    <x v="8"/>
    <n v="102"/>
    <n v="110"/>
    <x v="84"/>
    <n v="10"/>
    <n v="114"/>
    <s v="MIRO"/>
    <s v="Purchase"/>
    <s v="RE"/>
    <n v="2016"/>
    <x v="1"/>
    <n v="5105698034"/>
    <n v="3528103"/>
    <n v="1"/>
    <s v="INR"/>
    <x v="0"/>
    <x v="0"/>
    <x v="0"/>
    <n v="35"/>
    <s v="KG"/>
    <m/>
    <s v="V0"/>
    <s v="0% INPUT TAX"/>
    <m/>
    <s v="ECess - Basic Custom-2%"/>
    <n v="280.10000000000002"/>
    <n v="280.10000000000002"/>
    <n v="0"/>
    <n v="0"/>
    <n v="0"/>
    <n v="0"/>
    <m/>
    <n v="280.10000000000002"/>
    <n v="0"/>
    <n v="0"/>
    <n v="0"/>
    <n v="0"/>
    <m/>
    <m/>
    <s v="PCP RM &amp; PM"/>
  </r>
  <r>
    <s v="ZROH"/>
    <x v="0"/>
    <x v="8"/>
    <x v="8"/>
    <n v="102"/>
    <n v="110"/>
    <x v="84"/>
    <n v="10"/>
    <n v="114"/>
    <s v="MIRO"/>
    <s v="Purchase"/>
    <s v="RE"/>
    <n v="2016"/>
    <x v="1"/>
    <n v="5105698034"/>
    <n v="3528103"/>
    <n v="1"/>
    <s v="INR"/>
    <x v="0"/>
    <x v="0"/>
    <x v="0"/>
    <n v="35"/>
    <s v="KG"/>
    <m/>
    <s v="V0"/>
    <s v="0% INPUT TAX"/>
    <m/>
    <s v="SECess-Basic Customs-1%"/>
    <n v="140"/>
    <n v="140"/>
    <n v="0"/>
    <n v="0"/>
    <n v="0"/>
    <n v="0"/>
    <m/>
    <n v="0"/>
    <n v="140"/>
    <n v="0"/>
    <n v="0"/>
    <n v="0"/>
    <m/>
    <m/>
    <s v="PCP RM &amp; PM"/>
  </r>
  <r>
    <s v="ZROH"/>
    <x v="0"/>
    <x v="8"/>
    <x v="8"/>
    <n v="102"/>
    <n v="110"/>
    <x v="84"/>
    <n v="10"/>
    <n v="114"/>
    <s v="MIRO"/>
    <s v="Purchase"/>
    <s v="RE"/>
    <n v="2016"/>
    <x v="1"/>
    <n v="5105698034"/>
    <n v="3528103"/>
    <n v="1"/>
    <s v="INR"/>
    <x v="0"/>
    <x v="0"/>
    <x v="0"/>
    <n v="35"/>
    <s v="KG"/>
    <m/>
    <s v="V0"/>
    <s v="0% INPUT TAX"/>
    <m/>
    <s v="ADD. CUSTOM DUTY-4%"/>
    <n v="2934.4"/>
    <n v="2934.4"/>
    <n v="0"/>
    <n v="0"/>
    <n v="0"/>
    <n v="0"/>
    <m/>
    <n v="0"/>
    <n v="0"/>
    <n v="2934.4"/>
    <n v="0"/>
    <n v="0"/>
    <m/>
    <m/>
    <s v="PCP RM &amp; PM"/>
  </r>
  <r>
    <s v="ZROH"/>
    <x v="0"/>
    <x v="8"/>
    <x v="8"/>
    <n v="102"/>
    <n v="110"/>
    <x v="84"/>
    <n v="10"/>
    <n v="114"/>
    <s v="MIRO"/>
    <s v="Purchase"/>
    <s v="RE"/>
    <n v="2016"/>
    <x v="1"/>
    <n v="5105698034"/>
    <n v="3528103"/>
    <n v="1"/>
    <s v="INR"/>
    <x v="0"/>
    <x v="0"/>
    <x v="0"/>
    <n v="35"/>
    <s v="KG"/>
    <m/>
    <s v="V0"/>
    <s v="0% INPUT TAX"/>
    <m/>
    <s v="CVD-12.5%"/>
    <n v="8104.4"/>
    <n v="8104.4"/>
    <n v="0"/>
    <n v="0"/>
    <n v="0"/>
    <n v="0"/>
    <m/>
    <n v="0"/>
    <n v="0"/>
    <n v="0"/>
    <n v="8104.4"/>
    <n v="0"/>
    <m/>
    <m/>
    <s v="PCP RM &amp; PM"/>
  </r>
  <r>
    <s v="ZROH"/>
    <x v="2"/>
    <x v="2"/>
    <x v="2"/>
    <n v="102"/>
    <n v="115"/>
    <x v="69"/>
    <n v="10"/>
    <n v="112"/>
    <s v="MIRO"/>
    <s v="Purchase"/>
    <s v="RE"/>
    <n v="2016"/>
    <x v="0"/>
    <n v="5105698193"/>
    <s v="1418/418"/>
    <n v="1"/>
    <s v="INR"/>
    <x v="4"/>
    <x v="4"/>
    <x v="0"/>
    <n v="895.6"/>
    <s v="KG"/>
    <m/>
    <s v="XS"/>
    <s v="I-103-14% ST (NON INV)"/>
    <s v="CHA"/>
    <s v="CLEARING CHARGES"/>
    <n v="0"/>
    <n v="0"/>
    <n v="0"/>
    <n v="0"/>
    <n v="0"/>
    <n v="0"/>
    <m/>
    <n v="0"/>
    <n v="0"/>
    <n v="0"/>
    <n v="0"/>
    <n v="5016"/>
    <m/>
    <m/>
    <s v="PCP RM &amp; PM"/>
  </r>
  <r>
    <s v="ZROH"/>
    <x v="2"/>
    <x v="17"/>
    <x v="17"/>
    <n v="102"/>
    <n v="120"/>
    <x v="76"/>
    <n v="20"/>
    <n v="114"/>
    <s v="MIRO"/>
    <s v="Purchase"/>
    <s v="RE"/>
    <n v="2016"/>
    <x v="1"/>
    <n v="5105698144"/>
    <n v="2251"/>
    <n v="1"/>
    <s v="INR"/>
    <x v="5"/>
    <x v="5"/>
    <x v="0"/>
    <n v="680"/>
    <s v="KG"/>
    <m/>
    <s v="V0"/>
    <s v="0% INPUT TAX"/>
    <s v="TRANSPORTER"/>
    <s v="TRANSPORT LOCAL"/>
    <n v="0"/>
    <n v="0"/>
    <n v="0"/>
    <n v="0"/>
    <n v="0"/>
    <n v="0"/>
    <m/>
    <n v="0"/>
    <n v="0"/>
    <n v="0"/>
    <n v="0"/>
    <n v="0"/>
    <m/>
    <n v="59925"/>
    <s v="PCP RM &amp; PM"/>
  </r>
  <r>
    <s v="ZROH"/>
    <x v="2"/>
    <x v="17"/>
    <x v="17"/>
    <n v="102"/>
    <n v="120"/>
    <x v="76"/>
    <n v="20"/>
    <n v="114"/>
    <s v="MIRO"/>
    <s v="Purchase"/>
    <s v="RE"/>
    <n v="2016"/>
    <x v="1"/>
    <n v="5105698204"/>
    <n v="1425"/>
    <n v="1"/>
    <s v="INR"/>
    <x v="4"/>
    <x v="4"/>
    <x v="0"/>
    <n v="680"/>
    <s v="KG"/>
    <m/>
    <s v="V0"/>
    <s v="0% INPUT TAX"/>
    <s v="CHA"/>
    <s v="CLEARING CHARGES"/>
    <n v="0"/>
    <n v="0"/>
    <n v="0"/>
    <n v="0"/>
    <n v="0"/>
    <n v="0"/>
    <m/>
    <n v="0"/>
    <n v="0"/>
    <n v="0"/>
    <n v="0"/>
    <n v="29020"/>
    <m/>
    <m/>
    <s v="PCP RM &amp; PM"/>
  </r>
  <r>
    <s v="ZROH"/>
    <x v="3"/>
    <x v="11"/>
    <x v="11"/>
    <n v="102"/>
    <n v="120"/>
    <x v="79"/>
    <n v="10"/>
    <n v="114"/>
    <s v="MIRO"/>
    <s v="Purchase"/>
    <s v="RE"/>
    <n v="2016"/>
    <x v="1"/>
    <n v="5105698205"/>
    <n v="1449"/>
    <n v="1"/>
    <s v="INR"/>
    <x v="4"/>
    <x v="4"/>
    <x v="0"/>
    <n v="190"/>
    <s v="KG"/>
    <m/>
    <s v="V0"/>
    <s v="0% INPUT TAX"/>
    <s v="CHA"/>
    <s v="CLEARING CHARGES"/>
    <n v="0"/>
    <n v="0"/>
    <n v="0"/>
    <n v="0"/>
    <n v="0"/>
    <n v="0"/>
    <m/>
    <n v="0"/>
    <n v="0"/>
    <n v="0"/>
    <n v="0"/>
    <n v="2999.92"/>
    <m/>
    <m/>
    <s v="PCP RM &amp; PM"/>
  </r>
  <r>
    <s v="ZROH"/>
    <x v="3"/>
    <x v="11"/>
    <x v="11"/>
    <n v="102"/>
    <n v="120"/>
    <x v="79"/>
    <n v="10"/>
    <n v="114"/>
    <s v="MIRO"/>
    <s v="Purchase"/>
    <s v="RE"/>
    <n v="2016"/>
    <x v="1"/>
    <n v="5105698205"/>
    <n v="1449"/>
    <n v="1"/>
    <s v="INR"/>
    <x v="4"/>
    <x v="4"/>
    <x v="0"/>
    <n v="190"/>
    <s v="KG"/>
    <m/>
    <s v="V0"/>
    <s v="0% INPUT TAX"/>
    <s v="CHA"/>
    <s v="CLEARING CHARGES"/>
    <n v="0"/>
    <n v="0"/>
    <n v="0"/>
    <n v="0"/>
    <n v="0"/>
    <n v="0"/>
    <m/>
    <n v="0"/>
    <n v="0"/>
    <n v="0"/>
    <n v="0"/>
    <n v="1500"/>
    <m/>
    <m/>
    <s v="PCP RM &amp; PM"/>
  </r>
  <r>
    <s v="ZROH"/>
    <x v="3"/>
    <x v="11"/>
    <x v="11"/>
    <n v="102"/>
    <n v="120"/>
    <x v="79"/>
    <n v="10"/>
    <n v="114"/>
    <s v="MIRO"/>
    <s v="Purchase"/>
    <s v="RE"/>
    <n v="2016"/>
    <x v="1"/>
    <n v="5105698205"/>
    <n v="1449"/>
    <n v="1"/>
    <s v="INR"/>
    <x v="4"/>
    <x v="4"/>
    <x v="0"/>
    <n v="190"/>
    <s v="KG"/>
    <m/>
    <s v="V0"/>
    <s v="0% INPUT TAX"/>
    <s v="CHA"/>
    <s v="CLEARING CHARGES"/>
    <n v="0"/>
    <n v="0"/>
    <n v="0"/>
    <n v="0"/>
    <n v="0"/>
    <n v="0"/>
    <m/>
    <n v="0"/>
    <n v="0"/>
    <n v="0"/>
    <n v="0"/>
    <n v="2999.92"/>
    <m/>
    <m/>
    <s v="PCP RM &amp; PM"/>
  </r>
  <r>
    <s v="ZROH"/>
    <x v="3"/>
    <x v="11"/>
    <x v="11"/>
    <n v="102"/>
    <n v="120"/>
    <x v="79"/>
    <n v="10"/>
    <n v="114"/>
    <s v="MIRO"/>
    <s v="Purchase"/>
    <s v="RE"/>
    <n v="2016"/>
    <x v="1"/>
    <n v="5105698205"/>
    <n v="1449"/>
    <n v="1"/>
    <s v="INR"/>
    <x v="4"/>
    <x v="4"/>
    <x v="0"/>
    <n v="190"/>
    <s v="KG"/>
    <m/>
    <s v="V0"/>
    <s v="0% INPUT TAX"/>
    <s v="CHA"/>
    <s v="CLEARING CHARGES"/>
    <n v="0"/>
    <n v="0"/>
    <n v="0"/>
    <n v="0"/>
    <n v="0"/>
    <n v="0"/>
    <m/>
    <n v="0"/>
    <n v="0"/>
    <n v="0"/>
    <n v="0"/>
    <n v="1698.08"/>
    <m/>
    <m/>
    <s v="PCP RM &amp; PM"/>
  </r>
  <r>
    <s v="ZROH"/>
    <x v="3"/>
    <x v="11"/>
    <x v="11"/>
    <n v="102"/>
    <n v="120"/>
    <x v="79"/>
    <n v="20"/>
    <n v="114"/>
    <s v="MIRO"/>
    <s v="Purchase"/>
    <s v="RE"/>
    <n v="2016"/>
    <x v="1"/>
    <n v="5105698205"/>
    <n v="1449"/>
    <n v="1"/>
    <s v="INR"/>
    <x v="4"/>
    <x v="4"/>
    <x v="0"/>
    <n v="190"/>
    <s v="KG"/>
    <m/>
    <s v="V0"/>
    <s v="0% INPUT TAX"/>
    <s v="CHA"/>
    <s v="CLEARING CHARGES"/>
    <n v="0"/>
    <n v="0"/>
    <n v="0"/>
    <n v="0"/>
    <n v="0"/>
    <n v="0"/>
    <m/>
    <n v="0"/>
    <n v="0"/>
    <n v="0"/>
    <n v="0"/>
    <n v="2999.92"/>
    <m/>
    <m/>
    <s v="PCP RM &amp; PM"/>
  </r>
  <r>
    <s v="ZROH"/>
    <x v="3"/>
    <x v="11"/>
    <x v="11"/>
    <n v="102"/>
    <n v="120"/>
    <x v="79"/>
    <n v="20"/>
    <n v="114"/>
    <s v="MIRO"/>
    <s v="Purchase"/>
    <s v="RE"/>
    <n v="2016"/>
    <x v="1"/>
    <n v="5105698205"/>
    <n v="1449"/>
    <n v="1"/>
    <s v="INR"/>
    <x v="4"/>
    <x v="4"/>
    <x v="0"/>
    <n v="190"/>
    <s v="KG"/>
    <m/>
    <s v="V0"/>
    <s v="0% INPUT TAX"/>
    <s v="CHA"/>
    <s v="CLEARING CHARGES"/>
    <n v="0"/>
    <n v="0"/>
    <n v="0"/>
    <n v="0"/>
    <n v="0"/>
    <n v="0"/>
    <m/>
    <n v="0"/>
    <n v="0"/>
    <n v="0"/>
    <n v="0"/>
    <n v="200.24"/>
    <m/>
    <m/>
    <s v="PCP RM &amp; PM"/>
  </r>
  <r>
    <s v="ZROH"/>
    <x v="3"/>
    <x v="11"/>
    <x v="11"/>
    <n v="102"/>
    <n v="120"/>
    <x v="79"/>
    <n v="20"/>
    <n v="114"/>
    <s v="MIRO"/>
    <s v="Purchase"/>
    <s v="RE"/>
    <n v="2016"/>
    <x v="1"/>
    <n v="5105698205"/>
    <n v="1449"/>
    <n v="1"/>
    <s v="INR"/>
    <x v="4"/>
    <x v="4"/>
    <x v="0"/>
    <n v="190"/>
    <s v="KG"/>
    <m/>
    <s v="V0"/>
    <s v="0% INPUT TAX"/>
    <s v="CHA"/>
    <s v="CLEARING CHARGES"/>
    <n v="0"/>
    <n v="0"/>
    <n v="0"/>
    <n v="0"/>
    <n v="0"/>
    <n v="0"/>
    <m/>
    <n v="0"/>
    <n v="0"/>
    <n v="0"/>
    <n v="0"/>
    <n v="2999.92"/>
    <m/>
    <m/>
    <s v="PCP RM &amp; PM"/>
  </r>
  <r>
    <s v="ZROH"/>
    <x v="3"/>
    <x v="11"/>
    <x v="11"/>
    <n v="102"/>
    <n v="120"/>
    <x v="79"/>
    <n v="20"/>
    <n v="114"/>
    <s v="MIRO"/>
    <s v="Purchase"/>
    <s v="RE"/>
    <n v="2016"/>
    <x v="1"/>
    <n v="5105698205"/>
    <n v="1449"/>
    <n v="1"/>
    <s v="INR"/>
    <x v="4"/>
    <x v="4"/>
    <x v="0"/>
    <n v="190"/>
    <s v="KG"/>
    <m/>
    <s v="V0"/>
    <s v="0% INPUT TAX"/>
    <s v="CHA"/>
    <s v="CLEARING CHARGES"/>
    <n v="0"/>
    <n v="0"/>
    <n v="0"/>
    <n v="0"/>
    <n v="0"/>
    <n v="0"/>
    <m/>
    <n v="0"/>
    <n v="0"/>
    <n v="0"/>
    <n v="0"/>
    <n v="1500"/>
    <m/>
    <m/>
    <s v="PCP RM &amp; PM"/>
  </r>
  <r>
    <s v="ZROH"/>
    <x v="2"/>
    <x v="17"/>
    <x v="17"/>
    <n v="102"/>
    <n v="120"/>
    <x v="76"/>
    <n v="10"/>
    <n v="114"/>
    <s v="MIRO"/>
    <s v="Purchase"/>
    <s v="RE"/>
    <n v="2016"/>
    <x v="1"/>
    <n v="5105698207"/>
    <n v="1425"/>
    <n v="1"/>
    <s v="INR"/>
    <x v="4"/>
    <x v="4"/>
    <x v="0"/>
    <n v="680"/>
    <s v="KG"/>
    <m/>
    <s v="V0"/>
    <s v="0% INPUT TAX"/>
    <s v="CHA"/>
    <s v="CLEARING CHARGES"/>
    <n v="0"/>
    <n v="0"/>
    <n v="0"/>
    <n v="0"/>
    <n v="0"/>
    <n v="0"/>
    <m/>
    <n v="0"/>
    <n v="0"/>
    <n v="0"/>
    <n v="0"/>
    <n v="9500.92"/>
    <m/>
    <m/>
    <s v="PCP RM &amp; PM"/>
  </r>
  <r>
    <s v="ZROH"/>
    <x v="2"/>
    <x v="17"/>
    <x v="17"/>
    <n v="102"/>
    <n v="120"/>
    <x v="76"/>
    <n v="10"/>
    <n v="114"/>
    <s v="MIRO"/>
    <s v="Purchase"/>
    <s v="RE"/>
    <n v="2016"/>
    <x v="1"/>
    <n v="5105698207"/>
    <n v="1425"/>
    <n v="1"/>
    <s v="INR"/>
    <x v="4"/>
    <x v="4"/>
    <x v="0"/>
    <n v="680"/>
    <s v="KG"/>
    <m/>
    <s v="V0"/>
    <s v="0% INPUT TAX"/>
    <s v="CHA"/>
    <s v="CLEARING CHARGES"/>
    <n v="0"/>
    <n v="0"/>
    <n v="0"/>
    <n v="0"/>
    <n v="0"/>
    <n v="0"/>
    <m/>
    <n v="0"/>
    <n v="0"/>
    <n v="0"/>
    <n v="0"/>
    <n v="5000.3999999999996"/>
    <m/>
    <m/>
    <s v="PCP RM &amp; PM"/>
  </r>
  <r>
    <s v="ZROH"/>
    <x v="2"/>
    <x v="17"/>
    <x v="17"/>
    <n v="102"/>
    <n v="120"/>
    <x v="76"/>
    <n v="10"/>
    <n v="114"/>
    <s v="MIRO"/>
    <s v="Purchase"/>
    <s v="RE"/>
    <n v="2016"/>
    <x v="1"/>
    <n v="5105698207"/>
    <n v="1425"/>
    <n v="1"/>
    <s v="INR"/>
    <x v="4"/>
    <x v="4"/>
    <x v="0"/>
    <n v="680"/>
    <s v="KG"/>
    <m/>
    <s v="V0"/>
    <s v="0% INPUT TAX"/>
    <s v="CHA"/>
    <s v="CLEARING CHARGES"/>
    <n v="0"/>
    <n v="0"/>
    <n v="0"/>
    <n v="0"/>
    <n v="0"/>
    <n v="0"/>
    <m/>
    <n v="0"/>
    <n v="0"/>
    <n v="0"/>
    <n v="0"/>
    <n v="8999.92"/>
    <m/>
    <m/>
    <s v="PCP RM &amp; PM"/>
  </r>
  <r>
    <s v="ZROH"/>
    <x v="2"/>
    <x v="17"/>
    <x v="17"/>
    <n v="102"/>
    <n v="120"/>
    <x v="76"/>
    <n v="10"/>
    <n v="114"/>
    <s v="MIRO"/>
    <s v="Purchase"/>
    <s v="RE"/>
    <n v="2016"/>
    <x v="1"/>
    <n v="5105698207"/>
    <n v="1425"/>
    <n v="1"/>
    <s v="INR"/>
    <x v="4"/>
    <x v="4"/>
    <x v="0"/>
    <n v="680"/>
    <s v="KG"/>
    <m/>
    <s v="V0"/>
    <s v="0% INPUT TAX"/>
    <s v="CHA"/>
    <s v="CLEARING CHARGES"/>
    <n v="0"/>
    <n v="0"/>
    <n v="0"/>
    <n v="0"/>
    <n v="0"/>
    <n v="0"/>
    <m/>
    <n v="0"/>
    <n v="0"/>
    <n v="0"/>
    <n v="0"/>
    <n v="5518.76"/>
    <m/>
    <m/>
    <s v="PCP RM &amp; PM"/>
  </r>
  <r>
    <s v="ZROH"/>
    <x v="0"/>
    <x v="13"/>
    <x v="13"/>
    <n v="102"/>
    <n v="110"/>
    <x v="75"/>
    <n v="10"/>
    <n v="114"/>
    <s v="MIRO"/>
    <s v="Purchase"/>
    <s v="RE"/>
    <n v="2016"/>
    <x v="1"/>
    <n v="5105698208"/>
    <n v="1552"/>
    <n v="1"/>
    <s v="INR"/>
    <x v="4"/>
    <x v="4"/>
    <x v="0"/>
    <n v="200"/>
    <s v="KG"/>
    <m/>
    <s v="V0"/>
    <s v="0% INPUT TAX"/>
    <s v="CHA"/>
    <s v="CLEARING CHARGES"/>
    <n v="0"/>
    <n v="0"/>
    <n v="0"/>
    <n v="0"/>
    <n v="0"/>
    <n v="0"/>
    <m/>
    <n v="0"/>
    <n v="0"/>
    <n v="0"/>
    <n v="0"/>
    <n v="1500.24"/>
    <m/>
    <m/>
    <s v="PCP RM &amp; PM"/>
  </r>
  <r>
    <s v="ZROH"/>
    <x v="0"/>
    <x v="13"/>
    <x v="13"/>
    <n v="102"/>
    <n v="110"/>
    <x v="75"/>
    <n v="10"/>
    <n v="114"/>
    <s v="MIRO"/>
    <s v="Purchase"/>
    <s v="RE"/>
    <n v="2016"/>
    <x v="1"/>
    <n v="5105698208"/>
    <n v="1552"/>
    <n v="1"/>
    <s v="INR"/>
    <x v="4"/>
    <x v="4"/>
    <x v="0"/>
    <n v="200"/>
    <s v="KG"/>
    <m/>
    <s v="V0"/>
    <s v="0% INPUT TAX"/>
    <s v="CHA"/>
    <s v="CLEARING CHARGES"/>
    <n v="0"/>
    <n v="0"/>
    <n v="0"/>
    <n v="0"/>
    <n v="0"/>
    <n v="0"/>
    <m/>
    <n v="0"/>
    <n v="0"/>
    <n v="0"/>
    <n v="0"/>
    <n v="3771.64"/>
    <m/>
    <m/>
    <s v="PCP RM &amp; PM"/>
  </r>
  <r>
    <s v="ZROH"/>
    <x v="0"/>
    <x v="13"/>
    <x v="13"/>
    <n v="102"/>
    <n v="110"/>
    <x v="75"/>
    <n v="10"/>
    <n v="114"/>
    <s v="MIRO"/>
    <s v="Purchase"/>
    <s v="RE"/>
    <n v="2016"/>
    <x v="1"/>
    <n v="5105698208"/>
    <n v="1552"/>
    <n v="1"/>
    <s v="INR"/>
    <x v="4"/>
    <x v="4"/>
    <x v="0"/>
    <n v="200"/>
    <s v="KG"/>
    <m/>
    <s v="V0"/>
    <s v="0% INPUT TAX"/>
    <s v="CHA"/>
    <s v="CLEARING CHARGES"/>
    <n v="0"/>
    <n v="0"/>
    <n v="0"/>
    <n v="0"/>
    <n v="0"/>
    <n v="0"/>
    <m/>
    <n v="0"/>
    <n v="0"/>
    <n v="0"/>
    <n v="0"/>
    <n v="2999.81"/>
    <m/>
    <m/>
    <s v="PCP RM &amp; PM"/>
  </r>
  <r>
    <s v="ZROH"/>
    <x v="0"/>
    <x v="13"/>
    <x v="13"/>
    <n v="102"/>
    <n v="110"/>
    <x v="75"/>
    <n v="10"/>
    <n v="114"/>
    <s v="MIRO"/>
    <s v="Purchase"/>
    <s v="RE"/>
    <n v="2016"/>
    <x v="1"/>
    <n v="5105698208"/>
    <n v="1552"/>
    <n v="1"/>
    <s v="INR"/>
    <x v="4"/>
    <x v="4"/>
    <x v="0"/>
    <n v="200"/>
    <s v="KG"/>
    <m/>
    <s v="V0"/>
    <s v="0% INPUT TAX"/>
    <s v="CHA"/>
    <s v="CLEARING CHARGES"/>
    <n v="0"/>
    <n v="0"/>
    <n v="0"/>
    <n v="0"/>
    <n v="0"/>
    <n v="0"/>
    <m/>
    <n v="0"/>
    <n v="0"/>
    <n v="0"/>
    <n v="0"/>
    <n v="1999.88"/>
    <m/>
    <m/>
    <s v="PCP RM &amp; PM"/>
  </r>
  <r>
    <s v="ZROH"/>
    <x v="0"/>
    <x v="16"/>
    <x v="16"/>
    <n v="102"/>
    <n v="110"/>
    <x v="75"/>
    <n v="30"/>
    <n v="114"/>
    <s v="MIRO"/>
    <s v="Purchase"/>
    <s v="RE"/>
    <n v="2016"/>
    <x v="1"/>
    <n v="5105698208"/>
    <n v="1552"/>
    <n v="1"/>
    <s v="INR"/>
    <x v="4"/>
    <x v="4"/>
    <x v="0"/>
    <n v="100"/>
    <s v="KG"/>
    <m/>
    <s v="V0"/>
    <s v="0% INPUT TAX"/>
    <s v="CHA"/>
    <s v="CLEARING CHARGES"/>
    <n v="0"/>
    <n v="0"/>
    <n v="0"/>
    <n v="0"/>
    <n v="0"/>
    <n v="0"/>
    <m/>
    <n v="0"/>
    <n v="0"/>
    <n v="0"/>
    <n v="0"/>
    <n v="999.94"/>
    <m/>
    <m/>
    <s v="PCP RM &amp; PM"/>
  </r>
  <r>
    <s v="ZROH"/>
    <x v="0"/>
    <x v="16"/>
    <x v="16"/>
    <n v="102"/>
    <n v="110"/>
    <x v="75"/>
    <n v="30"/>
    <n v="114"/>
    <s v="MIRO"/>
    <s v="Purchase"/>
    <s v="RE"/>
    <n v="2016"/>
    <x v="1"/>
    <n v="5105698208"/>
    <n v="1552"/>
    <n v="1"/>
    <s v="INR"/>
    <x v="4"/>
    <x v="4"/>
    <x v="0"/>
    <n v="100"/>
    <s v="KG"/>
    <m/>
    <s v="V0"/>
    <s v="0% INPUT TAX"/>
    <s v="CHA"/>
    <s v="CLEARING CHARGES"/>
    <n v="0"/>
    <n v="0"/>
    <n v="0"/>
    <n v="0"/>
    <n v="0"/>
    <n v="0"/>
    <m/>
    <n v="0"/>
    <n v="0"/>
    <n v="0"/>
    <n v="0"/>
    <n v="100.19"/>
    <m/>
    <m/>
    <s v="PCP RM &amp; PM"/>
  </r>
  <r>
    <s v="ZROH"/>
    <x v="0"/>
    <x v="16"/>
    <x v="16"/>
    <n v="102"/>
    <n v="110"/>
    <x v="75"/>
    <n v="30"/>
    <n v="114"/>
    <s v="MIRO"/>
    <s v="Purchase"/>
    <s v="RE"/>
    <n v="2016"/>
    <x v="1"/>
    <n v="5105698208"/>
    <n v="1552"/>
    <n v="1"/>
    <s v="INR"/>
    <x v="4"/>
    <x v="4"/>
    <x v="0"/>
    <n v="100"/>
    <s v="KG"/>
    <m/>
    <s v="V0"/>
    <s v="0% INPUT TAX"/>
    <s v="CHA"/>
    <s v="CLEARING CHARGES"/>
    <n v="0"/>
    <n v="0"/>
    <n v="0"/>
    <n v="0"/>
    <n v="0"/>
    <n v="0"/>
    <m/>
    <n v="0"/>
    <n v="0"/>
    <n v="0"/>
    <n v="0"/>
    <n v="999.94"/>
    <m/>
    <m/>
    <s v="PCP RM &amp; PM"/>
  </r>
  <r>
    <s v="ZROH"/>
    <x v="0"/>
    <x v="16"/>
    <x v="16"/>
    <n v="102"/>
    <n v="110"/>
    <x v="75"/>
    <n v="30"/>
    <n v="114"/>
    <s v="MIRO"/>
    <s v="Purchase"/>
    <s v="RE"/>
    <n v="2016"/>
    <x v="1"/>
    <n v="5105698208"/>
    <n v="1552"/>
    <n v="1"/>
    <s v="INR"/>
    <x v="4"/>
    <x v="4"/>
    <x v="0"/>
    <n v="100"/>
    <s v="KG"/>
    <m/>
    <s v="V0"/>
    <s v="0% INPUT TAX"/>
    <s v="CHA"/>
    <s v="CLEARING CHARGES"/>
    <n v="0"/>
    <n v="0"/>
    <n v="0"/>
    <n v="0"/>
    <n v="0"/>
    <n v="0"/>
    <m/>
    <n v="0"/>
    <n v="0"/>
    <n v="0"/>
    <n v="0"/>
    <n v="999.94"/>
    <m/>
    <m/>
    <s v="PCP RM &amp; PM"/>
  </r>
  <r>
    <s v="ZROH"/>
    <x v="0"/>
    <x v="16"/>
    <x v="16"/>
    <n v="102"/>
    <n v="110"/>
    <x v="75"/>
    <n v="40"/>
    <n v="114"/>
    <s v="MIRO"/>
    <s v="Purchase"/>
    <s v="RE"/>
    <n v="2016"/>
    <x v="1"/>
    <n v="5105698208"/>
    <n v="1552"/>
    <n v="1"/>
    <s v="INR"/>
    <x v="4"/>
    <x v="4"/>
    <x v="0"/>
    <n v="275"/>
    <s v="KG"/>
    <m/>
    <s v="V0"/>
    <s v="0% INPUT TAX"/>
    <s v="CHA"/>
    <s v="CLEARING CHARGES"/>
    <n v="0"/>
    <n v="0"/>
    <n v="0"/>
    <n v="0"/>
    <n v="0"/>
    <n v="0"/>
    <m/>
    <n v="0"/>
    <n v="0"/>
    <n v="0"/>
    <n v="0"/>
    <n v="199.72"/>
    <m/>
    <m/>
    <s v="PCP RM &amp; PM"/>
  </r>
  <r>
    <s v="ZROH"/>
    <x v="0"/>
    <x v="16"/>
    <x v="16"/>
    <n v="102"/>
    <n v="110"/>
    <x v="75"/>
    <n v="40"/>
    <n v="114"/>
    <s v="MIRO"/>
    <s v="Purchase"/>
    <s v="RE"/>
    <n v="2016"/>
    <x v="1"/>
    <n v="5105698208"/>
    <n v="1552"/>
    <n v="1"/>
    <s v="INR"/>
    <x v="4"/>
    <x v="4"/>
    <x v="0"/>
    <n v="275"/>
    <s v="KG"/>
    <m/>
    <s v="V0"/>
    <s v="0% INPUT TAX"/>
    <s v="CHA"/>
    <s v="CLEARING CHARGES"/>
    <n v="0"/>
    <n v="0"/>
    <n v="0"/>
    <n v="0"/>
    <n v="0"/>
    <n v="0"/>
    <m/>
    <n v="0"/>
    <n v="0"/>
    <n v="0"/>
    <n v="0"/>
    <n v="999.94"/>
    <m/>
    <m/>
    <s v="PCP RM &amp; PM"/>
  </r>
  <r>
    <s v="ZROH"/>
    <x v="0"/>
    <x v="16"/>
    <x v="16"/>
    <n v="102"/>
    <n v="110"/>
    <x v="75"/>
    <n v="40"/>
    <n v="114"/>
    <s v="MIRO"/>
    <s v="Purchase"/>
    <s v="RE"/>
    <n v="2016"/>
    <x v="1"/>
    <n v="5105698208"/>
    <n v="1552"/>
    <n v="1"/>
    <s v="INR"/>
    <x v="4"/>
    <x v="4"/>
    <x v="0"/>
    <n v="275"/>
    <s v="KG"/>
    <m/>
    <s v="V0"/>
    <s v="0% INPUT TAX"/>
    <s v="CHA"/>
    <s v="CLEARING CHARGES"/>
    <n v="0"/>
    <n v="0"/>
    <n v="0"/>
    <n v="0"/>
    <n v="0"/>
    <n v="0"/>
    <m/>
    <n v="0"/>
    <n v="0"/>
    <n v="0"/>
    <n v="0"/>
    <n v="999.94"/>
    <m/>
    <m/>
    <s v="PCP RM &amp; PM"/>
  </r>
  <r>
    <s v="ZROH"/>
    <x v="0"/>
    <x v="13"/>
    <x v="13"/>
    <n v="102"/>
    <n v="110"/>
    <x v="75"/>
    <n v="50"/>
    <n v="114"/>
    <s v="MIRO"/>
    <s v="Purchase"/>
    <s v="RE"/>
    <n v="2016"/>
    <x v="1"/>
    <n v="5105698208"/>
    <n v="1552"/>
    <n v="1"/>
    <s v="INR"/>
    <x v="4"/>
    <x v="4"/>
    <x v="0"/>
    <n v="25"/>
    <s v="KG"/>
    <m/>
    <s v="V0"/>
    <s v="0% INPUT TAX"/>
    <s v="CHA"/>
    <s v="CLEARING CHARGES"/>
    <n v="0"/>
    <n v="0"/>
    <n v="0"/>
    <n v="0"/>
    <n v="0"/>
    <n v="0"/>
    <m/>
    <n v="0"/>
    <n v="0"/>
    <n v="0"/>
    <n v="0"/>
    <n v="999.94"/>
    <m/>
    <m/>
    <s v="PCP RM &amp; PM"/>
  </r>
  <r>
    <s v="ZROH"/>
    <x v="0"/>
    <x v="13"/>
    <x v="13"/>
    <n v="102"/>
    <n v="110"/>
    <x v="75"/>
    <n v="50"/>
    <n v="114"/>
    <s v="MIRO"/>
    <s v="Purchase"/>
    <s v="RE"/>
    <n v="2016"/>
    <x v="1"/>
    <n v="5105698208"/>
    <n v="1552"/>
    <n v="1"/>
    <s v="INR"/>
    <x v="4"/>
    <x v="4"/>
    <x v="0"/>
    <n v="25"/>
    <s v="KG"/>
    <m/>
    <s v="V0"/>
    <s v="0% INPUT TAX"/>
    <s v="CHA"/>
    <s v="CLEARING CHARGES"/>
    <n v="0"/>
    <n v="0"/>
    <n v="0"/>
    <n v="0"/>
    <n v="0"/>
    <n v="0"/>
    <m/>
    <n v="0"/>
    <n v="0"/>
    <n v="0"/>
    <n v="0"/>
    <n v="999.94"/>
    <m/>
    <m/>
    <s v="PCP RM &amp; PM"/>
  </r>
  <r>
    <s v="ZROH"/>
    <x v="0"/>
    <x v="13"/>
    <x v="13"/>
    <n v="102"/>
    <n v="110"/>
    <x v="75"/>
    <n v="50"/>
    <n v="114"/>
    <s v="MIRO"/>
    <s v="Purchase"/>
    <s v="RE"/>
    <n v="2016"/>
    <x v="1"/>
    <n v="5105698208"/>
    <n v="1552"/>
    <n v="1"/>
    <s v="INR"/>
    <x v="4"/>
    <x v="4"/>
    <x v="0"/>
    <n v="25"/>
    <s v="KG"/>
    <m/>
    <s v="V0"/>
    <s v="0% INPUT TAX"/>
    <s v="CHA"/>
    <s v="CLEARING CHARGES"/>
    <n v="0"/>
    <n v="0"/>
    <n v="0"/>
    <n v="0"/>
    <n v="0"/>
    <n v="0"/>
    <m/>
    <n v="0"/>
    <n v="0"/>
    <n v="0"/>
    <n v="0"/>
    <n v="999.94"/>
    <m/>
    <m/>
    <s v="PCP RM &amp; PM"/>
  </r>
  <r>
    <s v="ZROH"/>
    <x v="0"/>
    <x v="13"/>
    <x v="13"/>
    <n v="102"/>
    <n v="110"/>
    <x v="75"/>
    <n v="50"/>
    <n v="114"/>
    <s v="MIRO"/>
    <s v="Purchase"/>
    <s v="RE"/>
    <n v="2016"/>
    <x v="1"/>
    <n v="5105698209"/>
    <n v="1471"/>
    <n v="1"/>
    <s v="INR"/>
    <x v="4"/>
    <x v="4"/>
    <x v="0"/>
    <n v="66"/>
    <s v="KG"/>
    <m/>
    <s v="V0"/>
    <s v="0% INPUT TAX"/>
    <s v="CHA"/>
    <s v="CLEARING CHARGES"/>
    <n v="0"/>
    <n v="0"/>
    <n v="0"/>
    <n v="0"/>
    <n v="0"/>
    <n v="0"/>
    <m/>
    <n v="0"/>
    <n v="0"/>
    <n v="0"/>
    <n v="0"/>
    <n v="2000"/>
    <m/>
    <m/>
    <s v="PCP RM &amp; PM"/>
  </r>
  <r>
    <s v="ZROH"/>
    <x v="0"/>
    <x v="13"/>
    <x v="13"/>
    <n v="102"/>
    <n v="110"/>
    <x v="75"/>
    <n v="50"/>
    <n v="114"/>
    <s v="MIRO"/>
    <s v="Purchase"/>
    <s v="RE"/>
    <n v="2016"/>
    <x v="1"/>
    <n v="5105698209"/>
    <n v="1471"/>
    <n v="1"/>
    <s v="INR"/>
    <x v="4"/>
    <x v="4"/>
    <x v="0"/>
    <n v="66"/>
    <s v="KG"/>
    <m/>
    <s v="V0"/>
    <s v="0% INPUT TAX"/>
    <s v="CHA"/>
    <s v="CLEARING CHARGES"/>
    <n v="0"/>
    <n v="0"/>
    <n v="0"/>
    <n v="0"/>
    <n v="0"/>
    <n v="0"/>
    <m/>
    <n v="0"/>
    <n v="0"/>
    <n v="0"/>
    <n v="0"/>
    <n v="4633"/>
    <m/>
    <m/>
    <s v="PCP RM &amp; PM"/>
  </r>
  <r>
    <s v="ZROH"/>
    <x v="0"/>
    <x v="13"/>
    <x v="13"/>
    <n v="102"/>
    <n v="110"/>
    <x v="75"/>
    <n v="50"/>
    <n v="114"/>
    <s v="MIRO"/>
    <s v="Purchase"/>
    <s v="RE"/>
    <n v="2016"/>
    <x v="1"/>
    <n v="5105698209"/>
    <n v="1471"/>
    <n v="1"/>
    <s v="INR"/>
    <x v="4"/>
    <x v="4"/>
    <x v="0"/>
    <n v="66"/>
    <s v="KG"/>
    <m/>
    <s v="V0"/>
    <s v="0% INPUT TAX"/>
    <s v="CHA"/>
    <s v="CLEARING CHARGES"/>
    <n v="0"/>
    <n v="0"/>
    <n v="0"/>
    <n v="0"/>
    <n v="0"/>
    <n v="0"/>
    <m/>
    <n v="0"/>
    <n v="0"/>
    <n v="0"/>
    <n v="0"/>
    <n v="2000"/>
    <m/>
    <m/>
    <s v="PCP RM &amp; PM"/>
  </r>
  <r>
    <s v="ZROH"/>
    <x v="0"/>
    <x v="13"/>
    <x v="13"/>
    <n v="102"/>
    <n v="110"/>
    <x v="75"/>
    <n v="60"/>
    <n v="114"/>
    <s v="MIRO"/>
    <s v="Purchase"/>
    <s v="RE"/>
    <n v="2016"/>
    <x v="1"/>
    <n v="5105698209"/>
    <n v="1471"/>
    <n v="1"/>
    <s v="INR"/>
    <x v="4"/>
    <x v="4"/>
    <x v="0"/>
    <n v="309"/>
    <s v="KG"/>
    <m/>
    <s v="V0"/>
    <s v="0% INPUT TAX"/>
    <s v="CHA"/>
    <s v="CLEARING CHARGES"/>
    <n v="0"/>
    <n v="0"/>
    <n v="0"/>
    <n v="0"/>
    <n v="0"/>
    <n v="0"/>
    <m/>
    <n v="0"/>
    <n v="0"/>
    <n v="0"/>
    <n v="0"/>
    <n v="2000"/>
    <m/>
    <m/>
    <s v="PCP RM &amp; PM"/>
  </r>
  <r>
    <s v="ZROH"/>
    <x v="0"/>
    <x v="13"/>
    <x v="13"/>
    <n v="102"/>
    <n v="110"/>
    <x v="75"/>
    <n v="60"/>
    <n v="114"/>
    <s v="MIRO"/>
    <s v="Purchase"/>
    <s v="RE"/>
    <n v="2016"/>
    <x v="1"/>
    <n v="5105698209"/>
    <n v="1471"/>
    <n v="1"/>
    <s v="INR"/>
    <x v="4"/>
    <x v="4"/>
    <x v="0"/>
    <n v="309"/>
    <s v="KG"/>
    <m/>
    <s v="V0"/>
    <s v="0% INPUT TAX"/>
    <s v="CHA"/>
    <s v="CLEARING CHARGES"/>
    <n v="0"/>
    <n v="0"/>
    <n v="0"/>
    <n v="0"/>
    <n v="0"/>
    <n v="0"/>
    <m/>
    <n v="0"/>
    <n v="0"/>
    <n v="0"/>
    <n v="0"/>
    <n v="2000"/>
    <m/>
    <m/>
    <s v="PCP RM &amp; PM"/>
  </r>
  <r>
    <s v="ZROH"/>
    <x v="0"/>
    <x v="13"/>
    <x v="13"/>
    <n v="102"/>
    <n v="110"/>
    <x v="75"/>
    <n v="60"/>
    <n v="114"/>
    <s v="MIRO"/>
    <s v="Purchase"/>
    <s v="RE"/>
    <n v="2016"/>
    <x v="1"/>
    <n v="5105698209"/>
    <n v="1471"/>
    <n v="1"/>
    <s v="INR"/>
    <x v="4"/>
    <x v="4"/>
    <x v="0"/>
    <n v="309"/>
    <s v="KG"/>
    <m/>
    <s v="V0"/>
    <s v="0% INPUT TAX"/>
    <s v="CHA"/>
    <s v="CLEARING CHARGES"/>
    <n v="0"/>
    <n v="0"/>
    <n v="0"/>
    <n v="0"/>
    <n v="0"/>
    <n v="0"/>
    <m/>
    <n v="0"/>
    <n v="0"/>
    <n v="0"/>
    <n v="0"/>
    <n v="2000"/>
    <m/>
    <m/>
    <s v="PCP RM &amp; PM"/>
  </r>
  <r>
    <s v="ZROH"/>
    <x v="0"/>
    <x v="13"/>
    <x v="13"/>
    <n v="102"/>
    <n v="110"/>
    <x v="75"/>
    <n v="60"/>
    <n v="114"/>
    <s v="MIRO"/>
    <s v="Purchase"/>
    <s v="RE"/>
    <n v="2016"/>
    <x v="1"/>
    <n v="5105698209"/>
    <n v="1471"/>
    <n v="1"/>
    <s v="INR"/>
    <x v="4"/>
    <x v="4"/>
    <x v="0"/>
    <n v="309"/>
    <s v="KG"/>
    <m/>
    <s v="V0"/>
    <s v="0% INPUT TAX"/>
    <s v="CHA"/>
    <s v="CLEARING CHARGES"/>
    <n v="0"/>
    <n v="0"/>
    <n v="0"/>
    <n v="0"/>
    <n v="0"/>
    <n v="0"/>
    <m/>
    <n v="0"/>
    <n v="0"/>
    <n v="0"/>
    <n v="0"/>
    <n v="2000"/>
    <m/>
    <m/>
    <s v="PCP RM &amp; PM"/>
  </r>
  <r>
    <s v="ZROH"/>
    <x v="2"/>
    <x v="17"/>
    <x v="17"/>
    <n v="102"/>
    <n v="120"/>
    <x v="76"/>
    <n v="10"/>
    <n v="114"/>
    <s v="MIRO"/>
    <s v="Purchase"/>
    <s v="RE"/>
    <n v="2016"/>
    <x v="1"/>
    <n v="5105698202"/>
    <s v="1425/425"/>
    <n v="1"/>
    <s v="INR"/>
    <x v="4"/>
    <x v="4"/>
    <x v="0"/>
    <n v="680"/>
    <s v="KG"/>
    <m/>
    <s v="XS"/>
    <s v="I-103-14% ST (NON INV)"/>
    <s v="CHA"/>
    <s v="CLEARING CHARGES"/>
    <n v="0"/>
    <n v="0"/>
    <n v="0"/>
    <n v="0"/>
    <n v="0"/>
    <n v="0"/>
    <m/>
    <n v="0"/>
    <n v="0"/>
    <n v="0"/>
    <n v="0"/>
    <n v="5586"/>
    <m/>
    <m/>
    <s v="PCP RM &amp; PM"/>
  </r>
  <r>
    <s v="ZROH"/>
    <x v="0"/>
    <x v="16"/>
    <x v="16"/>
    <n v="102"/>
    <n v="110"/>
    <x v="75"/>
    <n v="30"/>
    <n v="114"/>
    <s v="MIRO"/>
    <s v="Purchase"/>
    <s v="RE"/>
    <n v="2016"/>
    <x v="1"/>
    <n v="5105698352"/>
    <n v="1471"/>
    <n v="1"/>
    <s v="INR"/>
    <x v="4"/>
    <x v="4"/>
    <x v="0"/>
    <n v="100"/>
    <s v="KG"/>
    <m/>
    <s v="V0"/>
    <s v="0% INPUT TAX"/>
    <s v="CHA"/>
    <s v="CLEARING CHARGES"/>
    <n v="0"/>
    <n v="0"/>
    <n v="0"/>
    <n v="0"/>
    <n v="0"/>
    <n v="0"/>
    <m/>
    <n v="0"/>
    <n v="0"/>
    <n v="0"/>
    <n v="0"/>
    <n v="100"/>
    <m/>
    <m/>
    <s v="PCP RM &amp; PM"/>
  </r>
  <r>
    <s v="ZROH"/>
    <x v="0"/>
    <x v="16"/>
    <x v="16"/>
    <n v="102"/>
    <n v="110"/>
    <x v="75"/>
    <n v="30"/>
    <n v="114"/>
    <s v="MIRO"/>
    <s v="Purchase"/>
    <s v="RE"/>
    <n v="2016"/>
    <x v="1"/>
    <n v="5105698352"/>
    <n v="1471"/>
    <n v="1"/>
    <s v="INR"/>
    <x v="4"/>
    <x v="4"/>
    <x v="0"/>
    <n v="100"/>
    <s v="KG"/>
    <m/>
    <s v="V0"/>
    <s v="0% INPUT TAX"/>
    <s v="CHA"/>
    <s v="CLEARING CHARGES"/>
    <n v="0"/>
    <n v="0"/>
    <n v="0"/>
    <n v="0"/>
    <n v="0"/>
    <n v="0"/>
    <m/>
    <n v="0"/>
    <n v="0"/>
    <n v="0"/>
    <n v="0"/>
    <n v="611"/>
    <m/>
    <m/>
    <s v="PCP RM &amp; PM"/>
  </r>
  <r>
    <s v="ZROH"/>
    <x v="0"/>
    <x v="16"/>
    <x v="16"/>
    <n v="102"/>
    <n v="110"/>
    <x v="75"/>
    <n v="30"/>
    <n v="114"/>
    <s v="MIRO"/>
    <s v="Purchase"/>
    <s v="RE"/>
    <n v="2016"/>
    <x v="1"/>
    <n v="5105698352"/>
    <n v="1471"/>
    <n v="1"/>
    <s v="INR"/>
    <x v="4"/>
    <x v="4"/>
    <x v="0"/>
    <n v="100"/>
    <s v="KG"/>
    <m/>
    <s v="V0"/>
    <s v="0% INPUT TAX"/>
    <s v="CHA"/>
    <s v="CLEARING CHARGES"/>
    <n v="0"/>
    <n v="0"/>
    <n v="0"/>
    <n v="0"/>
    <n v="0"/>
    <n v="0"/>
    <m/>
    <n v="0"/>
    <n v="0"/>
    <n v="0"/>
    <n v="0"/>
    <n v="1060"/>
    <m/>
    <m/>
    <s v="PCP RM &amp; PM"/>
  </r>
  <r>
    <s v="ZROH"/>
    <x v="0"/>
    <x v="16"/>
    <x v="16"/>
    <n v="102"/>
    <n v="110"/>
    <x v="75"/>
    <n v="30"/>
    <n v="114"/>
    <s v="MIRO"/>
    <s v="Purchase"/>
    <s v="RE"/>
    <n v="2016"/>
    <x v="1"/>
    <n v="5105698352"/>
    <n v="1471"/>
    <n v="1"/>
    <s v="INR"/>
    <x v="4"/>
    <x v="4"/>
    <x v="0"/>
    <n v="100"/>
    <s v="KG"/>
    <m/>
    <s v="V0"/>
    <s v="0% INPUT TAX"/>
    <s v="CHA"/>
    <s v="CLEARING CHARGES"/>
    <n v="0"/>
    <n v="0"/>
    <n v="0"/>
    <n v="0"/>
    <n v="0"/>
    <n v="0"/>
    <m/>
    <n v="0"/>
    <n v="0"/>
    <n v="0"/>
    <n v="0"/>
    <n v="105"/>
    <m/>
    <m/>
    <s v="PCP RM &amp; PM"/>
  </r>
  <r>
    <s v="ZROH"/>
    <x v="0"/>
    <x v="16"/>
    <x v="16"/>
    <n v="102"/>
    <n v="110"/>
    <x v="75"/>
    <n v="30"/>
    <n v="114"/>
    <s v="MIRO"/>
    <s v="Purchase"/>
    <s v="RE"/>
    <n v="2016"/>
    <x v="1"/>
    <n v="5105698352"/>
    <n v="1471"/>
    <n v="1"/>
    <s v="INR"/>
    <x v="4"/>
    <x v="4"/>
    <x v="0"/>
    <n v="100"/>
    <s v="KG"/>
    <m/>
    <s v="V0"/>
    <s v="0% INPUT TAX"/>
    <s v="CHA"/>
    <s v="CLEARING CHARGES"/>
    <n v="0"/>
    <n v="0"/>
    <n v="0"/>
    <n v="0"/>
    <n v="0"/>
    <n v="0"/>
    <m/>
    <n v="0"/>
    <n v="0"/>
    <n v="0"/>
    <n v="0"/>
    <n v="2633"/>
    <m/>
    <m/>
    <s v="PCP RM &amp; PM"/>
  </r>
  <r>
    <s v="ZROH"/>
    <x v="0"/>
    <x v="16"/>
    <x v="16"/>
    <n v="102"/>
    <n v="110"/>
    <x v="75"/>
    <n v="40"/>
    <n v="114"/>
    <s v="MIRO"/>
    <s v="Purchase"/>
    <s v="RE"/>
    <n v="2016"/>
    <x v="1"/>
    <n v="5105698352"/>
    <n v="1471"/>
    <n v="1"/>
    <s v="INR"/>
    <x v="4"/>
    <x v="4"/>
    <x v="0"/>
    <n v="275"/>
    <s v="KG"/>
    <m/>
    <s v="V0"/>
    <s v="0% INPUT TAX"/>
    <s v="CHA"/>
    <s v="CLEARING CHARGES"/>
    <n v="0"/>
    <n v="0"/>
    <n v="0"/>
    <n v="0"/>
    <n v="0"/>
    <n v="0"/>
    <m/>
    <n v="0"/>
    <n v="0"/>
    <n v="0"/>
    <n v="0"/>
    <n v="1679"/>
    <m/>
    <m/>
    <s v="PCP RM &amp; PM"/>
  </r>
  <r>
    <s v="ZROH"/>
    <x v="0"/>
    <x v="16"/>
    <x v="16"/>
    <n v="102"/>
    <n v="110"/>
    <x v="75"/>
    <n v="40"/>
    <n v="114"/>
    <s v="MIRO"/>
    <s v="Purchase"/>
    <s v="RE"/>
    <n v="2016"/>
    <x v="1"/>
    <n v="5105698352"/>
    <n v="1471"/>
    <n v="1"/>
    <s v="INR"/>
    <x v="4"/>
    <x v="4"/>
    <x v="0"/>
    <n v="275"/>
    <s v="KG"/>
    <m/>
    <s v="V0"/>
    <s v="0% INPUT TAX"/>
    <s v="CHA"/>
    <s v="CLEARING CHARGES"/>
    <n v="0"/>
    <n v="0"/>
    <n v="0"/>
    <n v="0"/>
    <n v="0"/>
    <n v="0"/>
    <m/>
    <n v="0"/>
    <n v="0"/>
    <n v="0"/>
    <n v="0"/>
    <n v="2913"/>
    <m/>
    <m/>
    <s v="PCP RM &amp; PM"/>
  </r>
  <r>
    <s v="ZROH"/>
    <x v="0"/>
    <x v="16"/>
    <x v="16"/>
    <n v="102"/>
    <n v="110"/>
    <x v="75"/>
    <n v="40"/>
    <n v="114"/>
    <s v="MIRO"/>
    <s v="Purchase"/>
    <s v="RE"/>
    <n v="2016"/>
    <x v="1"/>
    <n v="5105698352"/>
    <n v="1471"/>
    <n v="1"/>
    <s v="INR"/>
    <x v="4"/>
    <x v="4"/>
    <x v="0"/>
    <n v="275"/>
    <s v="KG"/>
    <m/>
    <s v="V0"/>
    <s v="0% INPUT TAX"/>
    <s v="CHA"/>
    <s v="CLEARING CHARGES"/>
    <n v="0"/>
    <n v="0"/>
    <n v="0"/>
    <n v="0"/>
    <n v="0"/>
    <n v="0"/>
    <m/>
    <n v="0"/>
    <n v="0"/>
    <n v="0"/>
    <n v="0"/>
    <n v="290"/>
    <m/>
    <m/>
    <s v="PCP RM &amp; PM"/>
  </r>
  <r>
    <s v="ZROH"/>
    <x v="0"/>
    <x v="16"/>
    <x v="16"/>
    <n v="102"/>
    <n v="110"/>
    <x v="75"/>
    <n v="40"/>
    <n v="114"/>
    <s v="MIRO"/>
    <s v="Purchase"/>
    <s v="RE"/>
    <n v="2016"/>
    <x v="1"/>
    <n v="5105698352"/>
    <n v="1471"/>
    <n v="1"/>
    <s v="INR"/>
    <x v="4"/>
    <x v="4"/>
    <x v="0"/>
    <n v="275"/>
    <s v="KG"/>
    <m/>
    <s v="V0"/>
    <s v="0% INPUT TAX"/>
    <s v="CHA"/>
    <s v="CLEARING CHARGES"/>
    <n v="0"/>
    <n v="0"/>
    <n v="0"/>
    <n v="0"/>
    <n v="0"/>
    <n v="0"/>
    <m/>
    <n v="0"/>
    <n v="0"/>
    <n v="0"/>
    <n v="0"/>
    <n v="7242"/>
    <m/>
    <m/>
    <s v="PCP RM &amp; PM"/>
  </r>
  <r>
    <s v="ZROH"/>
    <x v="0"/>
    <x v="13"/>
    <x v="13"/>
    <n v="102"/>
    <n v="110"/>
    <x v="75"/>
    <n v="50"/>
    <n v="114"/>
    <s v="MIRO"/>
    <s v="Purchase"/>
    <s v="RE"/>
    <n v="2016"/>
    <x v="1"/>
    <n v="5105698353"/>
    <n v="1552"/>
    <n v="1"/>
    <s v="INR"/>
    <x v="4"/>
    <x v="4"/>
    <x v="0"/>
    <n v="90"/>
    <s v="KG"/>
    <m/>
    <s v="V0"/>
    <s v="0% INPUT TAX"/>
    <s v="CHA"/>
    <s v="CLEARING CHARGES"/>
    <n v="0"/>
    <n v="0"/>
    <n v="0"/>
    <n v="0"/>
    <n v="0"/>
    <n v="0"/>
    <m/>
    <n v="0"/>
    <n v="0"/>
    <n v="0"/>
    <n v="0"/>
    <n v="50"/>
    <m/>
    <m/>
    <s v="PCP RM &amp; PM"/>
  </r>
  <r>
    <s v="ZROH"/>
    <x v="0"/>
    <x v="13"/>
    <x v="13"/>
    <n v="102"/>
    <n v="110"/>
    <x v="75"/>
    <n v="50"/>
    <n v="114"/>
    <s v="MIRO"/>
    <s v="Purchase"/>
    <s v="RE"/>
    <n v="2016"/>
    <x v="1"/>
    <n v="5105698353"/>
    <n v="1552"/>
    <n v="1"/>
    <s v="INR"/>
    <x v="4"/>
    <x v="4"/>
    <x v="0"/>
    <n v="90"/>
    <s v="KG"/>
    <m/>
    <s v="V0"/>
    <s v="0% INPUT TAX"/>
    <s v="CHA"/>
    <s v="CLEARING CHARGES"/>
    <n v="0"/>
    <n v="0"/>
    <n v="0"/>
    <n v="0"/>
    <n v="0"/>
    <n v="0"/>
    <m/>
    <n v="0"/>
    <n v="0"/>
    <n v="0"/>
    <n v="0"/>
    <n v="344"/>
    <m/>
    <m/>
    <s v="PCP RM &amp; PM"/>
  </r>
  <r>
    <s v="ZROH"/>
    <x v="0"/>
    <x v="13"/>
    <x v="13"/>
    <n v="102"/>
    <n v="110"/>
    <x v="75"/>
    <n v="50"/>
    <n v="114"/>
    <s v="MIRO"/>
    <s v="Purchase"/>
    <s v="RE"/>
    <n v="2016"/>
    <x v="1"/>
    <n v="5105698353"/>
    <n v="1552"/>
    <n v="1"/>
    <s v="INR"/>
    <x v="4"/>
    <x v="4"/>
    <x v="0"/>
    <n v="90"/>
    <s v="KG"/>
    <m/>
    <s v="V0"/>
    <s v="0% INPUT TAX"/>
    <s v="CHA"/>
    <s v="CLEARING CHARGES"/>
    <n v="0"/>
    <n v="0"/>
    <n v="0"/>
    <n v="0"/>
    <n v="0"/>
    <n v="0"/>
    <m/>
    <n v="0"/>
    <n v="0"/>
    <n v="0"/>
    <n v="0"/>
    <n v="728"/>
    <m/>
    <m/>
    <s v="PCP RM &amp; PM"/>
  </r>
  <r>
    <s v="ZROH"/>
    <x v="0"/>
    <x v="13"/>
    <x v="13"/>
    <n v="102"/>
    <n v="110"/>
    <x v="75"/>
    <n v="50"/>
    <n v="114"/>
    <s v="MIRO"/>
    <s v="Purchase"/>
    <s v="RE"/>
    <n v="2016"/>
    <x v="1"/>
    <n v="5105698353"/>
    <n v="1552"/>
    <n v="1"/>
    <s v="INR"/>
    <x v="4"/>
    <x v="4"/>
    <x v="0"/>
    <n v="90"/>
    <s v="KG"/>
    <m/>
    <s v="V0"/>
    <s v="0% INPUT TAX"/>
    <s v="CHA"/>
    <s v="CLEARING CHARGES"/>
    <n v="0"/>
    <n v="0"/>
    <n v="0"/>
    <n v="0"/>
    <n v="0"/>
    <n v="0"/>
    <m/>
    <n v="0"/>
    <n v="0"/>
    <n v="0"/>
    <n v="0"/>
    <n v="188"/>
    <m/>
    <m/>
    <s v="PCP RM &amp; PM"/>
  </r>
  <r>
    <s v="ZROH"/>
    <x v="0"/>
    <x v="13"/>
    <x v="13"/>
    <n v="102"/>
    <n v="110"/>
    <x v="75"/>
    <n v="50"/>
    <n v="114"/>
    <s v="MIRO"/>
    <s v="Purchase"/>
    <s v="RE"/>
    <n v="2016"/>
    <x v="1"/>
    <n v="5105698353"/>
    <n v="1552"/>
    <n v="1"/>
    <s v="INR"/>
    <x v="4"/>
    <x v="4"/>
    <x v="0"/>
    <n v="90"/>
    <s v="KG"/>
    <m/>
    <s v="V0"/>
    <s v="0% INPUT TAX"/>
    <s v="CHA"/>
    <s v="CLEARING CHARGES"/>
    <n v="0"/>
    <n v="0"/>
    <n v="0"/>
    <n v="0"/>
    <n v="0"/>
    <n v="0"/>
    <m/>
    <n v="0"/>
    <n v="0"/>
    <n v="0"/>
    <n v="0"/>
    <n v="1512"/>
    <m/>
    <m/>
    <s v="PCP RM &amp; PM"/>
  </r>
  <r>
    <s v="ZROH"/>
    <x v="0"/>
    <x v="13"/>
    <x v="13"/>
    <n v="102"/>
    <n v="110"/>
    <x v="75"/>
    <n v="60"/>
    <n v="114"/>
    <s v="MIRO"/>
    <s v="Purchase"/>
    <s v="RE"/>
    <n v="2016"/>
    <x v="1"/>
    <n v="5105698353"/>
    <n v="1552"/>
    <n v="1"/>
    <s v="INR"/>
    <x v="4"/>
    <x v="4"/>
    <x v="0"/>
    <n v="510"/>
    <s v="KG"/>
    <m/>
    <s v="V0"/>
    <s v="0% INPUT TAX"/>
    <s v="CHA"/>
    <s v="CLEARING CHARGES"/>
    <n v="0"/>
    <n v="0"/>
    <n v="0"/>
    <n v="0"/>
    <n v="0"/>
    <n v="0"/>
    <m/>
    <n v="0"/>
    <n v="0"/>
    <n v="0"/>
    <n v="0"/>
    <n v="50"/>
    <m/>
    <m/>
    <s v="PCP RM &amp; PM"/>
  </r>
  <r>
    <s v="ZROH"/>
    <x v="0"/>
    <x v="13"/>
    <x v="13"/>
    <n v="102"/>
    <n v="110"/>
    <x v="75"/>
    <n v="60"/>
    <n v="114"/>
    <s v="MIRO"/>
    <s v="Purchase"/>
    <s v="RE"/>
    <n v="2016"/>
    <x v="1"/>
    <n v="5105698353"/>
    <n v="1552"/>
    <n v="1"/>
    <s v="INR"/>
    <x v="4"/>
    <x v="4"/>
    <x v="0"/>
    <n v="510"/>
    <s v="KG"/>
    <m/>
    <s v="V0"/>
    <s v="0% INPUT TAX"/>
    <s v="CHA"/>
    <s v="CLEARING CHARGES"/>
    <n v="0"/>
    <n v="0"/>
    <n v="0"/>
    <n v="0"/>
    <n v="0"/>
    <n v="0"/>
    <m/>
    <n v="0"/>
    <n v="0"/>
    <n v="0"/>
    <n v="0"/>
    <n v="1946"/>
    <m/>
    <m/>
    <s v="PCP RM &amp; PM"/>
  </r>
  <r>
    <s v="ZROH"/>
    <x v="0"/>
    <x v="13"/>
    <x v="13"/>
    <n v="102"/>
    <n v="110"/>
    <x v="75"/>
    <n v="60"/>
    <n v="114"/>
    <s v="MIRO"/>
    <s v="Purchase"/>
    <s v="RE"/>
    <n v="2016"/>
    <x v="1"/>
    <n v="5105698353"/>
    <n v="1552"/>
    <n v="1"/>
    <s v="INR"/>
    <x v="4"/>
    <x v="4"/>
    <x v="0"/>
    <n v="510"/>
    <s v="KG"/>
    <m/>
    <s v="V0"/>
    <s v="0% INPUT TAX"/>
    <s v="CHA"/>
    <s v="CLEARING CHARGES"/>
    <n v="0"/>
    <n v="0"/>
    <n v="0"/>
    <n v="0"/>
    <n v="0"/>
    <n v="0"/>
    <m/>
    <n v="0"/>
    <n v="0"/>
    <n v="0"/>
    <n v="0"/>
    <n v="4125"/>
    <m/>
    <m/>
    <s v="PCP RM &amp; PM"/>
  </r>
  <r>
    <s v="ZROH"/>
    <x v="0"/>
    <x v="13"/>
    <x v="13"/>
    <n v="102"/>
    <n v="110"/>
    <x v="75"/>
    <n v="60"/>
    <n v="114"/>
    <s v="MIRO"/>
    <s v="Purchase"/>
    <s v="RE"/>
    <n v="2016"/>
    <x v="1"/>
    <n v="5105698353"/>
    <n v="1552"/>
    <n v="1"/>
    <s v="INR"/>
    <x v="4"/>
    <x v="4"/>
    <x v="0"/>
    <n v="510"/>
    <s v="KG"/>
    <m/>
    <s v="V0"/>
    <s v="0% INPUT TAX"/>
    <s v="CHA"/>
    <s v="CLEARING CHARGES"/>
    <n v="0"/>
    <n v="0"/>
    <n v="0"/>
    <n v="0"/>
    <n v="0"/>
    <n v="0"/>
    <m/>
    <n v="0"/>
    <n v="0"/>
    <n v="0"/>
    <n v="0"/>
    <n v="1062"/>
    <m/>
    <m/>
    <s v="PCP RM &amp; PM"/>
  </r>
  <r>
    <s v="ZROH"/>
    <x v="0"/>
    <x v="13"/>
    <x v="13"/>
    <n v="102"/>
    <n v="110"/>
    <x v="75"/>
    <n v="60"/>
    <n v="114"/>
    <s v="MIRO"/>
    <s v="Purchase"/>
    <s v="RE"/>
    <n v="2016"/>
    <x v="1"/>
    <n v="5105698353"/>
    <n v="1552"/>
    <n v="1"/>
    <s v="INR"/>
    <x v="4"/>
    <x v="4"/>
    <x v="0"/>
    <n v="510"/>
    <s v="KG"/>
    <m/>
    <s v="V0"/>
    <s v="0% INPUT TAX"/>
    <s v="CHA"/>
    <s v="CLEARING CHARGES"/>
    <n v="0"/>
    <n v="0"/>
    <n v="0"/>
    <n v="0"/>
    <n v="0"/>
    <n v="0"/>
    <m/>
    <n v="0"/>
    <n v="0"/>
    <n v="0"/>
    <n v="0"/>
    <n v="8566"/>
    <m/>
    <m/>
    <s v="PCP RM &amp; PM"/>
  </r>
  <r>
    <s v="ZROH"/>
    <x v="3"/>
    <x v="11"/>
    <x v="11"/>
    <n v="102"/>
    <n v="120"/>
    <x v="79"/>
    <n v="10"/>
    <n v="114"/>
    <s v="MIRO"/>
    <s v="Purchase"/>
    <s v="RE"/>
    <n v="2016"/>
    <x v="1"/>
    <n v="5105698354"/>
    <n v="1449"/>
    <n v="1"/>
    <s v="INR"/>
    <x v="4"/>
    <x v="4"/>
    <x v="0"/>
    <n v="190"/>
    <s v="KG"/>
    <m/>
    <s v="V0"/>
    <s v="0% INPUT TAX"/>
    <s v="CHA"/>
    <s v="CLEARING CHARGES"/>
    <n v="0"/>
    <n v="0"/>
    <n v="0"/>
    <n v="0"/>
    <n v="0"/>
    <n v="0"/>
    <m/>
    <n v="0"/>
    <n v="0"/>
    <n v="0"/>
    <n v="0"/>
    <n v="50"/>
    <m/>
    <m/>
    <s v="PCP RM &amp; PM"/>
  </r>
  <r>
    <s v="ZROH"/>
    <x v="3"/>
    <x v="11"/>
    <x v="11"/>
    <n v="102"/>
    <n v="120"/>
    <x v="79"/>
    <n v="10"/>
    <n v="114"/>
    <s v="MIRO"/>
    <s v="Purchase"/>
    <s v="RE"/>
    <n v="2016"/>
    <x v="1"/>
    <n v="5105698354"/>
    <n v="1449"/>
    <n v="1"/>
    <s v="INR"/>
    <x v="4"/>
    <x v="4"/>
    <x v="0"/>
    <n v="190"/>
    <s v="KG"/>
    <m/>
    <s v="V0"/>
    <s v="0% INPUT TAX"/>
    <s v="CHA"/>
    <s v="CLEARING CHARGES"/>
    <n v="0"/>
    <n v="0"/>
    <n v="0"/>
    <n v="0"/>
    <n v="0"/>
    <n v="0"/>
    <m/>
    <n v="0"/>
    <n v="0"/>
    <n v="0"/>
    <n v="0"/>
    <n v="1140"/>
    <m/>
    <m/>
    <s v="PCP RM &amp; PM"/>
  </r>
  <r>
    <s v="ZROH"/>
    <x v="3"/>
    <x v="11"/>
    <x v="11"/>
    <n v="102"/>
    <n v="120"/>
    <x v="79"/>
    <n v="10"/>
    <n v="114"/>
    <s v="MIRO"/>
    <s v="Purchase"/>
    <s v="RE"/>
    <n v="2016"/>
    <x v="1"/>
    <n v="5105698354"/>
    <n v="1449"/>
    <n v="1"/>
    <s v="INR"/>
    <x v="4"/>
    <x v="4"/>
    <x v="0"/>
    <n v="190"/>
    <s v="KG"/>
    <m/>
    <s v="V0"/>
    <s v="0% INPUT TAX"/>
    <s v="CHA"/>
    <s v="CLEARING CHARGES"/>
    <n v="0"/>
    <n v="0"/>
    <n v="0"/>
    <n v="0"/>
    <n v="0"/>
    <n v="0"/>
    <m/>
    <n v="0"/>
    <n v="0"/>
    <n v="0"/>
    <n v="0"/>
    <n v="1277.5"/>
    <m/>
    <m/>
    <s v="PCP RM &amp; PM"/>
  </r>
  <r>
    <s v="ZROH"/>
    <x v="3"/>
    <x v="11"/>
    <x v="11"/>
    <n v="102"/>
    <n v="120"/>
    <x v="79"/>
    <n v="10"/>
    <n v="114"/>
    <s v="MIRO"/>
    <s v="Purchase"/>
    <s v="RE"/>
    <n v="2016"/>
    <x v="1"/>
    <n v="5105698354"/>
    <n v="1449"/>
    <n v="1"/>
    <s v="INR"/>
    <x v="4"/>
    <x v="4"/>
    <x v="0"/>
    <n v="190"/>
    <s v="KG"/>
    <m/>
    <s v="V0"/>
    <s v="0% INPUT TAX"/>
    <s v="CHA"/>
    <s v="CLEARING CHARGES"/>
    <n v="0"/>
    <n v="0"/>
    <n v="0"/>
    <n v="0"/>
    <n v="0"/>
    <n v="0"/>
    <m/>
    <n v="0"/>
    <n v="0"/>
    <n v="0"/>
    <n v="0"/>
    <n v="132.5"/>
    <m/>
    <m/>
    <s v="PCP RM &amp; PM"/>
  </r>
  <r>
    <s v="ZROH"/>
    <x v="3"/>
    <x v="11"/>
    <x v="11"/>
    <n v="102"/>
    <n v="120"/>
    <x v="79"/>
    <n v="10"/>
    <n v="114"/>
    <s v="MIRO"/>
    <s v="Purchase"/>
    <s v="RE"/>
    <n v="2016"/>
    <x v="1"/>
    <n v="5105698354"/>
    <n v="1449"/>
    <n v="1"/>
    <s v="INR"/>
    <x v="4"/>
    <x v="4"/>
    <x v="0"/>
    <n v="190"/>
    <s v="KG"/>
    <m/>
    <s v="V0"/>
    <s v="0% INPUT TAX"/>
    <s v="CHA"/>
    <s v="CLEARING CHARGES"/>
    <n v="0"/>
    <n v="0"/>
    <n v="0"/>
    <n v="0"/>
    <n v="0"/>
    <n v="0"/>
    <m/>
    <n v="0"/>
    <n v="0"/>
    <n v="0"/>
    <n v="0"/>
    <n v="5848"/>
    <m/>
    <m/>
    <s v="PCP RM &amp; PM"/>
  </r>
  <r>
    <s v="ZROH"/>
    <x v="3"/>
    <x v="11"/>
    <x v="11"/>
    <n v="102"/>
    <n v="120"/>
    <x v="79"/>
    <n v="20"/>
    <n v="114"/>
    <s v="MIRO"/>
    <s v="Purchase"/>
    <s v="RE"/>
    <n v="2016"/>
    <x v="1"/>
    <n v="5105698354"/>
    <n v="1449"/>
    <n v="1"/>
    <s v="INR"/>
    <x v="4"/>
    <x v="4"/>
    <x v="0"/>
    <n v="190"/>
    <s v="KG"/>
    <m/>
    <s v="V0"/>
    <s v="0% INPUT TAX"/>
    <s v="CHA"/>
    <s v="CLEARING CHARGES"/>
    <n v="0"/>
    <n v="0"/>
    <n v="0"/>
    <n v="0"/>
    <n v="0"/>
    <n v="0"/>
    <m/>
    <n v="0"/>
    <n v="0"/>
    <n v="0"/>
    <n v="0"/>
    <n v="52"/>
    <m/>
    <m/>
    <s v="PCP RM &amp; PM"/>
  </r>
  <r>
    <s v="ZROH"/>
    <x v="3"/>
    <x v="11"/>
    <x v="11"/>
    <n v="102"/>
    <n v="120"/>
    <x v="79"/>
    <n v="20"/>
    <n v="114"/>
    <s v="MIRO"/>
    <s v="Purchase"/>
    <s v="RE"/>
    <n v="2016"/>
    <x v="1"/>
    <n v="5105698354"/>
    <n v="1449"/>
    <n v="1"/>
    <s v="INR"/>
    <x v="4"/>
    <x v="4"/>
    <x v="0"/>
    <n v="190"/>
    <s v="KG"/>
    <m/>
    <s v="V0"/>
    <s v="0% INPUT TAX"/>
    <s v="CHA"/>
    <s v="CLEARING CHARGES"/>
    <n v="0"/>
    <n v="0"/>
    <n v="0"/>
    <n v="0"/>
    <n v="0"/>
    <n v="0"/>
    <m/>
    <n v="0"/>
    <n v="0"/>
    <n v="0"/>
    <n v="0"/>
    <n v="1140"/>
    <m/>
    <m/>
    <s v="PCP RM &amp; PM"/>
  </r>
  <r>
    <s v="ZROH"/>
    <x v="3"/>
    <x v="11"/>
    <x v="11"/>
    <n v="102"/>
    <n v="120"/>
    <x v="79"/>
    <n v="20"/>
    <n v="114"/>
    <s v="MIRO"/>
    <s v="Purchase"/>
    <s v="RE"/>
    <n v="2016"/>
    <x v="1"/>
    <n v="5105698354"/>
    <n v="1449"/>
    <n v="1"/>
    <s v="INR"/>
    <x v="4"/>
    <x v="4"/>
    <x v="0"/>
    <n v="190"/>
    <s v="KG"/>
    <m/>
    <s v="V0"/>
    <s v="0% INPUT TAX"/>
    <s v="CHA"/>
    <s v="CLEARING CHARGES"/>
    <n v="0"/>
    <n v="0"/>
    <n v="0"/>
    <n v="0"/>
    <n v="0"/>
    <n v="0"/>
    <m/>
    <n v="0"/>
    <n v="0"/>
    <n v="0"/>
    <n v="0"/>
    <n v="1277.5"/>
    <m/>
    <m/>
    <s v="PCP RM &amp; PM"/>
  </r>
  <r>
    <s v="ZROH"/>
    <x v="3"/>
    <x v="11"/>
    <x v="11"/>
    <n v="102"/>
    <n v="120"/>
    <x v="79"/>
    <n v="20"/>
    <n v="114"/>
    <s v="MIRO"/>
    <s v="Purchase"/>
    <s v="RE"/>
    <n v="2016"/>
    <x v="1"/>
    <n v="5105698354"/>
    <n v="1449"/>
    <n v="1"/>
    <s v="INR"/>
    <x v="4"/>
    <x v="4"/>
    <x v="0"/>
    <n v="190"/>
    <s v="KG"/>
    <m/>
    <s v="V0"/>
    <s v="0% INPUT TAX"/>
    <s v="CHA"/>
    <s v="CLEARING CHARGES"/>
    <n v="0"/>
    <n v="0"/>
    <n v="0"/>
    <n v="0"/>
    <n v="0"/>
    <n v="0"/>
    <m/>
    <n v="0"/>
    <n v="0"/>
    <n v="0"/>
    <n v="0"/>
    <n v="132.5"/>
    <m/>
    <m/>
    <s v="PCP RM &amp; PM"/>
  </r>
  <r>
    <s v="ZROH"/>
    <x v="3"/>
    <x v="11"/>
    <x v="11"/>
    <n v="102"/>
    <n v="120"/>
    <x v="79"/>
    <n v="20"/>
    <n v="114"/>
    <s v="MIRO"/>
    <s v="Purchase"/>
    <s v="RE"/>
    <n v="2016"/>
    <x v="1"/>
    <n v="5105698354"/>
    <n v="1449"/>
    <n v="1"/>
    <s v="INR"/>
    <x v="4"/>
    <x v="4"/>
    <x v="0"/>
    <n v="190"/>
    <s v="KG"/>
    <m/>
    <s v="V0"/>
    <s v="0% INPUT TAX"/>
    <s v="CHA"/>
    <s v="CLEARING CHARGES"/>
    <n v="0"/>
    <n v="0"/>
    <n v="0"/>
    <n v="0"/>
    <n v="0"/>
    <n v="0"/>
    <m/>
    <n v="0"/>
    <n v="0"/>
    <n v="0"/>
    <n v="0"/>
    <n v="5848"/>
    <m/>
    <m/>
    <s v="PCP RM &amp; PM"/>
  </r>
  <r>
    <s v="ZROH"/>
    <x v="0"/>
    <x v="16"/>
    <x v="16"/>
    <n v="102"/>
    <n v="110"/>
    <x v="75"/>
    <n v="30"/>
    <n v="114"/>
    <s v="MIRO"/>
    <s v="Purchase"/>
    <s v="RE"/>
    <n v="2016"/>
    <x v="1"/>
    <n v="5105698350"/>
    <n v="1471"/>
    <n v="1"/>
    <s v="INR"/>
    <x v="4"/>
    <x v="4"/>
    <x v="0"/>
    <n v="100"/>
    <s v="KG"/>
    <m/>
    <s v="V0"/>
    <s v="0% INPUT TAX"/>
    <s v="CHA"/>
    <s v="CLEARING CHARGES"/>
    <n v="0"/>
    <n v="0"/>
    <n v="0"/>
    <n v="0"/>
    <n v="0"/>
    <n v="0"/>
    <m/>
    <n v="0"/>
    <n v="0"/>
    <n v="0"/>
    <n v="0"/>
    <n v="50"/>
    <m/>
    <m/>
    <s v="PCP RM &amp; PM"/>
  </r>
  <r>
    <s v="ZROH"/>
    <x v="0"/>
    <x v="16"/>
    <x v="16"/>
    <n v="102"/>
    <n v="110"/>
    <x v="75"/>
    <n v="30"/>
    <n v="114"/>
    <s v="MIRO"/>
    <s v="Purchase"/>
    <s v="RE"/>
    <n v="2016"/>
    <x v="1"/>
    <n v="5105698350"/>
    <n v="1471"/>
    <n v="1"/>
    <s v="INR"/>
    <x v="4"/>
    <x v="4"/>
    <x v="0"/>
    <n v="100"/>
    <s v="KG"/>
    <m/>
    <s v="V0"/>
    <s v="0% INPUT TAX"/>
    <s v="CHA"/>
    <s v="CLEARING CHARGES"/>
    <n v="0"/>
    <n v="0"/>
    <n v="0"/>
    <n v="0"/>
    <n v="0"/>
    <n v="0"/>
    <m/>
    <n v="0"/>
    <n v="0"/>
    <n v="0"/>
    <n v="0"/>
    <n v="1145"/>
    <m/>
    <m/>
    <s v="PCP RM &amp; PM"/>
  </r>
  <r>
    <s v="ZROH"/>
    <x v="0"/>
    <x v="16"/>
    <x v="16"/>
    <n v="102"/>
    <n v="110"/>
    <x v="75"/>
    <n v="30"/>
    <n v="114"/>
    <s v="MIRO"/>
    <s v="Purchase"/>
    <s v="RE"/>
    <n v="2016"/>
    <x v="1"/>
    <n v="5105698350"/>
    <n v="1471"/>
    <n v="1"/>
    <s v="INR"/>
    <x v="4"/>
    <x v="4"/>
    <x v="0"/>
    <n v="100"/>
    <s v="KG"/>
    <m/>
    <s v="V0"/>
    <s v="0% INPUT TAX"/>
    <s v="CHA"/>
    <s v="CLEARING CHARGES"/>
    <n v="0"/>
    <n v="0"/>
    <n v="0"/>
    <n v="0"/>
    <n v="0"/>
    <n v="0"/>
    <m/>
    <n v="0"/>
    <n v="0"/>
    <n v="0"/>
    <n v="0"/>
    <n v="1986.5"/>
    <m/>
    <m/>
    <s v="PCP RM &amp; PM"/>
  </r>
  <r>
    <s v="ZROH"/>
    <x v="0"/>
    <x v="16"/>
    <x v="16"/>
    <n v="102"/>
    <n v="110"/>
    <x v="75"/>
    <n v="30"/>
    <n v="114"/>
    <s v="MIRO"/>
    <s v="Purchase"/>
    <s v="RE"/>
    <n v="2016"/>
    <x v="1"/>
    <n v="5105698350"/>
    <n v="1471"/>
    <n v="1"/>
    <s v="INR"/>
    <x v="4"/>
    <x v="4"/>
    <x v="0"/>
    <n v="100"/>
    <s v="KG"/>
    <m/>
    <s v="V0"/>
    <s v="0% INPUT TAX"/>
    <s v="CHA"/>
    <s v="CLEARING CHARGES"/>
    <n v="0"/>
    <n v="0"/>
    <n v="0"/>
    <n v="0"/>
    <n v="0"/>
    <n v="0"/>
    <m/>
    <n v="0"/>
    <n v="0"/>
    <n v="0"/>
    <n v="0"/>
    <n v="198"/>
    <m/>
    <m/>
    <s v="PCP RM &amp; PM"/>
  </r>
  <r>
    <s v="ZROH"/>
    <x v="0"/>
    <x v="16"/>
    <x v="16"/>
    <n v="102"/>
    <n v="110"/>
    <x v="75"/>
    <n v="30"/>
    <n v="114"/>
    <s v="MIRO"/>
    <s v="Purchase"/>
    <s v="RE"/>
    <n v="2016"/>
    <x v="1"/>
    <n v="5105698350"/>
    <n v="1471"/>
    <n v="1"/>
    <s v="INR"/>
    <x v="4"/>
    <x v="4"/>
    <x v="0"/>
    <n v="100"/>
    <s v="KG"/>
    <m/>
    <s v="V0"/>
    <s v="0% INPUT TAX"/>
    <s v="CHA"/>
    <s v="CLEARING CHARGES"/>
    <n v="0"/>
    <n v="0"/>
    <n v="0"/>
    <n v="0"/>
    <n v="0"/>
    <n v="0"/>
    <m/>
    <n v="0"/>
    <n v="0"/>
    <n v="0"/>
    <n v="0"/>
    <n v="4937.5"/>
    <m/>
    <m/>
    <s v="PCP RM &amp; PM"/>
  </r>
  <r>
    <s v="ZROH"/>
    <x v="0"/>
    <x v="16"/>
    <x v="16"/>
    <n v="102"/>
    <n v="110"/>
    <x v="75"/>
    <n v="40"/>
    <n v="114"/>
    <s v="MIRO"/>
    <s v="Purchase"/>
    <s v="RE"/>
    <n v="2016"/>
    <x v="1"/>
    <n v="5105698350"/>
    <n v="1471"/>
    <n v="1"/>
    <s v="INR"/>
    <x v="4"/>
    <x v="4"/>
    <x v="0"/>
    <n v="275"/>
    <s v="KG"/>
    <m/>
    <s v="V0"/>
    <s v="0% INPUT TAX"/>
    <s v="CHA"/>
    <s v="CLEARING CHARGES"/>
    <n v="0"/>
    <n v="0"/>
    <n v="0"/>
    <n v="0"/>
    <n v="0"/>
    <n v="0"/>
    <m/>
    <n v="0"/>
    <n v="0"/>
    <n v="0"/>
    <n v="0"/>
    <n v="50"/>
    <m/>
    <m/>
    <s v="PCP RM &amp; PM"/>
  </r>
  <r>
    <s v="ZROH"/>
    <x v="0"/>
    <x v="16"/>
    <x v="16"/>
    <n v="102"/>
    <n v="110"/>
    <x v="75"/>
    <n v="40"/>
    <n v="114"/>
    <s v="MIRO"/>
    <s v="Purchase"/>
    <s v="RE"/>
    <n v="2016"/>
    <x v="1"/>
    <n v="5105698350"/>
    <n v="1471"/>
    <n v="1"/>
    <s v="INR"/>
    <x v="4"/>
    <x v="4"/>
    <x v="0"/>
    <n v="275"/>
    <s v="KG"/>
    <m/>
    <s v="V0"/>
    <s v="0% INPUT TAX"/>
    <s v="CHA"/>
    <s v="CLEARING CHARGES"/>
    <n v="0"/>
    <n v="0"/>
    <n v="0"/>
    <n v="0"/>
    <n v="0"/>
    <n v="0"/>
    <m/>
    <n v="0"/>
    <n v="0"/>
    <n v="0"/>
    <n v="0"/>
    <n v="1145"/>
    <m/>
    <m/>
    <s v="PCP RM &amp; PM"/>
  </r>
  <r>
    <s v="ZROH"/>
    <x v="0"/>
    <x v="16"/>
    <x v="16"/>
    <n v="102"/>
    <n v="110"/>
    <x v="75"/>
    <n v="40"/>
    <n v="114"/>
    <s v="MIRO"/>
    <s v="Purchase"/>
    <s v="RE"/>
    <n v="2016"/>
    <x v="1"/>
    <n v="5105698350"/>
    <n v="1471"/>
    <n v="1"/>
    <s v="INR"/>
    <x v="4"/>
    <x v="4"/>
    <x v="0"/>
    <n v="275"/>
    <s v="KG"/>
    <m/>
    <s v="V0"/>
    <s v="0% INPUT TAX"/>
    <s v="CHA"/>
    <s v="CLEARING CHARGES"/>
    <n v="0"/>
    <n v="0"/>
    <n v="0"/>
    <n v="0"/>
    <n v="0"/>
    <n v="0"/>
    <m/>
    <n v="0"/>
    <n v="0"/>
    <n v="0"/>
    <n v="0"/>
    <n v="1986.5"/>
    <m/>
    <m/>
    <s v="PCP RM &amp; PM"/>
  </r>
  <r>
    <s v="ZROH"/>
    <x v="0"/>
    <x v="16"/>
    <x v="16"/>
    <n v="102"/>
    <n v="110"/>
    <x v="75"/>
    <n v="40"/>
    <n v="114"/>
    <s v="MIRO"/>
    <s v="Purchase"/>
    <s v="RE"/>
    <n v="2016"/>
    <x v="1"/>
    <n v="5105698350"/>
    <n v="1471"/>
    <n v="1"/>
    <s v="INR"/>
    <x v="4"/>
    <x v="4"/>
    <x v="0"/>
    <n v="275"/>
    <s v="KG"/>
    <m/>
    <s v="V0"/>
    <s v="0% INPUT TAX"/>
    <s v="CHA"/>
    <s v="CLEARING CHARGES"/>
    <n v="0"/>
    <n v="0"/>
    <n v="0"/>
    <n v="0"/>
    <n v="0"/>
    <n v="0"/>
    <m/>
    <n v="0"/>
    <n v="0"/>
    <n v="0"/>
    <n v="0"/>
    <n v="197"/>
    <m/>
    <m/>
    <s v="PCP RM &amp; PM"/>
  </r>
  <r>
    <s v="ZROH"/>
    <x v="0"/>
    <x v="16"/>
    <x v="16"/>
    <n v="102"/>
    <n v="110"/>
    <x v="75"/>
    <n v="40"/>
    <n v="114"/>
    <s v="MIRO"/>
    <s v="Purchase"/>
    <s v="RE"/>
    <n v="2016"/>
    <x v="1"/>
    <n v="5105698350"/>
    <n v="1471"/>
    <n v="1"/>
    <s v="INR"/>
    <x v="4"/>
    <x v="4"/>
    <x v="0"/>
    <n v="275"/>
    <s v="KG"/>
    <m/>
    <s v="V0"/>
    <s v="0% INPUT TAX"/>
    <s v="CHA"/>
    <s v="CLEARING CHARGES"/>
    <n v="0"/>
    <n v="0"/>
    <n v="0"/>
    <n v="0"/>
    <n v="0"/>
    <n v="0"/>
    <m/>
    <n v="0"/>
    <n v="0"/>
    <n v="0"/>
    <n v="0"/>
    <n v="4937.5"/>
    <m/>
    <m/>
    <s v="PCP RM &amp; PM"/>
  </r>
  <r>
    <s v="ZROH"/>
    <x v="2"/>
    <x v="17"/>
    <x v="17"/>
    <n v="102"/>
    <n v="120"/>
    <x v="76"/>
    <n v="10"/>
    <n v="114"/>
    <s v="MIRO"/>
    <s v="Purchase"/>
    <s v="RE"/>
    <n v="2016"/>
    <x v="1"/>
    <n v="5105698356"/>
    <n v="1425"/>
    <n v="1"/>
    <s v="INR"/>
    <x v="4"/>
    <x v="4"/>
    <x v="0"/>
    <n v="680"/>
    <s v="KG"/>
    <m/>
    <s v="V0"/>
    <s v="0% INPUT TAX"/>
    <s v="CHA"/>
    <s v="CLEARING CHARGES"/>
    <n v="0"/>
    <n v="0"/>
    <n v="0"/>
    <n v="0"/>
    <n v="0"/>
    <n v="0"/>
    <m/>
    <n v="0"/>
    <n v="0"/>
    <n v="0"/>
    <n v="0"/>
    <n v="102"/>
    <m/>
    <m/>
    <s v="PCP RM &amp; PM"/>
  </r>
  <r>
    <s v="ZROH"/>
    <x v="2"/>
    <x v="17"/>
    <x v="17"/>
    <n v="102"/>
    <n v="120"/>
    <x v="76"/>
    <n v="10"/>
    <n v="114"/>
    <s v="MIRO"/>
    <s v="Purchase"/>
    <s v="RE"/>
    <n v="2016"/>
    <x v="1"/>
    <n v="5105698356"/>
    <n v="1425"/>
    <n v="1"/>
    <s v="INR"/>
    <x v="4"/>
    <x v="4"/>
    <x v="0"/>
    <n v="680"/>
    <s v="KG"/>
    <m/>
    <s v="V0"/>
    <s v="0% INPUT TAX"/>
    <s v="CHA"/>
    <s v="CLEARING CHARGES"/>
    <n v="0"/>
    <n v="0"/>
    <n v="0"/>
    <n v="0"/>
    <n v="0"/>
    <n v="0"/>
    <m/>
    <n v="0"/>
    <n v="0"/>
    <n v="0"/>
    <n v="0"/>
    <n v="2280"/>
    <m/>
    <m/>
    <s v="PCP RM &amp; PM"/>
  </r>
  <r>
    <s v="ZROH"/>
    <x v="2"/>
    <x v="17"/>
    <x v="17"/>
    <n v="102"/>
    <n v="120"/>
    <x v="76"/>
    <n v="10"/>
    <n v="114"/>
    <s v="MIRO"/>
    <s v="Purchase"/>
    <s v="RE"/>
    <n v="2016"/>
    <x v="1"/>
    <n v="5105698356"/>
    <n v="1425"/>
    <n v="1"/>
    <s v="INR"/>
    <x v="4"/>
    <x v="4"/>
    <x v="0"/>
    <n v="680"/>
    <s v="KG"/>
    <m/>
    <s v="V0"/>
    <s v="0% INPUT TAX"/>
    <s v="CHA"/>
    <s v="CLEARING CHARGES"/>
    <n v="0"/>
    <n v="0"/>
    <n v="0"/>
    <n v="0"/>
    <n v="0"/>
    <n v="0"/>
    <m/>
    <n v="0"/>
    <n v="0"/>
    <n v="0"/>
    <n v="0"/>
    <n v="7434"/>
    <m/>
    <m/>
    <s v="PCP RM &amp; PM"/>
  </r>
  <r>
    <s v="ZROH"/>
    <x v="2"/>
    <x v="17"/>
    <x v="17"/>
    <n v="102"/>
    <n v="120"/>
    <x v="76"/>
    <n v="10"/>
    <n v="114"/>
    <s v="MIRO"/>
    <s v="Purchase"/>
    <s v="RE"/>
    <n v="2016"/>
    <x v="1"/>
    <n v="5105698356"/>
    <n v="1425"/>
    <n v="1"/>
    <s v="INR"/>
    <x v="4"/>
    <x v="4"/>
    <x v="0"/>
    <n v="680"/>
    <s v="KG"/>
    <m/>
    <s v="V0"/>
    <s v="0% INPUT TAX"/>
    <s v="CHA"/>
    <s v="CLEARING CHARGES"/>
    <n v="0"/>
    <n v="0"/>
    <n v="0"/>
    <n v="0"/>
    <n v="0"/>
    <n v="0"/>
    <m/>
    <n v="0"/>
    <n v="0"/>
    <n v="0"/>
    <n v="0"/>
    <n v="737"/>
    <m/>
    <m/>
    <s v="PCP RM &amp; PM"/>
  </r>
  <r>
    <s v="ZROH"/>
    <x v="2"/>
    <x v="17"/>
    <x v="17"/>
    <n v="102"/>
    <n v="120"/>
    <x v="76"/>
    <n v="10"/>
    <n v="114"/>
    <s v="MIRO"/>
    <s v="Purchase"/>
    <s v="RE"/>
    <n v="2016"/>
    <x v="1"/>
    <n v="5105698356"/>
    <n v="1425"/>
    <n v="1"/>
    <s v="INR"/>
    <x v="4"/>
    <x v="4"/>
    <x v="0"/>
    <n v="680"/>
    <s v="KG"/>
    <m/>
    <s v="V0"/>
    <s v="0% INPUT TAX"/>
    <s v="CHA"/>
    <s v="CLEARING CHARGES"/>
    <n v="0"/>
    <n v="0"/>
    <n v="0"/>
    <n v="0"/>
    <n v="0"/>
    <n v="0"/>
    <m/>
    <n v="0"/>
    <n v="0"/>
    <n v="0"/>
    <n v="0"/>
    <n v="18467"/>
    <m/>
    <m/>
    <s v="PCP RM &amp; PM"/>
  </r>
  <r>
    <s v="ZROH"/>
    <x v="0"/>
    <x v="13"/>
    <x v="13"/>
    <n v="102"/>
    <n v="110"/>
    <x v="85"/>
    <n v="10"/>
    <n v="114"/>
    <s v="MIRO"/>
    <s v="Purchase"/>
    <s v="RE"/>
    <n v="2016"/>
    <x v="1"/>
    <n v="5105698749"/>
    <n v="3580958"/>
    <n v="1"/>
    <s v="INR"/>
    <x v="0"/>
    <x v="0"/>
    <x v="0"/>
    <n v="275"/>
    <s v="KG"/>
    <m/>
    <s v="V0"/>
    <s v="0% INPUT TAX"/>
    <m/>
    <s v="ADD. CUSTOM DUTY-4%"/>
    <n v="44884.9"/>
    <n v="44884.9"/>
    <n v="0"/>
    <n v="0"/>
    <n v="0"/>
    <n v="0"/>
    <m/>
    <n v="0"/>
    <n v="0"/>
    <n v="44884.9"/>
    <n v="0"/>
    <n v="0"/>
    <m/>
    <m/>
    <s v="PCP RM &amp; PM"/>
  </r>
  <r>
    <s v="ZROH"/>
    <x v="0"/>
    <x v="13"/>
    <x v="13"/>
    <n v="102"/>
    <n v="110"/>
    <x v="85"/>
    <n v="10"/>
    <n v="114"/>
    <s v="MIRO"/>
    <s v="Purchase"/>
    <s v="RE"/>
    <n v="2016"/>
    <x v="1"/>
    <n v="5105698749"/>
    <n v="3580958"/>
    <n v="1"/>
    <s v="INR"/>
    <x v="0"/>
    <x v="0"/>
    <x v="0"/>
    <n v="275"/>
    <s v="KG"/>
    <m/>
    <s v="V0"/>
    <s v="0% INPUT TAX"/>
    <m/>
    <s v="BASIC CUSTOM-10%"/>
    <n v="2132"/>
    <n v="2132"/>
    <n v="0"/>
    <n v="0"/>
    <n v="2132"/>
    <n v="0"/>
    <m/>
    <n v="0"/>
    <n v="0"/>
    <n v="0"/>
    <n v="0"/>
    <n v="0"/>
    <m/>
    <m/>
    <s v="PCP RM &amp; PM"/>
  </r>
  <r>
    <s v="ZROH"/>
    <x v="0"/>
    <x v="13"/>
    <x v="13"/>
    <n v="102"/>
    <n v="110"/>
    <x v="85"/>
    <n v="10"/>
    <n v="114"/>
    <s v="MIRO"/>
    <s v="Purchase"/>
    <s v="RE"/>
    <n v="2016"/>
    <x v="1"/>
    <n v="5105698749"/>
    <n v="3580958"/>
    <n v="1"/>
    <s v="INR"/>
    <x v="0"/>
    <x v="0"/>
    <x v="0"/>
    <n v="275"/>
    <s v="KG"/>
    <m/>
    <s v="V0"/>
    <s v="0% INPUT TAX"/>
    <m/>
    <s v="ECess - Basic Custom-2%"/>
    <n v="1066"/>
    <n v="1066"/>
    <n v="0"/>
    <n v="0"/>
    <n v="0"/>
    <n v="0"/>
    <m/>
    <n v="1066"/>
    <n v="0"/>
    <n v="0"/>
    <n v="0"/>
    <n v="0"/>
    <m/>
    <m/>
    <s v="PCP RM &amp; PM"/>
  </r>
  <r>
    <s v="ZROH"/>
    <x v="0"/>
    <x v="13"/>
    <x v="13"/>
    <n v="102"/>
    <n v="110"/>
    <x v="85"/>
    <n v="10"/>
    <n v="114"/>
    <s v="MIRO"/>
    <s v="Purchase"/>
    <s v="RE"/>
    <n v="2016"/>
    <x v="1"/>
    <n v="5105698749"/>
    <n v="3580958"/>
    <n v="1"/>
    <s v="INR"/>
    <x v="0"/>
    <x v="0"/>
    <x v="0"/>
    <n v="275"/>
    <s v="KG"/>
    <m/>
    <s v="V0"/>
    <s v="0% INPUT TAX"/>
    <m/>
    <s v="SECess-Basic Customs-1%"/>
    <n v="22345.9"/>
    <n v="22345.9"/>
    <n v="0"/>
    <n v="0"/>
    <n v="0"/>
    <n v="0"/>
    <m/>
    <n v="0"/>
    <n v="22345.9"/>
    <n v="0"/>
    <n v="0"/>
    <n v="0"/>
    <m/>
    <m/>
    <s v="PCP RM &amp; PM"/>
  </r>
  <r>
    <s v="ZROH"/>
    <x v="0"/>
    <x v="13"/>
    <x v="13"/>
    <n v="102"/>
    <n v="110"/>
    <x v="85"/>
    <n v="10"/>
    <n v="114"/>
    <s v="MIRO"/>
    <s v="Purchase"/>
    <s v="RE"/>
    <n v="2016"/>
    <x v="1"/>
    <n v="5105698749"/>
    <n v="3580958"/>
    <n v="1"/>
    <s v="INR"/>
    <x v="0"/>
    <x v="0"/>
    <x v="0"/>
    <n v="275"/>
    <s v="KG"/>
    <m/>
    <s v="V0"/>
    <s v="0% INPUT TAX"/>
    <m/>
    <s v="CVD-12.5%"/>
    <n v="61716.7"/>
    <n v="61716.7"/>
    <n v="0"/>
    <n v="0"/>
    <n v="0"/>
    <n v="0"/>
    <m/>
    <n v="0"/>
    <n v="0"/>
    <n v="0"/>
    <n v="61716.7"/>
    <n v="0"/>
    <m/>
    <m/>
    <s v="PCP RM &amp; PM"/>
  </r>
  <r>
    <s v="ZROH"/>
    <x v="0"/>
    <x v="16"/>
    <x v="16"/>
    <n v="102"/>
    <n v="110"/>
    <x v="85"/>
    <n v="20"/>
    <n v="114"/>
    <s v="MIRO"/>
    <s v="Purchase"/>
    <s v="RE"/>
    <n v="2016"/>
    <x v="1"/>
    <n v="5105698749"/>
    <n v="3580958"/>
    <n v="1"/>
    <s v="INR"/>
    <x v="0"/>
    <x v="0"/>
    <x v="0"/>
    <n v="250"/>
    <s v="KG"/>
    <m/>
    <s v="V0"/>
    <s v="0% INPUT TAX"/>
    <m/>
    <s v="ADD. CUSTOM DUTY-4%"/>
    <n v="20801.3"/>
    <n v="20801.3"/>
    <n v="0"/>
    <n v="0"/>
    <n v="0"/>
    <n v="0"/>
    <m/>
    <n v="0"/>
    <n v="0"/>
    <n v="20801.3"/>
    <n v="0"/>
    <n v="0"/>
    <m/>
    <m/>
    <s v="PCP RM &amp; PM"/>
  </r>
  <r>
    <s v="ZROH"/>
    <x v="0"/>
    <x v="16"/>
    <x v="16"/>
    <n v="102"/>
    <n v="110"/>
    <x v="85"/>
    <n v="20"/>
    <n v="114"/>
    <s v="MIRO"/>
    <s v="Purchase"/>
    <s v="RE"/>
    <n v="2016"/>
    <x v="1"/>
    <n v="5105698749"/>
    <n v="3580958"/>
    <n v="1"/>
    <s v="INR"/>
    <x v="0"/>
    <x v="0"/>
    <x v="0"/>
    <n v="250"/>
    <s v="KG"/>
    <m/>
    <s v="V0"/>
    <s v="0% INPUT TAX"/>
    <m/>
    <s v="BASIC CUSTOM-10%"/>
    <n v="988.1"/>
    <n v="988.1"/>
    <n v="0"/>
    <n v="0"/>
    <n v="988.1"/>
    <n v="0"/>
    <m/>
    <n v="0"/>
    <n v="0"/>
    <n v="0"/>
    <n v="0"/>
    <n v="0"/>
    <m/>
    <m/>
    <s v="PCP RM &amp; PM"/>
  </r>
  <r>
    <s v="ZROH"/>
    <x v="0"/>
    <x v="16"/>
    <x v="16"/>
    <n v="102"/>
    <n v="110"/>
    <x v="85"/>
    <n v="20"/>
    <n v="114"/>
    <s v="MIRO"/>
    <s v="Purchase"/>
    <s v="RE"/>
    <n v="2016"/>
    <x v="1"/>
    <n v="5105698749"/>
    <n v="3580958"/>
    <n v="1"/>
    <s v="INR"/>
    <x v="0"/>
    <x v="0"/>
    <x v="0"/>
    <n v="250"/>
    <s v="KG"/>
    <m/>
    <s v="V0"/>
    <s v="0% INPUT TAX"/>
    <m/>
    <s v="ECess - Basic Custom-2%"/>
    <n v="494.5"/>
    <n v="494.5"/>
    <n v="0"/>
    <n v="0"/>
    <n v="0"/>
    <n v="0"/>
    <m/>
    <n v="494.5"/>
    <n v="0"/>
    <n v="0"/>
    <n v="0"/>
    <n v="0"/>
    <m/>
    <m/>
    <s v="PCP RM &amp; PM"/>
  </r>
  <r>
    <s v="ZROH"/>
    <x v="0"/>
    <x v="16"/>
    <x v="16"/>
    <n v="102"/>
    <n v="110"/>
    <x v="85"/>
    <n v="20"/>
    <n v="114"/>
    <s v="MIRO"/>
    <s v="Purchase"/>
    <s v="RE"/>
    <n v="2016"/>
    <x v="1"/>
    <n v="5105698749"/>
    <n v="3580958"/>
    <n v="1"/>
    <s v="INR"/>
    <x v="0"/>
    <x v="0"/>
    <x v="0"/>
    <n v="250"/>
    <s v="KG"/>
    <m/>
    <s v="V0"/>
    <s v="0% INPUT TAX"/>
    <m/>
    <s v="SECess-Basic Customs-1%"/>
    <n v="10355.9"/>
    <n v="10355.9"/>
    <n v="0"/>
    <n v="0"/>
    <n v="0"/>
    <n v="0"/>
    <m/>
    <n v="0"/>
    <n v="10355.9"/>
    <n v="0"/>
    <n v="0"/>
    <n v="0"/>
    <m/>
    <m/>
    <s v="PCP RM &amp; PM"/>
  </r>
  <r>
    <s v="ZROH"/>
    <x v="0"/>
    <x v="16"/>
    <x v="16"/>
    <n v="102"/>
    <n v="110"/>
    <x v="85"/>
    <n v="20"/>
    <n v="114"/>
    <s v="MIRO"/>
    <s v="Purchase"/>
    <s v="RE"/>
    <n v="2016"/>
    <x v="1"/>
    <n v="5105698749"/>
    <n v="3580958"/>
    <n v="1"/>
    <s v="INR"/>
    <x v="0"/>
    <x v="0"/>
    <x v="0"/>
    <n v="250"/>
    <s v="KG"/>
    <m/>
    <s v="V0"/>
    <s v="0% INPUT TAX"/>
    <m/>
    <s v="CVD-12.5%"/>
    <n v="28601.7"/>
    <n v="28601.7"/>
    <n v="0"/>
    <n v="0"/>
    <n v="0"/>
    <n v="0"/>
    <m/>
    <n v="0"/>
    <n v="0"/>
    <n v="0"/>
    <n v="28601.7"/>
    <n v="0"/>
    <m/>
    <m/>
    <s v="PCP RM &amp; PM"/>
  </r>
  <r>
    <s v="ZROH"/>
    <x v="0"/>
    <x v="13"/>
    <x v="13"/>
    <n v="102"/>
    <n v="110"/>
    <x v="75"/>
    <n v="10"/>
    <n v="114"/>
    <s v="MIRO"/>
    <s v="Purchase"/>
    <s v="RE"/>
    <n v="2016"/>
    <x v="1"/>
    <n v="5105698874"/>
    <n v="20153958"/>
    <n v="66.638800000000003"/>
    <s v="USD"/>
    <x v="3"/>
    <x v="3"/>
    <x v="2"/>
    <n v="200"/>
    <s v="KG"/>
    <n v="320266.07"/>
    <s v="V0"/>
    <s v="0% INPUT TAX"/>
    <s v="IMPORT"/>
    <s v="IMPORT BASIC"/>
    <n v="320266.07"/>
    <n v="0"/>
    <n v="0"/>
    <n v="0"/>
    <n v="0"/>
    <n v="0"/>
    <m/>
    <n v="0"/>
    <n v="0"/>
    <n v="0"/>
    <n v="0"/>
    <n v="0"/>
    <m/>
    <m/>
    <s v="PCP RM &amp; PM"/>
  </r>
  <r>
    <s v="ZROH"/>
    <x v="0"/>
    <x v="13"/>
    <x v="13"/>
    <n v="102"/>
    <n v="110"/>
    <x v="75"/>
    <n v="50"/>
    <n v="114"/>
    <s v="MIRO"/>
    <s v="Purchase"/>
    <s v="RE"/>
    <n v="2016"/>
    <x v="1"/>
    <n v="5105698874"/>
    <n v="20153958"/>
    <n v="66.638800000000003"/>
    <s v="USD"/>
    <x v="3"/>
    <x v="3"/>
    <x v="2"/>
    <n v="91"/>
    <s v="KG"/>
    <n v="145721.06"/>
    <s v="V0"/>
    <s v="0% INPUT TAX"/>
    <s v="IMPORT"/>
    <s v="IMPORT BASIC"/>
    <n v="145721.06"/>
    <n v="0"/>
    <n v="0"/>
    <n v="0"/>
    <n v="0"/>
    <n v="0"/>
    <m/>
    <n v="0"/>
    <n v="0"/>
    <n v="0"/>
    <n v="0"/>
    <n v="0"/>
    <m/>
    <m/>
    <s v="PCP RM &amp; PM"/>
  </r>
  <r>
    <s v="ZROH"/>
    <x v="0"/>
    <x v="13"/>
    <x v="13"/>
    <n v="102"/>
    <n v="110"/>
    <x v="75"/>
    <n v="60"/>
    <n v="114"/>
    <s v="MIRO"/>
    <s v="Purchase"/>
    <s v="RE"/>
    <n v="2016"/>
    <x v="1"/>
    <n v="5105698874"/>
    <n v="20153958"/>
    <n v="66.638800000000003"/>
    <s v="USD"/>
    <x v="3"/>
    <x v="3"/>
    <x v="2"/>
    <n v="309"/>
    <s v="KG"/>
    <n v="494811.08"/>
    <s v="V0"/>
    <s v="0% INPUT TAX"/>
    <s v="IMPORT"/>
    <s v="IMPORT BASIC"/>
    <n v="494811.08"/>
    <n v="0"/>
    <n v="0"/>
    <n v="0"/>
    <n v="0"/>
    <n v="0"/>
    <m/>
    <n v="0"/>
    <n v="0"/>
    <n v="0"/>
    <n v="0"/>
    <n v="0"/>
    <m/>
    <m/>
    <s v="PCP RM &amp; PM"/>
  </r>
  <r>
    <s v="ZROH"/>
    <x v="0"/>
    <x v="13"/>
    <x v="13"/>
    <n v="102"/>
    <n v="110"/>
    <x v="75"/>
    <n v="60"/>
    <n v="114"/>
    <s v="MIRO"/>
    <s v="Purchase"/>
    <s v="RE"/>
    <n v="2016"/>
    <x v="1"/>
    <n v="5105698876"/>
    <n v="20154310"/>
    <n v="66.638800000000003"/>
    <s v="USD"/>
    <x v="3"/>
    <x v="3"/>
    <x v="2"/>
    <n v="201"/>
    <s v="KG"/>
    <n v="321867.40000000002"/>
    <s v="V0"/>
    <s v="0% INPUT TAX"/>
    <s v="IMPORT"/>
    <s v="IMPORT BASIC"/>
    <n v="321867.40000000002"/>
    <n v="0"/>
    <n v="0"/>
    <n v="0"/>
    <n v="0"/>
    <n v="0"/>
    <m/>
    <n v="0"/>
    <n v="0"/>
    <n v="0"/>
    <n v="0"/>
    <n v="0"/>
    <m/>
    <m/>
    <s v="PCP RM &amp; PM"/>
  </r>
  <r>
    <s v="ZROH"/>
    <x v="0"/>
    <x v="13"/>
    <x v="13"/>
    <n v="102"/>
    <n v="110"/>
    <x v="75"/>
    <n v="70"/>
    <n v="114"/>
    <s v="MIRO"/>
    <s v="Purchase"/>
    <s v="RE"/>
    <n v="2016"/>
    <x v="1"/>
    <n v="5105698876"/>
    <n v="20154310"/>
    <n v="66.638800000000003"/>
    <s v="USD"/>
    <x v="3"/>
    <x v="3"/>
    <x v="2"/>
    <n v="149"/>
    <s v="KG"/>
    <n v="238598.22"/>
    <s v="V0"/>
    <s v="0% INPUT TAX"/>
    <s v="IMPORT"/>
    <s v="IMPORT BASIC"/>
    <n v="238598.22"/>
    <n v="0"/>
    <n v="0"/>
    <n v="0"/>
    <n v="0"/>
    <n v="0"/>
    <m/>
    <n v="0"/>
    <n v="0"/>
    <n v="0"/>
    <n v="0"/>
    <n v="0"/>
    <m/>
    <m/>
    <s v="PCP RM &amp; PM"/>
  </r>
  <r>
    <s v="ZROH"/>
    <x v="0"/>
    <x v="13"/>
    <x v="13"/>
    <n v="102"/>
    <n v="110"/>
    <x v="83"/>
    <n v="10"/>
    <n v="114"/>
    <s v="MIRO"/>
    <s v="Purchase"/>
    <s v="RE"/>
    <n v="2016"/>
    <x v="1"/>
    <n v="5105698876"/>
    <n v="20154310"/>
    <n v="66.638800000000003"/>
    <s v="USD"/>
    <x v="3"/>
    <x v="3"/>
    <x v="2"/>
    <n v="550"/>
    <s v="KG"/>
    <n v="880731.7"/>
    <s v="V0"/>
    <s v="0% INPUT TAX"/>
    <s v="IMPORT"/>
    <s v="IMPORT BASIC"/>
    <n v="880731.7"/>
    <n v="0"/>
    <n v="0"/>
    <n v="0"/>
    <n v="0"/>
    <n v="0"/>
    <m/>
    <n v="0"/>
    <n v="0"/>
    <n v="0"/>
    <n v="0"/>
    <n v="0"/>
    <m/>
    <m/>
    <s v="PCP RM &amp; PM"/>
  </r>
  <r>
    <s v="ZROH"/>
    <x v="2"/>
    <x v="2"/>
    <x v="2"/>
    <n v="102"/>
    <n v="115"/>
    <x v="69"/>
    <n v="10"/>
    <n v="112"/>
    <s v="MIRO"/>
    <s v="Purchase"/>
    <s v="RE"/>
    <n v="2016"/>
    <x v="0"/>
    <n v="5105698881"/>
    <n v="905654041"/>
    <n v="66.413499999999999"/>
    <s v="USD"/>
    <x v="7"/>
    <x v="7"/>
    <x v="4"/>
    <n v="905.36"/>
    <s v="KG"/>
    <n v="450960.95"/>
    <s v="V0"/>
    <s v="0% INPUT TAX"/>
    <s v="IMPORT"/>
    <s v="IMPORT BASIC"/>
    <n v="450960.95"/>
    <n v="0"/>
    <n v="0"/>
    <n v="0"/>
    <n v="0"/>
    <n v="0"/>
    <m/>
    <n v="0"/>
    <n v="0"/>
    <n v="0"/>
    <n v="0"/>
    <n v="0"/>
    <m/>
    <m/>
    <s v="PCP RM &amp; PM"/>
  </r>
  <r>
    <s v="ZROH"/>
    <x v="0"/>
    <x v="16"/>
    <x v="16"/>
    <n v="102"/>
    <n v="110"/>
    <x v="75"/>
    <n v="30"/>
    <n v="114"/>
    <s v="MIRO"/>
    <s v="Purchase"/>
    <s v="RE"/>
    <n v="2016"/>
    <x v="1"/>
    <n v="5105698851"/>
    <s v="1471/471"/>
    <n v="1"/>
    <s v="INR"/>
    <x v="4"/>
    <x v="4"/>
    <x v="0"/>
    <n v="100"/>
    <s v="KG"/>
    <m/>
    <s v="PO"/>
    <s v="I-INV- 14% ST"/>
    <s v="CHA"/>
    <s v="CLEARING CHARGES"/>
    <n v="0"/>
    <n v="0"/>
    <n v="0"/>
    <n v="0"/>
    <n v="0"/>
    <n v="0"/>
    <m/>
    <n v="0"/>
    <n v="0"/>
    <n v="0"/>
    <n v="0"/>
    <n v="1471.18"/>
    <m/>
    <m/>
    <s v="PCP RM &amp; PM"/>
  </r>
  <r>
    <s v="ZROH"/>
    <x v="0"/>
    <x v="16"/>
    <x v="16"/>
    <n v="102"/>
    <n v="110"/>
    <x v="75"/>
    <n v="40"/>
    <n v="114"/>
    <s v="MIRO"/>
    <s v="Purchase"/>
    <s v="RE"/>
    <n v="2016"/>
    <x v="1"/>
    <n v="5105698851"/>
    <s v="1471/471"/>
    <n v="1"/>
    <s v="INR"/>
    <x v="4"/>
    <x v="4"/>
    <x v="0"/>
    <n v="275"/>
    <s v="KG"/>
    <m/>
    <s v="PO"/>
    <s v="I-INV- 14% ST"/>
    <s v="CHA"/>
    <s v="CLEARING CHARGES"/>
    <n v="0"/>
    <n v="0"/>
    <n v="0"/>
    <n v="0"/>
    <n v="0"/>
    <n v="0"/>
    <m/>
    <n v="0"/>
    <n v="0"/>
    <n v="0"/>
    <n v="0"/>
    <n v="4139.82"/>
    <m/>
    <m/>
    <s v="PCP RM &amp; PM"/>
  </r>
  <r>
    <s v="ZROH"/>
    <x v="2"/>
    <x v="2"/>
    <x v="2"/>
    <n v="102"/>
    <n v="115"/>
    <x v="86"/>
    <n v="10"/>
    <n v="112"/>
    <s v="MIRO"/>
    <s v="Purchase"/>
    <s v="RE"/>
    <n v="2016"/>
    <x v="0"/>
    <n v="5105698841"/>
    <n v="3591272"/>
    <n v="1"/>
    <s v="INR"/>
    <x v="0"/>
    <x v="0"/>
    <x v="0"/>
    <n v="905.36"/>
    <s v="KG"/>
    <m/>
    <s v="V0"/>
    <s v="0% INPUT TAX"/>
    <m/>
    <s v="ADD. CUSTOM DUTY-4%"/>
    <n v="22426.799999999999"/>
    <n v="22426.799999999999"/>
    <n v="0"/>
    <n v="0"/>
    <n v="0"/>
    <n v="0"/>
    <m/>
    <n v="0"/>
    <n v="0"/>
    <n v="22426.799999999999"/>
    <n v="0"/>
    <n v="0"/>
    <m/>
    <m/>
    <s v="PCP RM &amp; PM"/>
  </r>
  <r>
    <s v="ZROH"/>
    <x v="2"/>
    <x v="2"/>
    <x v="2"/>
    <n v="102"/>
    <n v="115"/>
    <x v="86"/>
    <n v="10"/>
    <n v="112"/>
    <s v="MIRO"/>
    <s v="Purchase"/>
    <s v="RE"/>
    <n v="2016"/>
    <x v="0"/>
    <n v="5105698841"/>
    <n v="3591272"/>
    <n v="1"/>
    <s v="INR"/>
    <x v="0"/>
    <x v="0"/>
    <x v="0"/>
    <n v="905.36"/>
    <s v="KG"/>
    <m/>
    <s v="V0"/>
    <s v="0% INPUT TAX"/>
    <m/>
    <s v="BASIC CUSTOM-7.5%"/>
    <n v="34590.5"/>
    <n v="34590.5"/>
    <n v="0"/>
    <n v="34590.5"/>
    <n v="0"/>
    <n v="0"/>
    <m/>
    <n v="0"/>
    <n v="0"/>
    <n v="0"/>
    <n v="0"/>
    <n v="0"/>
    <m/>
    <m/>
    <s v="PCP RM &amp; PM"/>
  </r>
  <r>
    <s v="ZROH"/>
    <x v="2"/>
    <x v="2"/>
    <x v="2"/>
    <n v="102"/>
    <n v="115"/>
    <x v="86"/>
    <n v="10"/>
    <n v="112"/>
    <s v="MIRO"/>
    <s v="Purchase"/>
    <s v="RE"/>
    <n v="2016"/>
    <x v="0"/>
    <n v="5105698841"/>
    <n v="3591272"/>
    <n v="1"/>
    <s v="INR"/>
    <x v="0"/>
    <x v="0"/>
    <x v="0"/>
    <n v="905.36"/>
    <s v="KG"/>
    <m/>
    <s v="V0"/>
    <s v="0% INPUT TAX"/>
    <m/>
    <s v="CVD-12.5%"/>
    <n v="1931.3"/>
    <n v="1931.3"/>
    <n v="0"/>
    <n v="0"/>
    <n v="0"/>
    <n v="0"/>
    <m/>
    <n v="0"/>
    <n v="0"/>
    <n v="0"/>
    <n v="1931.3"/>
    <n v="0"/>
    <m/>
    <m/>
    <s v="PCP RM &amp; PM"/>
  </r>
  <r>
    <s v="ZROH"/>
    <x v="2"/>
    <x v="2"/>
    <x v="2"/>
    <n v="102"/>
    <n v="115"/>
    <x v="86"/>
    <n v="10"/>
    <n v="112"/>
    <s v="MIRO"/>
    <s v="Purchase"/>
    <s v="RE"/>
    <n v="2016"/>
    <x v="0"/>
    <n v="5105698841"/>
    <n v="3591272"/>
    <n v="1"/>
    <s v="INR"/>
    <x v="0"/>
    <x v="0"/>
    <x v="0"/>
    <n v="905.36"/>
    <s v="KG"/>
    <m/>
    <s v="V0"/>
    <s v="0% INPUT TAX"/>
    <m/>
    <s v="ECess - Basic Custom-2%"/>
    <n v="965.7"/>
    <n v="965.7"/>
    <n v="0"/>
    <n v="0"/>
    <n v="0"/>
    <n v="0"/>
    <m/>
    <n v="965.7"/>
    <n v="0"/>
    <n v="0"/>
    <n v="0"/>
    <n v="0"/>
    <m/>
    <m/>
    <s v="PCP RM &amp; PM"/>
  </r>
  <r>
    <s v="ZROH"/>
    <x v="0"/>
    <x v="0"/>
    <x v="0"/>
    <n v="102"/>
    <n v="115"/>
    <x v="87"/>
    <n v="10"/>
    <n v="112"/>
    <s v="MIRO"/>
    <s v="Purchase"/>
    <s v="RE"/>
    <n v="2016"/>
    <x v="0"/>
    <n v="5105699684"/>
    <n v="3679116"/>
    <n v="1"/>
    <s v="INR"/>
    <x v="0"/>
    <x v="0"/>
    <x v="0"/>
    <n v="25"/>
    <s v="KG"/>
    <m/>
    <s v="V0"/>
    <s v="0% INPUT TAX"/>
    <m/>
    <s v="ADD. CUSTOM DUTY-4%"/>
    <n v="1507.9"/>
    <n v="1507.9"/>
    <n v="0"/>
    <n v="0"/>
    <n v="0"/>
    <n v="0"/>
    <m/>
    <n v="0"/>
    <n v="0"/>
    <n v="1507.9"/>
    <n v="0"/>
    <n v="0"/>
    <m/>
    <m/>
    <s v="PCP RM &amp; PM"/>
  </r>
  <r>
    <s v="ZROH"/>
    <x v="0"/>
    <x v="0"/>
    <x v="0"/>
    <n v="102"/>
    <n v="115"/>
    <x v="87"/>
    <n v="10"/>
    <n v="112"/>
    <s v="MIRO"/>
    <s v="Purchase"/>
    <s v="RE"/>
    <n v="2016"/>
    <x v="0"/>
    <n v="5105699684"/>
    <n v="3679116"/>
    <n v="1"/>
    <s v="INR"/>
    <x v="0"/>
    <x v="0"/>
    <x v="0"/>
    <n v="25"/>
    <s v="KG"/>
    <m/>
    <s v="V0"/>
    <s v="0% INPUT TAX"/>
    <m/>
    <s v="BASIC CUSTOM-10%"/>
    <n v="3028.8"/>
    <n v="3028.8"/>
    <n v="0"/>
    <n v="0"/>
    <n v="3028.8"/>
    <n v="0"/>
    <m/>
    <n v="0"/>
    <n v="0"/>
    <n v="0"/>
    <n v="0"/>
    <n v="0"/>
    <m/>
    <m/>
    <s v="PCP RM &amp; PM"/>
  </r>
  <r>
    <s v="ZROH"/>
    <x v="0"/>
    <x v="0"/>
    <x v="0"/>
    <n v="102"/>
    <n v="115"/>
    <x v="87"/>
    <n v="10"/>
    <n v="112"/>
    <s v="MIRO"/>
    <s v="Purchase"/>
    <s v="RE"/>
    <n v="2016"/>
    <x v="0"/>
    <n v="5105699684"/>
    <n v="3679116"/>
    <n v="1"/>
    <s v="INR"/>
    <x v="0"/>
    <x v="0"/>
    <x v="0"/>
    <n v="25"/>
    <s v="KG"/>
    <m/>
    <s v="V0"/>
    <s v="0% INPUT TAX"/>
    <m/>
    <s v="CVD-12.5%"/>
    <n v="4164.6000000000004"/>
    <n v="4164.6000000000004"/>
    <n v="0"/>
    <n v="0"/>
    <n v="0"/>
    <n v="0"/>
    <m/>
    <n v="0"/>
    <n v="0"/>
    <n v="0"/>
    <n v="4164.6000000000004"/>
    <n v="0"/>
    <m/>
    <m/>
    <s v="PCP RM &amp; PM"/>
  </r>
  <r>
    <s v="ZROH"/>
    <x v="0"/>
    <x v="0"/>
    <x v="0"/>
    <n v="102"/>
    <n v="115"/>
    <x v="87"/>
    <n v="10"/>
    <n v="112"/>
    <s v="MIRO"/>
    <s v="Purchase"/>
    <s v="RE"/>
    <n v="2016"/>
    <x v="0"/>
    <n v="5105699684"/>
    <n v="3679116"/>
    <n v="1"/>
    <s v="INR"/>
    <x v="0"/>
    <x v="0"/>
    <x v="0"/>
    <n v="25"/>
    <s v="KG"/>
    <m/>
    <s v="V0"/>
    <s v="0% INPUT TAX"/>
    <m/>
    <s v="ECess - Basic Custom-2%"/>
    <n v="143.9"/>
    <n v="143.9"/>
    <n v="0"/>
    <n v="0"/>
    <n v="0"/>
    <n v="0"/>
    <m/>
    <n v="143.9"/>
    <n v="0"/>
    <n v="0"/>
    <n v="0"/>
    <n v="0"/>
    <m/>
    <m/>
    <s v="PCP RM &amp; PM"/>
  </r>
  <r>
    <s v="ZROH"/>
    <x v="0"/>
    <x v="0"/>
    <x v="0"/>
    <n v="102"/>
    <n v="115"/>
    <x v="87"/>
    <n v="10"/>
    <n v="112"/>
    <s v="MIRO"/>
    <s v="Purchase"/>
    <s v="RE"/>
    <n v="2016"/>
    <x v="0"/>
    <n v="5105699684"/>
    <n v="3679116"/>
    <n v="1"/>
    <s v="INR"/>
    <x v="0"/>
    <x v="0"/>
    <x v="0"/>
    <n v="25"/>
    <s v="KG"/>
    <m/>
    <s v="V0"/>
    <s v="0% INPUT TAX"/>
    <m/>
    <s v="SECess-Basic Customs-1%"/>
    <n v="71.8"/>
    <n v="71.8"/>
    <n v="0"/>
    <n v="0"/>
    <n v="0"/>
    <n v="0"/>
    <m/>
    <n v="0"/>
    <n v="71.8"/>
    <n v="0"/>
    <n v="0"/>
    <n v="0"/>
    <m/>
    <m/>
    <s v="PCP RM &amp; PM"/>
  </r>
  <r>
    <s v="ZPKG"/>
    <x v="1"/>
    <x v="3"/>
    <x v="3"/>
    <n v="102"/>
    <n v="115"/>
    <x v="88"/>
    <n v="10"/>
    <n v="112"/>
    <s v="MIRO"/>
    <s v="Purchase"/>
    <s v="RE"/>
    <n v="2016"/>
    <x v="0"/>
    <n v="5105699688"/>
    <n v="3710218"/>
    <n v="1"/>
    <s v="INR"/>
    <x v="0"/>
    <x v="0"/>
    <x v="0"/>
    <n v="800000"/>
    <s v="NOS"/>
    <m/>
    <s v="V0"/>
    <s v="0% INPUT TAX"/>
    <m/>
    <s v="ADD. CUSTOM DUTY-4%"/>
    <n v="30706.6"/>
    <n v="30706.6"/>
    <n v="0"/>
    <n v="0"/>
    <n v="0"/>
    <n v="0"/>
    <m/>
    <n v="0"/>
    <n v="0"/>
    <n v="30706.6"/>
    <n v="0"/>
    <n v="0"/>
    <m/>
    <m/>
    <s v="PCP RM &amp; PM"/>
  </r>
  <r>
    <s v="ZPKG"/>
    <x v="1"/>
    <x v="3"/>
    <x v="3"/>
    <n v="102"/>
    <n v="115"/>
    <x v="88"/>
    <n v="10"/>
    <n v="112"/>
    <s v="MIRO"/>
    <s v="Purchase"/>
    <s v="RE"/>
    <n v="2016"/>
    <x v="0"/>
    <n v="5105699688"/>
    <n v="3710218"/>
    <n v="1"/>
    <s v="INR"/>
    <x v="0"/>
    <x v="0"/>
    <x v="0"/>
    <n v="800000"/>
    <s v="NOS"/>
    <m/>
    <s v="V0"/>
    <s v="0% INPUT TAX"/>
    <m/>
    <s v="BASIC CUSTOM-10%"/>
    <n v="61678.2"/>
    <n v="61678.2"/>
    <n v="0"/>
    <n v="0"/>
    <n v="61678.2"/>
    <n v="0"/>
    <m/>
    <n v="0"/>
    <n v="0"/>
    <n v="0"/>
    <n v="0"/>
    <n v="0"/>
    <m/>
    <m/>
    <s v="PCP RM &amp; PM"/>
  </r>
  <r>
    <s v="ZPKG"/>
    <x v="1"/>
    <x v="3"/>
    <x v="3"/>
    <n v="102"/>
    <n v="115"/>
    <x v="88"/>
    <n v="10"/>
    <n v="112"/>
    <s v="MIRO"/>
    <s v="Purchase"/>
    <s v="RE"/>
    <n v="2016"/>
    <x v="0"/>
    <n v="5105699688"/>
    <n v="3710218"/>
    <n v="1"/>
    <s v="INR"/>
    <x v="0"/>
    <x v="0"/>
    <x v="0"/>
    <n v="800000"/>
    <s v="NOS"/>
    <m/>
    <s v="V0"/>
    <s v="0% INPUT TAX"/>
    <m/>
    <s v="CVD-12.5%"/>
    <n v="2929.7"/>
    <n v="2929.7"/>
    <n v="0"/>
    <n v="0"/>
    <n v="0"/>
    <n v="0"/>
    <m/>
    <n v="0"/>
    <n v="0"/>
    <n v="0"/>
    <n v="2929.7"/>
    <n v="0"/>
    <m/>
    <m/>
    <s v="PCP RM &amp; PM"/>
  </r>
  <r>
    <s v="ZPKG"/>
    <x v="1"/>
    <x v="3"/>
    <x v="3"/>
    <n v="102"/>
    <n v="115"/>
    <x v="88"/>
    <n v="10"/>
    <n v="112"/>
    <s v="MIRO"/>
    <s v="Purchase"/>
    <s v="RE"/>
    <n v="2016"/>
    <x v="0"/>
    <n v="5105699688"/>
    <n v="3710218"/>
    <n v="1"/>
    <s v="INR"/>
    <x v="0"/>
    <x v="0"/>
    <x v="0"/>
    <n v="800000"/>
    <s v="NOS"/>
    <m/>
    <s v="V0"/>
    <s v="0% INPUT TAX"/>
    <m/>
    <s v="ECess - Basic Custom-2%"/>
    <n v="1464.9"/>
    <n v="1464.9"/>
    <n v="0"/>
    <n v="0"/>
    <n v="0"/>
    <n v="0"/>
    <m/>
    <n v="1464.9"/>
    <n v="0"/>
    <n v="0"/>
    <n v="0"/>
    <n v="0"/>
    <m/>
    <m/>
    <s v="PCP RM &amp; PM"/>
  </r>
  <r>
    <s v="ZPKG"/>
    <x v="1"/>
    <x v="3"/>
    <x v="3"/>
    <n v="102"/>
    <n v="115"/>
    <x v="88"/>
    <n v="10"/>
    <n v="112"/>
    <s v="MIRO"/>
    <s v="Purchase"/>
    <s v="RE"/>
    <n v="2016"/>
    <x v="0"/>
    <n v="5105699688"/>
    <n v="3710218"/>
    <n v="1"/>
    <s v="INR"/>
    <x v="0"/>
    <x v="0"/>
    <x v="0"/>
    <n v="800000"/>
    <s v="NOS"/>
    <m/>
    <s v="V0"/>
    <s v="0% INPUT TAX"/>
    <m/>
    <s v="SECess-Basic Customs-1%"/>
    <n v="84807.6"/>
    <n v="84807.6"/>
    <n v="0"/>
    <n v="0"/>
    <n v="0"/>
    <n v="0"/>
    <m/>
    <n v="0"/>
    <n v="84807.6"/>
    <n v="0"/>
    <n v="0"/>
    <n v="0"/>
    <m/>
    <m/>
    <s v="PCP RM &amp; PM"/>
  </r>
  <r>
    <s v="ZROH"/>
    <x v="0"/>
    <x v="13"/>
    <x v="13"/>
    <n v="102"/>
    <n v="110"/>
    <x v="85"/>
    <n v="10"/>
    <n v="114"/>
    <s v="MIRO"/>
    <s v="Purchase"/>
    <s v="RE"/>
    <n v="2016"/>
    <x v="1"/>
    <n v="5105699819"/>
    <n v="20154419"/>
    <n v="66.128"/>
    <s v="USD"/>
    <x v="3"/>
    <x v="3"/>
    <x v="2"/>
    <n v="275"/>
    <s v="KG"/>
    <n v="436990.36"/>
    <s v="V0"/>
    <s v="0% INPUT TAX"/>
    <s v="IMPORT"/>
    <s v="IMPORT BASIC"/>
    <n v="436990.36"/>
    <n v="0"/>
    <n v="0"/>
    <n v="0"/>
    <n v="0"/>
    <n v="0"/>
    <m/>
    <n v="0"/>
    <n v="0"/>
    <n v="0"/>
    <n v="0"/>
    <n v="0"/>
    <m/>
    <m/>
    <s v="PCP RM &amp; PM"/>
  </r>
  <r>
    <s v="ZROH"/>
    <x v="0"/>
    <x v="16"/>
    <x v="16"/>
    <n v="102"/>
    <n v="110"/>
    <x v="85"/>
    <n v="20"/>
    <n v="114"/>
    <s v="MIRO"/>
    <s v="Purchase"/>
    <s v="RE"/>
    <n v="2016"/>
    <x v="1"/>
    <n v="5105699819"/>
    <n v="20154419"/>
    <n v="66.128"/>
    <s v="USD"/>
    <x v="3"/>
    <x v="3"/>
    <x v="2"/>
    <n v="250"/>
    <s v="KG"/>
    <n v="202517"/>
    <s v="V0"/>
    <s v="0% INPUT TAX"/>
    <s v="IMPORT"/>
    <s v="IMPORT BASIC"/>
    <n v="202517"/>
    <n v="0"/>
    <n v="0"/>
    <n v="0"/>
    <n v="0"/>
    <n v="0"/>
    <m/>
    <n v="0"/>
    <n v="0"/>
    <n v="0"/>
    <n v="0"/>
    <n v="0"/>
    <m/>
    <m/>
    <s v="PCP RM &amp; PM"/>
  </r>
  <r>
    <s v="ZPKG"/>
    <x v="1"/>
    <x v="1"/>
    <x v="1"/>
    <n v="102"/>
    <n v="115"/>
    <x v="58"/>
    <n v="10"/>
    <n v="112"/>
    <s v="MIRO"/>
    <s v="Purchase"/>
    <s v="RE"/>
    <n v="2016"/>
    <x v="0"/>
    <n v="5105600208"/>
    <n v="1243"/>
    <n v="1"/>
    <s v="INR"/>
    <x v="4"/>
    <x v="4"/>
    <x v="0"/>
    <n v="70000"/>
    <s v="NOS"/>
    <m/>
    <s v="V0"/>
    <s v="0% INPUT TAX"/>
    <s v="CHA"/>
    <s v="CLEARING CHARGES"/>
    <n v="0"/>
    <n v="0"/>
    <n v="0"/>
    <n v="0"/>
    <n v="0"/>
    <n v="0"/>
    <m/>
    <n v="0"/>
    <n v="0"/>
    <n v="0"/>
    <n v="0"/>
    <n v="15999.85"/>
    <m/>
    <m/>
    <s v="PCP RM &amp; PM"/>
  </r>
  <r>
    <s v="ZPKG"/>
    <x v="1"/>
    <x v="1"/>
    <x v="1"/>
    <n v="102"/>
    <n v="115"/>
    <x v="58"/>
    <n v="10"/>
    <n v="112"/>
    <s v="MIRO"/>
    <s v="Purchase"/>
    <s v="RE"/>
    <n v="2016"/>
    <x v="0"/>
    <n v="5105600208"/>
    <n v="1243"/>
    <n v="1"/>
    <s v="INR"/>
    <x v="4"/>
    <x v="4"/>
    <x v="0"/>
    <n v="70000"/>
    <s v="NOS"/>
    <m/>
    <s v="V0"/>
    <s v="0% INPUT TAX"/>
    <s v="CHA"/>
    <s v="CLEARING CHARGES"/>
    <n v="0"/>
    <n v="0"/>
    <n v="0"/>
    <n v="0"/>
    <n v="0"/>
    <n v="0"/>
    <m/>
    <n v="0"/>
    <n v="0"/>
    <n v="0"/>
    <n v="0"/>
    <n v="999.79"/>
    <m/>
    <m/>
    <s v="PCP RM &amp; PM"/>
  </r>
  <r>
    <s v="ZPKG"/>
    <x v="1"/>
    <x v="1"/>
    <x v="1"/>
    <n v="102"/>
    <n v="115"/>
    <x v="58"/>
    <n v="10"/>
    <n v="112"/>
    <s v="MIRO"/>
    <s v="Purchase"/>
    <s v="RE"/>
    <n v="2016"/>
    <x v="0"/>
    <n v="5105600208"/>
    <n v="1243"/>
    <n v="1"/>
    <s v="INR"/>
    <x v="4"/>
    <x v="4"/>
    <x v="0"/>
    <n v="70000"/>
    <s v="NOS"/>
    <m/>
    <s v="V0"/>
    <s v="0% INPUT TAX"/>
    <s v="CHA"/>
    <s v="CLEARING CHARGES"/>
    <n v="0"/>
    <n v="0"/>
    <n v="0"/>
    <n v="0"/>
    <n v="0"/>
    <n v="0"/>
    <m/>
    <n v="0"/>
    <n v="0"/>
    <n v="0"/>
    <n v="0"/>
    <n v="21000.28"/>
    <m/>
    <m/>
    <s v="PCP RM &amp; PM"/>
  </r>
  <r>
    <s v="ZPKG"/>
    <x v="1"/>
    <x v="1"/>
    <x v="1"/>
    <n v="102"/>
    <n v="115"/>
    <x v="58"/>
    <n v="10"/>
    <n v="112"/>
    <s v="MIRO"/>
    <s v="Purchase"/>
    <s v="RE"/>
    <n v="2016"/>
    <x v="0"/>
    <n v="5105600208"/>
    <n v="1243"/>
    <n v="1"/>
    <s v="INR"/>
    <x v="4"/>
    <x v="4"/>
    <x v="0"/>
    <n v="70000"/>
    <s v="NOS"/>
    <m/>
    <s v="V0"/>
    <s v="0% INPUT TAX"/>
    <s v="CHA"/>
    <s v="CLEARING CHARGES"/>
    <n v="0"/>
    <n v="0"/>
    <n v="0"/>
    <n v="0"/>
    <n v="0"/>
    <n v="0"/>
    <m/>
    <n v="0"/>
    <n v="0"/>
    <n v="0"/>
    <n v="0"/>
    <n v="600.13"/>
    <m/>
    <m/>
    <s v="PCP RM &amp; PM"/>
  </r>
  <r>
    <s v="ZPKG"/>
    <x v="1"/>
    <x v="1"/>
    <x v="1"/>
    <n v="102"/>
    <n v="115"/>
    <x v="58"/>
    <n v="10"/>
    <n v="112"/>
    <s v="MIRO"/>
    <s v="Purchase"/>
    <s v="RE"/>
    <n v="2016"/>
    <x v="0"/>
    <n v="5105600208"/>
    <n v="1243"/>
    <n v="1"/>
    <s v="INR"/>
    <x v="4"/>
    <x v="4"/>
    <x v="0"/>
    <n v="70000"/>
    <s v="NOS"/>
    <m/>
    <s v="V0"/>
    <s v="0% INPUT TAX"/>
    <s v="CHA"/>
    <s v="CLEARING CHARGES"/>
    <n v="0"/>
    <n v="0"/>
    <n v="0"/>
    <n v="0"/>
    <n v="0"/>
    <n v="0"/>
    <m/>
    <n v="0"/>
    <n v="0"/>
    <n v="0"/>
    <n v="0"/>
    <n v="8117.44"/>
    <m/>
    <m/>
    <s v="PCP RM &amp; PM"/>
  </r>
  <r>
    <s v="ZPKG"/>
    <x v="1"/>
    <x v="1"/>
    <x v="1"/>
    <n v="102"/>
    <n v="115"/>
    <x v="65"/>
    <n v="10"/>
    <n v="112"/>
    <s v="MIRO"/>
    <s v="Purchase"/>
    <s v="RE"/>
    <n v="2016"/>
    <x v="0"/>
    <n v="5105600208"/>
    <n v="1243"/>
    <n v="1"/>
    <s v="INR"/>
    <x v="4"/>
    <x v="4"/>
    <x v="0"/>
    <n v="70000"/>
    <s v="NOS"/>
    <m/>
    <s v="V0"/>
    <s v="0% INPUT TAX"/>
    <s v="CHA"/>
    <s v="CLEARING CHARGES"/>
    <n v="0"/>
    <n v="0"/>
    <n v="0"/>
    <n v="0"/>
    <n v="0"/>
    <n v="0"/>
    <m/>
    <n v="0"/>
    <n v="0"/>
    <n v="0"/>
    <n v="0"/>
    <n v="9999.9699999999993"/>
    <m/>
    <m/>
    <s v="PCP RM &amp; PM"/>
  </r>
  <r>
    <s v="ZPKG"/>
    <x v="1"/>
    <x v="1"/>
    <x v="1"/>
    <n v="102"/>
    <n v="115"/>
    <x v="65"/>
    <n v="10"/>
    <n v="112"/>
    <s v="MIRO"/>
    <s v="Purchase"/>
    <s v="RE"/>
    <n v="2016"/>
    <x v="0"/>
    <n v="5105600208"/>
    <n v="1243"/>
    <n v="1"/>
    <s v="INR"/>
    <x v="4"/>
    <x v="4"/>
    <x v="0"/>
    <n v="70000"/>
    <s v="NOS"/>
    <m/>
    <s v="V0"/>
    <s v="0% INPUT TAX"/>
    <s v="CHA"/>
    <s v="CLEARING CHARGES"/>
    <n v="0"/>
    <n v="0"/>
    <n v="0"/>
    <n v="0"/>
    <n v="0"/>
    <n v="0"/>
    <m/>
    <n v="0"/>
    <n v="0"/>
    <n v="0"/>
    <n v="0"/>
    <n v="8000.13"/>
    <m/>
    <m/>
    <s v="PCP RM &amp; PM"/>
  </r>
  <r>
    <s v="ZPKG"/>
    <x v="1"/>
    <x v="1"/>
    <x v="1"/>
    <n v="102"/>
    <n v="115"/>
    <x v="65"/>
    <n v="10"/>
    <n v="112"/>
    <s v="MIRO"/>
    <s v="Purchase"/>
    <s v="RE"/>
    <n v="2016"/>
    <x v="0"/>
    <n v="5105600208"/>
    <n v="1243"/>
    <n v="1"/>
    <s v="INR"/>
    <x v="4"/>
    <x v="4"/>
    <x v="0"/>
    <n v="70000"/>
    <s v="NOS"/>
    <m/>
    <s v="V0"/>
    <s v="0% INPUT TAX"/>
    <s v="CHA"/>
    <s v="CLEARING CHARGES"/>
    <n v="0"/>
    <n v="0"/>
    <n v="0"/>
    <n v="0"/>
    <n v="0"/>
    <n v="0"/>
    <m/>
    <n v="0"/>
    <n v="0"/>
    <n v="0"/>
    <n v="0"/>
    <n v="21000.09"/>
    <m/>
    <m/>
    <s v="PCP RM &amp; PM"/>
  </r>
  <r>
    <s v="ZPKG"/>
    <x v="1"/>
    <x v="1"/>
    <x v="1"/>
    <n v="102"/>
    <n v="115"/>
    <x v="65"/>
    <n v="10"/>
    <n v="112"/>
    <s v="MIRO"/>
    <s v="Purchase"/>
    <s v="RE"/>
    <n v="2016"/>
    <x v="0"/>
    <n v="5105600208"/>
    <n v="1243"/>
    <n v="1"/>
    <s v="INR"/>
    <x v="4"/>
    <x v="4"/>
    <x v="0"/>
    <n v="70000"/>
    <s v="NOS"/>
    <m/>
    <s v="V0"/>
    <s v="0% INPUT TAX"/>
    <s v="CHA"/>
    <s v="CLEARING CHARGES"/>
    <n v="0"/>
    <n v="0"/>
    <n v="0"/>
    <n v="0"/>
    <n v="0"/>
    <n v="0"/>
    <m/>
    <n v="0"/>
    <n v="0"/>
    <n v="0"/>
    <n v="0"/>
    <n v="600.21"/>
    <m/>
    <m/>
    <s v="PCP RM &amp; PM"/>
  </r>
  <r>
    <s v="ZPKG"/>
    <x v="1"/>
    <x v="1"/>
    <x v="1"/>
    <n v="102"/>
    <n v="115"/>
    <x v="65"/>
    <n v="10"/>
    <n v="112"/>
    <s v="MIRO"/>
    <s v="Purchase"/>
    <s v="RE"/>
    <n v="2016"/>
    <x v="0"/>
    <n v="5105600208"/>
    <n v="1243"/>
    <n v="1"/>
    <s v="INR"/>
    <x v="4"/>
    <x v="4"/>
    <x v="0"/>
    <n v="70000"/>
    <s v="NOS"/>
    <m/>
    <s v="V0"/>
    <s v="0% INPUT TAX"/>
    <s v="CHA"/>
    <s v="CLEARING CHARGES"/>
    <n v="0"/>
    <n v="0"/>
    <n v="0"/>
    <n v="0"/>
    <n v="0"/>
    <n v="0"/>
    <m/>
    <n v="0"/>
    <n v="0"/>
    <n v="0"/>
    <n v="0"/>
    <n v="10000.11"/>
    <m/>
    <m/>
    <s v="PCP RM &amp; PM"/>
  </r>
  <r>
    <s v="ZROH"/>
    <x v="2"/>
    <x v="9"/>
    <x v="9"/>
    <n v="102"/>
    <n v="115"/>
    <x v="81"/>
    <n v="10"/>
    <n v="112"/>
    <s v="MIRO"/>
    <s v="Purchase"/>
    <s v="RE"/>
    <n v="2016"/>
    <x v="0"/>
    <n v="5105600209"/>
    <s v="1657/657"/>
    <n v="1"/>
    <s v="INR"/>
    <x v="4"/>
    <x v="4"/>
    <x v="0"/>
    <n v="120"/>
    <s v="KG"/>
    <m/>
    <s v="8X"/>
    <s v="I-112-14%ST(NON INV)+0.5%SBC"/>
    <s v="CHA"/>
    <s v="CLEARING CHARGES"/>
    <n v="0"/>
    <n v="0"/>
    <n v="0"/>
    <n v="0"/>
    <n v="0"/>
    <n v="0"/>
    <m/>
    <n v="0"/>
    <n v="0"/>
    <n v="0"/>
    <n v="0"/>
    <n v="2863"/>
    <m/>
    <m/>
    <s v="PCP RM &amp; PM"/>
  </r>
  <r>
    <s v="ZROH"/>
    <x v="0"/>
    <x v="13"/>
    <x v="13"/>
    <n v="102"/>
    <n v="110"/>
    <x v="75"/>
    <n v="50"/>
    <n v="114"/>
    <s v="MIRO"/>
    <s v="Purchase"/>
    <s v="RE"/>
    <n v="2016"/>
    <x v="1"/>
    <n v="5105600375"/>
    <s v="1552/552"/>
    <n v="1"/>
    <s v="INR"/>
    <x v="4"/>
    <x v="4"/>
    <x v="0"/>
    <n v="91"/>
    <s v="KG"/>
    <m/>
    <s v="4X"/>
    <s v="I-INV-14%ST+0.5%SBC"/>
    <s v="CHA"/>
    <s v="CLEARING CHARGES"/>
    <n v="0"/>
    <n v="0"/>
    <n v="0"/>
    <n v="0"/>
    <n v="0"/>
    <n v="0"/>
    <m/>
    <n v="0"/>
    <n v="0"/>
    <n v="0"/>
    <n v="0"/>
    <n v="2948.62"/>
    <m/>
    <m/>
    <s v="PCP RM &amp; PM"/>
  </r>
  <r>
    <s v="ZROH"/>
    <x v="0"/>
    <x v="13"/>
    <x v="13"/>
    <n v="102"/>
    <n v="110"/>
    <x v="75"/>
    <n v="60"/>
    <n v="114"/>
    <s v="MIRO"/>
    <s v="Purchase"/>
    <s v="RE"/>
    <n v="2016"/>
    <x v="1"/>
    <n v="5105600375"/>
    <s v="1552/552"/>
    <n v="1"/>
    <s v="INR"/>
    <x v="4"/>
    <x v="4"/>
    <x v="0"/>
    <n v="510"/>
    <s v="KG"/>
    <m/>
    <s v="4X"/>
    <s v="I-INV-14%ST+0.5%SBC"/>
    <s v="CHA"/>
    <s v="CLEARING CHARGES"/>
    <n v="0"/>
    <n v="0"/>
    <n v="0"/>
    <n v="0"/>
    <n v="0"/>
    <n v="0"/>
    <m/>
    <n v="0"/>
    <n v="0"/>
    <n v="0"/>
    <n v="0"/>
    <n v="2948.38"/>
    <m/>
    <m/>
    <s v="PCP RM &amp; PM"/>
  </r>
  <r>
    <s v="ZROH"/>
    <x v="2"/>
    <x v="9"/>
    <x v="9"/>
    <n v="102"/>
    <n v="115"/>
    <x v="81"/>
    <n v="10"/>
    <n v="112"/>
    <s v="MIRO"/>
    <s v="Purchase"/>
    <s v="RE"/>
    <n v="2016"/>
    <x v="0"/>
    <n v="5105600699"/>
    <n v="3658882"/>
    <n v="1"/>
    <s v="INR"/>
    <x v="0"/>
    <x v="0"/>
    <x v="0"/>
    <n v="120"/>
    <s v="KG"/>
    <m/>
    <s v="V0"/>
    <s v="0% INPUT TAX"/>
    <m/>
    <s v="ADD. CUSTOM DUTY-4%"/>
    <n v="4194.7"/>
    <n v="4194.7"/>
    <n v="0"/>
    <n v="0"/>
    <n v="0"/>
    <n v="0"/>
    <m/>
    <n v="0"/>
    <n v="0"/>
    <n v="4194.7"/>
    <n v="0"/>
    <n v="0"/>
    <m/>
    <m/>
    <s v="PCP RM &amp; PM"/>
  </r>
  <r>
    <s v="ZROH"/>
    <x v="2"/>
    <x v="9"/>
    <x v="9"/>
    <n v="102"/>
    <n v="115"/>
    <x v="81"/>
    <n v="10"/>
    <n v="112"/>
    <s v="MIRO"/>
    <s v="Purchase"/>
    <s v="RE"/>
    <n v="2016"/>
    <x v="0"/>
    <n v="5105600699"/>
    <n v="3658882"/>
    <n v="1"/>
    <s v="INR"/>
    <x v="0"/>
    <x v="0"/>
    <x v="0"/>
    <n v="120"/>
    <s v="KG"/>
    <m/>
    <s v="V0"/>
    <s v="0% INPUT TAX"/>
    <m/>
    <s v="BASIC CUSTOM-10%"/>
    <n v="8425.6"/>
    <n v="8425.6"/>
    <n v="0"/>
    <n v="0"/>
    <n v="8425.6"/>
    <n v="0"/>
    <m/>
    <n v="0"/>
    <n v="0"/>
    <n v="0"/>
    <n v="0"/>
    <n v="0"/>
    <m/>
    <m/>
    <s v="PCP RM &amp; PM"/>
  </r>
  <r>
    <s v="ZROH"/>
    <x v="2"/>
    <x v="9"/>
    <x v="9"/>
    <n v="102"/>
    <n v="115"/>
    <x v="81"/>
    <n v="10"/>
    <n v="112"/>
    <s v="MIRO"/>
    <s v="Purchase"/>
    <s v="RE"/>
    <n v="2016"/>
    <x v="0"/>
    <n v="5105600699"/>
    <n v="3658882"/>
    <n v="1"/>
    <s v="INR"/>
    <x v="0"/>
    <x v="0"/>
    <x v="0"/>
    <n v="120"/>
    <s v="KG"/>
    <m/>
    <s v="V0"/>
    <s v="0% INPUT TAX"/>
    <m/>
    <s v="CVD-12.5%"/>
    <n v="11585.2"/>
    <n v="11585.2"/>
    <n v="0"/>
    <n v="0"/>
    <n v="0"/>
    <n v="0"/>
    <m/>
    <n v="0"/>
    <n v="0"/>
    <n v="0"/>
    <n v="11585.2"/>
    <n v="0"/>
    <m/>
    <m/>
    <s v="PCP RM &amp; PM"/>
  </r>
  <r>
    <s v="ZROH"/>
    <x v="2"/>
    <x v="9"/>
    <x v="9"/>
    <n v="102"/>
    <n v="115"/>
    <x v="81"/>
    <n v="10"/>
    <n v="112"/>
    <s v="MIRO"/>
    <s v="Purchase"/>
    <s v="RE"/>
    <n v="2016"/>
    <x v="0"/>
    <n v="5105600699"/>
    <n v="3658882"/>
    <n v="1"/>
    <s v="INR"/>
    <x v="0"/>
    <x v="0"/>
    <x v="0"/>
    <n v="120"/>
    <s v="KG"/>
    <m/>
    <s v="V0"/>
    <s v="0% INPUT TAX"/>
    <m/>
    <s v="ECess - Basic Custom-2%"/>
    <n v="400.2"/>
    <n v="400.2"/>
    <n v="0"/>
    <n v="0"/>
    <n v="0"/>
    <n v="0"/>
    <m/>
    <n v="400.2"/>
    <n v="0"/>
    <n v="0"/>
    <n v="0"/>
    <n v="0"/>
    <m/>
    <m/>
    <s v="PCP RM &amp; PM"/>
  </r>
  <r>
    <s v="ZROH"/>
    <x v="2"/>
    <x v="9"/>
    <x v="9"/>
    <n v="102"/>
    <n v="115"/>
    <x v="81"/>
    <n v="10"/>
    <n v="112"/>
    <s v="MIRO"/>
    <s v="Purchase"/>
    <s v="RE"/>
    <n v="2016"/>
    <x v="0"/>
    <n v="5105600699"/>
    <n v="3658882"/>
    <n v="1"/>
    <s v="INR"/>
    <x v="0"/>
    <x v="0"/>
    <x v="0"/>
    <n v="120"/>
    <s v="KG"/>
    <m/>
    <s v="V0"/>
    <s v="0% INPUT TAX"/>
    <m/>
    <s v="SECess-Basic Customs-1%"/>
    <n v="200.3"/>
    <n v="200.3"/>
    <n v="0"/>
    <n v="0"/>
    <n v="0"/>
    <n v="0"/>
    <m/>
    <n v="0"/>
    <n v="200.3"/>
    <n v="0"/>
    <n v="0"/>
    <n v="0"/>
    <m/>
    <m/>
    <s v="PCP RM &amp; PM"/>
  </r>
  <r>
    <s v="ZROH"/>
    <x v="2"/>
    <x v="9"/>
    <x v="9"/>
    <n v="102"/>
    <n v="115"/>
    <x v="81"/>
    <n v="10"/>
    <n v="112"/>
    <s v="MIRO"/>
    <s v="Purchase"/>
    <s v="RE"/>
    <n v="2016"/>
    <x v="0"/>
    <n v="5105600321"/>
    <n v="1657"/>
    <n v="1"/>
    <s v="INR"/>
    <x v="4"/>
    <x v="4"/>
    <x v="0"/>
    <n v="120"/>
    <s v="KG"/>
    <m/>
    <s v="V0"/>
    <s v="0% INPUT TAX"/>
    <s v="CHA"/>
    <s v="CLEARING CHARGES"/>
    <n v="0"/>
    <n v="0"/>
    <n v="0"/>
    <n v="0"/>
    <n v="0"/>
    <n v="0"/>
    <m/>
    <n v="0"/>
    <n v="0"/>
    <n v="0"/>
    <n v="0"/>
    <n v="3057"/>
    <m/>
    <m/>
    <s v="PCP RM &amp; PM"/>
  </r>
  <r>
    <s v="ZROH"/>
    <x v="2"/>
    <x v="9"/>
    <x v="9"/>
    <n v="102"/>
    <n v="115"/>
    <x v="81"/>
    <n v="10"/>
    <n v="112"/>
    <s v="MIRO"/>
    <s v="Purchase"/>
    <s v="RE"/>
    <n v="2016"/>
    <x v="0"/>
    <n v="5105600321"/>
    <n v="1657"/>
    <n v="1"/>
    <s v="INR"/>
    <x v="4"/>
    <x v="4"/>
    <x v="0"/>
    <n v="120"/>
    <s v="KG"/>
    <m/>
    <s v="V0"/>
    <s v="0% INPUT TAX"/>
    <s v="CHA"/>
    <s v="CLEARING CHARGES"/>
    <n v="0"/>
    <n v="0"/>
    <n v="0"/>
    <n v="0"/>
    <n v="0"/>
    <n v="0"/>
    <m/>
    <n v="0"/>
    <n v="0"/>
    <n v="0"/>
    <n v="0"/>
    <n v="4110.1400000000003"/>
    <m/>
    <m/>
    <s v="PCP RM &amp; PM"/>
  </r>
  <r>
    <s v="ZROH"/>
    <x v="2"/>
    <x v="9"/>
    <x v="9"/>
    <n v="102"/>
    <n v="115"/>
    <x v="81"/>
    <n v="10"/>
    <n v="112"/>
    <s v="MIRO"/>
    <s v="Purchase"/>
    <s v="RE"/>
    <n v="2016"/>
    <x v="0"/>
    <n v="5105600321"/>
    <n v="1657"/>
    <n v="1"/>
    <s v="INR"/>
    <x v="4"/>
    <x v="4"/>
    <x v="0"/>
    <n v="120"/>
    <s v="KG"/>
    <m/>
    <s v="V0"/>
    <s v="0% INPUT TAX"/>
    <s v="CHA"/>
    <s v="CLEARING CHARGES"/>
    <n v="0"/>
    <n v="0"/>
    <n v="0"/>
    <n v="0"/>
    <n v="0"/>
    <n v="0"/>
    <m/>
    <n v="0"/>
    <n v="0"/>
    <n v="0"/>
    <n v="0"/>
    <n v="3249.8"/>
    <m/>
    <m/>
    <s v="PCP RM &amp; PM"/>
  </r>
  <r>
    <s v="ZROH"/>
    <x v="2"/>
    <x v="9"/>
    <x v="9"/>
    <n v="102"/>
    <n v="115"/>
    <x v="81"/>
    <n v="10"/>
    <n v="112"/>
    <s v="MIRO"/>
    <s v="Purchase"/>
    <s v="RE"/>
    <n v="2016"/>
    <x v="0"/>
    <n v="5105600321"/>
    <n v="1657"/>
    <n v="1"/>
    <s v="INR"/>
    <x v="4"/>
    <x v="4"/>
    <x v="0"/>
    <n v="120"/>
    <s v="KG"/>
    <m/>
    <s v="V0"/>
    <s v="0% INPUT TAX"/>
    <s v="CHA"/>
    <s v="CLEARING CHARGES"/>
    <n v="0"/>
    <n v="0"/>
    <n v="0"/>
    <n v="0"/>
    <n v="0"/>
    <n v="0"/>
    <m/>
    <n v="0"/>
    <n v="0"/>
    <n v="0"/>
    <n v="0"/>
    <n v="1100.06"/>
    <m/>
    <m/>
    <s v="PCP RM &amp; PM"/>
  </r>
  <r>
    <s v="ZPKG"/>
    <x v="1"/>
    <x v="1"/>
    <x v="1"/>
    <n v="102"/>
    <n v="115"/>
    <x v="82"/>
    <n v="10"/>
    <n v="112"/>
    <s v="MIRO"/>
    <s v="Purchase"/>
    <s v="RE"/>
    <n v="2016"/>
    <x v="0"/>
    <n v="5105600716"/>
    <s v="LC-1000100216A"/>
    <n v="66.316000000000003"/>
    <s v="USD"/>
    <x v="15"/>
    <x v="15"/>
    <x v="8"/>
    <n v="70000"/>
    <s v="NOS"/>
    <n v="361713.99"/>
    <s v="V0"/>
    <s v="0% INPUT TAX"/>
    <s v="IMPORT"/>
    <s v="IMPORT BASIC"/>
    <n v="361713.99"/>
    <n v="0"/>
    <n v="0"/>
    <n v="0"/>
    <n v="0"/>
    <n v="0"/>
    <m/>
    <n v="0"/>
    <n v="0"/>
    <n v="0"/>
    <n v="0"/>
    <n v="0"/>
    <m/>
    <m/>
    <s v="PCP RM &amp; PM"/>
  </r>
  <r>
    <s v="ZROH"/>
    <x v="2"/>
    <x v="2"/>
    <x v="2"/>
    <n v="102"/>
    <n v="115"/>
    <x v="86"/>
    <n v="10"/>
    <n v="112"/>
    <s v="MIRO"/>
    <s v="Purchase"/>
    <s v="RE"/>
    <n v="2016"/>
    <x v="0"/>
    <n v="5105600725"/>
    <n v="905922708"/>
    <n v="66.316000000000003"/>
    <s v="USD"/>
    <x v="7"/>
    <x v="7"/>
    <x v="4"/>
    <n v="905.36"/>
    <s v="KG"/>
    <n v="450298.9"/>
    <s v="V0"/>
    <s v="0% INPUT TAX"/>
    <s v="IMPORT"/>
    <s v="IMPORT BASIC"/>
    <n v="450298.9"/>
    <n v="0"/>
    <n v="0"/>
    <n v="0"/>
    <n v="0"/>
    <n v="0"/>
    <m/>
    <n v="0"/>
    <n v="0"/>
    <n v="0"/>
    <n v="0"/>
    <n v="0"/>
    <m/>
    <m/>
    <s v="PCP RM &amp; PM"/>
  </r>
  <r>
    <s v="ZPKG"/>
    <x v="1"/>
    <x v="3"/>
    <x v="3"/>
    <n v="102"/>
    <n v="115"/>
    <x v="88"/>
    <n v="10"/>
    <n v="112"/>
    <s v="MIRO"/>
    <s v="Purchase"/>
    <s v="RE"/>
    <n v="2016"/>
    <x v="0"/>
    <n v="5105600838"/>
    <n v="124"/>
    <n v="66.531800000000004"/>
    <s v="USD"/>
    <x v="20"/>
    <x v="20"/>
    <x v="10"/>
    <n v="800000"/>
    <s v="NOS"/>
    <n v="585479.84"/>
    <s v="V0"/>
    <s v="0% INPUT TAX"/>
    <s v="IMPORT"/>
    <s v="IMPORT BASIC"/>
    <n v="585479.84"/>
    <n v="0"/>
    <n v="0"/>
    <n v="0"/>
    <n v="0"/>
    <n v="0"/>
    <m/>
    <n v="0"/>
    <n v="0"/>
    <n v="0"/>
    <n v="0"/>
    <n v="0"/>
    <m/>
    <m/>
    <s v="PCP RM &amp; PM"/>
  </r>
  <r>
    <s v="ZROH"/>
    <x v="0"/>
    <x v="0"/>
    <x v="0"/>
    <n v="102"/>
    <n v="115"/>
    <x v="87"/>
    <n v="10"/>
    <n v="112"/>
    <s v="MIRO"/>
    <s v="Purchase"/>
    <s v="RE"/>
    <n v="2016"/>
    <x v="0"/>
    <n v="5105600853"/>
    <n v="90079671"/>
    <n v="66.531800000000004"/>
    <s v="USD"/>
    <x v="2"/>
    <x v="2"/>
    <x v="2"/>
    <n v="25"/>
    <s v="KG"/>
    <n v="29689.82"/>
    <s v="V0"/>
    <s v="0% INPUT TAX"/>
    <s v="IMPORT"/>
    <s v="IMPORT BASIC"/>
    <n v="29689.82"/>
    <n v="0"/>
    <n v="0"/>
    <n v="0"/>
    <n v="0"/>
    <n v="0"/>
    <m/>
    <n v="0"/>
    <n v="0"/>
    <n v="0"/>
    <n v="0"/>
    <n v="0"/>
    <m/>
    <m/>
    <s v="PCP RM &amp; PM"/>
  </r>
  <r>
    <s v="ZROH"/>
    <x v="3"/>
    <x v="11"/>
    <x v="11"/>
    <n v="102"/>
    <n v="120"/>
    <x v="79"/>
    <n v="10"/>
    <n v="114"/>
    <s v="MIRO"/>
    <s v="Purchase"/>
    <s v="RE"/>
    <n v="2016"/>
    <x v="1"/>
    <n v="5105601162"/>
    <s v="1449/449"/>
    <n v="1"/>
    <s v="INR"/>
    <x v="4"/>
    <x v="4"/>
    <x v="0"/>
    <n v="190"/>
    <s v="KG"/>
    <m/>
    <s v="PO"/>
    <s v="I-INV- 14% ST"/>
    <s v="CHA"/>
    <s v="CLEARING CHARGES"/>
    <n v="0"/>
    <n v="0"/>
    <n v="0"/>
    <n v="0"/>
    <n v="0"/>
    <n v="0"/>
    <m/>
    <n v="0"/>
    <n v="0"/>
    <n v="0"/>
    <n v="0"/>
    <n v="2793"/>
    <m/>
    <m/>
    <s v="PCP RM &amp; PM"/>
  </r>
  <r>
    <s v="ZROH"/>
    <x v="3"/>
    <x v="11"/>
    <x v="11"/>
    <n v="102"/>
    <n v="120"/>
    <x v="79"/>
    <n v="20"/>
    <n v="114"/>
    <s v="MIRO"/>
    <s v="Purchase"/>
    <s v="RE"/>
    <n v="2016"/>
    <x v="1"/>
    <n v="5105601162"/>
    <s v="1449/449"/>
    <n v="1"/>
    <s v="INR"/>
    <x v="4"/>
    <x v="4"/>
    <x v="0"/>
    <n v="190"/>
    <s v="KG"/>
    <m/>
    <s v="PO"/>
    <s v="I-INV- 14% ST"/>
    <s v="CHA"/>
    <s v="CLEARING CHARGES"/>
    <n v="0"/>
    <n v="0"/>
    <n v="0"/>
    <n v="0"/>
    <n v="0"/>
    <n v="0"/>
    <m/>
    <n v="0"/>
    <n v="0"/>
    <n v="0"/>
    <n v="0"/>
    <n v="2793"/>
    <m/>
    <m/>
    <s v="PCP RM &amp; PM"/>
  </r>
  <r>
    <s v="ZROH"/>
    <x v="2"/>
    <x v="2"/>
    <x v="2"/>
    <n v="102"/>
    <n v="115"/>
    <x v="69"/>
    <n v="10"/>
    <n v="112"/>
    <s v="MIRO"/>
    <s v="Purchase"/>
    <s v="RE"/>
    <n v="2016"/>
    <x v="0"/>
    <n v="5105601161"/>
    <n v="1418"/>
    <n v="1"/>
    <s v="INR"/>
    <x v="4"/>
    <x v="4"/>
    <x v="0"/>
    <n v="905.36"/>
    <s v="KG"/>
    <m/>
    <s v="V0"/>
    <s v="0% INPUT TAX"/>
    <s v="CHA"/>
    <s v="CLEARING CHARGES"/>
    <n v="0"/>
    <n v="0"/>
    <n v="0"/>
    <n v="0"/>
    <n v="0"/>
    <n v="0"/>
    <m/>
    <n v="0"/>
    <n v="0"/>
    <n v="0"/>
    <n v="0"/>
    <n v="3988.24"/>
    <m/>
    <m/>
    <s v="PCP RM &amp; PM"/>
  </r>
  <r>
    <s v="ZROH"/>
    <x v="2"/>
    <x v="2"/>
    <x v="2"/>
    <n v="102"/>
    <n v="115"/>
    <x v="69"/>
    <n v="10"/>
    <n v="112"/>
    <s v="MIRO"/>
    <s v="Purchase"/>
    <s v="RE"/>
    <n v="2016"/>
    <x v="0"/>
    <n v="5105601161"/>
    <n v="1418"/>
    <n v="1"/>
    <s v="INR"/>
    <x v="4"/>
    <x v="4"/>
    <x v="0"/>
    <n v="905.36"/>
    <s v="KG"/>
    <m/>
    <s v="V0"/>
    <s v="0% INPUT TAX"/>
    <s v="CHA"/>
    <s v="CLEARING CHARGES"/>
    <n v="0"/>
    <n v="0"/>
    <n v="0"/>
    <n v="0"/>
    <n v="0"/>
    <n v="0"/>
    <m/>
    <n v="0"/>
    <n v="0"/>
    <n v="0"/>
    <n v="0"/>
    <n v="5582.37"/>
    <m/>
    <m/>
    <s v="PCP RM &amp; PM"/>
  </r>
  <r>
    <s v="ZROH"/>
    <x v="2"/>
    <x v="2"/>
    <x v="2"/>
    <n v="102"/>
    <n v="115"/>
    <x v="69"/>
    <n v="10"/>
    <n v="112"/>
    <s v="MIRO"/>
    <s v="Purchase"/>
    <s v="RE"/>
    <n v="2016"/>
    <x v="0"/>
    <n v="5105601161"/>
    <n v="1418"/>
    <n v="1"/>
    <s v="INR"/>
    <x v="4"/>
    <x v="4"/>
    <x v="0"/>
    <n v="905.36"/>
    <s v="KG"/>
    <m/>
    <s v="V0"/>
    <s v="0% INPUT TAX"/>
    <s v="CHA"/>
    <s v="CLEARING CHARGES"/>
    <n v="0"/>
    <n v="0"/>
    <n v="0"/>
    <n v="0"/>
    <n v="0"/>
    <n v="0"/>
    <m/>
    <n v="0"/>
    <n v="0"/>
    <n v="0"/>
    <n v="0"/>
    <n v="180"/>
    <m/>
    <m/>
    <s v="PCP RM &amp; PM"/>
  </r>
  <r>
    <s v="ZROH"/>
    <x v="2"/>
    <x v="2"/>
    <x v="2"/>
    <n v="102"/>
    <n v="115"/>
    <x v="69"/>
    <n v="10"/>
    <n v="112"/>
    <s v="MIRO"/>
    <s v="Purchase"/>
    <s v="RE"/>
    <n v="2016"/>
    <x v="0"/>
    <n v="5105601161"/>
    <n v="1418"/>
    <n v="1"/>
    <s v="INR"/>
    <x v="4"/>
    <x v="4"/>
    <x v="0"/>
    <n v="905.36"/>
    <s v="KG"/>
    <m/>
    <s v="V0"/>
    <s v="0% INPUT TAX"/>
    <s v="CHA"/>
    <s v="CLEARING CHARGES"/>
    <n v="0"/>
    <n v="0"/>
    <n v="0"/>
    <n v="0"/>
    <n v="0"/>
    <n v="0"/>
    <m/>
    <n v="0"/>
    <n v="0"/>
    <n v="0"/>
    <n v="0"/>
    <n v="2868.61"/>
    <m/>
    <m/>
    <s v="PCP RM &amp; PM"/>
  </r>
  <r>
    <s v="ZROH"/>
    <x v="2"/>
    <x v="2"/>
    <x v="2"/>
    <n v="102"/>
    <n v="115"/>
    <x v="69"/>
    <n v="10"/>
    <n v="112"/>
    <s v="MIRO"/>
    <s v="Purchase"/>
    <s v="RE"/>
    <n v="2016"/>
    <x v="0"/>
    <n v="5105601161"/>
    <n v="1418"/>
    <n v="1"/>
    <s v="INR"/>
    <x v="4"/>
    <x v="4"/>
    <x v="0"/>
    <n v="905.36"/>
    <s v="KG"/>
    <m/>
    <s v="V0"/>
    <s v="0% INPUT TAX"/>
    <s v="CHA"/>
    <s v="CLEARING CHARGES"/>
    <n v="0"/>
    <n v="0"/>
    <n v="0"/>
    <n v="0"/>
    <n v="0"/>
    <n v="0"/>
    <m/>
    <n v="0"/>
    <n v="0"/>
    <n v="0"/>
    <n v="0"/>
    <n v="985.3"/>
    <m/>
    <m/>
    <s v="PCP RM &amp; PM"/>
  </r>
  <r>
    <s v="ZROH"/>
    <x v="2"/>
    <x v="2"/>
    <x v="2"/>
    <n v="102"/>
    <n v="115"/>
    <x v="69"/>
    <n v="10"/>
    <n v="112"/>
    <s v="MIRO"/>
    <s v="Purchase"/>
    <s v="RE"/>
    <n v="2016"/>
    <x v="0"/>
    <n v="5105601161"/>
    <n v="1418"/>
    <n v="1"/>
    <s v="INR"/>
    <x v="4"/>
    <x v="4"/>
    <x v="0"/>
    <n v="905.36"/>
    <s v="KG"/>
    <m/>
    <s v="V0"/>
    <s v="0% INPUT TAX"/>
    <s v="CHA"/>
    <s v="CLEARING CHARGES"/>
    <n v="0"/>
    <n v="0"/>
    <n v="0"/>
    <n v="0"/>
    <n v="0"/>
    <n v="0"/>
    <m/>
    <n v="0"/>
    <n v="0"/>
    <n v="0"/>
    <n v="0"/>
    <n v="1096.1099999999999"/>
    <m/>
    <m/>
    <s v="PCP RM &amp; PM"/>
  </r>
  <r>
    <s v="ZROH"/>
    <x v="2"/>
    <x v="2"/>
    <x v="2"/>
    <n v="102"/>
    <n v="115"/>
    <x v="69"/>
    <n v="10"/>
    <n v="112"/>
    <s v="MIRO"/>
    <s v="Purchase"/>
    <s v="RE"/>
    <n v="2016"/>
    <x v="0"/>
    <n v="5105601161"/>
    <n v="1418"/>
    <n v="1"/>
    <s v="INR"/>
    <x v="4"/>
    <x v="4"/>
    <x v="0"/>
    <n v="905.36"/>
    <s v="KG"/>
    <m/>
    <s v="V0"/>
    <s v="0% INPUT TAX"/>
    <s v="CHA"/>
    <s v="CLEARING CHARGES"/>
    <n v="0"/>
    <n v="0"/>
    <n v="0"/>
    <n v="0"/>
    <n v="0"/>
    <n v="0"/>
    <m/>
    <n v="0"/>
    <n v="0"/>
    <n v="0"/>
    <n v="0"/>
    <n v="5122.37"/>
    <m/>
    <m/>
    <s v="PCP RM &amp; PM"/>
  </r>
  <r>
    <s v="ZROH"/>
    <x v="0"/>
    <x v="8"/>
    <x v="8"/>
    <n v="102"/>
    <n v="110"/>
    <x v="84"/>
    <n v="10"/>
    <n v="114"/>
    <s v="MIRO"/>
    <s v="Purchase"/>
    <s v="RE"/>
    <n v="2016"/>
    <x v="1"/>
    <n v="5105601419"/>
    <n v="18153797"/>
    <n v="72.368200000000002"/>
    <s v="EUR"/>
    <x v="8"/>
    <x v="8"/>
    <x v="4"/>
    <n v="35"/>
    <s v="KG"/>
    <n v="50355.96"/>
    <s v="V0"/>
    <s v="0% INPUT TAX"/>
    <s v="IMPORT"/>
    <s v="IMPORT BASIC"/>
    <n v="50355.96"/>
    <n v="0"/>
    <n v="0"/>
    <n v="0"/>
    <n v="0"/>
    <n v="0"/>
    <m/>
    <n v="0"/>
    <n v="0"/>
    <n v="0"/>
    <n v="0"/>
    <n v="0"/>
    <m/>
    <m/>
    <s v="PCP RM &amp; PM"/>
  </r>
  <r>
    <s v="ZROH"/>
    <x v="0"/>
    <x v="8"/>
    <x v="8"/>
    <n v="102"/>
    <n v="110"/>
    <x v="84"/>
    <n v="10"/>
    <n v="114"/>
    <s v="MIRO"/>
    <s v="Purchase"/>
    <s v="RE"/>
    <n v="2016"/>
    <x v="1"/>
    <n v="5105601419"/>
    <n v="18153797"/>
    <n v="72.368200000000002"/>
    <s v="EUR"/>
    <x v="8"/>
    <x v="8"/>
    <x v="4"/>
    <n v="35"/>
    <s v="KG"/>
    <n v="8586.49"/>
    <s v="V0"/>
    <s v="0% INPUT TAX"/>
    <s v="IMPORT"/>
    <s v="IMPORT BASIC"/>
    <n v="8586.49"/>
    <n v="0"/>
    <n v="0"/>
    <n v="0"/>
    <n v="0"/>
    <n v="0"/>
    <m/>
    <n v="0"/>
    <n v="0"/>
    <n v="0"/>
    <n v="0"/>
    <n v="0"/>
    <m/>
    <m/>
    <s v="PCP RM &amp; PM"/>
  </r>
  <r>
    <s v="ZPKG"/>
    <x v="1"/>
    <x v="1"/>
    <x v="1"/>
    <n v="102"/>
    <n v="115"/>
    <x v="52"/>
    <n v="10"/>
    <n v="112"/>
    <s v="MIRO"/>
    <s v="Purchase"/>
    <s v="RE"/>
    <n v="2016"/>
    <x v="0"/>
    <n v="5105601860"/>
    <n v="1098"/>
    <n v="1"/>
    <s v="INR"/>
    <x v="4"/>
    <x v="4"/>
    <x v="0"/>
    <n v="70000"/>
    <s v="NOS"/>
    <m/>
    <s v="V0"/>
    <s v="0% INPUT TAX"/>
    <s v="CHA"/>
    <s v="CLEARING CHARGES"/>
    <n v="0"/>
    <n v="0"/>
    <n v="0"/>
    <n v="0"/>
    <n v="0"/>
    <n v="0"/>
    <m/>
    <n v="0"/>
    <n v="0"/>
    <n v="0"/>
    <n v="0"/>
    <n v="15000.15"/>
    <m/>
    <m/>
    <s v="PCP RM &amp; PM"/>
  </r>
  <r>
    <s v="ZPKG"/>
    <x v="1"/>
    <x v="1"/>
    <x v="1"/>
    <n v="102"/>
    <n v="115"/>
    <x v="52"/>
    <n v="10"/>
    <n v="112"/>
    <s v="MIRO"/>
    <s v="Purchase"/>
    <s v="RE"/>
    <n v="2016"/>
    <x v="0"/>
    <n v="5105601860"/>
    <n v="1098"/>
    <n v="1"/>
    <s v="INR"/>
    <x v="4"/>
    <x v="4"/>
    <x v="0"/>
    <n v="70000"/>
    <s v="NOS"/>
    <m/>
    <s v="V0"/>
    <s v="0% INPUT TAX"/>
    <s v="CHA"/>
    <s v="CLEARING CHARGES"/>
    <n v="0"/>
    <n v="0"/>
    <n v="0"/>
    <n v="0"/>
    <n v="0"/>
    <n v="0"/>
    <m/>
    <n v="0"/>
    <n v="0"/>
    <n v="0"/>
    <n v="0"/>
    <n v="999.97"/>
    <m/>
    <m/>
    <s v="PCP RM &amp; PM"/>
  </r>
  <r>
    <s v="ZPKG"/>
    <x v="1"/>
    <x v="1"/>
    <x v="1"/>
    <n v="102"/>
    <n v="115"/>
    <x v="52"/>
    <n v="10"/>
    <n v="112"/>
    <s v="MIRO"/>
    <s v="Purchase"/>
    <s v="RE"/>
    <n v="2016"/>
    <x v="0"/>
    <n v="5105601860"/>
    <n v="1098"/>
    <n v="1"/>
    <s v="INR"/>
    <x v="4"/>
    <x v="4"/>
    <x v="0"/>
    <n v="70000"/>
    <s v="NOS"/>
    <m/>
    <s v="V0"/>
    <s v="0% INPUT TAX"/>
    <s v="CHA"/>
    <s v="CLEARING CHARGES"/>
    <n v="0"/>
    <n v="0"/>
    <n v="0"/>
    <n v="0"/>
    <n v="0"/>
    <n v="0"/>
    <m/>
    <n v="0"/>
    <n v="0"/>
    <n v="0"/>
    <n v="0"/>
    <n v="999.97"/>
    <m/>
    <m/>
    <s v="PCP RM &amp; PM"/>
  </r>
  <r>
    <s v="ZPKG"/>
    <x v="1"/>
    <x v="1"/>
    <x v="1"/>
    <n v="102"/>
    <n v="115"/>
    <x v="52"/>
    <n v="10"/>
    <n v="112"/>
    <s v="MIRO"/>
    <s v="Purchase"/>
    <s v="RE"/>
    <n v="2016"/>
    <x v="0"/>
    <n v="5105601860"/>
    <n v="1098"/>
    <n v="1"/>
    <s v="INR"/>
    <x v="4"/>
    <x v="4"/>
    <x v="0"/>
    <n v="70000"/>
    <s v="NOS"/>
    <m/>
    <s v="V0"/>
    <s v="0% INPUT TAX"/>
    <s v="CHA"/>
    <s v="CLEARING CHARGES"/>
    <n v="0"/>
    <n v="0"/>
    <n v="0"/>
    <n v="0"/>
    <n v="0"/>
    <n v="0"/>
    <m/>
    <n v="0"/>
    <n v="0"/>
    <n v="0"/>
    <n v="0"/>
    <n v="11000.28"/>
    <m/>
    <m/>
    <s v="PCP RM &amp; PM"/>
  </r>
  <r>
    <s v="ZPKG"/>
    <x v="1"/>
    <x v="1"/>
    <x v="1"/>
    <n v="102"/>
    <n v="115"/>
    <x v="52"/>
    <n v="10"/>
    <n v="112"/>
    <s v="MIRO"/>
    <s v="Purchase"/>
    <s v="RE"/>
    <n v="2016"/>
    <x v="0"/>
    <n v="5105601860"/>
    <n v="1098"/>
    <n v="1"/>
    <s v="INR"/>
    <x v="4"/>
    <x v="4"/>
    <x v="0"/>
    <n v="70000"/>
    <s v="NOS"/>
    <m/>
    <s v="V0"/>
    <s v="0% INPUT TAX"/>
    <s v="CHA"/>
    <s v="CLEARING CHARGES"/>
    <n v="0"/>
    <n v="0"/>
    <n v="0"/>
    <n v="0"/>
    <n v="0"/>
    <n v="0"/>
    <m/>
    <n v="0"/>
    <n v="0"/>
    <n v="0"/>
    <n v="0"/>
    <n v="335.43"/>
    <m/>
    <m/>
    <s v="PCP RM &amp; PM"/>
  </r>
  <r>
    <s v="ZPKG"/>
    <x v="1"/>
    <x v="1"/>
    <x v="1"/>
    <n v="102"/>
    <n v="115"/>
    <x v="52"/>
    <n v="10"/>
    <n v="112"/>
    <s v="MIRO"/>
    <s v="Purchase"/>
    <s v="RE"/>
    <n v="2016"/>
    <x v="0"/>
    <n v="5105601860"/>
    <n v="1098"/>
    <n v="1"/>
    <s v="INR"/>
    <x v="4"/>
    <x v="4"/>
    <x v="0"/>
    <n v="70000"/>
    <s v="NOS"/>
    <m/>
    <s v="V0"/>
    <s v="0% INPUT TAX"/>
    <s v="CHA"/>
    <s v="CLEARING CHARGES"/>
    <n v="0"/>
    <n v="0"/>
    <n v="0"/>
    <n v="0"/>
    <n v="0"/>
    <n v="0"/>
    <m/>
    <n v="0"/>
    <n v="0"/>
    <n v="0"/>
    <n v="0"/>
    <n v="600.11"/>
    <m/>
    <m/>
    <s v="PCP RM &amp; PM"/>
  </r>
  <r>
    <s v="ZPKG"/>
    <x v="1"/>
    <x v="1"/>
    <x v="1"/>
    <n v="102"/>
    <n v="115"/>
    <x v="58"/>
    <n v="10"/>
    <n v="112"/>
    <s v="MIRO"/>
    <s v="Purchase"/>
    <s v="RE"/>
    <n v="2016"/>
    <x v="0"/>
    <n v="5105601860"/>
    <n v="1098"/>
    <n v="1"/>
    <s v="INR"/>
    <x v="4"/>
    <x v="4"/>
    <x v="0"/>
    <n v="70000"/>
    <s v="NOS"/>
    <m/>
    <s v="V0"/>
    <s v="0% INPUT TAX"/>
    <s v="CHA"/>
    <s v="CLEARING CHARGES"/>
    <n v="0"/>
    <n v="0"/>
    <n v="0"/>
    <n v="0"/>
    <n v="0"/>
    <n v="0"/>
    <m/>
    <n v="0"/>
    <n v="0"/>
    <n v="0"/>
    <n v="0"/>
    <n v="7000.09"/>
    <m/>
    <m/>
    <s v="PCP RM &amp; PM"/>
  </r>
  <r>
    <s v="ZPKG"/>
    <x v="1"/>
    <x v="1"/>
    <x v="1"/>
    <n v="102"/>
    <n v="115"/>
    <x v="58"/>
    <n v="10"/>
    <n v="112"/>
    <s v="MIRO"/>
    <s v="Purchase"/>
    <s v="RE"/>
    <n v="2016"/>
    <x v="0"/>
    <n v="5105601860"/>
    <n v="1098"/>
    <n v="1"/>
    <s v="INR"/>
    <x v="4"/>
    <x v="4"/>
    <x v="0"/>
    <n v="70000"/>
    <s v="NOS"/>
    <m/>
    <s v="V0"/>
    <s v="0% INPUT TAX"/>
    <s v="CHA"/>
    <s v="CLEARING CHARGES"/>
    <n v="0"/>
    <n v="0"/>
    <n v="0"/>
    <n v="0"/>
    <n v="0"/>
    <n v="0"/>
    <m/>
    <n v="0"/>
    <n v="0"/>
    <n v="0"/>
    <n v="0"/>
    <n v="999.79"/>
    <m/>
    <m/>
    <s v="PCP RM &amp; PM"/>
  </r>
  <r>
    <s v="ZPKG"/>
    <x v="1"/>
    <x v="1"/>
    <x v="1"/>
    <n v="102"/>
    <n v="115"/>
    <x v="58"/>
    <n v="20"/>
    <n v="112"/>
    <s v="MIRO"/>
    <s v="Purchase"/>
    <s v="RE"/>
    <n v="2016"/>
    <x v="0"/>
    <n v="5105601860"/>
    <n v="1098"/>
    <n v="1"/>
    <s v="INR"/>
    <x v="4"/>
    <x v="4"/>
    <x v="0"/>
    <n v="70000"/>
    <s v="NOS"/>
    <m/>
    <s v="V0"/>
    <s v="0% INPUT TAX"/>
    <s v="CHA"/>
    <s v="CLEARING CHARGES"/>
    <n v="0"/>
    <n v="0"/>
    <n v="0"/>
    <n v="0"/>
    <n v="0"/>
    <n v="0"/>
    <m/>
    <n v="0"/>
    <n v="0"/>
    <n v="0"/>
    <n v="0"/>
    <n v="9699.85"/>
    <m/>
    <m/>
    <s v="PCP RM &amp; PM"/>
  </r>
  <r>
    <s v="ZPKG"/>
    <x v="1"/>
    <x v="1"/>
    <x v="1"/>
    <n v="102"/>
    <n v="115"/>
    <x v="58"/>
    <n v="20"/>
    <n v="112"/>
    <s v="MIRO"/>
    <s v="Purchase"/>
    <s v="RE"/>
    <n v="2016"/>
    <x v="0"/>
    <n v="5105601860"/>
    <n v="1098"/>
    <n v="1"/>
    <s v="INR"/>
    <x v="4"/>
    <x v="4"/>
    <x v="0"/>
    <n v="70000"/>
    <s v="NOS"/>
    <m/>
    <s v="V0"/>
    <s v="0% INPUT TAX"/>
    <s v="CHA"/>
    <s v="CLEARING CHARGES"/>
    <n v="0"/>
    <n v="0"/>
    <n v="0"/>
    <n v="0"/>
    <n v="0"/>
    <n v="0"/>
    <m/>
    <n v="0"/>
    <n v="0"/>
    <n v="0"/>
    <n v="0"/>
    <n v="15000.09"/>
    <m/>
    <m/>
    <s v="PCP RM &amp; PM"/>
  </r>
  <r>
    <s v="ZPKG"/>
    <x v="1"/>
    <x v="1"/>
    <x v="1"/>
    <n v="102"/>
    <n v="115"/>
    <x v="58"/>
    <n v="20"/>
    <n v="112"/>
    <s v="MIRO"/>
    <s v="Purchase"/>
    <s v="RE"/>
    <n v="2016"/>
    <x v="0"/>
    <n v="5105601860"/>
    <n v="1098"/>
    <n v="1"/>
    <s v="INR"/>
    <x v="4"/>
    <x v="4"/>
    <x v="0"/>
    <n v="70000"/>
    <s v="NOS"/>
    <m/>
    <s v="V0"/>
    <s v="0% INPUT TAX"/>
    <s v="CHA"/>
    <s v="CLEARING CHARGES"/>
    <n v="0"/>
    <n v="0"/>
    <n v="0"/>
    <n v="0"/>
    <n v="0"/>
    <n v="0"/>
    <m/>
    <n v="0"/>
    <n v="0"/>
    <n v="0"/>
    <n v="0"/>
    <n v="999.79"/>
    <m/>
    <m/>
    <s v="PCP RM &amp; PM"/>
  </r>
  <r>
    <s v="ZPKG"/>
    <x v="1"/>
    <x v="1"/>
    <x v="1"/>
    <n v="102"/>
    <n v="115"/>
    <x v="58"/>
    <n v="20"/>
    <n v="112"/>
    <s v="MIRO"/>
    <s v="Purchase"/>
    <s v="RE"/>
    <n v="2016"/>
    <x v="0"/>
    <n v="5105601860"/>
    <n v="1098"/>
    <n v="1"/>
    <s v="INR"/>
    <x v="4"/>
    <x v="4"/>
    <x v="0"/>
    <n v="70000"/>
    <s v="NOS"/>
    <m/>
    <s v="V0"/>
    <s v="0% INPUT TAX"/>
    <s v="CHA"/>
    <s v="CLEARING CHARGES"/>
    <n v="0"/>
    <n v="0"/>
    <n v="0"/>
    <n v="0"/>
    <n v="0"/>
    <n v="0"/>
    <m/>
    <n v="0"/>
    <n v="0"/>
    <n v="0"/>
    <n v="0"/>
    <n v="987.07"/>
    <m/>
    <m/>
    <s v="PCP RM &amp; PM"/>
  </r>
  <r>
    <s v="ZPKG"/>
    <x v="1"/>
    <x v="1"/>
    <x v="1"/>
    <n v="102"/>
    <n v="115"/>
    <x v="58"/>
    <n v="20"/>
    <n v="112"/>
    <s v="MIRO"/>
    <s v="Purchase"/>
    <s v="RE"/>
    <n v="2016"/>
    <x v="0"/>
    <n v="5105601860"/>
    <n v="1098"/>
    <n v="1"/>
    <s v="INR"/>
    <x v="4"/>
    <x v="4"/>
    <x v="0"/>
    <n v="70000"/>
    <s v="NOS"/>
    <m/>
    <s v="V0"/>
    <s v="0% INPUT TAX"/>
    <s v="CHA"/>
    <s v="CLEARING CHARGES"/>
    <n v="0"/>
    <n v="0"/>
    <n v="0"/>
    <n v="0"/>
    <n v="0"/>
    <n v="0"/>
    <m/>
    <n v="0"/>
    <n v="0"/>
    <n v="0"/>
    <n v="0"/>
    <n v="11000.28"/>
    <m/>
    <m/>
    <s v="PCP RM &amp; PM"/>
  </r>
  <r>
    <s v="ZPKG"/>
    <x v="1"/>
    <x v="1"/>
    <x v="1"/>
    <n v="102"/>
    <n v="115"/>
    <x v="58"/>
    <n v="20"/>
    <n v="112"/>
    <s v="MIRO"/>
    <s v="Purchase"/>
    <s v="RE"/>
    <n v="2016"/>
    <x v="0"/>
    <n v="5105601860"/>
    <n v="1098"/>
    <n v="1"/>
    <s v="INR"/>
    <x v="4"/>
    <x v="4"/>
    <x v="0"/>
    <n v="70000"/>
    <s v="NOS"/>
    <m/>
    <s v="V0"/>
    <s v="0% INPUT TAX"/>
    <s v="CHA"/>
    <s v="CLEARING CHARGES"/>
    <n v="0"/>
    <n v="0"/>
    <n v="0"/>
    <n v="0"/>
    <n v="0"/>
    <n v="0"/>
    <m/>
    <n v="0"/>
    <n v="0"/>
    <n v="0"/>
    <n v="0"/>
    <n v="600.13"/>
    <m/>
    <m/>
    <s v="PCP RM &amp; PM"/>
  </r>
  <r>
    <s v="ZPKG"/>
    <x v="1"/>
    <x v="3"/>
    <x v="3"/>
    <n v="102"/>
    <n v="115"/>
    <x v="67"/>
    <n v="10"/>
    <n v="112"/>
    <s v="MIRO"/>
    <s v="Purchase"/>
    <s v="RE"/>
    <n v="2016"/>
    <x v="0"/>
    <n v="5105601787"/>
    <s v="OCT/937"/>
    <n v="1"/>
    <s v="INR"/>
    <x v="22"/>
    <x v="22"/>
    <x v="0"/>
    <n v="800000"/>
    <s v="NOS"/>
    <m/>
    <s v="Y9"/>
    <s v="I-112-14% ST (NON INV)"/>
    <s v="TRANSPORTER"/>
    <s v="TRANSPORT LOCAL"/>
    <n v="0"/>
    <n v="0"/>
    <n v="0"/>
    <n v="0"/>
    <n v="0"/>
    <n v="0"/>
    <m/>
    <n v="0"/>
    <n v="0"/>
    <n v="0"/>
    <n v="0"/>
    <n v="0"/>
    <m/>
    <n v="17404.38"/>
    <s v="PCP RM &amp; PM"/>
  </r>
  <r>
    <s v="ZROH"/>
    <x v="2"/>
    <x v="9"/>
    <x v="9"/>
    <n v="102"/>
    <n v="115"/>
    <x v="81"/>
    <n v="10"/>
    <n v="112"/>
    <s v="MIRO"/>
    <s v="Purchase"/>
    <s v="RE"/>
    <n v="2016"/>
    <x v="0"/>
    <n v="5105601916"/>
    <n v="6554535918"/>
    <n v="72.962500000000006"/>
    <s v="EUR"/>
    <x v="14"/>
    <x v="14"/>
    <x v="2"/>
    <n v="120"/>
    <s v="KG"/>
    <n v="83264.81"/>
    <s v="V0"/>
    <s v="0% INPUT TAX"/>
    <s v="IMPORT"/>
    <s v="IMPORT BASIC"/>
    <n v="83264.81"/>
    <n v="0"/>
    <n v="0"/>
    <n v="0"/>
    <n v="0"/>
    <n v="0"/>
    <m/>
    <n v="0"/>
    <n v="0"/>
    <n v="0"/>
    <n v="0"/>
    <n v="0"/>
    <m/>
    <m/>
    <s v="PCP RM &amp; PM"/>
  </r>
  <r>
    <s v="ZROH"/>
    <x v="2"/>
    <x v="25"/>
    <x v="31"/>
    <n v="102"/>
    <n v="110"/>
    <x v="89"/>
    <n v="10"/>
    <n v="114"/>
    <s v="MIRO"/>
    <s v="Purchase"/>
    <s v="RE"/>
    <n v="2016"/>
    <x v="1"/>
    <n v="5105601913"/>
    <n v="3906936"/>
    <n v="1"/>
    <s v="INR"/>
    <x v="0"/>
    <x v="0"/>
    <x v="0"/>
    <n v="200"/>
    <s v="KG"/>
    <m/>
    <s v="V0"/>
    <s v="0% INPUT TAX"/>
    <m/>
    <s v="BASIC CUSTOM-10%"/>
    <n v="6178.55"/>
    <n v="6178.55"/>
    <n v="0"/>
    <n v="0"/>
    <n v="6178.55"/>
    <n v="0"/>
    <m/>
    <n v="0"/>
    <n v="0"/>
    <n v="0"/>
    <n v="0"/>
    <n v="0"/>
    <m/>
    <m/>
    <s v="PCP RM &amp; PM"/>
  </r>
  <r>
    <s v="ZROH"/>
    <x v="2"/>
    <x v="25"/>
    <x v="31"/>
    <n v="102"/>
    <n v="110"/>
    <x v="89"/>
    <n v="10"/>
    <n v="114"/>
    <s v="MIRO"/>
    <s v="Purchase"/>
    <s v="RE"/>
    <n v="2016"/>
    <x v="1"/>
    <n v="5105601913"/>
    <n v="3906936"/>
    <n v="1"/>
    <s v="INR"/>
    <x v="0"/>
    <x v="0"/>
    <x v="0"/>
    <n v="200"/>
    <s v="KG"/>
    <m/>
    <s v="V0"/>
    <s v="0% INPUT TAX"/>
    <m/>
    <s v="ECess - Basic Custom-2%"/>
    <n v="344.95"/>
    <n v="344.95"/>
    <n v="0"/>
    <n v="0"/>
    <n v="0"/>
    <n v="0"/>
    <m/>
    <n v="344.95"/>
    <n v="0"/>
    <n v="0"/>
    <n v="0"/>
    <n v="0"/>
    <m/>
    <m/>
    <s v="PCP RM &amp; PM"/>
  </r>
  <r>
    <s v="ZROH"/>
    <x v="2"/>
    <x v="25"/>
    <x v="31"/>
    <n v="102"/>
    <n v="110"/>
    <x v="89"/>
    <n v="10"/>
    <n v="114"/>
    <s v="MIRO"/>
    <s v="Purchase"/>
    <s v="RE"/>
    <n v="2016"/>
    <x v="1"/>
    <n v="5105601913"/>
    <n v="3906936"/>
    <n v="1"/>
    <s v="INR"/>
    <x v="0"/>
    <x v="0"/>
    <x v="0"/>
    <n v="200"/>
    <s v="KG"/>
    <m/>
    <s v="V0"/>
    <s v="0% INPUT TAX"/>
    <m/>
    <s v="SECess-Basic Customs-1%"/>
    <n v="172.5"/>
    <n v="172.5"/>
    <n v="0"/>
    <n v="0"/>
    <n v="0"/>
    <n v="0"/>
    <m/>
    <n v="0"/>
    <n v="172.5"/>
    <n v="0"/>
    <n v="0"/>
    <n v="0"/>
    <m/>
    <m/>
    <s v="PCP RM &amp; PM"/>
  </r>
  <r>
    <s v="ZROH"/>
    <x v="2"/>
    <x v="25"/>
    <x v="31"/>
    <n v="102"/>
    <n v="110"/>
    <x v="89"/>
    <n v="10"/>
    <n v="114"/>
    <s v="MIRO"/>
    <s v="Purchase"/>
    <s v="RE"/>
    <n v="2016"/>
    <x v="1"/>
    <n v="5105601913"/>
    <n v="3906936"/>
    <n v="1"/>
    <s v="INR"/>
    <x v="0"/>
    <x v="0"/>
    <x v="0"/>
    <n v="200"/>
    <s v="KG"/>
    <m/>
    <s v="V0"/>
    <s v="0% INPUT TAX"/>
    <m/>
    <s v="ADD. CUSTOM DUTY-4%"/>
    <n v="4005.85"/>
    <n v="4005.85"/>
    <n v="0"/>
    <n v="0"/>
    <n v="0"/>
    <n v="0"/>
    <m/>
    <n v="0"/>
    <n v="0"/>
    <n v="4005.85"/>
    <n v="0"/>
    <n v="0"/>
    <m/>
    <m/>
    <s v="PCP RM &amp; PM"/>
  </r>
  <r>
    <s v="ZROH"/>
    <x v="2"/>
    <x v="25"/>
    <x v="31"/>
    <n v="102"/>
    <n v="110"/>
    <x v="89"/>
    <n v="10"/>
    <n v="114"/>
    <s v="MIRO"/>
    <s v="Purchase"/>
    <s v="RE"/>
    <n v="2016"/>
    <x v="1"/>
    <n v="5105601913"/>
    <n v="3906936"/>
    <n v="1"/>
    <s v="INR"/>
    <x v="0"/>
    <x v="0"/>
    <x v="0"/>
    <n v="200"/>
    <s v="KG"/>
    <m/>
    <s v="V0"/>
    <s v="0% INPUT TAX"/>
    <m/>
    <s v="CVD-12.5%"/>
    <n v="11069.95"/>
    <n v="11069.95"/>
    <n v="0"/>
    <n v="0"/>
    <n v="0"/>
    <n v="0"/>
    <m/>
    <n v="0"/>
    <n v="0"/>
    <n v="0"/>
    <n v="11069.95"/>
    <n v="0"/>
    <m/>
    <m/>
    <s v="PCP RM &amp; PM"/>
  </r>
  <r>
    <s v="ZROH"/>
    <x v="2"/>
    <x v="25"/>
    <x v="31"/>
    <n v="102"/>
    <n v="110"/>
    <x v="89"/>
    <n v="20"/>
    <n v="114"/>
    <s v="MIRO"/>
    <s v="Purchase"/>
    <s v="RE"/>
    <n v="2016"/>
    <x v="1"/>
    <n v="5105601913"/>
    <n v="3906936"/>
    <n v="1"/>
    <s v="INR"/>
    <x v="0"/>
    <x v="0"/>
    <x v="0"/>
    <n v="200"/>
    <s v="KG"/>
    <m/>
    <s v="V0"/>
    <s v="0% INPUT TAX"/>
    <m/>
    <s v="BASIC CUSTOM-10%"/>
    <n v="6178.55"/>
    <n v="6178.55"/>
    <n v="0"/>
    <n v="0"/>
    <n v="6178.55"/>
    <n v="0"/>
    <m/>
    <n v="0"/>
    <n v="0"/>
    <n v="0"/>
    <n v="0"/>
    <n v="0"/>
    <m/>
    <m/>
    <s v="PCP RM &amp; PM"/>
  </r>
  <r>
    <s v="ZROH"/>
    <x v="2"/>
    <x v="25"/>
    <x v="31"/>
    <n v="102"/>
    <n v="110"/>
    <x v="89"/>
    <n v="20"/>
    <n v="114"/>
    <s v="MIRO"/>
    <s v="Purchase"/>
    <s v="RE"/>
    <n v="2016"/>
    <x v="1"/>
    <n v="5105601913"/>
    <n v="3906936"/>
    <n v="1"/>
    <s v="INR"/>
    <x v="0"/>
    <x v="0"/>
    <x v="0"/>
    <n v="200"/>
    <s v="KG"/>
    <m/>
    <s v="V0"/>
    <s v="0% INPUT TAX"/>
    <m/>
    <s v="ECess - Basic Custom-2%"/>
    <n v="344.95"/>
    <n v="344.95"/>
    <n v="0"/>
    <n v="0"/>
    <n v="0"/>
    <n v="0"/>
    <m/>
    <n v="344.95"/>
    <n v="0"/>
    <n v="0"/>
    <n v="0"/>
    <n v="0"/>
    <m/>
    <m/>
    <s v="PCP RM &amp; PM"/>
  </r>
  <r>
    <s v="ZROH"/>
    <x v="2"/>
    <x v="25"/>
    <x v="31"/>
    <n v="102"/>
    <n v="110"/>
    <x v="89"/>
    <n v="20"/>
    <n v="114"/>
    <s v="MIRO"/>
    <s v="Purchase"/>
    <s v="RE"/>
    <n v="2016"/>
    <x v="1"/>
    <n v="5105601913"/>
    <n v="3906936"/>
    <n v="1"/>
    <s v="INR"/>
    <x v="0"/>
    <x v="0"/>
    <x v="0"/>
    <n v="200"/>
    <s v="KG"/>
    <m/>
    <s v="V0"/>
    <s v="0% INPUT TAX"/>
    <m/>
    <s v="SECess-Basic Customs-1%"/>
    <n v="172.9"/>
    <n v="172.9"/>
    <n v="0"/>
    <n v="0"/>
    <n v="0"/>
    <n v="0"/>
    <m/>
    <n v="0"/>
    <n v="172.9"/>
    <n v="0"/>
    <n v="0"/>
    <n v="0"/>
    <m/>
    <m/>
    <s v="PCP RM &amp; PM"/>
  </r>
  <r>
    <s v="ZROH"/>
    <x v="2"/>
    <x v="25"/>
    <x v="31"/>
    <n v="102"/>
    <n v="110"/>
    <x v="89"/>
    <n v="20"/>
    <n v="114"/>
    <s v="MIRO"/>
    <s v="Purchase"/>
    <s v="RE"/>
    <n v="2016"/>
    <x v="1"/>
    <n v="5105601913"/>
    <n v="3906936"/>
    <n v="1"/>
    <s v="INR"/>
    <x v="0"/>
    <x v="0"/>
    <x v="0"/>
    <n v="200"/>
    <s v="KG"/>
    <m/>
    <s v="V0"/>
    <s v="0% INPUT TAX"/>
    <m/>
    <s v="ADD. CUSTOM DUTY-4%"/>
    <n v="4005.85"/>
    <n v="4005.85"/>
    <n v="0"/>
    <n v="0"/>
    <n v="0"/>
    <n v="0"/>
    <m/>
    <n v="0"/>
    <n v="0"/>
    <n v="4005.85"/>
    <n v="0"/>
    <n v="0"/>
    <m/>
    <m/>
    <s v="PCP RM &amp; PM"/>
  </r>
  <r>
    <s v="ZROH"/>
    <x v="2"/>
    <x v="25"/>
    <x v="31"/>
    <n v="102"/>
    <n v="110"/>
    <x v="89"/>
    <n v="20"/>
    <n v="114"/>
    <s v="MIRO"/>
    <s v="Purchase"/>
    <s v="RE"/>
    <n v="2016"/>
    <x v="1"/>
    <n v="5105601913"/>
    <n v="3906936"/>
    <n v="1"/>
    <s v="INR"/>
    <x v="0"/>
    <x v="0"/>
    <x v="0"/>
    <n v="200"/>
    <s v="KG"/>
    <m/>
    <s v="V0"/>
    <s v="0% INPUT TAX"/>
    <m/>
    <s v="CVD-12.5%"/>
    <n v="11069.95"/>
    <n v="11069.95"/>
    <n v="0"/>
    <n v="0"/>
    <n v="0"/>
    <n v="0"/>
    <m/>
    <n v="0"/>
    <n v="0"/>
    <n v="0"/>
    <n v="11069.95"/>
    <n v="0"/>
    <m/>
    <m/>
    <s v="PCP RM &amp; PM"/>
  </r>
  <r>
    <s v="ZROH"/>
    <x v="2"/>
    <x v="9"/>
    <x v="9"/>
    <n v="102"/>
    <n v="115"/>
    <x v="81"/>
    <n v="10"/>
    <n v="112"/>
    <s v="MIRO"/>
    <s v="Purchase"/>
    <s v="RE"/>
    <n v="2016"/>
    <x v="0"/>
    <n v="5105601943"/>
    <n v="6554530210"/>
    <n v="73.376800000000003"/>
    <s v="EUR"/>
    <x v="14"/>
    <x v="14"/>
    <x v="2"/>
    <n v="120"/>
    <s v="KG"/>
    <n v="83737.600000000006"/>
    <s v="V0"/>
    <s v="0% INPUT TAX"/>
    <s v="IMPORT"/>
    <s v="IMPORT BASIC"/>
    <n v="83737.600000000006"/>
    <n v="0"/>
    <n v="0"/>
    <n v="0"/>
    <n v="0"/>
    <n v="0"/>
    <m/>
    <n v="0"/>
    <n v="0"/>
    <n v="0"/>
    <n v="0"/>
    <n v="0"/>
    <m/>
    <m/>
    <s v="PCP RM &amp; PM"/>
  </r>
  <r>
    <s v="ZROH"/>
    <x v="3"/>
    <x v="18"/>
    <x v="18"/>
    <n v="102"/>
    <n v="110"/>
    <x v="90"/>
    <n v="10"/>
    <n v="114"/>
    <s v="MIRO"/>
    <s v="Purchase"/>
    <s v="RE"/>
    <n v="2016"/>
    <x v="1"/>
    <n v="5105602141"/>
    <n v="3929729"/>
    <n v="1"/>
    <s v="INR"/>
    <x v="0"/>
    <x v="0"/>
    <x v="0"/>
    <n v="40"/>
    <s v="KG"/>
    <m/>
    <s v="V0"/>
    <s v="0% INPUT TAX"/>
    <m/>
    <s v="BASIC CUSTOM-10%"/>
    <n v="11157"/>
    <n v="11157"/>
    <n v="0"/>
    <n v="0"/>
    <n v="11157"/>
    <n v="0"/>
    <m/>
    <n v="0"/>
    <n v="0"/>
    <n v="0"/>
    <n v="0"/>
    <n v="0"/>
    <m/>
    <m/>
    <s v="PCP RM &amp; PM"/>
  </r>
  <r>
    <s v="ZROH"/>
    <x v="3"/>
    <x v="18"/>
    <x v="18"/>
    <n v="102"/>
    <n v="110"/>
    <x v="90"/>
    <n v="10"/>
    <n v="114"/>
    <s v="MIRO"/>
    <s v="Purchase"/>
    <s v="RE"/>
    <n v="2016"/>
    <x v="1"/>
    <n v="5105602141"/>
    <n v="3929729"/>
    <n v="1"/>
    <s v="INR"/>
    <x v="0"/>
    <x v="0"/>
    <x v="0"/>
    <n v="40"/>
    <s v="KG"/>
    <m/>
    <s v="V0"/>
    <s v="0% INPUT TAX"/>
    <m/>
    <s v="ECess - Basic Custom-2%"/>
    <n v="530"/>
    <n v="530"/>
    <n v="0"/>
    <n v="0"/>
    <n v="0"/>
    <n v="0"/>
    <m/>
    <n v="530"/>
    <n v="0"/>
    <n v="0"/>
    <n v="0"/>
    <n v="0"/>
    <m/>
    <m/>
    <s v="PCP RM &amp; PM"/>
  </r>
  <r>
    <s v="ZROH"/>
    <x v="3"/>
    <x v="18"/>
    <x v="18"/>
    <n v="102"/>
    <n v="110"/>
    <x v="90"/>
    <n v="10"/>
    <n v="114"/>
    <s v="MIRO"/>
    <s v="Purchase"/>
    <s v="RE"/>
    <n v="2016"/>
    <x v="1"/>
    <n v="5105602141"/>
    <n v="3929729"/>
    <n v="1"/>
    <s v="INR"/>
    <x v="0"/>
    <x v="0"/>
    <x v="0"/>
    <n v="40"/>
    <s v="KG"/>
    <m/>
    <s v="V0"/>
    <s v="0% INPUT TAX"/>
    <m/>
    <s v="SECess-Basic Customs-1%"/>
    <n v="265"/>
    <n v="265"/>
    <n v="0"/>
    <n v="0"/>
    <n v="0"/>
    <n v="0"/>
    <m/>
    <n v="0"/>
    <n v="265"/>
    <n v="0"/>
    <n v="0"/>
    <n v="0"/>
    <m/>
    <m/>
    <s v="PCP RM &amp; PM"/>
  </r>
  <r>
    <s v="ZROH"/>
    <x v="3"/>
    <x v="18"/>
    <x v="18"/>
    <n v="102"/>
    <n v="110"/>
    <x v="90"/>
    <n v="10"/>
    <n v="114"/>
    <s v="MIRO"/>
    <s v="Purchase"/>
    <s v="RE"/>
    <n v="2016"/>
    <x v="1"/>
    <n v="5105602141"/>
    <n v="3929729"/>
    <n v="1"/>
    <s v="INR"/>
    <x v="0"/>
    <x v="0"/>
    <x v="0"/>
    <n v="40"/>
    <s v="KG"/>
    <m/>
    <s v="V0"/>
    <s v="0% INPUT TAX"/>
    <m/>
    <s v="ADD. CUSTOM DUTY-4%"/>
    <n v="5554.2"/>
    <n v="5554.2"/>
    <n v="0"/>
    <n v="0"/>
    <n v="0"/>
    <n v="0"/>
    <m/>
    <n v="0"/>
    <n v="0"/>
    <n v="5554.2"/>
    <n v="0"/>
    <n v="0"/>
    <m/>
    <m/>
    <s v="PCP RM &amp; PM"/>
  </r>
  <r>
    <s v="ZROH"/>
    <x v="3"/>
    <x v="18"/>
    <x v="18"/>
    <n v="102"/>
    <n v="110"/>
    <x v="90"/>
    <n v="10"/>
    <n v="114"/>
    <s v="MIRO"/>
    <s v="Purchase"/>
    <s v="RE"/>
    <n v="2016"/>
    <x v="1"/>
    <n v="5105602141"/>
    <n v="3929729"/>
    <n v="1"/>
    <s v="INR"/>
    <x v="0"/>
    <x v="0"/>
    <x v="0"/>
    <n v="40"/>
    <s v="KG"/>
    <m/>
    <s v="V0"/>
    <s v="0% INPUT TAX"/>
    <m/>
    <s v="CVD-12.5%"/>
    <n v="15340.8"/>
    <n v="15340.8"/>
    <n v="0"/>
    <n v="0"/>
    <n v="0"/>
    <n v="0"/>
    <m/>
    <n v="0"/>
    <n v="0"/>
    <n v="0"/>
    <n v="15340.8"/>
    <n v="0"/>
    <m/>
    <m/>
    <s v="PCP RM &amp; PM"/>
  </r>
  <r>
    <s v="ZROH"/>
    <x v="3"/>
    <x v="11"/>
    <x v="11"/>
    <n v="102"/>
    <n v="120"/>
    <x v="79"/>
    <n v="10"/>
    <n v="114"/>
    <s v="MIRO"/>
    <s v="Purchase"/>
    <s v="RE"/>
    <n v="2016"/>
    <x v="1"/>
    <n v="5105602116"/>
    <n v="2250"/>
    <n v="1"/>
    <s v="INR"/>
    <x v="5"/>
    <x v="5"/>
    <x v="0"/>
    <n v="190"/>
    <s v="KG"/>
    <m/>
    <s v="V0"/>
    <s v="0% INPUT TAX"/>
    <s v="TRANSPORTER"/>
    <s v="TRANSPORT LOCAL"/>
    <n v="0"/>
    <n v="0"/>
    <n v="0"/>
    <n v="0"/>
    <n v="0"/>
    <n v="0"/>
    <m/>
    <n v="0"/>
    <n v="0"/>
    <n v="0"/>
    <n v="0"/>
    <n v="0"/>
    <m/>
    <n v="6582"/>
    <s v="PCP RM &amp; PM"/>
  </r>
  <r>
    <s v="ZROH"/>
    <x v="3"/>
    <x v="11"/>
    <x v="11"/>
    <n v="102"/>
    <n v="120"/>
    <x v="79"/>
    <n v="20"/>
    <n v="114"/>
    <s v="MIRO"/>
    <s v="Purchase"/>
    <s v="RE"/>
    <n v="2016"/>
    <x v="1"/>
    <n v="5105602116"/>
    <n v="2250"/>
    <n v="1"/>
    <s v="INR"/>
    <x v="5"/>
    <x v="5"/>
    <x v="0"/>
    <n v="190"/>
    <s v="KG"/>
    <m/>
    <s v="V0"/>
    <s v="0% INPUT TAX"/>
    <s v="TRANSPORTER"/>
    <s v="TRANSPORT LOCAL"/>
    <n v="0"/>
    <n v="0"/>
    <n v="0"/>
    <n v="0"/>
    <n v="0"/>
    <n v="0"/>
    <m/>
    <n v="0"/>
    <n v="0"/>
    <n v="0"/>
    <n v="0"/>
    <n v="0"/>
    <m/>
    <n v="6583"/>
    <s v="PCP RM &amp; PM"/>
  </r>
  <r>
    <s v="ZROH"/>
    <x v="0"/>
    <x v="12"/>
    <x v="12"/>
    <n v="102"/>
    <n v="110"/>
    <x v="91"/>
    <n v="10"/>
    <n v="114"/>
    <s v="MIRO"/>
    <s v="Purchase"/>
    <s v="RE"/>
    <n v="2016"/>
    <x v="1"/>
    <n v="5105602449"/>
    <n v="3931277"/>
    <n v="1"/>
    <s v="INR"/>
    <x v="0"/>
    <x v="0"/>
    <x v="0"/>
    <n v="1400"/>
    <s v="KG"/>
    <m/>
    <s v="V0"/>
    <s v="0% INPUT TAX"/>
    <m/>
    <s v="BASIC CUSTOM-10%"/>
    <n v="126669.96"/>
    <n v="126669.96"/>
    <n v="0"/>
    <n v="0"/>
    <n v="126669.96"/>
    <n v="0"/>
    <m/>
    <n v="0"/>
    <n v="0"/>
    <n v="0"/>
    <n v="0"/>
    <n v="0"/>
    <m/>
    <m/>
    <s v="PCP RM &amp; PM"/>
  </r>
  <r>
    <s v="ZROH"/>
    <x v="0"/>
    <x v="12"/>
    <x v="12"/>
    <n v="102"/>
    <n v="110"/>
    <x v="91"/>
    <n v="10"/>
    <n v="114"/>
    <s v="MIRO"/>
    <s v="Purchase"/>
    <s v="RE"/>
    <n v="2016"/>
    <x v="1"/>
    <n v="5105602449"/>
    <n v="3931277"/>
    <n v="1"/>
    <s v="INR"/>
    <x v="0"/>
    <x v="0"/>
    <x v="0"/>
    <n v="1400"/>
    <s v="KG"/>
    <m/>
    <s v="V0"/>
    <s v="0% INPUT TAX"/>
    <m/>
    <s v="SECess-Basic Customs-1%"/>
    <n v="6016.82"/>
    <n v="6016.82"/>
    <n v="0"/>
    <n v="0"/>
    <n v="0"/>
    <n v="0"/>
    <m/>
    <n v="0"/>
    <n v="6016.82"/>
    <n v="0"/>
    <n v="0"/>
    <n v="0"/>
    <m/>
    <m/>
    <s v="PCP RM &amp; PM"/>
  </r>
  <r>
    <s v="ZROH"/>
    <x v="0"/>
    <x v="12"/>
    <x v="12"/>
    <n v="102"/>
    <n v="110"/>
    <x v="91"/>
    <n v="10"/>
    <n v="114"/>
    <s v="MIRO"/>
    <s v="Purchase"/>
    <s v="RE"/>
    <n v="2016"/>
    <x v="1"/>
    <n v="5105602449"/>
    <n v="3931277"/>
    <n v="1"/>
    <s v="INR"/>
    <x v="0"/>
    <x v="0"/>
    <x v="0"/>
    <n v="1400"/>
    <s v="KG"/>
    <m/>
    <s v="V0"/>
    <s v="0% INPUT TAX"/>
    <m/>
    <s v="ECess - Basic Custom-2%"/>
    <n v="3008.41"/>
    <n v="3008.41"/>
    <n v="0"/>
    <n v="0"/>
    <n v="0"/>
    <n v="0"/>
    <m/>
    <n v="3008.41"/>
    <n v="0"/>
    <n v="0"/>
    <n v="0"/>
    <n v="0"/>
    <m/>
    <m/>
    <s v="PCP RM &amp; PM"/>
  </r>
  <r>
    <s v="ZROH"/>
    <x v="0"/>
    <x v="12"/>
    <x v="12"/>
    <n v="102"/>
    <n v="110"/>
    <x v="91"/>
    <n v="10"/>
    <n v="114"/>
    <s v="MIRO"/>
    <s v="Purchase"/>
    <s v="RE"/>
    <n v="2016"/>
    <x v="1"/>
    <n v="5105602449"/>
    <n v="3931277"/>
    <n v="1"/>
    <s v="INR"/>
    <x v="0"/>
    <x v="0"/>
    <x v="0"/>
    <n v="1400"/>
    <s v="KG"/>
    <m/>
    <s v="V0"/>
    <s v="0% INPUT TAX"/>
    <m/>
    <s v="ADD. CUSTOM DUTY-4%"/>
    <n v="63062.6"/>
    <n v="63062.6"/>
    <n v="0"/>
    <n v="0"/>
    <n v="0"/>
    <n v="0"/>
    <m/>
    <n v="0"/>
    <n v="0"/>
    <n v="63062.6"/>
    <n v="0"/>
    <n v="0"/>
    <m/>
    <m/>
    <s v="PCP RM &amp; PM"/>
  </r>
  <r>
    <s v="ZROH"/>
    <x v="0"/>
    <x v="12"/>
    <x v="12"/>
    <n v="102"/>
    <n v="110"/>
    <x v="91"/>
    <n v="10"/>
    <n v="114"/>
    <s v="MIRO"/>
    <s v="Purchase"/>
    <s v="RE"/>
    <n v="2016"/>
    <x v="1"/>
    <n v="5105602449"/>
    <n v="3931277"/>
    <n v="1"/>
    <s v="INR"/>
    <x v="0"/>
    <x v="0"/>
    <x v="0"/>
    <n v="1400"/>
    <s v="KG"/>
    <m/>
    <s v="V0"/>
    <s v="0% INPUT TAX"/>
    <m/>
    <s v="CVD-12.5%"/>
    <n v="174171.2"/>
    <n v="174171.2"/>
    <n v="0"/>
    <n v="0"/>
    <n v="0"/>
    <n v="0"/>
    <m/>
    <n v="0"/>
    <n v="0"/>
    <n v="0"/>
    <n v="174171.2"/>
    <n v="0"/>
    <m/>
    <m/>
    <s v="PCP RM &amp; PM"/>
  </r>
  <r>
    <s v="ZROH"/>
    <x v="0"/>
    <x v="12"/>
    <x v="12"/>
    <n v="102"/>
    <n v="110"/>
    <x v="91"/>
    <n v="20"/>
    <n v="114"/>
    <s v="MIRO"/>
    <s v="Purchase"/>
    <s v="RE"/>
    <n v="2016"/>
    <x v="1"/>
    <n v="5105602449"/>
    <n v="3931277"/>
    <n v="1"/>
    <s v="INR"/>
    <x v="0"/>
    <x v="0"/>
    <x v="0"/>
    <n v="400"/>
    <s v="KG"/>
    <m/>
    <s v="V0"/>
    <s v="0% INPUT TAX"/>
    <m/>
    <s v="BASIC CUSTOM-10%"/>
    <n v="36191.42"/>
    <n v="36191.42"/>
    <n v="0"/>
    <n v="0"/>
    <n v="36191.42"/>
    <n v="0"/>
    <m/>
    <n v="0"/>
    <n v="0"/>
    <n v="0"/>
    <n v="0"/>
    <n v="0"/>
    <m/>
    <m/>
    <s v="PCP RM &amp; PM"/>
  </r>
  <r>
    <s v="ZROH"/>
    <x v="0"/>
    <x v="12"/>
    <x v="12"/>
    <n v="102"/>
    <n v="110"/>
    <x v="91"/>
    <n v="20"/>
    <n v="114"/>
    <s v="MIRO"/>
    <s v="Purchase"/>
    <s v="RE"/>
    <n v="2016"/>
    <x v="1"/>
    <n v="5105602449"/>
    <n v="3931277"/>
    <n v="1"/>
    <s v="INR"/>
    <x v="0"/>
    <x v="0"/>
    <x v="0"/>
    <n v="400"/>
    <s v="KG"/>
    <m/>
    <s v="V0"/>
    <s v="0% INPUT TAX"/>
    <m/>
    <s v="SECess-Basic Customs-1%"/>
    <n v="1719"/>
    <n v="1719"/>
    <n v="0"/>
    <n v="0"/>
    <n v="0"/>
    <n v="0"/>
    <m/>
    <n v="0"/>
    <n v="1719"/>
    <n v="0"/>
    <n v="0"/>
    <n v="0"/>
    <m/>
    <m/>
    <s v="PCP RM &amp; PM"/>
  </r>
  <r>
    <s v="ZROH"/>
    <x v="0"/>
    <x v="12"/>
    <x v="12"/>
    <n v="102"/>
    <n v="110"/>
    <x v="91"/>
    <n v="20"/>
    <n v="114"/>
    <s v="MIRO"/>
    <s v="Purchase"/>
    <s v="RE"/>
    <n v="2016"/>
    <x v="1"/>
    <n v="5105602449"/>
    <n v="3931277"/>
    <n v="1"/>
    <s v="INR"/>
    <x v="0"/>
    <x v="0"/>
    <x v="0"/>
    <n v="400"/>
    <s v="KG"/>
    <m/>
    <s v="V0"/>
    <s v="0% INPUT TAX"/>
    <m/>
    <s v="ECess - Basic Custom-2%"/>
    <n v="859.55"/>
    <n v="859.55"/>
    <n v="0"/>
    <n v="0"/>
    <n v="0"/>
    <n v="0"/>
    <m/>
    <n v="859.55"/>
    <n v="0"/>
    <n v="0"/>
    <n v="0"/>
    <n v="0"/>
    <m/>
    <m/>
    <s v="PCP RM &amp; PM"/>
  </r>
  <r>
    <s v="ZROH"/>
    <x v="0"/>
    <x v="12"/>
    <x v="12"/>
    <n v="102"/>
    <n v="110"/>
    <x v="91"/>
    <n v="20"/>
    <n v="114"/>
    <s v="MIRO"/>
    <s v="Purchase"/>
    <s v="RE"/>
    <n v="2016"/>
    <x v="1"/>
    <n v="5105602449"/>
    <n v="3931277"/>
    <n v="1"/>
    <s v="INR"/>
    <x v="0"/>
    <x v="0"/>
    <x v="0"/>
    <n v="400"/>
    <s v="KG"/>
    <m/>
    <s v="V0"/>
    <s v="0% INPUT TAX"/>
    <m/>
    <s v="ADD. CUSTOM DUTY-4%"/>
    <n v="18017.89"/>
    <n v="18017.89"/>
    <n v="0"/>
    <n v="0"/>
    <n v="0"/>
    <n v="0"/>
    <m/>
    <n v="0"/>
    <n v="0"/>
    <n v="18017.89"/>
    <n v="0"/>
    <n v="0"/>
    <m/>
    <m/>
    <s v="PCP RM &amp; PM"/>
  </r>
  <r>
    <s v="ZROH"/>
    <x v="0"/>
    <x v="12"/>
    <x v="12"/>
    <n v="102"/>
    <n v="110"/>
    <x v="91"/>
    <n v="20"/>
    <n v="114"/>
    <s v="MIRO"/>
    <s v="Purchase"/>
    <s v="RE"/>
    <n v="2016"/>
    <x v="1"/>
    <n v="5105602449"/>
    <n v="3931277"/>
    <n v="1"/>
    <s v="INR"/>
    <x v="0"/>
    <x v="0"/>
    <x v="0"/>
    <n v="400"/>
    <s v="KG"/>
    <m/>
    <s v="V0"/>
    <s v="0% INPUT TAX"/>
    <m/>
    <s v="CVD-12.5%"/>
    <n v="49763.199999999997"/>
    <n v="49763.199999999997"/>
    <n v="0"/>
    <n v="0"/>
    <n v="0"/>
    <n v="0"/>
    <m/>
    <n v="0"/>
    <n v="0"/>
    <n v="0"/>
    <n v="49763.199999999997"/>
    <n v="0"/>
    <m/>
    <m/>
    <s v="PCP RM &amp; PM"/>
  </r>
  <r>
    <s v="ZROH"/>
    <x v="0"/>
    <x v="12"/>
    <x v="12"/>
    <n v="102"/>
    <n v="110"/>
    <x v="91"/>
    <n v="30"/>
    <n v="114"/>
    <s v="MIRO"/>
    <s v="Purchase"/>
    <s v="RE"/>
    <n v="2016"/>
    <x v="1"/>
    <n v="5105602449"/>
    <n v="3931277"/>
    <n v="1"/>
    <s v="INR"/>
    <x v="0"/>
    <x v="0"/>
    <x v="0"/>
    <n v="400"/>
    <s v="KG"/>
    <m/>
    <s v="V0"/>
    <s v="0% INPUT TAX"/>
    <m/>
    <s v="BASIC CUSTOM-10%"/>
    <n v="36191.42"/>
    <n v="36191.42"/>
    <n v="0"/>
    <n v="0"/>
    <n v="36191.42"/>
    <n v="0"/>
    <m/>
    <n v="0"/>
    <n v="0"/>
    <n v="0"/>
    <n v="0"/>
    <n v="0"/>
    <m/>
    <m/>
    <s v="PCP RM &amp; PM"/>
  </r>
  <r>
    <s v="ZROH"/>
    <x v="0"/>
    <x v="12"/>
    <x v="12"/>
    <n v="102"/>
    <n v="110"/>
    <x v="91"/>
    <n v="30"/>
    <n v="114"/>
    <s v="MIRO"/>
    <s v="Purchase"/>
    <s v="RE"/>
    <n v="2016"/>
    <x v="1"/>
    <n v="5105602449"/>
    <n v="3931277"/>
    <n v="1"/>
    <s v="INR"/>
    <x v="0"/>
    <x v="0"/>
    <x v="0"/>
    <n v="400"/>
    <s v="KG"/>
    <m/>
    <s v="V0"/>
    <s v="0% INPUT TAX"/>
    <m/>
    <s v="SECess-Basic Customs-1%"/>
    <n v="1719.09"/>
    <n v="1719.09"/>
    <n v="0"/>
    <n v="0"/>
    <n v="0"/>
    <n v="0"/>
    <m/>
    <n v="0"/>
    <n v="1719.09"/>
    <n v="0"/>
    <n v="0"/>
    <n v="0"/>
    <m/>
    <m/>
    <s v="PCP RM &amp; PM"/>
  </r>
  <r>
    <s v="ZROH"/>
    <x v="0"/>
    <x v="12"/>
    <x v="12"/>
    <n v="102"/>
    <n v="110"/>
    <x v="91"/>
    <n v="30"/>
    <n v="114"/>
    <s v="MIRO"/>
    <s v="Purchase"/>
    <s v="RE"/>
    <n v="2016"/>
    <x v="1"/>
    <n v="5105602449"/>
    <n v="3931277"/>
    <n v="1"/>
    <s v="INR"/>
    <x v="0"/>
    <x v="0"/>
    <x v="0"/>
    <n v="400"/>
    <s v="KG"/>
    <m/>
    <s v="V0"/>
    <s v="0% INPUT TAX"/>
    <m/>
    <s v="ECess - Basic Custom-2%"/>
    <n v="859.55"/>
    <n v="859.55"/>
    <n v="0"/>
    <n v="0"/>
    <n v="0"/>
    <n v="0"/>
    <m/>
    <n v="859.55"/>
    <n v="0"/>
    <n v="0"/>
    <n v="0"/>
    <n v="0"/>
    <m/>
    <m/>
    <s v="PCP RM &amp; PM"/>
  </r>
  <r>
    <s v="ZROH"/>
    <x v="0"/>
    <x v="12"/>
    <x v="12"/>
    <n v="102"/>
    <n v="110"/>
    <x v="91"/>
    <n v="30"/>
    <n v="114"/>
    <s v="MIRO"/>
    <s v="Purchase"/>
    <s v="RE"/>
    <n v="2016"/>
    <x v="1"/>
    <n v="5105602449"/>
    <n v="3931277"/>
    <n v="1"/>
    <s v="INR"/>
    <x v="0"/>
    <x v="0"/>
    <x v="0"/>
    <n v="400"/>
    <s v="KG"/>
    <m/>
    <s v="V0"/>
    <s v="0% INPUT TAX"/>
    <m/>
    <s v="ADD. CUSTOM DUTY-4%"/>
    <n v="18017.89"/>
    <n v="18017.89"/>
    <n v="0"/>
    <n v="0"/>
    <n v="0"/>
    <n v="0"/>
    <m/>
    <n v="0"/>
    <n v="0"/>
    <n v="18017.89"/>
    <n v="0"/>
    <n v="0"/>
    <m/>
    <m/>
    <s v="PCP RM &amp; PM"/>
  </r>
  <r>
    <s v="ZROH"/>
    <x v="0"/>
    <x v="12"/>
    <x v="12"/>
    <n v="102"/>
    <n v="110"/>
    <x v="91"/>
    <n v="30"/>
    <n v="114"/>
    <s v="MIRO"/>
    <s v="Purchase"/>
    <s v="RE"/>
    <n v="2016"/>
    <x v="1"/>
    <n v="5105602449"/>
    <n v="3931277"/>
    <n v="1"/>
    <s v="INR"/>
    <x v="0"/>
    <x v="0"/>
    <x v="0"/>
    <n v="400"/>
    <s v="KG"/>
    <m/>
    <s v="V0"/>
    <s v="0% INPUT TAX"/>
    <m/>
    <s v="CVD-12.5%"/>
    <n v="49763"/>
    <n v="49763"/>
    <n v="0"/>
    <n v="0"/>
    <n v="0"/>
    <n v="0"/>
    <m/>
    <n v="0"/>
    <n v="0"/>
    <n v="0"/>
    <n v="49763"/>
    <n v="0"/>
    <m/>
    <m/>
    <s v="PCP RM &amp; PM"/>
  </r>
  <r>
    <s v="ZPKG"/>
    <x v="1"/>
    <x v="3"/>
    <x v="3"/>
    <n v="102"/>
    <n v="115"/>
    <x v="77"/>
    <n v="10"/>
    <n v="112"/>
    <s v="MIRO"/>
    <s v="Purchase"/>
    <s v="RE"/>
    <n v="2016"/>
    <x v="0"/>
    <n v="5105602489"/>
    <n v="3868155"/>
    <n v="1"/>
    <s v="INR"/>
    <x v="0"/>
    <x v="0"/>
    <x v="0"/>
    <n v="688000"/>
    <s v="NOS"/>
    <m/>
    <s v="V0"/>
    <s v="0% INPUT TAX"/>
    <m/>
    <s v="ADD. CUSTOM DUTY-4%"/>
    <n v="61626.6"/>
    <n v="61626.6"/>
    <n v="0"/>
    <n v="0"/>
    <n v="0"/>
    <n v="0"/>
    <m/>
    <n v="0"/>
    <n v="0"/>
    <n v="61626.6"/>
    <n v="0"/>
    <n v="0"/>
    <m/>
    <m/>
    <s v="PCP RM &amp; PM"/>
  </r>
  <r>
    <s v="ZPKG"/>
    <x v="1"/>
    <x v="3"/>
    <x v="3"/>
    <n v="102"/>
    <n v="115"/>
    <x v="77"/>
    <n v="10"/>
    <n v="112"/>
    <s v="MIRO"/>
    <s v="Purchase"/>
    <s v="RE"/>
    <n v="2016"/>
    <x v="0"/>
    <n v="5105602489"/>
    <n v="3868155"/>
    <n v="1"/>
    <s v="INR"/>
    <x v="0"/>
    <x v="0"/>
    <x v="0"/>
    <n v="688000"/>
    <s v="NOS"/>
    <m/>
    <s v="V0"/>
    <s v="0% INPUT TAX"/>
    <m/>
    <s v="BASIC CUSTOM-6%"/>
    <n v="64914.5"/>
    <n v="64914.5"/>
    <n v="64914.5"/>
    <n v="0"/>
    <n v="0"/>
    <n v="0"/>
    <m/>
    <n v="0"/>
    <n v="0"/>
    <n v="0"/>
    <n v="0"/>
    <n v="0"/>
    <m/>
    <m/>
    <s v="PCP RM &amp; PM"/>
  </r>
  <r>
    <s v="ZPKG"/>
    <x v="1"/>
    <x v="3"/>
    <x v="3"/>
    <n v="102"/>
    <n v="115"/>
    <x v="77"/>
    <n v="10"/>
    <n v="112"/>
    <s v="MIRO"/>
    <s v="Purchase"/>
    <s v="RE"/>
    <n v="2016"/>
    <x v="0"/>
    <n v="5105602489"/>
    <n v="3868155"/>
    <n v="1"/>
    <s v="INR"/>
    <x v="0"/>
    <x v="0"/>
    <x v="0"/>
    <n v="688000"/>
    <s v="NOS"/>
    <m/>
    <s v="V0"/>
    <s v="0% INPUT TAX"/>
    <m/>
    <s v="CVD-12.5%"/>
    <n v="170400.5"/>
    <n v="170400.5"/>
    <n v="0"/>
    <n v="0"/>
    <n v="0"/>
    <n v="0"/>
    <m/>
    <n v="0"/>
    <n v="0"/>
    <n v="0"/>
    <n v="170400.5"/>
    <n v="0"/>
    <m/>
    <m/>
    <s v="PCP RM &amp; PM"/>
  </r>
  <r>
    <s v="ZPKG"/>
    <x v="1"/>
    <x v="3"/>
    <x v="3"/>
    <n v="102"/>
    <n v="115"/>
    <x v="77"/>
    <n v="10"/>
    <n v="112"/>
    <s v="MIRO"/>
    <s v="Purchase"/>
    <s v="RE"/>
    <n v="2016"/>
    <x v="0"/>
    <n v="5105602489"/>
    <n v="3868155"/>
    <n v="1"/>
    <s v="INR"/>
    <x v="0"/>
    <x v="0"/>
    <x v="0"/>
    <n v="688000"/>
    <s v="NOS"/>
    <m/>
    <s v="V0"/>
    <s v="0% INPUT TAX"/>
    <m/>
    <s v="ECess - Basic Custom-2%"/>
    <n v="4706.3"/>
    <n v="4706.3"/>
    <n v="0"/>
    <n v="0"/>
    <n v="0"/>
    <n v="0"/>
    <m/>
    <n v="4706.3"/>
    <n v="0"/>
    <n v="0"/>
    <n v="0"/>
    <n v="0"/>
    <m/>
    <m/>
    <s v="PCP RM &amp; PM"/>
  </r>
  <r>
    <s v="ZPKG"/>
    <x v="1"/>
    <x v="3"/>
    <x v="3"/>
    <n v="102"/>
    <n v="115"/>
    <x v="77"/>
    <n v="10"/>
    <n v="112"/>
    <s v="MIRO"/>
    <s v="Purchase"/>
    <s v="RE"/>
    <n v="2016"/>
    <x v="0"/>
    <n v="5105602489"/>
    <n v="3868155"/>
    <n v="1"/>
    <s v="INR"/>
    <x v="0"/>
    <x v="0"/>
    <x v="0"/>
    <n v="688000"/>
    <s v="NOS"/>
    <m/>
    <s v="V0"/>
    <s v="0% INPUT TAX"/>
    <m/>
    <s v="SECess-Basic Customs-1%"/>
    <n v="2353.1"/>
    <n v="2353.1"/>
    <n v="0"/>
    <n v="0"/>
    <n v="0"/>
    <n v="0"/>
    <m/>
    <n v="0"/>
    <n v="2353.1"/>
    <n v="0"/>
    <n v="0"/>
    <n v="0"/>
    <m/>
    <m/>
    <s v="PCP RM &amp; PM"/>
  </r>
  <r>
    <s v="ZROH"/>
    <x v="2"/>
    <x v="2"/>
    <x v="2"/>
    <n v="102"/>
    <n v="115"/>
    <x v="86"/>
    <n v="10"/>
    <n v="112"/>
    <s v="MIRO"/>
    <s v="Purchase"/>
    <s v="RE"/>
    <n v="2016"/>
    <x v="0"/>
    <n v="5105602891"/>
    <n v="2367"/>
    <n v="1"/>
    <s v="INR"/>
    <x v="5"/>
    <x v="5"/>
    <x v="0"/>
    <n v="905.36"/>
    <s v="KG"/>
    <m/>
    <s v="V0"/>
    <s v="0% INPUT TAX"/>
    <s v="TRANSPORTER"/>
    <s v="TRANSPORT LOCAL"/>
    <n v="0"/>
    <n v="0"/>
    <n v="0"/>
    <n v="0"/>
    <n v="0"/>
    <n v="0"/>
    <m/>
    <n v="0"/>
    <n v="0"/>
    <n v="0"/>
    <n v="0"/>
    <n v="0"/>
    <m/>
    <n v="5917"/>
    <s v="PCP RM &amp; PM"/>
  </r>
  <r>
    <s v="ZROH"/>
    <x v="2"/>
    <x v="9"/>
    <x v="9"/>
    <n v="102"/>
    <n v="115"/>
    <x v="81"/>
    <n v="10"/>
    <n v="112"/>
    <s v="MIRO"/>
    <s v="Purchase"/>
    <s v="RE"/>
    <n v="2016"/>
    <x v="0"/>
    <n v="5105602892"/>
    <n v="2366"/>
    <n v="1"/>
    <s v="INR"/>
    <x v="5"/>
    <x v="5"/>
    <x v="0"/>
    <n v="120"/>
    <s v="KG"/>
    <m/>
    <s v="V0"/>
    <s v="0% INPUT TAX"/>
    <s v="TRANSPORTER"/>
    <s v="TRANSPORT LOCAL"/>
    <n v="0"/>
    <n v="0"/>
    <n v="0"/>
    <n v="0"/>
    <n v="0"/>
    <n v="0"/>
    <m/>
    <n v="0"/>
    <n v="0"/>
    <n v="0"/>
    <n v="0"/>
    <n v="0"/>
    <m/>
    <n v="867.5"/>
    <s v="PCP RM &amp; PM"/>
  </r>
  <r>
    <s v="ZROH"/>
    <x v="0"/>
    <x v="13"/>
    <x v="13"/>
    <n v="102"/>
    <n v="110"/>
    <x v="85"/>
    <n v="10"/>
    <n v="114"/>
    <s v="MIRO"/>
    <s v="Purchase"/>
    <s v="RE"/>
    <n v="2016"/>
    <x v="1"/>
    <n v="5105602956"/>
    <n v="2410"/>
    <n v="1"/>
    <s v="INR"/>
    <x v="5"/>
    <x v="5"/>
    <x v="0"/>
    <n v="275"/>
    <s v="KG"/>
    <m/>
    <s v="V0"/>
    <s v="0% INPUT TAX"/>
    <s v="TRANSPORTER"/>
    <s v="TRANSPORT LOCAL"/>
    <n v="0"/>
    <n v="0"/>
    <n v="0"/>
    <n v="0"/>
    <n v="0"/>
    <n v="0"/>
    <m/>
    <n v="0"/>
    <n v="0"/>
    <n v="0"/>
    <n v="0"/>
    <n v="0"/>
    <m/>
    <n v="6129.07"/>
    <s v="PCP RM &amp; PM"/>
  </r>
  <r>
    <s v="ZROH"/>
    <x v="0"/>
    <x v="16"/>
    <x v="16"/>
    <n v="102"/>
    <n v="110"/>
    <x v="85"/>
    <n v="20"/>
    <n v="114"/>
    <s v="MIRO"/>
    <s v="Purchase"/>
    <s v="RE"/>
    <n v="2016"/>
    <x v="1"/>
    <n v="5105602956"/>
    <n v="2410"/>
    <n v="1"/>
    <s v="INR"/>
    <x v="5"/>
    <x v="5"/>
    <x v="0"/>
    <n v="250"/>
    <s v="KG"/>
    <m/>
    <s v="V0"/>
    <s v="0% INPUT TAX"/>
    <s v="TRANSPORTER"/>
    <s v="TRANSPORT LOCAL"/>
    <n v="0"/>
    <n v="0"/>
    <n v="0"/>
    <n v="0"/>
    <n v="0"/>
    <n v="0"/>
    <m/>
    <n v="0"/>
    <n v="0"/>
    <n v="0"/>
    <n v="0"/>
    <n v="0"/>
    <m/>
    <n v="6177.93"/>
    <s v="PCP RM &amp; PM"/>
  </r>
  <r>
    <s v="ZROH"/>
    <x v="0"/>
    <x v="13"/>
    <x v="13"/>
    <n v="102"/>
    <n v="110"/>
    <x v="83"/>
    <n v="10"/>
    <n v="114"/>
    <s v="MIRO"/>
    <s v="Purchase"/>
    <s v="RE"/>
    <n v="2016"/>
    <x v="1"/>
    <n v="5105602957"/>
    <n v="2364"/>
    <n v="1"/>
    <s v="INR"/>
    <x v="5"/>
    <x v="5"/>
    <x v="0"/>
    <n v="550"/>
    <s v="KG"/>
    <m/>
    <s v="V0"/>
    <s v="0% INPUT TAX"/>
    <s v="TRANSPORTER"/>
    <s v="TRANSPORT LOCAL"/>
    <n v="0"/>
    <n v="0"/>
    <n v="0"/>
    <n v="0"/>
    <n v="0"/>
    <n v="0"/>
    <m/>
    <n v="0"/>
    <n v="0"/>
    <n v="0"/>
    <n v="0"/>
    <n v="0"/>
    <m/>
    <n v="11312"/>
    <s v="PCP RM &amp; PM"/>
  </r>
  <r>
    <s v="ZROH"/>
    <x v="0"/>
    <x v="13"/>
    <x v="13"/>
    <n v="102"/>
    <n v="110"/>
    <x v="75"/>
    <n v="10"/>
    <n v="114"/>
    <s v="MIRO"/>
    <s v="Purchase"/>
    <s v="RE"/>
    <n v="2016"/>
    <x v="1"/>
    <n v="5105602957"/>
    <n v="2364"/>
    <n v="1"/>
    <s v="INR"/>
    <x v="5"/>
    <x v="5"/>
    <x v="0"/>
    <n v="200"/>
    <s v="KG"/>
    <m/>
    <s v="V0"/>
    <s v="0% INPUT TAX"/>
    <s v="TRANSPORTER"/>
    <s v="TRANSPORT LOCAL"/>
    <n v="0"/>
    <n v="0"/>
    <n v="0"/>
    <n v="0"/>
    <n v="0"/>
    <n v="0"/>
    <m/>
    <n v="0"/>
    <n v="0"/>
    <n v="0"/>
    <n v="0"/>
    <n v="0"/>
    <m/>
    <n v="4114"/>
    <s v="PCP RM &amp; PM"/>
  </r>
  <r>
    <s v="ZROH"/>
    <x v="0"/>
    <x v="13"/>
    <x v="13"/>
    <n v="102"/>
    <n v="110"/>
    <x v="75"/>
    <n v="70"/>
    <n v="114"/>
    <s v="MIRO"/>
    <s v="Purchase"/>
    <s v="RE"/>
    <n v="2016"/>
    <x v="1"/>
    <n v="5105602957"/>
    <n v="2364"/>
    <n v="1"/>
    <s v="INR"/>
    <x v="5"/>
    <x v="5"/>
    <x v="0"/>
    <n v="149"/>
    <s v="KG"/>
    <m/>
    <s v="V0"/>
    <s v="0% INPUT TAX"/>
    <s v="TRANSPORTER"/>
    <s v="TRANSPORT LOCAL"/>
    <n v="0"/>
    <n v="0"/>
    <n v="0"/>
    <n v="0"/>
    <n v="0"/>
    <n v="0"/>
    <m/>
    <n v="0"/>
    <n v="0"/>
    <n v="0"/>
    <n v="0"/>
    <n v="0"/>
    <m/>
    <n v="3085"/>
    <s v="PCP RM &amp; PM"/>
  </r>
  <r>
    <s v="ZROH"/>
    <x v="2"/>
    <x v="9"/>
    <x v="9"/>
    <n v="102"/>
    <n v="115"/>
    <x v="81"/>
    <n v="10"/>
    <n v="112"/>
    <s v="MIRO"/>
    <s v="Purchase"/>
    <s v="RE"/>
    <n v="2016"/>
    <x v="0"/>
    <n v="5105602960"/>
    <n v="2369"/>
    <n v="1"/>
    <s v="INR"/>
    <x v="5"/>
    <x v="5"/>
    <x v="0"/>
    <n v="120"/>
    <s v="KG"/>
    <m/>
    <s v="V0"/>
    <s v="0% INPUT TAX"/>
    <s v="TRANSPORTER"/>
    <s v="TRANSPORT LOCAL"/>
    <n v="0"/>
    <n v="0"/>
    <n v="0"/>
    <n v="0"/>
    <n v="0"/>
    <n v="0"/>
    <m/>
    <n v="0"/>
    <n v="0"/>
    <n v="0"/>
    <n v="0"/>
    <n v="0"/>
    <m/>
    <n v="867.5"/>
    <s v="PCP RM &amp; PM"/>
  </r>
  <r>
    <s v="ZROH"/>
    <x v="0"/>
    <x v="13"/>
    <x v="13"/>
    <n v="102"/>
    <n v="110"/>
    <x v="75"/>
    <n v="50"/>
    <n v="114"/>
    <s v="MIRO"/>
    <s v="Purchase"/>
    <s v="RE"/>
    <n v="2016"/>
    <x v="1"/>
    <n v="5105602961"/>
    <n v="2286"/>
    <n v="1"/>
    <s v="INR"/>
    <x v="5"/>
    <x v="5"/>
    <x v="0"/>
    <n v="91"/>
    <s v="KG"/>
    <m/>
    <s v="V0"/>
    <s v="0% INPUT TAX"/>
    <s v="TRANSPORTER"/>
    <s v="TRANSPORT LOCAL"/>
    <n v="0"/>
    <n v="0"/>
    <n v="0"/>
    <n v="0"/>
    <n v="0"/>
    <n v="0"/>
    <m/>
    <n v="0"/>
    <n v="0"/>
    <n v="0"/>
    <n v="0"/>
    <n v="0"/>
    <m/>
    <n v="960.58"/>
    <s v="PCP RM &amp; PM"/>
  </r>
  <r>
    <s v="ZROH"/>
    <x v="0"/>
    <x v="13"/>
    <x v="13"/>
    <n v="102"/>
    <n v="110"/>
    <x v="75"/>
    <n v="60"/>
    <n v="114"/>
    <s v="MIRO"/>
    <s v="Purchase"/>
    <s v="RE"/>
    <n v="2016"/>
    <x v="1"/>
    <n v="5105602961"/>
    <n v="2286"/>
    <n v="1"/>
    <s v="INR"/>
    <x v="5"/>
    <x v="5"/>
    <x v="0"/>
    <n v="510"/>
    <s v="KG"/>
    <m/>
    <s v="V0"/>
    <s v="0% INPUT TAX"/>
    <s v="TRANSPORTER"/>
    <s v="TRANSPORT LOCAL"/>
    <n v="0"/>
    <n v="0"/>
    <n v="0"/>
    <n v="0"/>
    <n v="0"/>
    <n v="0"/>
    <m/>
    <n v="0"/>
    <n v="0"/>
    <n v="0"/>
    <n v="0"/>
    <n v="0"/>
    <m/>
    <n v="12774.42"/>
    <s v="PCP RM &amp; PM"/>
  </r>
  <r>
    <s v="ZPKG"/>
    <x v="1"/>
    <x v="3"/>
    <x v="3"/>
    <n v="102"/>
    <n v="115"/>
    <x v="77"/>
    <n v="10"/>
    <n v="112"/>
    <s v="MIRO"/>
    <s v="Purchase"/>
    <s v="RE"/>
    <n v="2016"/>
    <x v="0"/>
    <n v="5105602964"/>
    <n v="2291"/>
    <n v="1"/>
    <s v="INR"/>
    <x v="5"/>
    <x v="5"/>
    <x v="0"/>
    <n v="256000"/>
    <s v="NOS"/>
    <m/>
    <s v="V0"/>
    <s v="0% INPUT TAX"/>
    <s v="TRANSPORTER"/>
    <s v="TRANSPORT LOCAL"/>
    <n v="0"/>
    <n v="0"/>
    <n v="0"/>
    <n v="0"/>
    <n v="0"/>
    <n v="0"/>
    <m/>
    <n v="0"/>
    <n v="0"/>
    <n v="0"/>
    <n v="0"/>
    <n v="0"/>
    <m/>
    <n v="7325"/>
    <s v="PCP RM &amp; PM"/>
  </r>
  <r>
    <s v="ZROH"/>
    <x v="0"/>
    <x v="16"/>
    <x v="16"/>
    <n v="102"/>
    <n v="110"/>
    <x v="75"/>
    <n v="30"/>
    <n v="114"/>
    <s v="MIRO"/>
    <s v="Purchase"/>
    <s v="RE"/>
    <n v="2016"/>
    <x v="1"/>
    <n v="5105602954"/>
    <n v="2261"/>
    <n v="1"/>
    <s v="INR"/>
    <x v="5"/>
    <x v="5"/>
    <x v="0"/>
    <n v="100"/>
    <s v="KG"/>
    <m/>
    <s v="V0"/>
    <s v="0% INPUT TAX"/>
    <s v="TRANSPORTER"/>
    <s v="TRANSPORT LOCAL"/>
    <n v="0"/>
    <n v="0"/>
    <n v="0"/>
    <n v="0"/>
    <n v="0"/>
    <n v="0"/>
    <m/>
    <n v="0"/>
    <n v="0"/>
    <n v="0"/>
    <n v="0"/>
    <n v="0"/>
    <m/>
    <n v="2504.79"/>
    <s v="PCP RM &amp; PM"/>
  </r>
  <r>
    <s v="ZROH"/>
    <x v="0"/>
    <x v="16"/>
    <x v="16"/>
    <n v="102"/>
    <n v="110"/>
    <x v="75"/>
    <n v="40"/>
    <n v="114"/>
    <s v="MIRO"/>
    <s v="Purchase"/>
    <s v="RE"/>
    <n v="2016"/>
    <x v="1"/>
    <n v="5105602954"/>
    <n v="2261"/>
    <n v="1"/>
    <s v="INR"/>
    <x v="5"/>
    <x v="5"/>
    <x v="0"/>
    <n v="275"/>
    <s v="KG"/>
    <m/>
    <s v="V0"/>
    <s v="0% INPUT TAX"/>
    <s v="TRANSPORTER"/>
    <s v="TRANSPORT LOCAL"/>
    <n v="0"/>
    <n v="0"/>
    <n v="0"/>
    <n v="0"/>
    <n v="0"/>
    <n v="0"/>
    <m/>
    <n v="0"/>
    <n v="0"/>
    <n v="0"/>
    <n v="0"/>
    <n v="0"/>
    <m/>
    <n v="6045.21"/>
    <s v="PCP RM &amp; PM"/>
  </r>
  <r>
    <s v="ZROH"/>
    <x v="0"/>
    <x v="8"/>
    <x v="8"/>
    <n v="102"/>
    <n v="110"/>
    <x v="84"/>
    <n v="10"/>
    <n v="114"/>
    <s v="MIRO"/>
    <s v="Purchase"/>
    <s v="RE"/>
    <n v="2016"/>
    <x v="1"/>
    <n v="5105602955"/>
    <n v="2409"/>
    <n v="1"/>
    <s v="INR"/>
    <x v="5"/>
    <x v="5"/>
    <x v="0"/>
    <n v="35"/>
    <s v="KG"/>
    <m/>
    <s v="V0"/>
    <s v="0% INPUT TAX"/>
    <s v="TRANSPORTER"/>
    <s v="TRANSPORT LOCAL"/>
    <n v="0"/>
    <n v="0"/>
    <n v="0"/>
    <n v="0"/>
    <n v="0"/>
    <n v="0"/>
    <m/>
    <n v="0"/>
    <n v="0"/>
    <n v="0"/>
    <n v="0"/>
    <n v="0"/>
    <m/>
    <n v="1925"/>
    <s v="PCP RM &amp; PM"/>
  </r>
  <r>
    <s v="ZROH"/>
    <x v="2"/>
    <x v="9"/>
    <x v="9"/>
    <n v="102"/>
    <n v="115"/>
    <x v="92"/>
    <n v="30"/>
    <n v="112"/>
    <s v="MIRO"/>
    <s v="Purchase"/>
    <s v="RE"/>
    <n v="2016"/>
    <x v="0"/>
    <n v="5105603643"/>
    <n v="4027643"/>
    <n v="1"/>
    <s v="INR"/>
    <x v="0"/>
    <x v="0"/>
    <x v="0"/>
    <n v="240"/>
    <s v="KG"/>
    <m/>
    <s v="V0"/>
    <s v="0% INPUT TAX"/>
    <m/>
    <s v="ADD. CUSTOM DUTY-4%"/>
    <n v="8572.99"/>
    <n v="8572.99"/>
    <n v="0"/>
    <n v="0"/>
    <n v="0"/>
    <n v="0"/>
    <m/>
    <n v="0"/>
    <n v="0"/>
    <n v="8572.99"/>
    <n v="0"/>
    <n v="0"/>
    <m/>
    <m/>
    <s v="PCP RM &amp; PM"/>
  </r>
  <r>
    <s v="ZROH"/>
    <x v="2"/>
    <x v="9"/>
    <x v="9"/>
    <n v="102"/>
    <n v="115"/>
    <x v="92"/>
    <n v="30"/>
    <n v="112"/>
    <s v="MIRO"/>
    <s v="Purchase"/>
    <s v="RE"/>
    <n v="2016"/>
    <x v="0"/>
    <n v="5105603643"/>
    <n v="4027643"/>
    <n v="1"/>
    <s v="INR"/>
    <x v="0"/>
    <x v="0"/>
    <x v="0"/>
    <n v="240"/>
    <s v="KG"/>
    <m/>
    <s v="V0"/>
    <s v="0% INPUT TAX"/>
    <m/>
    <s v="BASIC CUSTOM-10%"/>
    <n v="17220.02"/>
    <n v="17220.02"/>
    <n v="0"/>
    <n v="0"/>
    <n v="17220.02"/>
    <n v="0"/>
    <m/>
    <n v="0"/>
    <n v="0"/>
    <n v="0"/>
    <n v="0"/>
    <n v="0"/>
    <m/>
    <m/>
    <s v="PCP RM &amp; PM"/>
  </r>
  <r>
    <s v="ZROH"/>
    <x v="2"/>
    <x v="9"/>
    <x v="9"/>
    <n v="102"/>
    <n v="115"/>
    <x v="92"/>
    <n v="30"/>
    <n v="112"/>
    <s v="MIRO"/>
    <s v="Purchase"/>
    <s v="RE"/>
    <n v="2016"/>
    <x v="0"/>
    <n v="5105603643"/>
    <n v="4027643"/>
    <n v="1"/>
    <s v="INR"/>
    <x v="0"/>
    <x v="0"/>
    <x v="0"/>
    <n v="240"/>
    <s v="KG"/>
    <m/>
    <s v="V0"/>
    <s v="0% INPUT TAX"/>
    <m/>
    <s v="CVD-12.5%"/>
    <n v="23677.53"/>
    <n v="23677.53"/>
    <n v="0"/>
    <n v="0"/>
    <n v="0"/>
    <n v="0"/>
    <m/>
    <n v="0"/>
    <n v="0"/>
    <n v="0"/>
    <n v="23677.53"/>
    <n v="0"/>
    <m/>
    <m/>
    <s v="PCP RM &amp; PM"/>
  </r>
  <r>
    <s v="ZROH"/>
    <x v="2"/>
    <x v="9"/>
    <x v="9"/>
    <n v="102"/>
    <n v="115"/>
    <x v="92"/>
    <n v="30"/>
    <n v="112"/>
    <s v="MIRO"/>
    <s v="Purchase"/>
    <s v="RE"/>
    <n v="2016"/>
    <x v="0"/>
    <n v="5105603643"/>
    <n v="4027643"/>
    <n v="1"/>
    <s v="INR"/>
    <x v="0"/>
    <x v="0"/>
    <x v="0"/>
    <n v="240"/>
    <s v="KG"/>
    <m/>
    <s v="V0"/>
    <s v="0% INPUT TAX"/>
    <m/>
    <s v="ECess - Basic Custom-2%"/>
    <n v="817.98"/>
    <n v="817.98"/>
    <n v="0"/>
    <n v="0"/>
    <n v="0"/>
    <n v="0"/>
    <m/>
    <n v="817.98"/>
    <n v="0"/>
    <n v="0"/>
    <n v="0"/>
    <n v="0"/>
    <m/>
    <m/>
    <s v="PCP RM &amp; PM"/>
  </r>
  <r>
    <s v="ZROH"/>
    <x v="2"/>
    <x v="9"/>
    <x v="9"/>
    <n v="102"/>
    <n v="115"/>
    <x v="92"/>
    <n v="30"/>
    <n v="112"/>
    <s v="MIRO"/>
    <s v="Purchase"/>
    <s v="RE"/>
    <n v="2016"/>
    <x v="0"/>
    <n v="5105603643"/>
    <n v="4027643"/>
    <n v="1"/>
    <s v="INR"/>
    <x v="0"/>
    <x v="0"/>
    <x v="0"/>
    <n v="240"/>
    <s v="KG"/>
    <m/>
    <s v="V0"/>
    <s v="0% INPUT TAX"/>
    <m/>
    <s v="SECess-Basic Customs-1%"/>
    <n v="408.98"/>
    <n v="408.98"/>
    <n v="0"/>
    <n v="0"/>
    <n v="0"/>
    <n v="0"/>
    <m/>
    <n v="0"/>
    <n v="408.98"/>
    <n v="0"/>
    <n v="0"/>
    <n v="0"/>
    <m/>
    <m/>
    <s v="PCP RM &amp; PM"/>
  </r>
  <r>
    <s v="ZROH"/>
    <x v="0"/>
    <x v="8"/>
    <x v="8"/>
    <n v="102"/>
    <n v="110"/>
    <x v="93"/>
    <n v="10"/>
    <n v="114"/>
    <s v="MIRO"/>
    <s v="Purchase"/>
    <s v="RE"/>
    <n v="2016"/>
    <x v="1"/>
    <n v="5105603645"/>
    <n v="4027040"/>
    <n v="1"/>
    <s v="INR"/>
    <x v="0"/>
    <x v="0"/>
    <x v="0"/>
    <n v="600"/>
    <s v="KG"/>
    <m/>
    <s v="V0"/>
    <s v="0% INPUT TAX"/>
    <m/>
    <s v="BASIC CUSTOM-10%"/>
    <n v="65420.47"/>
    <n v="65420.47"/>
    <n v="0"/>
    <n v="0"/>
    <n v="65420.47"/>
    <n v="0"/>
    <m/>
    <n v="0"/>
    <n v="0"/>
    <n v="0"/>
    <n v="0"/>
    <n v="0"/>
    <m/>
    <m/>
    <s v="PCP RM &amp; PM"/>
  </r>
  <r>
    <s v="ZROH"/>
    <x v="0"/>
    <x v="8"/>
    <x v="8"/>
    <n v="102"/>
    <n v="110"/>
    <x v="93"/>
    <n v="10"/>
    <n v="114"/>
    <s v="MIRO"/>
    <s v="Purchase"/>
    <s v="RE"/>
    <n v="2016"/>
    <x v="1"/>
    <n v="5105603645"/>
    <n v="4027040"/>
    <n v="1"/>
    <s v="INR"/>
    <x v="0"/>
    <x v="0"/>
    <x v="0"/>
    <n v="600"/>
    <s v="KG"/>
    <m/>
    <s v="V0"/>
    <s v="0% INPUT TAX"/>
    <m/>
    <s v="ECess - Basic Custom-2%"/>
    <n v="3107.47"/>
    <n v="3107.47"/>
    <n v="0"/>
    <n v="0"/>
    <n v="0"/>
    <n v="0"/>
    <m/>
    <n v="3107.47"/>
    <n v="0"/>
    <n v="0"/>
    <n v="0"/>
    <n v="0"/>
    <m/>
    <m/>
    <s v="PCP RM &amp; PM"/>
  </r>
  <r>
    <s v="ZROH"/>
    <x v="0"/>
    <x v="8"/>
    <x v="8"/>
    <n v="102"/>
    <n v="110"/>
    <x v="93"/>
    <n v="10"/>
    <n v="114"/>
    <s v="MIRO"/>
    <s v="Purchase"/>
    <s v="RE"/>
    <n v="2016"/>
    <x v="1"/>
    <n v="5105603645"/>
    <n v="4027040"/>
    <n v="1"/>
    <s v="INR"/>
    <x v="0"/>
    <x v="0"/>
    <x v="0"/>
    <n v="600"/>
    <s v="KG"/>
    <m/>
    <s v="V0"/>
    <s v="0% INPUT TAX"/>
    <m/>
    <s v="SECess-Basic Customs-1%"/>
    <n v="1553.74"/>
    <n v="1553.74"/>
    <n v="0"/>
    <n v="0"/>
    <n v="0"/>
    <n v="0"/>
    <m/>
    <n v="0"/>
    <n v="1553.74"/>
    <n v="0"/>
    <n v="0"/>
    <n v="0"/>
    <m/>
    <m/>
    <s v="PCP RM &amp; PM"/>
  </r>
  <r>
    <s v="ZROH"/>
    <x v="0"/>
    <x v="8"/>
    <x v="8"/>
    <n v="102"/>
    <n v="110"/>
    <x v="93"/>
    <n v="10"/>
    <n v="114"/>
    <s v="MIRO"/>
    <s v="Purchase"/>
    <s v="RE"/>
    <n v="2016"/>
    <x v="1"/>
    <n v="5105603645"/>
    <n v="4027040"/>
    <n v="1"/>
    <s v="INR"/>
    <x v="0"/>
    <x v="0"/>
    <x v="0"/>
    <n v="600"/>
    <s v="KG"/>
    <m/>
    <s v="V0"/>
    <s v="0% INPUT TAX"/>
    <m/>
    <s v="ADD. CUSTOM DUTY-4%"/>
    <n v="32569.58"/>
    <n v="32569.58"/>
    <n v="0"/>
    <n v="0"/>
    <n v="0"/>
    <n v="0"/>
    <m/>
    <n v="0"/>
    <n v="0"/>
    <n v="32569.58"/>
    <n v="0"/>
    <n v="0"/>
    <m/>
    <m/>
    <s v="PCP RM &amp; PM"/>
  </r>
  <r>
    <s v="ZROH"/>
    <x v="0"/>
    <x v="8"/>
    <x v="8"/>
    <n v="102"/>
    <n v="110"/>
    <x v="93"/>
    <n v="10"/>
    <n v="114"/>
    <s v="MIRO"/>
    <s v="Purchase"/>
    <s v="RE"/>
    <n v="2016"/>
    <x v="1"/>
    <n v="5105603645"/>
    <n v="4027040"/>
    <n v="1"/>
    <s v="INR"/>
    <x v="0"/>
    <x v="0"/>
    <x v="0"/>
    <n v="600"/>
    <s v="KG"/>
    <m/>
    <s v="V0"/>
    <s v="0% INPUT TAX"/>
    <m/>
    <s v="CVD-12.5%"/>
    <n v="89953.14"/>
    <n v="89953.14"/>
    <n v="0"/>
    <n v="0"/>
    <n v="0"/>
    <n v="0"/>
    <m/>
    <n v="0"/>
    <n v="0"/>
    <n v="0"/>
    <n v="89953.14"/>
    <n v="0"/>
    <m/>
    <m/>
    <s v="PCP RM &amp; PM"/>
  </r>
  <r>
    <s v="ZPKG"/>
    <x v="1"/>
    <x v="1"/>
    <x v="1"/>
    <n v="102"/>
    <n v="115"/>
    <x v="94"/>
    <n v="10"/>
    <n v="112"/>
    <s v="MIRO"/>
    <s v="Purchase"/>
    <s v="RE"/>
    <n v="2016"/>
    <x v="0"/>
    <n v="5105603630"/>
    <n v="4045286"/>
    <n v="1"/>
    <s v="INR"/>
    <x v="0"/>
    <x v="0"/>
    <x v="0"/>
    <n v="70000"/>
    <s v="NOS"/>
    <m/>
    <s v="V0"/>
    <s v="0% INPUT TAX"/>
    <m/>
    <s v="ADD. CUSTOM DUTY-4%"/>
    <n v="18759.57"/>
    <n v="18759.57"/>
    <n v="0"/>
    <n v="0"/>
    <n v="0"/>
    <n v="0"/>
    <m/>
    <n v="0"/>
    <n v="0"/>
    <n v="18759.57"/>
    <n v="0"/>
    <n v="0"/>
    <m/>
    <m/>
    <s v="PCP RM &amp; PM"/>
  </r>
  <r>
    <s v="ZPKG"/>
    <x v="1"/>
    <x v="1"/>
    <x v="1"/>
    <n v="102"/>
    <n v="115"/>
    <x v="94"/>
    <n v="10"/>
    <n v="112"/>
    <s v="MIRO"/>
    <s v="Purchase"/>
    <s v="RE"/>
    <n v="2016"/>
    <x v="0"/>
    <n v="5105603630"/>
    <n v="4045286"/>
    <n v="1"/>
    <s v="INR"/>
    <x v="0"/>
    <x v="0"/>
    <x v="0"/>
    <n v="70000"/>
    <s v="NOS"/>
    <m/>
    <s v="V0"/>
    <s v="0% INPUT TAX"/>
    <m/>
    <s v="BASIC CUSTOM-10%"/>
    <n v="37681.18"/>
    <n v="37681.18"/>
    <n v="0"/>
    <n v="0"/>
    <n v="37681.18"/>
    <n v="0"/>
    <m/>
    <n v="0"/>
    <n v="0"/>
    <n v="0"/>
    <n v="0"/>
    <n v="0"/>
    <m/>
    <m/>
    <s v="PCP RM &amp; PM"/>
  </r>
  <r>
    <s v="ZPKG"/>
    <x v="1"/>
    <x v="1"/>
    <x v="1"/>
    <n v="102"/>
    <n v="115"/>
    <x v="94"/>
    <n v="10"/>
    <n v="112"/>
    <s v="MIRO"/>
    <s v="Purchase"/>
    <s v="RE"/>
    <n v="2016"/>
    <x v="0"/>
    <n v="5105603630"/>
    <n v="4045286"/>
    <n v="1"/>
    <s v="INR"/>
    <x v="0"/>
    <x v="0"/>
    <x v="0"/>
    <n v="70000"/>
    <s v="NOS"/>
    <m/>
    <s v="V0"/>
    <s v="0% INPUT TAX"/>
    <m/>
    <s v="CVD-12.5%"/>
    <n v="51811.62"/>
    <n v="51811.62"/>
    <n v="0"/>
    <n v="0"/>
    <n v="0"/>
    <n v="0"/>
    <m/>
    <n v="0"/>
    <n v="0"/>
    <n v="0"/>
    <n v="51811.62"/>
    <n v="0"/>
    <m/>
    <m/>
    <s v="PCP RM &amp; PM"/>
  </r>
  <r>
    <s v="ZPKG"/>
    <x v="1"/>
    <x v="1"/>
    <x v="1"/>
    <n v="102"/>
    <n v="115"/>
    <x v="94"/>
    <n v="10"/>
    <n v="112"/>
    <s v="MIRO"/>
    <s v="Purchase"/>
    <s v="RE"/>
    <n v="2016"/>
    <x v="0"/>
    <n v="5105603630"/>
    <n v="4045286"/>
    <n v="1"/>
    <s v="INR"/>
    <x v="0"/>
    <x v="0"/>
    <x v="0"/>
    <n v="70000"/>
    <s v="NOS"/>
    <m/>
    <s v="V0"/>
    <s v="0% INPUT TAX"/>
    <m/>
    <s v="ECess - Basic Custom-2%"/>
    <n v="1789.86"/>
    <n v="1789.86"/>
    <n v="0"/>
    <n v="0"/>
    <n v="0"/>
    <n v="0"/>
    <m/>
    <n v="1789.86"/>
    <n v="0"/>
    <n v="0"/>
    <n v="0"/>
    <n v="0"/>
    <m/>
    <m/>
    <s v="PCP RM &amp; PM"/>
  </r>
  <r>
    <s v="ZPKG"/>
    <x v="1"/>
    <x v="1"/>
    <x v="1"/>
    <n v="102"/>
    <n v="115"/>
    <x v="94"/>
    <n v="10"/>
    <n v="112"/>
    <s v="MIRO"/>
    <s v="Purchase"/>
    <s v="RE"/>
    <n v="2016"/>
    <x v="0"/>
    <n v="5105603630"/>
    <n v="4045286"/>
    <n v="1"/>
    <s v="INR"/>
    <x v="0"/>
    <x v="0"/>
    <x v="0"/>
    <n v="70000"/>
    <s v="NOS"/>
    <m/>
    <s v="V0"/>
    <s v="0% INPUT TAX"/>
    <m/>
    <s v="SECess-Basic Customs-1%"/>
    <n v="894.92"/>
    <n v="894.92"/>
    <n v="0"/>
    <n v="0"/>
    <n v="0"/>
    <n v="0"/>
    <m/>
    <n v="0"/>
    <n v="894.92"/>
    <n v="0"/>
    <n v="0"/>
    <n v="0"/>
    <m/>
    <m/>
    <s v="PCP RM &amp; PM"/>
  </r>
  <r>
    <s v="ZPKG"/>
    <x v="1"/>
    <x v="1"/>
    <x v="1"/>
    <n v="102"/>
    <n v="115"/>
    <x v="95"/>
    <n v="10"/>
    <n v="112"/>
    <s v="MIRO"/>
    <s v="Purchase"/>
    <s v="RE"/>
    <n v="2016"/>
    <x v="0"/>
    <n v="5105603853"/>
    <n v="4108165"/>
    <n v="1"/>
    <s v="INR"/>
    <x v="0"/>
    <x v="0"/>
    <x v="0"/>
    <n v="70000"/>
    <s v="NOS"/>
    <m/>
    <s v="V0"/>
    <s v="0% INPUT TAX"/>
    <m/>
    <s v="SECess-Basic Customs-1%"/>
    <n v="894.93"/>
    <n v="894.93"/>
    <n v="0"/>
    <n v="0"/>
    <n v="0"/>
    <n v="0"/>
    <m/>
    <n v="0"/>
    <n v="894.93"/>
    <n v="0"/>
    <n v="0"/>
    <n v="0"/>
    <m/>
    <m/>
    <s v="PCP RM &amp; PM"/>
  </r>
  <r>
    <s v="ZPKG"/>
    <x v="1"/>
    <x v="1"/>
    <x v="1"/>
    <n v="102"/>
    <n v="115"/>
    <x v="95"/>
    <n v="10"/>
    <n v="112"/>
    <s v="MIRO"/>
    <s v="Purchase"/>
    <s v="RE"/>
    <n v="2016"/>
    <x v="0"/>
    <n v="5105603853"/>
    <n v="4108165"/>
    <n v="1"/>
    <s v="INR"/>
    <x v="0"/>
    <x v="0"/>
    <x v="0"/>
    <n v="70000"/>
    <s v="NOS"/>
    <m/>
    <s v="V0"/>
    <s v="0% INPUT TAX"/>
    <m/>
    <s v="ECess - Basic Custom-2%"/>
    <n v="1789.85"/>
    <n v="1789.85"/>
    <n v="0"/>
    <n v="0"/>
    <n v="0"/>
    <n v="0"/>
    <m/>
    <n v="1789.85"/>
    <n v="0"/>
    <n v="0"/>
    <n v="0"/>
    <n v="0"/>
    <m/>
    <m/>
    <s v="PCP RM &amp; PM"/>
  </r>
  <r>
    <s v="ZPKG"/>
    <x v="1"/>
    <x v="1"/>
    <x v="1"/>
    <n v="102"/>
    <n v="115"/>
    <x v="95"/>
    <n v="10"/>
    <n v="112"/>
    <s v="MIRO"/>
    <s v="Purchase"/>
    <s v="RE"/>
    <n v="2016"/>
    <x v="0"/>
    <n v="5105603853"/>
    <n v="4108165"/>
    <n v="1"/>
    <s v="INR"/>
    <x v="0"/>
    <x v="0"/>
    <x v="0"/>
    <n v="70000"/>
    <s v="NOS"/>
    <m/>
    <s v="V0"/>
    <s v="0% INPUT TAX"/>
    <m/>
    <s v="CVD-12.5%"/>
    <n v="51811.6"/>
    <n v="51811.6"/>
    <n v="0"/>
    <n v="0"/>
    <n v="0"/>
    <n v="0"/>
    <m/>
    <n v="0"/>
    <n v="0"/>
    <n v="0"/>
    <n v="51811.6"/>
    <n v="0"/>
    <m/>
    <m/>
    <s v="PCP RM &amp; PM"/>
  </r>
  <r>
    <s v="ZPKG"/>
    <x v="1"/>
    <x v="1"/>
    <x v="1"/>
    <n v="102"/>
    <n v="115"/>
    <x v="95"/>
    <n v="10"/>
    <n v="112"/>
    <s v="MIRO"/>
    <s v="Purchase"/>
    <s v="RE"/>
    <n v="2016"/>
    <x v="0"/>
    <n v="5105603853"/>
    <n v="4108165"/>
    <n v="1"/>
    <s v="INR"/>
    <x v="0"/>
    <x v="0"/>
    <x v="0"/>
    <n v="70000"/>
    <s v="NOS"/>
    <m/>
    <s v="V0"/>
    <s v="0% INPUT TAX"/>
    <m/>
    <s v="BASIC CUSTOM-10%"/>
    <n v="37681.58"/>
    <n v="37681.58"/>
    <n v="0"/>
    <n v="0"/>
    <n v="37681.58"/>
    <n v="0"/>
    <m/>
    <n v="0"/>
    <n v="0"/>
    <n v="0"/>
    <n v="0"/>
    <n v="0"/>
    <m/>
    <m/>
    <s v="PCP RM &amp; PM"/>
  </r>
  <r>
    <s v="ZPKG"/>
    <x v="1"/>
    <x v="1"/>
    <x v="1"/>
    <n v="102"/>
    <n v="115"/>
    <x v="95"/>
    <n v="10"/>
    <n v="112"/>
    <s v="MIRO"/>
    <s v="Purchase"/>
    <s v="RE"/>
    <n v="2016"/>
    <x v="0"/>
    <n v="5105603853"/>
    <n v="4108165"/>
    <n v="1"/>
    <s v="INR"/>
    <x v="0"/>
    <x v="0"/>
    <x v="0"/>
    <n v="70000"/>
    <s v="NOS"/>
    <m/>
    <s v="V0"/>
    <s v="0% INPUT TAX"/>
    <m/>
    <s v="ADD. CUSTOM DUTY-4%"/>
    <n v="18759.689999999999"/>
    <n v="18759.689999999999"/>
    <n v="0"/>
    <n v="0"/>
    <n v="0"/>
    <n v="0"/>
    <m/>
    <n v="0"/>
    <n v="0"/>
    <n v="18759.689999999999"/>
    <n v="0"/>
    <n v="0"/>
    <m/>
    <m/>
    <s v="PCP RM &amp; PM"/>
  </r>
  <r>
    <s v="ZROH"/>
    <x v="3"/>
    <x v="11"/>
    <x v="11"/>
    <n v="102"/>
    <n v="110"/>
    <x v="96"/>
    <n v="20"/>
    <n v="114"/>
    <s v="MIRO"/>
    <s v="Purchase"/>
    <s v="RE"/>
    <n v="2016"/>
    <x v="1"/>
    <n v="5105603863"/>
    <n v="4115604"/>
    <n v="1"/>
    <s v="INR"/>
    <x v="0"/>
    <x v="0"/>
    <x v="0"/>
    <n v="570"/>
    <s v="KG"/>
    <m/>
    <s v="V0"/>
    <s v="0% INPUT TAX"/>
    <m/>
    <s v="SECess-Basic Customs-1%"/>
    <n v="194.35"/>
    <n v="194.35"/>
    <n v="0"/>
    <n v="0"/>
    <n v="0"/>
    <n v="0"/>
    <m/>
    <n v="0"/>
    <n v="194.35"/>
    <n v="0"/>
    <n v="0"/>
    <n v="0"/>
    <m/>
    <m/>
    <s v="PCP RM &amp; PM"/>
  </r>
  <r>
    <s v="ZROH"/>
    <x v="3"/>
    <x v="11"/>
    <x v="11"/>
    <n v="102"/>
    <n v="110"/>
    <x v="96"/>
    <n v="20"/>
    <n v="114"/>
    <s v="MIRO"/>
    <s v="Purchase"/>
    <s v="RE"/>
    <n v="2016"/>
    <x v="1"/>
    <n v="5105603863"/>
    <n v="4115604"/>
    <n v="1"/>
    <s v="INR"/>
    <x v="0"/>
    <x v="0"/>
    <x v="0"/>
    <n v="570"/>
    <s v="KG"/>
    <m/>
    <s v="V0"/>
    <s v="0% INPUT TAX"/>
    <m/>
    <s v="ECess - Basic Custom-2%"/>
    <n v="392.41"/>
    <n v="392.41"/>
    <n v="0"/>
    <n v="0"/>
    <n v="0"/>
    <n v="0"/>
    <m/>
    <n v="392.41"/>
    <n v="0"/>
    <n v="0"/>
    <n v="0"/>
    <n v="0"/>
    <m/>
    <m/>
    <s v="PCP RM &amp; PM"/>
  </r>
  <r>
    <s v="ZROH"/>
    <x v="3"/>
    <x v="11"/>
    <x v="11"/>
    <n v="102"/>
    <n v="110"/>
    <x v="96"/>
    <n v="20"/>
    <n v="114"/>
    <s v="MIRO"/>
    <s v="Purchase"/>
    <s v="RE"/>
    <n v="2016"/>
    <x v="1"/>
    <n v="5105603863"/>
    <n v="4115604"/>
    <n v="1"/>
    <s v="INR"/>
    <x v="0"/>
    <x v="0"/>
    <x v="0"/>
    <n v="570"/>
    <s v="KG"/>
    <m/>
    <s v="V0"/>
    <s v="0% INPUT TAX"/>
    <m/>
    <s v="BASIC CUSTOM-20%"/>
    <n v="19610.560000000001"/>
    <n v="19610.560000000001"/>
    <n v="0"/>
    <n v="0"/>
    <n v="0"/>
    <n v="0"/>
    <n v="19610.560000000001"/>
    <n v="0"/>
    <n v="0"/>
    <n v="0"/>
    <n v="0"/>
    <n v="0"/>
    <m/>
    <m/>
    <s v="PCP RM &amp; PM"/>
  </r>
  <r>
    <s v="ZROH"/>
    <x v="3"/>
    <x v="11"/>
    <x v="11"/>
    <n v="102"/>
    <n v="110"/>
    <x v="96"/>
    <n v="30"/>
    <n v="114"/>
    <s v="MIRO"/>
    <s v="Purchase"/>
    <s v="RE"/>
    <n v="2016"/>
    <x v="1"/>
    <n v="5105603863"/>
    <n v="4115604"/>
    <n v="1"/>
    <s v="INR"/>
    <x v="0"/>
    <x v="0"/>
    <x v="0"/>
    <n v="570"/>
    <s v="KG"/>
    <m/>
    <s v="V0"/>
    <s v="0% INPUT TAX"/>
    <m/>
    <s v="BASIC CUSTOM-20%"/>
    <n v="19610.560000000001"/>
    <n v="19610.560000000001"/>
    <n v="0"/>
    <n v="0"/>
    <n v="0"/>
    <n v="0"/>
    <n v="19610.560000000001"/>
    <n v="0"/>
    <n v="0"/>
    <n v="0"/>
    <n v="0"/>
    <n v="0"/>
    <m/>
    <m/>
    <s v="PCP RM &amp; PM"/>
  </r>
  <r>
    <s v="ZROH"/>
    <x v="3"/>
    <x v="11"/>
    <x v="11"/>
    <n v="102"/>
    <n v="110"/>
    <x v="96"/>
    <n v="30"/>
    <n v="114"/>
    <s v="MIRO"/>
    <s v="Purchase"/>
    <s v="RE"/>
    <n v="2016"/>
    <x v="1"/>
    <n v="5105603863"/>
    <n v="4115604"/>
    <n v="1"/>
    <s v="INR"/>
    <x v="0"/>
    <x v="0"/>
    <x v="0"/>
    <n v="570"/>
    <s v="KG"/>
    <m/>
    <s v="V0"/>
    <s v="0% INPUT TAX"/>
    <m/>
    <s v="ECess - Basic Custom-2%"/>
    <n v="392.41"/>
    <n v="392.41"/>
    <n v="0"/>
    <n v="0"/>
    <n v="0"/>
    <n v="0"/>
    <m/>
    <n v="392.41"/>
    <n v="0"/>
    <n v="0"/>
    <n v="0"/>
    <n v="0"/>
    <m/>
    <m/>
    <s v="PCP RM &amp; PM"/>
  </r>
  <r>
    <s v="ZROH"/>
    <x v="3"/>
    <x v="11"/>
    <x v="11"/>
    <n v="102"/>
    <n v="110"/>
    <x v="96"/>
    <n v="30"/>
    <n v="114"/>
    <s v="MIRO"/>
    <s v="Purchase"/>
    <s v="RE"/>
    <n v="2016"/>
    <x v="1"/>
    <n v="5105603863"/>
    <n v="4115604"/>
    <n v="1"/>
    <s v="INR"/>
    <x v="0"/>
    <x v="0"/>
    <x v="0"/>
    <n v="570"/>
    <s v="KG"/>
    <m/>
    <s v="V0"/>
    <s v="0% INPUT TAX"/>
    <m/>
    <s v="SECess-Basic Customs-1%"/>
    <n v="194.35"/>
    <n v="194.35"/>
    <n v="0"/>
    <n v="0"/>
    <n v="0"/>
    <n v="0"/>
    <m/>
    <n v="0"/>
    <n v="194.35"/>
    <n v="0"/>
    <n v="0"/>
    <n v="0"/>
    <m/>
    <m/>
    <s v="PCP RM &amp; PM"/>
  </r>
  <r>
    <s v="ZROH"/>
    <x v="3"/>
    <x v="11"/>
    <x v="11"/>
    <n v="102"/>
    <n v="110"/>
    <x v="96"/>
    <n v="30"/>
    <n v="114"/>
    <s v="MIRO"/>
    <s v="Purchase"/>
    <s v="RE"/>
    <n v="2016"/>
    <x v="1"/>
    <n v="5105603863"/>
    <n v="4115604"/>
    <n v="1"/>
    <s v="INR"/>
    <x v="0"/>
    <x v="0"/>
    <x v="0"/>
    <n v="570"/>
    <s v="KG"/>
    <m/>
    <s v="V0"/>
    <s v="0% INPUT TAX"/>
    <m/>
    <s v="ADD. CUSTOM DUTY-4%"/>
    <n v="4727.66"/>
    <n v="4727.66"/>
    <n v="0"/>
    <n v="0"/>
    <n v="0"/>
    <n v="0"/>
    <m/>
    <n v="0"/>
    <n v="0"/>
    <n v="4727.66"/>
    <n v="0"/>
    <n v="0"/>
    <m/>
    <m/>
    <s v="PCP RM &amp; PM"/>
  </r>
  <r>
    <s v="ZROH"/>
    <x v="3"/>
    <x v="11"/>
    <x v="11"/>
    <n v="102"/>
    <n v="110"/>
    <x v="96"/>
    <n v="20"/>
    <n v="114"/>
    <s v="MIRO"/>
    <s v="Purchase"/>
    <s v="RE"/>
    <n v="2016"/>
    <x v="1"/>
    <n v="5105603869"/>
    <n v="4115604"/>
    <n v="1"/>
    <s v="INR"/>
    <x v="0"/>
    <x v="0"/>
    <x v="0"/>
    <n v="190"/>
    <s v="KG"/>
    <m/>
    <s v="V0"/>
    <s v="0% INPUT TAX"/>
    <m/>
    <s v="BASIC CUSTOM-20%"/>
    <n v="19610.560000000001"/>
    <n v="19610.560000000001"/>
    <n v="0"/>
    <n v="0"/>
    <n v="0"/>
    <n v="0"/>
    <n v="19610.560000000001"/>
    <n v="0"/>
    <n v="0"/>
    <n v="0"/>
    <n v="0"/>
    <n v="0"/>
    <m/>
    <m/>
    <s v="PCP RM &amp; PM"/>
  </r>
  <r>
    <s v="ZROH"/>
    <x v="3"/>
    <x v="11"/>
    <x v="11"/>
    <n v="102"/>
    <n v="110"/>
    <x v="96"/>
    <n v="20"/>
    <n v="114"/>
    <s v="MIRO"/>
    <s v="Purchase"/>
    <s v="RE"/>
    <n v="2016"/>
    <x v="1"/>
    <n v="5105603869"/>
    <n v="4115604"/>
    <n v="1"/>
    <s v="INR"/>
    <x v="0"/>
    <x v="0"/>
    <x v="0"/>
    <n v="190"/>
    <s v="KG"/>
    <m/>
    <s v="V0"/>
    <s v="0% INPUT TAX"/>
    <m/>
    <s v="ECess - Basic Custom-2%"/>
    <n v="392.41"/>
    <n v="392.41"/>
    <n v="0"/>
    <n v="0"/>
    <n v="0"/>
    <n v="0"/>
    <m/>
    <n v="392.41"/>
    <n v="0"/>
    <n v="0"/>
    <n v="0"/>
    <n v="0"/>
    <m/>
    <m/>
    <s v="PCP RM &amp; PM"/>
  </r>
  <r>
    <s v="ZROH"/>
    <x v="3"/>
    <x v="11"/>
    <x v="11"/>
    <n v="102"/>
    <n v="110"/>
    <x v="96"/>
    <n v="20"/>
    <n v="114"/>
    <s v="MIRO"/>
    <s v="Purchase"/>
    <s v="RE"/>
    <n v="2016"/>
    <x v="1"/>
    <n v="5105603869"/>
    <n v="4115604"/>
    <n v="1"/>
    <s v="INR"/>
    <x v="0"/>
    <x v="0"/>
    <x v="0"/>
    <n v="190"/>
    <s v="KG"/>
    <m/>
    <s v="V0"/>
    <s v="0% INPUT TAX"/>
    <m/>
    <s v="SECess-Basic Customs-1%"/>
    <n v="194.35"/>
    <n v="194.35"/>
    <n v="0"/>
    <n v="0"/>
    <n v="0"/>
    <n v="0"/>
    <m/>
    <n v="0"/>
    <n v="194.35"/>
    <n v="0"/>
    <n v="0"/>
    <n v="0"/>
    <m/>
    <m/>
    <s v="PCP RM &amp; PM"/>
  </r>
  <r>
    <s v="ZROH"/>
    <x v="3"/>
    <x v="11"/>
    <x v="11"/>
    <n v="102"/>
    <n v="110"/>
    <x v="96"/>
    <n v="30"/>
    <n v="114"/>
    <s v="MIRO"/>
    <s v="Purchase"/>
    <s v="RE"/>
    <n v="2016"/>
    <x v="1"/>
    <n v="5105603869"/>
    <n v="4115604"/>
    <n v="1"/>
    <s v="INR"/>
    <x v="0"/>
    <x v="0"/>
    <x v="0"/>
    <n v="190"/>
    <s v="KG"/>
    <m/>
    <s v="V0"/>
    <s v="0% INPUT TAX"/>
    <m/>
    <s v="BASIC CUSTOM-20%"/>
    <n v="19610.560000000001"/>
    <n v="19610.560000000001"/>
    <n v="0"/>
    <n v="0"/>
    <n v="0"/>
    <n v="0"/>
    <n v="19610.560000000001"/>
    <n v="0"/>
    <n v="0"/>
    <n v="0"/>
    <n v="0"/>
    <n v="0"/>
    <m/>
    <m/>
    <s v="PCP RM &amp; PM"/>
  </r>
  <r>
    <s v="ZROH"/>
    <x v="3"/>
    <x v="11"/>
    <x v="11"/>
    <n v="102"/>
    <n v="110"/>
    <x v="96"/>
    <n v="30"/>
    <n v="114"/>
    <s v="MIRO"/>
    <s v="Purchase"/>
    <s v="RE"/>
    <n v="2016"/>
    <x v="1"/>
    <n v="5105603869"/>
    <n v="4115604"/>
    <n v="1"/>
    <s v="INR"/>
    <x v="0"/>
    <x v="0"/>
    <x v="0"/>
    <n v="190"/>
    <s v="KG"/>
    <m/>
    <s v="V0"/>
    <s v="0% INPUT TAX"/>
    <m/>
    <s v="ECess - Basic Custom-2%"/>
    <n v="392.41"/>
    <n v="392.41"/>
    <n v="0"/>
    <n v="0"/>
    <n v="0"/>
    <n v="0"/>
    <m/>
    <n v="392.41"/>
    <n v="0"/>
    <n v="0"/>
    <n v="0"/>
    <n v="0"/>
    <m/>
    <m/>
    <s v="PCP RM &amp; PM"/>
  </r>
  <r>
    <s v="ZROH"/>
    <x v="3"/>
    <x v="11"/>
    <x v="11"/>
    <n v="102"/>
    <n v="110"/>
    <x v="96"/>
    <n v="30"/>
    <n v="114"/>
    <s v="MIRO"/>
    <s v="Purchase"/>
    <s v="RE"/>
    <n v="2016"/>
    <x v="1"/>
    <n v="5105603869"/>
    <n v="4115604"/>
    <n v="1"/>
    <s v="INR"/>
    <x v="0"/>
    <x v="0"/>
    <x v="0"/>
    <n v="190"/>
    <s v="KG"/>
    <m/>
    <s v="V0"/>
    <s v="0% INPUT TAX"/>
    <m/>
    <s v="SECess-Basic Customs-1%"/>
    <n v="194.35"/>
    <n v="194.35"/>
    <n v="0"/>
    <n v="0"/>
    <n v="0"/>
    <n v="0"/>
    <m/>
    <n v="0"/>
    <n v="194.35"/>
    <n v="0"/>
    <n v="0"/>
    <n v="0"/>
    <m/>
    <m/>
    <s v="PCP RM &amp; PM"/>
  </r>
  <r>
    <s v="ZROH"/>
    <x v="3"/>
    <x v="11"/>
    <x v="11"/>
    <n v="102"/>
    <n v="110"/>
    <x v="96"/>
    <n v="30"/>
    <n v="114"/>
    <s v="MIRO"/>
    <s v="Purchase"/>
    <s v="RE"/>
    <n v="2016"/>
    <x v="1"/>
    <n v="5105603869"/>
    <n v="4115604"/>
    <n v="1"/>
    <s v="INR"/>
    <x v="0"/>
    <x v="0"/>
    <x v="0"/>
    <n v="190"/>
    <s v="KG"/>
    <m/>
    <s v="V0"/>
    <s v="0% INPUT TAX"/>
    <m/>
    <s v="ADD. CUSTOM DUTY-4%"/>
    <n v="4727.66"/>
    <n v="4727.66"/>
    <n v="0"/>
    <n v="0"/>
    <n v="0"/>
    <n v="0"/>
    <m/>
    <n v="0"/>
    <n v="0"/>
    <n v="4727.66"/>
    <n v="0"/>
    <n v="0"/>
    <m/>
    <m/>
    <s v="PCP RM &amp; PM"/>
  </r>
  <r>
    <s v="ZROH"/>
    <x v="3"/>
    <x v="24"/>
    <x v="30"/>
    <n v="102"/>
    <n v="115"/>
    <x v="97"/>
    <n v="10"/>
    <n v="112"/>
    <s v="MIRO"/>
    <s v="Purchase"/>
    <s v="RE"/>
    <n v="2016"/>
    <x v="0"/>
    <n v="5105603908"/>
    <s v="ZK20151202"/>
    <n v="68.172499999999999"/>
    <s v="USD"/>
    <x v="21"/>
    <x v="21"/>
    <x v="8"/>
    <n v="19.05"/>
    <s v="KG"/>
    <n v="45103.61"/>
    <s v="V0"/>
    <s v="0% INPUT TAX"/>
    <s v="IMPORT"/>
    <s v="IMPORT BASIC"/>
    <n v="45103.61"/>
    <n v="0"/>
    <n v="0"/>
    <n v="0"/>
    <n v="0"/>
    <n v="0"/>
    <m/>
    <n v="0"/>
    <n v="0"/>
    <n v="0"/>
    <n v="0"/>
    <n v="0"/>
    <m/>
    <m/>
    <s v="PCP RM &amp; PM"/>
  </r>
  <r>
    <s v="ZPKG"/>
    <x v="1"/>
    <x v="3"/>
    <x v="3"/>
    <n v="102"/>
    <n v="115"/>
    <x v="77"/>
    <n v="10"/>
    <n v="112"/>
    <s v="MIRO"/>
    <s v="Purchase"/>
    <s v="RE"/>
    <n v="2016"/>
    <x v="0"/>
    <n v="5105603966"/>
    <n v="1924"/>
    <n v="1"/>
    <s v="INR"/>
    <x v="4"/>
    <x v="4"/>
    <x v="0"/>
    <n v="688000"/>
    <s v="NOS"/>
    <m/>
    <s v="V0"/>
    <s v="0% INPUT TAX"/>
    <s v="CHA"/>
    <s v="CLEARING CHARGES"/>
    <n v="0"/>
    <n v="0"/>
    <n v="0"/>
    <n v="0"/>
    <n v="0"/>
    <n v="0"/>
    <m/>
    <n v="0"/>
    <n v="0"/>
    <n v="0"/>
    <n v="0"/>
    <n v="10000.049999999999"/>
    <m/>
    <m/>
    <s v="PCP RM &amp; PM"/>
  </r>
  <r>
    <s v="ZPKG"/>
    <x v="1"/>
    <x v="3"/>
    <x v="3"/>
    <n v="102"/>
    <n v="115"/>
    <x v="77"/>
    <n v="10"/>
    <n v="112"/>
    <s v="MIRO"/>
    <s v="Purchase"/>
    <s v="RE"/>
    <n v="2016"/>
    <x v="0"/>
    <n v="5105603966"/>
    <n v="1924"/>
    <n v="1"/>
    <s v="INR"/>
    <x v="4"/>
    <x v="4"/>
    <x v="0"/>
    <n v="688000"/>
    <s v="NOS"/>
    <m/>
    <s v="V0"/>
    <s v="0% INPUT TAX"/>
    <s v="CHA"/>
    <s v="CLEARING CHARGES"/>
    <n v="0"/>
    <n v="0"/>
    <n v="0"/>
    <n v="0"/>
    <n v="0"/>
    <n v="0"/>
    <m/>
    <n v="0"/>
    <n v="0"/>
    <n v="0"/>
    <n v="0"/>
    <n v="14999.74"/>
    <m/>
    <m/>
    <s v="PCP RM &amp; PM"/>
  </r>
  <r>
    <s v="ZPKG"/>
    <x v="1"/>
    <x v="3"/>
    <x v="3"/>
    <n v="102"/>
    <n v="115"/>
    <x v="77"/>
    <n v="10"/>
    <n v="112"/>
    <s v="MIRO"/>
    <s v="Purchase"/>
    <s v="RE"/>
    <n v="2016"/>
    <x v="0"/>
    <n v="5105603966"/>
    <n v="1924"/>
    <n v="1"/>
    <s v="INR"/>
    <x v="4"/>
    <x v="4"/>
    <x v="0"/>
    <n v="688000"/>
    <s v="NOS"/>
    <m/>
    <s v="V0"/>
    <s v="0% INPUT TAX"/>
    <s v="CHA"/>
    <s v="CLEARING CHARGES"/>
    <n v="0"/>
    <n v="0"/>
    <n v="0"/>
    <n v="0"/>
    <n v="0"/>
    <n v="0"/>
    <m/>
    <n v="0"/>
    <n v="0"/>
    <n v="0"/>
    <n v="0"/>
    <n v="8506.76"/>
    <m/>
    <m/>
    <s v="PCP RM &amp; PM"/>
  </r>
  <r>
    <s v="ZPKG"/>
    <x v="1"/>
    <x v="3"/>
    <x v="3"/>
    <n v="102"/>
    <n v="115"/>
    <x v="77"/>
    <n v="10"/>
    <n v="112"/>
    <s v="MIRO"/>
    <s v="Purchase"/>
    <s v="RE"/>
    <n v="2016"/>
    <x v="0"/>
    <n v="5105603966"/>
    <n v="1924"/>
    <n v="1"/>
    <s v="INR"/>
    <x v="4"/>
    <x v="4"/>
    <x v="0"/>
    <n v="688000"/>
    <s v="NOS"/>
    <m/>
    <s v="V0"/>
    <s v="0% INPUT TAX"/>
    <s v="CHA"/>
    <s v="CLEARING CHARGES"/>
    <n v="0"/>
    <n v="0"/>
    <n v="0"/>
    <n v="0"/>
    <n v="0"/>
    <n v="0"/>
    <m/>
    <n v="0"/>
    <n v="0"/>
    <n v="0"/>
    <n v="0"/>
    <n v="24242.1"/>
    <m/>
    <m/>
    <s v="PCP RM &amp; PM"/>
  </r>
  <r>
    <s v="ZPKG"/>
    <x v="1"/>
    <x v="3"/>
    <x v="3"/>
    <n v="102"/>
    <n v="115"/>
    <x v="77"/>
    <n v="10"/>
    <n v="112"/>
    <s v="MIRO"/>
    <s v="Purchase"/>
    <s v="RE"/>
    <n v="2016"/>
    <x v="0"/>
    <n v="5105603966"/>
    <n v="1924"/>
    <n v="1"/>
    <s v="INR"/>
    <x v="4"/>
    <x v="4"/>
    <x v="0"/>
    <n v="688000"/>
    <s v="NOS"/>
    <m/>
    <s v="V0"/>
    <s v="0% INPUT TAX"/>
    <s v="CHA"/>
    <s v="CLEARING CHARGES"/>
    <n v="0"/>
    <n v="0"/>
    <n v="0"/>
    <n v="0"/>
    <n v="0"/>
    <n v="0"/>
    <m/>
    <n v="0"/>
    <n v="0"/>
    <n v="0"/>
    <n v="0"/>
    <n v="8000.3"/>
    <m/>
    <m/>
    <s v="PCP RM &amp; PM"/>
  </r>
  <r>
    <s v="ZPKG"/>
    <x v="1"/>
    <x v="3"/>
    <x v="3"/>
    <n v="102"/>
    <n v="115"/>
    <x v="77"/>
    <n v="10"/>
    <n v="112"/>
    <s v="MIRO"/>
    <s v="Purchase"/>
    <s v="RE"/>
    <n v="2016"/>
    <x v="0"/>
    <n v="5105603966"/>
    <n v="1924"/>
    <n v="1"/>
    <s v="INR"/>
    <x v="4"/>
    <x v="4"/>
    <x v="0"/>
    <n v="688000"/>
    <s v="NOS"/>
    <m/>
    <s v="V0"/>
    <s v="0% INPUT TAX"/>
    <s v="CHA"/>
    <s v="CLEARING CHARGES"/>
    <n v="0"/>
    <n v="0"/>
    <n v="0"/>
    <n v="0"/>
    <n v="0"/>
    <n v="0"/>
    <m/>
    <n v="0"/>
    <n v="0"/>
    <n v="0"/>
    <n v="0"/>
    <n v="1999.75"/>
    <m/>
    <m/>
    <s v="PCP RM &amp; PM"/>
  </r>
  <r>
    <s v="ZPKG"/>
    <x v="1"/>
    <x v="3"/>
    <x v="3"/>
    <n v="102"/>
    <n v="115"/>
    <x v="77"/>
    <n v="10"/>
    <n v="112"/>
    <s v="MIRO"/>
    <s v="Purchase"/>
    <s v="RE"/>
    <n v="2016"/>
    <x v="0"/>
    <n v="5105603966"/>
    <n v="1924"/>
    <n v="1"/>
    <s v="INR"/>
    <x v="4"/>
    <x v="4"/>
    <x v="0"/>
    <n v="688000"/>
    <s v="NOS"/>
    <m/>
    <s v="V0"/>
    <s v="0% INPUT TAX"/>
    <s v="CHA"/>
    <s v="CLEARING CHARGES"/>
    <n v="0"/>
    <n v="0"/>
    <n v="0"/>
    <n v="0"/>
    <n v="0"/>
    <n v="0"/>
    <m/>
    <n v="0"/>
    <n v="0"/>
    <n v="0"/>
    <n v="0"/>
    <n v="8000.3"/>
    <m/>
    <m/>
    <s v="PCP RM &amp; PM"/>
  </r>
  <r>
    <s v="ZPKG"/>
    <x v="1"/>
    <x v="3"/>
    <x v="3"/>
    <n v="102"/>
    <n v="115"/>
    <x v="77"/>
    <n v="10"/>
    <n v="112"/>
    <s v="MIRO"/>
    <s v="Purchase"/>
    <s v="RE"/>
    <n v="2016"/>
    <x v="0"/>
    <n v="5105604541"/>
    <s v="1560/560"/>
    <n v="1"/>
    <s v="INR"/>
    <x v="4"/>
    <x v="4"/>
    <x v="0"/>
    <n v="800000"/>
    <s v="NOS"/>
    <m/>
    <s v="8X"/>
    <s v="I-112-14%ST(NON INV)+0.5%SBC"/>
    <s v="CHA"/>
    <s v="CLEARING CHARGES"/>
    <n v="0"/>
    <n v="0"/>
    <n v="0"/>
    <n v="0"/>
    <n v="0"/>
    <n v="0"/>
    <m/>
    <n v="0"/>
    <n v="0"/>
    <n v="0"/>
    <n v="0"/>
    <n v="4752"/>
    <m/>
    <m/>
    <s v="PCP RM &amp; PM"/>
  </r>
  <r>
    <s v="ZROH"/>
    <x v="0"/>
    <x v="13"/>
    <x v="13"/>
    <n v="102"/>
    <n v="110"/>
    <x v="75"/>
    <n v="10"/>
    <n v="114"/>
    <s v="MIRO"/>
    <s v="Purchase"/>
    <s v="RE"/>
    <n v="2016"/>
    <x v="1"/>
    <n v="5105604547"/>
    <s v="1682/682"/>
    <n v="1"/>
    <s v="INR"/>
    <x v="4"/>
    <x v="4"/>
    <x v="0"/>
    <n v="200"/>
    <s v="KG"/>
    <m/>
    <s v="4X"/>
    <s v="I-INV-14%ST+0.5%SBC"/>
    <s v="CHA"/>
    <s v="CLEARING CHARGES"/>
    <n v="0"/>
    <n v="0"/>
    <n v="0"/>
    <n v="0"/>
    <n v="0"/>
    <n v="0"/>
    <m/>
    <n v="0"/>
    <n v="0"/>
    <n v="0"/>
    <n v="0"/>
    <n v="1120.94"/>
    <m/>
    <m/>
    <s v="PCP RM &amp; PM"/>
  </r>
  <r>
    <s v="ZROH"/>
    <x v="0"/>
    <x v="13"/>
    <x v="13"/>
    <n v="102"/>
    <n v="110"/>
    <x v="75"/>
    <n v="70"/>
    <n v="114"/>
    <s v="MIRO"/>
    <s v="Purchase"/>
    <s v="RE"/>
    <n v="2016"/>
    <x v="1"/>
    <n v="5105604547"/>
    <s v="1682/682"/>
    <n v="1"/>
    <s v="INR"/>
    <x v="4"/>
    <x v="4"/>
    <x v="0"/>
    <n v="149"/>
    <s v="KG"/>
    <m/>
    <s v="4X"/>
    <s v="I-INV-14%ST+0.5%SBC"/>
    <s v="CHA"/>
    <s v="CLEARING CHARGES"/>
    <n v="0"/>
    <n v="0"/>
    <n v="0"/>
    <n v="0"/>
    <n v="0"/>
    <n v="0"/>
    <m/>
    <n v="0"/>
    <n v="0"/>
    <n v="0"/>
    <n v="0"/>
    <n v="834.72"/>
    <m/>
    <m/>
    <s v="PCP RM &amp; PM"/>
  </r>
  <r>
    <s v="ZROH"/>
    <x v="0"/>
    <x v="13"/>
    <x v="13"/>
    <n v="102"/>
    <n v="110"/>
    <x v="83"/>
    <n v="10"/>
    <n v="114"/>
    <s v="MIRO"/>
    <s v="Purchase"/>
    <s v="RE"/>
    <n v="2016"/>
    <x v="1"/>
    <n v="5105604547"/>
    <s v="1682/682"/>
    <n v="1"/>
    <s v="INR"/>
    <x v="4"/>
    <x v="4"/>
    <x v="0"/>
    <n v="550"/>
    <s v="KG"/>
    <m/>
    <s v="4X"/>
    <s v="I-INV-14%ST+0.5%SBC"/>
    <s v="CHA"/>
    <s v="CLEARING CHARGES"/>
    <n v="0"/>
    <n v="0"/>
    <n v="0"/>
    <n v="0"/>
    <n v="0"/>
    <n v="0"/>
    <m/>
    <n v="0"/>
    <n v="0"/>
    <n v="0"/>
    <n v="0"/>
    <n v="3082.34"/>
    <m/>
    <m/>
    <s v="PCP RM &amp; PM"/>
  </r>
  <r>
    <s v="ZROH"/>
    <x v="0"/>
    <x v="13"/>
    <x v="13"/>
    <n v="102"/>
    <n v="110"/>
    <x v="85"/>
    <n v="10"/>
    <n v="114"/>
    <s v="MIRO"/>
    <s v="Purchase"/>
    <s v="RE"/>
    <n v="2016"/>
    <x v="1"/>
    <n v="5105604548"/>
    <s v="1722/722"/>
    <n v="1"/>
    <s v="INR"/>
    <x v="4"/>
    <x v="4"/>
    <x v="0"/>
    <n v="275"/>
    <s v="KG"/>
    <m/>
    <s v="4X"/>
    <s v="I-INV-14%ST+0.5%SBC"/>
    <s v="CHA"/>
    <s v="CLEARING CHARGES"/>
    <n v="0"/>
    <n v="0"/>
    <n v="0"/>
    <n v="0"/>
    <n v="0"/>
    <n v="0"/>
    <m/>
    <n v="0"/>
    <n v="0"/>
    <n v="0"/>
    <n v="0"/>
    <n v="2639.2400000000002"/>
    <m/>
    <m/>
    <s v="PCP RM &amp; PM"/>
  </r>
  <r>
    <s v="ZROH"/>
    <x v="0"/>
    <x v="16"/>
    <x v="16"/>
    <n v="102"/>
    <n v="110"/>
    <x v="85"/>
    <n v="20"/>
    <n v="114"/>
    <s v="MIRO"/>
    <s v="Purchase"/>
    <s v="RE"/>
    <n v="2016"/>
    <x v="1"/>
    <n v="5105604548"/>
    <s v="1722/722"/>
    <n v="1"/>
    <s v="INR"/>
    <x v="4"/>
    <x v="4"/>
    <x v="0"/>
    <n v="250"/>
    <s v="KG"/>
    <m/>
    <s v="4X"/>
    <s v="I-INV-14%ST+0.5%SBC"/>
    <s v="CHA"/>
    <s v="CLEARING CHARGES"/>
    <n v="0"/>
    <n v="0"/>
    <n v="0"/>
    <n v="0"/>
    <n v="0"/>
    <n v="0"/>
    <m/>
    <n v="0"/>
    <n v="0"/>
    <n v="0"/>
    <n v="0"/>
    <n v="2398.7599999999998"/>
    <m/>
    <m/>
    <s v="PCP RM &amp; PM"/>
  </r>
  <r>
    <s v="ZROH"/>
    <x v="2"/>
    <x v="25"/>
    <x v="31"/>
    <n v="102"/>
    <n v="110"/>
    <x v="89"/>
    <n v="10"/>
    <n v="114"/>
    <s v="MIRO"/>
    <s v="Purchase"/>
    <s v="RE"/>
    <n v="2016"/>
    <x v="1"/>
    <n v="5105604575"/>
    <n v="1880"/>
    <n v="1"/>
    <s v="INR"/>
    <x v="4"/>
    <x v="4"/>
    <x v="0"/>
    <n v="200"/>
    <s v="KG"/>
    <m/>
    <s v="V0"/>
    <s v="0% INPUT TAX"/>
    <s v="CHA"/>
    <s v="CLEARING CHARGES"/>
    <n v="0"/>
    <n v="0"/>
    <n v="0"/>
    <n v="0"/>
    <n v="0"/>
    <n v="0"/>
    <m/>
    <n v="0"/>
    <n v="0"/>
    <n v="0"/>
    <n v="0"/>
    <n v="999.76"/>
    <m/>
    <m/>
    <s v="PCP RM &amp; PM"/>
  </r>
  <r>
    <s v="ZROH"/>
    <x v="2"/>
    <x v="25"/>
    <x v="31"/>
    <n v="102"/>
    <n v="110"/>
    <x v="89"/>
    <n v="10"/>
    <n v="114"/>
    <s v="MIRO"/>
    <s v="Purchase"/>
    <s v="RE"/>
    <n v="2016"/>
    <x v="1"/>
    <n v="5105604575"/>
    <n v="1880"/>
    <n v="1"/>
    <s v="INR"/>
    <x v="4"/>
    <x v="4"/>
    <x v="0"/>
    <n v="200"/>
    <s v="KG"/>
    <m/>
    <s v="V0"/>
    <s v="0% INPUT TAX"/>
    <s v="CHA"/>
    <s v="CLEARING CHARGES"/>
    <n v="0"/>
    <n v="0"/>
    <n v="0"/>
    <n v="0"/>
    <n v="0"/>
    <n v="0"/>
    <m/>
    <n v="0"/>
    <n v="0"/>
    <n v="0"/>
    <n v="0"/>
    <n v="1575.86"/>
    <m/>
    <m/>
    <s v="PCP RM &amp; PM"/>
  </r>
  <r>
    <s v="ZROH"/>
    <x v="2"/>
    <x v="25"/>
    <x v="31"/>
    <n v="102"/>
    <n v="110"/>
    <x v="89"/>
    <n v="10"/>
    <n v="114"/>
    <s v="MIRO"/>
    <s v="Purchase"/>
    <s v="RE"/>
    <n v="2016"/>
    <x v="1"/>
    <n v="5105604575"/>
    <n v="1880"/>
    <n v="1"/>
    <s v="INR"/>
    <x v="4"/>
    <x v="4"/>
    <x v="0"/>
    <n v="200"/>
    <s v="KG"/>
    <m/>
    <s v="V0"/>
    <s v="0% INPUT TAX"/>
    <s v="CHA"/>
    <s v="CLEARING CHARGES"/>
    <n v="0"/>
    <n v="0"/>
    <n v="0"/>
    <n v="0"/>
    <n v="0"/>
    <n v="0"/>
    <m/>
    <n v="0"/>
    <n v="0"/>
    <n v="0"/>
    <n v="0"/>
    <n v="199.69"/>
    <m/>
    <m/>
    <s v="PCP RM &amp; PM"/>
  </r>
  <r>
    <s v="ZROH"/>
    <x v="2"/>
    <x v="25"/>
    <x v="31"/>
    <n v="102"/>
    <n v="110"/>
    <x v="89"/>
    <n v="10"/>
    <n v="114"/>
    <s v="MIRO"/>
    <s v="Purchase"/>
    <s v="RE"/>
    <n v="2016"/>
    <x v="1"/>
    <n v="5105604575"/>
    <n v="1880"/>
    <n v="1"/>
    <s v="INR"/>
    <x v="4"/>
    <x v="4"/>
    <x v="0"/>
    <n v="200"/>
    <s v="KG"/>
    <m/>
    <s v="V0"/>
    <s v="0% INPUT TAX"/>
    <s v="CHA"/>
    <s v="CLEARING CHARGES"/>
    <n v="0"/>
    <n v="0"/>
    <n v="0"/>
    <n v="0"/>
    <n v="0"/>
    <n v="0"/>
    <m/>
    <n v="0"/>
    <n v="0"/>
    <n v="0"/>
    <n v="0"/>
    <n v="999.76"/>
    <m/>
    <m/>
    <s v="PCP RM &amp; PM"/>
  </r>
  <r>
    <s v="ZROH"/>
    <x v="2"/>
    <x v="25"/>
    <x v="31"/>
    <n v="102"/>
    <n v="110"/>
    <x v="89"/>
    <n v="10"/>
    <n v="114"/>
    <s v="MIRO"/>
    <s v="Purchase"/>
    <s v="RE"/>
    <n v="2016"/>
    <x v="1"/>
    <n v="5105604575"/>
    <n v="1880"/>
    <n v="1"/>
    <s v="INR"/>
    <x v="4"/>
    <x v="4"/>
    <x v="0"/>
    <n v="200"/>
    <s v="KG"/>
    <m/>
    <s v="V0"/>
    <s v="0% INPUT TAX"/>
    <s v="CHA"/>
    <s v="CLEARING CHARGES"/>
    <n v="0"/>
    <n v="0"/>
    <n v="0"/>
    <n v="0"/>
    <n v="0"/>
    <n v="0"/>
    <m/>
    <n v="0"/>
    <n v="0"/>
    <n v="0"/>
    <n v="0"/>
    <n v="400.11"/>
    <m/>
    <m/>
    <s v="PCP RM &amp; PM"/>
  </r>
  <r>
    <s v="ZROH"/>
    <x v="2"/>
    <x v="25"/>
    <x v="31"/>
    <n v="102"/>
    <n v="110"/>
    <x v="89"/>
    <n v="10"/>
    <n v="114"/>
    <s v="MIRO"/>
    <s v="Purchase"/>
    <s v="RE"/>
    <n v="2016"/>
    <x v="1"/>
    <n v="5105604575"/>
    <n v="1880"/>
    <n v="1"/>
    <s v="INR"/>
    <x v="4"/>
    <x v="4"/>
    <x v="0"/>
    <n v="200"/>
    <s v="KG"/>
    <m/>
    <s v="V0"/>
    <s v="0% INPUT TAX"/>
    <s v="CHA"/>
    <s v="CLEARING CHARGES"/>
    <n v="0"/>
    <n v="0"/>
    <n v="0"/>
    <n v="0"/>
    <n v="0"/>
    <n v="0"/>
    <m/>
    <n v="0"/>
    <n v="0"/>
    <n v="0"/>
    <n v="0"/>
    <n v="999.92"/>
    <m/>
    <m/>
    <s v="PCP RM &amp; PM"/>
  </r>
  <r>
    <s v="ZROH"/>
    <x v="2"/>
    <x v="25"/>
    <x v="31"/>
    <n v="102"/>
    <n v="110"/>
    <x v="89"/>
    <n v="20"/>
    <n v="114"/>
    <s v="MIRO"/>
    <s v="Purchase"/>
    <s v="RE"/>
    <n v="2016"/>
    <x v="1"/>
    <n v="5105604575"/>
    <n v="1880"/>
    <n v="1"/>
    <s v="INR"/>
    <x v="4"/>
    <x v="4"/>
    <x v="0"/>
    <n v="200"/>
    <s v="KG"/>
    <m/>
    <s v="V0"/>
    <s v="0% INPUT TAX"/>
    <s v="CHA"/>
    <s v="CLEARING CHARGES"/>
    <n v="0"/>
    <n v="0"/>
    <n v="0"/>
    <n v="0"/>
    <n v="0"/>
    <n v="0"/>
    <m/>
    <n v="0"/>
    <n v="0"/>
    <n v="0"/>
    <n v="0"/>
    <n v="999.76"/>
    <m/>
    <m/>
    <s v="PCP RM &amp; PM"/>
  </r>
  <r>
    <s v="ZROH"/>
    <x v="2"/>
    <x v="25"/>
    <x v="31"/>
    <n v="102"/>
    <n v="110"/>
    <x v="89"/>
    <n v="20"/>
    <n v="114"/>
    <s v="MIRO"/>
    <s v="Purchase"/>
    <s v="RE"/>
    <n v="2016"/>
    <x v="1"/>
    <n v="5105604575"/>
    <n v="1880"/>
    <n v="1"/>
    <s v="INR"/>
    <x v="4"/>
    <x v="4"/>
    <x v="0"/>
    <n v="200"/>
    <s v="KG"/>
    <m/>
    <s v="V0"/>
    <s v="0% INPUT TAX"/>
    <s v="CHA"/>
    <s v="CLEARING CHARGES"/>
    <n v="0"/>
    <n v="0"/>
    <n v="0"/>
    <n v="0"/>
    <n v="0"/>
    <n v="0"/>
    <m/>
    <n v="0"/>
    <n v="0"/>
    <n v="0"/>
    <n v="0"/>
    <n v="1999.84"/>
    <m/>
    <m/>
    <s v="PCP RM &amp; PM"/>
  </r>
  <r>
    <s v="ZROH"/>
    <x v="2"/>
    <x v="25"/>
    <x v="31"/>
    <n v="102"/>
    <n v="110"/>
    <x v="89"/>
    <n v="20"/>
    <n v="114"/>
    <s v="MIRO"/>
    <s v="Purchase"/>
    <s v="RE"/>
    <n v="2016"/>
    <x v="1"/>
    <n v="5105604575"/>
    <n v="1880"/>
    <n v="1"/>
    <s v="INR"/>
    <x v="4"/>
    <x v="4"/>
    <x v="0"/>
    <n v="200"/>
    <s v="KG"/>
    <m/>
    <s v="V0"/>
    <s v="0% INPUT TAX"/>
    <s v="CHA"/>
    <s v="CLEARING CHARGES"/>
    <n v="0"/>
    <n v="0"/>
    <n v="0"/>
    <n v="0"/>
    <n v="0"/>
    <n v="0"/>
    <m/>
    <n v="0"/>
    <n v="0"/>
    <n v="0"/>
    <n v="0"/>
    <n v="199.69"/>
    <m/>
    <m/>
    <s v="PCP RM &amp; PM"/>
  </r>
  <r>
    <s v="ZROH"/>
    <x v="2"/>
    <x v="25"/>
    <x v="31"/>
    <n v="102"/>
    <n v="110"/>
    <x v="89"/>
    <n v="20"/>
    <n v="114"/>
    <s v="MIRO"/>
    <s v="Purchase"/>
    <s v="RE"/>
    <n v="2016"/>
    <x v="1"/>
    <n v="5105604575"/>
    <n v="1880"/>
    <n v="1"/>
    <s v="INR"/>
    <x v="4"/>
    <x v="4"/>
    <x v="0"/>
    <n v="200"/>
    <s v="KG"/>
    <m/>
    <s v="V0"/>
    <s v="0% INPUT TAX"/>
    <s v="CHA"/>
    <s v="CLEARING CHARGES"/>
    <n v="0"/>
    <n v="0"/>
    <n v="0"/>
    <n v="0"/>
    <n v="0"/>
    <n v="0"/>
    <m/>
    <n v="0"/>
    <n v="0"/>
    <n v="0"/>
    <n v="0"/>
    <n v="999"/>
    <m/>
    <m/>
    <s v="PCP RM &amp; PM"/>
  </r>
  <r>
    <s v="ZROH"/>
    <x v="2"/>
    <x v="25"/>
    <x v="31"/>
    <n v="102"/>
    <n v="110"/>
    <x v="89"/>
    <n v="20"/>
    <n v="114"/>
    <s v="MIRO"/>
    <s v="Purchase"/>
    <s v="RE"/>
    <n v="2016"/>
    <x v="1"/>
    <n v="5105604575"/>
    <n v="1880"/>
    <n v="1"/>
    <s v="INR"/>
    <x v="4"/>
    <x v="4"/>
    <x v="0"/>
    <n v="200"/>
    <s v="KG"/>
    <m/>
    <s v="V0"/>
    <s v="0% INPUT TAX"/>
    <s v="CHA"/>
    <s v="CLEARING CHARGES"/>
    <n v="0"/>
    <n v="0"/>
    <n v="0"/>
    <n v="0"/>
    <n v="0"/>
    <n v="0"/>
    <m/>
    <n v="0"/>
    <n v="0"/>
    <n v="0"/>
    <n v="0"/>
    <n v="199.69"/>
    <m/>
    <m/>
    <s v="PCP RM &amp; PM"/>
  </r>
  <r>
    <s v="ZROH"/>
    <x v="2"/>
    <x v="25"/>
    <x v="31"/>
    <n v="102"/>
    <n v="110"/>
    <x v="89"/>
    <n v="20"/>
    <n v="114"/>
    <s v="MIRO"/>
    <s v="Purchase"/>
    <s v="RE"/>
    <n v="2016"/>
    <x v="1"/>
    <n v="5105604575"/>
    <n v="1880"/>
    <n v="1"/>
    <s v="INR"/>
    <x v="4"/>
    <x v="4"/>
    <x v="0"/>
    <n v="200"/>
    <s v="KG"/>
    <m/>
    <s v="V0"/>
    <s v="0% INPUT TAX"/>
    <s v="CHA"/>
    <s v="CLEARING CHARGES"/>
    <n v="0"/>
    <n v="0"/>
    <n v="0"/>
    <n v="0"/>
    <n v="0"/>
    <n v="0"/>
    <m/>
    <n v="0"/>
    <n v="0"/>
    <n v="0"/>
    <n v="0"/>
    <n v="999.92"/>
    <m/>
    <m/>
    <s v="PCP RM &amp; PM"/>
  </r>
  <r>
    <s v="ZROH"/>
    <x v="2"/>
    <x v="9"/>
    <x v="9"/>
    <n v="102"/>
    <n v="115"/>
    <x v="81"/>
    <n v="10"/>
    <n v="112"/>
    <s v="MIRO"/>
    <s v="Purchase"/>
    <s v="RE"/>
    <n v="2016"/>
    <x v="0"/>
    <n v="5105604577"/>
    <n v="1765"/>
    <n v="1"/>
    <s v="INR"/>
    <x v="4"/>
    <x v="4"/>
    <x v="0"/>
    <n v="120"/>
    <s v="KG"/>
    <m/>
    <s v="V0"/>
    <s v="0% INPUT TAX"/>
    <s v="CHA"/>
    <s v="CLEARING CHARGES"/>
    <n v="0"/>
    <n v="0"/>
    <n v="0"/>
    <n v="0"/>
    <n v="0"/>
    <n v="0"/>
    <m/>
    <n v="0"/>
    <n v="0"/>
    <n v="0"/>
    <n v="0"/>
    <n v="1499.93"/>
    <m/>
    <m/>
    <s v="PCP RM &amp; PM"/>
  </r>
  <r>
    <s v="ZROH"/>
    <x v="2"/>
    <x v="9"/>
    <x v="9"/>
    <n v="102"/>
    <n v="115"/>
    <x v="81"/>
    <n v="10"/>
    <n v="112"/>
    <s v="MIRO"/>
    <s v="Purchase"/>
    <s v="RE"/>
    <n v="2016"/>
    <x v="0"/>
    <n v="5105604577"/>
    <n v="1765"/>
    <n v="1"/>
    <s v="INR"/>
    <x v="4"/>
    <x v="4"/>
    <x v="0"/>
    <n v="240"/>
    <s v="KG"/>
    <m/>
    <s v="V0"/>
    <s v="0% INPUT TAX"/>
    <s v="CHA"/>
    <s v="CLEARING CHARGES"/>
    <n v="0"/>
    <n v="0"/>
    <n v="0"/>
    <n v="0"/>
    <n v="0"/>
    <n v="0"/>
    <m/>
    <n v="0"/>
    <n v="0"/>
    <n v="0"/>
    <n v="0"/>
    <n v="7542.26"/>
    <m/>
    <m/>
    <s v="PCP RM &amp; PM"/>
  </r>
  <r>
    <s v="ZROH"/>
    <x v="2"/>
    <x v="9"/>
    <x v="9"/>
    <n v="102"/>
    <n v="115"/>
    <x v="81"/>
    <n v="10"/>
    <n v="112"/>
    <s v="MIRO"/>
    <s v="Purchase"/>
    <s v="RE"/>
    <n v="2016"/>
    <x v="0"/>
    <n v="5105604577"/>
    <n v="1765"/>
    <n v="1"/>
    <s v="INR"/>
    <x v="4"/>
    <x v="4"/>
    <x v="0"/>
    <n v="120"/>
    <s v="KG"/>
    <m/>
    <s v="V0"/>
    <s v="0% INPUT TAX"/>
    <s v="CHA"/>
    <s v="CLEARING CHARGES"/>
    <n v="0"/>
    <n v="0"/>
    <n v="0"/>
    <n v="0"/>
    <n v="0"/>
    <n v="0"/>
    <m/>
    <n v="0"/>
    <n v="0"/>
    <n v="0"/>
    <n v="0"/>
    <n v="999.95"/>
    <m/>
    <m/>
    <s v="PCP RM &amp; PM"/>
  </r>
  <r>
    <s v="ZROH"/>
    <x v="2"/>
    <x v="9"/>
    <x v="9"/>
    <n v="102"/>
    <n v="115"/>
    <x v="81"/>
    <n v="10"/>
    <n v="112"/>
    <s v="MIRO"/>
    <s v="Purchase"/>
    <s v="RE"/>
    <n v="2016"/>
    <x v="0"/>
    <n v="5105604577"/>
    <n v="1765"/>
    <n v="1"/>
    <s v="INR"/>
    <x v="4"/>
    <x v="4"/>
    <x v="0"/>
    <n v="120"/>
    <s v="KG"/>
    <m/>
    <s v="V0"/>
    <s v="0% INPUT TAX"/>
    <s v="CHA"/>
    <s v="CLEARING CHARGES"/>
    <n v="0"/>
    <n v="0"/>
    <n v="0"/>
    <n v="0"/>
    <n v="0"/>
    <n v="0"/>
    <m/>
    <n v="0"/>
    <n v="0"/>
    <n v="0"/>
    <n v="0"/>
    <n v="1499.93"/>
    <m/>
    <m/>
    <s v="PCP RM &amp; PM"/>
  </r>
  <r>
    <s v="ZROH"/>
    <x v="2"/>
    <x v="9"/>
    <x v="9"/>
    <n v="102"/>
    <n v="115"/>
    <x v="81"/>
    <n v="10"/>
    <n v="112"/>
    <s v="MIRO"/>
    <s v="Purchase"/>
    <s v="RE"/>
    <n v="2016"/>
    <x v="0"/>
    <n v="5105604577"/>
    <n v="1765"/>
    <n v="1"/>
    <s v="INR"/>
    <x v="4"/>
    <x v="4"/>
    <x v="0"/>
    <n v="120"/>
    <s v="KG"/>
    <m/>
    <s v="V0"/>
    <s v="0% INPUT TAX"/>
    <s v="CHA"/>
    <s v="CLEARING CHARGES"/>
    <n v="0"/>
    <n v="0"/>
    <n v="0"/>
    <n v="0"/>
    <n v="0"/>
    <n v="0"/>
    <m/>
    <n v="0"/>
    <n v="0"/>
    <n v="0"/>
    <n v="0"/>
    <n v="124.9"/>
    <m/>
    <m/>
    <s v="PCP RM &amp; PM"/>
  </r>
  <r>
    <s v="ZROH"/>
    <x v="2"/>
    <x v="9"/>
    <x v="9"/>
    <n v="102"/>
    <n v="115"/>
    <x v="81"/>
    <n v="10"/>
    <n v="112"/>
    <s v="MIRO"/>
    <s v="Purchase"/>
    <s v="RE"/>
    <n v="2016"/>
    <x v="0"/>
    <n v="5105604577"/>
    <n v="1765"/>
    <n v="1"/>
    <s v="INR"/>
    <x v="4"/>
    <x v="4"/>
    <x v="0"/>
    <n v="120"/>
    <s v="KG"/>
    <m/>
    <s v="V0"/>
    <s v="0% INPUT TAX"/>
    <s v="CHA"/>
    <s v="CLEARING CHARGES"/>
    <n v="0"/>
    <n v="0"/>
    <n v="0"/>
    <n v="0"/>
    <n v="0"/>
    <n v="0"/>
    <m/>
    <n v="0"/>
    <n v="0"/>
    <n v="0"/>
    <n v="0"/>
    <n v="150.03"/>
    <m/>
    <m/>
    <s v="PCP RM &amp; PM"/>
  </r>
  <r>
    <s v="ZROH"/>
    <x v="0"/>
    <x v="13"/>
    <x v="13"/>
    <n v="102"/>
    <n v="110"/>
    <x v="85"/>
    <n v="10"/>
    <n v="114"/>
    <s v="MIRO"/>
    <s v="Purchase"/>
    <s v="RE"/>
    <n v="2016"/>
    <x v="1"/>
    <n v="5105604568"/>
    <n v="1722"/>
    <n v="1"/>
    <s v="INR"/>
    <x v="4"/>
    <x v="4"/>
    <x v="0"/>
    <n v="275"/>
    <s v="KG"/>
    <m/>
    <s v="V0"/>
    <s v="0% INPUT TAX"/>
    <s v="CHA"/>
    <s v="CLEARING CHARGES"/>
    <n v="0"/>
    <n v="0"/>
    <n v="0"/>
    <n v="0"/>
    <n v="0"/>
    <n v="0"/>
    <m/>
    <n v="0"/>
    <n v="0"/>
    <n v="0"/>
    <n v="0"/>
    <n v="2033.28"/>
    <m/>
    <m/>
    <s v="PCP RM &amp; PM"/>
  </r>
  <r>
    <s v="ZROH"/>
    <x v="0"/>
    <x v="13"/>
    <x v="13"/>
    <n v="102"/>
    <n v="110"/>
    <x v="85"/>
    <n v="10"/>
    <n v="114"/>
    <s v="MIRO"/>
    <s v="Purchase"/>
    <s v="RE"/>
    <n v="2016"/>
    <x v="1"/>
    <n v="5105604568"/>
    <n v="1722"/>
    <n v="1"/>
    <s v="INR"/>
    <x v="4"/>
    <x v="4"/>
    <x v="0"/>
    <n v="275"/>
    <s v="KG"/>
    <m/>
    <s v="V0"/>
    <s v="0% INPUT TAX"/>
    <s v="CHA"/>
    <s v="CLEARING CHARGES"/>
    <n v="0"/>
    <n v="0"/>
    <n v="0"/>
    <n v="0"/>
    <n v="0"/>
    <n v="0"/>
    <m/>
    <n v="0"/>
    <n v="0"/>
    <n v="0"/>
    <n v="0"/>
    <n v="1500"/>
    <m/>
    <m/>
    <s v="PCP RM &amp; PM"/>
  </r>
  <r>
    <s v="ZROH"/>
    <x v="0"/>
    <x v="13"/>
    <x v="13"/>
    <n v="102"/>
    <n v="110"/>
    <x v="85"/>
    <n v="10"/>
    <n v="114"/>
    <s v="MIRO"/>
    <s v="Purchase"/>
    <s v="RE"/>
    <n v="2016"/>
    <x v="1"/>
    <n v="5105604568"/>
    <n v="1722"/>
    <n v="1"/>
    <s v="INR"/>
    <x v="4"/>
    <x v="4"/>
    <x v="0"/>
    <n v="275"/>
    <s v="KG"/>
    <m/>
    <s v="V0"/>
    <s v="0% INPUT TAX"/>
    <s v="CHA"/>
    <s v="CLEARING CHARGES"/>
    <n v="0"/>
    <n v="0"/>
    <n v="0"/>
    <n v="0"/>
    <n v="0"/>
    <n v="0"/>
    <m/>
    <n v="0"/>
    <n v="0"/>
    <n v="0"/>
    <n v="0"/>
    <n v="1561.8"/>
    <m/>
    <m/>
    <s v="PCP RM &amp; PM"/>
  </r>
  <r>
    <s v="ZROH"/>
    <x v="0"/>
    <x v="13"/>
    <x v="13"/>
    <n v="102"/>
    <n v="110"/>
    <x v="85"/>
    <n v="10"/>
    <n v="114"/>
    <s v="MIRO"/>
    <s v="Purchase"/>
    <s v="RE"/>
    <n v="2016"/>
    <x v="1"/>
    <n v="5105604568"/>
    <n v="1722"/>
    <n v="1"/>
    <s v="INR"/>
    <x v="4"/>
    <x v="4"/>
    <x v="0"/>
    <n v="275"/>
    <s v="KG"/>
    <m/>
    <s v="V0"/>
    <s v="0% INPUT TAX"/>
    <s v="CHA"/>
    <s v="CLEARING CHARGES"/>
    <n v="0"/>
    <n v="0"/>
    <n v="0"/>
    <n v="0"/>
    <n v="0"/>
    <n v="0"/>
    <m/>
    <n v="0"/>
    <n v="0"/>
    <n v="0"/>
    <n v="0"/>
    <n v="1967.18"/>
    <m/>
    <m/>
    <s v="PCP RM &amp; PM"/>
  </r>
  <r>
    <s v="ZROH"/>
    <x v="0"/>
    <x v="13"/>
    <x v="13"/>
    <n v="102"/>
    <n v="110"/>
    <x v="85"/>
    <n v="10"/>
    <n v="114"/>
    <s v="MIRO"/>
    <s v="Purchase"/>
    <s v="RE"/>
    <n v="2016"/>
    <x v="1"/>
    <n v="5105604568"/>
    <n v="1722"/>
    <n v="1"/>
    <s v="INR"/>
    <x v="4"/>
    <x v="4"/>
    <x v="0"/>
    <n v="275"/>
    <s v="KG"/>
    <m/>
    <s v="V0"/>
    <s v="0% INPUT TAX"/>
    <s v="CHA"/>
    <s v="CLEARING CHARGES"/>
    <n v="0"/>
    <n v="0"/>
    <n v="0"/>
    <n v="0"/>
    <n v="0"/>
    <n v="0"/>
    <m/>
    <n v="0"/>
    <n v="0"/>
    <n v="0"/>
    <n v="0"/>
    <n v="500"/>
    <m/>
    <m/>
    <s v="PCP RM &amp; PM"/>
  </r>
  <r>
    <s v="ZROH"/>
    <x v="0"/>
    <x v="13"/>
    <x v="13"/>
    <n v="102"/>
    <n v="110"/>
    <x v="85"/>
    <n v="10"/>
    <n v="114"/>
    <s v="MIRO"/>
    <s v="Purchase"/>
    <s v="RE"/>
    <n v="2016"/>
    <x v="1"/>
    <n v="5105604568"/>
    <n v="1722"/>
    <n v="1"/>
    <s v="INR"/>
    <x v="4"/>
    <x v="4"/>
    <x v="0"/>
    <n v="275"/>
    <s v="KG"/>
    <m/>
    <s v="V0"/>
    <s v="0% INPUT TAX"/>
    <s v="CHA"/>
    <s v="CLEARING CHARGES"/>
    <n v="0"/>
    <n v="0"/>
    <n v="0"/>
    <n v="0"/>
    <n v="0"/>
    <n v="0"/>
    <m/>
    <n v="0"/>
    <n v="0"/>
    <n v="0"/>
    <n v="0"/>
    <n v="399.94"/>
    <m/>
    <m/>
    <s v="PCP RM &amp; PM"/>
  </r>
  <r>
    <s v="ZROH"/>
    <x v="0"/>
    <x v="13"/>
    <x v="13"/>
    <n v="102"/>
    <n v="110"/>
    <x v="85"/>
    <n v="10"/>
    <n v="114"/>
    <s v="MIRO"/>
    <s v="Purchase"/>
    <s v="RE"/>
    <n v="2016"/>
    <x v="1"/>
    <n v="5105604568"/>
    <n v="1722"/>
    <n v="1"/>
    <s v="INR"/>
    <x v="4"/>
    <x v="4"/>
    <x v="0"/>
    <n v="275"/>
    <s v="KG"/>
    <m/>
    <s v="V0"/>
    <s v="0% INPUT TAX"/>
    <s v="CHA"/>
    <s v="CLEARING CHARGES"/>
    <n v="0"/>
    <n v="0"/>
    <n v="0"/>
    <n v="0"/>
    <n v="0"/>
    <n v="0"/>
    <m/>
    <n v="0"/>
    <n v="0"/>
    <n v="0"/>
    <n v="0"/>
    <n v="1000.17"/>
    <m/>
    <m/>
    <s v="PCP RM &amp; PM"/>
  </r>
  <r>
    <s v="ZROH"/>
    <x v="0"/>
    <x v="16"/>
    <x v="16"/>
    <n v="102"/>
    <n v="110"/>
    <x v="85"/>
    <n v="20"/>
    <n v="114"/>
    <s v="MIRO"/>
    <s v="Purchase"/>
    <s v="RE"/>
    <n v="2016"/>
    <x v="1"/>
    <n v="5105604568"/>
    <n v="1722"/>
    <n v="1"/>
    <s v="INR"/>
    <x v="4"/>
    <x v="4"/>
    <x v="0"/>
    <n v="250"/>
    <s v="KG"/>
    <m/>
    <s v="V0"/>
    <s v="0% INPUT TAX"/>
    <s v="CHA"/>
    <s v="CLEARING CHARGES"/>
    <n v="0"/>
    <n v="0"/>
    <n v="0"/>
    <n v="0"/>
    <n v="0"/>
    <n v="0"/>
    <m/>
    <n v="0"/>
    <n v="0"/>
    <n v="0"/>
    <n v="0"/>
    <n v="1999.87"/>
    <m/>
    <m/>
    <s v="PCP RM &amp; PM"/>
  </r>
  <r>
    <s v="ZROH"/>
    <x v="0"/>
    <x v="16"/>
    <x v="16"/>
    <n v="102"/>
    <n v="110"/>
    <x v="85"/>
    <n v="20"/>
    <n v="114"/>
    <s v="MIRO"/>
    <s v="Purchase"/>
    <s v="RE"/>
    <n v="2016"/>
    <x v="1"/>
    <n v="5105604568"/>
    <n v="1722"/>
    <n v="1"/>
    <s v="INR"/>
    <x v="4"/>
    <x v="4"/>
    <x v="0"/>
    <n v="250"/>
    <s v="KG"/>
    <m/>
    <s v="V0"/>
    <s v="0% INPUT TAX"/>
    <s v="CHA"/>
    <s v="CLEARING CHARGES"/>
    <n v="0"/>
    <n v="0"/>
    <n v="0"/>
    <n v="0"/>
    <n v="0"/>
    <n v="0"/>
    <m/>
    <n v="0"/>
    <n v="0"/>
    <n v="0"/>
    <n v="0"/>
    <n v="1999.87"/>
    <m/>
    <m/>
    <s v="PCP RM &amp; PM"/>
  </r>
  <r>
    <s v="ZROH"/>
    <x v="0"/>
    <x v="16"/>
    <x v="16"/>
    <n v="102"/>
    <n v="110"/>
    <x v="85"/>
    <n v="20"/>
    <n v="114"/>
    <s v="MIRO"/>
    <s v="Purchase"/>
    <s v="RE"/>
    <n v="2016"/>
    <x v="1"/>
    <n v="5105604568"/>
    <n v="1722"/>
    <n v="1"/>
    <s v="INR"/>
    <x v="4"/>
    <x v="4"/>
    <x v="0"/>
    <n v="250"/>
    <s v="KG"/>
    <m/>
    <s v="V0"/>
    <s v="0% INPUT TAX"/>
    <s v="CHA"/>
    <s v="CLEARING CHARGES"/>
    <n v="0"/>
    <n v="0"/>
    <n v="0"/>
    <n v="0"/>
    <n v="0"/>
    <n v="0"/>
    <m/>
    <n v="0"/>
    <n v="0"/>
    <n v="0"/>
    <n v="0"/>
    <n v="1123.5999999999999"/>
    <m/>
    <m/>
    <s v="PCP RM &amp; PM"/>
  </r>
  <r>
    <s v="ZROH"/>
    <x v="0"/>
    <x v="16"/>
    <x v="16"/>
    <n v="102"/>
    <n v="110"/>
    <x v="85"/>
    <n v="20"/>
    <n v="114"/>
    <s v="MIRO"/>
    <s v="Purchase"/>
    <s v="RE"/>
    <n v="2016"/>
    <x v="1"/>
    <n v="5105604568"/>
    <n v="1722"/>
    <n v="1"/>
    <s v="INR"/>
    <x v="4"/>
    <x v="4"/>
    <x v="0"/>
    <n v="250"/>
    <s v="KG"/>
    <m/>
    <s v="V0"/>
    <s v="0% INPUT TAX"/>
    <s v="CHA"/>
    <s v="CLEARING CHARGES"/>
    <n v="0"/>
    <n v="0"/>
    <n v="0"/>
    <n v="0"/>
    <n v="0"/>
    <n v="0"/>
    <m/>
    <n v="0"/>
    <n v="0"/>
    <n v="0"/>
    <n v="0"/>
    <n v="1788.35"/>
    <m/>
    <m/>
    <s v="PCP RM &amp; PM"/>
  </r>
  <r>
    <s v="ZROH"/>
    <x v="0"/>
    <x v="16"/>
    <x v="16"/>
    <n v="102"/>
    <n v="110"/>
    <x v="85"/>
    <n v="20"/>
    <n v="114"/>
    <s v="MIRO"/>
    <s v="Purchase"/>
    <s v="RE"/>
    <n v="2016"/>
    <x v="1"/>
    <n v="5105604568"/>
    <n v="1722"/>
    <n v="1"/>
    <s v="INR"/>
    <x v="4"/>
    <x v="4"/>
    <x v="0"/>
    <n v="250"/>
    <s v="KG"/>
    <m/>
    <s v="V0"/>
    <s v="0% INPUT TAX"/>
    <s v="CHA"/>
    <s v="CLEARING CHARGES"/>
    <n v="0"/>
    <n v="0"/>
    <n v="0"/>
    <n v="0"/>
    <n v="0"/>
    <n v="0"/>
    <m/>
    <n v="0"/>
    <n v="0"/>
    <n v="0"/>
    <n v="0"/>
    <n v="500"/>
    <m/>
    <m/>
    <s v="PCP RM &amp; PM"/>
  </r>
  <r>
    <s v="ZROH"/>
    <x v="0"/>
    <x v="16"/>
    <x v="16"/>
    <n v="102"/>
    <n v="110"/>
    <x v="85"/>
    <n v="20"/>
    <n v="114"/>
    <s v="MIRO"/>
    <s v="Purchase"/>
    <s v="RE"/>
    <n v="2016"/>
    <x v="1"/>
    <n v="5105604568"/>
    <n v="1722"/>
    <n v="1"/>
    <s v="INR"/>
    <x v="4"/>
    <x v="4"/>
    <x v="0"/>
    <n v="250"/>
    <s v="KG"/>
    <m/>
    <s v="V0"/>
    <s v="0% INPUT TAX"/>
    <s v="CHA"/>
    <s v="CLEARING CHARGES"/>
    <n v="0"/>
    <n v="0"/>
    <n v="0"/>
    <n v="0"/>
    <n v="0"/>
    <n v="0"/>
    <m/>
    <n v="0"/>
    <n v="0"/>
    <n v="0"/>
    <n v="0"/>
    <n v="399.94"/>
    <m/>
    <m/>
    <s v="PCP RM &amp; PM"/>
  </r>
  <r>
    <s v="ZROH"/>
    <x v="0"/>
    <x v="16"/>
    <x v="16"/>
    <n v="102"/>
    <n v="110"/>
    <x v="85"/>
    <n v="20"/>
    <n v="114"/>
    <s v="MIRO"/>
    <s v="Purchase"/>
    <s v="RE"/>
    <n v="2016"/>
    <x v="1"/>
    <n v="5105604568"/>
    <n v="1722"/>
    <n v="1"/>
    <s v="INR"/>
    <x v="4"/>
    <x v="4"/>
    <x v="0"/>
    <n v="250"/>
    <s v="KG"/>
    <m/>
    <s v="V0"/>
    <s v="0% INPUT TAX"/>
    <s v="CHA"/>
    <s v="CLEARING CHARGES"/>
    <n v="0"/>
    <n v="0"/>
    <n v="0"/>
    <n v="0"/>
    <n v="0"/>
    <n v="0"/>
    <m/>
    <n v="0"/>
    <n v="0"/>
    <n v="0"/>
    <n v="0"/>
    <n v="500"/>
    <m/>
    <m/>
    <s v="PCP RM &amp; PM"/>
  </r>
  <r>
    <s v="ZROH"/>
    <x v="2"/>
    <x v="2"/>
    <x v="2"/>
    <n v="102"/>
    <n v="115"/>
    <x v="86"/>
    <n v="10"/>
    <n v="112"/>
    <s v="MIRO"/>
    <s v="Purchase"/>
    <s v="RE"/>
    <n v="2016"/>
    <x v="0"/>
    <n v="5105604510"/>
    <s v="1723/723"/>
    <n v="1"/>
    <s v="INR"/>
    <x v="4"/>
    <x v="4"/>
    <x v="0"/>
    <n v="905.36"/>
    <s v="KG"/>
    <m/>
    <s v="8X"/>
    <s v="I-112-14%ST(NON INV)+0.5%SBC"/>
    <s v="CHA"/>
    <s v="CLEARING CHARGES"/>
    <n v="0"/>
    <n v="0"/>
    <n v="0"/>
    <n v="0"/>
    <n v="0"/>
    <n v="0"/>
    <m/>
    <n v="0"/>
    <n v="0"/>
    <n v="0"/>
    <n v="0"/>
    <n v="4466"/>
    <m/>
    <m/>
    <s v="PCP RM &amp; PM"/>
  </r>
  <r>
    <s v="ZROH"/>
    <x v="0"/>
    <x v="13"/>
    <x v="13"/>
    <n v="102"/>
    <n v="110"/>
    <x v="75"/>
    <n v="10"/>
    <n v="114"/>
    <s v="MIRO"/>
    <s v="Purchase"/>
    <s v="RE"/>
    <n v="2016"/>
    <x v="1"/>
    <n v="5105604569"/>
    <n v="1682"/>
    <n v="1"/>
    <s v="INR"/>
    <x v="4"/>
    <x v="4"/>
    <x v="0"/>
    <n v="200"/>
    <s v="KG"/>
    <m/>
    <s v="V0"/>
    <s v="0% INPUT TAX"/>
    <s v="CHA"/>
    <s v="CLEARING CHARGES"/>
    <n v="0"/>
    <n v="0"/>
    <n v="0"/>
    <n v="0"/>
    <n v="0"/>
    <n v="0"/>
    <m/>
    <n v="0"/>
    <n v="0"/>
    <n v="0"/>
    <n v="0"/>
    <n v="1500.24"/>
    <m/>
    <m/>
    <s v="PCP RM &amp; PM"/>
  </r>
  <r>
    <s v="ZROH"/>
    <x v="0"/>
    <x v="13"/>
    <x v="13"/>
    <n v="102"/>
    <n v="110"/>
    <x v="75"/>
    <n v="10"/>
    <n v="114"/>
    <s v="MIRO"/>
    <s v="Purchase"/>
    <s v="RE"/>
    <n v="2016"/>
    <x v="1"/>
    <n v="5105604569"/>
    <n v="1682"/>
    <n v="1"/>
    <s v="INR"/>
    <x v="4"/>
    <x v="4"/>
    <x v="0"/>
    <n v="200"/>
    <s v="KG"/>
    <m/>
    <s v="V0"/>
    <s v="0% INPUT TAX"/>
    <s v="CHA"/>
    <s v="CLEARING CHARGES"/>
    <n v="0"/>
    <n v="0"/>
    <n v="0"/>
    <n v="0"/>
    <n v="0"/>
    <n v="0"/>
    <m/>
    <n v="0"/>
    <n v="0"/>
    <n v="0"/>
    <n v="0"/>
    <n v="1500"/>
    <m/>
    <m/>
    <s v="PCP RM &amp; PM"/>
  </r>
  <r>
    <s v="ZROH"/>
    <x v="0"/>
    <x v="13"/>
    <x v="13"/>
    <n v="102"/>
    <n v="110"/>
    <x v="75"/>
    <n v="10"/>
    <n v="114"/>
    <s v="MIRO"/>
    <s v="Purchase"/>
    <s v="RE"/>
    <n v="2016"/>
    <x v="1"/>
    <n v="5105604569"/>
    <n v="1682"/>
    <n v="1"/>
    <s v="INR"/>
    <x v="4"/>
    <x v="4"/>
    <x v="0"/>
    <n v="200"/>
    <s v="KG"/>
    <m/>
    <s v="V0"/>
    <s v="0% INPUT TAX"/>
    <s v="CHA"/>
    <s v="CLEARING CHARGES"/>
    <n v="0"/>
    <n v="0"/>
    <n v="0"/>
    <n v="0"/>
    <n v="0"/>
    <n v="0"/>
    <m/>
    <n v="0"/>
    <n v="0"/>
    <n v="0"/>
    <n v="0"/>
    <n v="6780.9"/>
    <m/>
    <m/>
    <s v="PCP RM &amp; PM"/>
  </r>
  <r>
    <s v="ZROH"/>
    <x v="0"/>
    <x v="13"/>
    <x v="13"/>
    <n v="102"/>
    <n v="110"/>
    <x v="75"/>
    <n v="10"/>
    <n v="114"/>
    <s v="MIRO"/>
    <s v="Purchase"/>
    <s v="RE"/>
    <n v="2016"/>
    <x v="1"/>
    <n v="5105604569"/>
    <n v="1682"/>
    <n v="1"/>
    <s v="INR"/>
    <x v="4"/>
    <x v="4"/>
    <x v="0"/>
    <n v="200"/>
    <s v="KG"/>
    <m/>
    <s v="V0"/>
    <s v="0% INPUT TAX"/>
    <s v="CHA"/>
    <s v="CLEARING CHARGES"/>
    <n v="0"/>
    <n v="0"/>
    <n v="0"/>
    <n v="0"/>
    <n v="0"/>
    <n v="0"/>
    <m/>
    <n v="0"/>
    <n v="0"/>
    <n v="0"/>
    <n v="0"/>
    <n v="1054.6500000000001"/>
    <m/>
    <m/>
    <s v="PCP RM &amp; PM"/>
  </r>
  <r>
    <s v="ZROH"/>
    <x v="0"/>
    <x v="13"/>
    <x v="13"/>
    <n v="102"/>
    <n v="110"/>
    <x v="75"/>
    <n v="10"/>
    <n v="114"/>
    <s v="MIRO"/>
    <s v="Purchase"/>
    <s v="RE"/>
    <n v="2016"/>
    <x v="1"/>
    <n v="5105604569"/>
    <n v="1682"/>
    <n v="1"/>
    <s v="INR"/>
    <x v="4"/>
    <x v="4"/>
    <x v="0"/>
    <n v="200"/>
    <s v="KG"/>
    <m/>
    <s v="V0"/>
    <s v="0% INPUT TAX"/>
    <s v="CHA"/>
    <s v="CLEARING CHARGES"/>
    <n v="0"/>
    <n v="0"/>
    <n v="0"/>
    <n v="0"/>
    <n v="0"/>
    <n v="0"/>
    <m/>
    <n v="0"/>
    <n v="0"/>
    <n v="0"/>
    <n v="0"/>
    <n v="2999.81"/>
    <m/>
    <m/>
    <s v="PCP RM &amp; PM"/>
  </r>
  <r>
    <s v="ZROH"/>
    <x v="0"/>
    <x v="13"/>
    <x v="13"/>
    <n v="102"/>
    <n v="110"/>
    <x v="75"/>
    <n v="10"/>
    <n v="114"/>
    <s v="MIRO"/>
    <s v="Purchase"/>
    <s v="RE"/>
    <n v="2016"/>
    <x v="1"/>
    <n v="5105604569"/>
    <n v="1682"/>
    <n v="1"/>
    <s v="INR"/>
    <x v="4"/>
    <x v="4"/>
    <x v="0"/>
    <n v="200"/>
    <s v="KG"/>
    <m/>
    <s v="V0"/>
    <s v="0% INPUT TAX"/>
    <s v="CHA"/>
    <s v="CLEARING CHARGES"/>
    <n v="0"/>
    <n v="0"/>
    <n v="0"/>
    <n v="0"/>
    <n v="0"/>
    <n v="0"/>
    <m/>
    <n v="0"/>
    <n v="0"/>
    <n v="0"/>
    <n v="0"/>
    <n v="1162.32"/>
    <m/>
    <m/>
    <s v="PCP RM &amp; PM"/>
  </r>
  <r>
    <s v="ZROH"/>
    <x v="0"/>
    <x v="13"/>
    <x v="13"/>
    <n v="102"/>
    <n v="110"/>
    <x v="75"/>
    <n v="10"/>
    <n v="114"/>
    <s v="MIRO"/>
    <s v="Purchase"/>
    <s v="RE"/>
    <n v="2016"/>
    <x v="1"/>
    <n v="5105604569"/>
    <n v="1682"/>
    <n v="1"/>
    <s v="INR"/>
    <x v="4"/>
    <x v="4"/>
    <x v="0"/>
    <n v="200"/>
    <s v="KG"/>
    <m/>
    <s v="V0"/>
    <s v="0% INPUT TAX"/>
    <s v="CHA"/>
    <s v="CLEARING CHARGES"/>
    <n v="0"/>
    <n v="0"/>
    <n v="0"/>
    <n v="0"/>
    <n v="0"/>
    <n v="0"/>
    <m/>
    <n v="0"/>
    <n v="0"/>
    <n v="0"/>
    <n v="0"/>
    <n v="1999.88"/>
    <m/>
    <m/>
    <s v="PCP RM &amp; PM"/>
  </r>
  <r>
    <s v="ZROH"/>
    <x v="0"/>
    <x v="16"/>
    <x v="16"/>
    <n v="102"/>
    <n v="110"/>
    <x v="75"/>
    <n v="30"/>
    <n v="114"/>
    <s v="MIRO"/>
    <s v="Purchase"/>
    <s v="RE"/>
    <n v="2016"/>
    <x v="1"/>
    <n v="5105604569"/>
    <n v="1682"/>
    <n v="1"/>
    <s v="INR"/>
    <x v="4"/>
    <x v="4"/>
    <x v="0"/>
    <n v="100"/>
    <s v="KG"/>
    <m/>
    <s v="V0"/>
    <s v="0% INPUT TAX"/>
    <s v="CHA"/>
    <s v="CLEARING CHARGES"/>
    <n v="0"/>
    <n v="0"/>
    <n v="0"/>
    <n v="0"/>
    <n v="0"/>
    <n v="0"/>
    <m/>
    <n v="0"/>
    <n v="0"/>
    <n v="0"/>
    <n v="0"/>
    <n v="999.94"/>
    <m/>
    <m/>
    <s v="PCP RM &amp; PM"/>
  </r>
  <r>
    <s v="ZROH"/>
    <x v="0"/>
    <x v="16"/>
    <x v="16"/>
    <n v="102"/>
    <n v="110"/>
    <x v="75"/>
    <n v="30"/>
    <n v="114"/>
    <s v="MIRO"/>
    <s v="Purchase"/>
    <s v="RE"/>
    <n v="2016"/>
    <x v="1"/>
    <n v="5105604569"/>
    <n v="1682"/>
    <n v="1"/>
    <s v="INR"/>
    <x v="4"/>
    <x v="4"/>
    <x v="0"/>
    <n v="100"/>
    <s v="KG"/>
    <m/>
    <s v="V0"/>
    <s v="0% INPUT TAX"/>
    <s v="CHA"/>
    <s v="CLEARING CHARGES"/>
    <n v="0"/>
    <n v="0"/>
    <n v="0"/>
    <n v="0"/>
    <n v="0"/>
    <n v="0"/>
    <m/>
    <n v="0"/>
    <n v="0"/>
    <n v="0"/>
    <n v="0"/>
    <n v="100.19"/>
    <m/>
    <m/>
    <s v="PCP RM &amp; PM"/>
  </r>
  <r>
    <s v="ZROH"/>
    <x v="0"/>
    <x v="13"/>
    <x v="13"/>
    <n v="102"/>
    <n v="110"/>
    <x v="75"/>
    <n v="50"/>
    <n v="114"/>
    <s v="MIRO"/>
    <s v="Purchase"/>
    <s v="RE"/>
    <n v="2016"/>
    <x v="1"/>
    <n v="5105604569"/>
    <n v="1682"/>
    <n v="1"/>
    <s v="INR"/>
    <x v="4"/>
    <x v="4"/>
    <x v="0"/>
    <n v="90"/>
    <s v="KG"/>
    <m/>
    <s v="V0"/>
    <s v="0% INPUT TAX"/>
    <s v="CHA"/>
    <s v="CLEARING CHARGES"/>
    <n v="0"/>
    <n v="0"/>
    <n v="0"/>
    <n v="0"/>
    <n v="0"/>
    <n v="0"/>
    <m/>
    <n v="0"/>
    <n v="0"/>
    <n v="0"/>
    <n v="0"/>
    <n v="999.94"/>
    <m/>
    <m/>
    <s v="PCP RM &amp; PM"/>
  </r>
  <r>
    <s v="ZROH"/>
    <x v="0"/>
    <x v="13"/>
    <x v="13"/>
    <n v="102"/>
    <n v="110"/>
    <x v="75"/>
    <n v="60"/>
    <n v="114"/>
    <s v="MIRO"/>
    <s v="Purchase"/>
    <s v="RE"/>
    <n v="2016"/>
    <x v="1"/>
    <n v="5105604569"/>
    <n v="1682"/>
    <n v="1"/>
    <s v="INR"/>
    <x v="4"/>
    <x v="4"/>
    <x v="0"/>
    <n v="510"/>
    <s v="KG"/>
    <m/>
    <s v="V0"/>
    <s v="0% INPUT TAX"/>
    <s v="CHA"/>
    <s v="CLEARING CHARGES"/>
    <n v="0"/>
    <n v="0"/>
    <n v="0"/>
    <n v="0"/>
    <n v="0"/>
    <n v="0"/>
    <m/>
    <n v="0"/>
    <n v="0"/>
    <n v="0"/>
    <n v="0"/>
    <n v="999.94"/>
    <m/>
    <m/>
    <s v="PCP RM &amp; PM"/>
  </r>
  <r>
    <s v="ZROH"/>
    <x v="0"/>
    <x v="13"/>
    <x v="13"/>
    <n v="102"/>
    <n v="110"/>
    <x v="75"/>
    <n v="60"/>
    <n v="114"/>
    <s v="MIRO"/>
    <s v="Purchase"/>
    <s v="RE"/>
    <n v="2016"/>
    <x v="1"/>
    <n v="5105604569"/>
    <n v="1682"/>
    <n v="1"/>
    <s v="INR"/>
    <x v="4"/>
    <x v="4"/>
    <x v="0"/>
    <n v="510"/>
    <s v="KG"/>
    <m/>
    <s v="V0"/>
    <s v="0% INPUT TAX"/>
    <s v="CHA"/>
    <s v="CLEARING CHARGES"/>
    <n v="0"/>
    <n v="0"/>
    <n v="0"/>
    <n v="0"/>
    <n v="0"/>
    <n v="0"/>
    <m/>
    <n v="0"/>
    <n v="0"/>
    <n v="0"/>
    <n v="0"/>
    <n v="100.19"/>
    <m/>
    <m/>
    <s v="PCP RM &amp; PM"/>
  </r>
  <r>
    <s v="ZROH"/>
    <x v="0"/>
    <x v="8"/>
    <x v="8"/>
    <n v="102"/>
    <n v="110"/>
    <x v="84"/>
    <n v="10"/>
    <n v="114"/>
    <s v="MIRO"/>
    <s v="Purchase"/>
    <s v="RE"/>
    <n v="2016"/>
    <x v="1"/>
    <n v="5105604570"/>
    <n v="1683"/>
    <n v="1"/>
    <s v="INR"/>
    <x v="4"/>
    <x v="4"/>
    <x v="0"/>
    <n v="35"/>
    <s v="KG"/>
    <m/>
    <s v="V0"/>
    <s v="0% INPUT TAX"/>
    <s v="CHA"/>
    <s v="CLEARING CHARGES"/>
    <n v="0"/>
    <n v="0"/>
    <n v="0"/>
    <n v="0"/>
    <n v="0"/>
    <n v="0"/>
    <m/>
    <n v="0"/>
    <n v="0"/>
    <n v="0"/>
    <n v="0"/>
    <n v="2999.85"/>
    <m/>
    <m/>
    <s v="PCP RM &amp; PM"/>
  </r>
  <r>
    <s v="ZROH"/>
    <x v="0"/>
    <x v="8"/>
    <x v="8"/>
    <n v="102"/>
    <n v="110"/>
    <x v="84"/>
    <n v="10"/>
    <n v="114"/>
    <s v="MIRO"/>
    <s v="Purchase"/>
    <s v="RE"/>
    <n v="2016"/>
    <x v="1"/>
    <n v="5105604570"/>
    <n v="1683"/>
    <n v="1"/>
    <s v="INR"/>
    <x v="4"/>
    <x v="4"/>
    <x v="0"/>
    <n v="35"/>
    <s v="KG"/>
    <m/>
    <s v="V0"/>
    <s v="0% INPUT TAX"/>
    <s v="CHA"/>
    <s v="CLEARING CHARGES"/>
    <n v="0"/>
    <n v="0"/>
    <n v="0"/>
    <n v="0"/>
    <n v="0"/>
    <n v="0"/>
    <m/>
    <n v="0"/>
    <n v="0"/>
    <n v="0"/>
    <n v="0"/>
    <n v="1999.66"/>
    <m/>
    <m/>
    <s v="PCP RM &amp; PM"/>
  </r>
  <r>
    <s v="ZROH"/>
    <x v="0"/>
    <x v="8"/>
    <x v="8"/>
    <n v="102"/>
    <n v="110"/>
    <x v="84"/>
    <n v="10"/>
    <n v="114"/>
    <s v="MIRO"/>
    <s v="Purchase"/>
    <s v="RE"/>
    <n v="2016"/>
    <x v="1"/>
    <n v="5105604570"/>
    <n v="1683"/>
    <n v="1"/>
    <s v="INR"/>
    <x v="4"/>
    <x v="4"/>
    <x v="0"/>
    <n v="35"/>
    <s v="KG"/>
    <m/>
    <s v="V0"/>
    <s v="0% INPUT TAX"/>
    <s v="CHA"/>
    <s v="CLEARING CHARGES"/>
    <n v="0"/>
    <n v="0"/>
    <n v="0"/>
    <n v="0"/>
    <n v="0"/>
    <n v="0"/>
    <m/>
    <n v="0"/>
    <n v="0"/>
    <n v="0"/>
    <n v="0"/>
    <n v="200.32"/>
    <m/>
    <m/>
    <s v="PCP RM &amp; PM"/>
  </r>
  <r>
    <s v="ZROH"/>
    <x v="0"/>
    <x v="8"/>
    <x v="8"/>
    <n v="102"/>
    <n v="110"/>
    <x v="84"/>
    <n v="10"/>
    <n v="114"/>
    <s v="MIRO"/>
    <s v="Purchase"/>
    <s v="RE"/>
    <n v="2016"/>
    <x v="1"/>
    <n v="5105604570"/>
    <n v="1683"/>
    <n v="1"/>
    <s v="INR"/>
    <x v="4"/>
    <x v="4"/>
    <x v="0"/>
    <n v="35"/>
    <s v="KG"/>
    <m/>
    <s v="V0"/>
    <s v="0% INPUT TAX"/>
    <s v="CHA"/>
    <s v="CLEARING CHARGES"/>
    <n v="0"/>
    <n v="0"/>
    <n v="0"/>
    <n v="0"/>
    <n v="0"/>
    <n v="0"/>
    <m/>
    <n v="0"/>
    <n v="0"/>
    <n v="0"/>
    <n v="0"/>
    <n v="2546.2399999999998"/>
    <m/>
    <m/>
    <s v="PCP RM &amp; PM"/>
  </r>
  <r>
    <s v="ZROH"/>
    <x v="0"/>
    <x v="8"/>
    <x v="8"/>
    <n v="102"/>
    <n v="110"/>
    <x v="84"/>
    <n v="10"/>
    <n v="114"/>
    <s v="MIRO"/>
    <s v="Purchase"/>
    <s v="RE"/>
    <n v="2016"/>
    <x v="1"/>
    <n v="5105604570"/>
    <n v="1683"/>
    <n v="1"/>
    <s v="INR"/>
    <x v="4"/>
    <x v="4"/>
    <x v="0"/>
    <n v="35"/>
    <s v="KG"/>
    <m/>
    <s v="V0"/>
    <s v="0% INPUT TAX"/>
    <s v="CHA"/>
    <s v="CLEARING CHARGES"/>
    <n v="0"/>
    <n v="0"/>
    <n v="0"/>
    <n v="0"/>
    <n v="0"/>
    <n v="0"/>
    <m/>
    <n v="0"/>
    <n v="0"/>
    <n v="0"/>
    <n v="0"/>
    <n v="499.74"/>
    <m/>
    <m/>
    <s v="PCP RM &amp; PM"/>
  </r>
  <r>
    <s v="ZROH"/>
    <x v="0"/>
    <x v="8"/>
    <x v="8"/>
    <n v="102"/>
    <n v="110"/>
    <x v="84"/>
    <n v="10"/>
    <n v="114"/>
    <s v="MIRO"/>
    <s v="Purchase"/>
    <s v="RE"/>
    <n v="2016"/>
    <x v="1"/>
    <n v="5105604570"/>
    <n v="1683"/>
    <n v="1"/>
    <s v="INR"/>
    <x v="4"/>
    <x v="4"/>
    <x v="0"/>
    <n v="35"/>
    <s v="KG"/>
    <m/>
    <s v="V0"/>
    <s v="0% INPUT TAX"/>
    <s v="CHA"/>
    <s v="CLEARING CHARGES"/>
    <n v="0"/>
    <n v="0"/>
    <n v="0"/>
    <n v="0"/>
    <n v="0"/>
    <n v="0"/>
    <m/>
    <n v="0"/>
    <n v="0"/>
    <n v="0"/>
    <n v="0"/>
    <n v="1000.19"/>
    <m/>
    <m/>
    <s v="PCP RM &amp; PM"/>
  </r>
  <r>
    <s v="ZROH"/>
    <x v="0"/>
    <x v="8"/>
    <x v="8"/>
    <n v="102"/>
    <n v="110"/>
    <x v="84"/>
    <n v="10"/>
    <n v="114"/>
    <s v="MIRO"/>
    <s v="Purchase"/>
    <s v="RE"/>
    <n v="2016"/>
    <x v="1"/>
    <n v="5105604544"/>
    <s v="1683/683"/>
    <n v="1"/>
    <s v="INR"/>
    <x v="4"/>
    <x v="4"/>
    <x v="0"/>
    <n v="35"/>
    <s v="KG"/>
    <m/>
    <s v="4X"/>
    <s v="I-INV-14%ST+0.5%SBC"/>
    <s v="CHA"/>
    <s v="CLEARING CHARGES"/>
    <n v="0"/>
    <n v="0"/>
    <n v="0"/>
    <n v="0"/>
    <n v="0"/>
    <n v="0"/>
    <m/>
    <n v="0"/>
    <n v="0"/>
    <n v="0"/>
    <n v="0"/>
    <n v="2863"/>
    <m/>
    <m/>
    <s v="PCP RM &amp; PM"/>
  </r>
  <r>
    <s v="ZROH"/>
    <x v="0"/>
    <x v="13"/>
    <x v="13"/>
    <n v="102"/>
    <n v="110"/>
    <x v="98"/>
    <n v="10"/>
    <n v="114"/>
    <s v="MIRO"/>
    <s v="Purchase"/>
    <s v="RE"/>
    <n v="2016"/>
    <x v="1"/>
    <n v="5105604862"/>
    <n v="4191501"/>
    <n v="1"/>
    <s v="INR"/>
    <x v="0"/>
    <x v="0"/>
    <x v="0"/>
    <n v="225"/>
    <s v="KG"/>
    <m/>
    <s v="V0"/>
    <s v="0% INPUT TAX"/>
    <m/>
    <s v="ADD. CUSTOM DUTY-4%"/>
    <n v="37379.300000000003"/>
    <n v="37379.300000000003"/>
    <n v="0"/>
    <n v="0"/>
    <n v="0"/>
    <n v="0"/>
    <m/>
    <n v="0"/>
    <n v="0"/>
    <n v="37379.300000000003"/>
    <n v="0"/>
    <n v="0"/>
    <m/>
    <m/>
    <s v="PCP RM &amp; PM"/>
  </r>
  <r>
    <s v="ZROH"/>
    <x v="0"/>
    <x v="13"/>
    <x v="13"/>
    <n v="102"/>
    <n v="110"/>
    <x v="98"/>
    <n v="10"/>
    <n v="114"/>
    <s v="MIRO"/>
    <s v="Purchase"/>
    <s v="RE"/>
    <n v="2016"/>
    <x v="1"/>
    <n v="5105604862"/>
    <n v="4191501"/>
    <n v="1"/>
    <s v="INR"/>
    <x v="0"/>
    <x v="0"/>
    <x v="0"/>
    <n v="225"/>
    <s v="KG"/>
    <m/>
    <s v="V0"/>
    <s v="0% INPUT TAX"/>
    <m/>
    <s v="BASIC CUSTOM-10%"/>
    <n v="1775.52"/>
    <n v="1775.52"/>
    <n v="0"/>
    <n v="0"/>
    <n v="1775.52"/>
    <n v="0"/>
    <m/>
    <n v="0"/>
    <n v="0"/>
    <n v="0"/>
    <n v="0"/>
    <n v="0"/>
    <m/>
    <m/>
    <s v="PCP RM &amp; PM"/>
  </r>
  <r>
    <s v="ZROH"/>
    <x v="0"/>
    <x v="13"/>
    <x v="13"/>
    <n v="102"/>
    <n v="110"/>
    <x v="98"/>
    <n v="10"/>
    <n v="114"/>
    <s v="MIRO"/>
    <s v="Purchase"/>
    <s v="RE"/>
    <n v="2016"/>
    <x v="1"/>
    <n v="5105604862"/>
    <n v="4191501"/>
    <n v="1"/>
    <s v="INR"/>
    <x v="0"/>
    <x v="0"/>
    <x v="0"/>
    <n v="225"/>
    <s v="KG"/>
    <m/>
    <s v="V0"/>
    <s v="0% INPUT TAX"/>
    <m/>
    <s v="ECess - Basic Custom-2%"/>
    <n v="887.76"/>
    <n v="887.76"/>
    <n v="0"/>
    <n v="0"/>
    <n v="0"/>
    <n v="0"/>
    <m/>
    <n v="887.76"/>
    <n v="0"/>
    <n v="0"/>
    <n v="0"/>
    <n v="0"/>
    <m/>
    <m/>
    <s v="PCP RM &amp; PM"/>
  </r>
  <r>
    <s v="ZROH"/>
    <x v="0"/>
    <x v="13"/>
    <x v="13"/>
    <n v="102"/>
    <n v="110"/>
    <x v="98"/>
    <n v="10"/>
    <n v="114"/>
    <s v="MIRO"/>
    <s v="Purchase"/>
    <s v="RE"/>
    <n v="2016"/>
    <x v="1"/>
    <n v="5105604862"/>
    <n v="4191501"/>
    <n v="1"/>
    <s v="INR"/>
    <x v="0"/>
    <x v="0"/>
    <x v="0"/>
    <n v="225"/>
    <s v="KG"/>
    <m/>
    <s v="V0"/>
    <s v="0% INPUT TAX"/>
    <m/>
    <s v="SECess-Basic Customs-1%"/>
    <n v="18609.27"/>
    <n v="18609.27"/>
    <n v="0"/>
    <n v="0"/>
    <n v="0"/>
    <n v="0"/>
    <m/>
    <n v="0"/>
    <n v="18609.27"/>
    <n v="0"/>
    <n v="0"/>
    <n v="0"/>
    <m/>
    <m/>
    <s v="PCP RM &amp; PM"/>
  </r>
  <r>
    <s v="ZROH"/>
    <x v="0"/>
    <x v="13"/>
    <x v="13"/>
    <n v="102"/>
    <n v="110"/>
    <x v="98"/>
    <n v="10"/>
    <n v="114"/>
    <s v="MIRO"/>
    <s v="Purchase"/>
    <s v="RE"/>
    <n v="2016"/>
    <x v="1"/>
    <n v="5105604862"/>
    <n v="4191501"/>
    <n v="1"/>
    <s v="INR"/>
    <x v="0"/>
    <x v="0"/>
    <x v="0"/>
    <n v="225"/>
    <s v="KG"/>
    <m/>
    <s v="V0"/>
    <s v="0% INPUT TAX"/>
    <m/>
    <s v="CVD-12.5%"/>
    <n v="51396.53"/>
    <n v="51396.53"/>
    <n v="0"/>
    <n v="0"/>
    <n v="0"/>
    <n v="0"/>
    <m/>
    <n v="0"/>
    <n v="0"/>
    <n v="0"/>
    <n v="51396.53"/>
    <n v="0"/>
    <m/>
    <m/>
    <s v="PCP RM &amp; PM"/>
  </r>
  <r>
    <s v="ZROH"/>
    <x v="0"/>
    <x v="13"/>
    <x v="13"/>
    <n v="102"/>
    <n v="110"/>
    <x v="98"/>
    <n v="20"/>
    <n v="114"/>
    <s v="MIRO"/>
    <s v="Purchase"/>
    <s v="RE"/>
    <n v="2016"/>
    <x v="1"/>
    <n v="5105604862"/>
    <n v="4191501"/>
    <n v="1"/>
    <s v="INR"/>
    <x v="0"/>
    <x v="0"/>
    <x v="0"/>
    <n v="600"/>
    <s v="KG"/>
    <m/>
    <s v="V0"/>
    <s v="0% INPUT TAX"/>
    <m/>
    <s v="ADD. CUSTOM DUTY-4%"/>
    <n v="99678.12"/>
    <n v="99678.12"/>
    <n v="0"/>
    <n v="0"/>
    <n v="0"/>
    <n v="0"/>
    <m/>
    <n v="0"/>
    <n v="0"/>
    <n v="99678.12"/>
    <n v="0"/>
    <n v="0"/>
    <m/>
    <m/>
    <s v="PCP RM &amp; PM"/>
  </r>
  <r>
    <s v="ZROH"/>
    <x v="0"/>
    <x v="13"/>
    <x v="13"/>
    <n v="102"/>
    <n v="110"/>
    <x v="98"/>
    <n v="20"/>
    <n v="114"/>
    <s v="MIRO"/>
    <s v="Purchase"/>
    <s v="RE"/>
    <n v="2016"/>
    <x v="1"/>
    <n v="5105604862"/>
    <n v="4191501"/>
    <n v="1"/>
    <s v="INR"/>
    <x v="0"/>
    <x v="0"/>
    <x v="0"/>
    <n v="600"/>
    <s v="KG"/>
    <m/>
    <s v="V0"/>
    <s v="0% INPUT TAX"/>
    <m/>
    <s v="BASIC CUSTOM-10%"/>
    <n v="4734.71"/>
    <n v="4734.71"/>
    <n v="0"/>
    <n v="0"/>
    <n v="4734.71"/>
    <n v="0"/>
    <m/>
    <n v="0"/>
    <n v="0"/>
    <n v="0"/>
    <n v="0"/>
    <n v="0"/>
    <m/>
    <m/>
    <s v="PCP RM &amp; PM"/>
  </r>
  <r>
    <s v="ZROH"/>
    <x v="0"/>
    <x v="13"/>
    <x v="13"/>
    <n v="102"/>
    <n v="110"/>
    <x v="98"/>
    <n v="20"/>
    <n v="114"/>
    <s v="MIRO"/>
    <s v="Purchase"/>
    <s v="RE"/>
    <n v="2016"/>
    <x v="1"/>
    <n v="5105604862"/>
    <n v="4191501"/>
    <n v="1"/>
    <s v="INR"/>
    <x v="0"/>
    <x v="0"/>
    <x v="0"/>
    <n v="600"/>
    <s v="KG"/>
    <m/>
    <s v="V0"/>
    <s v="0% INPUT TAX"/>
    <m/>
    <s v="ECess - Basic Custom-2%"/>
    <n v="2367.35"/>
    <n v="2367.35"/>
    <n v="0"/>
    <n v="0"/>
    <n v="0"/>
    <n v="0"/>
    <m/>
    <n v="2367.35"/>
    <n v="0"/>
    <n v="0"/>
    <n v="0"/>
    <n v="0"/>
    <m/>
    <m/>
    <s v="PCP RM &amp; PM"/>
  </r>
  <r>
    <s v="ZROH"/>
    <x v="0"/>
    <x v="13"/>
    <x v="13"/>
    <n v="102"/>
    <n v="110"/>
    <x v="98"/>
    <n v="20"/>
    <n v="114"/>
    <s v="MIRO"/>
    <s v="Purchase"/>
    <s v="RE"/>
    <n v="2016"/>
    <x v="1"/>
    <n v="5105604862"/>
    <n v="4191501"/>
    <n v="1"/>
    <s v="INR"/>
    <x v="0"/>
    <x v="0"/>
    <x v="0"/>
    <n v="600"/>
    <s v="KG"/>
    <m/>
    <s v="V0"/>
    <s v="0% INPUT TAX"/>
    <m/>
    <s v="SECess-Basic Customs-1%"/>
    <n v="49624.77"/>
    <n v="49624.77"/>
    <n v="0"/>
    <n v="0"/>
    <n v="0"/>
    <n v="0"/>
    <m/>
    <n v="0"/>
    <n v="49624.77"/>
    <n v="0"/>
    <n v="0"/>
    <n v="0"/>
    <m/>
    <m/>
    <s v="PCP RM &amp; PM"/>
  </r>
  <r>
    <s v="ZROH"/>
    <x v="0"/>
    <x v="13"/>
    <x v="13"/>
    <n v="102"/>
    <n v="110"/>
    <x v="98"/>
    <n v="20"/>
    <n v="114"/>
    <s v="MIRO"/>
    <s v="Purchase"/>
    <s v="RE"/>
    <n v="2016"/>
    <x v="1"/>
    <n v="5105604862"/>
    <n v="4191501"/>
    <n v="1"/>
    <s v="INR"/>
    <x v="0"/>
    <x v="0"/>
    <x v="0"/>
    <n v="600"/>
    <s v="KG"/>
    <m/>
    <s v="V0"/>
    <s v="0% INPUT TAX"/>
    <m/>
    <s v="CVD-12.5%"/>
    <n v="137057.42000000001"/>
    <n v="137057.42000000001"/>
    <n v="0"/>
    <n v="0"/>
    <n v="0"/>
    <n v="0"/>
    <m/>
    <n v="0"/>
    <n v="0"/>
    <n v="0"/>
    <n v="137057.42000000001"/>
    <n v="0"/>
    <m/>
    <m/>
    <s v="PCP RM &amp; PM"/>
  </r>
  <r>
    <s v="ZROH"/>
    <x v="0"/>
    <x v="16"/>
    <x v="16"/>
    <n v="102"/>
    <n v="110"/>
    <x v="98"/>
    <n v="30"/>
    <n v="114"/>
    <s v="MIRO"/>
    <s v="Purchase"/>
    <s v="RE"/>
    <n v="2016"/>
    <x v="1"/>
    <n v="5105604862"/>
    <n v="4191501"/>
    <n v="1"/>
    <s v="INR"/>
    <x v="0"/>
    <x v="0"/>
    <x v="0"/>
    <n v="175"/>
    <s v="KG"/>
    <m/>
    <s v="V0"/>
    <s v="0% INPUT TAX"/>
    <m/>
    <s v="ADD. CUSTOM DUTY-4%"/>
    <n v="14820.71"/>
    <n v="14820.71"/>
    <n v="0"/>
    <n v="0"/>
    <n v="0"/>
    <n v="0"/>
    <m/>
    <n v="0"/>
    <n v="0"/>
    <n v="14820.71"/>
    <n v="0"/>
    <n v="0"/>
    <m/>
    <m/>
    <s v="PCP RM &amp; PM"/>
  </r>
  <r>
    <s v="ZROH"/>
    <x v="0"/>
    <x v="16"/>
    <x v="16"/>
    <n v="102"/>
    <n v="110"/>
    <x v="98"/>
    <n v="30"/>
    <n v="114"/>
    <s v="MIRO"/>
    <s v="Purchase"/>
    <s v="RE"/>
    <n v="2016"/>
    <x v="1"/>
    <n v="5105604862"/>
    <n v="4191501"/>
    <n v="1"/>
    <s v="INR"/>
    <x v="0"/>
    <x v="0"/>
    <x v="0"/>
    <n v="175"/>
    <s v="KG"/>
    <m/>
    <s v="V0"/>
    <s v="0% INPUT TAX"/>
    <m/>
    <s v="BASIC CUSTOM-10%"/>
    <n v="703.99"/>
    <n v="703.99"/>
    <n v="0"/>
    <n v="0"/>
    <n v="703.99"/>
    <n v="0"/>
    <m/>
    <n v="0"/>
    <n v="0"/>
    <n v="0"/>
    <n v="0"/>
    <n v="0"/>
    <m/>
    <m/>
    <s v="PCP RM &amp; PM"/>
  </r>
  <r>
    <s v="ZROH"/>
    <x v="0"/>
    <x v="16"/>
    <x v="16"/>
    <n v="102"/>
    <n v="110"/>
    <x v="98"/>
    <n v="30"/>
    <n v="114"/>
    <s v="MIRO"/>
    <s v="Purchase"/>
    <s v="RE"/>
    <n v="2016"/>
    <x v="1"/>
    <n v="5105604862"/>
    <n v="4191501"/>
    <n v="1"/>
    <s v="INR"/>
    <x v="0"/>
    <x v="0"/>
    <x v="0"/>
    <n v="175"/>
    <s v="KG"/>
    <m/>
    <s v="V0"/>
    <s v="0% INPUT TAX"/>
    <m/>
    <s v="ECess - Basic Custom-2%"/>
    <n v="351.99"/>
    <n v="351.99"/>
    <n v="0"/>
    <n v="0"/>
    <n v="0"/>
    <n v="0"/>
    <m/>
    <n v="351.99"/>
    <n v="0"/>
    <n v="0"/>
    <n v="0"/>
    <n v="0"/>
    <m/>
    <m/>
    <s v="PCP RM &amp; PM"/>
  </r>
  <r>
    <s v="ZROH"/>
    <x v="0"/>
    <x v="16"/>
    <x v="16"/>
    <n v="102"/>
    <n v="110"/>
    <x v="98"/>
    <n v="30"/>
    <n v="114"/>
    <s v="MIRO"/>
    <s v="Purchase"/>
    <s v="RE"/>
    <n v="2016"/>
    <x v="1"/>
    <n v="5105604862"/>
    <n v="4191501"/>
    <n v="1"/>
    <s v="INR"/>
    <x v="0"/>
    <x v="0"/>
    <x v="0"/>
    <n v="175"/>
    <s v="KG"/>
    <m/>
    <s v="V0"/>
    <s v="0% INPUT TAX"/>
    <m/>
    <s v="SECess-Basic Customs-1%"/>
    <n v="7378.44"/>
    <n v="7378.44"/>
    <n v="0"/>
    <n v="0"/>
    <n v="0"/>
    <n v="0"/>
    <m/>
    <n v="0"/>
    <n v="7378.44"/>
    <n v="0"/>
    <n v="0"/>
    <n v="0"/>
    <m/>
    <m/>
    <s v="PCP RM &amp; PM"/>
  </r>
  <r>
    <s v="ZROH"/>
    <x v="0"/>
    <x v="16"/>
    <x v="16"/>
    <n v="102"/>
    <n v="110"/>
    <x v="98"/>
    <n v="30"/>
    <n v="114"/>
    <s v="MIRO"/>
    <s v="Purchase"/>
    <s v="RE"/>
    <n v="2016"/>
    <x v="1"/>
    <n v="5105604862"/>
    <n v="4191501"/>
    <n v="1"/>
    <s v="INR"/>
    <x v="0"/>
    <x v="0"/>
    <x v="0"/>
    <n v="175"/>
    <s v="KG"/>
    <m/>
    <s v="V0"/>
    <s v="0% INPUT TAX"/>
    <m/>
    <s v="CVD-12.5%"/>
    <n v="20378.310000000001"/>
    <n v="20378.310000000001"/>
    <n v="0"/>
    <n v="0"/>
    <n v="0"/>
    <n v="0"/>
    <m/>
    <n v="0"/>
    <n v="0"/>
    <n v="0"/>
    <n v="20378.310000000001"/>
    <n v="0"/>
    <m/>
    <m/>
    <s v="PCP RM &amp; PM"/>
  </r>
  <r>
    <s v="ZROH"/>
    <x v="0"/>
    <x v="16"/>
    <x v="16"/>
    <n v="102"/>
    <n v="110"/>
    <x v="98"/>
    <n v="40"/>
    <n v="114"/>
    <s v="MIRO"/>
    <s v="Purchase"/>
    <s v="RE"/>
    <n v="2016"/>
    <x v="1"/>
    <n v="5105604862"/>
    <n v="4191501"/>
    <n v="1"/>
    <s v="INR"/>
    <x v="0"/>
    <x v="0"/>
    <x v="0"/>
    <n v="225"/>
    <s v="KG"/>
    <m/>
    <s v="V0"/>
    <s v="0% INPUT TAX"/>
    <m/>
    <s v="ADD. CUSTOM DUTY-4%"/>
    <n v="19055.2"/>
    <n v="19055.2"/>
    <n v="0"/>
    <n v="0"/>
    <n v="0"/>
    <n v="0"/>
    <m/>
    <n v="0"/>
    <n v="0"/>
    <n v="19055.2"/>
    <n v="0"/>
    <n v="0"/>
    <m/>
    <m/>
    <s v="PCP RM &amp; PM"/>
  </r>
  <r>
    <s v="ZROH"/>
    <x v="0"/>
    <x v="16"/>
    <x v="16"/>
    <n v="102"/>
    <n v="110"/>
    <x v="98"/>
    <n v="40"/>
    <n v="114"/>
    <s v="MIRO"/>
    <s v="Purchase"/>
    <s v="RE"/>
    <n v="2016"/>
    <x v="1"/>
    <n v="5105604862"/>
    <n v="4191501"/>
    <n v="1"/>
    <s v="INR"/>
    <x v="0"/>
    <x v="0"/>
    <x v="0"/>
    <n v="225"/>
    <s v="KG"/>
    <m/>
    <s v="V0"/>
    <s v="0% INPUT TAX"/>
    <m/>
    <s v="BASIC CUSTOM-10%"/>
    <n v="905.12"/>
    <n v="905.12"/>
    <n v="0"/>
    <n v="0"/>
    <n v="905.12"/>
    <n v="0"/>
    <m/>
    <n v="0"/>
    <n v="0"/>
    <n v="0"/>
    <n v="0"/>
    <n v="0"/>
    <m/>
    <m/>
    <s v="PCP RM &amp; PM"/>
  </r>
  <r>
    <s v="ZROH"/>
    <x v="0"/>
    <x v="16"/>
    <x v="16"/>
    <n v="102"/>
    <n v="110"/>
    <x v="98"/>
    <n v="40"/>
    <n v="114"/>
    <s v="MIRO"/>
    <s v="Purchase"/>
    <s v="RE"/>
    <n v="2016"/>
    <x v="1"/>
    <n v="5105604862"/>
    <n v="4191501"/>
    <n v="1"/>
    <s v="INR"/>
    <x v="0"/>
    <x v="0"/>
    <x v="0"/>
    <n v="225"/>
    <s v="KG"/>
    <m/>
    <s v="V0"/>
    <s v="0% INPUT TAX"/>
    <m/>
    <s v="ECess - Basic Custom-2%"/>
    <n v="452.05"/>
    <n v="452.05"/>
    <n v="0"/>
    <n v="0"/>
    <n v="0"/>
    <n v="0"/>
    <m/>
    <n v="452.05"/>
    <n v="0"/>
    <n v="0"/>
    <n v="0"/>
    <n v="0"/>
    <m/>
    <m/>
    <s v="PCP RM &amp; PM"/>
  </r>
  <r>
    <s v="ZROH"/>
    <x v="0"/>
    <x v="16"/>
    <x v="16"/>
    <n v="102"/>
    <n v="110"/>
    <x v="98"/>
    <n v="40"/>
    <n v="114"/>
    <s v="MIRO"/>
    <s v="Purchase"/>
    <s v="RE"/>
    <n v="2016"/>
    <x v="1"/>
    <n v="5105604862"/>
    <n v="4191501"/>
    <n v="1"/>
    <s v="INR"/>
    <x v="0"/>
    <x v="0"/>
    <x v="0"/>
    <n v="225"/>
    <s v="KG"/>
    <m/>
    <s v="V0"/>
    <s v="0% INPUT TAX"/>
    <m/>
    <s v="SECess-Basic Customs-1%"/>
    <n v="9486.68"/>
    <n v="9486.68"/>
    <n v="0"/>
    <n v="0"/>
    <n v="0"/>
    <n v="0"/>
    <m/>
    <n v="0"/>
    <n v="9486.68"/>
    <n v="0"/>
    <n v="0"/>
    <n v="0"/>
    <m/>
    <m/>
    <s v="PCP RM &amp; PM"/>
  </r>
  <r>
    <s v="ZROH"/>
    <x v="0"/>
    <x v="16"/>
    <x v="16"/>
    <n v="102"/>
    <n v="110"/>
    <x v="98"/>
    <n v="40"/>
    <n v="114"/>
    <s v="MIRO"/>
    <s v="Purchase"/>
    <s v="RE"/>
    <n v="2016"/>
    <x v="1"/>
    <n v="5105604862"/>
    <n v="4191501"/>
    <n v="1"/>
    <s v="INR"/>
    <x v="0"/>
    <x v="0"/>
    <x v="0"/>
    <n v="225"/>
    <s v="KG"/>
    <m/>
    <s v="V0"/>
    <s v="0% INPUT TAX"/>
    <m/>
    <s v="CVD-12.5%"/>
    <n v="26201.06"/>
    <n v="26201.06"/>
    <n v="0"/>
    <n v="0"/>
    <n v="0"/>
    <n v="0"/>
    <m/>
    <n v="0"/>
    <n v="0"/>
    <n v="0"/>
    <n v="26201.06"/>
    <n v="0"/>
    <m/>
    <m/>
    <s v="PCP RM &amp; PM"/>
  </r>
  <r>
    <s v="ZROH"/>
    <x v="2"/>
    <x v="9"/>
    <x v="9"/>
    <n v="102"/>
    <n v="115"/>
    <x v="81"/>
    <n v="10"/>
    <n v="112"/>
    <s v="MIRO"/>
    <s v="Purchase"/>
    <s v="RE"/>
    <n v="2016"/>
    <x v="0"/>
    <n v="5105604971"/>
    <s v="1765/765"/>
    <n v="1"/>
    <s v="INR"/>
    <x v="4"/>
    <x v="4"/>
    <x v="0"/>
    <n v="120"/>
    <s v="KG"/>
    <m/>
    <s v="8X"/>
    <s v="I-112-14%ST(NON INV)+0.5%SBC"/>
    <s v="CHA"/>
    <s v="CLEARING CHARGES"/>
    <n v="0"/>
    <n v="0"/>
    <n v="0"/>
    <n v="0"/>
    <n v="0"/>
    <n v="0"/>
    <m/>
    <n v="0"/>
    <n v="0"/>
    <n v="0"/>
    <n v="0"/>
    <n v="2863"/>
    <m/>
    <m/>
    <s v="PCP RM &amp; PM"/>
  </r>
  <r>
    <s v="ZROH"/>
    <x v="0"/>
    <x v="0"/>
    <x v="0"/>
    <n v="102"/>
    <n v="115"/>
    <x v="87"/>
    <n v="10"/>
    <n v="112"/>
    <s v="MIRO"/>
    <s v="Purchase"/>
    <s v="RE"/>
    <n v="2016"/>
    <x v="0"/>
    <n v="5105604975"/>
    <n v="1771"/>
    <n v="1"/>
    <s v="INR"/>
    <x v="4"/>
    <x v="4"/>
    <x v="0"/>
    <n v="25"/>
    <s v="KG"/>
    <m/>
    <s v="V0"/>
    <s v="0% INPUT TAX"/>
    <s v="CHA"/>
    <s v="CLEARING CHARGES"/>
    <n v="0"/>
    <n v="0"/>
    <n v="0"/>
    <n v="0"/>
    <n v="0"/>
    <n v="0"/>
    <m/>
    <n v="0"/>
    <n v="0"/>
    <n v="0"/>
    <n v="0"/>
    <n v="5362"/>
    <m/>
    <m/>
    <s v="PCP RM &amp; PM"/>
  </r>
  <r>
    <s v="ZROH"/>
    <x v="0"/>
    <x v="0"/>
    <x v="0"/>
    <n v="102"/>
    <n v="115"/>
    <x v="87"/>
    <n v="10"/>
    <n v="112"/>
    <s v="MIRO"/>
    <s v="Purchase"/>
    <s v="RE"/>
    <n v="2016"/>
    <x v="0"/>
    <n v="5105604975"/>
    <n v="1771"/>
    <n v="1"/>
    <s v="INR"/>
    <x v="4"/>
    <x v="4"/>
    <x v="0"/>
    <n v="25"/>
    <s v="KG"/>
    <m/>
    <s v="V0"/>
    <s v="0% INPUT TAX"/>
    <s v="CHA"/>
    <s v="CLEARING CHARGES"/>
    <n v="0"/>
    <n v="0"/>
    <n v="0"/>
    <n v="0"/>
    <n v="0"/>
    <n v="0"/>
    <m/>
    <n v="0"/>
    <n v="0"/>
    <n v="0"/>
    <n v="0"/>
    <n v="27999.87"/>
    <m/>
    <m/>
    <s v="PCP RM &amp; PM"/>
  </r>
  <r>
    <s v="ZROH"/>
    <x v="0"/>
    <x v="0"/>
    <x v="0"/>
    <n v="102"/>
    <n v="115"/>
    <x v="87"/>
    <n v="10"/>
    <n v="112"/>
    <s v="MIRO"/>
    <s v="Purchase"/>
    <s v="RE"/>
    <n v="2016"/>
    <x v="0"/>
    <n v="5105604975"/>
    <n v="1771"/>
    <n v="1"/>
    <s v="INR"/>
    <x v="4"/>
    <x v="4"/>
    <x v="0"/>
    <n v="25"/>
    <s v="KG"/>
    <m/>
    <s v="V0"/>
    <s v="0% INPUT TAX"/>
    <s v="CHA"/>
    <s v="CLEARING CHARGES"/>
    <n v="0"/>
    <n v="0"/>
    <n v="0"/>
    <n v="0"/>
    <n v="0"/>
    <n v="0"/>
    <m/>
    <n v="0"/>
    <n v="0"/>
    <n v="0"/>
    <n v="0"/>
    <n v="2200.25"/>
    <m/>
    <m/>
    <s v="PCP RM &amp; PM"/>
  </r>
  <r>
    <s v="ZROH"/>
    <x v="0"/>
    <x v="0"/>
    <x v="0"/>
    <n v="102"/>
    <n v="115"/>
    <x v="87"/>
    <n v="10"/>
    <n v="112"/>
    <s v="MIRO"/>
    <s v="Purchase"/>
    <s v="RE"/>
    <n v="2016"/>
    <x v="0"/>
    <n v="5105604975"/>
    <n v="1771"/>
    <n v="1"/>
    <s v="INR"/>
    <x v="4"/>
    <x v="4"/>
    <x v="0"/>
    <n v="25"/>
    <s v="KG"/>
    <m/>
    <s v="V0"/>
    <s v="0% INPUT TAX"/>
    <s v="CHA"/>
    <s v="CLEARING CHARGES"/>
    <n v="0"/>
    <n v="0"/>
    <n v="0"/>
    <n v="0"/>
    <n v="0"/>
    <n v="0"/>
    <m/>
    <n v="0"/>
    <n v="0"/>
    <n v="0"/>
    <n v="0"/>
    <n v="2999.9"/>
    <m/>
    <m/>
    <s v="PCP RM &amp; PM"/>
  </r>
  <r>
    <s v="ZROH"/>
    <x v="0"/>
    <x v="0"/>
    <x v="0"/>
    <n v="102"/>
    <n v="115"/>
    <x v="87"/>
    <n v="10"/>
    <n v="112"/>
    <s v="MIRO"/>
    <s v="Purchase"/>
    <s v="RE"/>
    <n v="2016"/>
    <x v="0"/>
    <n v="5105604975"/>
    <n v="1771"/>
    <n v="1"/>
    <s v="INR"/>
    <x v="4"/>
    <x v="4"/>
    <x v="0"/>
    <n v="25"/>
    <s v="KG"/>
    <m/>
    <s v="V0"/>
    <s v="0% INPUT TAX"/>
    <s v="CHA"/>
    <s v="CLEARING CHARGES"/>
    <n v="0"/>
    <n v="0"/>
    <n v="0"/>
    <n v="0"/>
    <n v="0"/>
    <n v="0"/>
    <m/>
    <n v="0"/>
    <n v="0"/>
    <n v="0"/>
    <n v="0"/>
    <n v="2999.98"/>
    <m/>
    <m/>
    <s v="PCP RM &amp; PM"/>
  </r>
  <r>
    <s v="ZROH"/>
    <x v="2"/>
    <x v="25"/>
    <x v="31"/>
    <n v="102"/>
    <n v="110"/>
    <x v="89"/>
    <n v="10"/>
    <n v="114"/>
    <s v="MIRO"/>
    <s v="Purchase"/>
    <s v="RE"/>
    <n v="2016"/>
    <x v="1"/>
    <n v="5105605314"/>
    <s v="1880/A"/>
    <n v="1"/>
    <s v="INR"/>
    <x v="4"/>
    <x v="4"/>
    <x v="0"/>
    <n v="200"/>
    <s v="KG"/>
    <m/>
    <s v="V0"/>
    <s v="0% INPUT TAX"/>
    <s v="CHA"/>
    <s v="CLEARING CHARGES"/>
    <n v="0"/>
    <n v="0"/>
    <n v="0"/>
    <n v="0"/>
    <n v="0"/>
    <n v="0"/>
    <m/>
    <n v="0"/>
    <n v="0"/>
    <n v="0"/>
    <n v="0"/>
    <n v="1145"/>
    <m/>
    <m/>
    <s v="PCP RM &amp; PM"/>
  </r>
  <r>
    <s v="ZROH"/>
    <x v="2"/>
    <x v="25"/>
    <x v="31"/>
    <n v="102"/>
    <n v="110"/>
    <x v="89"/>
    <n v="20"/>
    <n v="114"/>
    <s v="MIRO"/>
    <s v="Purchase"/>
    <s v="RE"/>
    <n v="2016"/>
    <x v="1"/>
    <n v="5105605314"/>
    <s v="1880/A"/>
    <n v="1"/>
    <s v="INR"/>
    <x v="4"/>
    <x v="4"/>
    <x v="0"/>
    <n v="200"/>
    <s v="KG"/>
    <m/>
    <s v="V0"/>
    <s v="0% INPUT TAX"/>
    <s v="CHA"/>
    <s v="CLEARING CHARGES"/>
    <n v="0"/>
    <n v="0"/>
    <n v="0"/>
    <n v="0"/>
    <n v="0"/>
    <n v="0"/>
    <m/>
    <n v="0"/>
    <n v="0"/>
    <n v="0"/>
    <n v="0"/>
    <n v="1145"/>
    <m/>
    <m/>
    <s v="PCP RM &amp; PM"/>
  </r>
  <r>
    <s v="ZPKG"/>
    <x v="1"/>
    <x v="1"/>
    <x v="1"/>
    <n v="102"/>
    <n v="115"/>
    <x v="94"/>
    <n v="10"/>
    <n v="112"/>
    <s v="MIRO"/>
    <s v="Purchase"/>
    <s v="RE"/>
    <n v="2016"/>
    <x v="0"/>
    <n v="5105605690"/>
    <s v="1000100216A-7407"/>
    <n v="68.483999999999995"/>
    <s v="USD"/>
    <x v="15"/>
    <x v="15"/>
    <x v="8"/>
    <n v="70000"/>
    <s v="NOS"/>
    <n v="373539.13"/>
    <s v="V0"/>
    <s v="0% INPUT TAX"/>
    <s v="IMPORT"/>
    <s v="IMPORT BASIC"/>
    <n v="373539.13"/>
    <n v="0"/>
    <n v="0"/>
    <n v="0"/>
    <n v="0"/>
    <n v="0"/>
    <m/>
    <n v="0"/>
    <n v="0"/>
    <n v="0"/>
    <n v="0"/>
    <n v="0"/>
    <m/>
    <m/>
    <s v="PCP RM &amp; PM"/>
  </r>
  <r>
    <s v="ZROH"/>
    <x v="0"/>
    <x v="12"/>
    <x v="12"/>
    <n v="102"/>
    <n v="110"/>
    <x v="91"/>
    <n v="10"/>
    <n v="114"/>
    <s v="MIRO"/>
    <s v="Purchase"/>
    <s v="RE"/>
    <n v="2016"/>
    <x v="1"/>
    <n v="5105605626"/>
    <n v="18153800"/>
    <n v="76.232500000000002"/>
    <s v="EUR"/>
    <x v="8"/>
    <x v="8"/>
    <x v="4"/>
    <n v="1400"/>
    <s v="KG"/>
    <n v="1262562.67"/>
    <s v="V0"/>
    <s v="0% INPUT TAX"/>
    <s v="IMPORT"/>
    <s v="IMPORT BASIC"/>
    <n v="1262562.67"/>
    <n v="0"/>
    <n v="0"/>
    <n v="0"/>
    <n v="0"/>
    <n v="0"/>
    <m/>
    <n v="0"/>
    <n v="0"/>
    <n v="0"/>
    <n v="0"/>
    <n v="0"/>
    <m/>
    <m/>
    <s v="PCP RM &amp; PM"/>
  </r>
  <r>
    <s v="ZROH"/>
    <x v="0"/>
    <x v="12"/>
    <x v="12"/>
    <n v="102"/>
    <n v="110"/>
    <x v="91"/>
    <n v="20"/>
    <n v="114"/>
    <s v="MIRO"/>
    <s v="Purchase"/>
    <s v="RE"/>
    <n v="2016"/>
    <x v="1"/>
    <n v="5105605626"/>
    <n v="18153800"/>
    <n v="76.232500000000002"/>
    <s v="EUR"/>
    <x v="8"/>
    <x v="8"/>
    <x v="4"/>
    <n v="400"/>
    <s v="KG"/>
    <n v="360732.19"/>
    <s v="V0"/>
    <s v="0% INPUT TAX"/>
    <s v="IMPORT"/>
    <s v="IMPORT BASIC"/>
    <n v="360732.19"/>
    <n v="0"/>
    <n v="0"/>
    <n v="0"/>
    <n v="0"/>
    <n v="0"/>
    <m/>
    <n v="0"/>
    <n v="0"/>
    <n v="0"/>
    <n v="0"/>
    <n v="0"/>
    <m/>
    <m/>
    <s v="PCP RM &amp; PM"/>
  </r>
  <r>
    <s v="ZROH"/>
    <x v="0"/>
    <x v="12"/>
    <x v="12"/>
    <n v="102"/>
    <n v="110"/>
    <x v="91"/>
    <n v="30"/>
    <n v="114"/>
    <s v="MIRO"/>
    <s v="Purchase"/>
    <s v="RE"/>
    <n v="2016"/>
    <x v="1"/>
    <n v="5105605626"/>
    <n v="18153800"/>
    <n v="76.232500000000002"/>
    <s v="EUR"/>
    <x v="8"/>
    <x v="8"/>
    <x v="4"/>
    <n v="400"/>
    <s v="KG"/>
    <n v="360732.19"/>
    <s v="V0"/>
    <s v="0% INPUT TAX"/>
    <s v="IMPORT"/>
    <s v="IMPORT BASIC"/>
    <n v="360732.19"/>
    <n v="0"/>
    <n v="0"/>
    <n v="0"/>
    <n v="0"/>
    <n v="0"/>
    <m/>
    <n v="0"/>
    <n v="0"/>
    <n v="0"/>
    <n v="0"/>
    <n v="0"/>
    <m/>
    <m/>
    <s v="PCP RM &amp; PM"/>
  </r>
  <r>
    <s v="ZROH"/>
    <x v="0"/>
    <x v="12"/>
    <x v="12"/>
    <n v="102"/>
    <n v="110"/>
    <x v="91"/>
    <n v="10"/>
    <n v="114"/>
    <s v="MIRO"/>
    <s v="Purchase"/>
    <s v="RE"/>
    <n v="2016"/>
    <x v="1"/>
    <n v="5105605626"/>
    <n v="18153800"/>
    <n v="76.232500000000002"/>
    <s v="EUR"/>
    <x v="8"/>
    <x v="8"/>
    <x v="4"/>
    <n v="1400"/>
    <s v="KG"/>
    <n v="40914.75"/>
    <s v="V0"/>
    <s v="0% INPUT TAX"/>
    <s v="IMPORT"/>
    <s v="IMPORT BASIC"/>
    <n v="40914.75"/>
    <n v="0"/>
    <n v="0"/>
    <n v="0"/>
    <n v="0"/>
    <n v="0"/>
    <m/>
    <n v="0"/>
    <n v="0"/>
    <n v="0"/>
    <n v="0"/>
    <n v="0"/>
    <m/>
    <m/>
    <s v="PCP RM &amp; PM"/>
  </r>
  <r>
    <s v="ZROH"/>
    <x v="0"/>
    <x v="12"/>
    <x v="12"/>
    <n v="102"/>
    <n v="110"/>
    <x v="91"/>
    <n v="20"/>
    <n v="114"/>
    <s v="MIRO"/>
    <s v="Purchase"/>
    <s v="RE"/>
    <n v="2016"/>
    <x v="1"/>
    <n v="5105605626"/>
    <n v="18153800"/>
    <n v="76.232500000000002"/>
    <s v="EUR"/>
    <x v="8"/>
    <x v="8"/>
    <x v="4"/>
    <n v="400"/>
    <s v="KG"/>
    <n v="11663.57"/>
    <s v="V0"/>
    <s v="0% INPUT TAX"/>
    <s v="IMPORT"/>
    <s v="IMPORT BASIC"/>
    <n v="11663.57"/>
    <n v="0"/>
    <n v="0"/>
    <n v="0"/>
    <n v="0"/>
    <n v="0"/>
    <m/>
    <n v="0"/>
    <n v="0"/>
    <n v="0"/>
    <n v="0"/>
    <n v="0"/>
    <m/>
    <m/>
    <s v="PCP RM &amp; PM"/>
  </r>
  <r>
    <s v="ZROH"/>
    <x v="0"/>
    <x v="12"/>
    <x v="12"/>
    <n v="102"/>
    <n v="110"/>
    <x v="91"/>
    <n v="30"/>
    <n v="114"/>
    <s v="MIRO"/>
    <s v="Purchase"/>
    <s v="RE"/>
    <n v="2016"/>
    <x v="1"/>
    <n v="5105605626"/>
    <n v="18153800"/>
    <n v="76.232500000000002"/>
    <s v="EUR"/>
    <x v="8"/>
    <x v="8"/>
    <x v="4"/>
    <n v="400"/>
    <s v="KG"/>
    <n v="11663.57"/>
    <s v="V0"/>
    <s v="0% INPUT TAX"/>
    <s v="IMPORT"/>
    <s v="IMPORT BASIC"/>
    <n v="11663.57"/>
    <n v="0"/>
    <n v="0"/>
    <n v="0"/>
    <n v="0"/>
    <n v="0"/>
    <m/>
    <n v="0"/>
    <n v="0"/>
    <n v="0"/>
    <n v="0"/>
    <n v="0"/>
    <m/>
    <m/>
    <s v="PCP RM &amp; PM"/>
  </r>
  <r>
    <s v="ZROH"/>
    <x v="2"/>
    <x v="25"/>
    <x v="31"/>
    <n v="102"/>
    <n v="110"/>
    <x v="89"/>
    <n v="10"/>
    <n v="114"/>
    <s v="MIRO"/>
    <s v="Purchase"/>
    <s v="RE"/>
    <n v="2016"/>
    <x v="1"/>
    <n v="5105605662"/>
    <n v="296461"/>
    <n v="76.319699999999997"/>
    <s v="EUR"/>
    <x v="23"/>
    <x v="23"/>
    <x v="5"/>
    <n v="200"/>
    <s v="KG"/>
    <n v="84867.51"/>
    <s v="V0"/>
    <s v="0% INPUT TAX"/>
    <s v="IMPORT"/>
    <s v="IMPORT BASIC"/>
    <n v="84867.51"/>
    <n v="0"/>
    <n v="0"/>
    <n v="0"/>
    <n v="0"/>
    <n v="0"/>
    <m/>
    <n v="0"/>
    <n v="0"/>
    <n v="0"/>
    <n v="0"/>
    <n v="0"/>
    <m/>
    <m/>
    <s v="PCP RM &amp; PM"/>
  </r>
  <r>
    <s v="ZROH"/>
    <x v="2"/>
    <x v="25"/>
    <x v="31"/>
    <n v="102"/>
    <n v="110"/>
    <x v="89"/>
    <n v="20"/>
    <n v="114"/>
    <s v="MIRO"/>
    <s v="Purchase"/>
    <s v="RE"/>
    <n v="2016"/>
    <x v="1"/>
    <n v="5105605662"/>
    <n v="296461"/>
    <n v="76.319699999999997"/>
    <s v="EUR"/>
    <x v="23"/>
    <x v="23"/>
    <x v="5"/>
    <n v="200"/>
    <s v="KG"/>
    <n v="84867.51"/>
    <s v="V0"/>
    <s v="0% INPUT TAX"/>
    <s v="IMPORT"/>
    <s v="IMPORT BASIC"/>
    <n v="84867.51"/>
    <n v="0"/>
    <n v="0"/>
    <n v="0"/>
    <n v="0"/>
    <n v="0"/>
    <m/>
    <n v="0"/>
    <n v="0"/>
    <n v="0"/>
    <n v="0"/>
    <n v="0"/>
    <m/>
    <m/>
    <s v="PCP RM &amp; PM"/>
  </r>
  <r>
    <s v="ZROH"/>
    <x v="3"/>
    <x v="18"/>
    <x v="18"/>
    <n v="102"/>
    <n v="110"/>
    <x v="90"/>
    <n v="10"/>
    <n v="114"/>
    <s v="MIRO"/>
    <s v="Purchase"/>
    <s v="RE"/>
    <n v="2016"/>
    <x v="1"/>
    <n v="5105605664"/>
    <n v="21546"/>
    <n v="76.319699999999997"/>
    <s v="EUR"/>
    <x v="18"/>
    <x v="18"/>
    <x v="5"/>
    <n v="40"/>
    <s v="KG"/>
    <n v="114937.47"/>
    <s v="V0"/>
    <s v="0% INPUT TAX"/>
    <s v="IMPORT"/>
    <s v="IMPORT BASIC"/>
    <n v="114937.47"/>
    <n v="0"/>
    <n v="0"/>
    <n v="0"/>
    <n v="0"/>
    <n v="0"/>
    <m/>
    <n v="0"/>
    <n v="0"/>
    <n v="0"/>
    <n v="0"/>
    <n v="0"/>
    <m/>
    <m/>
    <s v="PCP RM &amp; PM"/>
  </r>
  <r>
    <s v="ZROH"/>
    <x v="2"/>
    <x v="15"/>
    <x v="15"/>
    <n v="102"/>
    <n v="110"/>
    <x v="99"/>
    <n v="10"/>
    <n v="114"/>
    <s v="MIRO"/>
    <s v="Purchase"/>
    <s v="RE"/>
    <n v="2016"/>
    <x v="1"/>
    <n v="5105605895"/>
    <n v="4277343"/>
    <n v="1"/>
    <s v="INR"/>
    <x v="0"/>
    <x v="0"/>
    <x v="0"/>
    <n v="1000"/>
    <s v="KG"/>
    <m/>
    <s v="V0"/>
    <s v="0% INPUT TAX"/>
    <m/>
    <s v="BASIC CUSTOM-7.5%"/>
    <n v="27341.56"/>
    <n v="27341.56"/>
    <n v="0"/>
    <n v="27341.56"/>
    <n v="0"/>
    <n v="0"/>
    <m/>
    <n v="0"/>
    <n v="0"/>
    <n v="0"/>
    <n v="0"/>
    <n v="0"/>
    <m/>
    <m/>
    <s v="PCP RM &amp; PM"/>
  </r>
  <r>
    <s v="ZROH"/>
    <x v="2"/>
    <x v="15"/>
    <x v="15"/>
    <n v="102"/>
    <n v="110"/>
    <x v="99"/>
    <n v="10"/>
    <n v="114"/>
    <s v="MIRO"/>
    <s v="Purchase"/>
    <s v="RE"/>
    <n v="2016"/>
    <x v="1"/>
    <n v="5105605895"/>
    <n v="4277343"/>
    <n v="1"/>
    <s v="INR"/>
    <x v="0"/>
    <x v="0"/>
    <x v="0"/>
    <n v="1000"/>
    <s v="KG"/>
    <m/>
    <s v="V0"/>
    <s v="0% INPUT TAX"/>
    <m/>
    <s v="ECess - Basic Custom-2%"/>
    <n v="1526.57"/>
    <n v="1526.57"/>
    <n v="0"/>
    <n v="0"/>
    <n v="0"/>
    <n v="0"/>
    <m/>
    <n v="1526.57"/>
    <n v="0"/>
    <n v="0"/>
    <n v="0"/>
    <n v="0"/>
    <m/>
    <m/>
    <s v="PCP RM &amp; PM"/>
  </r>
  <r>
    <s v="ZROH"/>
    <x v="2"/>
    <x v="15"/>
    <x v="15"/>
    <n v="102"/>
    <n v="110"/>
    <x v="99"/>
    <n v="10"/>
    <n v="114"/>
    <s v="MIRO"/>
    <s v="Purchase"/>
    <s v="RE"/>
    <n v="2016"/>
    <x v="1"/>
    <n v="5105605895"/>
    <n v="4277343"/>
    <n v="1"/>
    <s v="INR"/>
    <x v="0"/>
    <x v="0"/>
    <x v="0"/>
    <n v="1000"/>
    <s v="KG"/>
    <m/>
    <s v="V0"/>
    <s v="0% INPUT TAX"/>
    <m/>
    <s v="SECess-Basic Customs-1%"/>
    <n v="763.28"/>
    <n v="763.28"/>
    <n v="0"/>
    <n v="0"/>
    <n v="0"/>
    <n v="0"/>
    <m/>
    <n v="0"/>
    <n v="763.28"/>
    <n v="0"/>
    <n v="0"/>
    <n v="0"/>
    <m/>
    <m/>
    <s v="PCP RM &amp; PM"/>
  </r>
  <r>
    <s v="ZROH"/>
    <x v="2"/>
    <x v="15"/>
    <x v="15"/>
    <n v="102"/>
    <n v="110"/>
    <x v="99"/>
    <n v="10"/>
    <n v="114"/>
    <s v="MIRO"/>
    <s v="Purchase"/>
    <s v="RE"/>
    <n v="2016"/>
    <x v="1"/>
    <n v="5105605895"/>
    <n v="4277343"/>
    <n v="1"/>
    <s v="INR"/>
    <x v="0"/>
    <x v="0"/>
    <x v="0"/>
    <n v="1000"/>
    <s v="KG"/>
    <m/>
    <s v="V0"/>
    <s v="0% INPUT TAX"/>
    <m/>
    <s v="ADD. CUSTOM DUTY-4%"/>
    <n v="17726.900000000001"/>
    <n v="17726.900000000001"/>
    <n v="0"/>
    <n v="0"/>
    <n v="0"/>
    <n v="0"/>
    <m/>
    <n v="0"/>
    <n v="0"/>
    <n v="17726.900000000001"/>
    <n v="0"/>
    <n v="0"/>
    <m/>
    <m/>
    <s v="PCP RM &amp; PM"/>
  </r>
  <r>
    <s v="ZROH"/>
    <x v="2"/>
    <x v="15"/>
    <x v="15"/>
    <n v="102"/>
    <n v="110"/>
    <x v="99"/>
    <n v="10"/>
    <n v="114"/>
    <s v="MIRO"/>
    <s v="Purchase"/>
    <s v="RE"/>
    <n v="2016"/>
    <x v="1"/>
    <n v="5105605895"/>
    <n v="4277343"/>
    <n v="1"/>
    <s v="INR"/>
    <x v="0"/>
    <x v="0"/>
    <x v="0"/>
    <n v="1000"/>
    <s v="KG"/>
    <m/>
    <s v="V0"/>
    <s v="0% INPUT TAX"/>
    <m/>
    <s v="CVD-12.5%"/>
    <n v="48986.97"/>
    <n v="48986.97"/>
    <n v="0"/>
    <n v="0"/>
    <n v="0"/>
    <n v="0"/>
    <m/>
    <n v="0"/>
    <n v="0"/>
    <n v="0"/>
    <n v="48986.97"/>
    <n v="0"/>
    <m/>
    <m/>
    <s v="PCP RM &amp; PM"/>
  </r>
  <r>
    <s v="ZROH"/>
    <x v="2"/>
    <x v="15"/>
    <x v="15"/>
    <n v="102"/>
    <n v="110"/>
    <x v="99"/>
    <n v="20"/>
    <n v="114"/>
    <s v="MIRO"/>
    <s v="Purchase"/>
    <s v="RE"/>
    <n v="2016"/>
    <x v="1"/>
    <n v="5105605895"/>
    <n v="4277343"/>
    <n v="1"/>
    <s v="INR"/>
    <x v="0"/>
    <x v="0"/>
    <x v="0"/>
    <n v="1400"/>
    <s v="KG"/>
    <m/>
    <s v="V0"/>
    <s v="0% INPUT TAX"/>
    <m/>
    <s v="BASIC CUSTOM-7.5%"/>
    <n v="38278.19"/>
    <n v="38278.19"/>
    <n v="0"/>
    <n v="38278.19"/>
    <n v="0"/>
    <n v="0"/>
    <m/>
    <n v="0"/>
    <n v="0"/>
    <n v="0"/>
    <n v="0"/>
    <n v="0"/>
    <m/>
    <m/>
    <s v="PCP RM &amp; PM"/>
  </r>
  <r>
    <s v="ZROH"/>
    <x v="2"/>
    <x v="15"/>
    <x v="15"/>
    <n v="102"/>
    <n v="110"/>
    <x v="99"/>
    <n v="20"/>
    <n v="114"/>
    <s v="MIRO"/>
    <s v="Purchase"/>
    <s v="RE"/>
    <n v="2016"/>
    <x v="1"/>
    <n v="5105605895"/>
    <n v="4277343"/>
    <n v="1"/>
    <s v="INR"/>
    <x v="0"/>
    <x v="0"/>
    <x v="0"/>
    <n v="1400"/>
    <s v="KG"/>
    <m/>
    <s v="V0"/>
    <s v="0% INPUT TAX"/>
    <m/>
    <s v="ECess - Basic Custom-2%"/>
    <n v="2137.1999999999998"/>
    <n v="2137.1999999999998"/>
    <n v="0"/>
    <n v="0"/>
    <n v="0"/>
    <n v="0"/>
    <m/>
    <n v="2137.1999999999998"/>
    <n v="0"/>
    <n v="0"/>
    <n v="0"/>
    <n v="0"/>
    <m/>
    <m/>
    <s v="PCP RM &amp; PM"/>
  </r>
  <r>
    <s v="ZROH"/>
    <x v="2"/>
    <x v="15"/>
    <x v="15"/>
    <n v="102"/>
    <n v="110"/>
    <x v="99"/>
    <n v="20"/>
    <n v="114"/>
    <s v="MIRO"/>
    <s v="Purchase"/>
    <s v="RE"/>
    <n v="2016"/>
    <x v="1"/>
    <n v="5105605895"/>
    <n v="4277343"/>
    <n v="1"/>
    <s v="INR"/>
    <x v="0"/>
    <x v="0"/>
    <x v="0"/>
    <n v="1400"/>
    <s v="KG"/>
    <m/>
    <s v="V0"/>
    <s v="0% INPUT TAX"/>
    <m/>
    <s v="SECess-Basic Customs-1%"/>
    <n v="1068.5999999999999"/>
    <n v="1068.5999999999999"/>
    <n v="0"/>
    <n v="0"/>
    <n v="0"/>
    <n v="0"/>
    <m/>
    <n v="0"/>
    <n v="1068.5999999999999"/>
    <n v="0"/>
    <n v="0"/>
    <n v="0"/>
    <m/>
    <m/>
    <s v="PCP RM &amp; PM"/>
  </r>
  <r>
    <s v="ZROH"/>
    <x v="2"/>
    <x v="15"/>
    <x v="15"/>
    <n v="102"/>
    <n v="110"/>
    <x v="99"/>
    <n v="20"/>
    <n v="114"/>
    <s v="MIRO"/>
    <s v="Purchase"/>
    <s v="RE"/>
    <n v="2016"/>
    <x v="1"/>
    <n v="5105605895"/>
    <n v="4277343"/>
    <n v="1"/>
    <s v="INR"/>
    <x v="0"/>
    <x v="0"/>
    <x v="0"/>
    <n v="1400"/>
    <s v="KG"/>
    <m/>
    <s v="V0"/>
    <s v="0% INPUT TAX"/>
    <m/>
    <s v="ADD. CUSTOM DUTY-4%"/>
    <n v="24817.67"/>
    <n v="24817.67"/>
    <n v="0"/>
    <n v="0"/>
    <n v="0"/>
    <n v="0"/>
    <m/>
    <n v="0"/>
    <n v="0"/>
    <n v="24817.67"/>
    <n v="0"/>
    <n v="0"/>
    <m/>
    <m/>
    <s v="PCP RM &amp; PM"/>
  </r>
  <r>
    <s v="ZROH"/>
    <x v="2"/>
    <x v="15"/>
    <x v="15"/>
    <n v="102"/>
    <n v="110"/>
    <x v="99"/>
    <n v="20"/>
    <n v="114"/>
    <s v="MIRO"/>
    <s v="Purchase"/>
    <s v="RE"/>
    <n v="2016"/>
    <x v="1"/>
    <n v="5105605895"/>
    <n v="4277343"/>
    <n v="1"/>
    <s v="INR"/>
    <x v="0"/>
    <x v="0"/>
    <x v="0"/>
    <n v="1400"/>
    <s v="KG"/>
    <m/>
    <s v="V0"/>
    <s v="0% INPUT TAX"/>
    <m/>
    <s v="CVD-12.5%"/>
    <n v="68581.759999999995"/>
    <n v="68581.759999999995"/>
    <n v="0"/>
    <n v="0"/>
    <n v="0"/>
    <n v="0"/>
    <m/>
    <n v="0"/>
    <n v="0"/>
    <n v="0"/>
    <n v="68581.759999999995"/>
    <n v="0"/>
    <m/>
    <m/>
    <s v="PCP RM &amp; PM"/>
  </r>
  <r>
    <s v="ZROH"/>
    <x v="2"/>
    <x v="15"/>
    <x v="15"/>
    <n v="102"/>
    <n v="110"/>
    <x v="99"/>
    <n v="30"/>
    <n v="114"/>
    <s v="MIRO"/>
    <s v="Purchase"/>
    <s v="RE"/>
    <n v="2016"/>
    <x v="1"/>
    <n v="5105605895"/>
    <n v="4277343"/>
    <n v="1"/>
    <s v="INR"/>
    <x v="0"/>
    <x v="0"/>
    <x v="0"/>
    <n v="2200"/>
    <s v="KG"/>
    <m/>
    <s v="V0"/>
    <s v="0% INPUT TAX"/>
    <m/>
    <s v="BASIC CUSTOM-7.5%"/>
    <n v="60151.44"/>
    <n v="60151.44"/>
    <n v="0"/>
    <n v="60151.44"/>
    <n v="0"/>
    <n v="0"/>
    <m/>
    <n v="0"/>
    <n v="0"/>
    <n v="0"/>
    <n v="0"/>
    <n v="0"/>
    <m/>
    <m/>
    <s v="PCP RM &amp; PM"/>
  </r>
  <r>
    <s v="ZROH"/>
    <x v="2"/>
    <x v="15"/>
    <x v="15"/>
    <n v="102"/>
    <n v="110"/>
    <x v="99"/>
    <n v="30"/>
    <n v="114"/>
    <s v="MIRO"/>
    <s v="Purchase"/>
    <s v="RE"/>
    <n v="2016"/>
    <x v="1"/>
    <n v="5105605895"/>
    <n v="4277343"/>
    <n v="1"/>
    <s v="INR"/>
    <x v="0"/>
    <x v="0"/>
    <x v="0"/>
    <n v="2200"/>
    <s v="KG"/>
    <m/>
    <s v="V0"/>
    <s v="0% INPUT TAX"/>
    <m/>
    <s v="ECess - Basic Custom-2%"/>
    <n v="3358.46"/>
    <n v="3358.46"/>
    <n v="0"/>
    <n v="0"/>
    <n v="0"/>
    <n v="0"/>
    <m/>
    <n v="3358.46"/>
    <n v="0"/>
    <n v="0"/>
    <n v="0"/>
    <n v="0"/>
    <m/>
    <m/>
    <s v="PCP RM &amp; PM"/>
  </r>
  <r>
    <s v="ZROH"/>
    <x v="2"/>
    <x v="15"/>
    <x v="15"/>
    <n v="102"/>
    <n v="110"/>
    <x v="99"/>
    <n v="30"/>
    <n v="114"/>
    <s v="MIRO"/>
    <s v="Purchase"/>
    <s v="RE"/>
    <n v="2016"/>
    <x v="1"/>
    <n v="5105605895"/>
    <n v="4277343"/>
    <n v="1"/>
    <s v="INR"/>
    <x v="0"/>
    <x v="0"/>
    <x v="0"/>
    <n v="2200"/>
    <s v="KG"/>
    <m/>
    <s v="V0"/>
    <s v="0% INPUT TAX"/>
    <m/>
    <s v="SECess-Basic Customs-1%"/>
    <n v="1679.16"/>
    <n v="1679.16"/>
    <n v="0"/>
    <n v="0"/>
    <n v="0"/>
    <n v="0"/>
    <m/>
    <n v="0"/>
    <n v="1679.16"/>
    <n v="0"/>
    <n v="0"/>
    <n v="0"/>
    <m/>
    <m/>
    <s v="PCP RM &amp; PM"/>
  </r>
  <r>
    <s v="ZROH"/>
    <x v="2"/>
    <x v="15"/>
    <x v="15"/>
    <n v="102"/>
    <n v="110"/>
    <x v="99"/>
    <n v="30"/>
    <n v="114"/>
    <s v="MIRO"/>
    <s v="Purchase"/>
    <s v="RE"/>
    <n v="2016"/>
    <x v="1"/>
    <n v="5105605895"/>
    <n v="4277343"/>
    <n v="1"/>
    <s v="INR"/>
    <x v="0"/>
    <x v="0"/>
    <x v="0"/>
    <n v="2200"/>
    <s v="KG"/>
    <m/>
    <s v="V0"/>
    <s v="0% INPUT TAX"/>
    <m/>
    <s v="ADD. CUSTOM DUTY-4%"/>
    <n v="38999.19"/>
    <n v="38999.19"/>
    <n v="0"/>
    <n v="0"/>
    <n v="0"/>
    <n v="0"/>
    <m/>
    <n v="0"/>
    <n v="0"/>
    <n v="38999.19"/>
    <n v="0"/>
    <n v="0"/>
    <m/>
    <m/>
    <s v="PCP RM &amp; PM"/>
  </r>
  <r>
    <s v="ZROH"/>
    <x v="2"/>
    <x v="15"/>
    <x v="15"/>
    <n v="102"/>
    <n v="110"/>
    <x v="99"/>
    <n v="30"/>
    <n v="114"/>
    <s v="MIRO"/>
    <s v="Purchase"/>
    <s v="RE"/>
    <n v="2016"/>
    <x v="1"/>
    <n v="5105605895"/>
    <n v="4277343"/>
    <n v="1"/>
    <s v="INR"/>
    <x v="0"/>
    <x v="0"/>
    <x v="0"/>
    <n v="2200"/>
    <s v="KG"/>
    <m/>
    <s v="V0"/>
    <s v="0% INPUT TAX"/>
    <m/>
    <s v="CVD-12.5%"/>
    <n v="107771.34"/>
    <n v="107771.34"/>
    <n v="0"/>
    <n v="0"/>
    <n v="0"/>
    <n v="0"/>
    <m/>
    <n v="0"/>
    <n v="0"/>
    <n v="0"/>
    <n v="107771.34"/>
    <n v="0"/>
    <m/>
    <m/>
    <s v="PCP RM &amp; PM"/>
  </r>
  <r>
    <s v="ZPKG"/>
    <x v="1"/>
    <x v="1"/>
    <x v="1"/>
    <n v="102"/>
    <n v="115"/>
    <x v="82"/>
    <n v="10"/>
    <n v="112"/>
    <s v="MIRO"/>
    <s v="Purchase"/>
    <s v="RE"/>
    <n v="2016"/>
    <x v="0"/>
    <n v="5105606050"/>
    <n v="1688"/>
    <n v="1"/>
    <s v="INR"/>
    <x v="4"/>
    <x v="4"/>
    <x v="0"/>
    <n v="70000"/>
    <s v="NOS"/>
    <m/>
    <s v="V0"/>
    <s v="0% INPUT TAX"/>
    <s v="CHA"/>
    <s v="CLEARING CHARGES"/>
    <n v="0"/>
    <n v="0"/>
    <n v="0"/>
    <n v="0"/>
    <n v="0"/>
    <n v="0"/>
    <m/>
    <n v="0"/>
    <n v="0"/>
    <n v="0"/>
    <n v="0"/>
    <n v="9999.84"/>
    <m/>
    <m/>
    <s v="PCP RM &amp; PM"/>
  </r>
  <r>
    <s v="ZPKG"/>
    <x v="1"/>
    <x v="1"/>
    <x v="1"/>
    <n v="102"/>
    <n v="115"/>
    <x v="82"/>
    <n v="10"/>
    <n v="112"/>
    <s v="MIRO"/>
    <s v="Purchase"/>
    <s v="RE"/>
    <n v="2016"/>
    <x v="0"/>
    <n v="5105606050"/>
    <n v="1688"/>
    <n v="1"/>
    <s v="INR"/>
    <x v="4"/>
    <x v="4"/>
    <x v="0"/>
    <n v="70000"/>
    <s v="NOS"/>
    <m/>
    <s v="V0"/>
    <s v="0% INPUT TAX"/>
    <s v="CHA"/>
    <s v="CLEARING CHARGES"/>
    <n v="0"/>
    <n v="0"/>
    <n v="0"/>
    <n v="0"/>
    <n v="0"/>
    <n v="0"/>
    <m/>
    <n v="0"/>
    <n v="0"/>
    <n v="0"/>
    <n v="0"/>
    <n v="4999.7700000000004"/>
    <m/>
    <m/>
    <s v="PCP RM &amp; PM"/>
  </r>
  <r>
    <s v="ZPKG"/>
    <x v="1"/>
    <x v="1"/>
    <x v="1"/>
    <n v="102"/>
    <n v="115"/>
    <x v="82"/>
    <n v="10"/>
    <n v="112"/>
    <s v="MIRO"/>
    <s v="Purchase"/>
    <s v="RE"/>
    <n v="2016"/>
    <x v="0"/>
    <n v="5105606050"/>
    <n v="1688"/>
    <n v="1"/>
    <s v="INR"/>
    <x v="4"/>
    <x v="4"/>
    <x v="0"/>
    <n v="70000"/>
    <s v="NOS"/>
    <m/>
    <s v="V0"/>
    <s v="0% INPUT TAX"/>
    <s v="CHA"/>
    <s v="CLEARING CHARGES"/>
    <n v="0"/>
    <n v="0"/>
    <n v="0"/>
    <n v="0"/>
    <n v="0"/>
    <n v="0"/>
    <m/>
    <n v="0"/>
    <n v="0"/>
    <n v="0"/>
    <n v="0"/>
    <n v="999.98"/>
    <m/>
    <m/>
    <s v="PCP RM &amp; PM"/>
  </r>
  <r>
    <s v="ZPKG"/>
    <x v="1"/>
    <x v="1"/>
    <x v="1"/>
    <n v="102"/>
    <n v="115"/>
    <x v="82"/>
    <n v="10"/>
    <n v="112"/>
    <s v="MIRO"/>
    <s v="Purchase"/>
    <s v="RE"/>
    <n v="2016"/>
    <x v="0"/>
    <n v="5105606050"/>
    <n v="1688"/>
    <n v="1"/>
    <s v="INR"/>
    <x v="4"/>
    <x v="4"/>
    <x v="0"/>
    <n v="70000"/>
    <s v="NOS"/>
    <m/>
    <s v="V0"/>
    <s v="0% INPUT TAX"/>
    <s v="CHA"/>
    <s v="CLEARING CHARGES"/>
    <n v="0"/>
    <n v="0"/>
    <n v="0"/>
    <n v="0"/>
    <n v="0"/>
    <n v="0"/>
    <m/>
    <n v="0"/>
    <n v="0"/>
    <n v="0"/>
    <n v="0"/>
    <n v="999.98"/>
    <m/>
    <m/>
    <s v="PCP RM &amp; PM"/>
  </r>
  <r>
    <s v="ZPKG"/>
    <x v="1"/>
    <x v="1"/>
    <x v="1"/>
    <n v="102"/>
    <n v="115"/>
    <x v="82"/>
    <n v="10"/>
    <n v="112"/>
    <s v="MIRO"/>
    <s v="Purchase"/>
    <s v="RE"/>
    <n v="2016"/>
    <x v="0"/>
    <n v="5105606050"/>
    <n v="1688"/>
    <n v="1"/>
    <s v="INR"/>
    <x v="4"/>
    <x v="4"/>
    <x v="0"/>
    <n v="70000"/>
    <s v="NOS"/>
    <m/>
    <s v="V0"/>
    <s v="0% INPUT TAX"/>
    <s v="CHA"/>
    <s v="CLEARING CHARGES"/>
    <n v="0"/>
    <n v="0"/>
    <n v="0"/>
    <n v="0"/>
    <n v="0"/>
    <n v="0"/>
    <m/>
    <n v="0"/>
    <n v="0"/>
    <n v="0"/>
    <n v="0"/>
    <n v="30798.400000000001"/>
    <m/>
    <m/>
    <s v="PCP RM &amp; PM"/>
  </r>
  <r>
    <s v="ZPKG"/>
    <x v="1"/>
    <x v="1"/>
    <x v="1"/>
    <n v="102"/>
    <n v="115"/>
    <x v="82"/>
    <n v="10"/>
    <n v="112"/>
    <s v="MIRO"/>
    <s v="Purchase"/>
    <s v="RE"/>
    <n v="2016"/>
    <x v="0"/>
    <n v="5105606050"/>
    <n v="1688"/>
    <n v="1"/>
    <s v="INR"/>
    <x v="4"/>
    <x v="4"/>
    <x v="0"/>
    <n v="70000"/>
    <s v="NOS"/>
    <m/>
    <s v="V0"/>
    <s v="0% INPUT TAX"/>
    <s v="CHA"/>
    <s v="CLEARING CHARGES"/>
    <n v="0"/>
    <n v="0"/>
    <n v="0"/>
    <n v="0"/>
    <n v="0"/>
    <n v="0"/>
    <m/>
    <n v="0"/>
    <n v="0"/>
    <n v="0"/>
    <n v="0"/>
    <n v="600.12"/>
    <m/>
    <m/>
    <s v="PCP RM &amp; PM"/>
  </r>
  <r>
    <s v="ZPKG"/>
    <x v="1"/>
    <x v="1"/>
    <x v="1"/>
    <n v="102"/>
    <n v="115"/>
    <x v="82"/>
    <n v="10"/>
    <n v="112"/>
    <s v="MIRO"/>
    <s v="Purchase"/>
    <s v="RE"/>
    <n v="2016"/>
    <x v="0"/>
    <n v="5105606050"/>
    <n v="1688"/>
    <n v="1"/>
    <s v="INR"/>
    <x v="4"/>
    <x v="4"/>
    <x v="0"/>
    <n v="70000"/>
    <s v="NOS"/>
    <m/>
    <s v="V0"/>
    <s v="0% INPUT TAX"/>
    <s v="CHA"/>
    <s v="CLEARING CHARGES"/>
    <n v="0"/>
    <n v="0"/>
    <n v="0"/>
    <n v="0"/>
    <n v="0"/>
    <n v="0"/>
    <m/>
    <n v="0"/>
    <n v="0"/>
    <n v="0"/>
    <n v="0"/>
    <n v="5999.91"/>
    <m/>
    <m/>
    <s v="PCP RM &amp; PM"/>
  </r>
  <r>
    <s v="ZROH"/>
    <x v="2"/>
    <x v="2"/>
    <x v="2"/>
    <n v="102"/>
    <n v="115"/>
    <x v="86"/>
    <n v="10"/>
    <n v="112"/>
    <s v="MIRO"/>
    <s v="Purchase"/>
    <s v="RE"/>
    <n v="2016"/>
    <x v="0"/>
    <n v="5105606081"/>
    <n v="1723"/>
    <n v="1"/>
    <s v="INR"/>
    <x v="4"/>
    <x v="4"/>
    <x v="0"/>
    <n v="905.36"/>
    <s v="KG"/>
    <m/>
    <s v="V0"/>
    <s v="0% INPUT TAX"/>
    <s v="CHA"/>
    <s v="CLEARING CHARGES"/>
    <n v="0"/>
    <n v="0"/>
    <n v="0"/>
    <n v="0"/>
    <n v="0"/>
    <n v="0"/>
    <m/>
    <n v="0"/>
    <n v="0"/>
    <n v="0"/>
    <n v="0"/>
    <n v="4001.63"/>
    <m/>
    <m/>
    <s v="PCP RM &amp; PM"/>
  </r>
  <r>
    <s v="ZROH"/>
    <x v="2"/>
    <x v="2"/>
    <x v="2"/>
    <n v="102"/>
    <n v="115"/>
    <x v="86"/>
    <n v="10"/>
    <n v="112"/>
    <s v="MIRO"/>
    <s v="Purchase"/>
    <s v="RE"/>
    <n v="2016"/>
    <x v="0"/>
    <n v="5105606081"/>
    <n v="1723"/>
    <n v="1"/>
    <s v="INR"/>
    <x v="4"/>
    <x v="4"/>
    <x v="0"/>
    <n v="905.36"/>
    <s v="KG"/>
    <m/>
    <s v="V0"/>
    <s v="0% INPUT TAX"/>
    <s v="CHA"/>
    <s v="CLEARING CHARGES"/>
    <n v="0"/>
    <n v="0"/>
    <n v="0"/>
    <n v="0"/>
    <n v="0"/>
    <n v="0"/>
    <m/>
    <n v="0"/>
    <n v="0"/>
    <n v="0"/>
    <n v="0"/>
    <n v="5302.45"/>
    <m/>
    <m/>
    <s v="PCP RM &amp; PM"/>
  </r>
  <r>
    <s v="ZROH"/>
    <x v="2"/>
    <x v="2"/>
    <x v="2"/>
    <n v="102"/>
    <n v="115"/>
    <x v="86"/>
    <n v="10"/>
    <n v="112"/>
    <s v="MIRO"/>
    <s v="Purchase"/>
    <s v="RE"/>
    <n v="2016"/>
    <x v="0"/>
    <n v="5105606081"/>
    <n v="1723"/>
    <n v="1"/>
    <s v="INR"/>
    <x v="4"/>
    <x v="4"/>
    <x v="0"/>
    <n v="905.36"/>
    <s v="KG"/>
    <m/>
    <s v="V0"/>
    <s v="0% INPUT TAX"/>
    <s v="CHA"/>
    <s v="CLEARING CHARGES"/>
    <n v="0"/>
    <n v="0"/>
    <n v="0"/>
    <n v="0"/>
    <n v="0"/>
    <n v="0"/>
    <m/>
    <n v="0"/>
    <n v="0"/>
    <n v="0"/>
    <n v="0"/>
    <n v="500.98"/>
    <m/>
    <m/>
    <s v="PCP RM &amp; PM"/>
  </r>
  <r>
    <s v="ZROH"/>
    <x v="2"/>
    <x v="2"/>
    <x v="2"/>
    <n v="102"/>
    <n v="115"/>
    <x v="86"/>
    <n v="10"/>
    <n v="112"/>
    <s v="MIRO"/>
    <s v="Purchase"/>
    <s v="RE"/>
    <n v="2016"/>
    <x v="0"/>
    <n v="5105606081"/>
    <n v="1723"/>
    <n v="1"/>
    <s v="INR"/>
    <x v="4"/>
    <x v="4"/>
    <x v="0"/>
    <n v="905.36"/>
    <s v="KG"/>
    <m/>
    <s v="V0"/>
    <s v="0% INPUT TAX"/>
    <s v="CHA"/>
    <s v="CLEARING CHARGES"/>
    <n v="0"/>
    <n v="0"/>
    <n v="0"/>
    <n v="0"/>
    <n v="0"/>
    <n v="0"/>
    <m/>
    <n v="0"/>
    <n v="0"/>
    <n v="0"/>
    <n v="0"/>
    <n v="1508.61"/>
    <m/>
    <m/>
    <s v="PCP RM &amp; PM"/>
  </r>
  <r>
    <s v="ZROH"/>
    <x v="2"/>
    <x v="2"/>
    <x v="2"/>
    <n v="102"/>
    <n v="115"/>
    <x v="86"/>
    <n v="10"/>
    <n v="112"/>
    <s v="MIRO"/>
    <s v="Purchase"/>
    <s v="RE"/>
    <n v="2016"/>
    <x v="0"/>
    <n v="5105606081"/>
    <n v="1723"/>
    <n v="1"/>
    <s v="INR"/>
    <x v="4"/>
    <x v="4"/>
    <x v="0"/>
    <n v="905.36"/>
    <s v="KG"/>
    <m/>
    <s v="V0"/>
    <s v="0% INPUT TAX"/>
    <s v="CHA"/>
    <s v="CLEARING CHARGES"/>
    <n v="0"/>
    <n v="0"/>
    <n v="0"/>
    <n v="0"/>
    <n v="0"/>
    <n v="0"/>
    <m/>
    <n v="0"/>
    <n v="0"/>
    <n v="0"/>
    <n v="0"/>
    <n v="4004.08"/>
    <m/>
    <m/>
    <s v="PCP RM &amp; PM"/>
  </r>
  <r>
    <s v="ZROH"/>
    <x v="2"/>
    <x v="2"/>
    <x v="2"/>
    <n v="102"/>
    <n v="115"/>
    <x v="86"/>
    <n v="10"/>
    <n v="112"/>
    <s v="MIRO"/>
    <s v="Purchase"/>
    <s v="RE"/>
    <n v="2016"/>
    <x v="0"/>
    <n v="5105606081"/>
    <n v="1723"/>
    <n v="1"/>
    <s v="INR"/>
    <x v="4"/>
    <x v="4"/>
    <x v="0"/>
    <n v="905.36"/>
    <s v="KG"/>
    <m/>
    <s v="V0"/>
    <s v="0% INPUT TAX"/>
    <s v="CHA"/>
    <s v="CLEARING CHARGES"/>
    <n v="0"/>
    <n v="0"/>
    <n v="0"/>
    <n v="0"/>
    <n v="0"/>
    <n v="0"/>
    <m/>
    <n v="0"/>
    <n v="0"/>
    <n v="0"/>
    <n v="0"/>
    <n v="200.21"/>
    <m/>
    <m/>
    <s v="PCP RM &amp; PM"/>
  </r>
  <r>
    <s v="ZROH"/>
    <x v="2"/>
    <x v="2"/>
    <x v="2"/>
    <n v="102"/>
    <n v="115"/>
    <x v="86"/>
    <n v="10"/>
    <n v="112"/>
    <s v="MIRO"/>
    <s v="Purchase"/>
    <s v="RE"/>
    <n v="2016"/>
    <x v="0"/>
    <n v="5105606081"/>
    <n v="1723"/>
    <n v="1"/>
    <s v="INR"/>
    <x v="4"/>
    <x v="4"/>
    <x v="0"/>
    <n v="905.36"/>
    <s v="KG"/>
    <m/>
    <s v="V0"/>
    <s v="0% INPUT TAX"/>
    <s v="CHA"/>
    <s v="CLEARING CHARGES"/>
    <n v="0"/>
    <n v="0"/>
    <n v="0"/>
    <n v="0"/>
    <n v="0"/>
    <n v="0"/>
    <m/>
    <n v="0"/>
    <n v="0"/>
    <n v="0"/>
    <n v="0"/>
    <n v="5002.04"/>
    <m/>
    <m/>
    <s v="PCP RM &amp; PM"/>
  </r>
  <r>
    <s v="ZROH"/>
    <x v="2"/>
    <x v="25"/>
    <x v="31"/>
    <n v="102"/>
    <n v="110"/>
    <x v="100"/>
    <n v="10"/>
    <n v="114"/>
    <s v="MIRO"/>
    <s v="Purchase"/>
    <s v="RE"/>
    <n v="2016"/>
    <x v="1"/>
    <n v="5105606117"/>
    <n v="4311548"/>
    <n v="1"/>
    <s v="INR"/>
    <x v="0"/>
    <x v="0"/>
    <x v="0"/>
    <n v="200"/>
    <s v="KG"/>
    <m/>
    <s v="V0"/>
    <s v="0% INPUT TAX"/>
    <m/>
    <s v="BASIC CUSTOM-10%"/>
    <n v="6490.23"/>
    <n v="6490.23"/>
    <n v="0"/>
    <n v="0"/>
    <n v="6490.23"/>
    <n v="0"/>
    <m/>
    <n v="0"/>
    <n v="0"/>
    <n v="0"/>
    <n v="0"/>
    <n v="0"/>
    <m/>
    <m/>
    <s v="PCP RM &amp; PM"/>
  </r>
  <r>
    <s v="ZROH"/>
    <x v="2"/>
    <x v="25"/>
    <x v="31"/>
    <n v="102"/>
    <n v="110"/>
    <x v="100"/>
    <n v="10"/>
    <n v="114"/>
    <s v="MIRO"/>
    <s v="Purchase"/>
    <s v="RE"/>
    <n v="2016"/>
    <x v="1"/>
    <n v="5105606117"/>
    <n v="4311548"/>
    <n v="1"/>
    <s v="INR"/>
    <x v="0"/>
    <x v="0"/>
    <x v="0"/>
    <n v="200"/>
    <s v="KG"/>
    <m/>
    <s v="V0"/>
    <s v="0% INPUT TAX"/>
    <m/>
    <s v="ECess - Basic Custom-2%"/>
    <n v="362.37"/>
    <n v="362.37"/>
    <n v="0"/>
    <n v="0"/>
    <n v="0"/>
    <n v="0"/>
    <m/>
    <n v="362.37"/>
    <n v="0"/>
    <n v="0"/>
    <n v="0"/>
    <n v="0"/>
    <m/>
    <m/>
    <s v="PCP RM &amp; PM"/>
  </r>
  <r>
    <s v="ZROH"/>
    <x v="2"/>
    <x v="25"/>
    <x v="31"/>
    <n v="102"/>
    <n v="110"/>
    <x v="100"/>
    <n v="10"/>
    <n v="114"/>
    <s v="MIRO"/>
    <s v="Purchase"/>
    <s v="RE"/>
    <n v="2016"/>
    <x v="1"/>
    <n v="5105606117"/>
    <n v="4311548"/>
    <n v="1"/>
    <s v="INR"/>
    <x v="0"/>
    <x v="0"/>
    <x v="0"/>
    <n v="200"/>
    <s v="KG"/>
    <m/>
    <s v="V0"/>
    <s v="0% INPUT TAX"/>
    <m/>
    <s v="SECess-Basic Customs-1%"/>
    <n v="181.07"/>
    <n v="181.07"/>
    <n v="0"/>
    <n v="0"/>
    <n v="0"/>
    <n v="0"/>
    <m/>
    <n v="0"/>
    <n v="181.07"/>
    <n v="0"/>
    <n v="0"/>
    <n v="0"/>
    <m/>
    <m/>
    <s v="PCP RM &amp; PM"/>
  </r>
  <r>
    <s v="ZROH"/>
    <x v="2"/>
    <x v="25"/>
    <x v="31"/>
    <n v="102"/>
    <n v="110"/>
    <x v="100"/>
    <n v="10"/>
    <n v="114"/>
    <s v="MIRO"/>
    <s v="Purchase"/>
    <s v="RE"/>
    <n v="2016"/>
    <x v="1"/>
    <n v="5105606117"/>
    <n v="4311548"/>
    <n v="1"/>
    <s v="INR"/>
    <x v="0"/>
    <x v="0"/>
    <x v="0"/>
    <n v="200"/>
    <s v="KG"/>
    <m/>
    <s v="V0"/>
    <s v="0% INPUT TAX"/>
    <m/>
    <s v="ADD. CUSTOM DUTY-4%"/>
    <n v="4207.9399999999996"/>
    <n v="4207.9399999999996"/>
    <n v="0"/>
    <n v="0"/>
    <n v="0"/>
    <n v="0"/>
    <m/>
    <n v="0"/>
    <n v="0"/>
    <n v="4207.9399999999996"/>
    <n v="0"/>
    <n v="0"/>
    <m/>
    <m/>
    <s v="PCP RM &amp; PM"/>
  </r>
  <r>
    <s v="ZROH"/>
    <x v="2"/>
    <x v="25"/>
    <x v="31"/>
    <n v="102"/>
    <n v="110"/>
    <x v="100"/>
    <n v="10"/>
    <n v="114"/>
    <s v="MIRO"/>
    <s v="Purchase"/>
    <s v="RE"/>
    <n v="2016"/>
    <x v="1"/>
    <n v="5105606117"/>
    <n v="4311548"/>
    <n v="1"/>
    <s v="INR"/>
    <x v="0"/>
    <x v="0"/>
    <x v="0"/>
    <n v="200"/>
    <s v="KG"/>
    <m/>
    <s v="V0"/>
    <s v="0% INPUT TAX"/>
    <m/>
    <s v="CVD-12.5%"/>
    <n v="11628.33"/>
    <n v="11628.33"/>
    <n v="0"/>
    <n v="0"/>
    <n v="0"/>
    <n v="0"/>
    <m/>
    <n v="0"/>
    <n v="0"/>
    <n v="0"/>
    <n v="11628.33"/>
    <n v="0"/>
    <m/>
    <m/>
    <s v="PCP RM &amp; PM"/>
  </r>
  <r>
    <s v="ZROH"/>
    <x v="2"/>
    <x v="25"/>
    <x v="31"/>
    <n v="102"/>
    <n v="110"/>
    <x v="100"/>
    <n v="20"/>
    <n v="114"/>
    <s v="MIRO"/>
    <s v="Purchase"/>
    <s v="RE"/>
    <n v="2016"/>
    <x v="1"/>
    <n v="5105606117"/>
    <n v="4311548"/>
    <n v="1"/>
    <s v="INR"/>
    <x v="0"/>
    <x v="0"/>
    <x v="0"/>
    <n v="200"/>
    <s v="KG"/>
    <m/>
    <s v="V0"/>
    <s v="0% INPUT TAX"/>
    <m/>
    <s v="BASIC CUSTOM-10%"/>
    <n v="6490.23"/>
    <n v="6490.23"/>
    <n v="0"/>
    <n v="0"/>
    <n v="6490.23"/>
    <n v="0"/>
    <m/>
    <n v="0"/>
    <n v="0"/>
    <n v="0"/>
    <n v="0"/>
    <n v="0"/>
    <m/>
    <m/>
    <s v="PCP RM &amp; PM"/>
  </r>
  <r>
    <s v="ZROH"/>
    <x v="2"/>
    <x v="25"/>
    <x v="31"/>
    <n v="102"/>
    <n v="110"/>
    <x v="100"/>
    <n v="20"/>
    <n v="114"/>
    <s v="MIRO"/>
    <s v="Purchase"/>
    <s v="RE"/>
    <n v="2016"/>
    <x v="1"/>
    <n v="5105606117"/>
    <n v="4311548"/>
    <n v="1"/>
    <s v="INR"/>
    <x v="0"/>
    <x v="0"/>
    <x v="0"/>
    <n v="200"/>
    <s v="KG"/>
    <m/>
    <s v="V0"/>
    <s v="0% INPUT TAX"/>
    <m/>
    <s v="ECess - Basic Custom-2%"/>
    <n v="362.37"/>
    <n v="362.37"/>
    <n v="0"/>
    <n v="0"/>
    <n v="0"/>
    <n v="0"/>
    <m/>
    <n v="362.37"/>
    <n v="0"/>
    <n v="0"/>
    <n v="0"/>
    <n v="0"/>
    <m/>
    <m/>
    <s v="PCP RM &amp; PM"/>
  </r>
  <r>
    <s v="ZROH"/>
    <x v="2"/>
    <x v="25"/>
    <x v="31"/>
    <n v="102"/>
    <n v="110"/>
    <x v="100"/>
    <n v="20"/>
    <n v="114"/>
    <s v="MIRO"/>
    <s v="Purchase"/>
    <s v="RE"/>
    <n v="2016"/>
    <x v="1"/>
    <n v="5105606117"/>
    <n v="4311548"/>
    <n v="1"/>
    <s v="INR"/>
    <x v="0"/>
    <x v="0"/>
    <x v="0"/>
    <n v="200"/>
    <s v="KG"/>
    <m/>
    <s v="V0"/>
    <s v="0% INPUT TAX"/>
    <m/>
    <s v="SECess-Basic Customs-1%"/>
    <n v="181.19"/>
    <n v="181.19"/>
    <n v="0"/>
    <n v="0"/>
    <n v="0"/>
    <n v="0"/>
    <m/>
    <n v="0"/>
    <n v="181.19"/>
    <n v="0"/>
    <n v="0"/>
    <n v="0"/>
    <m/>
    <m/>
    <s v="PCP RM &amp; PM"/>
  </r>
  <r>
    <s v="ZROH"/>
    <x v="2"/>
    <x v="25"/>
    <x v="31"/>
    <n v="102"/>
    <n v="110"/>
    <x v="100"/>
    <n v="20"/>
    <n v="114"/>
    <s v="MIRO"/>
    <s v="Purchase"/>
    <s v="RE"/>
    <n v="2016"/>
    <x v="1"/>
    <n v="5105606117"/>
    <n v="4311548"/>
    <n v="1"/>
    <s v="INR"/>
    <x v="0"/>
    <x v="0"/>
    <x v="0"/>
    <n v="200"/>
    <s v="KG"/>
    <m/>
    <s v="V0"/>
    <s v="0% INPUT TAX"/>
    <m/>
    <s v="ADD. CUSTOM DUTY-4%"/>
    <n v="4207.9399999999996"/>
    <n v="4207.9399999999996"/>
    <n v="0"/>
    <n v="0"/>
    <n v="0"/>
    <n v="0"/>
    <m/>
    <n v="0"/>
    <n v="0"/>
    <n v="4207.9399999999996"/>
    <n v="0"/>
    <n v="0"/>
    <m/>
    <m/>
    <s v="PCP RM &amp; PM"/>
  </r>
  <r>
    <s v="ZROH"/>
    <x v="2"/>
    <x v="25"/>
    <x v="31"/>
    <n v="102"/>
    <n v="110"/>
    <x v="100"/>
    <n v="20"/>
    <n v="114"/>
    <s v="MIRO"/>
    <s v="Purchase"/>
    <s v="RE"/>
    <n v="2016"/>
    <x v="1"/>
    <n v="5105606117"/>
    <n v="4311548"/>
    <n v="1"/>
    <s v="INR"/>
    <x v="0"/>
    <x v="0"/>
    <x v="0"/>
    <n v="200"/>
    <s v="KG"/>
    <m/>
    <s v="V0"/>
    <s v="0% INPUT TAX"/>
    <m/>
    <s v="CVD-12.5%"/>
    <n v="11628.33"/>
    <n v="11628.33"/>
    <n v="0"/>
    <n v="0"/>
    <n v="0"/>
    <n v="0"/>
    <m/>
    <n v="0"/>
    <n v="0"/>
    <n v="0"/>
    <n v="11628.33"/>
    <n v="0"/>
    <m/>
    <m/>
    <s v="PCP RM &amp; PM"/>
  </r>
  <r>
    <s v="ZPKG"/>
    <x v="1"/>
    <x v="3"/>
    <x v="3"/>
    <n v="102"/>
    <n v="115"/>
    <x v="88"/>
    <n v="10"/>
    <n v="112"/>
    <s v="MIRO"/>
    <s v="Purchase"/>
    <s v="RE"/>
    <n v="2016"/>
    <x v="0"/>
    <n v="5105606498"/>
    <s v="1772/772"/>
    <n v="1"/>
    <s v="INR"/>
    <x v="4"/>
    <x v="4"/>
    <x v="0"/>
    <n v="800000"/>
    <s v="NOS"/>
    <m/>
    <s v="8X"/>
    <s v="I-112-14%ST(NON INV)+0.5%SBC"/>
    <s v="CHA"/>
    <s v="CLEARING CHARGES"/>
    <n v="0"/>
    <n v="0"/>
    <n v="0"/>
    <n v="0"/>
    <n v="0"/>
    <n v="0"/>
    <m/>
    <n v="0"/>
    <n v="0"/>
    <n v="0"/>
    <n v="0"/>
    <n v="4924"/>
    <m/>
    <m/>
    <s v="PCP RM &amp; PM"/>
  </r>
  <r>
    <s v="ZROH"/>
    <x v="2"/>
    <x v="25"/>
    <x v="31"/>
    <n v="102"/>
    <n v="110"/>
    <x v="89"/>
    <n v="10"/>
    <n v="114"/>
    <s v="MIRO"/>
    <s v="Purchase"/>
    <s v="RE"/>
    <n v="2016"/>
    <x v="1"/>
    <n v="5105606486"/>
    <s v="1880/880"/>
    <n v="1"/>
    <s v="INR"/>
    <x v="4"/>
    <x v="4"/>
    <x v="0"/>
    <n v="200"/>
    <s v="KG"/>
    <m/>
    <s v="4X"/>
    <s v="I-INV-14%ST+0.5%SBC"/>
    <s v="CHA"/>
    <s v="CLEARING CHARGES"/>
    <n v="0"/>
    <n v="0"/>
    <n v="0"/>
    <n v="0"/>
    <n v="0"/>
    <n v="0"/>
    <m/>
    <n v="0"/>
    <n v="0"/>
    <n v="0"/>
    <n v="0"/>
    <n v="3721.75"/>
    <m/>
    <m/>
    <s v="PCP RM &amp; PM"/>
  </r>
  <r>
    <s v="ZROH"/>
    <x v="2"/>
    <x v="25"/>
    <x v="31"/>
    <n v="102"/>
    <n v="110"/>
    <x v="89"/>
    <n v="20"/>
    <n v="114"/>
    <s v="MIRO"/>
    <s v="Purchase"/>
    <s v="RE"/>
    <n v="2016"/>
    <x v="1"/>
    <n v="5105606486"/>
    <s v="1880/880"/>
    <n v="1"/>
    <s v="INR"/>
    <x v="4"/>
    <x v="4"/>
    <x v="0"/>
    <n v="200"/>
    <s v="KG"/>
    <m/>
    <s v="4X"/>
    <s v="I-INV-14%ST+0.5%SBC"/>
    <s v="CHA"/>
    <s v="CLEARING CHARGES"/>
    <n v="0"/>
    <n v="0"/>
    <n v="0"/>
    <n v="0"/>
    <n v="0"/>
    <n v="0"/>
    <m/>
    <n v="0"/>
    <n v="0"/>
    <n v="0"/>
    <n v="0"/>
    <n v="3721.25"/>
    <m/>
    <m/>
    <s v="PCP RM &amp; PM"/>
  </r>
  <r>
    <s v="ZROH"/>
    <x v="0"/>
    <x v="0"/>
    <x v="0"/>
    <n v="102"/>
    <n v="115"/>
    <x v="87"/>
    <n v="10"/>
    <n v="112"/>
    <s v="MIRO"/>
    <s v="Purchase"/>
    <s v="RE"/>
    <n v="2016"/>
    <x v="0"/>
    <n v="5105606444"/>
    <s v="1771/771"/>
    <n v="1"/>
    <s v="INR"/>
    <x v="4"/>
    <x v="4"/>
    <x v="0"/>
    <n v="25"/>
    <s v="KG"/>
    <m/>
    <s v="8X"/>
    <s v="I-112-14%ST(NON INV)+0.5%SBC"/>
    <s v="CHA"/>
    <s v="CLEARING CHARGES"/>
    <n v="0"/>
    <n v="0"/>
    <n v="0"/>
    <n v="0"/>
    <n v="0"/>
    <n v="0"/>
    <m/>
    <n v="0"/>
    <n v="0"/>
    <n v="0"/>
    <n v="0"/>
    <n v="5038"/>
    <m/>
    <m/>
    <s v="PCP RM &amp; PM"/>
  </r>
  <r>
    <s v="ZROH"/>
    <x v="0"/>
    <x v="13"/>
    <x v="13"/>
    <n v="102"/>
    <n v="120"/>
    <x v="53"/>
    <n v="20"/>
    <n v="114"/>
    <s v="MIRO"/>
    <s v="Purchase"/>
    <s v="RE"/>
    <n v="2016"/>
    <x v="1"/>
    <n v="5105606564"/>
    <n v="2677840"/>
    <n v="1"/>
    <s v="INR"/>
    <x v="0"/>
    <x v="0"/>
    <x v="0"/>
    <n v="50"/>
    <s v="KG"/>
    <m/>
    <s v="V0"/>
    <s v="0% INPUT TAX"/>
    <m/>
    <s v="ADD. CUSTOM DUTY-4%"/>
    <n v="8136.62"/>
    <n v="8136.62"/>
    <n v="0"/>
    <n v="0"/>
    <n v="0"/>
    <n v="0"/>
    <m/>
    <n v="0"/>
    <n v="0"/>
    <n v="8136.62"/>
    <n v="0"/>
    <n v="0"/>
    <m/>
    <m/>
    <s v="PCP RM &amp; PM"/>
  </r>
  <r>
    <s v="ZROH"/>
    <x v="0"/>
    <x v="13"/>
    <x v="13"/>
    <n v="102"/>
    <n v="120"/>
    <x v="53"/>
    <n v="20"/>
    <n v="114"/>
    <s v="MIRO"/>
    <s v="Purchase"/>
    <s v="RE"/>
    <n v="2016"/>
    <x v="1"/>
    <n v="5105606564"/>
    <n v="2677840"/>
    <n v="1"/>
    <s v="INR"/>
    <x v="0"/>
    <x v="0"/>
    <x v="0"/>
    <n v="50"/>
    <s v="KG"/>
    <m/>
    <s v="V0"/>
    <s v="0% INPUT TAX"/>
    <m/>
    <s v="BASIC CUSTOM-10%"/>
    <n v="386.49"/>
    <n v="386.49"/>
    <n v="0"/>
    <n v="0"/>
    <n v="386.49"/>
    <n v="0"/>
    <m/>
    <n v="0"/>
    <n v="0"/>
    <n v="0"/>
    <n v="0"/>
    <n v="0"/>
    <m/>
    <m/>
    <s v="PCP RM &amp; PM"/>
  </r>
  <r>
    <s v="ZROH"/>
    <x v="0"/>
    <x v="13"/>
    <x v="13"/>
    <n v="102"/>
    <n v="120"/>
    <x v="53"/>
    <n v="20"/>
    <n v="114"/>
    <s v="MIRO"/>
    <s v="Purchase"/>
    <s v="RE"/>
    <n v="2016"/>
    <x v="1"/>
    <n v="5105606564"/>
    <n v="2677840"/>
    <n v="1"/>
    <s v="INR"/>
    <x v="0"/>
    <x v="0"/>
    <x v="0"/>
    <n v="50"/>
    <s v="KG"/>
    <m/>
    <s v="V0"/>
    <s v="0% INPUT TAX"/>
    <m/>
    <s v="ECess - Basic Custom-2%"/>
    <n v="193.24"/>
    <n v="193.24"/>
    <n v="0"/>
    <n v="0"/>
    <n v="0"/>
    <n v="0"/>
    <m/>
    <n v="193.24"/>
    <n v="0"/>
    <n v="0"/>
    <n v="0"/>
    <n v="0"/>
    <m/>
    <m/>
    <s v="PCP RM &amp; PM"/>
  </r>
  <r>
    <s v="ZROH"/>
    <x v="0"/>
    <x v="13"/>
    <x v="13"/>
    <n v="102"/>
    <n v="120"/>
    <x v="53"/>
    <n v="20"/>
    <n v="114"/>
    <s v="MIRO"/>
    <s v="Purchase"/>
    <s v="RE"/>
    <n v="2016"/>
    <x v="1"/>
    <n v="5105606564"/>
    <n v="2677840"/>
    <n v="1"/>
    <s v="INR"/>
    <x v="0"/>
    <x v="0"/>
    <x v="0"/>
    <n v="50"/>
    <s v="KG"/>
    <m/>
    <s v="V0"/>
    <s v="0% INPUT TAX"/>
    <m/>
    <s v="SECess-Basic Customs-1%"/>
    <n v="4050.82"/>
    <n v="4050.82"/>
    <n v="0"/>
    <n v="0"/>
    <n v="0"/>
    <n v="0"/>
    <m/>
    <n v="0"/>
    <n v="4050.82"/>
    <n v="0"/>
    <n v="0"/>
    <n v="0"/>
    <m/>
    <m/>
    <s v="PCP RM &amp; PM"/>
  </r>
  <r>
    <s v="ZROH"/>
    <x v="0"/>
    <x v="13"/>
    <x v="13"/>
    <n v="102"/>
    <n v="120"/>
    <x v="53"/>
    <n v="20"/>
    <n v="114"/>
    <s v="MIRO"/>
    <s v="Purchase"/>
    <s v="RE"/>
    <n v="2016"/>
    <x v="1"/>
    <n v="5105606564"/>
    <n v="2677840"/>
    <n v="1"/>
    <s v="INR"/>
    <x v="0"/>
    <x v="0"/>
    <x v="0"/>
    <n v="50"/>
    <s v="KG"/>
    <m/>
    <s v="V0"/>
    <s v="0% INPUT TAX"/>
    <m/>
    <s v="CVD-12.5%"/>
    <n v="11187.85"/>
    <n v="11187.85"/>
    <n v="0"/>
    <n v="0"/>
    <n v="0"/>
    <n v="0"/>
    <m/>
    <n v="0"/>
    <n v="0"/>
    <n v="0"/>
    <n v="11187.85"/>
    <n v="0"/>
    <m/>
    <m/>
    <s v="PCP RM &amp; PM"/>
  </r>
  <r>
    <s v="ZROH"/>
    <x v="0"/>
    <x v="13"/>
    <x v="13"/>
    <n v="102"/>
    <n v="120"/>
    <x v="53"/>
    <n v="30"/>
    <n v="114"/>
    <s v="MIRO"/>
    <s v="Purchase"/>
    <s v="RE"/>
    <n v="2016"/>
    <x v="1"/>
    <n v="5105606564"/>
    <n v="2677840"/>
    <n v="1"/>
    <s v="INR"/>
    <x v="0"/>
    <x v="0"/>
    <x v="0"/>
    <n v="500"/>
    <s v="KG"/>
    <m/>
    <s v="V0"/>
    <s v="0% INPUT TAX"/>
    <m/>
    <s v="ADD. CUSTOM DUTY-4%"/>
    <n v="81366.179999999993"/>
    <n v="81366.179999999993"/>
    <n v="0"/>
    <n v="0"/>
    <n v="0"/>
    <n v="0"/>
    <m/>
    <n v="0"/>
    <n v="0"/>
    <n v="81366.179999999993"/>
    <n v="0"/>
    <n v="0"/>
    <m/>
    <m/>
    <s v="PCP RM &amp; PM"/>
  </r>
  <r>
    <s v="ZROH"/>
    <x v="0"/>
    <x v="13"/>
    <x v="13"/>
    <n v="102"/>
    <n v="120"/>
    <x v="53"/>
    <n v="30"/>
    <n v="114"/>
    <s v="MIRO"/>
    <s v="Purchase"/>
    <s v="RE"/>
    <n v="2016"/>
    <x v="1"/>
    <n v="5105606564"/>
    <n v="2677840"/>
    <n v="1"/>
    <s v="INR"/>
    <x v="0"/>
    <x v="0"/>
    <x v="0"/>
    <n v="500"/>
    <s v="KG"/>
    <m/>
    <s v="V0"/>
    <s v="0% INPUT TAX"/>
    <m/>
    <s v="BASIC CUSTOM-10%"/>
    <n v="3864.9"/>
    <n v="3864.9"/>
    <n v="0"/>
    <n v="0"/>
    <n v="3864.9"/>
    <n v="0"/>
    <m/>
    <n v="0"/>
    <n v="0"/>
    <n v="0"/>
    <n v="0"/>
    <n v="0"/>
    <m/>
    <m/>
    <s v="PCP RM &amp; PM"/>
  </r>
  <r>
    <s v="ZROH"/>
    <x v="0"/>
    <x v="13"/>
    <x v="13"/>
    <n v="102"/>
    <n v="120"/>
    <x v="53"/>
    <n v="30"/>
    <n v="114"/>
    <s v="MIRO"/>
    <s v="Purchase"/>
    <s v="RE"/>
    <n v="2016"/>
    <x v="1"/>
    <n v="5105606564"/>
    <n v="2677840"/>
    <n v="1"/>
    <s v="INR"/>
    <x v="0"/>
    <x v="0"/>
    <x v="0"/>
    <n v="500"/>
    <s v="KG"/>
    <m/>
    <s v="V0"/>
    <s v="0% INPUT TAX"/>
    <m/>
    <s v="ECess - Basic Custom-2%"/>
    <n v="1932.45"/>
    <n v="1932.45"/>
    <n v="0"/>
    <n v="0"/>
    <n v="0"/>
    <n v="0"/>
    <m/>
    <n v="1932.45"/>
    <n v="0"/>
    <n v="0"/>
    <n v="0"/>
    <n v="0"/>
    <m/>
    <m/>
    <s v="PCP RM &amp; PM"/>
  </r>
  <r>
    <s v="ZROH"/>
    <x v="0"/>
    <x v="13"/>
    <x v="13"/>
    <n v="102"/>
    <n v="120"/>
    <x v="53"/>
    <n v="30"/>
    <n v="114"/>
    <s v="MIRO"/>
    <s v="Purchase"/>
    <s v="RE"/>
    <n v="2016"/>
    <x v="1"/>
    <n v="5105606564"/>
    <n v="2677840"/>
    <n v="1"/>
    <s v="INR"/>
    <x v="0"/>
    <x v="0"/>
    <x v="0"/>
    <n v="500"/>
    <s v="KG"/>
    <m/>
    <s v="V0"/>
    <s v="0% INPUT TAX"/>
    <m/>
    <s v="SECess-Basic Customs-1%"/>
    <n v="40508.15"/>
    <n v="40508.15"/>
    <n v="0"/>
    <n v="0"/>
    <n v="0"/>
    <n v="0"/>
    <m/>
    <n v="0"/>
    <n v="40508.15"/>
    <n v="0"/>
    <n v="0"/>
    <n v="0"/>
    <m/>
    <m/>
    <s v="PCP RM &amp; PM"/>
  </r>
  <r>
    <s v="ZROH"/>
    <x v="0"/>
    <x v="13"/>
    <x v="13"/>
    <n v="102"/>
    <n v="120"/>
    <x v="53"/>
    <n v="30"/>
    <n v="114"/>
    <s v="MIRO"/>
    <s v="Purchase"/>
    <s v="RE"/>
    <n v="2016"/>
    <x v="1"/>
    <n v="5105606564"/>
    <n v="2677840"/>
    <n v="1"/>
    <s v="INR"/>
    <x v="0"/>
    <x v="0"/>
    <x v="0"/>
    <n v="500"/>
    <s v="KG"/>
    <m/>
    <s v="V0"/>
    <s v="0% INPUT TAX"/>
    <m/>
    <s v="CVD-12.5%"/>
    <n v="111878.5"/>
    <n v="111878.5"/>
    <n v="0"/>
    <n v="0"/>
    <n v="0"/>
    <n v="0"/>
    <m/>
    <n v="0"/>
    <n v="0"/>
    <n v="0"/>
    <n v="111878.5"/>
    <n v="0"/>
    <m/>
    <m/>
    <s v="PCP RM &amp; PM"/>
  </r>
  <r>
    <s v="ZROH"/>
    <x v="0"/>
    <x v="16"/>
    <x v="16"/>
    <n v="102"/>
    <n v="120"/>
    <x v="53"/>
    <n v="40"/>
    <n v="114"/>
    <s v="MIRO"/>
    <s v="Purchase"/>
    <s v="RE"/>
    <n v="2016"/>
    <x v="1"/>
    <n v="5105606564"/>
    <n v="2677840"/>
    <n v="1"/>
    <s v="INR"/>
    <x v="0"/>
    <x v="0"/>
    <x v="0"/>
    <n v="225"/>
    <s v="KG"/>
    <m/>
    <s v="V0"/>
    <s v="0% INPUT TAX"/>
    <m/>
    <s v="ADD. CUSTOM DUTY-4%"/>
    <n v="36614.78"/>
    <n v="36614.78"/>
    <n v="0"/>
    <n v="0"/>
    <n v="0"/>
    <n v="0"/>
    <m/>
    <n v="0"/>
    <n v="0"/>
    <n v="36614.78"/>
    <n v="0"/>
    <n v="0"/>
    <m/>
    <m/>
    <s v="PCP RM &amp; PM"/>
  </r>
  <r>
    <s v="ZROH"/>
    <x v="0"/>
    <x v="16"/>
    <x v="16"/>
    <n v="102"/>
    <n v="120"/>
    <x v="53"/>
    <n v="40"/>
    <n v="114"/>
    <s v="MIRO"/>
    <s v="Purchase"/>
    <s v="RE"/>
    <n v="2016"/>
    <x v="1"/>
    <n v="5105606564"/>
    <n v="2677840"/>
    <n v="1"/>
    <s v="INR"/>
    <x v="0"/>
    <x v="0"/>
    <x v="0"/>
    <n v="225"/>
    <s v="KG"/>
    <m/>
    <s v="V0"/>
    <s v="0% INPUT TAX"/>
    <m/>
    <s v="BASIC CUSTOM-10%"/>
    <n v="1739.2"/>
    <n v="1739.2"/>
    <n v="0"/>
    <n v="0"/>
    <n v="1739.2"/>
    <n v="0"/>
    <m/>
    <n v="0"/>
    <n v="0"/>
    <n v="0"/>
    <n v="0"/>
    <n v="0"/>
    <m/>
    <m/>
    <s v="PCP RM &amp; PM"/>
  </r>
  <r>
    <s v="ZROH"/>
    <x v="0"/>
    <x v="16"/>
    <x v="16"/>
    <n v="102"/>
    <n v="120"/>
    <x v="53"/>
    <n v="40"/>
    <n v="114"/>
    <s v="MIRO"/>
    <s v="Purchase"/>
    <s v="RE"/>
    <n v="2016"/>
    <x v="1"/>
    <n v="5105606564"/>
    <n v="2677840"/>
    <n v="1"/>
    <s v="INR"/>
    <x v="0"/>
    <x v="0"/>
    <x v="0"/>
    <n v="225"/>
    <s v="KG"/>
    <m/>
    <s v="V0"/>
    <s v="0% INPUT TAX"/>
    <m/>
    <s v="ECess - Basic Custom-2%"/>
    <n v="869"/>
    <n v="869"/>
    <n v="0"/>
    <n v="0"/>
    <n v="0"/>
    <n v="0"/>
    <m/>
    <n v="869"/>
    <n v="0"/>
    <n v="0"/>
    <n v="0"/>
    <n v="0"/>
    <m/>
    <m/>
    <s v="PCP RM &amp; PM"/>
  </r>
  <r>
    <s v="ZROH"/>
    <x v="0"/>
    <x v="16"/>
    <x v="16"/>
    <n v="102"/>
    <n v="120"/>
    <x v="53"/>
    <n v="40"/>
    <n v="114"/>
    <s v="MIRO"/>
    <s v="Purchase"/>
    <s v="RE"/>
    <n v="2016"/>
    <x v="1"/>
    <n v="5105606564"/>
    <n v="2677840"/>
    <n v="1"/>
    <s v="INR"/>
    <x v="0"/>
    <x v="0"/>
    <x v="0"/>
    <n v="225"/>
    <s v="KG"/>
    <m/>
    <s v="V0"/>
    <s v="0% INPUT TAX"/>
    <m/>
    <s v="SECess-Basic Customs-1%"/>
    <n v="18228.669999999998"/>
    <n v="18228.669999999998"/>
    <n v="0"/>
    <n v="0"/>
    <n v="0"/>
    <n v="0"/>
    <m/>
    <n v="0"/>
    <n v="18228.669999999998"/>
    <n v="0"/>
    <n v="0"/>
    <n v="0"/>
    <m/>
    <m/>
    <s v="PCP RM &amp; PM"/>
  </r>
  <r>
    <s v="ZROH"/>
    <x v="0"/>
    <x v="16"/>
    <x v="16"/>
    <n v="102"/>
    <n v="120"/>
    <x v="53"/>
    <n v="40"/>
    <n v="114"/>
    <s v="MIRO"/>
    <s v="Purchase"/>
    <s v="RE"/>
    <n v="2016"/>
    <x v="1"/>
    <n v="5105606564"/>
    <n v="2677840"/>
    <n v="1"/>
    <s v="INR"/>
    <x v="0"/>
    <x v="0"/>
    <x v="0"/>
    <n v="225"/>
    <s v="KG"/>
    <m/>
    <s v="V0"/>
    <s v="0% INPUT TAX"/>
    <m/>
    <s v="CVD-12.5%"/>
    <n v="50345.02"/>
    <n v="50345.02"/>
    <n v="0"/>
    <n v="0"/>
    <n v="0"/>
    <n v="0"/>
    <m/>
    <n v="0"/>
    <n v="0"/>
    <n v="0"/>
    <n v="50345.02"/>
    <n v="0"/>
    <m/>
    <m/>
    <s v="PCP RM &amp; PM"/>
  </r>
  <r>
    <s v="ZROH"/>
    <x v="0"/>
    <x v="13"/>
    <x v="13"/>
    <n v="102"/>
    <n v="120"/>
    <x v="56"/>
    <n v="10"/>
    <n v="114"/>
    <s v="MIRO"/>
    <s v="Purchase"/>
    <s v="RE"/>
    <n v="2016"/>
    <x v="1"/>
    <n v="5105606564"/>
    <n v="2677840"/>
    <n v="1"/>
    <s v="INR"/>
    <x v="0"/>
    <x v="0"/>
    <x v="0"/>
    <n v="400"/>
    <s v="KG"/>
    <m/>
    <s v="V0"/>
    <s v="0% INPUT TAX"/>
    <m/>
    <s v="ADD. CUSTOM DUTY-4%"/>
    <n v="32406.52"/>
    <n v="32406.52"/>
    <n v="0"/>
    <n v="0"/>
    <n v="0"/>
    <n v="0"/>
    <m/>
    <n v="0"/>
    <n v="0"/>
    <n v="32406.52"/>
    <n v="0"/>
    <n v="0"/>
    <m/>
    <m/>
    <s v="PCP RM &amp; PM"/>
  </r>
  <r>
    <s v="ZROH"/>
    <x v="0"/>
    <x v="13"/>
    <x v="13"/>
    <n v="102"/>
    <n v="120"/>
    <x v="56"/>
    <n v="10"/>
    <n v="114"/>
    <s v="MIRO"/>
    <s v="Purchase"/>
    <s v="RE"/>
    <n v="2016"/>
    <x v="1"/>
    <n v="5105606564"/>
    <n v="2677840"/>
    <n v="1"/>
    <s v="INR"/>
    <x v="0"/>
    <x v="0"/>
    <x v="0"/>
    <n v="400"/>
    <s v="KG"/>
    <m/>
    <s v="V0"/>
    <s v="0% INPUT TAX"/>
    <m/>
    <s v="BASIC CUSTOM-10%"/>
    <n v="65092.94"/>
    <n v="65092.94"/>
    <n v="0"/>
    <n v="0"/>
    <n v="65092.94"/>
    <n v="0"/>
    <m/>
    <n v="0"/>
    <n v="0"/>
    <n v="0"/>
    <n v="0"/>
    <n v="0"/>
    <m/>
    <m/>
    <s v="PCP RM &amp; PM"/>
  </r>
  <r>
    <s v="ZROH"/>
    <x v="0"/>
    <x v="13"/>
    <x v="13"/>
    <n v="102"/>
    <n v="120"/>
    <x v="56"/>
    <n v="10"/>
    <n v="114"/>
    <s v="MIRO"/>
    <s v="Purchase"/>
    <s v="RE"/>
    <n v="2016"/>
    <x v="1"/>
    <n v="5105606564"/>
    <n v="2677840"/>
    <n v="1"/>
    <s v="INR"/>
    <x v="0"/>
    <x v="0"/>
    <x v="0"/>
    <n v="400"/>
    <s v="KG"/>
    <m/>
    <s v="V0"/>
    <s v="0% INPUT TAX"/>
    <m/>
    <s v="ECess - Basic Custom-2%"/>
    <n v="3091.91"/>
    <n v="3091.91"/>
    <n v="0"/>
    <n v="0"/>
    <n v="0"/>
    <n v="0"/>
    <m/>
    <n v="3091.91"/>
    <n v="0"/>
    <n v="0"/>
    <n v="0"/>
    <n v="0"/>
    <m/>
    <m/>
    <s v="PCP RM &amp; PM"/>
  </r>
  <r>
    <s v="ZROH"/>
    <x v="0"/>
    <x v="13"/>
    <x v="13"/>
    <n v="102"/>
    <n v="120"/>
    <x v="56"/>
    <n v="10"/>
    <n v="114"/>
    <s v="MIRO"/>
    <s v="Purchase"/>
    <s v="RE"/>
    <n v="2016"/>
    <x v="1"/>
    <n v="5105606564"/>
    <n v="2677840"/>
    <n v="1"/>
    <s v="INR"/>
    <x v="0"/>
    <x v="0"/>
    <x v="0"/>
    <n v="400"/>
    <s v="KG"/>
    <m/>
    <s v="V0"/>
    <s v="0% INPUT TAX"/>
    <m/>
    <s v="SECess-Basic Customs-1%"/>
    <n v="1545.96"/>
    <n v="1545.96"/>
    <n v="0"/>
    <n v="0"/>
    <n v="0"/>
    <n v="0"/>
    <m/>
    <n v="0"/>
    <n v="1545.96"/>
    <n v="0"/>
    <n v="0"/>
    <n v="0"/>
    <m/>
    <m/>
    <s v="PCP RM &amp; PM"/>
  </r>
  <r>
    <s v="ZROH"/>
    <x v="0"/>
    <x v="13"/>
    <x v="13"/>
    <n v="102"/>
    <n v="120"/>
    <x v="56"/>
    <n v="10"/>
    <n v="114"/>
    <s v="MIRO"/>
    <s v="Purchase"/>
    <s v="RE"/>
    <n v="2016"/>
    <x v="1"/>
    <n v="5105606564"/>
    <n v="2677840"/>
    <n v="1"/>
    <s v="INR"/>
    <x v="0"/>
    <x v="0"/>
    <x v="0"/>
    <n v="400"/>
    <s v="KG"/>
    <m/>
    <s v="V0"/>
    <s v="0% INPUT TAX"/>
    <m/>
    <s v="CVD-12.5%"/>
    <n v="89502.8"/>
    <n v="89502.8"/>
    <n v="0"/>
    <n v="0"/>
    <n v="0"/>
    <n v="0"/>
    <m/>
    <n v="0"/>
    <n v="0"/>
    <n v="0"/>
    <n v="89502.8"/>
    <n v="0"/>
    <m/>
    <m/>
    <s v="PCP RM &amp; PM"/>
  </r>
  <r>
    <s v="ZPKG"/>
    <x v="1"/>
    <x v="3"/>
    <x v="3"/>
    <n v="102"/>
    <n v="115"/>
    <x v="101"/>
    <n v="10"/>
    <n v="112"/>
    <s v="MIRO"/>
    <s v="Purchase"/>
    <s v="RE"/>
    <n v="2016"/>
    <x v="0"/>
    <n v="5105606570"/>
    <n v="4358294"/>
    <n v="1"/>
    <s v="INR"/>
    <x v="0"/>
    <x v="0"/>
    <x v="0"/>
    <n v="800000"/>
    <s v="NOS"/>
    <m/>
    <s v="V0"/>
    <s v="0% INPUT TAX"/>
    <m/>
    <s v="ADD. CUSTOM DUTY-4%"/>
    <n v="31603.62"/>
    <n v="31603.62"/>
    <n v="0"/>
    <n v="0"/>
    <n v="0"/>
    <n v="0"/>
    <m/>
    <n v="0"/>
    <n v="0"/>
    <n v="31603.62"/>
    <n v="0"/>
    <n v="0"/>
    <m/>
    <m/>
    <s v="PCP RM &amp; PM"/>
  </r>
  <r>
    <s v="ZPKG"/>
    <x v="1"/>
    <x v="3"/>
    <x v="3"/>
    <n v="102"/>
    <n v="115"/>
    <x v="101"/>
    <n v="10"/>
    <n v="112"/>
    <s v="MIRO"/>
    <s v="Purchase"/>
    <s v="RE"/>
    <n v="2016"/>
    <x v="0"/>
    <n v="5105606570"/>
    <n v="4358294"/>
    <n v="1"/>
    <s v="INR"/>
    <x v="0"/>
    <x v="0"/>
    <x v="0"/>
    <n v="800000"/>
    <s v="NOS"/>
    <m/>
    <s v="V0"/>
    <s v="0% INPUT TAX"/>
    <m/>
    <s v="BASIC CUSTOM-10%"/>
    <n v="63479.360000000001"/>
    <n v="63479.360000000001"/>
    <n v="0"/>
    <n v="0"/>
    <n v="63479.360000000001"/>
    <n v="0"/>
    <m/>
    <n v="0"/>
    <n v="0"/>
    <n v="0"/>
    <n v="0"/>
    <n v="0"/>
    <m/>
    <m/>
    <s v="PCP RM &amp; PM"/>
  </r>
  <r>
    <s v="ZPKG"/>
    <x v="1"/>
    <x v="3"/>
    <x v="3"/>
    <n v="102"/>
    <n v="115"/>
    <x v="101"/>
    <n v="10"/>
    <n v="112"/>
    <s v="MIRO"/>
    <s v="Purchase"/>
    <s v="RE"/>
    <n v="2016"/>
    <x v="0"/>
    <n v="5105606570"/>
    <n v="4358294"/>
    <n v="1"/>
    <s v="INR"/>
    <x v="0"/>
    <x v="0"/>
    <x v="0"/>
    <n v="800000"/>
    <s v="NOS"/>
    <m/>
    <s v="V0"/>
    <s v="0% INPUT TAX"/>
    <m/>
    <s v="CVD-12.5%"/>
    <n v="87284.12"/>
    <n v="87284.12"/>
    <n v="0"/>
    <n v="0"/>
    <n v="0"/>
    <n v="0"/>
    <m/>
    <n v="0"/>
    <n v="0"/>
    <n v="0"/>
    <n v="87284.12"/>
    <n v="0"/>
    <m/>
    <m/>
    <s v="PCP RM &amp; PM"/>
  </r>
  <r>
    <s v="ZPKG"/>
    <x v="1"/>
    <x v="3"/>
    <x v="3"/>
    <n v="102"/>
    <n v="115"/>
    <x v="101"/>
    <n v="10"/>
    <n v="112"/>
    <s v="MIRO"/>
    <s v="Purchase"/>
    <s v="RE"/>
    <n v="2016"/>
    <x v="0"/>
    <n v="5105606570"/>
    <n v="4358294"/>
    <n v="1"/>
    <s v="INR"/>
    <x v="0"/>
    <x v="0"/>
    <x v="0"/>
    <n v="800000"/>
    <s v="NOS"/>
    <m/>
    <s v="V0"/>
    <s v="0% INPUT TAX"/>
    <m/>
    <s v="ECess - Basic Custom-2%"/>
    <n v="3015.27"/>
    <n v="3015.27"/>
    <n v="0"/>
    <n v="0"/>
    <n v="0"/>
    <n v="0"/>
    <m/>
    <n v="3015.27"/>
    <n v="0"/>
    <n v="0"/>
    <n v="0"/>
    <n v="0"/>
    <m/>
    <m/>
    <s v="PCP RM &amp; PM"/>
  </r>
  <r>
    <s v="ZPKG"/>
    <x v="1"/>
    <x v="3"/>
    <x v="3"/>
    <n v="102"/>
    <n v="115"/>
    <x v="101"/>
    <n v="10"/>
    <n v="112"/>
    <s v="MIRO"/>
    <s v="Purchase"/>
    <s v="RE"/>
    <n v="2016"/>
    <x v="0"/>
    <n v="5105606570"/>
    <n v="4358294"/>
    <n v="1"/>
    <s v="INR"/>
    <x v="0"/>
    <x v="0"/>
    <x v="0"/>
    <n v="800000"/>
    <s v="NOS"/>
    <m/>
    <s v="V0"/>
    <s v="0% INPUT TAX"/>
    <m/>
    <s v="SECess-Basic Customs-1%"/>
    <n v="1507.63"/>
    <n v="1507.63"/>
    <n v="0"/>
    <n v="0"/>
    <n v="0"/>
    <n v="0"/>
    <m/>
    <n v="0"/>
    <n v="1507.63"/>
    <n v="0"/>
    <n v="0"/>
    <n v="0"/>
    <m/>
    <m/>
    <s v="PCP RM &amp; PM"/>
  </r>
  <r>
    <s v="ZPKG"/>
    <x v="1"/>
    <x v="1"/>
    <x v="1"/>
    <n v="102"/>
    <n v="115"/>
    <x v="95"/>
    <n v="10"/>
    <n v="112"/>
    <s v="MIRO"/>
    <s v="Purchase"/>
    <s v="RE"/>
    <n v="2016"/>
    <x v="0"/>
    <n v="5105606909"/>
    <s v="1000100216A7408B"/>
    <n v="68.767499999999998"/>
    <s v="USD"/>
    <x v="15"/>
    <x v="15"/>
    <x v="8"/>
    <n v="70000"/>
    <s v="NOS"/>
    <n v="375085.45"/>
    <s v="V0"/>
    <s v="0% INPUT TAX"/>
    <s v="IMPORT"/>
    <s v="IMPORT BASIC"/>
    <n v="375085.45"/>
    <n v="0"/>
    <n v="0"/>
    <n v="0"/>
    <n v="0"/>
    <n v="0"/>
    <m/>
    <n v="0"/>
    <n v="0"/>
    <n v="0"/>
    <n v="0"/>
    <n v="0"/>
    <m/>
    <m/>
    <s v="PCP RM &amp; PM"/>
  </r>
  <r>
    <s v="ZROH"/>
    <x v="3"/>
    <x v="26"/>
    <x v="32"/>
    <n v="102"/>
    <n v="110"/>
    <x v="102"/>
    <n v="10"/>
    <n v="114"/>
    <s v="MIRO"/>
    <s v="Purchase"/>
    <s v="RE"/>
    <n v="2016"/>
    <x v="1"/>
    <n v="5105607207"/>
    <n v="400001255160"/>
    <n v="1"/>
    <s v="INR"/>
    <x v="24"/>
    <x v="24"/>
    <x v="0"/>
    <n v="10"/>
    <s v="KG"/>
    <m/>
    <s v="V0"/>
    <s v="0% INPUT TAX"/>
    <s v="TRANSPORTER"/>
    <s v="TRANSPORT LOCAL"/>
    <n v="0"/>
    <n v="0"/>
    <n v="0"/>
    <n v="0"/>
    <n v="0"/>
    <n v="0"/>
    <m/>
    <n v="0"/>
    <n v="0"/>
    <n v="0"/>
    <n v="0"/>
    <n v="0"/>
    <m/>
    <n v="5530.2"/>
    <s v="PCP RM &amp; PM"/>
  </r>
  <r>
    <s v="ZROH"/>
    <x v="3"/>
    <x v="26"/>
    <x v="32"/>
    <n v="102"/>
    <n v="110"/>
    <x v="102"/>
    <n v="10"/>
    <n v="114"/>
    <s v="MIRO"/>
    <s v="Purchase"/>
    <s v="RE"/>
    <n v="2016"/>
    <x v="1"/>
    <n v="5105607207"/>
    <n v="400001255160"/>
    <n v="1"/>
    <s v="INR"/>
    <x v="24"/>
    <x v="24"/>
    <x v="0"/>
    <n v="10"/>
    <s v="KG"/>
    <m/>
    <s v="V0"/>
    <s v="0% INPUT TAX"/>
    <s v="TRANSPORTER"/>
    <s v="TRANSPORT LOCAL"/>
    <n v="0"/>
    <n v="0"/>
    <n v="0"/>
    <n v="0"/>
    <n v="0"/>
    <n v="0"/>
    <m/>
    <n v="0"/>
    <n v="0"/>
    <n v="0"/>
    <n v="0"/>
    <n v="0"/>
    <m/>
    <n v="193.56"/>
    <s v="PCP RM &amp; PM"/>
  </r>
  <r>
    <s v="ZROH"/>
    <x v="3"/>
    <x v="26"/>
    <x v="32"/>
    <n v="102"/>
    <n v="110"/>
    <x v="102"/>
    <n v="10"/>
    <n v="114"/>
    <s v="MIRO"/>
    <s v="Purchase"/>
    <s v="RE"/>
    <n v="2016"/>
    <x v="1"/>
    <n v="5105607207"/>
    <n v="400001255160"/>
    <n v="1"/>
    <s v="INR"/>
    <x v="24"/>
    <x v="24"/>
    <x v="0"/>
    <n v="10"/>
    <s v="KG"/>
    <m/>
    <s v="V0"/>
    <s v="0% INPUT TAX"/>
    <s v="TRANSPORTER"/>
    <s v="TRANSPORT LOCAL"/>
    <n v="0"/>
    <n v="0"/>
    <n v="0"/>
    <n v="0"/>
    <n v="0"/>
    <n v="0"/>
    <m/>
    <n v="0"/>
    <n v="0"/>
    <n v="0"/>
    <n v="0"/>
    <n v="0"/>
    <m/>
    <n v="96.78"/>
    <s v="PCP RM &amp; PM"/>
  </r>
  <r>
    <s v="ZROH"/>
    <x v="3"/>
    <x v="26"/>
    <x v="32"/>
    <n v="102"/>
    <n v="110"/>
    <x v="102"/>
    <n v="10"/>
    <n v="114"/>
    <s v="MIRO"/>
    <s v="Purchase"/>
    <s v="RE"/>
    <n v="2016"/>
    <x v="1"/>
    <n v="5105607207"/>
    <n v="400001255160"/>
    <n v="1"/>
    <s v="INR"/>
    <x v="24"/>
    <x v="24"/>
    <x v="0"/>
    <n v="10"/>
    <s v="KG"/>
    <m/>
    <s v="V0"/>
    <s v="0% INPUT TAX"/>
    <s v="TRANSPORTER"/>
    <s v="TRANSPORT LOCAL"/>
    <n v="0"/>
    <n v="0"/>
    <n v="0"/>
    <n v="0"/>
    <n v="0"/>
    <n v="0"/>
    <m/>
    <n v="0"/>
    <n v="0"/>
    <n v="0"/>
    <n v="0"/>
    <n v="0"/>
    <m/>
    <n v="1504.77"/>
    <s v="PCP RM &amp; PM"/>
  </r>
  <r>
    <s v="ZROH"/>
    <x v="3"/>
    <x v="26"/>
    <x v="32"/>
    <n v="102"/>
    <n v="110"/>
    <x v="102"/>
    <n v="10"/>
    <n v="114"/>
    <s v="MIRO"/>
    <s v="Purchase"/>
    <s v="RE"/>
    <n v="2016"/>
    <x v="1"/>
    <n v="5105607207"/>
    <n v="400001255160"/>
    <n v="1"/>
    <s v="INR"/>
    <x v="24"/>
    <x v="24"/>
    <x v="0"/>
    <n v="10"/>
    <s v="KG"/>
    <m/>
    <s v="V0"/>
    <s v="0% INPUT TAX"/>
    <s v="TRANSPORTER"/>
    <s v="TRANSPORT LOCAL"/>
    <n v="0"/>
    <n v="0"/>
    <n v="0"/>
    <n v="0"/>
    <n v="0"/>
    <n v="0"/>
    <m/>
    <n v="0"/>
    <n v="0"/>
    <n v="0"/>
    <n v="0"/>
    <n v="0"/>
    <m/>
    <n v="0"/>
    <s v="PCP RM &amp; PM"/>
  </r>
  <r>
    <s v="ZROH"/>
    <x v="3"/>
    <x v="26"/>
    <x v="32"/>
    <n v="102"/>
    <n v="110"/>
    <x v="102"/>
    <n v="10"/>
    <n v="114"/>
    <s v="MIRO"/>
    <s v="Purchase"/>
    <s v="RE"/>
    <n v="2016"/>
    <x v="1"/>
    <n v="5105607207"/>
    <n v="400001255160"/>
    <n v="1"/>
    <s v="INR"/>
    <x v="24"/>
    <x v="24"/>
    <x v="0"/>
    <n v="10"/>
    <s v="KG"/>
    <m/>
    <s v="V0"/>
    <s v="0% INPUT TAX"/>
    <s v="TRANSPORTER"/>
    <s v="TRANSPORT LOCAL"/>
    <n v="0"/>
    <n v="0"/>
    <n v="0"/>
    <n v="0"/>
    <n v="0"/>
    <n v="0"/>
    <m/>
    <n v="0"/>
    <n v="0"/>
    <n v="0"/>
    <n v="0"/>
    <n v="0"/>
    <m/>
    <n v="0"/>
    <s v="PCP RM &amp; PM"/>
  </r>
  <r>
    <s v="ZROH"/>
    <x v="3"/>
    <x v="26"/>
    <x v="32"/>
    <n v="102"/>
    <n v="110"/>
    <x v="102"/>
    <n v="10"/>
    <n v="114"/>
    <s v="MIRO"/>
    <s v="Purchase"/>
    <s v="RE"/>
    <n v="2016"/>
    <x v="1"/>
    <n v="5105607207"/>
    <n v="400001255160"/>
    <n v="1"/>
    <s v="INR"/>
    <x v="24"/>
    <x v="24"/>
    <x v="0"/>
    <n v="10"/>
    <s v="KG"/>
    <m/>
    <s v="V0"/>
    <s v="0% INPUT TAX"/>
    <s v="TRANSPORTER"/>
    <s v="TRANSPORT LOCAL"/>
    <n v="0"/>
    <n v="0"/>
    <n v="0"/>
    <n v="0"/>
    <n v="0"/>
    <n v="0"/>
    <m/>
    <n v="0"/>
    <n v="0"/>
    <n v="0"/>
    <n v="0"/>
    <n v="0"/>
    <m/>
    <n v="4147.6499999999996"/>
    <s v="PCP RM &amp; PM"/>
  </r>
  <r>
    <s v="ZROH"/>
    <x v="3"/>
    <x v="26"/>
    <x v="32"/>
    <n v="102"/>
    <n v="110"/>
    <x v="102"/>
    <n v="10"/>
    <n v="114"/>
    <s v="MIRO"/>
    <s v="Purchase"/>
    <s v="RE"/>
    <n v="2016"/>
    <x v="1"/>
    <n v="5105607207"/>
    <n v="400001255160"/>
    <n v="1"/>
    <s v="INR"/>
    <x v="24"/>
    <x v="24"/>
    <x v="0"/>
    <n v="10"/>
    <s v="KG"/>
    <m/>
    <s v="V0"/>
    <s v="0% INPUT TAX"/>
    <s v="TRANSPORTER"/>
    <s v="TRANSPORT LOCAL"/>
    <n v="0"/>
    <n v="0"/>
    <n v="0"/>
    <n v="0"/>
    <n v="0"/>
    <n v="0"/>
    <m/>
    <n v="0"/>
    <n v="0"/>
    <n v="0"/>
    <n v="0"/>
    <n v="0"/>
    <m/>
    <n v="0"/>
    <s v="PCP RM &amp; PM"/>
  </r>
  <r>
    <s v="ZROH"/>
    <x v="3"/>
    <x v="26"/>
    <x v="32"/>
    <n v="102"/>
    <n v="110"/>
    <x v="102"/>
    <n v="10"/>
    <n v="114"/>
    <s v="MIRO"/>
    <s v="Purchase"/>
    <s v="RE"/>
    <n v="2016"/>
    <x v="1"/>
    <n v="5105607207"/>
    <n v="400001255160"/>
    <n v="1"/>
    <s v="INR"/>
    <x v="24"/>
    <x v="24"/>
    <x v="0"/>
    <n v="10"/>
    <s v="KG"/>
    <m/>
    <s v="V0"/>
    <s v="0% INPUT TAX"/>
    <s v="TRANSPORTER"/>
    <s v="TRANSPORT LOCAL"/>
    <n v="0"/>
    <n v="0"/>
    <n v="0"/>
    <n v="0"/>
    <n v="0"/>
    <n v="0"/>
    <m/>
    <n v="0"/>
    <n v="0"/>
    <n v="0"/>
    <n v="0"/>
    <n v="0"/>
    <m/>
    <n v="0"/>
    <s v="PCP RM &amp; PM"/>
  </r>
  <r>
    <s v="ZROH"/>
    <x v="3"/>
    <x v="26"/>
    <x v="32"/>
    <n v="102"/>
    <n v="110"/>
    <x v="102"/>
    <n v="10"/>
    <n v="114"/>
    <s v="MIRO"/>
    <s v="Purchase"/>
    <s v="RE"/>
    <n v="2016"/>
    <x v="1"/>
    <n v="5105607207"/>
    <n v="400001255160"/>
    <n v="1"/>
    <s v="INR"/>
    <x v="24"/>
    <x v="24"/>
    <x v="0"/>
    <n v="10"/>
    <s v="KG"/>
    <m/>
    <s v="V0"/>
    <s v="0% INPUT TAX"/>
    <s v="TRANSPORTER"/>
    <s v="TRANSPORT LOCAL"/>
    <n v="0"/>
    <n v="0"/>
    <n v="0"/>
    <n v="0"/>
    <n v="0"/>
    <n v="0"/>
    <m/>
    <n v="0"/>
    <n v="0"/>
    <n v="0"/>
    <n v="0"/>
    <n v="0"/>
    <m/>
    <n v="328.42"/>
    <s v="PCP RM &amp; PM"/>
  </r>
  <r>
    <s v="ZROH"/>
    <x v="3"/>
    <x v="26"/>
    <x v="32"/>
    <n v="102"/>
    <n v="110"/>
    <x v="102"/>
    <n v="10"/>
    <n v="114"/>
    <s v="MIRO"/>
    <s v="Purchase"/>
    <s v="RE"/>
    <n v="2016"/>
    <x v="1"/>
    <n v="5105607207"/>
    <n v="400001255160"/>
    <n v="1"/>
    <s v="INR"/>
    <x v="24"/>
    <x v="24"/>
    <x v="0"/>
    <n v="10"/>
    <s v="KG"/>
    <m/>
    <s v="V0"/>
    <s v="0% INPUT TAX"/>
    <s v="TRANSPORTER"/>
    <s v="TRANSPORT LOCAL"/>
    <n v="0"/>
    <n v="0"/>
    <n v="0"/>
    <n v="0"/>
    <n v="0"/>
    <n v="0"/>
    <m/>
    <n v="0"/>
    <n v="0"/>
    <n v="0"/>
    <n v="0"/>
    <n v="0"/>
    <m/>
    <n v="0"/>
    <s v="PCP RM &amp; PM"/>
  </r>
  <r>
    <s v="ZROH"/>
    <x v="3"/>
    <x v="26"/>
    <x v="32"/>
    <n v="102"/>
    <n v="110"/>
    <x v="102"/>
    <n v="10"/>
    <n v="114"/>
    <s v="MIRO"/>
    <s v="Purchase"/>
    <s v="RE"/>
    <n v="2016"/>
    <x v="1"/>
    <n v="5105607207"/>
    <n v="400001255160"/>
    <n v="1"/>
    <s v="INR"/>
    <x v="24"/>
    <x v="24"/>
    <x v="0"/>
    <n v="10"/>
    <s v="KG"/>
    <m/>
    <s v="V0"/>
    <s v="0% INPUT TAX"/>
    <s v="TRANSPORTER"/>
    <s v="TRANSPORT LOCAL"/>
    <n v="0"/>
    <n v="0"/>
    <n v="0"/>
    <n v="0"/>
    <n v="0"/>
    <n v="0"/>
    <m/>
    <n v="0"/>
    <n v="0"/>
    <n v="0"/>
    <n v="0"/>
    <n v="0"/>
    <m/>
    <n v="0"/>
    <s v="PCP RM &amp; PM"/>
  </r>
  <r>
    <s v="ZROH"/>
    <x v="3"/>
    <x v="26"/>
    <x v="32"/>
    <n v="102"/>
    <n v="110"/>
    <x v="102"/>
    <n v="10"/>
    <n v="114"/>
    <s v="MIRO"/>
    <s v="Purchase"/>
    <s v="RE"/>
    <n v="2016"/>
    <x v="1"/>
    <n v="5105607207"/>
    <n v="400001255160"/>
    <n v="1"/>
    <s v="INR"/>
    <x v="24"/>
    <x v="24"/>
    <x v="0"/>
    <n v="10"/>
    <s v="KG"/>
    <m/>
    <s v="V0"/>
    <s v="0% INPUT TAX"/>
    <s v="TRANSPORTER"/>
    <s v="TRANSPORT LOCAL"/>
    <n v="0"/>
    <n v="0"/>
    <n v="0"/>
    <n v="0"/>
    <n v="0"/>
    <n v="0"/>
    <m/>
    <n v="0"/>
    <n v="0"/>
    <n v="0"/>
    <n v="0"/>
    <n v="0"/>
    <m/>
    <n v="0"/>
    <s v="PCP RM &amp; PM"/>
  </r>
  <r>
    <s v="ZPKG"/>
    <x v="1"/>
    <x v="3"/>
    <x v="3"/>
    <n v="102"/>
    <n v="115"/>
    <x v="32"/>
    <n v="10"/>
    <n v="112"/>
    <s v="MIRO"/>
    <s v="Purchase"/>
    <s v="RE"/>
    <n v="2016"/>
    <x v="0"/>
    <n v="5105607529"/>
    <n v="2324546"/>
    <n v="1"/>
    <s v="INR"/>
    <x v="0"/>
    <x v="0"/>
    <x v="0"/>
    <n v="276000"/>
    <s v="NOS"/>
    <m/>
    <s v="V0"/>
    <s v="0% INPUT TAX"/>
    <m/>
    <s v="SECess-Basic Customs-1%"/>
    <n v="1543.88"/>
    <n v="1543.88"/>
    <n v="0"/>
    <n v="0"/>
    <n v="0"/>
    <n v="0"/>
    <m/>
    <n v="0"/>
    <n v="1543.88"/>
    <n v="0"/>
    <n v="0"/>
    <n v="0"/>
    <m/>
    <m/>
    <s v="PCP RM &amp; PM"/>
  </r>
  <r>
    <s v="ZPKG"/>
    <x v="1"/>
    <x v="3"/>
    <x v="3"/>
    <n v="102"/>
    <n v="115"/>
    <x v="32"/>
    <n v="10"/>
    <n v="112"/>
    <s v="MIRO"/>
    <s v="Purchase"/>
    <s v="RE"/>
    <n v="2016"/>
    <x v="0"/>
    <n v="5105607529"/>
    <n v="2324546"/>
    <n v="1"/>
    <s v="INR"/>
    <x v="0"/>
    <x v="0"/>
    <x v="0"/>
    <n v="276000"/>
    <s v="NOS"/>
    <m/>
    <s v="V0"/>
    <s v="0% INPUT TAX"/>
    <m/>
    <s v="ECess - Basic Custom-2%"/>
    <n v="3087.76"/>
    <n v="3087.76"/>
    <n v="0"/>
    <n v="0"/>
    <n v="0"/>
    <n v="0"/>
    <m/>
    <n v="3087.76"/>
    <n v="0"/>
    <n v="0"/>
    <n v="0"/>
    <n v="0"/>
    <m/>
    <m/>
    <s v="PCP RM &amp; PM"/>
  </r>
  <r>
    <s v="ZPKG"/>
    <x v="1"/>
    <x v="3"/>
    <x v="3"/>
    <n v="102"/>
    <n v="115"/>
    <x v="32"/>
    <n v="10"/>
    <n v="112"/>
    <s v="MIRO"/>
    <s v="Purchase"/>
    <s v="RE"/>
    <n v="2016"/>
    <x v="0"/>
    <n v="5105607529"/>
    <n v="2324546"/>
    <n v="1"/>
    <s v="INR"/>
    <x v="0"/>
    <x v="0"/>
    <x v="0"/>
    <n v="276000"/>
    <s v="NOS"/>
    <m/>
    <s v="V0"/>
    <s v="0% INPUT TAX"/>
    <m/>
    <s v="CVD-12.5%"/>
    <n v="106267.2"/>
    <n v="106267.2"/>
    <n v="0"/>
    <n v="0"/>
    <n v="0"/>
    <n v="0"/>
    <m/>
    <n v="0"/>
    <n v="0"/>
    <n v="0"/>
    <n v="106267.2"/>
    <n v="0"/>
    <m/>
    <m/>
    <s v="PCP RM &amp; PM"/>
  </r>
  <r>
    <s v="ZPKG"/>
    <x v="1"/>
    <x v="3"/>
    <x v="3"/>
    <n v="102"/>
    <n v="115"/>
    <x v="32"/>
    <n v="10"/>
    <n v="112"/>
    <s v="MIRO"/>
    <s v="Purchase"/>
    <s v="RE"/>
    <n v="2016"/>
    <x v="0"/>
    <n v="5105607529"/>
    <n v="2324546"/>
    <n v="1"/>
    <s v="INR"/>
    <x v="0"/>
    <x v="0"/>
    <x v="0"/>
    <n v="276000"/>
    <s v="NOS"/>
    <m/>
    <s v="V0"/>
    <s v="0% INPUT TAX"/>
    <m/>
    <s v="BASIC CUSTOM-6%"/>
    <n v="48121"/>
    <n v="48121"/>
    <n v="48121"/>
    <n v="0"/>
    <n v="0"/>
    <n v="0"/>
    <m/>
    <n v="0"/>
    <n v="0"/>
    <n v="0"/>
    <n v="0"/>
    <n v="0"/>
    <m/>
    <m/>
    <s v="PCP RM &amp; PM"/>
  </r>
  <r>
    <s v="ZPKG"/>
    <x v="1"/>
    <x v="3"/>
    <x v="3"/>
    <n v="102"/>
    <n v="115"/>
    <x v="32"/>
    <n v="10"/>
    <n v="112"/>
    <s v="MIRO"/>
    <s v="Purchase"/>
    <s v="RE"/>
    <n v="2016"/>
    <x v="0"/>
    <n v="5105607529"/>
    <n v="2324546"/>
    <n v="1"/>
    <s v="INR"/>
    <x v="0"/>
    <x v="0"/>
    <x v="0"/>
    <n v="276000"/>
    <s v="NOS"/>
    <m/>
    <s v="V0"/>
    <s v="0% INPUT TAX"/>
    <m/>
    <s v="ADD. CUSTOM DUTY-4%"/>
    <n v="38441.4"/>
    <n v="38441.4"/>
    <n v="0"/>
    <n v="0"/>
    <n v="0"/>
    <n v="0"/>
    <m/>
    <n v="0"/>
    <n v="0"/>
    <n v="38441.4"/>
    <n v="0"/>
    <n v="0"/>
    <m/>
    <m/>
    <s v="PCP RM &amp; PM"/>
  </r>
  <r>
    <s v="ZROH"/>
    <x v="3"/>
    <x v="11"/>
    <x v="11"/>
    <n v="102"/>
    <n v="110"/>
    <x v="96"/>
    <n v="10"/>
    <n v="114"/>
    <s v="MIRO"/>
    <s v="Purchase"/>
    <s v="RE"/>
    <n v="2016"/>
    <x v="1"/>
    <n v="5105607588"/>
    <n v="8955767"/>
    <n v="75.069599999999994"/>
    <s v="EUR"/>
    <x v="9"/>
    <x v="9"/>
    <x v="5"/>
    <n v="190"/>
    <s v="KG"/>
    <n v="76308.25"/>
    <s v="V0"/>
    <s v="0% INPUT TAX"/>
    <s v="IMPORT"/>
    <s v="IMPORT BASIC"/>
    <n v="76308.25"/>
    <n v="0"/>
    <n v="0"/>
    <n v="0"/>
    <n v="0"/>
    <n v="0"/>
    <m/>
    <n v="0"/>
    <n v="0"/>
    <n v="0"/>
    <n v="0"/>
    <n v="0"/>
    <m/>
    <m/>
    <s v="PCP RM &amp; PM"/>
  </r>
  <r>
    <s v="ZROH"/>
    <x v="3"/>
    <x v="11"/>
    <x v="11"/>
    <n v="102"/>
    <n v="110"/>
    <x v="96"/>
    <n v="20"/>
    <n v="114"/>
    <s v="MIRO"/>
    <s v="Purchase"/>
    <s v="RE"/>
    <n v="2016"/>
    <x v="1"/>
    <n v="5105607588"/>
    <n v="8955767"/>
    <n v="75.069599999999994"/>
    <s v="EUR"/>
    <x v="9"/>
    <x v="9"/>
    <x v="5"/>
    <n v="190"/>
    <s v="KG"/>
    <n v="76308.25"/>
    <s v="V0"/>
    <s v="0% INPUT TAX"/>
    <s v="IMPORT"/>
    <s v="IMPORT BASIC"/>
    <n v="76308.25"/>
    <n v="0"/>
    <n v="0"/>
    <n v="0"/>
    <n v="0"/>
    <n v="0"/>
    <m/>
    <n v="0"/>
    <n v="0"/>
    <n v="0"/>
    <n v="0"/>
    <n v="0"/>
    <m/>
    <m/>
    <s v="PCP RM &amp; PM"/>
  </r>
  <r>
    <s v="ZROH"/>
    <x v="3"/>
    <x v="11"/>
    <x v="11"/>
    <n v="102"/>
    <n v="110"/>
    <x v="96"/>
    <n v="30"/>
    <n v="114"/>
    <s v="MIRO"/>
    <s v="Purchase"/>
    <s v="RE"/>
    <n v="2016"/>
    <x v="1"/>
    <n v="5105607588"/>
    <n v="8955767"/>
    <n v="75.069599999999994"/>
    <s v="EUR"/>
    <x v="9"/>
    <x v="9"/>
    <x v="5"/>
    <n v="190"/>
    <s v="KG"/>
    <n v="76308.25"/>
    <s v="V0"/>
    <s v="0% INPUT TAX"/>
    <s v="IMPORT"/>
    <s v="IMPORT BASIC"/>
    <n v="76308.25"/>
    <n v="0"/>
    <n v="0"/>
    <n v="0"/>
    <n v="0"/>
    <n v="0"/>
    <m/>
    <n v="0"/>
    <n v="0"/>
    <n v="0"/>
    <n v="0"/>
    <n v="0"/>
    <m/>
    <m/>
    <s v="PCP RM &amp; PM"/>
  </r>
  <r>
    <s v="ZROH"/>
    <x v="3"/>
    <x v="11"/>
    <x v="11"/>
    <n v="102"/>
    <n v="110"/>
    <x v="96"/>
    <n v="10"/>
    <n v="114"/>
    <s v="MIRO"/>
    <s v="Purchase"/>
    <s v="RE"/>
    <n v="2016"/>
    <x v="1"/>
    <n v="5105607588"/>
    <n v="8955767"/>
    <n v="75.069599999999994"/>
    <s v="EUR"/>
    <x v="9"/>
    <x v="9"/>
    <x v="5"/>
    <n v="190"/>
    <s v="KG"/>
    <n v="21269.47"/>
    <s v="V0"/>
    <s v="0% INPUT TAX"/>
    <s v="IMPORT"/>
    <s v="IMPORT BASIC"/>
    <n v="21269.47"/>
    <n v="0"/>
    <n v="0"/>
    <n v="0"/>
    <n v="0"/>
    <n v="0"/>
    <m/>
    <n v="0"/>
    <n v="0"/>
    <n v="0"/>
    <n v="0"/>
    <n v="0"/>
    <m/>
    <m/>
    <s v="PCP RM &amp; PM"/>
  </r>
  <r>
    <s v="ZROH"/>
    <x v="3"/>
    <x v="11"/>
    <x v="11"/>
    <n v="102"/>
    <n v="110"/>
    <x v="96"/>
    <n v="20"/>
    <n v="114"/>
    <s v="MIRO"/>
    <s v="Purchase"/>
    <s v="RE"/>
    <n v="2016"/>
    <x v="1"/>
    <n v="5105607588"/>
    <n v="8955767"/>
    <n v="75.069599999999994"/>
    <s v="EUR"/>
    <x v="9"/>
    <x v="9"/>
    <x v="5"/>
    <n v="190"/>
    <s v="KG"/>
    <n v="21269.47"/>
    <s v="V0"/>
    <s v="0% INPUT TAX"/>
    <s v="IMPORT"/>
    <s v="IMPORT BASIC"/>
    <n v="21269.47"/>
    <n v="0"/>
    <n v="0"/>
    <n v="0"/>
    <n v="0"/>
    <n v="0"/>
    <m/>
    <n v="0"/>
    <n v="0"/>
    <n v="0"/>
    <n v="0"/>
    <n v="0"/>
    <m/>
    <m/>
    <s v="PCP RM &amp; PM"/>
  </r>
  <r>
    <s v="ZROH"/>
    <x v="3"/>
    <x v="11"/>
    <x v="11"/>
    <n v="102"/>
    <n v="110"/>
    <x v="96"/>
    <n v="30"/>
    <n v="114"/>
    <s v="MIRO"/>
    <s v="Purchase"/>
    <s v="RE"/>
    <n v="2016"/>
    <x v="1"/>
    <n v="5105607588"/>
    <n v="8955767"/>
    <n v="75.069599999999994"/>
    <s v="EUR"/>
    <x v="9"/>
    <x v="9"/>
    <x v="5"/>
    <n v="190"/>
    <s v="KG"/>
    <n v="21270.22"/>
    <s v="V0"/>
    <s v="0% INPUT TAX"/>
    <s v="IMPORT"/>
    <s v="IMPORT BASIC"/>
    <n v="21270.22"/>
    <n v="0"/>
    <n v="0"/>
    <n v="0"/>
    <n v="0"/>
    <n v="0"/>
    <m/>
    <n v="0"/>
    <n v="0"/>
    <n v="0"/>
    <n v="0"/>
    <n v="0"/>
    <m/>
    <m/>
    <s v="PCP RM &amp; PM"/>
  </r>
  <r>
    <s v="ZPKG"/>
    <x v="1"/>
    <x v="3"/>
    <x v="3"/>
    <n v="102"/>
    <n v="115"/>
    <x v="88"/>
    <n v="10"/>
    <n v="112"/>
    <s v="MIRO"/>
    <s v="Purchase"/>
    <s v="RE"/>
    <n v="2016"/>
    <x v="0"/>
    <n v="5105607512"/>
    <n v="1772"/>
    <n v="1"/>
    <s v="INR"/>
    <x v="4"/>
    <x v="4"/>
    <x v="0"/>
    <n v="800000"/>
    <s v="NOS"/>
    <m/>
    <s v="V0"/>
    <s v="0% INPUT TAX"/>
    <s v="CHA"/>
    <s v="CLEARING CHARGES"/>
    <n v="0"/>
    <n v="0"/>
    <n v="0"/>
    <n v="0"/>
    <n v="0"/>
    <n v="0"/>
    <m/>
    <n v="0"/>
    <n v="0"/>
    <n v="0"/>
    <n v="0"/>
    <n v="8999.77"/>
    <m/>
    <m/>
    <s v="PCP RM &amp; PM"/>
  </r>
  <r>
    <s v="ZPKG"/>
    <x v="1"/>
    <x v="3"/>
    <x v="3"/>
    <n v="102"/>
    <n v="115"/>
    <x v="88"/>
    <n v="10"/>
    <n v="112"/>
    <s v="MIRO"/>
    <s v="Purchase"/>
    <s v="RE"/>
    <n v="2016"/>
    <x v="0"/>
    <n v="5105607512"/>
    <n v="1772"/>
    <n v="1"/>
    <s v="INR"/>
    <x v="4"/>
    <x v="4"/>
    <x v="0"/>
    <n v="800000"/>
    <s v="NOS"/>
    <m/>
    <s v="V0"/>
    <s v="0% INPUT TAX"/>
    <s v="CHA"/>
    <s v="CLEARING CHARGES"/>
    <n v="0"/>
    <n v="0"/>
    <n v="0"/>
    <n v="0"/>
    <n v="0"/>
    <n v="0"/>
    <m/>
    <n v="0"/>
    <n v="0"/>
    <n v="0"/>
    <n v="0"/>
    <n v="2000.17"/>
    <m/>
    <m/>
    <s v="PCP RM &amp; PM"/>
  </r>
  <r>
    <s v="ZPKG"/>
    <x v="1"/>
    <x v="3"/>
    <x v="3"/>
    <n v="102"/>
    <n v="115"/>
    <x v="88"/>
    <n v="10"/>
    <n v="112"/>
    <s v="MIRO"/>
    <s v="Purchase"/>
    <s v="RE"/>
    <n v="2016"/>
    <x v="0"/>
    <n v="5105607512"/>
    <n v="1772"/>
    <n v="1"/>
    <s v="INR"/>
    <x v="4"/>
    <x v="4"/>
    <x v="0"/>
    <n v="800000"/>
    <s v="NOS"/>
    <m/>
    <s v="V0"/>
    <s v="0% INPUT TAX"/>
    <s v="CHA"/>
    <s v="CLEARING CHARGES"/>
    <n v="0"/>
    <n v="0"/>
    <n v="0"/>
    <n v="0"/>
    <n v="0"/>
    <n v="0"/>
    <m/>
    <n v="0"/>
    <n v="0"/>
    <n v="0"/>
    <n v="0"/>
    <n v="1000.09"/>
    <m/>
    <m/>
    <s v="PCP RM &amp; PM"/>
  </r>
  <r>
    <s v="ZPKG"/>
    <x v="1"/>
    <x v="3"/>
    <x v="3"/>
    <n v="102"/>
    <n v="115"/>
    <x v="88"/>
    <n v="10"/>
    <n v="112"/>
    <s v="MIRO"/>
    <s v="Purchase"/>
    <s v="RE"/>
    <n v="2016"/>
    <x v="0"/>
    <n v="5105607512"/>
    <n v="1772"/>
    <n v="1"/>
    <s v="INR"/>
    <x v="4"/>
    <x v="4"/>
    <x v="0"/>
    <n v="800000"/>
    <s v="NOS"/>
    <m/>
    <s v="V0"/>
    <s v="0% INPUT TAX"/>
    <s v="CHA"/>
    <s v="CLEARING CHARGES"/>
    <n v="0"/>
    <n v="0"/>
    <n v="0"/>
    <n v="0"/>
    <n v="0"/>
    <n v="0"/>
    <m/>
    <n v="0"/>
    <n v="0"/>
    <n v="0"/>
    <n v="0"/>
    <n v="29151.88"/>
    <m/>
    <m/>
    <s v="PCP RM &amp; PM"/>
  </r>
  <r>
    <s v="ZPKG"/>
    <x v="1"/>
    <x v="3"/>
    <x v="3"/>
    <n v="102"/>
    <n v="115"/>
    <x v="88"/>
    <n v="10"/>
    <n v="112"/>
    <s v="MIRO"/>
    <s v="Purchase"/>
    <s v="RE"/>
    <n v="2016"/>
    <x v="0"/>
    <n v="5105607512"/>
    <n v="1772"/>
    <n v="1"/>
    <s v="INR"/>
    <x v="4"/>
    <x v="4"/>
    <x v="0"/>
    <n v="800000"/>
    <s v="NOS"/>
    <m/>
    <s v="V0"/>
    <s v="0% INPUT TAX"/>
    <s v="CHA"/>
    <s v="CLEARING CHARGES"/>
    <n v="0"/>
    <n v="0"/>
    <n v="0"/>
    <n v="0"/>
    <n v="0"/>
    <n v="0"/>
    <m/>
    <n v="0"/>
    <n v="0"/>
    <n v="0"/>
    <n v="0"/>
    <n v="8000"/>
    <m/>
    <m/>
    <s v="PCP RM &amp; PM"/>
  </r>
  <r>
    <s v="ZPKG"/>
    <x v="1"/>
    <x v="3"/>
    <x v="3"/>
    <n v="102"/>
    <n v="115"/>
    <x v="88"/>
    <n v="10"/>
    <n v="112"/>
    <s v="MIRO"/>
    <s v="Purchase"/>
    <s v="RE"/>
    <n v="2016"/>
    <x v="0"/>
    <n v="5105607512"/>
    <n v="1772"/>
    <n v="1"/>
    <s v="INR"/>
    <x v="4"/>
    <x v="4"/>
    <x v="0"/>
    <n v="800000"/>
    <s v="NOS"/>
    <m/>
    <s v="V0"/>
    <s v="0% INPUT TAX"/>
    <s v="CHA"/>
    <s v="CLEARING CHARGES"/>
    <n v="0"/>
    <n v="0"/>
    <n v="0"/>
    <n v="0"/>
    <n v="0"/>
    <n v="0"/>
    <m/>
    <n v="0"/>
    <n v="0"/>
    <n v="0"/>
    <n v="0"/>
    <n v="1000.09"/>
    <m/>
    <m/>
    <s v="PCP RM &amp; PM"/>
  </r>
  <r>
    <s v="ZROH"/>
    <x v="2"/>
    <x v="15"/>
    <x v="15"/>
    <n v="102"/>
    <n v="120"/>
    <x v="60"/>
    <n v="20"/>
    <n v="114"/>
    <s v="MIRO"/>
    <s v="Purchase"/>
    <s v="RE"/>
    <n v="2016"/>
    <x v="1"/>
    <n v="5105607424"/>
    <n v="2708652"/>
    <n v="1"/>
    <s v="INR"/>
    <x v="0"/>
    <x v="0"/>
    <x v="0"/>
    <n v="1000"/>
    <s v="KG"/>
    <m/>
    <s v="V0"/>
    <s v="0% INPUT TAX"/>
    <m/>
    <s v="CVD-12.5%"/>
    <n v="46993.2"/>
    <n v="46993.2"/>
    <n v="0"/>
    <n v="0"/>
    <n v="0"/>
    <n v="0"/>
    <m/>
    <n v="0"/>
    <n v="0"/>
    <n v="0"/>
    <n v="46993.2"/>
    <n v="0"/>
    <m/>
    <m/>
    <s v="PCP RM &amp; PM"/>
  </r>
  <r>
    <s v="ZROH"/>
    <x v="2"/>
    <x v="15"/>
    <x v="15"/>
    <n v="102"/>
    <n v="120"/>
    <x v="60"/>
    <n v="20"/>
    <n v="114"/>
    <s v="MIRO"/>
    <s v="Purchase"/>
    <s v="RE"/>
    <n v="2016"/>
    <x v="1"/>
    <n v="5105607424"/>
    <n v="2708652"/>
    <n v="1"/>
    <s v="INR"/>
    <x v="0"/>
    <x v="0"/>
    <x v="0"/>
    <n v="1000"/>
    <s v="KG"/>
    <m/>
    <s v="V0"/>
    <s v="0% INPUT TAX"/>
    <m/>
    <s v="ADD. CUSTOM DUTY-4%"/>
    <n v="17005.419999999998"/>
    <n v="17005.419999999998"/>
    <n v="0"/>
    <n v="0"/>
    <n v="0"/>
    <n v="0"/>
    <m/>
    <n v="0"/>
    <n v="0"/>
    <n v="17005.419999999998"/>
    <n v="0"/>
    <n v="0"/>
    <m/>
    <m/>
    <s v="PCP RM &amp; PM"/>
  </r>
  <r>
    <s v="ZROH"/>
    <x v="2"/>
    <x v="15"/>
    <x v="15"/>
    <n v="102"/>
    <n v="120"/>
    <x v="60"/>
    <n v="20"/>
    <n v="114"/>
    <s v="MIRO"/>
    <s v="Purchase"/>
    <s v="RE"/>
    <n v="2016"/>
    <x v="1"/>
    <n v="5105607424"/>
    <n v="2708652"/>
    <n v="1"/>
    <s v="INR"/>
    <x v="0"/>
    <x v="0"/>
    <x v="0"/>
    <n v="1000"/>
    <s v="KG"/>
    <m/>
    <s v="V0"/>
    <s v="0% INPUT TAX"/>
    <m/>
    <s v="SECess-Basic Customs-1%"/>
    <n v="732"/>
    <n v="732"/>
    <n v="0"/>
    <n v="0"/>
    <n v="0"/>
    <n v="0"/>
    <m/>
    <n v="0"/>
    <n v="732"/>
    <n v="0"/>
    <n v="0"/>
    <n v="0"/>
    <m/>
    <m/>
    <s v="PCP RM &amp; PM"/>
  </r>
  <r>
    <s v="ZROH"/>
    <x v="2"/>
    <x v="15"/>
    <x v="15"/>
    <n v="102"/>
    <n v="120"/>
    <x v="60"/>
    <n v="20"/>
    <n v="114"/>
    <s v="MIRO"/>
    <s v="Purchase"/>
    <s v="RE"/>
    <n v="2016"/>
    <x v="1"/>
    <n v="5105607424"/>
    <n v="2708652"/>
    <n v="1"/>
    <s v="INR"/>
    <x v="0"/>
    <x v="0"/>
    <x v="0"/>
    <n v="1000"/>
    <s v="KG"/>
    <m/>
    <s v="V0"/>
    <s v="0% INPUT TAX"/>
    <m/>
    <s v="ECess - Basic Custom-2%"/>
    <n v="1194.3800000000001"/>
    <n v="1194.3800000000001"/>
    <n v="0"/>
    <n v="0"/>
    <n v="0"/>
    <n v="0"/>
    <m/>
    <n v="1194.3800000000001"/>
    <n v="0"/>
    <n v="0"/>
    <n v="0"/>
    <n v="0"/>
    <m/>
    <m/>
    <s v="PCP RM &amp; PM"/>
  </r>
  <r>
    <s v="ZROH"/>
    <x v="2"/>
    <x v="15"/>
    <x v="15"/>
    <n v="102"/>
    <n v="120"/>
    <x v="60"/>
    <n v="20"/>
    <n v="114"/>
    <s v="MIRO"/>
    <s v="Purchase"/>
    <s v="RE"/>
    <n v="2016"/>
    <x v="1"/>
    <n v="5105607424"/>
    <n v="2708652"/>
    <n v="1"/>
    <s v="INR"/>
    <x v="0"/>
    <x v="0"/>
    <x v="0"/>
    <n v="1000"/>
    <s v="KG"/>
    <m/>
    <s v="V0"/>
    <s v="0% INPUT TAX"/>
    <m/>
    <s v="BASIC CUSTOM-7.5%"/>
    <n v="26228.77"/>
    <n v="26228.77"/>
    <n v="0"/>
    <n v="26228.77"/>
    <n v="0"/>
    <n v="0"/>
    <m/>
    <n v="0"/>
    <n v="0"/>
    <n v="0"/>
    <n v="0"/>
    <n v="0"/>
    <m/>
    <m/>
    <s v="PCP RM &amp; PM"/>
  </r>
  <r>
    <s v="ZROH"/>
    <x v="2"/>
    <x v="15"/>
    <x v="15"/>
    <n v="102"/>
    <n v="120"/>
    <x v="60"/>
    <n v="30"/>
    <n v="114"/>
    <s v="MIRO"/>
    <s v="Purchase"/>
    <s v="RE"/>
    <n v="2016"/>
    <x v="1"/>
    <n v="5105607424"/>
    <n v="2708652"/>
    <n v="1"/>
    <s v="INR"/>
    <x v="0"/>
    <x v="0"/>
    <x v="0"/>
    <n v="1600"/>
    <s v="KG"/>
    <m/>
    <s v="V0"/>
    <s v="0% INPUT TAX"/>
    <m/>
    <s v="BASIC CUSTOM-7.5%"/>
    <n v="41966.02"/>
    <n v="41966.02"/>
    <n v="0"/>
    <n v="41966.02"/>
    <n v="0"/>
    <n v="0"/>
    <m/>
    <n v="0"/>
    <n v="0"/>
    <n v="0"/>
    <n v="0"/>
    <n v="0"/>
    <m/>
    <m/>
    <s v="PCP RM &amp; PM"/>
  </r>
  <r>
    <s v="ZROH"/>
    <x v="2"/>
    <x v="15"/>
    <x v="15"/>
    <n v="102"/>
    <n v="120"/>
    <x v="60"/>
    <n v="30"/>
    <n v="114"/>
    <s v="MIRO"/>
    <s v="Purchase"/>
    <s v="RE"/>
    <n v="2016"/>
    <x v="1"/>
    <n v="5105607424"/>
    <n v="2708652"/>
    <n v="1"/>
    <s v="INR"/>
    <x v="0"/>
    <x v="0"/>
    <x v="0"/>
    <n v="1600"/>
    <s v="KG"/>
    <m/>
    <s v="V0"/>
    <s v="0% INPUT TAX"/>
    <m/>
    <s v="ECess - Basic Custom-2%"/>
    <n v="1171.55"/>
    <n v="1171.55"/>
    <n v="0"/>
    <n v="0"/>
    <n v="0"/>
    <n v="0"/>
    <m/>
    <n v="1171.55"/>
    <n v="0"/>
    <n v="0"/>
    <n v="0"/>
    <n v="0"/>
    <m/>
    <m/>
    <s v="PCP RM &amp; PM"/>
  </r>
  <r>
    <s v="ZROH"/>
    <x v="2"/>
    <x v="15"/>
    <x v="15"/>
    <n v="102"/>
    <n v="120"/>
    <x v="60"/>
    <n v="30"/>
    <n v="114"/>
    <s v="MIRO"/>
    <s v="Purchase"/>
    <s v="RE"/>
    <n v="2016"/>
    <x v="1"/>
    <n v="5105607424"/>
    <n v="2708652"/>
    <n v="1"/>
    <s v="INR"/>
    <x v="0"/>
    <x v="0"/>
    <x v="0"/>
    <n v="1600"/>
    <s v="KG"/>
    <m/>
    <s v="V0"/>
    <s v="0% INPUT TAX"/>
    <m/>
    <s v="ADD. CUSTOM DUTY-4%"/>
    <n v="26014.5"/>
    <n v="26014.5"/>
    <n v="0"/>
    <n v="0"/>
    <n v="0"/>
    <n v="0"/>
    <m/>
    <n v="0"/>
    <n v="0"/>
    <n v="26014.5"/>
    <n v="0"/>
    <n v="0"/>
    <m/>
    <m/>
    <s v="PCP RM &amp; PM"/>
  </r>
  <r>
    <s v="ZROH"/>
    <x v="2"/>
    <x v="15"/>
    <x v="15"/>
    <n v="102"/>
    <n v="120"/>
    <x v="60"/>
    <n v="30"/>
    <n v="114"/>
    <s v="MIRO"/>
    <s v="Purchase"/>
    <s v="RE"/>
    <n v="2016"/>
    <x v="1"/>
    <n v="5105607424"/>
    <n v="2708652"/>
    <n v="1"/>
    <s v="INR"/>
    <x v="0"/>
    <x v="0"/>
    <x v="0"/>
    <n v="1600"/>
    <s v="KG"/>
    <m/>
    <s v="V0"/>
    <s v="0% INPUT TAX"/>
    <m/>
    <s v="CVD-12.5%"/>
    <n v="75189.119999999995"/>
    <n v="75189.119999999995"/>
    <n v="0"/>
    <n v="0"/>
    <n v="0"/>
    <n v="0"/>
    <m/>
    <n v="0"/>
    <n v="0"/>
    <n v="0"/>
    <n v="75189.119999999995"/>
    <n v="0"/>
    <m/>
    <m/>
    <s v="PCP RM &amp; PM"/>
  </r>
  <r>
    <s v="ZPKG"/>
    <x v="1"/>
    <x v="3"/>
    <x v="3"/>
    <n v="102"/>
    <n v="115"/>
    <x v="77"/>
    <n v="10"/>
    <n v="112"/>
    <s v="MIRO"/>
    <s v="Purchase"/>
    <s v="RE"/>
    <n v="2016"/>
    <x v="0"/>
    <n v="5105607604"/>
    <s v="SI15-05361"/>
    <n v="68.605999999999995"/>
    <s v="USD"/>
    <x v="1"/>
    <x v="1"/>
    <x v="1"/>
    <n v="688000"/>
    <s v="NOS"/>
    <n v="1307465.71"/>
    <s v="V0"/>
    <s v="0% INPUT TAX"/>
    <s v="IMPORT"/>
    <s v="IMPORT BASIC"/>
    <n v="1307465.71"/>
    <n v="0"/>
    <n v="0"/>
    <n v="0"/>
    <n v="0"/>
    <n v="0"/>
    <m/>
    <n v="0"/>
    <n v="0"/>
    <n v="0"/>
    <n v="0"/>
    <n v="0"/>
    <m/>
    <m/>
    <s v="PCP RM &amp; PM"/>
  </r>
  <r>
    <s v="ZROH"/>
    <x v="2"/>
    <x v="9"/>
    <x v="9"/>
    <n v="102"/>
    <n v="115"/>
    <x v="92"/>
    <n v="30"/>
    <n v="112"/>
    <s v="MIRO"/>
    <s v="Purchase"/>
    <s v="RE"/>
    <n v="2016"/>
    <x v="0"/>
    <n v="5105607606"/>
    <n v="6554547069"/>
    <n v="75.069599999999994"/>
    <s v="EUR"/>
    <x v="14"/>
    <x v="14"/>
    <x v="2"/>
    <n v="240"/>
    <s v="KG"/>
    <n v="171338.86"/>
    <s v="V0"/>
    <s v="0% INPUT TAX"/>
    <s v="IMPORT"/>
    <s v="IMPORT BASIC"/>
    <n v="171338.86"/>
    <n v="0"/>
    <n v="0"/>
    <n v="0"/>
    <n v="0"/>
    <n v="0"/>
    <m/>
    <n v="0"/>
    <n v="0"/>
    <n v="0"/>
    <n v="0"/>
    <n v="0"/>
    <m/>
    <m/>
    <s v="PCP RM &amp; PM"/>
  </r>
  <r>
    <s v="ZROH"/>
    <x v="0"/>
    <x v="8"/>
    <x v="8"/>
    <n v="102"/>
    <n v="110"/>
    <x v="93"/>
    <n v="10"/>
    <n v="114"/>
    <s v="MIRO"/>
    <s v="Purchase"/>
    <s v="RE"/>
    <n v="2016"/>
    <x v="1"/>
    <n v="5105607826"/>
    <n v="2517007"/>
    <n v="73.5214"/>
    <s v="EUR"/>
    <x v="8"/>
    <x v="8"/>
    <x v="4"/>
    <n v="600"/>
    <s v="KG"/>
    <n v="521854.9"/>
    <s v="V0"/>
    <s v="0% INPUT TAX"/>
    <s v="IMPORT"/>
    <s v="IMPORT BASIC"/>
    <n v="521854.9"/>
    <n v="0"/>
    <n v="0"/>
    <n v="0"/>
    <n v="0"/>
    <n v="0"/>
    <m/>
    <n v="0"/>
    <n v="0"/>
    <n v="0"/>
    <n v="0"/>
    <n v="0"/>
    <m/>
    <m/>
    <s v="PCP RM &amp; PM"/>
  </r>
  <r>
    <s v="ZROH"/>
    <x v="0"/>
    <x v="8"/>
    <x v="8"/>
    <n v="102"/>
    <n v="110"/>
    <x v="93"/>
    <n v="10"/>
    <n v="114"/>
    <s v="MIRO"/>
    <s v="Purchase"/>
    <s v="RE"/>
    <n v="2016"/>
    <x v="1"/>
    <n v="5105607826"/>
    <n v="2517007"/>
    <n v="73.5214"/>
    <s v="EUR"/>
    <x v="8"/>
    <x v="8"/>
    <x v="4"/>
    <n v="600"/>
    <s v="KG"/>
    <n v="115652.84"/>
    <s v="V0"/>
    <s v="0% INPUT TAX"/>
    <s v="IMPORT"/>
    <s v="IMPORT BASIC"/>
    <n v="115652.84"/>
    <n v="0"/>
    <n v="0"/>
    <n v="0"/>
    <n v="0"/>
    <n v="0"/>
    <m/>
    <n v="0"/>
    <n v="0"/>
    <n v="0"/>
    <n v="0"/>
    <n v="0"/>
    <m/>
    <m/>
    <s v="PCP RM &amp; PM"/>
  </r>
  <r>
    <s v="ZROH"/>
    <x v="3"/>
    <x v="26"/>
    <x v="32"/>
    <n v="102"/>
    <n v="110"/>
    <x v="102"/>
    <n v="10"/>
    <n v="114"/>
    <s v="MIRO"/>
    <s v="Purchase"/>
    <s v="RE"/>
    <n v="2016"/>
    <x v="1"/>
    <n v="5105607827"/>
    <s v="KS29378"/>
    <n v="73.5214"/>
    <s v="EUR"/>
    <x v="25"/>
    <x v="25"/>
    <x v="11"/>
    <n v="10"/>
    <s v="KG"/>
    <n v="16601.13"/>
    <s v="V0"/>
    <s v="0% INPUT TAX"/>
    <s v="IMPORT"/>
    <s v="IMPORT BASIC"/>
    <n v="16601.13"/>
    <n v="0"/>
    <n v="0"/>
    <n v="0"/>
    <n v="0"/>
    <n v="0"/>
    <m/>
    <n v="0"/>
    <n v="0"/>
    <n v="0"/>
    <n v="0"/>
    <n v="0"/>
    <m/>
    <m/>
    <s v="PCP RM &amp; PM"/>
  </r>
  <r>
    <s v="ZROH"/>
    <x v="2"/>
    <x v="9"/>
    <x v="9"/>
    <n v="102"/>
    <n v="115"/>
    <x v="92"/>
    <n v="40"/>
    <n v="112"/>
    <s v="MIRO"/>
    <s v="Purchase"/>
    <s v="RE"/>
    <n v="2016"/>
    <x v="0"/>
    <n v="5105607908"/>
    <n v="4437711"/>
    <n v="1"/>
    <s v="INR"/>
    <x v="0"/>
    <x v="0"/>
    <x v="0"/>
    <n v="240"/>
    <s v="KG"/>
    <m/>
    <s v="V0"/>
    <s v="0% INPUT TAX"/>
    <m/>
    <s v="ADD. CUSTOM DUTY-4%"/>
    <n v="8842.32"/>
    <n v="8842.32"/>
    <n v="0"/>
    <n v="0"/>
    <n v="0"/>
    <n v="0"/>
    <m/>
    <n v="0"/>
    <n v="0"/>
    <n v="8842.32"/>
    <n v="0"/>
    <n v="0"/>
    <m/>
    <m/>
    <s v="PCP RM &amp; PM"/>
  </r>
  <r>
    <s v="ZROH"/>
    <x v="2"/>
    <x v="9"/>
    <x v="9"/>
    <n v="102"/>
    <n v="115"/>
    <x v="92"/>
    <n v="40"/>
    <n v="112"/>
    <s v="MIRO"/>
    <s v="Purchase"/>
    <s v="RE"/>
    <n v="2016"/>
    <x v="0"/>
    <n v="5105607908"/>
    <n v="4437711"/>
    <n v="1"/>
    <s v="INR"/>
    <x v="0"/>
    <x v="0"/>
    <x v="0"/>
    <n v="240"/>
    <s v="KG"/>
    <m/>
    <s v="V0"/>
    <s v="0% INPUT TAX"/>
    <m/>
    <s v="BASIC CUSTOM-10%"/>
    <n v="17761.75"/>
    <n v="17761.75"/>
    <n v="0"/>
    <n v="0"/>
    <n v="17761.75"/>
    <n v="0"/>
    <m/>
    <n v="0"/>
    <n v="0"/>
    <n v="0"/>
    <n v="0"/>
    <n v="0"/>
    <m/>
    <m/>
    <s v="PCP RM &amp; PM"/>
  </r>
  <r>
    <s v="ZROH"/>
    <x v="2"/>
    <x v="9"/>
    <x v="9"/>
    <n v="102"/>
    <n v="115"/>
    <x v="92"/>
    <n v="40"/>
    <n v="112"/>
    <s v="MIRO"/>
    <s v="Purchase"/>
    <s v="RE"/>
    <n v="2016"/>
    <x v="0"/>
    <n v="5105607908"/>
    <n v="4437711"/>
    <n v="1"/>
    <s v="INR"/>
    <x v="0"/>
    <x v="0"/>
    <x v="0"/>
    <n v="240"/>
    <s v="KG"/>
    <m/>
    <s v="V0"/>
    <s v="0% INPUT TAX"/>
    <m/>
    <s v="CVD-12.5%"/>
    <n v="24422.41"/>
    <n v="24422.41"/>
    <n v="0"/>
    <n v="0"/>
    <n v="0"/>
    <n v="0"/>
    <m/>
    <n v="0"/>
    <n v="0"/>
    <n v="0"/>
    <n v="24422.41"/>
    <n v="0"/>
    <m/>
    <m/>
    <s v="PCP RM &amp; PM"/>
  </r>
  <r>
    <s v="ZROH"/>
    <x v="2"/>
    <x v="9"/>
    <x v="9"/>
    <n v="102"/>
    <n v="115"/>
    <x v="92"/>
    <n v="40"/>
    <n v="112"/>
    <s v="MIRO"/>
    <s v="Purchase"/>
    <s v="RE"/>
    <n v="2016"/>
    <x v="0"/>
    <n v="5105607908"/>
    <n v="4437711"/>
    <n v="1"/>
    <s v="INR"/>
    <x v="0"/>
    <x v="0"/>
    <x v="0"/>
    <n v="240"/>
    <s v="KG"/>
    <m/>
    <s v="V0"/>
    <s v="0% INPUT TAX"/>
    <m/>
    <s v="ECess - Basic Custom-2%"/>
    <n v="843.68"/>
    <n v="843.68"/>
    <n v="0"/>
    <n v="0"/>
    <n v="0"/>
    <n v="0"/>
    <m/>
    <n v="843.68"/>
    <n v="0"/>
    <n v="0"/>
    <n v="0"/>
    <n v="0"/>
    <m/>
    <m/>
    <s v="PCP RM &amp; PM"/>
  </r>
  <r>
    <s v="ZROH"/>
    <x v="2"/>
    <x v="9"/>
    <x v="9"/>
    <n v="102"/>
    <n v="115"/>
    <x v="92"/>
    <n v="40"/>
    <n v="112"/>
    <s v="MIRO"/>
    <s v="Purchase"/>
    <s v="RE"/>
    <n v="2016"/>
    <x v="0"/>
    <n v="5105607908"/>
    <n v="4437711"/>
    <n v="1"/>
    <s v="INR"/>
    <x v="0"/>
    <x v="0"/>
    <x v="0"/>
    <n v="240"/>
    <s v="KG"/>
    <m/>
    <s v="V0"/>
    <s v="0% INPUT TAX"/>
    <m/>
    <s v="SECess-Basic Customs-1%"/>
    <n v="421.84"/>
    <n v="421.84"/>
    <n v="0"/>
    <n v="0"/>
    <n v="0"/>
    <n v="0"/>
    <m/>
    <n v="0"/>
    <n v="421.84"/>
    <n v="0"/>
    <n v="0"/>
    <n v="0"/>
    <m/>
    <m/>
    <s v="PCP RM &amp; PM"/>
  </r>
  <r>
    <s v="ZROH"/>
    <x v="2"/>
    <x v="25"/>
    <x v="31"/>
    <n v="102"/>
    <n v="110"/>
    <x v="100"/>
    <n v="10"/>
    <n v="114"/>
    <s v="MIRO"/>
    <s v="Purchase"/>
    <s v="RE"/>
    <n v="2016"/>
    <x v="1"/>
    <n v="5105607993"/>
    <s v="2141/A"/>
    <n v="1"/>
    <s v="INR"/>
    <x v="4"/>
    <x v="4"/>
    <x v="0"/>
    <n v="200"/>
    <s v="KG"/>
    <m/>
    <s v="V0"/>
    <s v="0% INPUT TAX"/>
    <s v="CHA"/>
    <s v="CLEARING CHARGES"/>
    <n v="0"/>
    <n v="0"/>
    <n v="0"/>
    <n v="0"/>
    <n v="0"/>
    <n v="0"/>
    <m/>
    <n v="0"/>
    <n v="0"/>
    <n v="0"/>
    <n v="0"/>
    <n v="1145"/>
    <m/>
    <m/>
    <s v="PCP RM &amp; PM"/>
  </r>
  <r>
    <s v="ZROH"/>
    <x v="2"/>
    <x v="25"/>
    <x v="31"/>
    <n v="102"/>
    <n v="110"/>
    <x v="100"/>
    <n v="20"/>
    <n v="114"/>
    <s v="MIRO"/>
    <s v="Purchase"/>
    <s v="RE"/>
    <n v="2016"/>
    <x v="1"/>
    <n v="5105607993"/>
    <s v="2141/A"/>
    <n v="1"/>
    <s v="INR"/>
    <x v="4"/>
    <x v="4"/>
    <x v="0"/>
    <n v="200"/>
    <s v="KG"/>
    <m/>
    <s v="V0"/>
    <s v="0% INPUT TAX"/>
    <s v="CHA"/>
    <s v="CLEARING CHARGES"/>
    <n v="0"/>
    <n v="0"/>
    <n v="0"/>
    <n v="0"/>
    <n v="0"/>
    <n v="0"/>
    <m/>
    <n v="0"/>
    <n v="0"/>
    <n v="0"/>
    <n v="0"/>
    <n v="1145"/>
    <m/>
    <m/>
    <s v="PCP RM &amp; PM"/>
  </r>
  <r>
    <s v="ZROH"/>
    <x v="0"/>
    <x v="12"/>
    <x v="12"/>
    <n v="102"/>
    <n v="110"/>
    <x v="91"/>
    <n v="10"/>
    <n v="114"/>
    <s v="MIRO"/>
    <s v="Purchase"/>
    <s v="RE"/>
    <n v="2016"/>
    <x v="1"/>
    <n v="5105607983"/>
    <n v="2500"/>
    <n v="1"/>
    <s v="INR"/>
    <x v="5"/>
    <x v="5"/>
    <x v="0"/>
    <n v="1400"/>
    <s v="KG"/>
    <m/>
    <s v="V0"/>
    <s v="0% INPUT TAX"/>
    <s v="TRANSPORTER"/>
    <s v="TRANSPORT LOCAL"/>
    <n v="0"/>
    <n v="0"/>
    <n v="0"/>
    <n v="0"/>
    <n v="0"/>
    <n v="0"/>
    <m/>
    <n v="0"/>
    <n v="0"/>
    <n v="0"/>
    <n v="0"/>
    <n v="0"/>
    <m/>
    <n v="4703.3"/>
    <s v="PCP RM &amp; PM"/>
  </r>
  <r>
    <s v="ZROH"/>
    <x v="0"/>
    <x v="12"/>
    <x v="12"/>
    <n v="102"/>
    <n v="110"/>
    <x v="91"/>
    <n v="20"/>
    <n v="114"/>
    <s v="MIRO"/>
    <s v="Purchase"/>
    <s v="RE"/>
    <n v="2016"/>
    <x v="1"/>
    <n v="5105607983"/>
    <n v="2500"/>
    <n v="1"/>
    <s v="INR"/>
    <x v="5"/>
    <x v="5"/>
    <x v="0"/>
    <n v="400"/>
    <s v="KG"/>
    <m/>
    <s v="V0"/>
    <s v="0% INPUT TAX"/>
    <s v="TRANSPORTER"/>
    <s v="TRANSPORT LOCAL"/>
    <n v="0"/>
    <n v="0"/>
    <n v="0"/>
    <n v="0"/>
    <n v="0"/>
    <n v="0"/>
    <m/>
    <n v="0"/>
    <n v="0"/>
    <n v="0"/>
    <n v="0"/>
    <n v="0"/>
    <m/>
    <n v="7400.67"/>
    <s v="PCP RM &amp; PM"/>
  </r>
  <r>
    <s v="ZROH"/>
    <x v="0"/>
    <x v="12"/>
    <x v="12"/>
    <n v="102"/>
    <n v="110"/>
    <x v="91"/>
    <n v="30"/>
    <n v="114"/>
    <s v="MIRO"/>
    <s v="Purchase"/>
    <s v="RE"/>
    <n v="2016"/>
    <x v="1"/>
    <n v="5105607983"/>
    <n v="2500"/>
    <n v="1"/>
    <s v="INR"/>
    <x v="5"/>
    <x v="5"/>
    <x v="0"/>
    <n v="400"/>
    <s v="KG"/>
    <m/>
    <s v="V0"/>
    <s v="0% INPUT TAX"/>
    <s v="TRANSPORTER"/>
    <s v="TRANSPORT LOCAL"/>
    <n v="0"/>
    <n v="0"/>
    <n v="0"/>
    <n v="0"/>
    <n v="0"/>
    <n v="0"/>
    <m/>
    <n v="0"/>
    <n v="0"/>
    <n v="0"/>
    <n v="0"/>
    <n v="0"/>
    <m/>
    <n v="9900.0300000000007"/>
    <s v="PCP RM &amp; PM"/>
  </r>
  <r>
    <s v="ZROH"/>
    <x v="2"/>
    <x v="25"/>
    <x v="31"/>
    <n v="102"/>
    <n v="110"/>
    <x v="100"/>
    <n v="10"/>
    <n v="114"/>
    <s v="MIRO"/>
    <s v="Purchase"/>
    <s v="RE"/>
    <n v="2016"/>
    <x v="1"/>
    <n v="5105607989"/>
    <n v="2141"/>
    <n v="1"/>
    <s v="INR"/>
    <x v="4"/>
    <x v="4"/>
    <x v="0"/>
    <n v="200"/>
    <s v="KG"/>
    <m/>
    <s v="V0"/>
    <s v="0% INPUT TAX"/>
    <s v="CHA"/>
    <s v="CLEARING CHARGES"/>
    <n v="0"/>
    <n v="0"/>
    <n v="0"/>
    <n v="0"/>
    <n v="0"/>
    <n v="0"/>
    <m/>
    <n v="0"/>
    <n v="0"/>
    <n v="0"/>
    <n v="0"/>
    <n v="3499.99"/>
    <m/>
    <m/>
    <s v="PCP RM &amp; PM"/>
  </r>
  <r>
    <s v="ZROH"/>
    <x v="2"/>
    <x v="25"/>
    <x v="31"/>
    <n v="102"/>
    <n v="110"/>
    <x v="100"/>
    <n v="10"/>
    <n v="114"/>
    <s v="MIRO"/>
    <s v="Purchase"/>
    <s v="RE"/>
    <n v="2016"/>
    <x v="1"/>
    <n v="5105607989"/>
    <n v="2141"/>
    <n v="1"/>
    <s v="INR"/>
    <x v="4"/>
    <x v="4"/>
    <x v="0"/>
    <n v="200"/>
    <s v="KG"/>
    <m/>
    <s v="V0"/>
    <s v="0% INPUT TAX"/>
    <s v="CHA"/>
    <s v="CLEARING CHARGES"/>
    <n v="0"/>
    <n v="0"/>
    <n v="0"/>
    <n v="0"/>
    <n v="0"/>
    <n v="0"/>
    <m/>
    <n v="0"/>
    <n v="0"/>
    <n v="0"/>
    <n v="0"/>
    <n v="2000.1"/>
    <m/>
    <m/>
    <s v="PCP RM &amp; PM"/>
  </r>
  <r>
    <s v="ZROH"/>
    <x v="2"/>
    <x v="25"/>
    <x v="31"/>
    <n v="102"/>
    <n v="110"/>
    <x v="100"/>
    <n v="10"/>
    <n v="114"/>
    <s v="MIRO"/>
    <s v="Purchase"/>
    <s v="RE"/>
    <n v="2016"/>
    <x v="1"/>
    <n v="5105607989"/>
    <n v="2141"/>
    <n v="1"/>
    <s v="INR"/>
    <x v="4"/>
    <x v="4"/>
    <x v="0"/>
    <n v="200"/>
    <s v="KG"/>
    <m/>
    <s v="V0"/>
    <s v="0% INPUT TAX"/>
    <s v="CHA"/>
    <s v="CLEARING CHARGES"/>
    <n v="0"/>
    <n v="0"/>
    <n v="0"/>
    <n v="0"/>
    <n v="0"/>
    <n v="0"/>
    <m/>
    <n v="0"/>
    <n v="0"/>
    <n v="0"/>
    <n v="0"/>
    <n v="400.31"/>
    <m/>
    <m/>
    <s v="PCP RM &amp; PM"/>
  </r>
  <r>
    <s v="ZROH"/>
    <x v="2"/>
    <x v="25"/>
    <x v="31"/>
    <n v="102"/>
    <n v="110"/>
    <x v="100"/>
    <n v="10"/>
    <n v="114"/>
    <s v="MIRO"/>
    <s v="Purchase"/>
    <s v="RE"/>
    <n v="2016"/>
    <x v="1"/>
    <n v="5105607989"/>
    <n v="2141"/>
    <n v="1"/>
    <s v="INR"/>
    <x v="4"/>
    <x v="4"/>
    <x v="0"/>
    <n v="200"/>
    <s v="KG"/>
    <m/>
    <s v="V0"/>
    <s v="0% INPUT TAX"/>
    <s v="CHA"/>
    <s v="CLEARING CHARGES"/>
    <n v="0"/>
    <n v="0"/>
    <n v="0"/>
    <n v="0"/>
    <n v="0"/>
    <n v="0"/>
    <m/>
    <n v="0"/>
    <n v="0"/>
    <n v="0"/>
    <n v="0"/>
    <n v="3499.99"/>
    <m/>
    <m/>
    <s v="PCP RM &amp; PM"/>
  </r>
  <r>
    <s v="ZROH"/>
    <x v="2"/>
    <x v="25"/>
    <x v="31"/>
    <n v="102"/>
    <n v="110"/>
    <x v="100"/>
    <n v="10"/>
    <n v="114"/>
    <s v="MIRO"/>
    <s v="Purchase"/>
    <s v="RE"/>
    <n v="2016"/>
    <x v="1"/>
    <n v="5105607989"/>
    <n v="2141"/>
    <n v="1"/>
    <s v="INR"/>
    <x v="4"/>
    <x v="4"/>
    <x v="0"/>
    <n v="200"/>
    <s v="KG"/>
    <m/>
    <s v="V0"/>
    <s v="0% INPUT TAX"/>
    <s v="CHA"/>
    <s v="CLEARING CHARGES"/>
    <n v="0"/>
    <n v="0"/>
    <n v="0"/>
    <n v="0"/>
    <n v="0"/>
    <n v="0"/>
    <m/>
    <n v="0"/>
    <n v="0"/>
    <n v="0"/>
    <n v="0"/>
    <n v="500.21"/>
    <m/>
    <m/>
    <s v="PCP RM &amp; PM"/>
  </r>
  <r>
    <s v="ZROH"/>
    <x v="2"/>
    <x v="25"/>
    <x v="31"/>
    <n v="102"/>
    <n v="110"/>
    <x v="100"/>
    <n v="10"/>
    <n v="114"/>
    <s v="MIRO"/>
    <s v="Purchase"/>
    <s v="RE"/>
    <n v="2016"/>
    <x v="1"/>
    <n v="5105607989"/>
    <n v="2141"/>
    <n v="1"/>
    <s v="INR"/>
    <x v="4"/>
    <x v="4"/>
    <x v="0"/>
    <n v="200"/>
    <s v="KG"/>
    <m/>
    <s v="V0"/>
    <s v="0% INPUT TAX"/>
    <s v="CHA"/>
    <s v="CLEARING CHARGES"/>
    <n v="0"/>
    <n v="0"/>
    <n v="0"/>
    <n v="0"/>
    <n v="0"/>
    <n v="0"/>
    <m/>
    <n v="0"/>
    <n v="0"/>
    <n v="0"/>
    <n v="0"/>
    <n v="2000.1"/>
    <m/>
    <m/>
    <s v="PCP RM &amp; PM"/>
  </r>
  <r>
    <s v="ZROH"/>
    <x v="2"/>
    <x v="25"/>
    <x v="31"/>
    <n v="102"/>
    <n v="110"/>
    <x v="100"/>
    <n v="20"/>
    <n v="114"/>
    <s v="MIRO"/>
    <s v="Purchase"/>
    <s v="RE"/>
    <n v="2016"/>
    <x v="1"/>
    <n v="5105607989"/>
    <n v="2141"/>
    <n v="1"/>
    <s v="INR"/>
    <x v="4"/>
    <x v="4"/>
    <x v="0"/>
    <n v="200"/>
    <s v="KG"/>
    <m/>
    <s v="V0"/>
    <s v="0% INPUT TAX"/>
    <s v="CHA"/>
    <s v="CLEARING CHARGES"/>
    <n v="0"/>
    <n v="0"/>
    <n v="0"/>
    <n v="0"/>
    <n v="0"/>
    <n v="0"/>
    <m/>
    <n v="0"/>
    <n v="0"/>
    <n v="0"/>
    <n v="0"/>
    <n v="3499.99"/>
    <m/>
    <m/>
    <s v="PCP RM &amp; PM"/>
  </r>
  <r>
    <s v="ZROH"/>
    <x v="2"/>
    <x v="25"/>
    <x v="31"/>
    <n v="102"/>
    <n v="110"/>
    <x v="100"/>
    <n v="20"/>
    <n v="114"/>
    <s v="MIRO"/>
    <s v="Purchase"/>
    <s v="RE"/>
    <n v="2016"/>
    <x v="1"/>
    <n v="5105607989"/>
    <n v="2141"/>
    <n v="1"/>
    <s v="INR"/>
    <x v="4"/>
    <x v="4"/>
    <x v="0"/>
    <n v="200"/>
    <s v="KG"/>
    <m/>
    <s v="V0"/>
    <s v="0% INPUT TAX"/>
    <s v="CHA"/>
    <s v="CLEARING CHARGES"/>
    <n v="0"/>
    <n v="0"/>
    <n v="0"/>
    <n v="0"/>
    <n v="0"/>
    <n v="0"/>
    <m/>
    <n v="0"/>
    <n v="0"/>
    <n v="0"/>
    <n v="0"/>
    <n v="2000.1"/>
    <m/>
    <m/>
    <s v="PCP RM &amp; PM"/>
  </r>
  <r>
    <s v="ZROH"/>
    <x v="2"/>
    <x v="25"/>
    <x v="31"/>
    <n v="102"/>
    <n v="110"/>
    <x v="100"/>
    <n v="20"/>
    <n v="114"/>
    <s v="MIRO"/>
    <s v="Purchase"/>
    <s v="RE"/>
    <n v="2016"/>
    <x v="1"/>
    <n v="5105607989"/>
    <n v="2141"/>
    <n v="1"/>
    <s v="INR"/>
    <x v="4"/>
    <x v="4"/>
    <x v="0"/>
    <n v="200"/>
    <s v="KG"/>
    <m/>
    <s v="V0"/>
    <s v="0% INPUT TAX"/>
    <s v="CHA"/>
    <s v="CLEARING CHARGES"/>
    <n v="0"/>
    <n v="0"/>
    <n v="0"/>
    <n v="0"/>
    <n v="0"/>
    <n v="0"/>
    <m/>
    <n v="0"/>
    <n v="0"/>
    <n v="0"/>
    <n v="0"/>
    <n v="7.91"/>
    <m/>
    <m/>
    <s v="PCP RM &amp; PM"/>
  </r>
  <r>
    <s v="ZROH"/>
    <x v="2"/>
    <x v="25"/>
    <x v="31"/>
    <n v="102"/>
    <n v="110"/>
    <x v="100"/>
    <n v="20"/>
    <n v="114"/>
    <s v="MIRO"/>
    <s v="Purchase"/>
    <s v="RE"/>
    <n v="2016"/>
    <x v="1"/>
    <n v="5105607989"/>
    <n v="2141"/>
    <n v="1"/>
    <s v="INR"/>
    <x v="4"/>
    <x v="4"/>
    <x v="0"/>
    <n v="200"/>
    <s v="KG"/>
    <m/>
    <s v="V0"/>
    <s v="0% INPUT TAX"/>
    <s v="CHA"/>
    <s v="CLEARING CHARGES"/>
    <n v="0"/>
    <n v="0"/>
    <n v="0"/>
    <n v="0"/>
    <n v="0"/>
    <n v="0"/>
    <m/>
    <n v="0"/>
    <n v="0"/>
    <n v="0"/>
    <n v="0"/>
    <n v="3499.99"/>
    <m/>
    <m/>
    <s v="PCP RM &amp; PM"/>
  </r>
  <r>
    <s v="ZROH"/>
    <x v="2"/>
    <x v="25"/>
    <x v="31"/>
    <n v="102"/>
    <n v="110"/>
    <x v="100"/>
    <n v="20"/>
    <n v="114"/>
    <s v="MIRO"/>
    <s v="Purchase"/>
    <s v="RE"/>
    <n v="2016"/>
    <x v="1"/>
    <n v="5105607989"/>
    <n v="2141"/>
    <n v="1"/>
    <s v="INR"/>
    <x v="4"/>
    <x v="4"/>
    <x v="0"/>
    <n v="200"/>
    <s v="KG"/>
    <m/>
    <s v="V0"/>
    <s v="0% INPUT TAX"/>
    <s v="CHA"/>
    <s v="CLEARING CHARGES"/>
    <n v="0"/>
    <n v="0"/>
    <n v="0"/>
    <n v="0"/>
    <n v="0"/>
    <n v="0"/>
    <m/>
    <n v="0"/>
    <n v="0"/>
    <n v="0"/>
    <n v="0"/>
    <n v="500.21"/>
    <m/>
    <m/>
    <s v="PCP RM &amp; PM"/>
  </r>
  <r>
    <s v="ZROH"/>
    <x v="2"/>
    <x v="25"/>
    <x v="31"/>
    <n v="102"/>
    <n v="110"/>
    <x v="100"/>
    <n v="20"/>
    <n v="114"/>
    <s v="MIRO"/>
    <s v="Purchase"/>
    <s v="RE"/>
    <n v="2016"/>
    <x v="1"/>
    <n v="5105607989"/>
    <n v="2141"/>
    <n v="1"/>
    <s v="INR"/>
    <x v="4"/>
    <x v="4"/>
    <x v="0"/>
    <n v="200"/>
    <s v="KG"/>
    <m/>
    <s v="V0"/>
    <s v="0% INPUT TAX"/>
    <s v="CHA"/>
    <s v="CLEARING CHARGES"/>
    <n v="0"/>
    <n v="0"/>
    <n v="0"/>
    <n v="0"/>
    <n v="0"/>
    <n v="0"/>
    <m/>
    <n v="0"/>
    <n v="0"/>
    <n v="0"/>
    <n v="0"/>
    <n v="2000.1"/>
    <m/>
    <m/>
    <s v="PCP RM &amp; PM"/>
  </r>
  <r>
    <s v="ZROH"/>
    <x v="2"/>
    <x v="25"/>
    <x v="31"/>
    <n v="102"/>
    <n v="110"/>
    <x v="100"/>
    <n v="10"/>
    <n v="114"/>
    <s v="MIRO"/>
    <s v="Purchase"/>
    <s v="RE"/>
    <n v="2016"/>
    <x v="1"/>
    <n v="5105607990"/>
    <s v="2141/141"/>
    <n v="1"/>
    <s v="INR"/>
    <x v="4"/>
    <x v="4"/>
    <x v="0"/>
    <n v="200"/>
    <s v="KG"/>
    <m/>
    <s v="4X"/>
    <s v="I-INV-14%ST+0.5%SBC"/>
    <s v="CHA"/>
    <s v="CLEARING CHARGES"/>
    <n v="0"/>
    <n v="0"/>
    <n v="0"/>
    <n v="0"/>
    <n v="0"/>
    <n v="0"/>
    <m/>
    <n v="0"/>
    <n v="0"/>
    <n v="0"/>
    <n v="0"/>
    <n v="4122.3600000000006"/>
    <m/>
    <m/>
    <s v="PCP RM &amp; PM"/>
  </r>
  <r>
    <s v="ZROH"/>
    <x v="2"/>
    <x v="25"/>
    <x v="31"/>
    <n v="102"/>
    <n v="110"/>
    <x v="100"/>
    <n v="20"/>
    <n v="114"/>
    <s v="MIRO"/>
    <s v="Purchase"/>
    <s v="RE"/>
    <n v="2016"/>
    <x v="1"/>
    <n v="5105607990"/>
    <s v="2141/141"/>
    <n v="1"/>
    <s v="INR"/>
    <x v="4"/>
    <x v="4"/>
    <x v="0"/>
    <n v="200"/>
    <s v="KG"/>
    <m/>
    <s v="4X"/>
    <s v="I-INV-14%ST+0.5%SBC"/>
    <s v="CHA"/>
    <s v="CLEARING CHARGES"/>
    <n v="0"/>
    <n v="0"/>
    <n v="0"/>
    <n v="0"/>
    <n v="0"/>
    <n v="0"/>
    <m/>
    <n v="0"/>
    <n v="0"/>
    <n v="0"/>
    <n v="0"/>
    <n v="3320.64"/>
    <m/>
    <m/>
    <s v="PCP RM &amp; PM"/>
  </r>
  <r>
    <s v="ZROH"/>
    <x v="3"/>
    <x v="18"/>
    <x v="18"/>
    <n v="102"/>
    <n v="110"/>
    <x v="90"/>
    <n v="10"/>
    <n v="114"/>
    <s v="MIRO"/>
    <s v="Purchase"/>
    <s v="RE"/>
    <n v="2016"/>
    <x v="1"/>
    <n v="5105608075"/>
    <s v="2034/234"/>
    <n v="1"/>
    <s v="INR"/>
    <x v="4"/>
    <x v="4"/>
    <x v="0"/>
    <n v="40"/>
    <s v="KG"/>
    <m/>
    <s v="4X"/>
    <s v="I-INV-14%ST+0.5%SBC"/>
    <s v="CHA"/>
    <s v="CLEARING CHARGES"/>
    <n v="0"/>
    <n v="0"/>
    <n v="0"/>
    <n v="0"/>
    <n v="0"/>
    <n v="0"/>
    <m/>
    <n v="0"/>
    <n v="0"/>
    <n v="0"/>
    <n v="0"/>
    <n v="2863"/>
    <m/>
    <m/>
    <s v="PCP RM &amp; PM"/>
  </r>
  <r>
    <s v="ZPKG"/>
    <x v="1"/>
    <x v="1"/>
    <x v="1"/>
    <n v="102"/>
    <n v="115"/>
    <x v="94"/>
    <n v="10"/>
    <n v="112"/>
    <s v="MIRO"/>
    <s v="Purchase"/>
    <s v="RE"/>
    <n v="2016"/>
    <x v="0"/>
    <n v="5105608073"/>
    <s v="2030/230"/>
    <n v="1"/>
    <s v="INR"/>
    <x v="4"/>
    <x v="4"/>
    <x v="0"/>
    <n v="70000"/>
    <s v="NOS"/>
    <m/>
    <s v="8X"/>
    <s v="I-112-14%ST(NON INV)+0.5%SBC"/>
    <s v="CHA"/>
    <s v="CLEARING CHARGES"/>
    <n v="0"/>
    <n v="0"/>
    <n v="0"/>
    <n v="0"/>
    <n v="0"/>
    <n v="0"/>
    <m/>
    <n v="0"/>
    <n v="0"/>
    <n v="0"/>
    <n v="0"/>
    <n v="9904"/>
    <m/>
    <m/>
    <s v="PCP RM &amp; PM"/>
  </r>
  <r>
    <s v="ZROH"/>
    <x v="3"/>
    <x v="11"/>
    <x v="11"/>
    <n v="102"/>
    <n v="110"/>
    <x v="96"/>
    <n v="10"/>
    <n v="114"/>
    <s v="MIRO"/>
    <s v="Purchase"/>
    <s v="RE"/>
    <n v="2016"/>
    <x v="1"/>
    <n v="5105608077"/>
    <s v="2029/229"/>
    <n v="1"/>
    <s v="INR"/>
    <x v="4"/>
    <x v="4"/>
    <x v="0"/>
    <n v="190"/>
    <s v="KG"/>
    <m/>
    <s v="4X"/>
    <s v="I-INV-14%ST+0.5%SBC"/>
    <s v="CHA"/>
    <s v="CLEARING CHARGES"/>
    <n v="0"/>
    <n v="0"/>
    <n v="0"/>
    <n v="0"/>
    <n v="0"/>
    <n v="0"/>
    <m/>
    <n v="0"/>
    <n v="0"/>
    <n v="0"/>
    <n v="0"/>
    <n v="1832"/>
    <m/>
    <m/>
    <s v="PCP RM &amp; PM"/>
  </r>
  <r>
    <s v="ZROH"/>
    <x v="3"/>
    <x v="11"/>
    <x v="11"/>
    <n v="102"/>
    <n v="110"/>
    <x v="96"/>
    <n v="20"/>
    <n v="114"/>
    <s v="MIRO"/>
    <s v="Purchase"/>
    <s v="RE"/>
    <n v="2016"/>
    <x v="1"/>
    <n v="5105608077"/>
    <s v="2029/229"/>
    <n v="1"/>
    <s v="INR"/>
    <x v="4"/>
    <x v="4"/>
    <x v="0"/>
    <n v="190"/>
    <s v="KG"/>
    <m/>
    <s v="4X"/>
    <s v="I-INV-14%ST+0.5%SBC"/>
    <s v="CHA"/>
    <s v="CLEARING CHARGES"/>
    <n v="0"/>
    <n v="0"/>
    <n v="0"/>
    <n v="0"/>
    <n v="0"/>
    <n v="0"/>
    <m/>
    <n v="0"/>
    <n v="0"/>
    <n v="0"/>
    <n v="0"/>
    <n v="1832"/>
    <m/>
    <m/>
    <s v="PCP RM &amp; PM"/>
  </r>
  <r>
    <s v="ZROH"/>
    <x v="3"/>
    <x v="11"/>
    <x v="11"/>
    <n v="102"/>
    <n v="110"/>
    <x v="96"/>
    <n v="30"/>
    <n v="114"/>
    <s v="MIRO"/>
    <s v="Purchase"/>
    <s v="RE"/>
    <n v="2016"/>
    <x v="1"/>
    <n v="5105608077"/>
    <s v="2029/229"/>
    <n v="1"/>
    <s v="INR"/>
    <x v="4"/>
    <x v="4"/>
    <x v="0"/>
    <n v="190"/>
    <s v="KG"/>
    <m/>
    <s v="4X"/>
    <s v="I-INV-14%ST+0.5%SBC"/>
    <s v="CHA"/>
    <s v="CLEARING CHARGES"/>
    <n v="0"/>
    <n v="0"/>
    <n v="0"/>
    <n v="0"/>
    <n v="0"/>
    <n v="0"/>
    <m/>
    <n v="0"/>
    <n v="0"/>
    <n v="0"/>
    <n v="0"/>
    <n v="1832"/>
    <m/>
    <m/>
    <s v="PCP RM &amp; PM"/>
  </r>
  <r>
    <s v="ZROH"/>
    <x v="0"/>
    <x v="8"/>
    <x v="8"/>
    <n v="102"/>
    <n v="110"/>
    <x v="93"/>
    <n v="10"/>
    <n v="114"/>
    <s v="MIRO"/>
    <s v="Purchase"/>
    <s v="RE"/>
    <n v="2016"/>
    <x v="1"/>
    <n v="5105608078"/>
    <s v="1992/992"/>
    <n v="1"/>
    <s v="INR"/>
    <x v="4"/>
    <x v="4"/>
    <x v="0"/>
    <n v="600"/>
    <s v="KG"/>
    <m/>
    <s v="4X"/>
    <s v="I-INV-14%ST+0.5%SBC"/>
    <s v="CHA"/>
    <s v="CLEARING CHARGES"/>
    <n v="0"/>
    <n v="0"/>
    <n v="0"/>
    <n v="0"/>
    <n v="0"/>
    <n v="0"/>
    <m/>
    <n v="0"/>
    <n v="0"/>
    <n v="0"/>
    <n v="0"/>
    <n v="5725"/>
    <m/>
    <m/>
    <s v="PCP RM &amp; PM"/>
  </r>
  <r>
    <s v="ZROH"/>
    <x v="2"/>
    <x v="9"/>
    <x v="9"/>
    <n v="102"/>
    <n v="115"/>
    <x v="92"/>
    <n v="30"/>
    <n v="112"/>
    <s v="MIRO"/>
    <s v="Purchase"/>
    <s v="RE"/>
    <n v="2016"/>
    <x v="0"/>
    <n v="5105608080"/>
    <s v="1993/993"/>
    <n v="1"/>
    <s v="INR"/>
    <x v="4"/>
    <x v="4"/>
    <x v="0"/>
    <n v="240"/>
    <s v="KG"/>
    <m/>
    <s v="4X"/>
    <s v="I-INV-14%ST+0.5%SBC"/>
    <s v="CHA"/>
    <s v="CLEARING CHARGES"/>
    <n v="0"/>
    <n v="0"/>
    <n v="0"/>
    <n v="0"/>
    <n v="0"/>
    <n v="0"/>
    <m/>
    <n v="0"/>
    <n v="0"/>
    <n v="0"/>
    <n v="0"/>
    <n v="2863"/>
    <m/>
    <m/>
    <s v="PCP RM &amp; PM"/>
  </r>
  <r>
    <s v="ZROH"/>
    <x v="0"/>
    <x v="12"/>
    <x v="12"/>
    <n v="102"/>
    <n v="110"/>
    <x v="91"/>
    <n v="10"/>
    <n v="114"/>
    <s v="MIRO"/>
    <s v="Purchase"/>
    <s v="RE"/>
    <n v="2016"/>
    <x v="1"/>
    <n v="5105608081"/>
    <s v="2004/204"/>
    <n v="1"/>
    <s v="INR"/>
    <x v="4"/>
    <x v="4"/>
    <x v="0"/>
    <n v="1400"/>
    <s v="KG"/>
    <m/>
    <s v="4X"/>
    <s v="I-INV-14%ST+0.5%SBC"/>
    <s v="CHA"/>
    <s v="CLEARING CHARGES"/>
    <n v="0"/>
    <n v="0"/>
    <n v="0"/>
    <n v="0"/>
    <n v="0"/>
    <n v="0"/>
    <m/>
    <n v="0"/>
    <n v="0"/>
    <n v="0"/>
    <n v="0"/>
    <n v="1604.15"/>
    <m/>
    <m/>
    <s v="PCP RM &amp; PM"/>
  </r>
  <r>
    <s v="ZROH"/>
    <x v="0"/>
    <x v="12"/>
    <x v="12"/>
    <n v="102"/>
    <n v="110"/>
    <x v="91"/>
    <n v="20"/>
    <n v="114"/>
    <s v="MIRO"/>
    <s v="Purchase"/>
    <s v="RE"/>
    <n v="2016"/>
    <x v="1"/>
    <n v="5105608081"/>
    <s v="2004/204"/>
    <n v="1"/>
    <s v="INR"/>
    <x v="4"/>
    <x v="4"/>
    <x v="0"/>
    <n v="400"/>
    <s v="KG"/>
    <m/>
    <s v="4X"/>
    <s v="I-INV-14%ST+0.5%SBC"/>
    <s v="CHA"/>
    <s v="CLEARING CHARGES"/>
    <n v="0"/>
    <n v="0"/>
    <n v="0"/>
    <n v="0"/>
    <n v="0"/>
    <n v="0"/>
    <m/>
    <n v="0"/>
    <n v="0"/>
    <n v="0"/>
    <n v="0"/>
    <n v="1597.04"/>
    <m/>
    <m/>
    <s v="PCP RM &amp; PM"/>
  </r>
  <r>
    <s v="ZROH"/>
    <x v="0"/>
    <x v="12"/>
    <x v="12"/>
    <n v="102"/>
    <n v="110"/>
    <x v="91"/>
    <n v="30"/>
    <n v="114"/>
    <s v="MIRO"/>
    <s v="Purchase"/>
    <s v="RE"/>
    <n v="2016"/>
    <x v="1"/>
    <n v="5105608081"/>
    <s v="2004/204"/>
    <n v="1"/>
    <s v="INR"/>
    <x v="4"/>
    <x v="4"/>
    <x v="0"/>
    <n v="400"/>
    <s v="KG"/>
    <m/>
    <s v="4X"/>
    <s v="I-INV-14%ST+0.5%SBC"/>
    <s v="CHA"/>
    <s v="CLEARING CHARGES"/>
    <n v="0"/>
    <n v="0"/>
    <n v="0"/>
    <n v="0"/>
    <n v="0"/>
    <n v="0"/>
    <m/>
    <n v="0"/>
    <n v="0"/>
    <n v="0"/>
    <n v="0"/>
    <n v="2294.81"/>
    <m/>
    <m/>
    <s v="PCP RM &amp; PM"/>
  </r>
  <r>
    <s v="ZROH"/>
    <x v="0"/>
    <x v="13"/>
    <x v="13"/>
    <n v="102"/>
    <n v="110"/>
    <x v="98"/>
    <n v="10"/>
    <n v="114"/>
    <s v="MIRO"/>
    <s v="Purchase"/>
    <s v="RE"/>
    <n v="2016"/>
    <x v="1"/>
    <n v="5105608068"/>
    <n v="2101"/>
    <n v="1"/>
    <s v="INR"/>
    <x v="4"/>
    <x v="4"/>
    <x v="0"/>
    <n v="225"/>
    <s v="KG"/>
    <m/>
    <s v="V0"/>
    <s v="0% INPUT TAX"/>
    <s v="CHA"/>
    <s v="CLEARING CHARGES"/>
    <n v="0"/>
    <n v="0"/>
    <n v="0"/>
    <n v="0"/>
    <n v="0"/>
    <n v="0"/>
    <m/>
    <n v="0"/>
    <n v="0"/>
    <n v="0"/>
    <n v="0"/>
    <n v="999.94"/>
    <m/>
    <m/>
    <s v="PCP RM &amp; PM"/>
  </r>
  <r>
    <s v="ZROH"/>
    <x v="0"/>
    <x v="13"/>
    <x v="13"/>
    <n v="102"/>
    <n v="110"/>
    <x v="98"/>
    <n v="10"/>
    <n v="114"/>
    <s v="MIRO"/>
    <s v="Purchase"/>
    <s v="RE"/>
    <n v="2016"/>
    <x v="1"/>
    <n v="5105608068"/>
    <n v="2101"/>
    <n v="1"/>
    <s v="INR"/>
    <x v="4"/>
    <x v="4"/>
    <x v="0"/>
    <n v="225"/>
    <s v="KG"/>
    <m/>
    <s v="V0"/>
    <s v="0% INPUT TAX"/>
    <s v="CHA"/>
    <s v="CLEARING CHARGES"/>
    <n v="0"/>
    <n v="0"/>
    <n v="0"/>
    <n v="0"/>
    <n v="0"/>
    <n v="0"/>
    <m/>
    <n v="0"/>
    <n v="0"/>
    <n v="0"/>
    <n v="0"/>
    <n v="1999.94"/>
    <m/>
    <m/>
    <s v="PCP RM &amp; PM"/>
  </r>
  <r>
    <s v="ZROH"/>
    <x v="0"/>
    <x v="13"/>
    <x v="13"/>
    <n v="102"/>
    <n v="110"/>
    <x v="98"/>
    <n v="10"/>
    <n v="114"/>
    <s v="MIRO"/>
    <s v="Purchase"/>
    <s v="RE"/>
    <n v="2016"/>
    <x v="1"/>
    <n v="5105608068"/>
    <n v="2101"/>
    <n v="1"/>
    <s v="INR"/>
    <x v="4"/>
    <x v="4"/>
    <x v="0"/>
    <n v="225"/>
    <s v="KG"/>
    <m/>
    <s v="V0"/>
    <s v="0% INPUT TAX"/>
    <s v="CHA"/>
    <s v="CLEARING CHARGES"/>
    <n v="0"/>
    <n v="0"/>
    <n v="0"/>
    <n v="0"/>
    <n v="0"/>
    <n v="0"/>
    <m/>
    <n v="0"/>
    <n v="0"/>
    <n v="0"/>
    <n v="0"/>
    <n v="200.33"/>
    <m/>
    <m/>
    <s v="PCP RM &amp; PM"/>
  </r>
  <r>
    <s v="ZROH"/>
    <x v="0"/>
    <x v="13"/>
    <x v="13"/>
    <n v="102"/>
    <n v="110"/>
    <x v="98"/>
    <n v="10"/>
    <n v="114"/>
    <s v="MIRO"/>
    <s v="Purchase"/>
    <s v="RE"/>
    <n v="2016"/>
    <x v="1"/>
    <n v="5105608068"/>
    <n v="2101"/>
    <n v="1"/>
    <s v="INR"/>
    <x v="4"/>
    <x v="4"/>
    <x v="0"/>
    <n v="225"/>
    <s v="KG"/>
    <m/>
    <s v="V0"/>
    <s v="0% INPUT TAX"/>
    <s v="CHA"/>
    <s v="CLEARING CHARGES"/>
    <n v="0"/>
    <n v="0"/>
    <n v="0"/>
    <n v="0"/>
    <n v="0"/>
    <n v="0"/>
    <m/>
    <n v="0"/>
    <n v="0"/>
    <n v="0"/>
    <n v="0"/>
    <n v="1000.3"/>
    <m/>
    <m/>
    <s v="PCP RM &amp; PM"/>
  </r>
  <r>
    <s v="ZROH"/>
    <x v="0"/>
    <x v="13"/>
    <x v="13"/>
    <n v="102"/>
    <n v="110"/>
    <x v="98"/>
    <n v="10"/>
    <n v="114"/>
    <s v="MIRO"/>
    <s v="Purchase"/>
    <s v="RE"/>
    <n v="2016"/>
    <x v="1"/>
    <n v="5105608068"/>
    <n v="2101"/>
    <n v="1"/>
    <s v="INR"/>
    <x v="4"/>
    <x v="4"/>
    <x v="0"/>
    <n v="225"/>
    <s v="KG"/>
    <m/>
    <s v="V0"/>
    <s v="0% INPUT TAX"/>
    <s v="CHA"/>
    <s v="CLEARING CHARGES"/>
    <n v="0"/>
    <n v="0"/>
    <n v="0"/>
    <n v="0"/>
    <n v="0"/>
    <n v="0"/>
    <m/>
    <n v="0"/>
    <n v="0"/>
    <n v="0"/>
    <n v="0"/>
    <n v="999.94"/>
    <m/>
    <m/>
    <s v="PCP RM &amp; PM"/>
  </r>
  <r>
    <s v="ZROH"/>
    <x v="0"/>
    <x v="13"/>
    <x v="13"/>
    <n v="102"/>
    <n v="110"/>
    <x v="98"/>
    <n v="10"/>
    <n v="114"/>
    <s v="MIRO"/>
    <s v="Purchase"/>
    <s v="RE"/>
    <n v="2016"/>
    <x v="1"/>
    <n v="5105608068"/>
    <n v="2101"/>
    <n v="1"/>
    <s v="INR"/>
    <x v="4"/>
    <x v="4"/>
    <x v="0"/>
    <n v="225"/>
    <s v="KG"/>
    <m/>
    <s v="V0"/>
    <s v="0% INPUT TAX"/>
    <s v="CHA"/>
    <s v="CLEARING CHARGES"/>
    <n v="0"/>
    <n v="0"/>
    <n v="0"/>
    <n v="0"/>
    <n v="0"/>
    <n v="0"/>
    <m/>
    <n v="0"/>
    <n v="0"/>
    <n v="0"/>
    <n v="0"/>
    <n v="399.99"/>
    <m/>
    <m/>
    <s v="PCP RM &amp; PM"/>
  </r>
  <r>
    <s v="ZROH"/>
    <x v="0"/>
    <x v="13"/>
    <x v="13"/>
    <n v="102"/>
    <n v="110"/>
    <x v="98"/>
    <n v="10"/>
    <n v="114"/>
    <s v="MIRO"/>
    <s v="Purchase"/>
    <s v="RE"/>
    <n v="2016"/>
    <x v="1"/>
    <n v="5105608068"/>
    <n v="2101"/>
    <n v="1"/>
    <s v="INR"/>
    <x v="4"/>
    <x v="4"/>
    <x v="0"/>
    <n v="225"/>
    <s v="KG"/>
    <m/>
    <s v="V0"/>
    <s v="0% INPUT TAX"/>
    <s v="CHA"/>
    <s v="CLEARING CHARGES"/>
    <n v="0"/>
    <n v="0"/>
    <n v="0"/>
    <n v="0"/>
    <n v="0"/>
    <n v="0"/>
    <m/>
    <n v="0"/>
    <n v="0"/>
    <n v="0"/>
    <n v="0"/>
    <n v="1000.3"/>
    <m/>
    <m/>
    <s v="PCP RM &amp; PM"/>
  </r>
  <r>
    <s v="ZROH"/>
    <x v="0"/>
    <x v="13"/>
    <x v="13"/>
    <n v="102"/>
    <n v="110"/>
    <x v="98"/>
    <n v="20"/>
    <n v="114"/>
    <s v="MIRO"/>
    <s v="Purchase"/>
    <s v="RE"/>
    <n v="2016"/>
    <x v="1"/>
    <n v="5105608068"/>
    <n v="2101"/>
    <n v="1"/>
    <s v="INR"/>
    <x v="4"/>
    <x v="4"/>
    <x v="0"/>
    <n v="600"/>
    <s v="KG"/>
    <m/>
    <s v="V0"/>
    <s v="0% INPUT TAX"/>
    <s v="CHA"/>
    <s v="CLEARING CHARGES"/>
    <n v="0"/>
    <n v="0"/>
    <n v="0"/>
    <n v="0"/>
    <n v="0"/>
    <n v="0"/>
    <m/>
    <n v="0"/>
    <n v="0"/>
    <n v="0"/>
    <n v="0"/>
    <n v="999.94"/>
    <m/>
    <m/>
    <s v="PCP RM &amp; PM"/>
  </r>
  <r>
    <s v="ZROH"/>
    <x v="0"/>
    <x v="13"/>
    <x v="13"/>
    <n v="102"/>
    <n v="110"/>
    <x v="98"/>
    <n v="20"/>
    <n v="114"/>
    <s v="MIRO"/>
    <s v="Purchase"/>
    <s v="RE"/>
    <n v="2016"/>
    <x v="1"/>
    <n v="5105608068"/>
    <n v="2101"/>
    <n v="1"/>
    <s v="INR"/>
    <x v="4"/>
    <x v="4"/>
    <x v="0"/>
    <n v="600"/>
    <s v="KG"/>
    <m/>
    <s v="V0"/>
    <s v="0% INPUT TAX"/>
    <s v="CHA"/>
    <s v="CLEARING CHARGES"/>
    <n v="0"/>
    <n v="0"/>
    <n v="0"/>
    <n v="0"/>
    <n v="0"/>
    <n v="0"/>
    <m/>
    <n v="0"/>
    <n v="0"/>
    <n v="0"/>
    <n v="0"/>
    <n v="1999.94"/>
    <m/>
    <m/>
    <s v="PCP RM &amp; PM"/>
  </r>
  <r>
    <s v="ZROH"/>
    <x v="0"/>
    <x v="13"/>
    <x v="13"/>
    <n v="102"/>
    <n v="110"/>
    <x v="98"/>
    <n v="20"/>
    <n v="114"/>
    <s v="MIRO"/>
    <s v="Purchase"/>
    <s v="RE"/>
    <n v="2016"/>
    <x v="1"/>
    <n v="5105608068"/>
    <n v="2101"/>
    <n v="1"/>
    <s v="INR"/>
    <x v="4"/>
    <x v="4"/>
    <x v="0"/>
    <n v="600"/>
    <s v="KG"/>
    <m/>
    <s v="V0"/>
    <s v="0% INPUT TAX"/>
    <s v="CHA"/>
    <s v="CLEARING CHARGES"/>
    <n v="0"/>
    <n v="0"/>
    <n v="0"/>
    <n v="0"/>
    <n v="0"/>
    <n v="0"/>
    <m/>
    <n v="0"/>
    <n v="0"/>
    <n v="0"/>
    <n v="0"/>
    <n v="200.33"/>
    <m/>
    <m/>
    <s v="PCP RM &amp; PM"/>
  </r>
  <r>
    <s v="ZROH"/>
    <x v="0"/>
    <x v="13"/>
    <x v="13"/>
    <n v="102"/>
    <n v="110"/>
    <x v="98"/>
    <n v="20"/>
    <n v="114"/>
    <s v="MIRO"/>
    <s v="Purchase"/>
    <s v="RE"/>
    <n v="2016"/>
    <x v="1"/>
    <n v="5105608068"/>
    <n v="2101"/>
    <n v="1"/>
    <s v="INR"/>
    <x v="4"/>
    <x v="4"/>
    <x v="0"/>
    <n v="600"/>
    <s v="KG"/>
    <m/>
    <s v="V0"/>
    <s v="0% INPUT TAX"/>
    <s v="CHA"/>
    <s v="CLEARING CHARGES"/>
    <n v="0"/>
    <n v="0"/>
    <n v="0"/>
    <n v="0"/>
    <n v="0"/>
    <n v="0"/>
    <m/>
    <n v="0"/>
    <n v="0"/>
    <n v="0"/>
    <n v="0"/>
    <n v="1000.3"/>
    <m/>
    <m/>
    <s v="PCP RM &amp; PM"/>
  </r>
  <r>
    <s v="ZROH"/>
    <x v="0"/>
    <x v="13"/>
    <x v="13"/>
    <n v="102"/>
    <n v="110"/>
    <x v="98"/>
    <n v="20"/>
    <n v="114"/>
    <s v="MIRO"/>
    <s v="Purchase"/>
    <s v="RE"/>
    <n v="2016"/>
    <x v="1"/>
    <n v="5105608068"/>
    <n v="2101"/>
    <n v="1"/>
    <s v="INR"/>
    <x v="4"/>
    <x v="4"/>
    <x v="0"/>
    <n v="600"/>
    <s v="KG"/>
    <m/>
    <s v="V0"/>
    <s v="0% INPUT TAX"/>
    <s v="CHA"/>
    <s v="CLEARING CHARGES"/>
    <n v="0"/>
    <n v="0"/>
    <n v="0"/>
    <n v="0"/>
    <n v="0"/>
    <n v="0"/>
    <m/>
    <n v="0"/>
    <n v="0"/>
    <n v="0"/>
    <n v="0"/>
    <n v="999.94"/>
    <m/>
    <m/>
    <s v="PCP RM &amp; PM"/>
  </r>
  <r>
    <s v="ZROH"/>
    <x v="0"/>
    <x v="13"/>
    <x v="13"/>
    <n v="102"/>
    <n v="110"/>
    <x v="98"/>
    <n v="20"/>
    <n v="114"/>
    <s v="MIRO"/>
    <s v="Purchase"/>
    <s v="RE"/>
    <n v="2016"/>
    <x v="1"/>
    <n v="5105608068"/>
    <n v="2101"/>
    <n v="1"/>
    <s v="INR"/>
    <x v="4"/>
    <x v="4"/>
    <x v="0"/>
    <n v="600"/>
    <s v="KG"/>
    <m/>
    <s v="V0"/>
    <s v="0% INPUT TAX"/>
    <s v="CHA"/>
    <s v="CLEARING CHARGES"/>
    <n v="0"/>
    <n v="0"/>
    <n v="0"/>
    <n v="0"/>
    <n v="0"/>
    <n v="0"/>
    <m/>
    <n v="0"/>
    <n v="0"/>
    <n v="0"/>
    <n v="0"/>
    <n v="200.33"/>
    <m/>
    <m/>
    <s v="PCP RM &amp; PM"/>
  </r>
  <r>
    <s v="ZROH"/>
    <x v="0"/>
    <x v="13"/>
    <x v="13"/>
    <n v="102"/>
    <n v="110"/>
    <x v="98"/>
    <n v="20"/>
    <n v="114"/>
    <s v="MIRO"/>
    <s v="Purchase"/>
    <s v="RE"/>
    <n v="2016"/>
    <x v="1"/>
    <n v="5105608068"/>
    <n v="2101"/>
    <n v="1"/>
    <s v="INR"/>
    <x v="4"/>
    <x v="4"/>
    <x v="0"/>
    <n v="600"/>
    <s v="KG"/>
    <m/>
    <s v="V0"/>
    <s v="0% INPUT TAX"/>
    <s v="CHA"/>
    <s v="CLEARING CHARGES"/>
    <n v="0"/>
    <n v="0"/>
    <n v="0"/>
    <n v="0"/>
    <n v="0"/>
    <n v="0"/>
    <m/>
    <n v="0"/>
    <n v="0"/>
    <n v="0"/>
    <n v="0"/>
    <n v="0.3"/>
    <m/>
    <m/>
    <s v="PCP RM &amp; PM"/>
  </r>
  <r>
    <s v="ZROH"/>
    <x v="0"/>
    <x v="16"/>
    <x v="16"/>
    <n v="102"/>
    <n v="110"/>
    <x v="98"/>
    <n v="30"/>
    <n v="114"/>
    <s v="MIRO"/>
    <s v="Purchase"/>
    <s v="RE"/>
    <n v="2016"/>
    <x v="1"/>
    <n v="5105608068"/>
    <n v="2101"/>
    <n v="1"/>
    <s v="INR"/>
    <x v="4"/>
    <x v="4"/>
    <x v="0"/>
    <n v="175"/>
    <s v="KG"/>
    <m/>
    <s v="V0"/>
    <s v="0% INPUT TAX"/>
    <s v="CHA"/>
    <s v="CLEARING CHARGES"/>
    <n v="0"/>
    <n v="0"/>
    <n v="0"/>
    <n v="0"/>
    <n v="0"/>
    <n v="0"/>
    <m/>
    <n v="0"/>
    <n v="0"/>
    <n v="0"/>
    <n v="0"/>
    <n v="1999.94"/>
    <m/>
    <m/>
    <s v="PCP RM &amp; PM"/>
  </r>
  <r>
    <s v="ZROH"/>
    <x v="0"/>
    <x v="16"/>
    <x v="16"/>
    <n v="102"/>
    <n v="110"/>
    <x v="98"/>
    <n v="30"/>
    <n v="114"/>
    <s v="MIRO"/>
    <s v="Purchase"/>
    <s v="RE"/>
    <n v="2016"/>
    <x v="1"/>
    <n v="5105608068"/>
    <n v="2101"/>
    <n v="1"/>
    <s v="INR"/>
    <x v="4"/>
    <x v="4"/>
    <x v="0"/>
    <n v="175"/>
    <s v="KG"/>
    <m/>
    <s v="V0"/>
    <s v="0% INPUT TAX"/>
    <s v="CHA"/>
    <s v="CLEARING CHARGES"/>
    <n v="0"/>
    <n v="0"/>
    <n v="0"/>
    <n v="0"/>
    <n v="0"/>
    <n v="0"/>
    <m/>
    <n v="0"/>
    <n v="0"/>
    <n v="0"/>
    <n v="0"/>
    <n v="1999.94"/>
    <m/>
    <m/>
    <s v="PCP RM &amp; PM"/>
  </r>
  <r>
    <s v="ZROH"/>
    <x v="0"/>
    <x v="16"/>
    <x v="16"/>
    <n v="102"/>
    <n v="110"/>
    <x v="98"/>
    <n v="30"/>
    <n v="114"/>
    <s v="MIRO"/>
    <s v="Purchase"/>
    <s v="RE"/>
    <n v="2016"/>
    <x v="1"/>
    <n v="5105608068"/>
    <n v="2101"/>
    <n v="1"/>
    <s v="INR"/>
    <x v="4"/>
    <x v="4"/>
    <x v="0"/>
    <n v="175"/>
    <s v="KG"/>
    <m/>
    <s v="V0"/>
    <s v="0% INPUT TAX"/>
    <s v="CHA"/>
    <s v="CLEARING CHARGES"/>
    <n v="0"/>
    <n v="0"/>
    <n v="0"/>
    <n v="0"/>
    <n v="0"/>
    <n v="0"/>
    <m/>
    <n v="0"/>
    <n v="0"/>
    <n v="0"/>
    <n v="0"/>
    <n v="100.16"/>
    <m/>
    <m/>
    <s v="PCP RM &amp; PM"/>
  </r>
  <r>
    <s v="ZROH"/>
    <x v="0"/>
    <x v="16"/>
    <x v="16"/>
    <n v="102"/>
    <n v="110"/>
    <x v="98"/>
    <n v="30"/>
    <n v="114"/>
    <s v="MIRO"/>
    <s v="Purchase"/>
    <s v="RE"/>
    <n v="2016"/>
    <x v="1"/>
    <n v="5105608068"/>
    <n v="2101"/>
    <n v="1"/>
    <s v="INR"/>
    <x v="4"/>
    <x v="4"/>
    <x v="0"/>
    <n v="175"/>
    <s v="KG"/>
    <m/>
    <s v="V0"/>
    <s v="0% INPUT TAX"/>
    <s v="CHA"/>
    <s v="CLEARING CHARGES"/>
    <n v="0"/>
    <n v="0"/>
    <n v="0"/>
    <n v="0"/>
    <n v="0"/>
    <n v="0"/>
    <m/>
    <n v="0"/>
    <n v="0"/>
    <n v="0"/>
    <n v="0"/>
    <n v="500.15"/>
    <m/>
    <m/>
    <s v="PCP RM &amp; PM"/>
  </r>
  <r>
    <s v="ZROH"/>
    <x v="0"/>
    <x v="16"/>
    <x v="16"/>
    <n v="102"/>
    <n v="110"/>
    <x v="98"/>
    <n v="30"/>
    <n v="114"/>
    <s v="MIRO"/>
    <s v="Purchase"/>
    <s v="RE"/>
    <n v="2016"/>
    <x v="1"/>
    <n v="5105608068"/>
    <n v="2101"/>
    <n v="1"/>
    <s v="INR"/>
    <x v="4"/>
    <x v="4"/>
    <x v="0"/>
    <n v="175"/>
    <s v="KG"/>
    <m/>
    <s v="V0"/>
    <s v="0% INPUT TAX"/>
    <s v="CHA"/>
    <s v="CLEARING CHARGES"/>
    <n v="0"/>
    <n v="0"/>
    <n v="0"/>
    <n v="0"/>
    <n v="0"/>
    <n v="0"/>
    <m/>
    <n v="0"/>
    <n v="0"/>
    <n v="0"/>
    <n v="0"/>
    <n v="999.94"/>
    <m/>
    <m/>
    <s v="PCP RM &amp; PM"/>
  </r>
  <r>
    <s v="ZROH"/>
    <x v="0"/>
    <x v="16"/>
    <x v="16"/>
    <n v="102"/>
    <n v="110"/>
    <x v="98"/>
    <n v="30"/>
    <n v="114"/>
    <s v="MIRO"/>
    <s v="Purchase"/>
    <s v="RE"/>
    <n v="2016"/>
    <x v="1"/>
    <n v="5105608068"/>
    <n v="2101"/>
    <n v="1"/>
    <s v="INR"/>
    <x v="4"/>
    <x v="4"/>
    <x v="0"/>
    <n v="175"/>
    <s v="KG"/>
    <m/>
    <s v="V0"/>
    <s v="0% INPUT TAX"/>
    <s v="CHA"/>
    <s v="CLEARING CHARGES"/>
    <n v="0"/>
    <n v="0"/>
    <n v="0"/>
    <n v="0"/>
    <n v="0"/>
    <n v="0"/>
    <m/>
    <n v="0"/>
    <n v="0"/>
    <n v="0"/>
    <n v="0"/>
    <n v="200.33"/>
    <m/>
    <m/>
    <s v="PCP RM &amp; PM"/>
  </r>
  <r>
    <s v="ZROH"/>
    <x v="0"/>
    <x v="16"/>
    <x v="16"/>
    <n v="102"/>
    <n v="110"/>
    <x v="98"/>
    <n v="30"/>
    <n v="114"/>
    <s v="MIRO"/>
    <s v="Purchase"/>
    <s v="RE"/>
    <n v="2016"/>
    <x v="1"/>
    <n v="5105608068"/>
    <n v="2101"/>
    <n v="1"/>
    <s v="INR"/>
    <x v="4"/>
    <x v="4"/>
    <x v="0"/>
    <n v="175"/>
    <s v="KG"/>
    <m/>
    <s v="V0"/>
    <s v="0% INPUT TAX"/>
    <s v="CHA"/>
    <s v="CLEARING CHARGES"/>
    <n v="0"/>
    <n v="0"/>
    <n v="0"/>
    <n v="0"/>
    <n v="0"/>
    <n v="0"/>
    <m/>
    <n v="0"/>
    <n v="0"/>
    <n v="0"/>
    <n v="0"/>
    <n v="1000.3"/>
    <m/>
    <m/>
    <s v="PCP RM &amp; PM"/>
  </r>
  <r>
    <s v="ZROH"/>
    <x v="0"/>
    <x v="16"/>
    <x v="16"/>
    <n v="102"/>
    <n v="110"/>
    <x v="98"/>
    <n v="40"/>
    <n v="114"/>
    <s v="MIRO"/>
    <s v="Purchase"/>
    <s v="RE"/>
    <n v="2016"/>
    <x v="1"/>
    <n v="5105608068"/>
    <n v="2101"/>
    <n v="1"/>
    <s v="INR"/>
    <x v="4"/>
    <x v="4"/>
    <x v="0"/>
    <n v="225"/>
    <s v="KG"/>
    <m/>
    <s v="V0"/>
    <s v="0% INPUT TAX"/>
    <s v="CHA"/>
    <s v="CLEARING CHARGES"/>
    <n v="0"/>
    <n v="0"/>
    <n v="0"/>
    <n v="0"/>
    <n v="0"/>
    <n v="0"/>
    <m/>
    <n v="0"/>
    <n v="0"/>
    <n v="0"/>
    <n v="0"/>
    <n v="1999.84"/>
    <m/>
    <m/>
    <s v="PCP RM &amp; PM"/>
  </r>
  <r>
    <s v="ZROH"/>
    <x v="0"/>
    <x v="16"/>
    <x v="16"/>
    <n v="102"/>
    <n v="110"/>
    <x v="98"/>
    <n v="40"/>
    <n v="114"/>
    <s v="MIRO"/>
    <s v="Purchase"/>
    <s v="RE"/>
    <n v="2016"/>
    <x v="1"/>
    <n v="5105608068"/>
    <n v="2101"/>
    <n v="1"/>
    <s v="INR"/>
    <x v="4"/>
    <x v="4"/>
    <x v="0"/>
    <n v="225"/>
    <s v="KG"/>
    <m/>
    <s v="V0"/>
    <s v="0% INPUT TAX"/>
    <s v="CHA"/>
    <s v="CLEARING CHARGES"/>
    <n v="0"/>
    <n v="0"/>
    <n v="0"/>
    <n v="0"/>
    <n v="0"/>
    <n v="0"/>
    <m/>
    <n v="0"/>
    <n v="0"/>
    <n v="0"/>
    <n v="0"/>
    <n v="500.15"/>
    <m/>
    <m/>
    <s v="PCP RM &amp; PM"/>
  </r>
  <r>
    <s v="ZROH"/>
    <x v="0"/>
    <x v="16"/>
    <x v="16"/>
    <n v="102"/>
    <n v="110"/>
    <x v="98"/>
    <n v="40"/>
    <n v="114"/>
    <s v="MIRO"/>
    <s v="Purchase"/>
    <s v="RE"/>
    <n v="2016"/>
    <x v="1"/>
    <n v="5105608068"/>
    <n v="2101"/>
    <n v="1"/>
    <s v="INR"/>
    <x v="4"/>
    <x v="4"/>
    <x v="0"/>
    <n v="225"/>
    <s v="KG"/>
    <m/>
    <s v="V0"/>
    <s v="0% INPUT TAX"/>
    <s v="CHA"/>
    <s v="CLEARING CHARGES"/>
    <n v="0"/>
    <n v="0"/>
    <n v="0"/>
    <n v="0"/>
    <n v="0"/>
    <n v="0"/>
    <m/>
    <n v="0"/>
    <n v="0"/>
    <n v="0"/>
    <n v="0"/>
    <n v="100.16"/>
    <m/>
    <m/>
    <s v="PCP RM &amp; PM"/>
  </r>
  <r>
    <s v="ZROH"/>
    <x v="0"/>
    <x v="16"/>
    <x v="16"/>
    <n v="102"/>
    <n v="110"/>
    <x v="98"/>
    <n v="40"/>
    <n v="114"/>
    <s v="MIRO"/>
    <s v="Purchase"/>
    <s v="RE"/>
    <n v="2016"/>
    <x v="1"/>
    <n v="5105608068"/>
    <n v="2101"/>
    <n v="1"/>
    <s v="INR"/>
    <x v="4"/>
    <x v="4"/>
    <x v="0"/>
    <n v="225"/>
    <s v="KG"/>
    <m/>
    <s v="V0"/>
    <s v="0% INPUT TAX"/>
    <s v="CHA"/>
    <s v="CLEARING CHARGES"/>
    <n v="0"/>
    <n v="0"/>
    <n v="0"/>
    <n v="0"/>
    <n v="0"/>
    <n v="0"/>
    <m/>
    <n v="0"/>
    <n v="0"/>
    <n v="0"/>
    <n v="0"/>
    <n v="522.70000000000005"/>
    <m/>
    <m/>
    <s v="PCP RM &amp; PM"/>
  </r>
  <r>
    <s v="ZROH"/>
    <x v="0"/>
    <x v="16"/>
    <x v="16"/>
    <n v="102"/>
    <n v="110"/>
    <x v="98"/>
    <n v="40"/>
    <n v="114"/>
    <s v="MIRO"/>
    <s v="Purchase"/>
    <s v="RE"/>
    <n v="2016"/>
    <x v="1"/>
    <n v="5105608068"/>
    <n v="2101"/>
    <n v="1"/>
    <s v="INR"/>
    <x v="4"/>
    <x v="4"/>
    <x v="0"/>
    <n v="225"/>
    <s v="KG"/>
    <m/>
    <s v="V0"/>
    <s v="0% INPUT TAX"/>
    <s v="CHA"/>
    <s v="CLEARING CHARGES"/>
    <n v="0"/>
    <n v="0"/>
    <n v="0"/>
    <n v="0"/>
    <n v="0"/>
    <n v="0"/>
    <m/>
    <n v="0"/>
    <n v="0"/>
    <n v="0"/>
    <n v="0"/>
    <n v="999.94"/>
    <m/>
    <m/>
    <s v="PCP RM &amp; PM"/>
  </r>
  <r>
    <s v="ZROH"/>
    <x v="0"/>
    <x v="16"/>
    <x v="16"/>
    <n v="102"/>
    <n v="110"/>
    <x v="98"/>
    <n v="40"/>
    <n v="114"/>
    <s v="MIRO"/>
    <s v="Purchase"/>
    <s v="RE"/>
    <n v="2016"/>
    <x v="1"/>
    <n v="5105608068"/>
    <n v="2101"/>
    <n v="1"/>
    <s v="INR"/>
    <x v="4"/>
    <x v="4"/>
    <x v="0"/>
    <n v="225"/>
    <s v="KG"/>
    <m/>
    <s v="V0"/>
    <s v="0% INPUT TAX"/>
    <s v="CHA"/>
    <s v="CLEARING CHARGES"/>
    <n v="0"/>
    <n v="0"/>
    <n v="0"/>
    <n v="0"/>
    <n v="0"/>
    <n v="0"/>
    <m/>
    <n v="0"/>
    <n v="0"/>
    <n v="0"/>
    <n v="0"/>
    <n v="200.33"/>
    <m/>
    <m/>
    <s v="PCP RM &amp; PM"/>
  </r>
  <r>
    <s v="ZROH"/>
    <x v="0"/>
    <x v="16"/>
    <x v="16"/>
    <n v="102"/>
    <n v="110"/>
    <x v="98"/>
    <n v="40"/>
    <n v="114"/>
    <s v="MIRO"/>
    <s v="Purchase"/>
    <s v="RE"/>
    <n v="2016"/>
    <x v="1"/>
    <n v="5105608068"/>
    <n v="2101"/>
    <n v="1"/>
    <s v="INR"/>
    <x v="4"/>
    <x v="4"/>
    <x v="0"/>
    <n v="225"/>
    <s v="KG"/>
    <m/>
    <s v="V0"/>
    <s v="0% INPUT TAX"/>
    <s v="CHA"/>
    <s v="CLEARING CHARGES"/>
    <n v="0"/>
    <n v="0"/>
    <n v="0"/>
    <n v="0"/>
    <n v="0"/>
    <n v="0"/>
    <m/>
    <n v="0"/>
    <n v="0"/>
    <n v="0"/>
    <n v="0"/>
    <n v="1000.3"/>
    <m/>
    <m/>
    <s v="PCP RM &amp; PM"/>
  </r>
  <r>
    <s v="ZROH"/>
    <x v="0"/>
    <x v="23"/>
    <x v="25"/>
    <n v="102"/>
    <n v="110"/>
    <x v="103"/>
    <n v="10"/>
    <n v="114"/>
    <s v="MIRO"/>
    <s v="Purchase"/>
    <s v="RE"/>
    <n v="2016"/>
    <x v="1"/>
    <n v="5105608293"/>
    <n v="4439569"/>
    <n v="1"/>
    <s v="INR"/>
    <x v="0"/>
    <x v="0"/>
    <x v="0"/>
    <n v="100"/>
    <s v="KG"/>
    <m/>
    <s v="V0"/>
    <s v="0% INPUT TAX"/>
    <m/>
    <s v="BASIC CUSTOM-10%"/>
    <n v="24722.02"/>
    <n v="24722.02"/>
    <n v="0"/>
    <n v="0"/>
    <n v="24722.02"/>
    <n v="0"/>
    <m/>
    <n v="0"/>
    <n v="0"/>
    <n v="0"/>
    <n v="0"/>
    <n v="0"/>
    <m/>
    <m/>
    <s v="PCP RM &amp; PM"/>
  </r>
  <r>
    <s v="ZROH"/>
    <x v="0"/>
    <x v="23"/>
    <x v="25"/>
    <n v="102"/>
    <n v="110"/>
    <x v="103"/>
    <n v="10"/>
    <n v="114"/>
    <s v="MIRO"/>
    <s v="Purchase"/>
    <s v="RE"/>
    <n v="2016"/>
    <x v="1"/>
    <n v="5105608293"/>
    <n v="4439569"/>
    <n v="1"/>
    <s v="INR"/>
    <x v="0"/>
    <x v="0"/>
    <x v="0"/>
    <n v="100"/>
    <s v="KG"/>
    <m/>
    <s v="V0"/>
    <s v="0% INPUT TAX"/>
    <m/>
    <s v="ECess - Basic Custom-2%"/>
    <n v="1174.3"/>
    <n v="1174.3"/>
    <n v="0"/>
    <n v="0"/>
    <n v="0"/>
    <n v="0"/>
    <m/>
    <n v="1174.3"/>
    <n v="0"/>
    <n v="0"/>
    <n v="0"/>
    <n v="0"/>
    <m/>
    <m/>
    <s v="PCP RM &amp; PM"/>
  </r>
  <r>
    <s v="ZROH"/>
    <x v="0"/>
    <x v="23"/>
    <x v="25"/>
    <n v="102"/>
    <n v="110"/>
    <x v="103"/>
    <n v="10"/>
    <n v="114"/>
    <s v="MIRO"/>
    <s v="Purchase"/>
    <s v="RE"/>
    <n v="2016"/>
    <x v="1"/>
    <n v="5105608293"/>
    <n v="4439569"/>
    <n v="1"/>
    <s v="INR"/>
    <x v="0"/>
    <x v="0"/>
    <x v="0"/>
    <n v="100"/>
    <s v="KG"/>
    <m/>
    <s v="V0"/>
    <s v="0% INPUT TAX"/>
    <m/>
    <s v="SECess-Basic Customs-1%"/>
    <n v="587.04"/>
    <n v="587.04"/>
    <n v="0"/>
    <n v="0"/>
    <n v="0"/>
    <n v="0"/>
    <m/>
    <n v="0"/>
    <n v="587.04"/>
    <n v="0"/>
    <n v="0"/>
    <n v="0"/>
    <m/>
    <m/>
    <s v="PCP RM &amp; PM"/>
  </r>
  <r>
    <s v="ZROH"/>
    <x v="0"/>
    <x v="23"/>
    <x v="25"/>
    <n v="102"/>
    <n v="110"/>
    <x v="103"/>
    <n v="10"/>
    <n v="114"/>
    <s v="MIRO"/>
    <s v="Purchase"/>
    <s v="RE"/>
    <n v="2016"/>
    <x v="1"/>
    <n v="5105608293"/>
    <n v="4439569"/>
    <n v="1"/>
    <s v="INR"/>
    <x v="0"/>
    <x v="0"/>
    <x v="0"/>
    <n v="100"/>
    <s v="KG"/>
    <m/>
    <s v="V0"/>
    <s v="0% INPUT TAX"/>
    <m/>
    <s v="ADD. CUSTOM DUTY-4%"/>
    <n v="12307.86"/>
    <n v="12307.86"/>
    <n v="0"/>
    <n v="0"/>
    <n v="0"/>
    <n v="0"/>
    <m/>
    <n v="0"/>
    <n v="0"/>
    <n v="12307.86"/>
    <n v="0"/>
    <n v="0"/>
    <m/>
    <m/>
    <s v="PCP RM &amp; PM"/>
  </r>
  <r>
    <s v="ZROH"/>
    <x v="0"/>
    <x v="23"/>
    <x v="25"/>
    <n v="102"/>
    <n v="110"/>
    <x v="103"/>
    <n v="10"/>
    <n v="114"/>
    <s v="MIRO"/>
    <s v="Purchase"/>
    <s v="RE"/>
    <n v="2016"/>
    <x v="1"/>
    <n v="5105608293"/>
    <n v="4439569"/>
    <n v="1"/>
    <s v="INR"/>
    <x v="0"/>
    <x v="0"/>
    <x v="0"/>
    <n v="100"/>
    <s v="KG"/>
    <m/>
    <s v="V0"/>
    <s v="0% INPUT TAX"/>
    <m/>
    <s v="CVD-12.5%"/>
    <n v="33992.78"/>
    <n v="33992.78"/>
    <n v="0"/>
    <n v="0"/>
    <n v="0"/>
    <n v="0"/>
    <m/>
    <n v="0"/>
    <n v="0"/>
    <n v="0"/>
    <n v="33992.78"/>
    <n v="0"/>
    <m/>
    <m/>
    <s v="PCP RM &amp; PM"/>
  </r>
  <r>
    <s v="ZPKG"/>
    <x v="1"/>
    <x v="1"/>
    <x v="1"/>
    <n v="102"/>
    <n v="115"/>
    <x v="95"/>
    <n v="20"/>
    <n v="112"/>
    <s v="MIRO"/>
    <s v="Purchase"/>
    <s v="RE"/>
    <n v="2016"/>
    <x v="0"/>
    <n v="5105608320"/>
    <n v="4339671"/>
    <n v="1"/>
    <s v="INR"/>
    <x v="0"/>
    <x v="0"/>
    <x v="0"/>
    <n v="70000"/>
    <s v="NOS"/>
    <m/>
    <s v="V0"/>
    <s v="0% INPUT TAX"/>
    <m/>
    <s v="ADD. CUSTOM DUTY-4%"/>
    <n v="18910.419999999998"/>
    <n v="18910.419999999998"/>
    <n v="0"/>
    <n v="0"/>
    <n v="0"/>
    <n v="0"/>
    <m/>
    <n v="0"/>
    <n v="0"/>
    <n v="18910.419999999998"/>
    <n v="0"/>
    <n v="0"/>
    <m/>
    <m/>
    <s v="PCP RM &amp; PM"/>
  </r>
  <r>
    <s v="ZPKG"/>
    <x v="1"/>
    <x v="1"/>
    <x v="1"/>
    <n v="102"/>
    <n v="115"/>
    <x v="95"/>
    <n v="20"/>
    <n v="112"/>
    <s v="MIRO"/>
    <s v="Purchase"/>
    <s v="RE"/>
    <n v="2016"/>
    <x v="0"/>
    <n v="5105608320"/>
    <n v="4339671"/>
    <n v="1"/>
    <s v="INR"/>
    <x v="0"/>
    <x v="0"/>
    <x v="0"/>
    <n v="70000"/>
    <s v="NOS"/>
    <m/>
    <s v="V0"/>
    <s v="0% INPUT TAX"/>
    <m/>
    <s v="BASIC CUSTOM-10%"/>
    <n v="37984"/>
    <n v="37984"/>
    <n v="0"/>
    <n v="0"/>
    <n v="37984"/>
    <n v="0"/>
    <m/>
    <n v="0"/>
    <n v="0"/>
    <n v="0"/>
    <n v="0"/>
    <n v="0"/>
    <m/>
    <m/>
    <s v="PCP RM &amp; PM"/>
  </r>
  <r>
    <s v="ZPKG"/>
    <x v="1"/>
    <x v="1"/>
    <x v="1"/>
    <n v="102"/>
    <n v="115"/>
    <x v="95"/>
    <n v="20"/>
    <n v="112"/>
    <s v="MIRO"/>
    <s v="Purchase"/>
    <s v="RE"/>
    <n v="2016"/>
    <x v="0"/>
    <n v="5105608320"/>
    <n v="4339671"/>
    <n v="1"/>
    <s v="INR"/>
    <x v="0"/>
    <x v="0"/>
    <x v="0"/>
    <n v="70000"/>
    <s v="NOS"/>
    <m/>
    <s v="V0"/>
    <s v="0% INPUT TAX"/>
    <m/>
    <s v="CVD-12.5%"/>
    <n v="52228.23"/>
    <n v="52228.23"/>
    <n v="0"/>
    <n v="0"/>
    <n v="0"/>
    <n v="0"/>
    <m/>
    <n v="0"/>
    <n v="0"/>
    <n v="0"/>
    <n v="52228.23"/>
    <n v="0"/>
    <m/>
    <m/>
    <s v="PCP RM &amp; PM"/>
  </r>
  <r>
    <s v="ZPKG"/>
    <x v="1"/>
    <x v="1"/>
    <x v="1"/>
    <n v="102"/>
    <n v="115"/>
    <x v="95"/>
    <n v="20"/>
    <n v="112"/>
    <s v="MIRO"/>
    <s v="Purchase"/>
    <s v="RE"/>
    <n v="2016"/>
    <x v="0"/>
    <n v="5105608320"/>
    <n v="4339671"/>
    <n v="1"/>
    <s v="INR"/>
    <x v="0"/>
    <x v="0"/>
    <x v="0"/>
    <n v="70000"/>
    <s v="NOS"/>
    <m/>
    <s v="V0"/>
    <s v="0% INPUT TAX"/>
    <m/>
    <s v="ECess - Basic Custom-2%"/>
    <n v="1804.25"/>
    <n v="1804.25"/>
    <n v="0"/>
    <n v="0"/>
    <n v="0"/>
    <n v="0"/>
    <m/>
    <n v="1804.25"/>
    <n v="0"/>
    <n v="0"/>
    <n v="0"/>
    <n v="0"/>
    <m/>
    <m/>
    <s v="PCP RM &amp; PM"/>
  </r>
  <r>
    <s v="ZPKG"/>
    <x v="1"/>
    <x v="1"/>
    <x v="1"/>
    <n v="102"/>
    <n v="115"/>
    <x v="95"/>
    <n v="20"/>
    <n v="112"/>
    <s v="MIRO"/>
    <s v="Purchase"/>
    <s v="RE"/>
    <n v="2016"/>
    <x v="0"/>
    <n v="5105608320"/>
    <n v="4339671"/>
    <n v="1"/>
    <s v="INR"/>
    <x v="0"/>
    <x v="0"/>
    <x v="0"/>
    <n v="70000"/>
    <s v="NOS"/>
    <m/>
    <s v="V0"/>
    <s v="0% INPUT TAX"/>
    <m/>
    <s v="SECess-Basic Customs-1%"/>
    <n v="902.1"/>
    <n v="902.1"/>
    <n v="0"/>
    <n v="0"/>
    <n v="0"/>
    <n v="0"/>
    <m/>
    <n v="0"/>
    <n v="902.1"/>
    <n v="0"/>
    <n v="0"/>
    <n v="0"/>
    <m/>
    <m/>
    <s v="PCP RM &amp; PM"/>
  </r>
  <r>
    <s v="ZROH"/>
    <x v="2"/>
    <x v="17"/>
    <x v="17"/>
    <n v="102"/>
    <n v="110"/>
    <x v="104"/>
    <n v="10"/>
    <n v="114"/>
    <s v="MIRO"/>
    <s v="Purchase"/>
    <s v="RE"/>
    <n v="2016"/>
    <x v="1"/>
    <n v="5105608329"/>
    <n v="4487005"/>
    <n v="1"/>
    <s v="INR"/>
    <x v="0"/>
    <x v="0"/>
    <x v="0"/>
    <n v="680"/>
    <s v="KG"/>
    <m/>
    <s v="V0"/>
    <s v="0% INPUT TAX"/>
    <m/>
    <s v="BASIC CUSTOM-7.5%"/>
    <n v="14313.34"/>
    <n v="14313.34"/>
    <n v="0"/>
    <n v="14313.34"/>
    <n v="0"/>
    <n v="0"/>
    <m/>
    <n v="0"/>
    <n v="0"/>
    <n v="0"/>
    <n v="0"/>
    <n v="0"/>
    <m/>
    <m/>
    <s v="PCP RM &amp; PM"/>
  </r>
  <r>
    <s v="ZROH"/>
    <x v="2"/>
    <x v="17"/>
    <x v="17"/>
    <n v="102"/>
    <n v="110"/>
    <x v="104"/>
    <n v="10"/>
    <n v="114"/>
    <s v="MIRO"/>
    <s v="Purchase"/>
    <s v="RE"/>
    <n v="2016"/>
    <x v="1"/>
    <n v="5105608329"/>
    <n v="4487005"/>
    <n v="1"/>
    <s v="INR"/>
    <x v="0"/>
    <x v="0"/>
    <x v="0"/>
    <n v="680"/>
    <s v="KG"/>
    <m/>
    <s v="V0"/>
    <s v="0% INPUT TAX"/>
    <m/>
    <s v="ECess - Basic Custom-2%"/>
    <n v="799.16"/>
    <n v="799.16"/>
    <n v="0"/>
    <n v="0"/>
    <n v="0"/>
    <n v="0"/>
    <m/>
    <n v="799.16"/>
    <n v="0"/>
    <n v="0"/>
    <n v="0"/>
    <n v="0"/>
    <m/>
    <m/>
    <s v="PCP RM &amp; PM"/>
  </r>
  <r>
    <s v="ZROH"/>
    <x v="2"/>
    <x v="17"/>
    <x v="17"/>
    <n v="102"/>
    <n v="110"/>
    <x v="104"/>
    <n v="10"/>
    <n v="114"/>
    <s v="MIRO"/>
    <s v="Purchase"/>
    <s v="RE"/>
    <n v="2016"/>
    <x v="1"/>
    <n v="5105608329"/>
    <n v="4487005"/>
    <n v="1"/>
    <s v="INR"/>
    <x v="0"/>
    <x v="0"/>
    <x v="0"/>
    <n v="680"/>
    <s v="KG"/>
    <m/>
    <s v="V0"/>
    <s v="0% INPUT TAX"/>
    <m/>
    <s v="SECess-Basic Customs-1%"/>
    <n v="399.58"/>
    <n v="399.58"/>
    <n v="0"/>
    <n v="0"/>
    <n v="0"/>
    <n v="0"/>
    <m/>
    <n v="0"/>
    <n v="399.58"/>
    <n v="0"/>
    <n v="0"/>
    <n v="0"/>
    <m/>
    <m/>
    <s v="PCP RM &amp; PM"/>
  </r>
  <r>
    <s v="ZROH"/>
    <x v="2"/>
    <x v="17"/>
    <x v="17"/>
    <n v="102"/>
    <n v="110"/>
    <x v="104"/>
    <n v="10"/>
    <n v="114"/>
    <s v="MIRO"/>
    <s v="Purchase"/>
    <s v="RE"/>
    <n v="2016"/>
    <x v="1"/>
    <n v="5105608329"/>
    <n v="4487005"/>
    <n v="1"/>
    <s v="INR"/>
    <x v="0"/>
    <x v="0"/>
    <x v="0"/>
    <n v="680"/>
    <s v="KG"/>
    <m/>
    <s v="V0"/>
    <s v="0% INPUT TAX"/>
    <m/>
    <s v="ADD. CUSTOM DUTY-4%"/>
    <n v="9280"/>
    <n v="9280"/>
    <n v="0"/>
    <n v="0"/>
    <n v="0"/>
    <n v="0"/>
    <m/>
    <n v="0"/>
    <n v="0"/>
    <n v="9280"/>
    <n v="0"/>
    <n v="0"/>
    <m/>
    <m/>
    <s v="PCP RM &amp; PM"/>
  </r>
  <r>
    <s v="ZROH"/>
    <x v="2"/>
    <x v="17"/>
    <x v="17"/>
    <n v="102"/>
    <n v="110"/>
    <x v="104"/>
    <n v="10"/>
    <n v="114"/>
    <s v="MIRO"/>
    <s v="Purchase"/>
    <s v="RE"/>
    <n v="2016"/>
    <x v="1"/>
    <n v="5105608329"/>
    <n v="4487005"/>
    <n v="1"/>
    <s v="INR"/>
    <x v="0"/>
    <x v="0"/>
    <x v="0"/>
    <n v="680"/>
    <s v="KG"/>
    <m/>
    <s v="V0"/>
    <s v="0% INPUT TAX"/>
    <m/>
    <s v="CVD-12.5%"/>
    <n v="25644.74"/>
    <n v="25644.74"/>
    <n v="0"/>
    <n v="0"/>
    <n v="0"/>
    <n v="0"/>
    <m/>
    <n v="0"/>
    <n v="0"/>
    <n v="0"/>
    <n v="25644.74"/>
    <n v="0"/>
    <m/>
    <m/>
    <s v="PCP RM &amp; PM"/>
  </r>
  <r>
    <s v="ZROH"/>
    <x v="2"/>
    <x v="17"/>
    <x v="17"/>
    <n v="102"/>
    <n v="110"/>
    <x v="104"/>
    <n v="20"/>
    <n v="114"/>
    <s v="MIRO"/>
    <s v="Purchase"/>
    <s v="RE"/>
    <n v="2016"/>
    <x v="1"/>
    <n v="5105608329"/>
    <n v="4487005"/>
    <n v="1"/>
    <s v="INR"/>
    <x v="0"/>
    <x v="0"/>
    <x v="0"/>
    <n v="680"/>
    <s v="KG"/>
    <m/>
    <s v="V0"/>
    <s v="0% INPUT TAX"/>
    <m/>
    <s v="BASIC CUSTOM-7.5%"/>
    <n v="14313.34"/>
    <n v="14313.34"/>
    <n v="0"/>
    <n v="14313.34"/>
    <n v="0"/>
    <n v="0"/>
    <m/>
    <n v="0"/>
    <n v="0"/>
    <n v="0"/>
    <n v="0"/>
    <n v="0"/>
    <m/>
    <m/>
    <s v="PCP RM &amp; PM"/>
  </r>
  <r>
    <s v="ZROH"/>
    <x v="2"/>
    <x v="17"/>
    <x v="17"/>
    <n v="102"/>
    <n v="110"/>
    <x v="104"/>
    <n v="20"/>
    <n v="114"/>
    <s v="MIRO"/>
    <s v="Purchase"/>
    <s v="RE"/>
    <n v="2016"/>
    <x v="1"/>
    <n v="5105608329"/>
    <n v="4487005"/>
    <n v="1"/>
    <s v="INR"/>
    <x v="0"/>
    <x v="0"/>
    <x v="0"/>
    <n v="680"/>
    <s v="KG"/>
    <m/>
    <s v="V0"/>
    <s v="0% INPUT TAX"/>
    <m/>
    <s v="ECess - Basic Custom-2%"/>
    <n v="799.16"/>
    <n v="799.16"/>
    <n v="0"/>
    <n v="0"/>
    <n v="0"/>
    <n v="0"/>
    <m/>
    <n v="799.16"/>
    <n v="0"/>
    <n v="0"/>
    <n v="0"/>
    <n v="0"/>
    <m/>
    <m/>
    <s v="PCP RM &amp; PM"/>
  </r>
  <r>
    <s v="ZROH"/>
    <x v="2"/>
    <x v="17"/>
    <x v="17"/>
    <n v="102"/>
    <n v="110"/>
    <x v="104"/>
    <n v="20"/>
    <n v="114"/>
    <s v="MIRO"/>
    <s v="Purchase"/>
    <s v="RE"/>
    <n v="2016"/>
    <x v="1"/>
    <n v="5105608329"/>
    <n v="4487005"/>
    <n v="1"/>
    <s v="INR"/>
    <x v="0"/>
    <x v="0"/>
    <x v="0"/>
    <n v="680"/>
    <s v="KG"/>
    <m/>
    <s v="V0"/>
    <s v="0% INPUT TAX"/>
    <m/>
    <s v="SECess-Basic Customs-1%"/>
    <n v="399.58"/>
    <n v="399.58"/>
    <n v="0"/>
    <n v="0"/>
    <n v="0"/>
    <n v="0"/>
    <m/>
    <n v="0"/>
    <n v="399.58"/>
    <n v="0"/>
    <n v="0"/>
    <n v="0"/>
    <m/>
    <m/>
    <s v="PCP RM &amp; PM"/>
  </r>
  <r>
    <s v="ZROH"/>
    <x v="2"/>
    <x v="17"/>
    <x v="17"/>
    <n v="102"/>
    <n v="110"/>
    <x v="104"/>
    <n v="20"/>
    <n v="114"/>
    <s v="MIRO"/>
    <s v="Purchase"/>
    <s v="RE"/>
    <n v="2016"/>
    <x v="1"/>
    <n v="5105608329"/>
    <n v="4487005"/>
    <n v="1"/>
    <s v="INR"/>
    <x v="0"/>
    <x v="0"/>
    <x v="0"/>
    <n v="680"/>
    <s v="KG"/>
    <m/>
    <s v="V0"/>
    <s v="0% INPUT TAX"/>
    <m/>
    <s v="ADD. CUSTOM DUTY-4%"/>
    <n v="9280.36"/>
    <n v="9280.36"/>
    <n v="0"/>
    <n v="0"/>
    <n v="0"/>
    <n v="0"/>
    <m/>
    <n v="0"/>
    <n v="0"/>
    <n v="9280.36"/>
    <n v="0"/>
    <n v="0"/>
    <m/>
    <m/>
    <s v="PCP RM &amp; PM"/>
  </r>
  <r>
    <s v="ZROH"/>
    <x v="2"/>
    <x v="17"/>
    <x v="17"/>
    <n v="102"/>
    <n v="110"/>
    <x v="104"/>
    <n v="20"/>
    <n v="114"/>
    <s v="MIRO"/>
    <s v="Purchase"/>
    <s v="RE"/>
    <n v="2016"/>
    <x v="1"/>
    <n v="5105608329"/>
    <n v="4487005"/>
    <n v="1"/>
    <s v="INR"/>
    <x v="0"/>
    <x v="0"/>
    <x v="0"/>
    <n v="680"/>
    <s v="KG"/>
    <m/>
    <s v="V0"/>
    <s v="0% INPUT TAX"/>
    <m/>
    <s v="CVD-12.5%"/>
    <n v="25644.74"/>
    <n v="25644.74"/>
    <n v="0"/>
    <n v="0"/>
    <n v="0"/>
    <n v="0"/>
    <m/>
    <n v="0"/>
    <n v="0"/>
    <n v="0"/>
    <n v="25644.74"/>
    <n v="0"/>
    <m/>
    <m/>
    <s v="PCP RM &amp; PM"/>
  </r>
  <r>
    <s v="ZROH"/>
    <x v="3"/>
    <x v="18"/>
    <x v="18"/>
    <n v="102"/>
    <n v="110"/>
    <x v="90"/>
    <n v="10"/>
    <n v="114"/>
    <s v="MIRO"/>
    <s v="Purchase"/>
    <s v="RE"/>
    <n v="2016"/>
    <x v="1"/>
    <n v="5105608627"/>
    <n v="2034"/>
    <n v="1"/>
    <s v="INR"/>
    <x v="4"/>
    <x v="4"/>
    <x v="0"/>
    <n v="40"/>
    <s v="KG"/>
    <m/>
    <s v="V0"/>
    <s v="0% INPUT TAX"/>
    <s v="CHA"/>
    <s v="CLEARING CHARGES"/>
    <n v="0"/>
    <n v="0"/>
    <n v="0"/>
    <n v="0"/>
    <n v="0"/>
    <n v="0"/>
    <m/>
    <n v="0"/>
    <n v="0"/>
    <n v="0"/>
    <n v="0"/>
    <n v="6000.29"/>
    <m/>
    <m/>
    <s v="PCP RM &amp; PM"/>
  </r>
  <r>
    <s v="ZROH"/>
    <x v="3"/>
    <x v="18"/>
    <x v="18"/>
    <n v="102"/>
    <n v="110"/>
    <x v="90"/>
    <n v="10"/>
    <n v="114"/>
    <s v="MIRO"/>
    <s v="Purchase"/>
    <s v="RE"/>
    <n v="2016"/>
    <x v="1"/>
    <n v="5105608627"/>
    <n v="2034"/>
    <n v="1"/>
    <s v="INR"/>
    <x v="4"/>
    <x v="4"/>
    <x v="0"/>
    <n v="40"/>
    <s v="KG"/>
    <m/>
    <s v="V0"/>
    <s v="0% INPUT TAX"/>
    <s v="CHA"/>
    <s v="CLEARING CHARGES"/>
    <n v="0"/>
    <n v="0"/>
    <n v="0"/>
    <n v="0"/>
    <n v="0"/>
    <n v="0"/>
    <m/>
    <n v="0"/>
    <n v="0"/>
    <n v="0"/>
    <n v="0"/>
    <n v="1999.85"/>
    <m/>
    <m/>
    <s v="PCP RM &amp; PM"/>
  </r>
  <r>
    <s v="ZROH"/>
    <x v="3"/>
    <x v="18"/>
    <x v="18"/>
    <n v="102"/>
    <n v="110"/>
    <x v="90"/>
    <n v="10"/>
    <n v="114"/>
    <s v="MIRO"/>
    <s v="Purchase"/>
    <s v="RE"/>
    <n v="2016"/>
    <x v="1"/>
    <n v="5105608627"/>
    <n v="2034"/>
    <n v="1"/>
    <s v="INR"/>
    <x v="4"/>
    <x v="4"/>
    <x v="0"/>
    <n v="40"/>
    <s v="KG"/>
    <m/>
    <s v="V0"/>
    <s v="0% INPUT TAX"/>
    <s v="CHA"/>
    <s v="CLEARING CHARGES"/>
    <n v="0"/>
    <n v="0"/>
    <n v="0"/>
    <n v="0"/>
    <n v="0"/>
    <n v="0"/>
    <m/>
    <n v="0"/>
    <n v="0"/>
    <n v="0"/>
    <n v="0"/>
    <n v="200.28"/>
    <m/>
    <m/>
    <s v="PCP RM &amp; PM"/>
  </r>
  <r>
    <s v="ZROH"/>
    <x v="3"/>
    <x v="18"/>
    <x v="18"/>
    <n v="102"/>
    <n v="110"/>
    <x v="90"/>
    <n v="10"/>
    <n v="114"/>
    <s v="MIRO"/>
    <s v="Purchase"/>
    <s v="RE"/>
    <n v="2016"/>
    <x v="1"/>
    <n v="5105608627"/>
    <n v="2034"/>
    <n v="1"/>
    <s v="INR"/>
    <x v="4"/>
    <x v="4"/>
    <x v="0"/>
    <n v="40"/>
    <s v="KG"/>
    <m/>
    <s v="V0"/>
    <s v="0% INPUT TAX"/>
    <s v="CHA"/>
    <s v="CLEARING CHARGES"/>
    <n v="0"/>
    <n v="0"/>
    <n v="0"/>
    <n v="0"/>
    <n v="0"/>
    <n v="0"/>
    <m/>
    <n v="0"/>
    <n v="0"/>
    <n v="0"/>
    <n v="0"/>
    <n v="109.33"/>
    <m/>
    <m/>
    <s v="PCP RM &amp; PM"/>
  </r>
  <r>
    <s v="ZROH"/>
    <x v="3"/>
    <x v="18"/>
    <x v="18"/>
    <n v="102"/>
    <n v="110"/>
    <x v="90"/>
    <n v="10"/>
    <n v="114"/>
    <s v="MIRO"/>
    <s v="Purchase"/>
    <s v="RE"/>
    <n v="2016"/>
    <x v="1"/>
    <n v="5105608627"/>
    <n v="2034"/>
    <n v="1"/>
    <s v="INR"/>
    <x v="4"/>
    <x v="4"/>
    <x v="0"/>
    <n v="40"/>
    <s v="KG"/>
    <m/>
    <s v="V0"/>
    <s v="0% INPUT TAX"/>
    <s v="CHA"/>
    <s v="CLEARING CHARGES"/>
    <n v="0"/>
    <n v="0"/>
    <n v="0"/>
    <n v="0"/>
    <n v="0"/>
    <n v="0"/>
    <m/>
    <n v="0"/>
    <n v="0"/>
    <n v="0"/>
    <n v="0"/>
    <n v="277.42"/>
    <m/>
    <m/>
    <s v="PCP RM &amp; PM"/>
  </r>
  <r>
    <s v="ZROH"/>
    <x v="3"/>
    <x v="18"/>
    <x v="18"/>
    <n v="102"/>
    <n v="110"/>
    <x v="90"/>
    <n v="10"/>
    <n v="114"/>
    <s v="MIRO"/>
    <s v="Purchase"/>
    <s v="RE"/>
    <n v="2016"/>
    <x v="1"/>
    <n v="5105608627"/>
    <n v="2034"/>
    <n v="1"/>
    <s v="INR"/>
    <x v="4"/>
    <x v="4"/>
    <x v="0"/>
    <n v="40"/>
    <s v="KG"/>
    <m/>
    <s v="V0"/>
    <s v="0% INPUT TAX"/>
    <s v="CHA"/>
    <s v="CLEARING CHARGES"/>
    <n v="0"/>
    <n v="0"/>
    <n v="0"/>
    <n v="0"/>
    <n v="0"/>
    <n v="0"/>
    <m/>
    <n v="0"/>
    <n v="0"/>
    <n v="0"/>
    <n v="0"/>
    <n v="593.9"/>
    <m/>
    <m/>
    <s v="PCP RM &amp; PM"/>
  </r>
  <r>
    <s v="ZROH"/>
    <x v="3"/>
    <x v="18"/>
    <x v="18"/>
    <n v="102"/>
    <n v="110"/>
    <x v="90"/>
    <n v="10"/>
    <n v="114"/>
    <s v="MIRO"/>
    <s v="Purchase"/>
    <s v="RE"/>
    <n v="2016"/>
    <x v="1"/>
    <n v="5105608627"/>
    <n v="2034"/>
    <n v="1"/>
    <s v="INR"/>
    <x v="4"/>
    <x v="4"/>
    <x v="0"/>
    <n v="40"/>
    <s v="KG"/>
    <m/>
    <s v="V0"/>
    <s v="0% INPUT TAX"/>
    <s v="CHA"/>
    <s v="CLEARING CHARGES"/>
    <n v="0"/>
    <n v="0"/>
    <n v="0"/>
    <n v="0"/>
    <n v="0"/>
    <n v="0"/>
    <m/>
    <n v="0"/>
    <n v="0"/>
    <n v="0"/>
    <n v="0"/>
    <n v="199.93"/>
    <m/>
    <m/>
    <s v="PCP RM &amp; PM"/>
  </r>
  <r>
    <s v="ZROH"/>
    <x v="0"/>
    <x v="13"/>
    <x v="13"/>
    <n v="102"/>
    <n v="110"/>
    <x v="98"/>
    <n v="10"/>
    <n v="114"/>
    <s v="MIRO"/>
    <s v="Purchase"/>
    <s v="RE"/>
    <n v="2016"/>
    <x v="1"/>
    <n v="5105608581"/>
    <s v="2101/101"/>
    <n v="1"/>
    <s v="INR"/>
    <x v="4"/>
    <x v="4"/>
    <x v="0"/>
    <n v="225"/>
    <s v="KG"/>
    <m/>
    <s v="4X"/>
    <s v="I-INV-14%ST+0.5%SBC"/>
    <s v="CHA"/>
    <s v="CLEARING CHARGES"/>
    <n v="0"/>
    <n v="0"/>
    <n v="0"/>
    <n v="0"/>
    <n v="0"/>
    <n v="0"/>
    <m/>
    <n v="0"/>
    <n v="0"/>
    <n v="0"/>
    <n v="0"/>
    <n v="1144.93"/>
    <m/>
    <m/>
    <s v="PCP RM &amp; PM"/>
  </r>
  <r>
    <s v="ZROH"/>
    <x v="0"/>
    <x v="13"/>
    <x v="13"/>
    <n v="102"/>
    <n v="110"/>
    <x v="98"/>
    <n v="20"/>
    <n v="114"/>
    <s v="MIRO"/>
    <s v="Purchase"/>
    <s v="RE"/>
    <n v="2016"/>
    <x v="1"/>
    <n v="5105608581"/>
    <s v="2101/101"/>
    <n v="1"/>
    <s v="INR"/>
    <x v="4"/>
    <x v="4"/>
    <x v="0"/>
    <n v="600"/>
    <s v="KG"/>
    <m/>
    <s v="4X"/>
    <s v="I-INV-14%ST+0.5%SBC"/>
    <s v="CHA"/>
    <s v="CLEARING CHARGES"/>
    <n v="0"/>
    <n v="0"/>
    <n v="0"/>
    <n v="0"/>
    <n v="0"/>
    <n v="0"/>
    <m/>
    <n v="0"/>
    <n v="0"/>
    <n v="0"/>
    <n v="0"/>
    <n v="1144.93"/>
    <m/>
    <m/>
    <s v="PCP RM &amp; PM"/>
  </r>
  <r>
    <s v="ZROH"/>
    <x v="0"/>
    <x v="16"/>
    <x v="16"/>
    <n v="102"/>
    <n v="110"/>
    <x v="98"/>
    <n v="30"/>
    <n v="114"/>
    <s v="MIRO"/>
    <s v="Purchase"/>
    <s v="RE"/>
    <n v="2016"/>
    <x v="1"/>
    <n v="5105608581"/>
    <s v="2101/101"/>
    <n v="1"/>
    <s v="INR"/>
    <x v="4"/>
    <x v="4"/>
    <x v="0"/>
    <n v="175"/>
    <s v="KG"/>
    <m/>
    <s v="4X"/>
    <s v="I-INV-14%ST+0.5%SBC"/>
    <s v="CHA"/>
    <s v="CLEARING CHARGES"/>
    <n v="0"/>
    <n v="0"/>
    <n v="0"/>
    <n v="0"/>
    <n v="0"/>
    <n v="0"/>
    <m/>
    <n v="0"/>
    <n v="0"/>
    <n v="0"/>
    <n v="0"/>
    <n v="1188.72"/>
    <m/>
    <m/>
    <s v="PCP RM &amp; PM"/>
  </r>
  <r>
    <s v="ZROH"/>
    <x v="0"/>
    <x v="16"/>
    <x v="16"/>
    <n v="102"/>
    <n v="110"/>
    <x v="98"/>
    <n v="40"/>
    <n v="114"/>
    <s v="MIRO"/>
    <s v="Purchase"/>
    <s v="RE"/>
    <n v="2016"/>
    <x v="1"/>
    <n v="5105608581"/>
    <s v="2101/101"/>
    <n v="1"/>
    <s v="INR"/>
    <x v="4"/>
    <x v="4"/>
    <x v="0"/>
    <n v="225"/>
    <s v="KG"/>
    <m/>
    <s v="4X"/>
    <s v="I-INV-14%ST+0.5%SBC"/>
    <s v="CHA"/>
    <s v="CLEARING CHARGES"/>
    <n v="0"/>
    <n v="0"/>
    <n v="0"/>
    <n v="0"/>
    <n v="0"/>
    <n v="0"/>
    <m/>
    <n v="0"/>
    <n v="0"/>
    <n v="0"/>
    <n v="0"/>
    <n v="1559.42"/>
    <m/>
    <m/>
    <s v="PCP RM &amp; PM"/>
  </r>
  <r>
    <s v="ZPKG"/>
    <x v="1"/>
    <x v="1"/>
    <x v="1"/>
    <n v="102"/>
    <n v="115"/>
    <x v="95"/>
    <n v="10"/>
    <n v="112"/>
    <s v="MIRO"/>
    <s v="Purchase"/>
    <s v="RE"/>
    <n v="2016"/>
    <x v="0"/>
    <n v="5105608587"/>
    <s v="2064/264"/>
    <n v="1"/>
    <s v="INR"/>
    <x v="4"/>
    <x v="4"/>
    <x v="0"/>
    <n v="70000"/>
    <s v="NOS"/>
    <m/>
    <s v="8X"/>
    <s v="I-112-14%ST(NON INV)+0.5%SBC"/>
    <s v="CHA"/>
    <s v="CLEARING CHARGES"/>
    <n v="0"/>
    <n v="0"/>
    <n v="0"/>
    <n v="0"/>
    <n v="0"/>
    <n v="0"/>
    <m/>
    <n v="0"/>
    <n v="0"/>
    <n v="0"/>
    <n v="0"/>
    <n v="10076"/>
    <m/>
    <m/>
    <s v="PCP RM &amp; PM"/>
  </r>
  <r>
    <s v="ZROH"/>
    <x v="3"/>
    <x v="11"/>
    <x v="11"/>
    <n v="102"/>
    <n v="110"/>
    <x v="96"/>
    <n v="10"/>
    <n v="114"/>
    <s v="MIRO"/>
    <s v="Purchase"/>
    <s v="RE"/>
    <n v="2016"/>
    <x v="1"/>
    <n v="5105608623"/>
    <n v="2029"/>
    <n v="1"/>
    <s v="INR"/>
    <x v="4"/>
    <x v="4"/>
    <x v="0"/>
    <n v="190"/>
    <s v="KG"/>
    <m/>
    <s v="V0"/>
    <s v="0% INPUT TAX"/>
    <s v="CHA"/>
    <s v="CLEARING CHARGES"/>
    <n v="0"/>
    <n v="0"/>
    <n v="0"/>
    <n v="0"/>
    <n v="0"/>
    <n v="0"/>
    <m/>
    <n v="0"/>
    <n v="0"/>
    <n v="0"/>
    <n v="0"/>
    <n v="3000.24"/>
    <m/>
    <m/>
    <s v="PCP RM &amp; PM"/>
  </r>
  <r>
    <s v="ZROH"/>
    <x v="3"/>
    <x v="11"/>
    <x v="11"/>
    <n v="102"/>
    <n v="110"/>
    <x v="96"/>
    <n v="10"/>
    <n v="114"/>
    <s v="MIRO"/>
    <s v="Purchase"/>
    <s v="RE"/>
    <n v="2016"/>
    <x v="1"/>
    <n v="5105608623"/>
    <n v="2029"/>
    <n v="1"/>
    <s v="INR"/>
    <x v="4"/>
    <x v="4"/>
    <x v="0"/>
    <n v="190"/>
    <s v="KG"/>
    <m/>
    <s v="V0"/>
    <s v="0% INPUT TAX"/>
    <s v="CHA"/>
    <s v="CLEARING CHARGES"/>
    <n v="0"/>
    <n v="0"/>
    <n v="0"/>
    <n v="0"/>
    <n v="0"/>
    <n v="0"/>
    <m/>
    <n v="0"/>
    <n v="0"/>
    <n v="0"/>
    <n v="0"/>
    <n v="1500.12"/>
    <m/>
    <m/>
    <s v="PCP RM &amp; PM"/>
  </r>
  <r>
    <s v="ZROH"/>
    <x v="3"/>
    <x v="11"/>
    <x v="11"/>
    <n v="102"/>
    <n v="110"/>
    <x v="96"/>
    <n v="10"/>
    <n v="114"/>
    <s v="MIRO"/>
    <s v="Purchase"/>
    <s v="RE"/>
    <n v="2016"/>
    <x v="1"/>
    <n v="5105608623"/>
    <n v="2029"/>
    <n v="1"/>
    <s v="INR"/>
    <x v="4"/>
    <x v="4"/>
    <x v="0"/>
    <n v="190"/>
    <s v="KG"/>
    <m/>
    <s v="V0"/>
    <s v="0% INPUT TAX"/>
    <s v="CHA"/>
    <s v="CLEARING CHARGES"/>
    <n v="0"/>
    <n v="0"/>
    <n v="0"/>
    <n v="0"/>
    <n v="0"/>
    <n v="0"/>
    <m/>
    <n v="0"/>
    <n v="0"/>
    <n v="0"/>
    <n v="0"/>
    <n v="199.82"/>
    <m/>
    <m/>
    <s v="PCP RM &amp; PM"/>
  </r>
  <r>
    <s v="ZROH"/>
    <x v="3"/>
    <x v="11"/>
    <x v="11"/>
    <n v="102"/>
    <n v="110"/>
    <x v="96"/>
    <n v="10"/>
    <n v="114"/>
    <s v="MIRO"/>
    <s v="Purchase"/>
    <s v="RE"/>
    <n v="2016"/>
    <x v="1"/>
    <n v="5105608623"/>
    <n v="2029"/>
    <n v="1"/>
    <s v="INR"/>
    <x v="4"/>
    <x v="4"/>
    <x v="0"/>
    <n v="190"/>
    <s v="KG"/>
    <m/>
    <s v="V0"/>
    <s v="0% INPUT TAX"/>
    <s v="CHA"/>
    <s v="CLEARING CHARGES"/>
    <n v="0"/>
    <n v="0"/>
    <n v="0"/>
    <n v="0"/>
    <n v="0"/>
    <n v="0"/>
    <m/>
    <n v="0"/>
    <n v="0"/>
    <n v="0"/>
    <n v="0"/>
    <n v="1555.32"/>
    <m/>
    <m/>
    <s v="PCP RM &amp; PM"/>
  </r>
  <r>
    <s v="ZROH"/>
    <x v="3"/>
    <x v="11"/>
    <x v="11"/>
    <n v="102"/>
    <n v="110"/>
    <x v="96"/>
    <n v="10"/>
    <n v="114"/>
    <s v="MIRO"/>
    <s v="Purchase"/>
    <s v="RE"/>
    <n v="2016"/>
    <x v="1"/>
    <n v="5105608623"/>
    <n v="2029"/>
    <n v="1"/>
    <s v="INR"/>
    <x v="4"/>
    <x v="4"/>
    <x v="0"/>
    <n v="190"/>
    <s v="KG"/>
    <m/>
    <s v="V0"/>
    <s v="0% INPUT TAX"/>
    <s v="CHA"/>
    <s v="CLEARING CHARGES"/>
    <n v="0"/>
    <n v="0"/>
    <n v="0"/>
    <n v="0"/>
    <n v="0"/>
    <n v="0"/>
    <m/>
    <n v="0"/>
    <n v="0"/>
    <n v="0"/>
    <n v="0"/>
    <n v="199.82"/>
    <m/>
    <m/>
    <s v="PCP RM &amp; PM"/>
  </r>
  <r>
    <s v="ZROH"/>
    <x v="3"/>
    <x v="11"/>
    <x v="11"/>
    <n v="102"/>
    <n v="110"/>
    <x v="96"/>
    <n v="10"/>
    <n v="114"/>
    <s v="MIRO"/>
    <s v="Purchase"/>
    <s v="RE"/>
    <n v="2016"/>
    <x v="1"/>
    <n v="5105608623"/>
    <n v="2029"/>
    <n v="1"/>
    <s v="INR"/>
    <x v="4"/>
    <x v="4"/>
    <x v="0"/>
    <n v="190"/>
    <s v="KG"/>
    <m/>
    <s v="V0"/>
    <s v="0% INPUT TAX"/>
    <s v="CHA"/>
    <s v="CLEARING CHARGES"/>
    <n v="0"/>
    <n v="0"/>
    <n v="0"/>
    <n v="0"/>
    <n v="0"/>
    <n v="0"/>
    <m/>
    <n v="0"/>
    <n v="0"/>
    <n v="0"/>
    <n v="0"/>
    <n v="999.83"/>
    <m/>
    <m/>
    <s v="PCP RM &amp; PM"/>
  </r>
  <r>
    <s v="ZROH"/>
    <x v="3"/>
    <x v="11"/>
    <x v="11"/>
    <n v="102"/>
    <n v="110"/>
    <x v="96"/>
    <n v="20"/>
    <n v="114"/>
    <s v="MIRO"/>
    <s v="Purchase"/>
    <s v="RE"/>
    <n v="2016"/>
    <x v="1"/>
    <n v="5105608623"/>
    <n v="2029"/>
    <n v="1"/>
    <s v="INR"/>
    <x v="4"/>
    <x v="4"/>
    <x v="0"/>
    <n v="190"/>
    <s v="KG"/>
    <m/>
    <s v="V0"/>
    <s v="0% INPUT TAX"/>
    <s v="CHA"/>
    <s v="CLEARING CHARGES"/>
    <n v="0"/>
    <n v="0"/>
    <n v="0"/>
    <n v="0"/>
    <n v="0"/>
    <n v="0"/>
    <m/>
    <n v="0"/>
    <n v="0"/>
    <n v="0"/>
    <n v="0"/>
    <n v="0.24"/>
    <m/>
    <m/>
    <s v="PCP RM &amp; PM"/>
  </r>
  <r>
    <s v="ZROH"/>
    <x v="3"/>
    <x v="11"/>
    <x v="11"/>
    <n v="102"/>
    <n v="110"/>
    <x v="96"/>
    <n v="20"/>
    <n v="114"/>
    <s v="MIRO"/>
    <s v="Purchase"/>
    <s v="RE"/>
    <n v="2016"/>
    <x v="1"/>
    <n v="5105608623"/>
    <n v="2029"/>
    <n v="1"/>
    <s v="INR"/>
    <x v="4"/>
    <x v="4"/>
    <x v="0"/>
    <n v="190"/>
    <s v="KG"/>
    <m/>
    <s v="V0"/>
    <s v="0% INPUT TAX"/>
    <s v="CHA"/>
    <s v="CLEARING CHARGES"/>
    <n v="0"/>
    <n v="0"/>
    <n v="0"/>
    <n v="0"/>
    <n v="0"/>
    <n v="0"/>
    <m/>
    <n v="0"/>
    <n v="0"/>
    <n v="0"/>
    <n v="0"/>
    <n v="199.82"/>
    <m/>
    <m/>
    <s v="PCP RM &amp; PM"/>
  </r>
  <r>
    <s v="ZROH"/>
    <x v="3"/>
    <x v="11"/>
    <x v="11"/>
    <n v="102"/>
    <n v="110"/>
    <x v="96"/>
    <n v="20"/>
    <n v="114"/>
    <s v="MIRO"/>
    <s v="Purchase"/>
    <s v="RE"/>
    <n v="2016"/>
    <x v="1"/>
    <n v="5105608623"/>
    <n v="2029"/>
    <n v="1"/>
    <s v="INR"/>
    <x v="4"/>
    <x v="4"/>
    <x v="0"/>
    <n v="190"/>
    <s v="KG"/>
    <m/>
    <s v="V0"/>
    <s v="0% INPUT TAX"/>
    <s v="CHA"/>
    <s v="CLEARING CHARGES"/>
    <n v="0"/>
    <n v="0"/>
    <n v="0"/>
    <n v="0"/>
    <n v="0"/>
    <n v="0"/>
    <m/>
    <n v="0"/>
    <n v="0"/>
    <n v="0"/>
    <n v="0"/>
    <n v="3000.24"/>
    <m/>
    <m/>
    <s v="PCP RM &amp; PM"/>
  </r>
  <r>
    <s v="ZROH"/>
    <x v="3"/>
    <x v="11"/>
    <x v="11"/>
    <n v="102"/>
    <n v="110"/>
    <x v="96"/>
    <n v="20"/>
    <n v="114"/>
    <s v="MIRO"/>
    <s v="Purchase"/>
    <s v="RE"/>
    <n v="2016"/>
    <x v="1"/>
    <n v="5105608623"/>
    <n v="2029"/>
    <n v="1"/>
    <s v="INR"/>
    <x v="4"/>
    <x v="4"/>
    <x v="0"/>
    <n v="190"/>
    <s v="KG"/>
    <m/>
    <s v="V0"/>
    <s v="0% INPUT TAX"/>
    <s v="CHA"/>
    <s v="CLEARING CHARGES"/>
    <n v="0"/>
    <n v="0"/>
    <n v="0"/>
    <n v="0"/>
    <n v="0"/>
    <n v="0"/>
    <m/>
    <n v="0"/>
    <n v="0"/>
    <n v="0"/>
    <n v="0"/>
    <n v="199.82"/>
    <m/>
    <m/>
    <s v="PCP RM &amp; PM"/>
  </r>
  <r>
    <s v="ZROH"/>
    <x v="3"/>
    <x v="11"/>
    <x v="11"/>
    <n v="102"/>
    <n v="110"/>
    <x v="96"/>
    <n v="20"/>
    <n v="114"/>
    <s v="MIRO"/>
    <s v="Purchase"/>
    <s v="RE"/>
    <n v="2016"/>
    <x v="1"/>
    <n v="5105608623"/>
    <n v="2029"/>
    <n v="1"/>
    <s v="INR"/>
    <x v="4"/>
    <x v="4"/>
    <x v="0"/>
    <n v="190"/>
    <s v="KG"/>
    <m/>
    <s v="V0"/>
    <s v="0% INPUT TAX"/>
    <s v="CHA"/>
    <s v="CLEARING CHARGES"/>
    <n v="0"/>
    <n v="0"/>
    <n v="0"/>
    <n v="0"/>
    <n v="0"/>
    <n v="0"/>
    <m/>
    <n v="0"/>
    <n v="0"/>
    <n v="0"/>
    <n v="0"/>
    <n v="999.83"/>
    <m/>
    <m/>
    <s v="PCP RM &amp; PM"/>
  </r>
  <r>
    <s v="ZROH"/>
    <x v="3"/>
    <x v="11"/>
    <x v="11"/>
    <n v="102"/>
    <n v="110"/>
    <x v="96"/>
    <n v="30"/>
    <n v="114"/>
    <s v="MIRO"/>
    <s v="Purchase"/>
    <s v="RE"/>
    <n v="2016"/>
    <x v="1"/>
    <n v="5105608623"/>
    <n v="2029"/>
    <n v="1"/>
    <s v="INR"/>
    <x v="4"/>
    <x v="4"/>
    <x v="0"/>
    <n v="190"/>
    <s v="KG"/>
    <m/>
    <s v="V0"/>
    <s v="0% INPUT TAX"/>
    <s v="CHA"/>
    <s v="CLEARING CHARGES"/>
    <n v="0"/>
    <n v="0"/>
    <n v="0"/>
    <n v="0"/>
    <n v="0"/>
    <n v="0"/>
    <m/>
    <n v="0"/>
    <n v="0"/>
    <n v="0"/>
    <n v="0"/>
    <n v="0.24"/>
    <m/>
    <m/>
    <s v="PCP RM &amp; PM"/>
  </r>
  <r>
    <s v="ZROH"/>
    <x v="3"/>
    <x v="11"/>
    <x v="11"/>
    <n v="102"/>
    <n v="110"/>
    <x v="96"/>
    <n v="30"/>
    <n v="114"/>
    <s v="MIRO"/>
    <s v="Purchase"/>
    <s v="RE"/>
    <n v="2016"/>
    <x v="1"/>
    <n v="5105608623"/>
    <n v="2029"/>
    <n v="1"/>
    <s v="INR"/>
    <x v="4"/>
    <x v="4"/>
    <x v="0"/>
    <n v="190"/>
    <s v="KG"/>
    <m/>
    <s v="V0"/>
    <s v="0% INPUT TAX"/>
    <s v="CHA"/>
    <s v="CLEARING CHARGES"/>
    <n v="0"/>
    <n v="0"/>
    <n v="0"/>
    <n v="0"/>
    <n v="0"/>
    <n v="0"/>
    <m/>
    <n v="0"/>
    <n v="0"/>
    <n v="0"/>
    <n v="0"/>
    <n v="2499.9499999999998"/>
    <m/>
    <m/>
    <s v="PCP RM &amp; PM"/>
  </r>
  <r>
    <s v="ZROH"/>
    <x v="3"/>
    <x v="11"/>
    <x v="11"/>
    <n v="102"/>
    <n v="110"/>
    <x v="96"/>
    <n v="30"/>
    <n v="114"/>
    <s v="MIRO"/>
    <s v="Purchase"/>
    <s v="RE"/>
    <n v="2016"/>
    <x v="1"/>
    <n v="5105608623"/>
    <n v="2029"/>
    <n v="1"/>
    <s v="INR"/>
    <x v="4"/>
    <x v="4"/>
    <x v="0"/>
    <n v="190"/>
    <s v="KG"/>
    <m/>
    <s v="V0"/>
    <s v="0% INPUT TAX"/>
    <s v="CHA"/>
    <s v="CLEARING CHARGES"/>
    <n v="0"/>
    <n v="0"/>
    <n v="0"/>
    <n v="0"/>
    <n v="0"/>
    <n v="0"/>
    <m/>
    <n v="0"/>
    <n v="0"/>
    <n v="0"/>
    <n v="0"/>
    <n v="199.82"/>
    <m/>
    <m/>
    <s v="PCP RM &amp; PM"/>
  </r>
  <r>
    <s v="ZROH"/>
    <x v="3"/>
    <x v="11"/>
    <x v="11"/>
    <n v="102"/>
    <n v="110"/>
    <x v="96"/>
    <n v="30"/>
    <n v="114"/>
    <s v="MIRO"/>
    <s v="Purchase"/>
    <s v="RE"/>
    <n v="2016"/>
    <x v="1"/>
    <n v="5105608623"/>
    <n v="2029"/>
    <n v="1"/>
    <s v="INR"/>
    <x v="4"/>
    <x v="4"/>
    <x v="0"/>
    <n v="190"/>
    <s v="KG"/>
    <m/>
    <s v="V0"/>
    <s v="0% INPUT TAX"/>
    <s v="CHA"/>
    <s v="CLEARING CHARGES"/>
    <n v="0"/>
    <n v="0"/>
    <n v="0"/>
    <n v="0"/>
    <n v="0"/>
    <n v="0"/>
    <m/>
    <n v="0"/>
    <n v="0"/>
    <n v="0"/>
    <n v="0"/>
    <n v="3000.24"/>
    <m/>
    <m/>
    <s v="PCP RM &amp; PM"/>
  </r>
  <r>
    <s v="ZROH"/>
    <x v="3"/>
    <x v="11"/>
    <x v="11"/>
    <n v="102"/>
    <n v="110"/>
    <x v="96"/>
    <n v="30"/>
    <n v="114"/>
    <s v="MIRO"/>
    <s v="Purchase"/>
    <s v="RE"/>
    <n v="2016"/>
    <x v="1"/>
    <n v="5105608623"/>
    <n v="2029"/>
    <n v="1"/>
    <s v="INR"/>
    <x v="4"/>
    <x v="4"/>
    <x v="0"/>
    <n v="190"/>
    <s v="KG"/>
    <m/>
    <s v="V0"/>
    <s v="0% INPUT TAX"/>
    <s v="CHA"/>
    <s v="CLEARING CHARGES"/>
    <n v="0"/>
    <n v="0"/>
    <n v="0"/>
    <n v="0"/>
    <n v="0"/>
    <n v="0"/>
    <m/>
    <n v="0"/>
    <n v="0"/>
    <n v="0"/>
    <n v="0"/>
    <n v="199.82"/>
    <m/>
    <m/>
    <s v="PCP RM &amp; PM"/>
  </r>
  <r>
    <s v="ZROH"/>
    <x v="3"/>
    <x v="11"/>
    <x v="11"/>
    <n v="102"/>
    <n v="110"/>
    <x v="96"/>
    <n v="30"/>
    <n v="114"/>
    <s v="MIRO"/>
    <s v="Purchase"/>
    <s v="RE"/>
    <n v="2016"/>
    <x v="1"/>
    <n v="5105608623"/>
    <n v="2029"/>
    <n v="1"/>
    <s v="INR"/>
    <x v="4"/>
    <x v="4"/>
    <x v="0"/>
    <n v="190"/>
    <s v="KG"/>
    <m/>
    <s v="V0"/>
    <s v="0% INPUT TAX"/>
    <s v="CHA"/>
    <s v="CLEARING CHARGES"/>
    <n v="0"/>
    <n v="0"/>
    <n v="0"/>
    <n v="0"/>
    <n v="0"/>
    <n v="0"/>
    <m/>
    <n v="0"/>
    <n v="0"/>
    <n v="0"/>
    <n v="0"/>
    <n v="999.83"/>
    <m/>
    <m/>
    <s v="PCP RM &amp; PM"/>
  </r>
  <r>
    <s v="ZROH"/>
    <x v="0"/>
    <x v="12"/>
    <x v="12"/>
    <n v="102"/>
    <n v="110"/>
    <x v="91"/>
    <n v="10"/>
    <n v="114"/>
    <s v="MIRO"/>
    <s v="Purchase"/>
    <s v="RE"/>
    <n v="2016"/>
    <x v="1"/>
    <n v="5105608624"/>
    <n v="2004"/>
    <n v="1"/>
    <s v="INR"/>
    <x v="4"/>
    <x v="4"/>
    <x v="0"/>
    <n v="1400"/>
    <s v="KG"/>
    <m/>
    <s v="V0"/>
    <s v="0% INPUT TAX"/>
    <s v="CHA"/>
    <s v="CLEARING CHARGES"/>
    <n v="0"/>
    <n v="0"/>
    <n v="0"/>
    <n v="0"/>
    <n v="0"/>
    <n v="0"/>
    <m/>
    <n v="0"/>
    <n v="0"/>
    <n v="0"/>
    <n v="0"/>
    <n v="3000.24"/>
    <m/>
    <m/>
    <s v="PCP RM &amp; PM"/>
  </r>
  <r>
    <s v="ZROH"/>
    <x v="0"/>
    <x v="12"/>
    <x v="12"/>
    <n v="102"/>
    <n v="110"/>
    <x v="91"/>
    <n v="10"/>
    <n v="114"/>
    <s v="MIRO"/>
    <s v="Purchase"/>
    <s v="RE"/>
    <n v="2016"/>
    <x v="1"/>
    <n v="5105608624"/>
    <n v="2004"/>
    <n v="1"/>
    <s v="INR"/>
    <x v="4"/>
    <x v="4"/>
    <x v="0"/>
    <n v="1400"/>
    <s v="KG"/>
    <m/>
    <s v="V0"/>
    <s v="0% INPUT TAX"/>
    <s v="CHA"/>
    <s v="CLEARING CHARGES"/>
    <n v="0"/>
    <n v="0"/>
    <n v="0"/>
    <n v="0"/>
    <n v="0"/>
    <n v="0"/>
    <m/>
    <n v="0"/>
    <n v="0"/>
    <n v="0"/>
    <n v="0"/>
    <n v="999.9"/>
    <m/>
    <m/>
    <s v="PCP RM &amp; PM"/>
  </r>
  <r>
    <s v="ZROH"/>
    <x v="0"/>
    <x v="12"/>
    <x v="12"/>
    <n v="102"/>
    <n v="110"/>
    <x v="91"/>
    <n v="10"/>
    <n v="114"/>
    <s v="MIRO"/>
    <s v="Purchase"/>
    <s v="RE"/>
    <n v="2016"/>
    <x v="1"/>
    <n v="5105608624"/>
    <n v="2004"/>
    <n v="1"/>
    <s v="INR"/>
    <x v="4"/>
    <x v="4"/>
    <x v="0"/>
    <n v="1400"/>
    <s v="KG"/>
    <m/>
    <s v="V0"/>
    <s v="0% INPUT TAX"/>
    <s v="CHA"/>
    <s v="CLEARING CHARGES"/>
    <n v="0"/>
    <n v="0"/>
    <n v="0"/>
    <n v="0"/>
    <n v="0"/>
    <n v="0"/>
    <m/>
    <n v="0"/>
    <n v="0"/>
    <n v="0"/>
    <n v="0"/>
    <n v="3154.99"/>
    <m/>
    <m/>
    <s v="PCP RM &amp; PM"/>
  </r>
  <r>
    <s v="ZROH"/>
    <x v="0"/>
    <x v="12"/>
    <x v="12"/>
    <n v="102"/>
    <n v="110"/>
    <x v="91"/>
    <n v="10"/>
    <n v="114"/>
    <s v="MIRO"/>
    <s v="Purchase"/>
    <s v="RE"/>
    <n v="2016"/>
    <x v="1"/>
    <n v="5105608624"/>
    <n v="2004"/>
    <n v="1"/>
    <s v="INR"/>
    <x v="4"/>
    <x v="4"/>
    <x v="0"/>
    <n v="1400"/>
    <s v="KG"/>
    <m/>
    <s v="V0"/>
    <s v="0% INPUT TAX"/>
    <s v="CHA"/>
    <s v="CLEARING CHARGES"/>
    <n v="0"/>
    <n v="0"/>
    <n v="0"/>
    <n v="0"/>
    <n v="0"/>
    <n v="0"/>
    <m/>
    <n v="0"/>
    <n v="0"/>
    <n v="0"/>
    <n v="0"/>
    <n v="1999.66"/>
    <m/>
    <m/>
    <s v="PCP RM &amp; PM"/>
  </r>
  <r>
    <s v="ZROH"/>
    <x v="0"/>
    <x v="12"/>
    <x v="12"/>
    <n v="102"/>
    <n v="110"/>
    <x v="91"/>
    <n v="10"/>
    <n v="114"/>
    <s v="MIRO"/>
    <s v="Purchase"/>
    <s v="RE"/>
    <n v="2016"/>
    <x v="1"/>
    <n v="5105608624"/>
    <n v="2004"/>
    <n v="1"/>
    <s v="INR"/>
    <x v="4"/>
    <x v="4"/>
    <x v="0"/>
    <n v="1400"/>
    <s v="KG"/>
    <m/>
    <s v="V0"/>
    <s v="0% INPUT TAX"/>
    <s v="CHA"/>
    <s v="CLEARING CHARGES"/>
    <n v="0"/>
    <n v="0"/>
    <n v="0"/>
    <n v="0"/>
    <n v="0"/>
    <n v="0"/>
    <m/>
    <n v="0"/>
    <n v="0"/>
    <n v="0"/>
    <n v="0"/>
    <n v="199.82"/>
    <m/>
    <m/>
    <s v="PCP RM &amp; PM"/>
  </r>
  <r>
    <s v="ZROH"/>
    <x v="0"/>
    <x v="12"/>
    <x v="12"/>
    <n v="102"/>
    <n v="110"/>
    <x v="91"/>
    <n v="10"/>
    <n v="114"/>
    <s v="MIRO"/>
    <s v="Purchase"/>
    <s v="RE"/>
    <n v="2016"/>
    <x v="1"/>
    <n v="5105608624"/>
    <n v="2004"/>
    <n v="1"/>
    <s v="INR"/>
    <x v="4"/>
    <x v="4"/>
    <x v="0"/>
    <n v="1400"/>
    <s v="KG"/>
    <m/>
    <s v="V0"/>
    <s v="0% INPUT TAX"/>
    <s v="CHA"/>
    <s v="CLEARING CHARGES"/>
    <n v="0"/>
    <n v="0"/>
    <n v="0"/>
    <n v="0"/>
    <n v="0"/>
    <n v="0"/>
    <m/>
    <n v="0"/>
    <n v="0"/>
    <n v="0"/>
    <n v="0"/>
    <n v="999.83"/>
    <m/>
    <m/>
    <s v="PCP RM &amp; PM"/>
  </r>
  <r>
    <s v="ZROH"/>
    <x v="0"/>
    <x v="12"/>
    <x v="12"/>
    <n v="102"/>
    <n v="110"/>
    <x v="91"/>
    <n v="20"/>
    <n v="114"/>
    <s v="MIRO"/>
    <s v="Purchase"/>
    <s v="RE"/>
    <n v="2016"/>
    <x v="1"/>
    <n v="5105608624"/>
    <n v="2004"/>
    <n v="1"/>
    <s v="INR"/>
    <x v="4"/>
    <x v="4"/>
    <x v="0"/>
    <n v="400"/>
    <s v="KG"/>
    <m/>
    <s v="V0"/>
    <s v="0% INPUT TAX"/>
    <s v="CHA"/>
    <s v="CLEARING CHARGES"/>
    <n v="0"/>
    <n v="0"/>
    <n v="0"/>
    <n v="0"/>
    <n v="0"/>
    <n v="0"/>
    <m/>
    <n v="0"/>
    <n v="0"/>
    <n v="0"/>
    <n v="0"/>
    <n v="3000.24"/>
    <m/>
    <m/>
    <s v="PCP RM &amp; PM"/>
  </r>
  <r>
    <s v="ZROH"/>
    <x v="0"/>
    <x v="12"/>
    <x v="12"/>
    <n v="102"/>
    <n v="110"/>
    <x v="91"/>
    <n v="20"/>
    <n v="114"/>
    <s v="MIRO"/>
    <s v="Purchase"/>
    <s v="RE"/>
    <n v="2016"/>
    <x v="1"/>
    <n v="5105608624"/>
    <n v="2004"/>
    <n v="1"/>
    <s v="INR"/>
    <x v="4"/>
    <x v="4"/>
    <x v="0"/>
    <n v="400"/>
    <s v="KG"/>
    <m/>
    <s v="V0"/>
    <s v="0% INPUT TAX"/>
    <s v="CHA"/>
    <s v="CLEARING CHARGES"/>
    <n v="0"/>
    <n v="0"/>
    <n v="0"/>
    <n v="0"/>
    <n v="0"/>
    <n v="0"/>
    <m/>
    <n v="0"/>
    <n v="0"/>
    <n v="0"/>
    <n v="0"/>
    <n v="1500.12"/>
    <m/>
    <m/>
    <s v="PCP RM &amp; PM"/>
  </r>
  <r>
    <s v="ZROH"/>
    <x v="0"/>
    <x v="12"/>
    <x v="12"/>
    <n v="102"/>
    <n v="110"/>
    <x v="91"/>
    <n v="20"/>
    <n v="114"/>
    <s v="MIRO"/>
    <s v="Purchase"/>
    <s v="RE"/>
    <n v="2016"/>
    <x v="1"/>
    <n v="5105608624"/>
    <n v="2004"/>
    <n v="1"/>
    <s v="INR"/>
    <x v="4"/>
    <x v="4"/>
    <x v="0"/>
    <n v="400"/>
    <s v="KG"/>
    <m/>
    <s v="V0"/>
    <s v="0% INPUT TAX"/>
    <s v="CHA"/>
    <s v="CLEARING CHARGES"/>
    <n v="0"/>
    <n v="0"/>
    <n v="0"/>
    <n v="0"/>
    <n v="0"/>
    <n v="0"/>
    <m/>
    <n v="0"/>
    <n v="0"/>
    <n v="0"/>
    <n v="0"/>
    <n v="199.82"/>
    <m/>
    <m/>
    <s v="PCP RM &amp; PM"/>
  </r>
  <r>
    <s v="ZROH"/>
    <x v="0"/>
    <x v="12"/>
    <x v="12"/>
    <n v="102"/>
    <n v="110"/>
    <x v="91"/>
    <n v="20"/>
    <n v="114"/>
    <s v="MIRO"/>
    <s v="Purchase"/>
    <s v="RE"/>
    <n v="2016"/>
    <x v="1"/>
    <n v="5105608624"/>
    <n v="2004"/>
    <n v="1"/>
    <s v="INR"/>
    <x v="4"/>
    <x v="4"/>
    <x v="0"/>
    <n v="400"/>
    <s v="KG"/>
    <m/>
    <s v="V0"/>
    <s v="0% INPUT TAX"/>
    <s v="CHA"/>
    <s v="CLEARING CHARGES"/>
    <n v="0"/>
    <n v="0"/>
    <n v="0"/>
    <n v="0"/>
    <n v="0"/>
    <n v="0"/>
    <m/>
    <n v="0"/>
    <n v="0"/>
    <n v="0"/>
    <n v="0"/>
    <n v="901.42"/>
    <m/>
    <m/>
    <s v="PCP RM &amp; PM"/>
  </r>
  <r>
    <s v="ZROH"/>
    <x v="0"/>
    <x v="12"/>
    <x v="12"/>
    <n v="102"/>
    <n v="110"/>
    <x v="91"/>
    <n v="20"/>
    <n v="114"/>
    <s v="MIRO"/>
    <s v="Purchase"/>
    <s v="RE"/>
    <n v="2016"/>
    <x v="1"/>
    <n v="5105608624"/>
    <n v="2004"/>
    <n v="1"/>
    <s v="INR"/>
    <x v="4"/>
    <x v="4"/>
    <x v="0"/>
    <n v="400"/>
    <s v="KG"/>
    <m/>
    <s v="V0"/>
    <s v="0% INPUT TAX"/>
    <s v="CHA"/>
    <s v="CLEARING CHARGES"/>
    <n v="0"/>
    <n v="0"/>
    <n v="0"/>
    <n v="0"/>
    <n v="0"/>
    <n v="0"/>
    <m/>
    <n v="0"/>
    <n v="0"/>
    <n v="0"/>
    <n v="0"/>
    <n v="1999.66"/>
    <m/>
    <m/>
    <s v="PCP RM &amp; PM"/>
  </r>
  <r>
    <s v="ZROH"/>
    <x v="0"/>
    <x v="12"/>
    <x v="12"/>
    <n v="102"/>
    <n v="110"/>
    <x v="91"/>
    <n v="20"/>
    <n v="114"/>
    <s v="MIRO"/>
    <s v="Purchase"/>
    <s v="RE"/>
    <n v="2016"/>
    <x v="1"/>
    <n v="5105608624"/>
    <n v="2004"/>
    <n v="1"/>
    <s v="INR"/>
    <x v="4"/>
    <x v="4"/>
    <x v="0"/>
    <n v="400"/>
    <s v="KG"/>
    <m/>
    <s v="V0"/>
    <s v="0% INPUT TAX"/>
    <s v="CHA"/>
    <s v="CLEARING CHARGES"/>
    <n v="0"/>
    <n v="0"/>
    <n v="0"/>
    <n v="0"/>
    <n v="0"/>
    <n v="0"/>
    <m/>
    <n v="0"/>
    <n v="0"/>
    <n v="0"/>
    <n v="0"/>
    <n v="399.63"/>
    <m/>
    <m/>
    <s v="PCP RM &amp; PM"/>
  </r>
  <r>
    <s v="ZROH"/>
    <x v="0"/>
    <x v="12"/>
    <x v="12"/>
    <n v="102"/>
    <n v="110"/>
    <x v="91"/>
    <n v="20"/>
    <n v="114"/>
    <s v="MIRO"/>
    <s v="Purchase"/>
    <s v="RE"/>
    <n v="2016"/>
    <x v="1"/>
    <n v="5105608624"/>
    <n v="2004"/>
    <n v="1"/>
    <s v="INR"/>
    <x v="4"/>
    <x v="4"/>
    <x v="0"/>
    <n v="400"/>
    <s v="KG"/>
    <m/>
    <s v="V0"/>
    <s v="0% INPUT TAX"/>
    <s v="CHA"/>
    <s v="CLEARING CHARGES"/>
    <n v="0"/>
    <n v="0"/>
    <n v="0"/>
    <n v="0"/>
    <n v="0"/>
    <n v="0"/>
    <m/>
    <n v="0"/>
    <n v="0"/>
    <n v="0"/>
    <n v="0"/>
    <n v="13755.64"/>
    <m/>
    <m/>
    <s v="PCP RM &amp; PM"/>
  </r>
  <r>
    <s v="ZROH"/>
    <x v="0"/>
    <x v="12"/>
    <x v="12"/>
    <n v="102"/>
    <n v="110"/>
    <x v="91"/>
    <n v="30"/>
    <n v="114"/>
    <s v="MIRO"/>
    <s v="Purchase"/>
    <s v="RE"/>
    <n v="2016"/>
    <x v="1"/>
    <n v="5105608624"/>
    <n v="2004"/>
    <n v="1"/>
    <s v="INR"/>
    <x v="4"/>
    <x v="4"/>
    <x v="0"/>
    <n v="400"/>
    <s v="KG"/>
    <m/>
    <s v="V0"/>
    <s v="0% INPUT TAX"/>
    <s v="CHA"/>
    <s v="CLEARING CHARGES"/>
    <n v="0"/>
    <n v="0"/>
    <n v="0"/>
    <n v="0"/>
    <n v="0"/>
    <n v="0"/>
    <m/>
    <n v="0"/>
    <n v="0"/>
    <n v="0"/>
    <n v="0"/>
    <n v="3000.24"/>
    <m/>
    <m/>
    <s v="PCP RM &amp; PM"/>
  </r>
  <r>
    <s v="ZROH"/>
    <x v="0"/>
    <x v="12"/>
    <x v="12"/>
    <n v="102"/>
    <n v="110"/>
    <x v="91"/>
    <n v="30"/>
    <n v="114"/>
    <s v="MIRO"/>
    <s v="Purchase"/>
    <s v="RE"/>
    <n v="2016"/>
    <x v="1"/>
    <n v="5105608624"/>
    <n v="2004"/>
    <n v="1"/>
    <s v="INR"/>
    <x v="4"/>
    <x v="4"/>
    <x v="0"/>
    <n v="400"/>
    <s v="KG"/>
    <m/>
    <s v="V0"/>
    <s v="0% INPUT TAX"/>
    <s v="CHA"/>
    <s v="CLEARING CHARGES"/>
    <n v="0"/>
    <n v="0"/>
    <n v="0"/>
    <n v="0"/>
    <n v="0"/>
    <n v="0"/>
    <m/>
    <n v="0"/>
    <n v="0"/>
    <n v="0"/>
    <n v="0"/>
    <n v="3000.24"/>
    <m/>
    <m/>
    <s v="PCP RM &amp; PM"/>
  </r>
  <r>
    <s v="ZROH"/>
    <x v="0"/>
    <x v="12"/>
    <x v="12"/>
    <n v="102"/>
    <n v="110"/>
    <x v="91"/>
    <n v="30"/>
    <n v="114"/>
    <s v="MIRO"/>
    <s v="Purchase"/>
    <s v="RE"/>
    <n v="2016"/>
    <x v="1"/>
    <n v="5105608624"/>
    <n v="2004"/>
    <n v="1"/>
    <s v="INR"/>
    <x v="4"/>
    <x v="4"/>
    <x v="0"/>
    <n v="400"/>
    <s v="KG"/>
    <m/>
    <s v="V0"/>
    <s v="0% INPUT TAX"/>
    <s v="CHA"/>
    <s v="CLEARING CHARGES"/>
    <n v="0"/>
    <n v="0"/>
    <n v="0"/>
    <n v="0"/>
    <n v="0"/>
    <n v="0"/>
    <m/>
    <n v="0"/>
    <n v="0"/>
    <n v="0"/>
    <n v="0"/>
    <n v="199.82"/>
    <m/>
    <m/>
    <s v="PCP RM &amp; PM"/>
  </r>
  <r>
    <s v="ZROH"/>
    <x v="0"/>
    <x v="12"/>
    <x v="12"/>
    <n v="102"/>
    <n v="110"/>
    <x v="91"/>
    <n v="30"/>
    <n v="114"/>
    <s v="MIRO"/>
    <s v="Purchase"/>
    <s v="RE"/>
    <n v="2016"/>
    <x v="1"/>
    <n v="5105608624"/>
    <n v="2004"/>
    <n v="1"/>
    <s v="INR"/>
    <x v="4"/>
    <x v="4"/>
    <x v="0"/>
    <n v="400"/>
    <s v="KG"/>
    <m/>
    <s v="V0"/>
    <s v="0% INPUT TAX"/>
    <s v="CHA"/>
    <s v="CLEARING CHARGES"/>
    <n v="0"/>
    <n v="0"/>
    <n v="0"/>
    <n v="0"/>
    <n v="0"/>
    <n v="0"/>
    <m/>
    <n v="0"/>
    <n v="0"/>
    <n v="0"/>
    <n v="0"/>
    <n v="901.42"/>
    <m/>
    <m/>
    <s v="PCP RM &amp; PM"/>
  </r>
  <r>
    <s v="ZROH"/>
    <x v="0"/>
    <x v="12"/>
    <x v="12"/>
    <n v="102"/>
    <n v="110"/>
    <x v="91"/>
    <n v="30"/>
    <n v="114"/>
    <s v="MIRO"/>
    <s v="Purchase"/>
    <s v="RE"/>
    <n v="2016"/>
    <x v="1"/>
    <n v="5105608624"/>
    <n v="2004"/>
    <n v="1"/>
    <s v="INR"/>
    <x v="4"/>
    <x v="4"/>
    <x v="0"/>
    <n v="400"/>
    <s v="KG"/>
    <m/>
    <s v="V0"/>
    <s v="0% INPUT TAX"/>
    <s v="CHA"/>
    <s v="CLEARING CHARGES"/>
    <n v="0"/>
    <n v="0"/>
    <n v="0"/>
    <n v="0"/>
    <n v="0"/>
    <n v="0"/>
    <m/>
    <n v="0"/>
    <n v="0"/>
    <n v="0"/>
    <n v="0"/>
    <n v="1999.66"/>
    <m/>
    <m/>
    <s v="PCP RM &amp; PM"/>
  </r>
  <r>
    <s v="ZROH"/>
    <x v="0"/>
    <x v="12"/>
    <x v="12"/>
    <n v="102"/>
    <n v="110"/>
    <x v="91"/>
    <n v="30"/>
    <n v="114"/>
    <s v="MIRO"/>
    <s v="Purchase"/>
    <s v="RE"/>
    <n v="2016"/>
    <x v="1"/>
    <n v="5105608624"/>
    <n v="2004"/>
    <n v="1"/>
    <s v="INR"/>
    <x v="4"/>
    <x v="4"/>
    <x v="0"/>
    <n v="400"/>
    <s v="KG"/>
    <m/>
    <s v="V0"/>
    <s v="0% INPUT TAX"/>
    <s v="CHA"/>
    <s v="CLEARING CHARGES"/>
    <n v="0"/>
    <n v="0"/>
    <n v="0"/>
    <n v="0"/>
    <n v="0"/>
    <n v="0"/>
    <m/>
    <n v="0"/>
    <n v="0"/>
    <n v="0"/>
    <n v="0"/>
    <n v="199.82"/>
    <m/>
    <m/>
    <s v="PCP RM &amp; PM"/>
  </r>
  <r>
    <s v="ZROH"/>
    <x v="0"/>
    <x v="12"/>
    <x v="12"/>
    <n v="102"/>
    <n v="110"/>
    <x v="91"/>
    <n v="30"/>
    <n v="114"/>
    <s v="MIRO"/>
    <s v="Purchase"/>
    <s v="RE"/>
    <n v="2016"/>
    <x v="1"/>
    <n v="5105608624"/>
    <n v="2004"/>
    <n v="1"/>
    <s v="INR"/>
    <x v="4"/>
    <x v="4"/>
    <x v="0"/>
    <n v="400"/>
    <s v="KG"/>
    <m/>
    <s v="V0"/>
    <s v="0% INPUT TAX"/>
    <s v="CHA"/>
    <s v="CLEARING CHARGES"/>
    <n v="0"/>
    <n v="0"/>
    <n v="0"/>
    <n v="0"/>
    <n v="0"/>
    <n v="0"/>
    <m/>
    <n v="0"/>
    <n v="0"/>
    <n v="0"/>
    <n v="0"/>
    <n v="999.83"/>
    <m/>
    <m/>
    <s v="PCP RM &amp; PM"/>
  </r>
  <r>
    <s v="ZROH"/>
    <x v="0"/>
    <x v="8"/>
    <x v="8"/>
    <n v="102"/>
    <n v="110"/>
    <x v="105"/>
    <n v="10"/>
    <n v="114"/>
    <s v="MIRO"/>
    <s v="Purchase"/>
    <s v="RE"/>
    <n v="2016"/>
    <x v="1"/>
    <n v="5105608558"/>
    <n v="4491856"/>
    <n v="1"/>
    <s v="INR"/>
    <x v="0"/>
    <x v="0"/>
    <x v="0"/>
    <n v="200"/>
    <s v="KG"/>
    <m/>
    <s v="V0"/>
    <s v="0% INPUT TAX"/>
    <m/>
    <s v="BASIC CUSTOM-10%"/>
    <n v="18648.25"/>
    <n v="18648.25"/>
    <n v="0"/>
    <n v="0"/>
    <n v="18648.25"/>
    <n v="0"/>
    <m/>
    <n v="0"/>
    <n v="0"/>
    <n v="0"/>
    <n v="0"/>
    <n v="0"/>
    <m/>
    <m/>
    <s v="PCP RM &amp; PM"/>
  </r>
  <r>
    <s v="ZROH"/>
    <x v="0"/>
    <x v="8"/>
    <x v="8"/>
    <n v="102"/>
    <n v="110"/>
    <x v="105"/>
    <n v="10"/>
    <n v="114"/>
    <s v="MIRO"/>
    <s v="Purchase"/>
    <s v="RE"/>
    <n v="2016"/>
    <x v="1"/>
    <n v="5105608558"/>
    <n v="4491856"/>
    <n v="1"/>
    <s v="INR"/>
    <x v="0"/>
    <x v="0"/>
    <x v="0"/>
    <n v="200"/>
    <s v="KG"/>
    <m/>
    <s v="V0"/>
    <s v="0% INPUT TAX"/>
    <m/>
    <s v="ECess - Basic Custom-2%"/>
    <n v="885.79"/>
    <n v="885.79"/>
    <n v="0"/>
    <n v="0"/>
    <n v="0"/>
    <n v="0"/>
    <m/>
    <n v="885.79"/>
    <n v="0"/>
    <n v="0"/>
    <n v="0"/>
    <n v="0"/>
    <m/>
    <m/>
    <s v="PCP RM &amp; PM"/>
  </r>
  <r>
    <s v="ZROH"/>
    <x v="0"/>
    <x v="8"/>
    <x v="8"/>
    <n v="102"/>
    <n v="110"/>
    <x v="105"/>
    <n v="10"/>
    <n v="114"/>
    <s v="MIRO"/>
    <s v="Purchase"/>
    <s v="RE"/>
    <n v="2016"/>
    <x v="1"/>
    <n v="5105608558"/>
    <n v="4491856"/>
    <n v="1"/>
    <s v="INR"/>
    <x v="0"/>
    <x v="0"/>
    <x v="0"/>
    <n v="200"/>
    <s v="KG"/>
    <m/>
    <s v="V0"/>
    <s v="0% INPUT TAX"/>
    <m/>
    <s v="SECess-Basic Customs-1%"/>
    <n v="442.9"/>
    <n v="442.9"/>
    <n v="0"/>
    <n v="0"/>
    <n v="0"/>
    <n v="0"/>
    <m/>
    <n v="0"/>
    <n v="442.9"/>
    <n v="0"/>
    <n v="0"/>
    <n v="0"/>
    <m/>
    <m/>
    <s v="PCP RM &amp; PM"/>
  </r>
  <r>
    <s v="ZROH"/>
    <x v="0"/>
    <x v="8"/>
    <x v="8"/>
    <n v="102"/>
    <n v="110"/>
    <x v="105"/>
    <n v="10"/>
    <n v="114"/>
    <s v="MIRO"/>
    <s v="Purchase"/>
    <s v="RE"/>
    <n v="2016"/>
    <x v="1"/>
    <n v="5105608558"/>
    <n v="4491856"/>
    <n v="1"/>
    <s v="INR"/>
    <x v="0"/>
    <x v="0"/>
    <x v="0"/>
    <n v="200"/>
    <s v="KG"/>
    <m/>
    <s v="V0"/>
    <s v="0% INPUT TAX"/>
    <m/>
    <s v="ADD. CUSTOM DUTY-4%"/>
    <n v="9284.0300000000007"/>
    <n v="9284.0300000000007"/>
    <n v="0"/>
    <n v="0"/>
    <n v="0"/>
    <n v="0"/>
    <m/>
    <n v="0"/>
    <n v="0"/>
    <n v="9284.0300000000007"/>
    <n v="0"/>
    <n v="0"/>
    <m/>
    <m/>
    <s v="PCP RM &amp; PM"/>
  </r>
  <r>
    <s v="ZROH"/>
    <x v="0"/>
    <x v="8"/>
    <x v="8"/>
    <n v="102"/>
    <n v="110"/>
    <x v="105"/>
    <n v="10"/>
    <n v="114"/>
    <s v="MIRO"/>
    <s v="Purchase"/>
    <s v="RE"/>
    <n v="2016"/>
    <x v="1"/>
    <n v="5105608558"/>
    <n v="4491856"/>
    <n v="1"/>
    <s v="INR"/>
    <x v="0"/>
    <x v="0"/>
    <x v="0"/>
    <n v="200"/>
    <s v="KG"/>
    <m/>
    <s v="V0"/>
    <s v="0% INPUT TAX"/>
    <m/>
    <s v="CVD-12.5%"/>
    <n v="25641.33"/>
    <n v="25641.33"/>
    <n v="0"/>
    <n v="0"/>
    <n v="0"/>
    <n v="0"/>
    <m/>
    <n v="0"/>
    <n v="0"/>
    <n v="0"/>
    <n v="25641.33"/>
    <n v="0"/>
    <m/>
    <m/>
    <s v="PCP RM &amp; PM"/>
  </r>
  <r>
    <s v="ZROH"/>
    <x v="0"/>
    <x v="8"/>
    <x v="8"/>
    <n v="102"/>
    <n v="110"/>
    <x v="105"/>
    <n v="20"/>
    <n v="114"/>
    <s v="MIRO"/>
    <s v="Purchase"/>
    <s v="RE"/>
    <n v="2016"/>
    <x v="1"/>
    <n v="5105608558"/>
    <n v="4491856"/>
    <n v="1"/>
    <s v="INR"/>
    <x v="0"/>
    <x v="0"/>
    <x v="0"/>
    <n v="200"/>
    <s v="KG"/>
    <m/>
    <s v="V0"/>
    <s v="0% INPUT TAX"/>
    <m/>
    <s v="BASIC CUSTOM-10%"/>
    <n v="18648.25"/>
    <n v="18648.25"/>
    <n v="0"/>
    <n v="0"/>
    <n v="18648.25"/>
    <n v="0"/>
    <m/>
    <n v="0"/>
    <n v="0"/>
    <n v="0"/>
    <n v="0"/>
    <n v="0"/>
    <m/>
    <m/>
    <s v="PCP RM &amp; PM"/>
  </r>
  <r>
    <s v="ZROH"/>
    <x v="0"/>
    <x v="8"/>
    <x v="8"/>
    <n v="102"/>
    <n v="110"/>
    <x v="105"/>
    <n v="20"/>
    <n v="114"/>
    <s v="MIRO"/>
    <s v="Purchase"/>
    <s v="RE"/>
    <n v="2016"/>
    <x v="1"/>
    <n v="5105608558"/>
    <n v="4491856"/>
    <n v="1"/>
    <s v="INR"/>
    <x v="0"/>
    <x v="0"/>
    <x v="0"/>
    <n v="200"/>
    <s v="KG"/>
    <m/>
    <s v="V0"/>
    <s v="0% INPUT TAX"/>
    <m/>
    <s v="ECess - Basic Custom-2%"/>
    <n v="885.79"/>
    <n v="885.79"/>
    <n v="0"/>
    <n v="0"/>
    <n v="0"/>
    <n v="0"/>
    <m/>
    <n v="885.79"/>
    <n v="0"/>
    <n v="0"/>
    <n v="0"/>
    <n v="0"/>
    <m/>
    <m/>
    <s v="PCP RM &amp; PM"/>
  </r>
  <r>
    <s v="ZROH"/>
    <x v="0"/>
    <x v="8"/>
    <x v="8"/>
    <n v="102"/>
    <n v="110"/>
    <x v="105"/>
    <n v="20"/>
    <n v="114"/>
    <s v="MIRO"/>
    <s v="Purchase"/>
    <s v="RE"/>
    <n v="2016"/>
    <x v="1"/>
    <n v="5105608558"/>
    <n v="4491856"/>
    <n v="1"/>
    <s v="INR"/>
    <x v="0"/>
    <x v="0"/>
    <x v="0"/>
    <n v="200"/>
    <s v="KG"/>
    <m/>
    <s v="V0"/>
    <s v="0% INPUT TAX"/>
    <m/>
    <s v="SECess-Basic Customs-1%"/>
    <n v="442.9"/>
    <n v="442.9"/>
    <n v="0"/>
    <n v="0"/>
    <n v="0"/>
    <n v="0"/>
    <m/>
    <n v="0"/>
    <n v="442.9"/>
    <n v="0"/>
    <n v="0"/>
    <n v="0"/>
    <m/>
    <m/>
    <s v="PCP RM &amp; PM"/>
  </r>
  <r>
    <s v="ZROH"/>
    <x v="0"/>
    <x v="8"/>
    <x v="8"/>
    <n v="102"/>
    <n v="110"/>
    <x v="105"/>
    <n v="20"/>
    <n v="114"/>
    <s v="MIRO"/>
    <s v="Purchase"/>
    <s v="RE"/>
    <n v="2016"/>
    <x v="1"/>
    <n v="5105608558"/>
    <n v="4491856"/>
    <n v="1"/>
    <s v="INR"/>
    <x v="0"/>
    <x v="0"/>
    <x v="0"/>
    <n v="200"/>
    <s v="KG"/>
    <m/>
    <s v="V0"/>
    <s v="0% INPUT TAX"/>
    <m/>
    <s v="ADD. CUSTOM DUTY-4%"/>
    <n v="9284.43"/>
    <n v="9284.43"/>
    <n v="0"/>
    <n v="0"/>
    <n v="0"/>
    <n v="0"/>
    <m/>
    <n v="0"/>
    <n v="0"/>
    <n v="9284.43"/>
    <n v="0"/>
    <n v="0"/>
    <m/>
    <m/>
    <s v="PCP RM &amp; PM"/>
  </r>
  <r>
    <s v="ZROH"/>
    <x v="0"/>
    <x v="8"/>
    <x v="8"/>
    <n v="102"/>
    <n v="110"/>
    <x v="105"/>
    <n v="20"/>
    <n v="114"/>
    <s v="MIRO"/>
    <s v="Purchase"/>
    <s v="RE"/>
    <n v="2016"/>
    <x v="1"/>
    <n v="5105608558"/>
    <n v="4491856"/>
    <n v="1"/>
    <s v="INR"/>
    <x v="0"/>
    <x v="0"/>
    <x v="0"/>
    <n v="200"/>
    <s v="KG"/>
    <m/>
    <s v="V0"/>
    <s v="0% INPUT TAX"/>
    <m/>
    <s v="CVD-12.5%"/>
    <n v="25641.33"/>
    <n v="25641.33"/>
    <n v="0"/>
    <n v="0"/>
    <n v="0"/>
    <n v="0"/>
    <m/>
    <n v="0"/>
    <n v="0"/>
    <n v="0"/>
    <n v="25641.33"/>
    <n v="0"/>
    <m/>
    <m/>
    <s v="PCP RM &amp; PM"/>
  </r>
  <r>
    <s v="ZROH"/>
    <x v="3"/>
    <x v="11"/>
    <x v="11"/>
    <n v="102"/>
    <n v="110"/>
    <x v="96"/>
    <n v="10"/>
    <n v="114"/>
    <s v="MIRO"/>
    <s v="Purchase"/>
    <s v="RE"/>
    <n v="2016"/>
    <x v="1"/>
    <n v="5105608622"/>
    <s v="2029/A"/>
    <n v="1"/>
    <s v="INR"/>
    <x v="4"/>
    <x v="4"/>
    <x v="0"/>
    <n v="190"/>
    <s v="KG"/>
    <m/>
    <s v="V0"/>
    <s v="0% INPUT TAX"/>
    <s v="CHA"/>
    <s v="CLEARING CHARGES"/>
    <n v="0"/>
    <n v="0"/>
    <n v="0"/>
    <n v="0"/>
    <n v="0"/>
    <n v="0"/>
    <m/>
    <n v="0"/>
    <n v="0"/>
    <n v="0"/>
    <n v="0"/>
    <n v="855.43"/>
    <m/>
    <m/>
    <s v="PCP RM &amp; PM"/>
  </r>
  <r>
    <s v="ZROH"/>
    <x v="3"/>
    <x v="11"/>
    <x v="11"/>
    <n v="102"/>
    <n v="110"/>
    <x v="96"/>
    <n v="20"/>
    <n v="114"/>
    <s v="MIRO"/>
    <s v="Purchase"/>
    <s v="RE"/>
    <n v="2016"/>
    <x v="1"/>
    <n v="5105608622"/>
    <s v="2029/A"/>
    <n v="1"/>
    <s v="INR"/>
    <x v="4"/>
    <x v="4"/>
    <x v="0"/>
    <n v="190"/>
    <s v="KG"/>
    <m/>
    <s v="V0"/>
    <s v="0% INPUT TAX"/>
    <s v="CHA"/>
    <s v="CLEARING CHARGES"/>
    <n v="0"/>
    <n v="0"/>
    <n v="0"/>
    <n v="0"/>
    <n v="0"/>
    <n v="0"/>
    <m/>
    <n v="0"/>
    <n v="0"/>
    <n v="0"/>
    <n v="0"/>
    <n v="855.43"/>
    <m/>
    <m/>
    <s v="PCP RM &amp; PM"/>
  </r>
  <r>
    <s v="ZROH"/>
    <x v="3"/>
    <x v="11"/>
    <x v="11"/>
    <n v="102"/>
    <n v="110"/>
    <x v="96"/>
    <n v="30"/>
    <n v="114"/>
    <s v="MIRO"/>
    <s v="Purchase"/>
    <s v="RE"/>
    <n v="2016"/>
    <x v="1"/>
    <n v="5105608622"/>
    <s v="2029/A"/>
    <n v="1"/>
    <s v="INR"/>
    <x v="4"/>
    <x v="4"/>
    <x v="0"/>
    <n v="190"/>
    <s v="KG"/>
    <m/>
    <s v="V0"/>
    <s v="0% INPUT TAX"/>
    <s v="CHA"/>
    <s v="CLEARING CHARGES"/>
    <n v="0"/>
    <n v="0"/>
    <n v="0"/>
    <n v="0"/>
    <n v="0"/>
    <n v="0"/>
    <m/>
    <n v="0"/>
    <n v="0"/>
    <n v="0"/>
    <n v="0"/>
    <n v="579.14"/>
    <m/>
    <m/>
    <s v="PCP RM &amp; PM"/>
  </r>
  <r>
    <s v="ZROH"/>
    <x v="2"/>
    <x v="9"/>
    <x v="9"/>
    <n v="102"/>
    <n v="115"/>
    <x v="92"/>
    <n v="30"/>
    <n v="112"/>
    <s v="MIRO"/>
    <s v="Purchase"/>
    <s v="RE"/>
    <n v="2016"/>
    <x v="0"/>
    <n v="5105608626"/>
    <n v="1993"/>
    <n v="1"/>
    <s v="INR"/>
    <x v="4"/>
    <x v="4"/>
    <x v="0"/>
    <n v="240"/>
    <s v="KG"/>
    <m/>
    <s v="V0"/>
    <s v="0% INPUT TAX"/>
    <s v="CHA"/>
    <s v="CLEARING CHARGES"/>
    <n v="0"/>
    <n v="0"/>
    <n v="0"/>
    <n v="0"/>
    <n v="0"/>
    <n v="0"/>
    <m/>
    <n v="0"/>
    <n v="0"/>
    <n v="0"/>
    <n v="0"/>
    <n v="2999.72"/>
    <m/>
    <m/>
    <s v="PCP RM &amp; PM"/>
  </r>
  <r>
    <s v="ZROH"/>
    <x v="2"/>
    <x v="9"/>
    <x v="9"/>
    <n v="102"/>
    <n v="115"/>
    <x v="92"/>
    <n v="30"/>
    <n v="112"/>
    <s v="MIRO"/>
    <s v="Purchase"/>
    <s v="RE"/>
    <n v="2016"/>
    <x v="0"/>
    <n v="5105608626"/>
    <n v="1993"/>
    <n v="1"/>
    <s v="INR"/>
    <x v="4"/>
    <x v="4"/>
    <x v="0"/>
    <n v="240"/>
    <s v="KG"/>
    <m/>
    <s v="V0"/>
    <s v="0% INPUT TAX"/>
    <s v="CHA"/>
    <s v="CLEARING CHARGES"/>
    <n v="0"/>
    <n v="0"/>
    <n v="0"/>
    <n v="0"/>
    <n v="0"/>
    <n v="0"/>
    <m/>
    <n v="0"/>
    <n v="0"/>
    <n v="0"/>
    <n v="0"/>
    <n v="8000.2"/>
    <m/>
    <m/>
    <s v="PCP RM &amp; PM"/>
  </r>
  <r>
    <s v="ZROH"/>
    <x v="2"/>
    <x v="9"/>
    <x v="9"/>
    <n v="102"/>
    <n v="115"/>
    <x v="92"/>
    <n v="30"/>
    <n v="112"/>
    <s v="MIRO"/>
    <s v="Purchase"/>
    <s v="RE"/>
    <n v="2016"/>
    <x v="0"/>
    <n v="5105608626"/>
    <n v="1993"/>
    <n v="1"/>
    <s v="INR"/>
    <x v="4"/>
    <x v="4"/>
    <x v="0"/>
    <n v="240"/>
    <s v="KG"/>
    <m/>
    <s v="V0"/>
    <s v="0% INPUT TAX"/>
    <s v="CHA"/>
    <s v="CLEARING CHARGES"/>
    <n v="0"/>
    <n v="0"/>
    <n v="0"/>
    <n v="0"/>
    <n v="0"/>
    <n v="0"/>
    <m/>
    <n v="0"/>
    <n v="0"/>
    <n v="0"/>
    <n v="0"/>
    <n v="4129.76"/>
    <m/>
    <m/>
    <s v="PCP RM &amp; PM"/>
  </r>
  <r>
    <s v="ZROH"/>
    <x v="2"/>
    <x v="9"/>
    <x v="9"/>
    <n v="102"/>
    <n v="115"/>
    <x v="92"/>
    <n v="30"/>
    <n v="112"/>
    <s v="MIRO"/>
    <s v="Purchase"/>
    <s v="RE"/>
    <n v="2016"/>
    <x v="0"/>
    <n v="5105608626"/>
    <n v="1993"/>
    <n v="1"/>
    <s v="INR"/>
    <x v="4"/>
    <x v="4"/>
    <x v="0"/>
    <n v="240"/>
    <s v="KG"/>
    <m/>
    <s v="V0"/>
    <s v="0% INPUT TAX"/>
    <s v="CHA"/>
    <s v="CLEARING CHARGES"/>
    <n v="0"/>
    <n v="0"/>
    <n v="0"/>
    <n v="0"/>
    <n v="0"/>
    <n v="0"/>
    <m/>
    <n v="0"/>
    <n v="0"/>
    <n v="0"/>
    <n v="0"/>
    <n v="250.28"/>
    <m/>
    <m/>
    <s v="PCP RM &amp; PM"/>
  </r>
  <r>
    <s v="ZROH"/>
    <x v="2"/>
    <x v="9"/>
    <x v="9"/>
    <n v="102"/>
    <n v="115"/>
    <x v="92"/>
    <n v="30"/>
    <n v="112"/>
    <s v="MIRO"/>
    <s v="Purchase"/>
    <s v="RE"/>
    <n v="2016"/>
    <x v="0"/>
    <n v="5105608626"/>
    <n v="1993"/>
    <n v="1"/>
    <s v="INR"/>
    <x v="4"/>
    <x v="4"/>
    <x v="0"/>
    <n v="240"/>
    <s v="KG"/>
    <m/>
    <s v="V0"/>
    <s v="0% INPUT TAX"/>
    <s v="CHA"/>
    <s v="CLEARING CHARGES"/>
    <n v="0"/>
    <n v="0"/>
    <n v="0"/>
    <n v="0"/>
    <n v="0"/>
    <n v="0"/>
    <m/>
    <n v="0"/>
    <n v="0"/>
    <n v="0"/>
    <n v="0"/>
    <n v="300.04000000000002"/>
    <m/>
    <m/>
    <s v="PCP RM &amp; PM"/>
  </r>
  <r>
    <s v="ZROH"/>
    <x v="0"/>
    <x v="8"/>
    <x v="8"/>
    <n v="102"/>
    <n v="110"/>
    <x v="93"/>
    <n v="10"/>
    <n v="114"/>
    <s v="MIRO"/>
    <s v="Purchase"/>
    <s v="RE"/>
    <n v="2016"/>
    <x v="1"/>
    <n v="5105608628"/>
    <n v="1992"/>
    <n v="1"/>
    <s v="INR"/>
    <x v="4"/>
    <x v="4"/>
    <x v="0"/>
    <n v="600"/>
    <s v="KG"/>
    <m/>
    <s v="V0"/>
    <s v="0% INPUT TAX"/>
    <s v="CHA"/>
    <s v="CLEARING CHARGES"/>
    <n v="0"/>
    <n v="0"/>
    <n v="0"/>
    <n v="0"/>
    <n v="0"/>
    <n v="0"/>
    <m/>
    <n v="0"/>
    <n v="0"/>
    <n v="0"/>
    <n v="0"/>
    <n v="6000.36"/>
    <m/>
    <m/>
    <s v="PCP RM &amp; PM"/>
  </r>
  <r>
    <s v="ZROH"/>
    <x v="0"/>
    <x v="8"/>
    <x v="8"/>
    <n v="102"/>
    <n v="110"/>
    <x v="93"/>
    <n v="10"/>
    <n v="114"/>
    <s v="MIRO"/>
    <s v="Purchase"/>
    <s v="RE"/>
    <n v="2016"/>
    <x v="1"/>
    <n v="5105608628"/>
    <n v="1992"/>
    <n v="1"/>
    <s v="INR"/>
    <x v="4"/>
    <x v="4"/>
    <x v="0"/>
    <n v="600"/>
    <s v="KG"/>
    <m/>
    <s v="V0"/>
    <s v="0% INPUT TAX"/>
    <s v="CHA"/>
    <s v="CLEARING CHARGES"/>
    <n v="0"/>
    <n v="0"/>
    <n v="0"/>
    <n v="0"/>
    <n v="0"/>
    <n v="0"/>
    <m/>
    <n v="0"/>
    <n v="0"/>
    <n v="0"/>
    <n v="0"/>
    <n v="1999.88"/>
    <m/>
    <m/>
    <s v="PCP RM &amp; PM"/>
  </r>
  <r>
    <s v="ZROH"/>
    <x v="0"/>
    <x v="8"/>
    <x v="8"/>
    <n v="102"/>
    <n v="110"/>
    <x v="93"/>
    <n v="10"/>
    <n v="114"/>
    <s v="MIRO"/>
    <s v="Purchase"/>
    <s v="RE"/>
    <n v="2016"/>
    <x v="1"/>
    <n v="5105608628"/>
    <n v="1992"/>
    <n v="1"/>
    <s v="INR"/>
    <x v="4"/>
    <x v="4"/>
    <x v="0"/>
    <n v="600"/>
    <s v="KG"/>
    <m/>
    <s v="V0"/>
    <s v="0% INPUT TAX"/>
    <s v="CHA"/>
    <s v="CLEARING CHARGES"/>
    <n v="0"/>
    <n v="0"/>
    <n v="0"/>
    <n v="0"/>
    <n v="0"/>
    <n v="0"/>
    <m/>
    <n v="0"/>
    <n v="0"/>
    <n v="0"/>
    <n v="0"/>
    <n v="199.77"/>
    <m/>
    <m/>
    <s v="PCP RM &amp; PM"/>
  </r>
  <r>
    <s v="ZROH"/>
    <x v="0"/>
    <x v="8"/>
    <x v="8"/>
    <n v="102"/>
    <n v="110"/>
    <x v="93"/>
    <n v="10"/>
    <n v="114"/>
    <s v="MIRO"/>
    <s v="Purchase"/>
    <s v="RE"/>
    <n v="2016"/>
    <x v="1"/>
    <n v="5105608628"/>
    <n v="1992"/>
    <n v="1"/>
    <s v="INR"/>
    <x v="4"/>
    <x v="4"/>
    <x v="0"/>
    <n v="600"/>
    <s v="KG"/>
    <m/>
    <s v="V0"/>
    <s v="0% INPUT TAX"/>
    <s v="CHA"/>
    <s v="CLEARING CHARGES"/>
    <n v="0"/>
    <n v="0"/>
    <n v="0"/>
    <n v="0"/>
    <n v="0"/>
    <n v="0"/>
    <m/>
    <n v="0"/>
    <n v="0"/>
    <n v="0"/>
    <n v="0"/>
    <n v="1737.14"/>
    <m/>
    <m/>
    <s v="PCP RM &amp; PM"/>
  </r>
  <r>
    <s v="ZROH"/>
    <x v="0"/>
    <x v="8"/>
    <x v="8"/>
    <n v="102"/>
    <n v="110"/>
    <x v="93"/>
    <n v="10"/>
    <n v="114"/>
    <s v="MIRO"/>
    <s v="Purchase"/>
    <s v="RE"/>
    <n v="2016"/>
    <x v="1"/>
    <n v="5105608628"/>
    <n v="1992"/>
    <n v="1"/>
    <s v="INR"/>
    <x v="4"/>
    <x v="4"/>
    <x v="0"/>
    <n v="600"/>
    <s v="KG"/>
    <m/>
    <s v="V0"/>
    <s v="0% INPUT TAX"/>
    <s v="CHA"/>
    <s v="CLEARING CHARGES"/>
    <n v="0"/>
    <n v="0"/>
    <n v="0"/>
    <n v="0"/>
    <n v="0"/>
    <n v="0"/>
    <m/>
    <n v="0"/>
    <n v="0"/>
    <n v="0"/>
    <n v="0"/>
    <n v="6000.36"/>
    <m/>
    <m/>
    <s v="PCP RM &amp; PM"/>
  </r>
  <r>
    <s v="ZROH"/>
    <x v="0"/>
    <x v="8"/>
    <x v="8"/>
    <n v="102"/>
    <n v="110"/>
    <x v="93"/>
    <n v="10"/>
    <n v="114"/>
    <s v="MIRO"/>
    <s v="Purchase"/>
    <s v="RE"/>
    <n v="2016"/>
    <x v="1"/>
    <n v="5105608628"/>
    <n v="1992"/>
    <n v="1"/>
    <s v="INR"/>
    <x v="4"/>
    <x v="4"/>
    <x v="0"/>
    <n v="600"/>
    <s v="KG"/>
    <m/>
    <s v="V0"/>
    <s v="0% INPUT TAX"/>
    <s v="CHA"/>
    <s v="CLEARING CHARGES"/>
    <n v="0"/>
    <n v="0"/>
    <n v="0"/>
    <n v="0"/>
    <n v="0"/>
    <n v="0"/>
    <m/>
    <n v="0"/>
    <n v="0"/>
    <n v="0"/>
    <n v="0"/>
    <n v="3547.49"/>
    <m/>
    <m/>
    <s v="PCP RM &amp; PM"/>
  </r>
  <r>
    <s v="ZPKG"/>
    <x v="1"/>
    <x v="1"/>
    <x v="1"/>
    <n v="102"/>
    <n v="115"/>
    <x v="94"/>
    <n v="10"/>
    <n v="112"/>
    <s v="MIRO"/>
    <s v="Purchase"/>
    <s v="RE"/>
    <n v="2016"/>
    <x v="0"/>
    <n v="5105608621"/>
    <n v="2030"/>
    <n v="1"/>
    <s v="INR"/>
    <x v="4"/>
    <x v="4"/>
    <x v="0"/>
    <n v="70000"/>
    <s v="NOS"/>
    <m/>
    <s v="V0"/>
    <s v="0% INPUT TAX"/>
    <s v="CHA"/>
    <s v="CLEARING CHARGES"/>
    <n v="0"/>
    <n v="0"/>
    <n v="0"/>
    <n v="0"/>
    <n v="0"/>
    <n v="0"/>
    <m/>
    <n v="0"/>
    <n v="0"/>
    <n v="0"/>
    <n v="0"/>
    <n v="9999.7099999999991"/>
    <m/>
    <m/>
    <s v="PCP RM &amp; PM"/>
  </r>
  <r>
    <s v="ZPKG"/>
    <x v="1"/>
    <x v="1"/>
    <x v="1"/>
    <n v="102"/>
    <n v="115"/>
    <x v="94"/>
    <n v="10"/>
    <n v="112"/>
    <s v="MIRO"/>
    <s v="Purchase"/>
    <s v="RE"/>
    <n v="2016"/>
    <x v="0"/>
    <n v="5105608621"/>
    <n v="2030"/>
    <n v="1"/>
    <s v="INR"/>
    <x v="4"/>
    <x v="4"/>
    <x v="0"/>
    <n v="70000"/>
    <s v="NOS"/>
    <m/>
    <s v="V0"/>
    <s v="0% INPUT TAX"/>
    <s v="CHA"/>
    <s v="CLEARING CHARGES"/>
    <n v="0"/>
    <n v="0"/>
    <n v="0"/>
    <n v="0"/>
    <n v="0"/>
    <n v="0"/>
    <m/>
    <n v="0"/>
    <n v="0"/>
    <n v="0"/>
    <n v="0"/>
    <n v="15000.24"/>
    <m/>
    <m/>
    <s v="PCP RM &amp; PM"/>
  </r>
  <r>
    <s v="ZPKG"/>
    <x v="1"/>
    <x v="1"/>
    <x v="1"/>
    <n v="102"/>
    <n v="115"/>
    <x v="94"/>
    <n v="10"/>
    <n v="112"/>
    <s v="MIRO"/>
    <s v="Purchase"/>
    <s v="RE"/>
    <n v="2016"/>
    <x v="0"/>
    <n v="5105608621"/>
    <n v="2030"/>
    <n v="1"/>
    <s v="INR"/>
    <x v="4"/>
    <x v="4"/>
    <x v="0"/>
    <n v="70000"/>
    <s v="NOS"/>
    <m/>
    <s v="V0"/>
    <s v="0% INPUT TAX"/>
    <s v="CHA"/>
    <s v="CLEARING CHARGES"/>
    <n v="0"/>
    <n v="0"/>
    <n v="0"/>
    <n v="0"/>
    <n v="0"/>
    <n v="0"/>
    <m/>
    <n v="0"/>
    <n v="0"/>
    <n v="0"/>
    <n v="0"/>
    <n v="2290"/>
    <m/>
    <m/>
    <s v="PCP RM &amp; PM"/>
  </r>
  <r>
    <s v="ZPKG"/>
    <x v="1"/>
    <x v="1"/>
    <x v="1"/>
    <n v="102"/>
    <n v="115"/>
    <x v="94"/>
    <n v="10"/>
    <n v="112"/>
    <s v="MIRO"/>
    <s v="Purchase"/>
    <s v="RE"/>
    <n v="2016"/>
    <x v="0"/>
    <n v="5105608621"/>
    <n v="2030"/>
    <n v="1"/>
    <s v="INR"/>
    <x v="4"/>
    <x v="4"/>
    <x v="0"/>
    <n v="70000"/>
    <s v="NOS"/>
    <m/>
    <s v="V0"/>
    <s v="0% INPUT TAX"/>
    <s v="CHA"/>
    <s v="CLEARING CHARGES"/>
    <n v="0"/>
    <n v="0"/>
    <n v="0"/>
    <n v="0"/>
    <n v="0"/>
    <n v="0"/>
    <m/>
    <n v="0"/>
    <n v="0"/>
    <n v="0"/>
    <n v="0"/>
    <n v="20969.13"/>
    <m/>
    <m/>
    <s v="PCP RM &amp; PM"/>
  </r>
  <r>
    <s v="ZPKG"/>
    <x v="1"/>
    <x v="1"/>
    <x v="1"/>
    <n v="102"/>
    <n v="115"/>
    <x v="94"/>
    <n v="10"/>
    <n v="112"/>
    <s v="MIRO"/>
    <s v="Purchase"/>
    <s v="RE"/>
    <n v="2016"/>
    <x v="0"/>
    <n v="5105608621"/>
    <n v="2030"/>
    <n v="1"/>
    <s v="INR"/>
    <x v="4"/>
    <x v="4"/>
    <x v="0"/>
    <n v="70000"/>
    <s v="NOS"/>
    <m/>
    <s v="V0"/>
    <s v="0% INPUT TAX"/>
    <s v="CHA"/>
    <s v="CLEARING CHARGES"/>
    <n v="0"/>
    <n v="0"/>
    <n v="0"/>
    <n v="0"/>
    <n v="0"/>
    <n v="0"/>
    <m/>
    <n v="0"/>
    <n v="0"/>
    <n v="0"/>
    <n v="0"/>
    <n v="599.69000000000005"/>
    <m/>
    <m/>
    <s v="PCP RM &amp; PM"/>
  </r>
  <r>
    <s v="ZPKG"/>
    <x v="1"/>
    <x v="1"/>
    <x v="1"/>
    <n v="102"/>
    <n v="115"/>
    <x v="94"/>
    <n v="10"/>
    <n v="112"/>
    <s v="MIRO"/>
    <s v="Purchase"/>
    <s v="RE"/>
    <n v="2016"/>
    <x v="0"/>
    <n v="5105608621"/>
    <n v="2030"/>
    <n v="1"/>
    <s v="INR"/>
    <x v="4"/>
    <x v="4"/>
    <x v="0"/>
    <n v="70000"/>
    <s v="NOS"/>
    <m/>
    <s v="V0"/>
    <s v="0% INPUT TAX"/>
    <s v="CHA"/>
    <s v="CLEARING CHARGES"/>
    <n v="0"/>
    <n v="0"/>
    <n v="0"/>
    <n v="0"/>
    <n v="0"/>
    <n v="0"/>
    <m/>
    <n v="0"/>
    <n v="0"/>
    <n v="0"/>
    <n v="0"/>
    <n v="6000.23"/>
    <m/>
    <m/>
    <s v="PCP RM &amp; PM"/>
  </r>
  <r>
    <s v="ZROH"/>
    <x v="2"/>
    <x v="9"/>
    <x v="9"/>
    <n v="102"/>
    <n v="115"/>
    <x v="92"/>
    <n v="30"/>
    <n v="112"/>
    <s v="MIRO"/>
    <s v="Purchase"/>
    <s v="RE"/>
    <n v="2016"/>
    <x v="0"/>
    <n v="5105608718"/>
    <n v="2499"/>
    <n v="1"/>
    <s v="INR"/>
    <x v="5"/>
    <x v="5"/>
    <x v="0"/>
    <n v="240"/>
    <s v="KG"/>
    <m/>
    <s v="V0"/>
    <s v="0% INPUT TAX"/>
    <s v="TRANSPORTER"/>
    <s v="TRANSPORT LOCAL"/>
    <n v="0"/>
    <n v="0"/>
    <n v="0"/>
    <n v="0"/>
    <n v="0"/>
    <n v="0"/>
    <m/>
    <n v="0"/>
    <n v="0"/>
    <n v="0"/>
    <n v="0"/>
    <n v="0"/>
    <m/>
    <n v="2625"/>
    <s v="PCP RM &amp; PM"/>
  </r>
  <r>
    <s v="ZROH"/>
    <x v="0"/>
    <x v="0"/>
    <x v="0"/>
    <n v="102"/>
    <n v="115"/>
    <x v="87"/>
    <n v="10"/>
    <n v="112"/>
    <s v="MIRO"/>
    <s v="Purchase"/>
    <s v="RE"/>
    <n v="2016"/>
    <x v="0"/>
    <n v="5105608717"/>
    <n v="2333"/>
    <n v="1"/>
    <s v="INR"/>
    <x v="5"/>
    <x v="5"/>
    <x v="0"/>
    <n v="25"/>
    <s v="KG"/>
    <m/>
    <s v="V0"/>
    <s v="0% INPUT TAX"/>
    <s v="TRANSPORTER"/>
    <s v="TRANSPORT LOCAL"/>
    <n v="0"/>
    <n v="0"/>
    <n v="0"/>
    <n v="0"/>
    <n v="0"/>
    <n v="0"/>
    <m/>
    <n v="0"/>
    <n v="0"/>
    <n v="0"/>
    <n v="0"/>
    <n v="0"/>
    <m/>
    <n v="2075"/>
    <s v="PCP RM &amp; PM"/>
  </r>
  <r>
    <s v="ZROH"/>
    <x v="2"/>
    <x v="25"/>
    <x v="31"/>
    <n v="102"/>
    <n v="110"/>
    <x v="89"/>
    <n v="10"/>
    <n v="114"/>
    <s v="MIRO"/>
    <s v="Purchase"/>
    <s v="RE"/>
    <n v="2016"/>
    <x v="1"/>
    <n v="5105608719"/>
    <n v="2497"/>
    <n v="1"/>
    <s v="INR"/>
    <x v="5"/>
    <x v="5"/>
    <x v="0"/>
    <n v="200"/>
    <s v="KG"/>
    <m/>
    <s v="V0"/>
    <s v="0% INPUT TAX"/>
    <s v="TRANSPORTER"/>
    <s v="TRANSPORT LOCAL"/>
    <n v="0"/>
    <n v="0"/>
    <n v="0"/>
    <n v="0"/>
    <n v="0"/>
    <n v="0"/>
    <m/>
    <n v="0"/>
    <n v="0"/>
    <n v="0"/>
    <n v="0"/>
    <n v="0"/>
    <m/>
    <n v="3813"/>
    <s v="PCP RM &amp; PM"/>
  </r>
  <r>
    <s v="ZROH"/>
    <x v="2"/>
    <x v="25"/>
    <x v="31"/>
    <n v="102"/>
    <n v="110"/>
    <x v="89"/>
    <n v="20"/>
    <n v="114"/>
    <s v="MIRO"/>
    <s v="Purchase"/>
    <s v="RE"/>
    <n v="2016"/>
    <x v="1"/>
    <n v="5105608719"/>
    <n v="2497"/>
    <n v="1"/>
    <s v="INR"/>
    <x v="5"/>
    <x v="5"/>
    <x v="0"/>
    <n v="200"/>
    <s v="KG"/>
    <m/>
    <s v="V0"/>
    <s v="0% INPUT TAX"/>
    <s v="TRANSPORTER"/>
    <s v="TRANSPORT LOCAL"/>
    <n v="0"/>
    <n v="0"/>
    <n v="0"/>
    <n v="0"/>
    <n v="0"/>
    <n v="0"/>
    <m/>
    <n v="0"/>
    <n v="0"/>
    <n v="0"/>
    <n v="0"/>
    <n v="0"/>
    <m/>
    <n v="3812"/>
    <s v="PCP RM &amp; PM"/>
  </r>
  <r>
    <s v="ZROH"/>
    <x v="2"/>
    <x v="2"/>
    <x v="2"/>
    <n v="102"/>
    <n v="115"/>
    <x v="106"/>
    <n v="10"/>
    <n v="112"/>
    <s v="MIRO"/>
    <s v="Purchase"/>
    <s v="RE"/>
    <n v="2016"/>
    <x v="0"/>
    <n v="5105608744"/>
    <n v="4508499"/>
    <n v="1"/>
    <s v="INR"/>
    <x v="0"/>
    <x v="0"/>
    <x v="0"/>
    <n v="905.36"/>
    <s v="KG"/>
    <m/>
    <s v="V0"/>
    <s v="0% INPUT TAX"/>
    <m/>
    <s v="ADD. CUSTOM DUTY-4%"/>
    <n v="22676.9"/>
    <n v="22676.9"/>
    <n v="0"/>
    <n v="0"/>
    <n v="0"/>
    <n v="0"/>
    <m/>
    <n v="0"/>
    <n v="0"/>
    <n v="22676.9"/>
    <n v="0"/>
    <n v="0"/>
    <m/>
    <m/>
    <s v="PCP RM &amp; PM"/>
  </r>
  <r>
    <s v="ZROH"/>
    <x v="2"/>
    <x v="2"/>
    <x v="2"/>
    <n v="102"/>
    <n v="115"/>
    <x v="106"/>
    <n v="10"/>
    <n v="112"/>
    <s v="MIRO"/>
    <s v="Purchase"/>
    <s v="RE"/>
    <n v="2016"/>
    <x v="0"/>
    <n v="5105608744"/>
    <n v="4508499"/>
    <n v="1"/>
    <s v="INR"/>
    <x v="0"/>
    <x v="0"/>
    <x v="0"/>
    <n v="905.36"/>
    <s v="KG"/>
    <m/>
    <s v="V0"/>
    <s v="0% INPUT TAX"/>
    <m/>
    <s v="BASIC CUSTOM-7.5%"/>
    <n v="34976.32"/>
    <n v="34976.32"/>
    <n v="0"/>
    <n v="34976.32"/>
    <n v="0"/>
    <n v="0"/>
    <m/>
    <n v="0"/>
    <n v="0"/>
    <n v="0"/>
    <n v="0"/>
    <n v="0"/>
    <m/>
    <m/>
    <s v="PCP RM &amp; PM"/>
  </r>
  <r>
    <s v="ZROH"/>
    <x v="2"/>
    <x v="2"/>
    <x v="2"/>
    <n v="102"/>
    <n v="115"/>
    <x v="106"/>
    <n v="10"/>
    <n v="112"/>
    <s v="MIRO"/>
    <s v="Purchase"/>
    <s v="RE"/>
    <n v="2016"/>
    <x v="0"/>
    <n v="5105608744"/>
    <n v="4508499"/>
    <n v="1"/>
    <s v="INR"/>
    <x v="0"/>
    <x v="0"/>
    <x v="0"/>
    <n v="905.36"/>
    <s v="KG"/>
    <m/>
    <s v="V0"/>
    <s v="0% INPUT TAX"/>
    <m/>
    <s v="CVD-12.5%"/>
    <n v="1952.84"/>
    <n v="1952.84"/>
    <n v="0"/>
    <n v="0"/>
    <n v="0"/>
    <n v="0"/>
    <m/>
    <n v="0"/>
    <n v="0"/>
    <n v="0"/>
    <n v="1952.84"/>
    <n v="0"/>
    <m/>
    <m/>
    <s v="PCP RM &amp; PM"/>
  </r>
  <r>
    <s v="ZROH"/>
    <x v="2"/>
    <x v="2"/>
    <x v="2"/>
    <n v="102"/>
    <n v="115"/>
    <x v="106"/>
    <n v="10"/>
    <n v="112"/>
    <s v="MIRO"/>
    <s v="Purchase"/>
    <s v="RE"/>
    <n v="2016"/>
    <x v="0"/>
    <n v="5105608744"/>
    <n v="4508499"/>
    <n v="1"/>
    <s v="INR"/>
    <x v="0"/>
    <x v="0"/>
    <x v="0"/>
    <n v="905.36"/>
    <s v="KG"/>
    <m/>
    <s v="V0"/>
    <s v="0% INPUT TAX"/>
    <m/>
    <s v="ECess - Basic Custom-2%"/>
    <n v="976.03"/>
    <n v="976.03"/>
    <n v="0"/>
    <n v="0"/>
    <n v="0"/>
    <n v="0"/>
    <m/>
    <n v="976.03"/>
    <n v="0"/>
    <n v="0"/>
    <n v="0"/>
    <n v="0"/>
    <m/>
    <m/>
    <s v="PCP RM &amp; PM"/>
  </r>
  <r>
    <s v="ZROH"/>
    <x v="3"/>
    <x v="18"/>
    <x v="18"/>
    <n v="102"/>
    <n v="110"/>
    <x v="90"/>
    <n v="10"/>
    <n v="114"/>
    <s v="MIRO"/>
    <s v="Purchase"/>
    <s v="RE"/>
    <n v="2016"/>
    <x v="1"/>
    <n v="5105608747"/>
    <n v="2460"/>
    <n v="1"/>
    <s v="INR"/>
    <x v="5"/>
    <x v="5"/>
    <x v="0"/>
    <n v="40"/>
    <s v="KG"/>
    <m/>
    <s v="V0"/>
    <s v="0% INPUT TAX"/>
    <s v="TRANSPORTER"/>
    <s v="TRANSPORT LOCAL"/>
    <n v="0"/>
    <n v="0"/>
    <n v="0"/>
    <n v="0"/>
    <n v="0"/>
    <n v="0"/>
    <m/>
    <n v="0"/>
    <n v="0"/>
    <n v="0"/>
    <n v="0"/>
    <n v="0"/>
    <m/>
    <n v="1625"/>
    <s v="PCP RM &amp; PM"/>
  </r>
  <r>
    <s v="ZPKG"/>
    <x v="1"/>
    <x v="3"/>
    <x v="3"/>
    <n v="102"/>
    <n v="115"/>
    <x v="88"/>
    <n v="10"/>
    <n v="112"/>
    <s v="MIRO"/>
    <s v="Purchase"/>
    <s v="RE"/>
    <n v="2016"/>
    <x v="0"/>
    <n v="5105608716"/>
    <n v="2332"/>
    <n v="1"/>
    <s v="INR"/>
    <x v="5"/>
    <x v="5"/>
    <x v="0"/>
    <n v="800000"/>
    <s v="NOS"/>
    <m/>
    <s v="V0"/>
    <s v="0% INPUT TAX"/>
    <s v="TRANSPORTER"/>
    <s v="TRANSPORT LOCAL"/>
    <n v="0"/>
    <n v="0"/>
    <n v="0"/>
    <n v="0"/>
    <n v="0"/>
    <n v="0"/>
    <m/>
    <n v="0"/>
    <n v="0"/>
    <n v="0"/>
    <n v="0"/>
    <n v="0"/>
    <m/>
    <n v="9825"/>
    <s v="PCP RM &amp; PM"/>
  </r>
  <r>
    <s v="ZROH"/>
    <x v="2"/>
    <x v="25"/>
    <x v="31"/>
    <n v="102"/>
    <n v="110"/>
    <x v="100"/>
    <n v="10"/>
    <n v="114"/>
    <s v="MIRO"/>
    <s v="Purchase"/>
    <s v="RE"/>
    <n v="2016"/>
    <x v="1"/>
    <n v="5105609124"/>
    <n v="297310"/>
    <n v="74.932699999999997"/>
    <s v="EUR"/>
    <x v="23"/>
    <x v="23"/>
    <x v="5"/>
    <n v="200"/>
    <s v="KG"/>
    <n v="83325.16"/>
    <s v="V0"/>
    <s v="0% INPUT TAX"/>
    <s v="IMPORT"/>
    <s v="IMPORT BASIC"/>
    <n v="83325.16"/>
    <n v="0"/>
    <n v="0"/>
    <n v="0"/>
    <n v="0"/>
    <n v="0"/>
    <m/>
    <n v="0"/>
    <n v="0"/>
    <n v="0"/>
    <n v="0"/>
    <n v="0"/>
    <m/>
    <m/>
    <s v="PCP RM &amp; PM"/>
  </r>
  <r>
    <s v="ZROH"/>
    <x v="2"/>
    <x v="25"/>
    <x v="31"/>
    <n v="102"/>
    <n v="110"/>
    <x v="100"/>
    <n v="20"/>
    <n v="114"/>
    <s v="MIRO"/>
    <s v="Purchase"/>
    <s v="RE"/>
    <n v="2016"/>
    <x v="1"/>
    <n v="5105609124"/>
    <n v="297310"/>
    <n v="74.932699999999997"/>
    <s v="EUR"/>
    <x v="23"/>
    <x v="23"/>
    <x v="5"/>
    <n v="200"/>
    <s v="KG"/>
    <n v="83325.16"/>
    <s v="V0"/>
    <s v="0% INPUT TAX"/>
    <s v="IMPORT"/>
    <s v="IMPORT BASIC"/>
    <n v="83325.16"/>
    <n v="0"/>
    <n v="0"/>
    <n v="0"/>
    <n v="0"/>
    <n v="0"/>
    <m/>
    <n v="0"/>
    <n v="0"/>
    <n v="0"/>
    <n v="0"/>
    <n v="0"/>
    <m/>
    <m/>
    <s v="PCP RM &amp; PM"/>
  </r>
  <r>
    <s v="ZROH"/>
    <x v="2"/>
    <x v="15"/>
    <x v="15"/>
    <n v="102"/>
    <n v="110"/>
    <x v="99"/>
    <n v="10"/>
    <n v="114"/>
    <s v="MIRO"/>
    <s v="Purchase"/>
    <s v="RE"/>
    <n v="2016"/>
    <x v="1"/>
    <n v="5105609462"/>
    <n v="2154"/>
    <n v="1"/>
    <s v="INR"/>
    <x v="4"/>
    <x v="4"/>
    <x v="0"/>
    <n v="1000"/>
    <s v="KG"/>
    <m/>
    <s v="V0"/>
    <s v="0% INPUT TAX"/>
    <s v="CHA"/>
    <s v="CLEARING CHARGES"/>
    <n v="0"/>
    <n v="0"/>
    <n v="0"/>
    <n v="0"/>
    <n v="0"/>
    <n v="0"/>
    <m/>
    <n v="0"/>
    <n v="0"/>
    <n v="0"/>
    <n v="0"/>
    <n v="4000.21"/>
    <m/>
    <m/>
    <s v="PCP RM &amp; PM"/>
  </r>
  <r>
    <s v="ZROH"/>
    <x v="2"/>
    <x v="15"/>
    <x v="15"/>
    <n v="102"/>
    <n v="110"/>
    <x v="99"/>
    <n v="10"/>
    <n v="114"/>
    <s v="MIRO"/>
    <s v="Purchase"/>
    <s v="RE"/>
    <n v="2016"/>
    <x v="1"/>
    <n v="5105609462"/>
    <n v="2154"/>
    <n v="1"/>
    <s v="INR"/>
    <x v="4"/>
    <x v="4"/>
    <x v="0"/>
    <n v="1000"/>
    <s v="KG"/>
    <m/>
    <s v="V0"/>
    <s v="0% INPUT TAX"/>
    <s v="CHA"/>
    <s v="CLEARING CHARGES"/>
    <n v="0"/>
    <n v="0"/>
    <n v="0"/>
    <n v="0"/>
    <n v="0"/>
    <n v="0"/>
    <m/>
    <n v="0"/>
    <n v="0"/>
    <n v="0"/>
    <n v="0"/>
    <n v="999.86"/>
    <m/>
    <m/>
    <s v="PCP RM &amp; PM"/>
  </r>
  <r>
    <s v="ZROH"/>
    <x v="2"/>
    <x v="15"/>
    <x v="15"/>
    <n v="102"/>
    <n v="110"/>
    <x v="99"/>
    <n v="10"/>
    <n v="114"/>
    <s v="MIRO"/>
    <s v="Purchase"/>
    <s v="RE"/>
    <n v="2016"/>
    <x v="1"/>
    <n v="5105609462"/>
    <n v="2154"/>
    <n v="1"/>
    <s v="INR"/>
    <x v="4"/>
    <x v="4"/>
    <x v="0"/>
    <n v="1000"/>
    <s v="KG"/>
    <m/>
    <s v="V0"/>
    <s v="0% INPUT TAX"/>
    <s v="CHA"/>
    <s v="CLEARING CHARGES"/>
    <n v="0"/>
    <n v="0"/>
    <n v="0"/>
    <n v="0"/>
    <n v="0"/>
    <n v="0"/>
    <m/>
    <n v="0"/>
    <n v="0"/>
    <n v="0"/>
    <n v="0"/>
    <n v="199.88"/>
    <m/>
    <m/>
    <s v="PCP RM &amp; PM"/>
  </r>
  <r>
    <s v="ZROH"/>
    <x v="2"/>
    <x v="15"/>
    <x v="15"/>
    <n v="102"/>
    <n v="110"/>
    <x v="99"/>
    <n v="10"/>
    <n v="114"/>
    <s v="MIRO"/>
    <s v="Purchase"/>
    <s v="RE"/>
    <n v="2016"/>
    <x v="1"/>
    <n v="5105609462"/>
    <n v="2154"/>
    <n v="1"/>
    <s v="INR"/>
    <x v="4"/>
    <x v="4"/>
    <x v="0"/>
    <n v="1000"/>
    <s v="KG"/>
    <m/>
    <s v="V0"/>
    <s v="0% INPUT TAX"/>
    <s v="CHA"/>
    <s v="CLEARING CHARGES"/>
    <n v="0"/>
    <n v="0"/>
    <n v="0"/>
    <n v="0"/>
    <n v="0"/>
    <n v="0"/>
    <m/>
    <n v="0"/>
    <n v="0"/>
    <n v="0"/>
    <n v="0"/>
    <n v="975"/>
    <m/>
    <m/>
    <s v="PCP RM &amp; PM"/>
  </r>
  <r>
    <s v="ZROH"/>
    <x v="2"/>
    <x v="15"/>
    <x v="15"/>
    <n v="102"/>
    <n v="110"/>
    <x v="99"/>
    <n v="10"/>
    <n v="114"/>
    <s v="MIRO"/>
    <s v="Purchase"/>
    <s v="RE"/>
    <n v="2016"/>
    <x v="1"/>
    <n v="5105609462"/>
    <n v="2154"/>
    <n v="1"/>
    <s v="INR"/>
    <x v="4"/>
    <x v="4"/>
    <x v="0"/>
    <n v="1000"/>
    <s v="KG"/>
    <m/>
    <s v="V0"/>
    <s v="0% INPUT TAX"/>
    <s v="CHA"/>
    <s v="CLEARING CHARGES"/>
    <n v="0"/>
    <n v="0"/>
    <n v="0"/>
    <n v="0"/>
    <n v="0"/>
    <n v="0"/>
    <m/>
    <n v="0"/>
    <n v="0"/>
    <n v="0"/>
    <n v="0"/>
    <n v="4000.21"/>
    <m/>
    <m/>
    <s v="PCP RM &amp; PM"/>
  </r>
  <r>
    <s v="ZROH"/>
    <x v="2"/>
    <x v="15"/>
    <x v="15"/>
    <n v="102"/>
    <n v="110"/>
    <x v="99"/>
    <n v="10"/>
    <n v="114"/>
    <s v="MIRO"/>
    <s v="Purchase"/>
    <s v="RE"/>
    <n v="2016"/>
    <x v="1"/>
    <n v="5105609462"/>
    <n v="2154"/>
    <n v="1"/>
    <s v="INR"/>
    <x v="4"/>
    <x v="4"/>
    <x v="0"/>
    <n v="1000"/>
    <s v="KG"/>
    <m/>
    <s v="V0"/>
    <s v="0% INPUT TAX"/>
    <s v="CHA"/>
    <s v="CLEARING CHARGES"/>
    <n v="0"/>
    <n v="0"/>
    <n v="0"/>
    <n v="0"/>
    <n v="0"/>
    <n v="0"/>
    <m/>
    <n v="0"/>
    <n v="0"/>
    <n v="0"/>
    <n v="0"/>
    <n v="199.88"/>
    <m/>
    <m/>
    <s v="PCP RM &amp; PM"/>
  </r>
  <r>
    <s v="ZROH"/>
    <x v="2"/>
    <x v="15"/>
    <x v="15"/>
    <n v="102"/>
    <n v="110"/>
    <x v="99"/>
    <n v="10"/>
    <n v="114"/>
    <s v="MIRO"/>
    <s v="Purchase"/>
    <s v="RE"/>
    <n v="2016"/>
    <x v="1"/>
    <n v="5105609462"/>
    <n v="2154"/>
    <n v="1"/>
    <s v="INR"/>
    <x v="4"/>
    <x v="4"/>
    <x v="0"/>
    <n v="1000"/>
    <s v="KG"/>
    <m/>
    <s v="V0"/>
    <s v="0% INPUT TAX"/>
    <s v="CHA"/>
    <s v="CLEARING CHARGES"/>
    <n v="0"/>
    <n v="0"/>
    <n v="0"/>
    <n v="0"/>
    <n v="0"/>
    <n v="0"/>
    <m/>
    <n v="0"/>
    <n v="0"/>
    <n v="0"/>
    <n v="0"/>
    <n v="4000.21"/>
    <m/>
    <m/>
    <s v="PCP RM &amp; PM"/>
  </r>
  <r>
    <s v="ZROH"/>
    <x v="2"/>
    <x v="15"/>
    <x v="15"/>
    <n v="102"/>
    <n v="110"/>
    <x v="99"/>
    <n v="20"/>
    <n v="114"/>
    <s v="MIRO"/>
    <s v="Purchase"/>
    <s v="RE"/>
    <n v="2016"/>
    <x v="1"/>
    <n v="5105609462"/>
    <n v="2154"/>
    <n v="1"/>
    <s v="INR"/>
    <x v="4"/>
    <x v="4"/>
    <x v="0"/>
    <n v="1400"/>
    <s v="KG"/>
    <m/>
    <s v="V0"/>
    <s v="0% INPUT TAX"/>
    <s v="CHA"/>
    <s v="CLEARING CHARGES"/>
    <n v="0"/>
    <n v="0"/>
    <n v="0"/>
    <n v="0"/>
    <n v="0"/>
    <n v="0"/>
    <m/>
    <n v="0"/>
    <n v="0"/>
    <n v="0"/>
    <n v="0"/>
    <n v="4000.21"/>
    <m/>
    <m/>
    <s v="PCP RM &amp; PM"/>
  </r>
  <r>
    <s v="ZROH"/>
    <x v="2"/>
    <x v="15"/>
    <x v="15"/>
    <n v="102"/>
    <n v="110"/>
    <x v="99"/>
    <n v="20"/>
    <n v="114"/>
    <s v="MIRO"/>
    <s v="Purchase"/>
    <s v="RE"/>
    <n v="2016"/>
    <x v="1"/>
    <n v="5105609462"/>
    <n v="2154"/>
    <n v="1"/>
    <s v="INR"/>
    <x v="4"/>
    <x v="4"/>
    <x v="0"/>
    <n v="1400"/>
    <s v="KG"/>
    <m/>
    <s v="V0"/>
    <s v="0% INPUT TAX"/>
    <s v="CHA"/>
    <s v="CLEARING CHARGES"/>
    <n v="0"/>
    <n v="0"/>
    <n v="0"/>
    <n v="0"/>
    <n v="0"/>
    <n v="0"/>
    <m/>
    <n v="0"/>
    <n v="0"/>
    <n v="0"/>
    <n v="0"/>
    <n v="4000.21"/>
    <m/>
    <m/>
    <s v="PCP RM &amp; PM"/>
  </r>
  <r>
    <s v="ZROH"/>
    <x v="2"/>
    <x v="15"/>
    <x v="15"/>
    <n v="102"/>
    <n v="110"/>
    <x v="99"/>
    <n v="20"/>
    <n v="114"/>
    <s v="MIRO"/>
    <s v="Purchase"/>
    <s v="RE"/>
    <n v="2016"/>
    <x v="1"/>
    <n v="5105609462"/>
    <n v="2154"/>
    <n v="1"/>
    <s v="INR"/>
    <x v="4"/>
    <x v="4"/>
    <x v="0"/>
    <n v="1400"/>
    <s v="KG"/>
    <m/>
    <s v="V0"/>
    <s v="0% INPUT TAX"/>
    <s v="CHA"/>
    <s v="CLEARING CHARGES"/>
    <n v="0"/>
    <n v="0"/>
    <n v="0"/>
    <n v="0"/>
    <n v="0"/>
    <n v="0"/>
    <m/>
    <n v="0"/>
    <n v="0"/>
    <n v="0"/>
    <n v="0"/>
    <n v="199.88"/>
    <m/>
    <m/>
    <s v="PCP RM &amp; PM"/>
  </r>
  <r>
    <s v="ZROH"/>
    <x v="2"/>
    <x v="15"/>
    <x v="15"/>
    <n v="102"/>
    <n v="110"/>
    <x v="99"/>
    <n v="20"/>
    <n v="114"/>
    <s v="MIRO"/>
    <s v="Purchase"/>
    <s v="RE"/>
    <n v="2016"/>
    <x v="1"/>
    <n v="5105609462"/>
    <n v="2154"/>
    <n v="1"/>
    <s v="INR"/>
    <x v="4"/>
    <x v="4"/>
    <x v="0"/>
    <n v="1400"/>
    <s v="KG"/>
    <m/>
    <s v="V0"/>
    <s v="0% INPUT TAX"/>
    <s v="CHA"/>
    <s v="CLEARING CHARGES"/>
    <n v="0"/>
    <n v="0"/>
    <n v="0"/>
    <n v="0"/>
    <n v="0"/>
    <n v="0"/>
    <m/>
    <n v="0"/>
    <n v="0"/>
    <n v="0"/>
    <n v="0"/>
    <n v="4533.68"/>
    <m/>
    <m/>
    <s v="PCP RM &amp; PM"/>
  </r>
  <r>
    <s v="ZROH"/>
    <x v="2"/>
    <x v="15"/>
    <x v="15"/>
    <n v="102"/>
    <n v="110"/>
    <x v="99"/>
    <n v="20"/>
    <n v="114"/>
    <s v="MIRO"/>
    <s v="Purchase"/>
    <s v="RE"/>
    <n v="2016"/>
    <x v="1"/>
    <n v="5105609462"/>
    <n v="2154"/>
    <n v="1"/>
    <s v="INR"/>
    <x v="4"/>
    <x v="4"/>
    <x v="0"/>
    <n v="1400"/>
    <s v="KG"/>
    <m/>
    <s v="V0"/>
    <s v="0% INPUT TAX"/>
    <s v="CHA"/>
    <s v="CLEARING CHARGES"/>
    <n v="0"/>
    <n v="0"/>
    <n v="0"/>
    <n v="0"/>
    <n v="0"/>
    <n v="0"/>
    <m/>
    <n v="0"/>
    <n v="0"/>
    <n v="0"/>
    <n v="0"/>
    <n v="4000.21"/>
    <m/>
    <m/>
    <s v="PCP RM &amp; PM"/>
  </r>
  <r>
    <s v="ZROH"/>
    <x v="2"/>
    <x v="15"/>
    <x v="15"/>
    <n v="102"/>
    <n v="110"/>
    <x v="99"/>
    <n v="20"/>
    <n v="114"/>
    <s v="MIRO"/>
    <s v="Purchase"/>
    <s v="RE"/>
    <n v="2016"/>
    <x v="1"/>
    <n v="5105609462"/>
    <n v="2154"/>
    <n v="1"/>
    <s v="INR"/>
    <x v="4"/>
    <x v="4"/>
    <x v="0"/>
    <n v="1400"/>
    <s v="KG"/>
    <m/>
    <s v="V0"/>
    <s v="0% INPUT TAX"/>
    <s v="CHA"/>
    <s v="CLEARING CHARGES"/>
    <n v="0"/>
    <n v="0"/>
    <n v="0"/>
    <n v="0"/>
    <n v="0"/>
    <n v="0"/>
    <m/>
    <n v="0"/>
    <n v="0"/>
    <n v="0"/>
    <n v="0"/>
    <n v="199.88"/>
    <m/>
    <m/>
    <s v="PCP RM &amp; PM"/>
  </r>
  <r>
    <s v="ZROH"/>
    <x v="2"/>
    <x v="15"/>
    <x v="15"/>
    <n v="102"/>
    <n v="110"/>
    <x v="99"/>
    <n v="20"/>
    <n v="114"/>
    <s v="MIRO"/>
    <s v="Purchase"/>
    <s v="RE"/>
    <n v="2016"/>
    <x v="1"/>
    <n v="5105609462"/>
    <n v="2154"/>
    <n v="1"/>
    <s v="INR"/>
    <x v="4"/>
    <x v="4"/>
    <x v="0"/>
    <n v="1400"/>
    <s v="KG"/>
    <m/>
    <s v="V0"/>
    <s v="0% INPUT TAX"/>
    <s v="CHA"/>
    <s v="CLEARING CHARGES"/>
    <n v="0"/>
    <n v="0"/>
    <n v="0"/>
    <n v="0"/>
    <n v="0"/>
    <n v="0"/>
    <m/>
    <n v="0"/>
    <n v="0"/>
    <n v="0"/>
    <n v="0"/>
    <n v="4000.21"/>
    <m/>
    <m/>
    <s v="PCP RM &amp; PM"/>
  </r>
  <r>
    <s v="ZROH"/>
    <x v="2"/>
    <x v="15"/>
    <x v="15"/>
    <n v="102"/>
    <n v="110"/>
    <x v="99"/>
    <n v="30"/>
    <n v="114"/>
    <s v="MIRO"/>
    <s v="Purchase"/>
    <s v="RE"/>
    <n v="2016"/>
    <x v="1"/>
    <n v="5105609462"/>
    <n v="2154"/>
    <n v="1"/>
    <s v="INR"/>
    <x v="4"/>
    <x v="4"/>
    <x v="0"/>
    <n v="2200"/>
    <s v="KG"/>
    <m/>
    <s v="V0"/>
    <s v="0% INPUT TAX"/>
    <s v="CHA"/>
    <s v="CLEARING CHARGES"/>
    <n v="0"/>
    <n v="0"/>
    <n v="0"/>
    <n v="0"/>
    <n v="0"/>
    <n v="0"/>
    <m/>
    <n v="0"/>
    <n v="0"/>
    <n v="0"/>
    <n v="0"/>
    <n v="4000.21"/>
    <m/>
    <m/>
    <s v="PCP RM &amp; PM"/>
  </r>
  <r>
    <s v="ZROH"/>
    <x v="2"/>
    <x v="15"/>
    <x v="15"/>
    <n v="102"/>
    <n v="110"/>
    <x v="99"/>
    <n v="30"/>
    <n v="114"/>
    <s v="MIRO"/>
    <s v="Purchase"/>
    <s v="RE"/>
    <n v="2016"/>
    <x v="1"/>
    <n v="5105609462"/>
    <n v="2154"/>
    <n v="1"/>
    <s v="INR"/>
    <x v="4"/>
    <x v="4"/>
    <x v="0"/>
    <n v="2200"/>
    <s v="KG"/>
    <m/>
    <s v="V0"/>
    <s v="0% INPUT TAX"/>
    <s v="CHA"/>
    <s v="CLEARING CHARGES"/>
    <n v="0"/>
    <n v="0"/>
    <n v="0"/>
    <n v="0"/>
    <n v="0"/>
    <n v="0"/>
    <m/>
    <n v="0"/>
    <n v="0"/>
    <n v="0"/>
    <n v="0"/>
    <n v="4000.21"/>
    <m/>
    <m/>
    <s v="PCP RM &amp; PM"/>
  </r>
  <r>
    <s v="ZROH"/>
    <x v="2"/>
    <x v="15"/>
    <x v="15"/>
    <n v="102"/>
    <n v="110"/>
    <x v="99"/>
    <n v="30"/>
    <n v="114"/>
    <s v="MIRO"/>
    <s v="Purchase"/>
    <s v="RE"/>
    <n v="2016"/>
    <x v="1"/>
    <n v="5105609462"/>
    <n v="2154"/>
    <n v="1"/>
    <s v="INR"/>
    <x v="4"/>
    <x v="4"/>
    <x v="0"/>
    <n v="2200"/>
    <s v="KG"/>
    <m/>
    <s v="V0"/>
    <s v="0% INPUT TAX"/>
    <s v="CHA"/>
    <s v="CLEARING CHARGES"/>
    <n v="0"/>
    <n v="0"/>
    <n v="0"/>
    <n v="0"/>
    <n v="0"/>
    <n v="0"/>
    <m/>
    <n v="0"/>
    <n v="0"/>
    <n v="0"/>
    <n v="0"/>
    <n v="199.88"/>
    <m/>
    <m/>
    <s v="PCP RM &amp; PM"/>
  </r>
  <r>
    <s v="ZROH"/>
    <x v="2"/>
    <x v="15"/>
    <x v="15"/>
    <n v="102"/>
    <n v="110"/>
    <x v="99"/>
    <n v="30"/>
    <n v="114"/>
    <s v="MIRO"/>
    <s v="Purchase"/>
    <s v="RE"/>
    <n v="2016"/>
    <x v="1"/>
    <n v="5105609462"/>
    <n v="2154"/>
    <n v="1"/>
    <s v="INR"/>
    <x v="4"/>
    <x v="4"/>
    <x v="0"/>
    <n v="2200"/>
    <s v="KG"/>
    <m/>
    <s v="V0"/>
    <s v="0% INPUT TAX"/>
    <s v="CHA"/>
    <s v="CLEARING CHARGES"/>
    <n v="0"/>
    <n v="0"/>
    <n v="0"/>
    <n v="0"/>
    <n v="0"/>
    <n v="0"/>
    <m/>
    <n v="0"/>
    <n v="0"/>
    <n v="0"/>
    <n v="0"/>
    <n v="4145"/>
    <m/>
    <m/>
    <s v="PCP RM &amp; PM"/>
  </r>
  <r>
    <s v="ZROH"/>
    <x v="2"/>
    <x v="15"/>
    <x v="15"/>
    <n v="102"/>
    <n v="110"/>
    <x v="99"/>
    <n v="30"/>
    <n v="114"/>
    <s v="MIRO"/>
    <s v="Purchase"/>
    <s v="RE"/>
    <n v="2016"/>
    <x v="1"/>
    <n v="5105609462"/>
    <n v="2154"/>
    <n v="1"/>
    <s v="INR"/>
    <x v="4"/>
    <x v="4"/>
    <x v="0"/>
    <n v="2200"/>
    <s v="KG"/>
    <m/>
    <s v="V0"/>
    <s v="0% INPUT TAX"/>
    <s v="CHA"/>
    <s v="CLEARING CHARGES"/>
    <n v="0"/>
    <n v="0"/>
    <n v="0"/>
    <n v="0"/>
    <n v="0"/>
    <n v="0"/>
    <m/>
    <n v="0"/>
    <n v="0"/>
    <n v="0"/>
    <n v="0"/>
    <n v="3000.08"/>
    <m/>
    <m/>
    <s v="PCP RM &amp; PM"/>
  </r>
  <r>
    <s v="ZROH"/>
    <x v="2"/>
    <x v="15"/>
    <x v="15"/>
    <n v="102"/>
    <n v="110"/>
    <x v="99"/>
    <n v="30"/>
    <n v="114"/>
    <s v="MIRO"/>
    <s v="Purchase"/>
    <s v="RE"/>
    <n v="2016"/>
    <x v="1"/>
    <n v="5105609462"/>
    <n v="2154"/>
    <n v="1"/>
    <s v="INR"/>
    <x v="4"/>
    <x v="4"/>
    <x v="0"/>
    <n v="2200"/>
    <s v="KG"/>
    <m/>
    <s v="V0"/>
    <s v="0% INPUT TAX"/>
    <s v="CHA"/>
    <s v="CLEARING CHARGES"/>
    <n v="0"/>
    <n v="0"/>
    <n v="0"/>
    <n v="0"/>
    <n v="0"/>
    <n v="0"/>
    <m/>
    <n v="0"/>
    <n v="0"/>
    <n v="0"/>
    <n v="0"/>
    <n v="199.88"/>
    <m/>
    <m/>
    <s v="PCP RM &amp; PM"/>
  </r>
  <r>
    <s v="ZROH"/>
    <x v="2"/>
    <x v="15"/>
    <x v="15"/>
    <n v="102"/>
    <n v="110"/>
    <x v="99"/>
    <n v="30"/>
    <n v="114"/>
    <s v="MIRO"/>
    <s v="Purchase"/>
    <s v="RE"/>
    <n v="2016"/>
    <x v="1"/>
    <n v="5105609462"/>
    <n v="2154"/>
    <n v="1"/>
    <s v="INR"/>
    <x v="4"/>
    <x v="4"/>
    <x v="0"/>
    <n v="2200"/>
    <s v="KG"/>
    <m/>
    <s v="V0"/>
    <s v="0% INPUT TAX"/>
    <s v="CHA"/>
    <s v="CLEARING CHARGES"/>
    <n v="0"/>
    <n v="0"/>
    <n v="0"/>
    <n v="0"/>
    <n v="0"/>
    <n v="0"/>
    <m/>
    <n v="0"/>
    <n v="0"/>
    <n v="0"/>
    <n v="0"/>
    <n v="4000.21"/>
    <m/>
    <m/>
    <s v="PCP RM &amp; PM"/>
  </r>
  <r>
    <s v="ZROH"/>
    <x v="2"/>
    <x v="2"/>
    <x v="2"/>
    <n v="102"/>
    <n v="115"/>
    <x v="106"/>
    <n v="10"/>
    <n v="112"/>
    <s v="MIRO"/>
    <s v="Purchase"/>
    <s v="RE"/>
    <n v="2016"/>
    <x v="0"/>
    <n v="5105610031"/>
    <n v="906437467"/>
    <n v="66.598799999999997"/>
    <s v="USD"/>
    <x v="7"/>
    <x v="7"/>
    <x v="4"/>
    <n v="905.36"/>
    <s v="KG"/>
    <n v="452219.17"/>
    <s v="V0"/>
    <s v="0% INPUT TAX"/>
    <s v="IMPORT"/>
    <s v="IMPORT BASIC"/>
    <n v="452219.17"/>
    <n v="0"/>
    <n v="0"/>
    <n v="0"/>
    <n v="0"/>
    <n v="0"/>
    <m/>
    <n v="0"/>
    <n v="0"/>
    <n v="0"/>
    <n v="0"/>
    <n v="0"/>
    <m/>
    <m/>
    <s v="PCP RM &amp; PM"/>
  </r>
  <r>
    <s v="ZROH"/>
    <x v="0"/>
    <x v="13"/>
    <x v="13"/>
    <n v="102"/>
    <n v="110"/>
    <x v="98"/>
    <n v="10"/>
    <n v="114"/>
    <s v="MIRO"/>
    <s v="Purchase"/>
    <s v="RE"/>
    <n v="2016"/>
    <x v="1"/>
    <n v="5105610029"/>
    <n v="20160387"/>
    <n v="66.598799999999997"/>
    <s v="USD"/>
    <x v="3"/>
    <x v="3"/>
    <x v="2"/>
    <n v="225"/>
    <s v="KG"/>
    <n v="360083.06"/>
    <s v="V0"/>
    <s v="0% INPUT TAX"/>
    <s v="IMPORT"/>
    <s v="IMPORT BASIC"/>
    <n v="360083.06"/>
    <n v="0"/>
    <n v="0"/>
    <n v="0"/>
    <n v="0"/>
    <n v="0"/>
    <m/>
    <n v="0"/>
    <n v="0"/>
    <n v="0"/>
    <n v="0"/>
    <n v="0"/>
    <m/>
    <m/>
    <s v="PCP RM &amp; PM"/>
  </r>
  <r>
    <s v="ZROH"/>
    <x v="0"/>
    <x v="13"/>
    <x v="13"/>
    <n v="102"/>
    <n v="110"/>
    <x v="98"/>
    <n v="20"/>
    <n v="114"/>
    <s v="MIRO"/>
    <s v="Purchase"/>
    <s v="RE"/>
    <n v="2016"/>
    <x v="1"/>
    <n v="5105610029"/>
    <n v="20160387"/>
    <n v="66.598799999999997"/>
    <s v="USD"/>
    <x v="3"/>
    <x v="3"/>
    <x v="2"/>
    <n v="600"/>
    <s v="KG"/>
    <n v="960221.5"/>
    <s v="V0"/>
    <s v="0% INPUT TAX"/>
    <s v="IMPORT"/>
    <s v="IMPORT BASIC"/>
    <n v="960221.5"/>
    <n v="0"/>
    <n v="0"/>
    <n v="0"/>
    <n v="0"/>
    <n v="0"/>
    <m/>
    <n v="0"/>
    <n v="0"/>
    <n v="0"/>
    <n v="0"/>
    <n v="0"/>
    <m/>
    <m/>
    <s v="PCP RM &amp; PM"/>
  </r>
  <r>
    <s v="ZROH"/>
    <x v="0"/>
    <x v="16"/>
    <x v="16"/>
    <n v="102"/>
    <n v="110"/>
    <x v="98"/>
    <n v="30"/>
    <n v="114"/>
    <s v="MIRO"/>
    <s v="Purchase"/>
    <s v="RE"/>
    <n v="2016"/>
    <x v="1"/>
    <n v="5105610029"/>
    <n v="20160387"/>
    <n v="66.598799999999997"/>
    <s v="USD"/>
    <x v="3"/>
    <x v="3"/>
    <x v="2"/>
    <n v="175"/>
    <s v="KG"/>
    <n v="142771.18"/>
    <s v="V0"/>
    <s v="0% INPUT TAX"/>
    <s v="IMPORT"/>
    <s v="IMPORT BASIC"/>
    <n v="142771.18"/>
    <n v="0"/>
    <n v="0"/>
    <n v="0"/>
    <n v="0"/>
    <n v="0"/>
    <m/>
    <n v="0"/>
    <n v="0"/>
    <n v="0"/>
    <n v="0"/>
    <n v="0"/>
    <m/>
    <m/>
    <s v="PCP RM &amp; PM"/>
  </r>
  <r>
    <s v="ZROH"/>
    <x v="0"/>
    <x v="16"/>
    <x v="16"/>
    <n v="102"/>
    <n v="110"/>
    <x v="98"/>
    <n v="40"/>
    <n v="114"/>
    <s v="MIRO"/>
    <s v="Purchase"/>
    <s v="RE"/>
    <n v="2016"/>
    <x v="1"/>
    <n v="5105610029"/>
    <n v="20160387"/>
    <n v="66.598799999999997"/>
    <s v="USD"/>
    <x v="3"/>
    <x v="3"/>
    <x v="2"/>
    <n v="225"/>
    <s v="KG"/>
    <n v="183562.94"/>
    <s v="V0"/>
    <s v="0% INPUT TAX"/>
    <s v="IMPORT"/>
    <s v="IMPORT BASIC"/>
    <n v="183562.94"/>
    <n v="0"/>
    <n v="0"/>
    <n v="0"/>
    <n v="0"/>
    <n v="0"/>
    <m/>
    <n v="0"/>
    <n v="0"/>
    <n v="0"/>
    <n v="0"/>
    <n v="0"/>
    <m/>
    <m/>
    <s v="PCP RM &amp; PM"/>
  </r>
  <r>
    <s v="ZPKG"/>
    <x v="1"/>
    <x v="3"/>
    <x v="3"/>
    <n v="102"/>
    <n v="115"/>
    <x v="101"/>
    <n v="10"/>
    <n v="112"/>
    <s v="MIRO"/>
    <s v="Purchase"/>
    <s v="RE"/>
    <n v="2016"/>
    <x v="0"/>
    <n v="5105610023"/>
    <n v="139"/>
    <n v="66.598799999999997"/>
    <s v="USD"/>
    <x v="20"/>
    <x v="20"/>
    <x v="10"/>
    <n v="800000"/>
    <s v="NOS"/>
    <n v="586069.43999999994"/>
    <s v="V0"/>
    <s v="0% INPUT TAX"/>
    <s v="IMPORT"/>
    <s v="IMPORT BASIC"/>
    <n v="586069.43999999994"/>
    <n v="0"/>
    <n v="0"/>
    <n v="0"/>
    <n v="0"/>
    <n v="0"/>
    <m/>
    <n v="0"/>
    <n v="0"/>
    <n v="0"/>
    <n v="0"/>
    <n v="0"/>
    <m/>
    <m/>
    <s v="PCP RM &amp; PM"/>
  </r>
  <r>
    <s v="ZPKG"/>
    <x v="1"/>
    <x v="3"/>
    <x v="3"/>
    <n v="102"/>
    <n v="115"/>
    <x v="101"/>
    <n v="10"/>
    <n v="112"/>
    <s v="MIRO"/>
    <s v="Purchase"/>
    <s v="RE"/>
    <n v="2016"/>
    <x v="0"/>
    <n v="5105610023"/>
    <n v="139"/>
    <n v="66.598799999999997"/>
    <s v="USD"/>
    <x v="20"/>
    <x v="20"/>
    <x v="10"/>
    <n v="800000"/>
    <s v="NOS"/>
    <n v="1004.98"/>
    <s v="V0"/>
    <s v="0% INPUT TAX"/>
    <s v="IMPORT"/>
    <s v="IMPORT BASIC"/>
    <n v="1004.98"/>
    <n v="0"/>
    <n v="0"/>
    <n v="0"/>
    <n v="0"/>
    <n v="0"/>
    <m/>
    <n v="0"/>
    <n v="0"/>
    <n v="0"/>
    <n v="0"/>
    <n v="0"/>
    <m/>
    <m/>
    <s v="PCP RM &amp; PM"/>
  </r>
  <r>
    <s v="ZROH"/>
    <x v="2"/>
    <x v="15"/>
    <x v="15"/>
    <n v="102"/>
    <n v="110"/>
    <x v="99"/>
    <n v="10"/>
    <n v="114"/>
    <s v="MIRO"/>
    <s v="Purchase"/>
    <s v="RE"/>
    <n v="2016"/>
    <x v="1"/>
    <n v="5105610025"/>
    <n v="4440334"/>
    <n v="48.75"/>
    <s v="SGD"/>
    <x v="16"/>
    <x v="16"/>
    <x v="2"/>
    <n v="1000"/>
    <s v="KG"/>
    <n v="309107.65999999997"/>
    <s v="V0"/>
    <s v="0% INPUT TAX"/>
    <s v="IMPORT"/>
    <s v="IMPORT BASIC"/>
    <n v="309107.65999999997"/>
    <n v="0"/>
    <n v="0"/>
    <n v="0"/>
    <n v="0"/>
    <n v="0"/>
    <m/>
    <n v="0"/>
    <n v="0"/>
    <n v="0"/>
    <n v="0"/>
    <n v="0"/>
    <m/>
    <m/>
    <s v="PCP RM &amp; PM"/>
  </r>
  <r>
    <s v="ZROH"/>
    <x v="2"/>
    <x v="15"/>
    <x v="15"/>
    <n v="102"/>
    <n v="110"/>
    <x v="99"/>
    <n v="20"/>
    <n v="114"/>
    <s v="MIRO"/>
    <s v="Purchase"/>
    <s v="RE"/>
    <n v="2016"/>
    <x v="1"/>
    <n v="5105610025"/>
    <n v="4440334"/>
    <n v="48.75"/>
    <s v="SGD"/>
    <x v="16"/>
    <x v="16"/>
    <x v="2"/>
    <n v="1400"/>
    <s v="KG"/>
    <n v="432022.5"/>
    <s v="V0"/>
    <s v="0% INPUT TAX"/>
    <s v="IMPORT"/>
    <s v="IMPORT BASIC"/>
    <n v="432022.5"/>
    <n v="0"/>
    <n v="0"/>
    <n v="0"/>
    <n v="0"/>
    <n v="0"/>
    <m/>
    <n v="0"/>
    <n v="0"/>
    <n v="0"/>
    <n v="0"/>
    <n v="0"/>
    <m/>
    <m/>
    <s v="PCP RM &amp; PM"/>
  </r>
  <r>
    <s v="ZROH"/>
    <x v="2"/>
    <x v="15"/>
    <x v="15"/>
    <n v="102"/>
    <n v="110"/>
    <x v="99"/>
    <n v="30"/>
    <n v="114"/>
    <s v="MIRO"/>
    <s v="Purchase"/>
    <s v="RE"/>
    <n v="2016"/>
    <x v="1"/>
    <n v="5105610025"/>
    <n v="4440334"/>
    <n v="48.75"/>
    <s v="SGD"/>
    <x v="16"/>
    <x v="16"/>
    <x v="2"/>
    <n v="2200"/>
    <s v="KG"/>
    <n v="678892.5"/>
    <s v="V0"/>
    <s v="0% INPUT TAX"/>
    <s v="IMPORT"/>
    <s v="IMPORT BASIC"/>
    <n v="678892.5"/>
    <n v="0"/>
    <n v="0"/>
    <n v="0"/>
    <n v="0"/>
    <n v="0"/>
    <m/>
    <n v="0"/>
    <n v="0"/>
    <n v="0"/>
    <n v="0"/>
    <n v="0"/>
    <m/>
    <m/>
    <s v="PCP RM &amp; PM"/>
  </r>
  <r>
    <s v="ZROH"/>
    <x v="2"/>
    <x v="15"/>
    <x v="15"/>
    <n v="102"/>
    <n v="110"/>
    <x v="99"/>
    <n v="10"/>
    <n v="114"/>
    <s v="MIRO"/>
    <s v="Purchase"/>
    <s v="RE"/>
    <n v="2016"/>
    <x v="1"/>
    <n v="5105610025"/>
    <n v="4440334"/>
    <n v="48.75"/>
    <s v="SGD"/>
    <x v="16"/>
    <x v="16"/>
    <x v="2"/>
    <n v="1000"/>
    <s v="KG"/>
    <n v="52650"/>
    <s v="V0"/>
    <s v="0% INPUT TAX"/>
    <s v="IMPORT"/>
    <s v="IMPORT BASIC"/>
    <n v="52650"/>
    <n v="0"/>
    <n v="0"/>
    <n v="0"/>
    <n v="0"/>
    <n v="0"/>
    <m/>
    <n v="0"/>
    <n v="0"/>
    <n v="0"/>
    <n v="0"/>
    <n v="0"/>
    <m/>
    <m/>
    <s v="PCP RM &amp; PM"/>
  </r>
  <r>
    <s v="ZROH"/>
    <x v="2"/>
    <x v="15"/>
    <x v="15"/>
    <n v="102"/>
    <n v="110"/>
    <x v="99"/>
    <n v="10"/>
    <n v="114"/>
    <s v="MIRO"/>
    <s v="Purchase"/>
    <s v="RE"/>
    <n v="2016"/>
    <x v="1"/>
    <n v="5105610025"/>
    <n v="4440334"/>
    <n v="48.75"/>
    <s v="SGD"/>
    <x v="16"/>
    <x v="16"/>
    <x v="2"/>
    <n v="1000"/>
    <s v="KG"/>
    <n v="1271.8900000000001"/>
    <s v="V0"/>
    <s v="0% INPUT TAX"/>
    <s v="IMPORT"/>
    <s v="IMPORT BASIC"/>
    <n v="1271.8900000000001"/>
    <n v="0"/>
    <n v="0"/>
    <n v="0"/>
    <n v="0"/>
    <n v="0"/>
    <m/>
    <n v="0"/>
    <n v="0"/>
    <n v="0"/>
    <n v="0"/>
    <n v="0"/>
    <m/>
    <m/>
    <s v="PCP RM &amp; PM"/>
  </r>
  <r>
    <s v="ZROH"/>
    <x v="2"/>
    <x v="15"/>
    <x v="15"/>
    <n v="102"/>
    <n v="110"/>
    <x v="99"/>
    <n v="20"/>
    <n v="114"/>
    <s v="MIRO"/>
    <s v="Purchase"/>
    <s v="RE"/>
    <n v="2016"/>
    <x v="1"/>
    <n v="5105610025"/>
    <n v="4440334"/>
    <n v="48.75"/>
    <s v="SGD"/>
    <x v="16"/>
    <x v="16"/>
    <x v="2"/>
    <n v="1400"/>
    <s v="KG"/>
    <n v="73710"/>
    <s v="V0"/>
    <s v="0% INPUT TAX"/>
    <s v="IMPORT"/>
    <s v="IMPORT BASIC"/>
    <n v="73710"/>
    <n v="0"/>
    <n v="0"/>
    <n v="0"/>
    <n v="0"/>
    <n v="0"/>
    <m/>
    <n v="0"/>
    <n v="0"/>
    <n v="0"/>
    <n v="0"/>
    <n v="0"/>
    <m/>
    <m/>
    <s v="PCP RM &amp; PM"/>
  </r>
  <r>
    <s v="ZROH"/>
    <x v="2"/>
    <x v="15"/>
    <x v="15"/>
    <n v="102"/>
    <n v="110"/>
    <x v="99"/>
    <n v="20"/>
    <n v="114"/>
    <s v="MIRO"/>
    <s v="Purchase"/>
    <s v="RE"/>
    <n v="2016"/>
    <x v="1"/>
    <n v="5105610025"/>
    <n v="4440334"/>
    <n v="48.75"/>
    <s v="SGD"/>
    <x v="16"/>
    <x v="16"/>
    <x v="2"/>
    <n v="1400"/>
    <s v="KG"/>
    <n v="1780.35"/>
    <s v="V0"/>
    <s v="0% INPUT TAX"/>
    <s v="IMPORT"/>
    <s v="IMPORT BASIC"/>
    <n v="1780.35"/>
    <n v="0"/>
    <n v="0"/>
    <n v="0"/>
    <n v="0"/>
    <n v="0"/>
    <m/>
    <n v="0"/>
    <n v="0"/>
    <n v="0"/>
    <n v="0"/>
    <n v="0"/>
    <m/>
    <m/>
    <s v="PCP RM &amp; PM"/>
  </r>
  <r>
    <s v="ZROH"/>
    <x v="2"/>
    <x v="15"/>
    <x v="15"/>
    <n v="102"/>
    <n v="110"/>
    <x v="99"/>
    <n v="30"/>
    <n v="114"/>
    <s v="MIRO"/>
    <s v="Purchase"/>
    <s v="RE"/>
    <n v="2016"/>
    <x v="1"/>
    <n v="5105610025"/>
    <n v="4440334"/>
    <n v="48.75"/>
    <s v="SGD"/>
    <x v="16"/>
    <x v="16"/>
    <x v="2"/>
    <n v="2200"/>
    <s v="KG"/>
    <n v="114952.5"/>
    <s v="V0"/>
    <s v="0% INPUT TAX"/>
    <s v="IMPORT"/>
    <s v="IMPORT BASIC"/>
    <n v="114952.5"/>
    <n v="0"/>
    <n v="0"/>
    <n v="0"/>
    <n v="0"/>
    <n v="0"/>
    <m/>
    <n v="0"/>
    <n v="0"/>
    <n v="0"/>
    <n v="0"/>
    <n v="0"/>
    <m/>
    <m/>
    <s v="PCP RM &amp; PM"/>
  </r>
  <r>
    <s v="ZROH"/>
    <x v="2"/>
    <x v="15"/>
    <x v="15"/>
    <n v="102"/>
    <n v="110"/>
    <x v="99"/>
    <n v="30"/>
    <n v="114"/>
    <s v="MIRO"/>
    <s v="Purchase"/>
    <s v="RE"/>
    <n v="2016"/>
    <x v="1"/>
    <n v="5105610025"/>
    <n v="4440334"/>
    <n v="48.75"/>
    <s v="SGD"/>
    <x v="16"/>
    <x v="16"/>
    <x v="2"/>
    <n v="2200"/>
    <s v="KG"/>
    <n v="2798.25"/>
    <s v="V0"/>
    <s v="0% INPUT TAX"/>
    <s v="IMPORT"/>
    <s v="IMPORT BASIC"/>
    <n v="2798.25"/>
    <n v="0"/>
    <n v="0"/>
    <n v="0"/>
    <n v="0"/>
    <n v="0"/>
    <m/>
    <n v="0"/>
    <n v="0"/>
    <n v="0"/>
    <n v="0"/>
    <n v="0"/>
    <m/>
    <m/>
    <s v="PCP RM &amp; PM"/>
  </r>
  <r>
    <s v="ZROH"/>
    <x v="2"/>
    <x v="15"/>
    <x v="15"/>
    <n v="102"/>
    <n v="110"/>
    <x v="107"/>
    <n v="10"/>
    <n v="114"/>
    <s v="MIRO"/>
    <s v="Purchase"/>
    <s v="RE"/>
    <n v="2016"/>
    <x v="1"/>
    <n v="5105610167"/>
    <n v="4619593"/>
    <n v="1"/>
    <s v="INR"/>
    <x v="0"/>
    <x v="0"/>
    <x v="0"/>
    <n v="1800"/>
    <s v="KG"/>
    <m/>
    <s v="V0"/>
    <s v="0% INPUT TAX"/>
    <m/>
    <s v="BASIC CUSTOM-7.5%"/>
    <n v="54818.720000000001"/>
    <n v="54818.720000000001"/>
    <n v="0"/>
    <n v="54818.720000000001"/>
    <n v="0"/>
    <n v="0"/>
    <m/>
    <n v="0"/>
    <n v="0"/>
    <n v="0"/>
    <n v="0"/>
    <n v="0"/>
    <m/>
    <m/>
    <s v="PCP RM &amp; PM"/>
  </r>
  <r>
    <s v="ZROH"/>
    <x v="2"/>
    <x v="15"/>
    <x v="15"/>
    <n v="102"/>
    <n v="110"/>
    <x v="107"/>
    <n v="10"/>
    <n v="114"/>
    <s v="MIRO"/>
    <s v="Purchase"/>
    <s v="RE"/>
    <n v="2016"/>
    <x v="1"/>
    <n v="5105610167"/>
    <n v="4619593"/>
    <n v="1"/>
    <s v="INR"/>
    <x v="0"/>
    <x v="0"/>
    <x v="0"/>
    <n v="1800"/>
    <s v="KG"/>
    <m/>
    <s v="V0"/>
    <s v="0% INPUT TAX"/>
    <m/>
    <s v="ECess - Basic Custom-2%"/>
    <n v="3060.71"/>
    <n v="3060.71"/>
    <n v="0"/>
    <n v="0"/>
    <n v="0"/>
    <n v="0"/>
    <m/>
    <n v="3060.71"/>
    <n v="0"/>
    <n v="0"/>
    <n v="0"/>
    <n v="0"/>
    <m/>
    <m/>
    <s v="PCP RM &amp; PM"/>
  </r>
  <r>
    <s v="ZROH"/>
    <x v="2"/>
    <x v="15"/>
    <x v="15"/>
    <n v="102"/>
    <n v="110"/>
    <x v="107"/>
    <n v="10"/>
    <n v="114"/>
    <s v="MIRO"/>
    <s v="Purchase"/>
    <s v="RE"/>
    <n v="2016"/>
    <x v="1"/>
    <n v="5105610167"/>
    <n v="4619593"/>
    <n v="1"/>
    <s v="INR"/>
    <x v="0"/>
    <x v="0"/>
    <x v="0"/>
    <n v="1800"/>
    <s v="KG"/>
    <m/>
    <s v="V0"/>
    <s v="0% INPUT TAX"/>
    <m/>
    <s v="SECess-Basic Customs-1%"/>
    <n v="1530"/>
    <n v="1530"/>
    <n v="0"/>
    <n v="0"/>
    <n v="0"/>
    <n v="0"/>
    <m/>
    <n v="0"/>
    <n v="1530"/>
    <n v="0"/>
    <n v="0"/>
    <n v="0"/>
    <m/>
    <m/>
    <s v="PCP RM &amp; PM"/>
  </r>
  <r>
    <s v="ZROH"/>
    <x v="2"/>
    <x v="15"/>
    <x v="15"/>
    <n v="102"/>
    <n v="110"/>
    <x v="107"/>
    <n v="10"/>
    <n v="114"/>
    <s v="MIRO"/>
    <s v="Purchase"/>
    <s v="RE"/>
    <n v="2016"/>
    <x v="1"/>
    <n v="5105610167"/>
    <n v="4619593"/>
    <n v="1"/>
    <s v="INR"/>
    <x v="0"/>
    <x v="0"/>
    <x v="0"/>
    <n v="1800"/>
    <s v="KG"/>
    <m/>
    <s v="V0"/>
    <s v="0% INPUT TAX"/>
    <m/>
    <s v="ADD. CUSTOM DUTY-4%"/>
    <n v="35541.699999999997"/>
    <n v="35541.699999999997"/>
    <n v="0"/>
    <n v="0"/>
    <n v="0"/>
    <n v="0"/>
    <m/>
    <n v="0"/>
    <n v="0"/>
    <n v="35541.699999999997"/>
    <n v="0"/>
    <n v="0"/>
    <m/>
    <m/>
    <s v="PCP RM &amp; PM"/>
  </r>
  <r>
    <s v="ZROH"/>
    <x v="2"/>
    <x v="15"/>
    <x v="15"/>
    <n v="102"/>
    <n v="110"/>
    <x v="107"/>
    <n v="10"/>
    <n v="114"/>
    <s v="MIRO"/>
    <s v="Purchase"/>
    <s v="RE"/>
    <n v="2016"/>
    <x v="1"/>
    <n v="5105610167"/>
    <n v="4619593"/>
    <n v="1"/>
    <s v="INR"/>
    <x v="0"/>
    <x v="0"/>
    <x v="0"/>
    <n v="1800"/>
    <s v="KG"/>
    <m/>
    <s v="V0"/>
    <s v="0% INPUT TAX"/>
    <m/>
    <s v="CVD-12.5%"/>
    <n v="98216.87"/>
    <n v="98216.87"/>
    <n v="0"/>
    <n v="0"/>
    <n v="0"/>
    <n v="0"/>
    <m/>
    <n v="0"/>
    <n v="0"/>
    <n v="0"/>
    <n v="98216.87"/>
    <n v="0"/>
    <m/>
    <m/>
    <s v="PCP RM &amp; PM"/>
  </r>
  <r>
    <s v="ZROH"/>
    <x v="0"/>
    <x v="8"/>
    <x v="8"/>
    <n v="102"/>
    <n v="110"/>
    <x v="93"/>
    <n v="10"/>
    <n v="114"/>
    <s v="MIRO"/>
    <s v="Purchase"/>
    <s v="RE"/>
    <n v="2016"/>
    <x v="1"/>
    <n v="5105610482"/>
    <n v="2501"/>
    <n v="1"/>
    <s v="INR"/>
    <x v="5"/>
    <x v="5"/>
    <x v="0"/>
    <n v="600"/>
    <s v="KG"/>
    <m/>
    <s v="V0"/>
    <s v="0% INPUT TAX"/>
    <s v="TRANSPORTER"/>
    <s v="TRANSPORT LOCAL"/>
    <n v="0"/>
    <n v="0"/>
    <n v="0"/>
    <n v="0"/>
    <n v="0"/>
    <n v="0"/>
    <m/>
    <n v="0"/>
    <n v="0"/>
    <n v="0"/>
    <n v="0"/>
    <n v="0"/>
    <m/>
    <n v="15677"/>
    <s v="PCP RM &amp; PM"/>
  </r>
  <r>
    <s v="ZPKG"/>
    <x v="1"/>
    <x v="1"/>
    <x v="1"/>
    <n v="102"/>
    <n v="115"/>
    <x v="95"/>
    <n v="20"/>
    <n v="112"/>
    <s v="MIRO"/>
    <s v="Purchase"/>
    <s v="RE"/>
    <n v="2016"/>
    <x v="0"/>
    <n v="5105610424"/>
    <s v="2198/198"/>
    <n v="1"/>
    <s v="INR"/>
    <x v="4"/>
    <x v="4"/>
    <x v="0"/>
    <n v="70000"/>
    <s v="NOS"/>
    <m/>
    <s v="8X"/>
    <s v="I-112-14%ST(NON INV)+0.5%SBC"/>
    <s v="CHA"/>
    <s v="CLEARING CHARGES"/>
    <n v="0"/>
    <n v="0"/>
    <n v="0"/>
    <n v="0"/>
    <n v="0"/>
    <n v="0"/>
    <m/>
    <n v="0"/>
    <n v="0"/>
    <n v="0"/>
    <n v="0"/>
    <n v="10076"/>
    <m/>
    <m/>
    <s v="PCP RM &amp; PM"/>
  </r>
  <r>
    <s v="ZPKG"/>
    <x v="1"/>
    <x v="1"/>
    <x v="1"/>
    <n v="102"/>
    <n v="115"/>
    <x v="94"/>
    <n v="10"/>
    <n v="112"/>
    <s v="MIRO"/>
    <s v="Purchase"/>
    <s v="RE"/>
    <n v="2016"/>
    <x v="0"/>
    <n v="5105610481"/>
    <n v="2533"/>
    <n v="1"/>
    <s v="INR"/>
    <x v="5"/>
    <x v="5"/>
    <x v="0"/>
    <n v="70000"/>
    <s v="NOS"/>
    <m/>
    <s v="V0"/>
    <s v="0% INPUT TAX"/>
    <s v="TRANSPORTER"/>
    <s v="TRANSPORT LOCAL"/>
    <n v="0"/>
    <n v="0"/>
    <n v="0"/>
    <n v="0"/>
    <n v="0"/>
    <n v="0"/>
    <m/>
    <n v="0"/>
    <n v="0"/>
    <n v="0"/>
    <n v="0"/>
    <n v="0"/>
    <m/>
    <n v="9025"/>
    <s v="PCP RM &amp; PM"/>
  </r>
  <r>
    <s v="ZROH"/>
    <x v="2"/>
    <x v="15"/>
    <x v="15"/>
    <n v="102"/>
    <n v="110"/>
    <x v="99"/>
    <n v="10"/>
    <n v="114"/>
    <s v="MIRO"/>
    <s v="Purchase"/>
    <s v="RE"/>
    <n v="2016"/>
    <x v="1"/>
    <n v="5105610490"/>
    <s v="2154/154"/>
    <n v="1"/>
    <s v="INR"/>
    <x v="4"/>
    <x v="4"/>
    <x v="0"/>
    <n v="1000"/>
    <s v="KG"/>
    <m/>
    <s v="4X"/>
    <s v="I-INV-14%ST+0.5%SBC"/>
    <s v="CHA"/>
    <s v="CLEARING CHARGES"/>
    <n v="0"/>
    <n v="0"/>
    <n v="0"/>
    <n v="0"/>
    <n v="0"/>
    <n v="0"/>
    <m/>
    <n v="0"/>
    <n v="0"/>
    <n v="0"/>
    <n v="0"/>
    <n v="3146.46"/>
    <m/>
    <m/>
    <s v="PCP RM &amp; PM"/>
  </r>
  <r>
    <s v="ZROH"/>
    <x v="2"/>
    <x v="15"/>
    <x v="15"/>
    <n v="102"/>
    <n v="110"/>
    <x v="99"/>
    <n v="20"/>
    <n v="114"/>
    <s v="MIRO"/>
    <s v="Purchase"/>
    <s v="RE"/>
    <n v="2016"/>
    <x v="1"/>
    <n v="5105610490"/>
    <s v="2154/154"/>
    <n v="1"/>
    <s v="INR"/>
    <x v="4"/>
    <x v="4"/>
    <x v="0"/>
    <n v="1400"/>
    <s v="KG"/>
    <m/>
    <s v="4X"/>
    <s v="I-INV-14%ST+0.5%SBC"/>
    <s v="CHA"/>
    <s v="CLEARING CHARGES"/>
    <n v="0"/>
    <n v="0"/>
    <n v="0"/>
    <n v="0"/>
    <n v="0"/>
    <n v="0"/>
    <m/>
    <n v="0"/>
    <n v="0"/>
    <n v="0"/>
    <n v="0"/>
    <n v="1250.8400000000001"/>
    <m/>
    <m/>
    <s v="PCP RM &amp; PM"/>
  </r>
  <r>
    <s v="ZROH"/>
    <x v="2"/>
    <x v="15"/>
    <x v="15"/>
    <n v="102"/>
    <n v="110"/>
    <x v="99"/>
    <n v="30"/>
    <n v="114"/>
    <s v="MIRO"/>
    <s v="Purchase"/>
    <s v="RE"/>
    <n v="2016"/>
    <x v="1"/>
    <n v="5105610490"/>
    <s v="2154/154"/>
    <n v="1"/>
    <s v="INR"/>
    <x v="4"/>
    <x v="4"/>
    <x v="0"/>
    <n v="2200"/>
    <s v="KG"/>
    <m/>
    <s v="4X"/>
    <s v="I-INV-14%ST+0.5%SBC"/>
    <s v="CHA"/>
    <s v="CLEARING CHARGES"/>
    <n v="0"/>
    <n v="0"/>
    <n v="0"/>
    <n v="0"/>
    <n v="0"/>
    <n v="0"/>
    <m/>
    <n v="0"/>
    <n v="0"/>
    <n v="0"/>
    <n v="0"/>
    <n v="1671.7"/>
    <m/>
    <m/>
    <s v="PCP RM &amp; PM"/>
  </r>
  <r>
    <s v="ZROH"/>
    <x v="3"/>
    <x v="24"/>
    <x v="30"/>
    <n v="102"/>
    <n v="115"/>
    <x v="97"/>
    <n v="10"/>
    <n v="112"/>
    <s v="MIRO"/>
    <s v="Purchase"/>
    <s v="RE"/>
    <n v="2016"/>
    <x v="0"/>
    <n v="5105610721"/>
    <n v="46136"/>
    <n v="1"/>
    <s v="INR"/>
    <x v="26"/>
    <x v="26"/>
    <x v="0"/>
    <n v="19.05"/>
    <s v="KG"/>
    <m/>
    <s v="V0"/>
    <s v="0% INPUT TAX"/>
    <s v="TRANSPORTER"/>
    <s v="TRANSPORT LOCAL"/>
    <n v="0"/>
    <n v="0"/>
    <n v="0"/>
    <n v="0"/>
    <n v="0"/>
    <n v="0"/>
    <m/>
    <n v="0"/>
    <n v="0"/>
    <n v="0"/>
    <n v="0"/>
    <n v="0"/>
    <m/>
    <n v="2202.17"/>
    <s v="PCP RM &amp; PM"/>
  </r>
  <r>
    <s v="ZROH"/>
    <x v="3"/>
    <x v="24"/>
    <x v="30"/>
    <n v="102"/>
    <n v="115"/>
    <x v="97"/>
    <n v="10"/>
    <n v="112"/>
    <s v="MIRO"/>
    <s v="Purchase"/>
    <s v="RE"/>
    <n v="2016"/>
    <x v="0"/>
    <n v="5105610721"/>
    <n v="46136"/>
    <n v="1"/>
    <s v="INR"/>
    <x v="26"/>
    <x v="26"/>
    <x v="0"/>
    <n v="19.05"/>
    <s v="KG"/>
    <m/>
    <s v="V0"/>
    <s v="0% INPUT TAX"/>
    <s v="TRANSPORTER"/>
    <s v="TRANSPORT LOCAL"/>
    <n v="0"/>
    <n v="0"/>
    <n v="0"/>
    <n v="0"/>
    <n v="0"/>
    <n v="0"/>
    <m/>
    <n v="0"/>
    <n v="0"/>
    <n v="0"/>
    <n v="0"/>
    <n v="0"/>
    <m/>
    <n v="4423.0600000000004"/>
    <s v="PCP RM &amp; PM"/>
  </r>
  <r>
    <s v="ZROH"/>
    <x v="3"/>
    <x v="24"/>
    <x v="30"/>
    <n v="102"/>
    <n v="115"/>
    <x v="97"/>
    <n v="10"/>
    <n v="112"/>
    <s v="MIRO"/>
    <s v="Purchase"/>
    <s v="RE"/>
    <n v="2016"/>
    <x v="0"/>
    <n v="5105610721"/>
    <n v="46136"/>
    <n v="1"/>
    <s v="INR"/>
    <x v="26"/>
    <x v="26"/>
    <x v="0"/>
    <n v="19.05"/>
    <s v="KG"/>
    <m/>
    <s v="V0"/>
    <s v="0% INPUT TAX"/>
    <s v="TRANSPORTER"/>
    <s v="TRANSPORT LOCAL"/>
    <n v="0"/>
    <n v="0"/>
    <n v="0"/>
    <n v="0"/>
    <n v="0"/>
    <n v="0"/>
    <m/>
    <n v="0"/>
    <n v="0"/>
    <n v="0"/>
    <n v="0"/>
    <n v="0"/>
    <m/>
    <n v="209.92"/>
    <s v="PCP RM &amp; PM"/>
  </r>
  <r>
    <s v="ZROH"/>
    <x v="3"/>
    <x v="24"/>
    <x v="30"/>
    <n v="102"/>
    <n v="115"/>
    <x v="97"/>
    <n v="10"/>
    <n v="112"/>
    <s v="MIRO"/>
    <s v="Purchase"/>
    <s v="RE"/>
    <n v="2016"/>
    <x v="0"/>
    <n v="5105610721"/>
    <n v="46136"/>
    <n v="1"/>
    <s v="INR"/>
    <x v="26"/>
    <x v="26"/>
    <x v="0"/>
    <n v="19.05"/>
    <s v="KG"/>
    <m/>
    <s v="V0"/>
    <s v="0% INPUT TAX"/>
    <s v="TRANSPORTER"/>
    <s v="TRANSPORT LOCAL"/>
    <n v="0"/>
    <n v="0"/>
    <n v="0"/>
    <n v="0"/>
    <n v="0"/>
    <n v="0"/>
    <m/>
    <n v="0"/>
    <n v="0"/>
    <n v="0"/>
    <n v="0"/>
    <n v="0"/>
    <m/>
    <n v="104.96"/>
    <s v="PCP RM &amp; PM"/>
  </r>
  <r>
    <s v="ZROH"/>
    <x v="3"/>
    <x v="24"/>
    <x v="30"/>
    <n v="102"/>
    <n v="115"/>
    <x v="97"/>
    <n v="10"/>
    <n v="112"/>
    <s v="MIRO"/>
    <s v="Purchase"/>
    <s v="RE"/>
    <n v="2016"/>
    <x v="0"/>
    <n v="5105610721"/>
    <n v="46136"/>
    <n v="1"/>
    <s v="INR"/>
    <x v="26"/>
    <x v="26"/>
    <x v="0"/>
    <n v="19.05"/>
    <s v="KG"/>
    <m/>
    <s v="V0"/>
    <s v="0% INPUT TAX"/>
    <s v="TRANSPORTER"/>
    <s v="TRANSPORT LOCAL"/>
    <n v="0"/>
    <n v="0"/>
    <n v="0"/>
    <n v="0"/>
    <n v="0"/>
    <n v="0"/>
    <m/>
    <n v="0"/>
    <n v="0"/>
    <n v="0"/>
    <n v="0"/>
    <n v="0"/>
    <m/>
    <n v="10222.89"/>
    <s v="PCP RM &amp; PM"/>
  </r>
  <r>
    <s v="ZROH"/>
    <x v="3"/>
    <x v="11"/>
    <x v="11"/>
    <n v="102"/>
    <n v="110"/>
    <x v="96"/>
    <n v="10"/>
    <n v="114"/>
    <s v="MIRO"/>
    <s v="Purchase"/>
    <s v="RE"/>
    <n v="2016"/>
    <x v="1"/>
    <n v="5105610852"/>
    <n v="2543"/>
    <n v="1"/>
    <s v="INR"/>
    <x v="5"/>
    <x v="5"/>
    <x v="0"/>
    <n v="190"/>
    <s v="KG"/>
    <m/>
    <s v="V0"/>
    <s v="0% INPUT TAX"/>
    <s v="TRANSPORTER"/>
    <s v="TRANSPORT LOCAL"/>
    <n v="0"/>
    <n v="0"/>
    <n v="0"/>
    <n v="0"/>
    <n v="0"/>
    <n v="0"/>
    <m/>
    <n v="0"/>
    <n v="0"/>
    <n v="0"/>
    <n v="0"/>
    <n v="0"/>
    <m/>
    <n v="5608"/>
    <s v="PCP RM &amp; PM"/>
  </r>
  <r>
    <s v="ZROH"/>
    <x v="3"/>
    <x v="11"/>
    <x v="11"/>
    <n v="102"/>
    <n v="110"/>
    <x v="96"/>
    <n v="20"/>
    <n v="114"/>
    <s v="MIRO"/>
    <s v="Purchase"/>
    <s v="RE"/>
    <n v="2016"/>
    <x v="1"/>
    <n v="5105610852"/>
    <n v="2543"/>
    <n v="1"/>
    <s v="INR"/>
    <x v="5"/>
    <x v="5"/>
    <x v="0"/>
    <n v="190"/>
    <s v="KG"/>
    <m/>
    <s v="V0"/>
    <s v="0% INPUT TAX"/>
    <s v="TRANSPORTER"/>
    <s v="TRANSPORT LOCAL"/>
    <n v="0"/>
    <n v="0"/>
    <n v="0"/>
    <n v="0"/>
    <n v="0"/>
    <n v="0"/>
    <m/>
    <n v="0"/>
    <n v="0"/>
    <n v="0"/>
    <n v="0"/>
    <n v="0"/>
    <m/>
    <n v="5608"/>
    <s v="PCP RM &amp; PM"/>
  </r>
  <r>
    <s v="ZROH"/>
    <x v="3"/>
    <x v="11"/>
    <x v="11"/>
    <n v="102"/>
    <n v="110"/>
    <x v="96"/>
    <n v="30"/>
    <n v="114"/>
    <s v="MIRO"/>
    <s v="Purchase"/>
    <s v="RE"/>
    <n v="2016"/>
    <x v="1"/>
    <n v="5105610852"/>
    <n v="2543"/>
    <n v="1"/>
    <s v="INR"/>
    <x v="5"/>
    <x v="5"/>
    <x v="0"/>
    <n v="190"/>
    <s v="KG"/>
    <m/>
    <s v="V0"/>
    <s v="0% INPUT TAX"/>
    <s v="TRANSPORTER"/>
    <s v="TRANSPORT LOCAL"/>
    <n v="0"/>
    <n v="0"/>
    <n v="0"/>
    <n v="0"/>
    <n v="0"/>
    <n v="0"/>
    <m/>
    <n v="0"/>
    <n v="0"/>
    <n v="0"/>
    <n v="0"/>
    <n v="0"/>
    <m/>
    <n v="5609"/>
    <s v="PCP RM &amp; PM"/>
  </r>
  <r>
    <s v="ZROH"/>
    <x v="2"/>
    <x v="15"/>
    <x v="15"/>
    <n v="102"/>
    <n v="110"/>
    <x v="99"/>
    <n v="10"/>
    <n v="114"/>
    <s v="MIRO"/>
    <s v="Purchase"/>
    <s v="RE"/>
    <n v="2016"/>
    <x v="1"/>
    <n v="5105610958"/>
    <n v="2587"/>
    <n v="1"/>
    <s v="INR"/>
    <x v="5"/>
    <x v="5"/>
    <x v="0"/>
    <n v="1000"/>
    <s v="KG"/>
    <m/>
    <s v="V0"/>
    <s v="0% INPUT TAX"/>
    <s v="TRANSPORTER"/>
    <s v="TRANSPORT LOCAL"/>
    <n v="0"/>
    <n v="0"/>
    <n v="0"/>
    <n v="0"/>
    <n v="0"/>
    <n v="0"/>
    <m/>
    <n v="0"/>
    <n v="0"/>
    <n v="0"/>
    <n v="0"/>
    <n v="0"/>
    <m/>
    <n v="9279"/>
    <s v="PCP RM &amp; PM"/>
  </r>
  <r>
    <s v="ZROH"/>
    <x v="2"/>
    <x v="15"/>
    <x v="15"/>
    <n v="102"/>
    <n v="110"/>
    <x v="99"/>
    <n v="20"/>
    <n v="114"/>
    <s v="MIRO"/>
    <s v="Purchase"/>
    <s v="RE"/>
    <n v="2016"/>
    <x v="1"/>
    <n v="5105610958"/>
    <n v="2587"/>
    <n v="1"/>
    <s v="INR"/>
    <x v="5"/>
    <x v="5"/>
    <x v="0"/>
    <n v="1400"/>
    <s v="KG"/>
    <m/>
    <s v="V0"/>
    <s v="0% INPUT TAX"/>
    <s v="TRANSPORTER"/>
    <s v="TRANSPORT LOCAL"/>
    <n v="0"/>
    <n v="0"/>
    <n v="0"/>
    <n v="0"/>
    <n v="0"/>
    <n v="0"/>
    <m/>
    <n v="0"/>
    <n v="0"/>
    <n v="0"/>
    <n v="0"/>
    <n v="0"/>
    <m/>
    <n v="12990"/>
    <s v="PCP RM &amp; PM"/>
  </r>
  <r>
    <s v="ZROH"/>
    <x v="2"/>
    <x v="15"/>
    <x v="15"/>
    <n v="102"/>
    <n v="110"/>
    <x v="99"/>
    <n v="30"/>
    <n v="114"/>
    <s v="MIRO"/>
    <s v="Purchase"/>
    <s v="RE"/>
    <n v="2016"/>
    <x v="1"/>
    <n v="5105610958"/>
    <n v="2587"/>
    <n v="1"/>
    <s v="INR"/>
    <x v="5"/>
    <x v="5"/>
    <x v="0"/>
    <n v="2200"/>
    <s v="KG"/>
    <m/>
    <s v="V0"/>
    <s v="0% INPUT TAX"/>
    <s v="TRANSPORTER"/>
    <s v="TRANSPORT LOCAL"/>
    <n v="0"/>
    <n v="0"/>
    <n v="0"/>
    <n v="0"/>
    <n v="0"/>
    <n v="0"/>
    <m/>
    <n v="0"/>
    <n v="0"/>
    <n v="0"/>
    <n v="0"/>
    <n v="0"/>
    <m/>
    <n v="20415.5"/>
    <s v="PCP RM &amp; PM"/>
  </r>
  <r>
    <s v="ZPKG"/>
    <x v="1"/>
    <x v="3"/>
    <x v="3"/>
    <n v="102"/>
    <n v="115"/>
    <x v="101"/>
    <n v="10"/>
    <n v="112"/>
    <s v="MIRO"/>
    <s v="Purchase"/>
    <s v="RE"/>
    <n v="2016"/>
    <x v="0"/>
    <n v="5105610960"/>
    <n v="2584"/>
    <n v="1"/>
    <s v="INR"/>
    <x v="5"/>
    <x v="5"/>
    <x v="0"/>
    <n v="800000"/>
    <s v="NOS"/>
    <m/>
    <s v="V0"/>
    <s v="0% INPUT TAX"/>
    <s v="TRANSPORTER"/>
    <s v="TRANSPORT LOCAL"/>
    <n v="0"/>
    <n v="0"/>
    <n v="0"/>
    <n v="0"/>
    <n v="0"/>
    <n v="0"/>
    <m/>
    <n v="0"/>
    <n v="0"/>
    <n v="0"/>
    <n v="0"/>
    <n v="0"/>
    <m/>
    <n v="9025"/>
    <s v="PCP RM &amp; PM"/>
  </r>
  <r>
    <s v="ZROH"/>
    <x v="0"/>
    <x v="13"/>
    <x v="13"/>
    <n v="102"/>
    <n v="110"/>
    <x v="98"/>
    <n v="10"/>
    <n v="114"/>
    <s v="MIRO"/>
    <s v="Purchase"/>
    <s v="RE"/>
    <n v="2016"/>
    <x v="1"/>
    <n v="5105610959"/>
    <n v="2592"/>
    <n v="1"/>
    <s v="INR"/>
    <x v="5"/>
    <x v="5"/>
    <x v="0"/>
    <n v="225"/>
    <s v="KG"/>
    <m/>
    <s v="V0"/>
    <s v="0% INPUT TAX"/>
    <s v="TRANSPORTER"/>
    <s v="TRANSPORT LOCAL"/>
    <n v="0"/>
    <n v="0"/>
    <n v="0"/>
    <n v="0"/>
    <n v="0"/>
    <n v="0"/>
    <m/>
    <n v="0"/>
    <n v="0"/>
    <n v="0"/>
    <n v="0"/>
    <n v="0"/>
    <m/>
    <n v="2505.31"/>
    <s v="PCP RM &amp; PM"/>
  </r>
  <r>
    <s v="ZROH"/>
    <x v="0"/>
    <x v="13"/>
    <x v="13"/>
    <n v="102"/>
    <n v="110"/>
    <x v="98"/>
    <n v="20"/>
    <n v="114"/>
    <s v="MIRO"/>
    <s v="Purchase"/>
    <s v="RE"/>
    <n v="2016"/>
    <x v="1"/>
    <n v="5105610959"/>
    <n v="2592"/>
    <n v="1"/>
    <s v="INR"/>
    <x v="5"/>
    <x v="5"/>
    <x v="0"/>
    <n v="600"/>
    <s v="KG"/>
    <m/>
    <s v="V0"/>
    <s v="0% INPUT TAX"/>
    <s v="TRANSPORTER"/>
    <s v="TRANSPORT LOCAL"/>
    <n v="0"/>
    <n v="0"/>
    <n v="0"/>
    <n v="0"/>
    <n v="0"/>
    <n v="0"/>
    <m/>
    <n v="0"/>
    <n v="0"/>
    <n v="0"/>
    <n v="0"/>
    <n v="0"/>
    <m/>
    <n v="6680.82"/>
    <s v="PCP RM &amp; PM"/>
  </r>
  <r>
    <s v="ZROH"/>
    <x v="0"/>
    <x v="16"/>
    <x v="16"/>
    <n v="102"/>
    <n v="110"/>
    <x v="98"/>
    <n v="30"/>
    <n v="114"/>
    <s v="MIRO"/>
    <s v="Purchase"/>
    <s v="RE"/>
    <n v="2016"/>
    <x v="1"/>
    <n v="5105610959"/>
    <n v="2592"/>
    <n v="1"/>
    <s v="INR"/>
    <x v="5"/>
    <x v="5"/>
    <x v="0"/>
    <n v="175"/>
    <s v="KG"/>
    <m/>
    <s v="V0"/>
    <s v="0% INPUT TAX"/>
    <s v="TRANSPORTER"/>
    <s v="TRANSPORT LOCAL"/>
    <n v="0"/>
    <n v="0"/>
    <n v="0"/>
    <n v="0"/>
    <n v="0"/>
    <n v="0"/>
    <m/>
    <n v="0"/>
    <n v="0"/>
    <n v="0"/>
    <n v="0"/>
    <n v="0"/>
    <m/>
    <n v="1948.57"/>
    <s v="PCP RM &amp; PM"/>
  </r>
  <r>
    <s v="ZROH"/>
    <x v="0"/>
    <x v="16"/>
    <x v="16"/>
    <n v="102"/>
    <n v="110"/>
    <x v="98"/>
    <n v="40"/>
    <n v="114"/>
    <s v="MIRO"/>
    <s v="Purchase"/>
    <s v="RE"/>
    <n v="2016"/>
    <x v="1"/>
    <n v="5105610959"/>
    <n v="2592"/>
    <n v="1"/>
    <s v="INR"/>
    <x v="5"/>
    <x v="5"/>
    <x v="0"/>
    <n v="225"/>
    <s v="KG"/>
    <m/>
    <s v="V0"/>
    <s v="0% INPUT TAX"/>
    <s v="TRANSPORTER"/>
    <s v="TRANSPORT LOCAL"/>
    <n v="0"/>
    <n v="0"/>
    <n v="0"/>
    <n v="0"/>
    <n v="0"/>
    <n v="0"/>
    <m/>
    <n v="0"/>
    <n v="0"/>
    <n v="0"/>
    <n v="0"/>
    <n v="0"/>
    <m/>
    <n v="2505.3000000000002"/>
    <s v="PCP RM &amp; PM"/>
  </r>
  <r>
    <s v="ZROH"/>
    <x v="2"/>
    <x v="25"/>
    <x v="31"/>
    <n v="102"/>
    <n v="110"/>
    <x v="100"/>
    <n v="10"/>
    <n v="114"/>
    <s v="MIRO"/>
    <s v="Purchase"/>
    <s v="RE"/>
    <n v="2016"/>
    <x v="1"/>
    <n v="5105610957"/>
    <n v="2594"/>
    <n v="1"/>
    <s v="INR"/>
    <x v="5"/>
    <x v="5"/>
    <x v="0"/>
    <n v="200"/>
    <s v="KG"/>
    <m/>
    <s v="V0"/>
    <s v="0% INPUT TAX"/>
    <s v="TRANSPORTER"/>
    <s v="TRANSPORT LOCAL"/>
    <n v="0"/>
    <n v="0"/>
    <n v="0"/>
    <n v="0"/>
    <n v="0"/>
    <n v="0"/>
    <m/>
    <n v="0"/>
    <n v="0"/>
    <n v="0"/>
    <n v="0"/>
    <n v="0"/>
    <m/>
    <n v="4688"/>
    <s v="PCP RM &amp; PM"/>
  </r>
  <r>
    <s v="ZROH"/>
    <x v="2"/>
    <x v="25"/>
    <x v="31"/>
    <n v="102"/>
    <n v="110"/>
    <x v="100"/>
    <n v="20"/>
    <n v="114"/>
    <s v="MIRO"/>
    <s v="Purchase"/>
    <s v="RE"/>
    <n v="2016"/>
    <x v="1"/>
    <n v="5105610957"/>
    <n v="2594"/>
    <n v="1"/>
    <s v="INR"/>
    <x v="5"/>
    <x v="5"/>
    <x v="0"/>
    <n v="200"/>
    <s v="KG"/>
    <m/>
    <s v="V0"/>
    <s v="0% INPUT TAX"/>
    <s v="TRANSPORTER"/>
    <s v="TRANSPORT LOCAL"/>
    <n v="0"/>
    <n v="0"/>
    <n v="0"/>
    <n v="0"/>
    <n v="0"/>
    <n v="0"/>
    <m/>
    <n v="0"/>
    <n v="0"/>
    <n v="0"/>
    <n v="0"/>
    <n v="0"/>
    <m/>
    <n v="4687"/>
    <s v="PCP RM &amp; PM"/>
  </r>
  <r>
    <s v="ZROH"/>
    <x v="2"/>
    <x v="2"/>
    <x v="2"/>
    <n v="102"/>
    <n v="115"/>
    <x v="106"/>
    <n v="10"/>
    <n v="112"/>
    <s v="MIRO"/>
    <s v="Purchase"/>
    <s v="RE"/>
    <n v="2016"/>
    <x v="0"/>
    <n v="5105611160"/>
    <s v="2312/312"/>
    <n v="1"/>
    <s v="INR"/>
    <x v="4"/>
    <x v="4"/>
    <x v="0"/>
    <n v="905.36"/>
    <s v="KG"/>
    <m/>
    <s v="8X"/>
    <s v="I-112-14%ST(NON INV)+0.5%SBC"/>
    <s v="CHA"/>
    <s v="CLEARING CHARGES"/>
    <n v="0"/>
    <n v="0"/>
    <n v="0"/>
    <n v="0"/>
    <n v="0"/>
    <n v="0"/>
    <m/>
    <n v="0"/>
    <n v="0"/>
    <n v="0"/>
    <n v="0"/>
    <n v="4466"/>
    <m/>
    <m/>
    <s v="PCP RM &amp; PM"/>
  </r>
  <r>
    <s v="ZROH"/>
    <x v="0"/>
    <x v="23"/>
    <x v="25"/>
    <n v="102"/>
    <n v="110"/>
    <x v="103"/>
    <n v="10"/>
    <n v="114"/>
    <s v="MIRO"/>
    <s v="Purchase"/>
    <s v="RE"/>
    <n v="2016"/>
    <x v="1"/>
    <n v="5105611207"/>
    <s v="2313/313"/>
    <n v="1"/>
    <s v="INR"/>
    <x v="4"/>
    <x v="4"/>
    <x v="0"/>
    <n v="100"/>
    <s v="KG"/>
    <m/>
    <s v="4X"/>
    <s v="I-INV-14%ST+0.5%SBC"/>
    <s v="CHA"/>
    <s v="CLEARING CHARGES"/>
    <n v="0"/>
    <n v="0"/>
    <n v="0"/>
    <n v="0"/>
    <n v="0"/>
    <n v="0"/>
    <m/>
    <n v="0"/>
    <n v="0"/>
    <n v="0"/>
    <n v="0"/>
    <n v="4466"/>
    <m/>
    <m/>
    <s v="PCP RM &amp; PM"/>
  </r>
  <r>
    <s v="ZROH"/>
    <x v="2"/>
    <x v="17"/>
    <x v="17"/>
    <n v="102"/>
    <n v="110"/>
    <x v="104"/>
    <n v="10"/>
    <n v="114"/>
    <s v="MIRO"/>
    <s v="Purchase"/>
    <s v="RE"/>
    <n v="2016"/>
    <x v="1"/>
    <n v="5105611206"/>
    <s v="2261/261"/>
    <n v="1"/>
    <s v="INR"/>
    <x v="4"/>
    <x v="4"/>
    <x v="0"/>
    <n v="680"/>
    <s v="KG"/>
    <m/>
    <s v="4X"/>
    <s v="I-INV-14%ST+0.5%SBC"/>
    <s v="CHA"/>
    <s v="CLEARING CHARGES"/>
    <n v="0"/>
    <n v="0"/>
    <n v="0"/>
    <n v="0"/>
    <n v="0"/>
    <n v="0"/>
    <m/>
    <n v="0"/>
    <n v="0"/>
    <n v="0"/>
    <n v="0"/>
    <n v="5324"/>
    <m/>
    <m/>
    <s v="PCP RM &amp; PM"/>
  </r>
  <r>
    <s v="ZROH"/>
    <x v="0"/>
    <x v="23"/>
    <x v="25"/>
    <n v="102"/>
    <n v="110"/>
    <x v="103"/>
    <n v="10"/>
    <n v="114"/>
    <s v="MIRO"/>
    <s v="Purchase"/>
    <s v="RE"/>
    <n v="2016"/>
    <x v="1"/>
    <n v="5105611463"/>
    <n v="2313"/>
    <n v="1"/>
    <s v="INR"/>
    <x v="4"/>
    <x v="4"/>
    <x v="0"/>
    <n v="100"/>
    <s v="KG"/>
    <m/>
    <s v="V0"/>
    <s v="0% INPUT TAX"/>
    <s v="CHA"/>
    <s v="CLEARING CHARGES"/>
    <n v="0"/>
    <n v="0"/>
    <n v="0"/>
    <n v="0"/>
    <n v="0"/>
    <n v="0"/>
    <m/>
    <n v="0"/>
    <n v="0"/>
    <n v="0"/>
    <n v="0"/>
    <n v="5999.71"/>
    <m/>
    <m/>
    <s v="PCP RM &amp; PM"/>
  </r>
  <r>
    <s v="ZROH"/>
    <x v="0"/>
    <x v="23"/>
    <x v="25"/>
    <n v="102"/>
    <n v="110"/>
    <x v="103"/>
    <n v="10"/>
    <n v="114"/>
    <s v="MIRO"/>
    <s v="Purchase"/>
    <s v="RE"/>
    <n v="2016"/>
    <x v="1"/>
    <n v="5105611463"/>
    <n v="2313"/>
    <n v="1"/>
    <s v="INR"/>
    <x v="4"/>
    <x v="4"/>
    <x v="0"/>
    <n v="100"/>
    <s v="KG"/>
    <m/>
    <s v="V0"/>
    <s v="0% INPUT TAX"/>
    <s v="CHA"/>
    <s v="CLEARING CHARGES"/>
    <n v="0"/>
    <n v="0"/>
    <n v="0"/>
    <n v="0"/>
    <n v="0"/>
    <n v="0"/>
    <m/>
    <n v="0"/>
    <n v="0"/>
    <n v="0"/>
    <n v="0"/>
    <n v="999.73"/>
    <m/>
    <m/>
    <s v="PCP RM &amp; PM"/>
  </r>
  <r>
    <s v="ZROH"/>
    <x v="0"/>
    <x v="23"/>
    <x v="25"/>
    <n v="102"/>
    <n v="110"/>
    <x v="103"/>
    <n v="10"/>
    <n v="114"/>
    <s v="MIRO"/>
    <s v="Purchase"/>
    <s v="RE"/>
    <n v="2016"/>
    <x v="1"/>
    <n v="5105611463"/>
    <n v="2313"/>
    <n v="1"/>
    <s v="INR"/>
    <x v="4"/>
    <x v="4"/>
    <x v="0"/>
    <n v="100"/>
    <s v="KG"/>
    <m/>
    <s v="V0"/>
    <s v="0% INPUT TAX"/>
    <s v="CHA"/>
    <s v="CLEARING CHARGES"/>
    <n v="0"/>
    <n v="0"/>
    <n v="0"/>
    <n v="0"/>
    <n v="0"/>
    <n v="0"/>
    <m/>
    <n v="0"/>
    <n v="0"/>
    <n v="0"/>
    <n v="0"/>
    <n v="200.08"/>
    <m/>
    <m/>
    <s v="PCP RM &amp; PM"/>
  </r>
  <r>
    <s v="ZROH"/>
    <x v="0"/>
    <x v="23"/>
    <x v="25"/>
    <n v="102"/>
    <n v="110"/>
    <x v="103"/>
    <n v="10"/>
    <n v="114"/>
    <s v="MIRO"/>
    <s v="Purchase"/>
    <s v="RE"/>
    <n v="2016"/>
    <x v="1"/>
    <n v="5105611463"/>
    <n v="2313"/>
    <n v="1"/>
    <s v="INR"/>
    <x v="4"/>
    <x v="4"/>
    <x v="0"/>
    <n v="100"/>
    <s v="KG"/>
    <m/>
    <s v="V0"/>
    <s v="0% INPUT TAX"/>
    <s v="CHA"/>
    <s v="CLEARING CHARGES"/>
    <n v="0"/>
    <n v="0"/>
    <n v="0"/>
    <n v="0"/>
    <n v="0"/>
    <n v="0"/>
    <m/>
    <n v="0"/>
    <n v="0"/>
    <n v="0"/>
    <n v="0"/>
    <n v="1017.36"/>
    <m/>
    <m/>
    <s v="PCP RM &amp; PM"/>
  </r>
  <r>
    <s v="ZROH"/>
    <x v="0"/>
    <x v="23"/>
    <x v="25"/>
    <n v="102"/>
    <n v="110"/>
    <x v="103"/>
    <n v="10"/>
    <n v="114"/>
    <s v="MIRO"/>
    <s v="Purchase"/>
    <s v="RE"/>
    <n v="2016"/>
    <x v="1"/>
    <n v="5105611463"/>
    <n v="2313"/>
    <n v="1"/>
    <s v="INR"/>
    <x v="4"/>
    <x v="4"/>
    <x v="0"/>
    <n v="100"/>
    <s v="KG"/>
    <m/>
    <s v="V0"/>
    <s v="0% INPUT TAX"/>
    <s v="CHA"/>
    <s v="CLEARING CHARGES"/>
    <n v="0"/>
    <n v="0"/>
    <n v="0"/>
    <n v="0"/>
    <n v="0"/>
    <n v="0"/>
    <m/>
    <n v="0"/>
    <n v="0"/>
    <n v="0"/>
    <n v="0"/>
    <n v="24916.23"/>
    <m/>
    <m/>
    <s v="PCP RM &amp; PM"/>
  </r>
  <r>
    <s v="ZROH"/>
    <x v="0"/>
    <x v="23"/>
    <x v="25"/>
    <n v="102"/>
    <n v="110"/>
    <x v="103"/>
    <n v="10"/>
    <n v="114"/>
    <s v="MIRO"/>
    <s v="Purchase"/>
    <s v="RE"/>
    <n v="2016"/>
    <x v="1"/>
    <n v="5105611463"/>
    <n v="2313"/>
    <n v="1"/>
    <s v="INR"/>
    <x v="4"/>
    <x v="4"/>
    <x v="0"/>
    <n v="100"/>
    <s v="KG"/>
    <m/>
    <s v="V0"/>
    <s v="0% INPUT TAX"/>
    <s v="CHA"/>
    <s v="CLEARING CHARGES"/>
    <n v="0"/>
    <n v="0"/>
    <n v="0"/>
    <n v="0"/>
    <n v="0"/>
    <n v="0"/>
    <m/>
    <n v="0"/>
    <n v="0"/>
    <n v="0"/>
    <n v="0"/>
    <n v="400.16"/>
    <m/>
    <m/>
    <s v="PCP RM &amp; PM"/>
  </r>
  <r>
    <s v="ZROH"/>
    <x v="0"/>
    <x v="23"/>
    <x v="25"/>
    <n v="102"/>
    <n v="110"/>
    <x v="103"/>
    <n v="10"/>
    <n v="114"/>
    <s v="MIRO"/>
    <s v="Purchase"/>
    <s v="RE"/>
    <n v="2016"/>
    <x v="1"/>
    <n v="5105611463"/>
    <n v="2313"/>
    <n v="1"/>
    <s v="INR"/>
    <x v="4"/>
    <x v="4"/>
    <x v="0"/>
    <n v="100"/>
    <s v="KG"/>
    <m/>
    <s v="V0"/>
    <s v="0% INPUT TAX"/>
    <s v="CHA"/>
    <s v="CLEARING CHARGES"/>
    <n v="0"/>
    <n v="0"/>
    <n v="0"/>
    <n v="0"/>
    <n v="0"/>
    <n v="0"/>
    <m/>
    <n v="0"/>
    <n v="0"/>
    <n v="0"/>
    <n v="0"/>
    <n v="999.73"/>
    <m/>
    <m/>
    <s v="PCP RM &amp; PM"/>
  </r>
  <r>
    <s v="ZROH"/>
    <x v="0"/>
    <x v="8"/>
    <x v="8"/>
    <n v="102"/>
    <n v="110"/>
    <x v="105"/>
    <n v="10"/>
    <n v="114"/>
    <s v="MIRO"/>
    <s v="Purchase"/>
    <s v="RE"/>
    <n v="2016"/>
    <x v="1"/>
    <n v="5105611461"/>
    <n v="2315"/>
    <n v="1"/>
    <s v="INR"/>
    <x v="4"/>
    <x v="4"/>
    <x v="0"/>
    <n v="200"/>
    <s v="KG"/>
    <m/>
    <s v="V0"/>
    <s v="0% INPUT TAX"/>
    <s v="CHA"/>
    <s v="CLEARING CHARGES"/>
    <n v="0"/>
    <n v="0"/>
    <n v="0"/>
    <n v="0"/>
    <n v="0"/>
    <n v="0"/>
    <m/>
    <n v="0"/>
    <n v="0"/>
    <n v="0"/>
    <n v="0"/>
    <n v="2999.64"/>
    <m/>
    <m/>
    <s v="PCP RM &amp; PM"/>
  </r>
  <r>
    <s v="ZROH"/>
    <x v="0"/>
    <x v="8"/>
    <x v="8"/>
    <n v="102"/>
    <n v="110"/>
    <x v="105"/>
    <n v="10"/>
    <n v="114"/>
    <s v="MIRO"/>
    <s v="Purchase"/>
    <s v="RE"/>
    <n v="2016"/>
    <x v="1"/>
    <n v="5105611461"/>
    <n v="2315"/>
    <n v="1"/>
    <s v="INR"/>
    <x v="4"/>
    <x v="4"/>
    <x v="0"/>
    <n v="200"/>
    <s v="KG"/>
    <m/>
    <s v="V0"/>
    <s v="0% INPUT TAX"/>
    <s v="CHA"/>
    <s v="CLEARING CHARGES"/>
    <n v="0"/>
    <n v="0"/>
    <n v="0"/>
    <n v="0"/>
    <n v="0"/>
    <n v="0"/>
    <m/>
    <n v="0"/>
    <n v="0"/>
    <n v="0"/>
    <n v="0"/>
    <n v="1000.13"/>
    <m/>
    <m/>
    <s v="PCP RM &amp; PM"/>
  </r>
  <r>
    <s v="ZROH"/>
    <x v="0"/>
    <x v="8"/>
    <x v="8"/>
    <n v="102"/>
    <n v="110"/>
    <x v="105"/>
    <n v="10"/>
    <n v="114"/>
    <s v="MIRO"/>
    <s v="Purchase"/>
    <s v="RE"/>
    <n v="2016"/>
    <x v="1"/>
    <n v="5105611461"/>
    <n v="2315"/>
    <n v="1"/>
    <s v="INR"/>
    <x v="4"/>
    <x v="4"/>
    <x v="0"/>
    <n v="200"/>
    <s v="KG"/>
    <m/>
    <s v="V0"/>
    <s v="0% INPUT TAX"/>
    <s v="CHA"/>
    <s v="CLEARING CHARGES"/>
    <n v="0"/>
    <n v="0"/>
    <n v="0"/>
    <n v="0"/>
    <n v="0"/>
    <n v="0"/>
    <m/>
    <n v="0"/>
    <n v="0"/>
    <n v="0"/>
    <n v="0"/>
    <n v="200.32"/>
    <m/>
    <m/>
    <s v="PCP RM &amp; PM"/>
  </r>
  <r>
    <s v="ZROH"/>
    <x v="0"/>
    <x v="8"/>
    <x v="8"/>
    <n v="102"/>
    <n v="110"/>
    <x v="105"/>
    <n v="10"/>
    <n v="114"/>
    <s v="MIRO"/>
    <s v="Purchase"/>
    <s v="RE"/>
    <n v="2016"/>
    <x v="1"/>
    <n v="5105611461"/>
    <n v="2315"/>
    <n v="1"/>
    <s v="INR"/>
    <x v="4"/>
    <x v="4"/>
    <x v="0"/>
    <n v="200"/>
    <s v="KG"/>
    <m/>
    <s v="V0"/>
    <s v="0% INPUT TAX"/>
    <s v="CHA"/>
    <s v="CLEARING CHARGES"/>
    <n v="0"/>
    <n v="0"/>
    <n v="0"/>
    <n v="0"/>
    <n v="0"/>
    <n v="0"/>
    <m/>
    <n v="0"/>
    <n v="0"/>
    <n v="0"/>
    <n v="0"/>
    <n v="1027.28"/>
    <m/>
    <m/>
    <s v="PCP RM &amp; PM"/>
  </r>
  <r>
    <s v="ZROH"/>
    <x v="0"/>
    <x v="8"/>
    <x v="8"/>
    <n v="102"/>
    <n v="110"/>
    <x v="105"/>
    <n v="10"/>
    <n v="114"/>
    <s v="MIRO"/>
    <s v="Purchase"/>
    <s v="RE"/>
    <n v="2016"/>
    <x v="1"/>
    <n v="5105611461"/>
    <n v="2315"/>
    <n v="1"/>
    <s v="INR"/>
    <x v="4"/>
    <x v="4"/>
    <x v="0"/>
    <n v="200"/>
    <s v="KG"/>
    <m/>
    <s v="V0"/>
    <s v="0% INPUT TAX"/>
    <s v="CHA"/>
    <s v="CLEARING CHARGES"/>
    <n v="0"/>
    <n v="0"/>
    <n v="0"/>
    <n v="0"/>
    <n v="0"/>
    <n v="0"/>
    <m/>
    <n v="0"/>
    <n v="0"/>
    <n v="0"/>
    <n v="0"/>
    <n v="11914.72"/>
    <m/>
    <m/>
    <s v="PCP RM &amp; PM"/>
  </r>
  <r>
    <s v="ZROH"/>
    <x v="0"/>
    <x v="8"/>
    <x v="8"/>
    <n v="102"/>
    <n v="110"/>
    <x v="105"/>
    <n v="10"/>
    <n v="114"/>
    <s v="MIRO"/>
    <s v="Purchase"/>
    <s v="RE"/>
    <n v="2016"/>
    <x v="1"/>
    <n v="5105611461"/>
    <n v="2315"/>
    <n v="1"/>
    <s v="INR"/>
    <x v="4"/>
    <x v="4"/>
    <x v="0"/>
    <n v="200"/>
    <s v="KG"/>
    <m/>
    <s v="V0"/>
    <s v="0% INPUT TAX"/>
    <s v="CHA"/>
    <s v="CLEARING CHARGES"/>
    <n v="0"/>
    <n v="0"/>
    <n v="0"/>
    <n v="0"/>
    <n v="0"/>
    <n v="0"/>
    <m/>
    <n v="0"/>
    <n v="0"/>
    <n v="0"/>
    <n v="0"/>
    <n v="200.32"/>
    <m/>
    <m/>
    <s v="PCP RM &amp; PM"/>
  </r>
  <r>
    <s v="ZROH"/>
    <x v="0"/>
    <x v="8"/>
    <x v="8"/>
    <n v="102"/>
    <n v="110"/>
    <x v="105"/>
    <n v="10"/>
    <n v="114"/>
    <s v="MIRO"/>
    <s v="Purchase"/>
    <s v="RE"/>
    <n v="2016"/>
    <x v="1"/>
    <n v="5105611461"/>
    <n v="2315"/>
    <n v="1"/>
    <s v="INR"/>
    <x v="4"/>
    <x v="4"/>
    <x v="0"/>
    <n v="200"/>
    <s v="KG"/>
    <m/>
    <s v="V0"/>
    <s v="0% INPUT TAX"/>
    <s v="CHA"/>
    <s v="CLEARING CHARGES"/>
    <n v="0"/>
    <n v="0"/>
    <n v="0"/>
    <n v="0"/>
    <n v="0"/>
    <n v="0"/>
    <m/>
    <n v="0"/>
    <n v="0"/>
    <n v="0"/>
    <n v="0"/>
    <n v="1000.13"/>
    <m/>
    <m/>
    <s v="PCP RM &amp; PM"/>
  </r>
  <r>
    <s v="ZROH"/>
    <x v="0"/>
    <x v="8"/>
    <x v="8"/>
    <n v="102"/>
    <n v="110"/>
    <x v="105"/>
    <n v="20"/>
    <n v="114"/>
    <s v="MIRO"/>
    <s v="Purchase"/>
    <s v="RE"/>
    <n v="2016"/>
    <x v="1"/>
    <n v="5105611461"/>
    <n v="2315"/>
    <n v="1"/>
    <s v="INR"/>
    <x v="4"/>
    <x v="4"/>
    <x v="0"/>
    <n v="200"/>
    <s v="KG"/>
    <m/>
    <s v="V0"/>
    <s v="0% INPUT TAX"/>
    <s v="CHA"/>
    <s v="CLEARING CHARGES"/>
    <n v="0"/>
    <n v="0"/>
    <n v="0"/>
    <n v="0"/>
    <n v="0"/>
    <n v="0"/>
    <m/>
    <n v="0"/>
    <n v="0"/>
    <n v="0"/>
    <n v="0"/>
    <n v="2999.64"/>
    <m/>
    <m/>
    <s v="PCP RM &amp; PM"/>
  </r>
  <r>
    <s v="ZROH"/>
    <x v="0"/>
    <x v="8"/>
    <x v="8"/>
    <n v="102"/>
    <n v="110"/>
    <x v="105"/>
    <n v="20"/>
    <n v="114"/>
    <s v="MIRO"/>
    <s v="Purchase"/>
    <s v="RE"/>
    <n v="2016"/>
    <x v="1"/>
    <n v="5105611461"/>
    <n v="2315"/>
    <n v="1"/>
    <s v="INR"/>
    <x v="4"/>
    <x v="4"/>
    <x v="0"/>
    <n v="200"/>
    <s v="KG"/>
    <m/>
    <s v="V0"/>
    <s v="0% INPUT TAX"/>
    <s v="CHA"/>
    <s v="CLEARING CHARGES"/>
    <n v="0"/>
    <n v="0"/>
    <n v="0"/>
    <n v="0"/>
    <n v="0"/>
    <n v="0"/>
    <m/>
    <n v="0"/>
    <n v="0"/>
    <n v="0"/>
    <n v="0"/>
    <n v="1000.13"/>
    <m/>
    <m/>
    <s v="PCP RM &amp; PM"/>
  </r>
  <r>
    <s v="ZROH"/>
    <x v="0"/>
    <x v="8"/>
    <x v="8"/>
    <n v="102"/>
    <n v="110"/>
    <x v="105"/>
    <n v="20"/>
    <n v="114"/>
    <s v="MIRO"/>
    <s v="Purchase"/>
    <s v="RE"/>
    <n v="2016"/>
    <x v="1"/>
    <n v="5105611461"/>
    <n v="2315"/>
    <n v="1"/>
    <s v="INR"/>
    <x v="4"/>
    <x v="4"/>
    <x v="0"/>
    <n v="200"/>
    <s v="KG"/>
    <m/>
    <s v="V0"/>
    <s v="0% INPUT TAX"/>
    <s v="CHA"/>
    <s v="CLEARING CHARGES"/>
    <n v="0"/>
    <n v="0"/>
    <n v="0"/>
    <n v="0"/>
    <n v="0"/>
    <n v="0"/>
    <m/>
    <n v="0"/>
    <n v="0"/>
    <n v="0"/>
    <n v="0"/>
    <n v="200.32"/>
    <m/>
    <m/>
    <s v="PCP RM &amp; PM"/>
  </r>
  <r>
    <s v="ZROH"/>
    <x v="0"/>
    <x v="8"/>
    <x v="8"/>
    <n v="102"/>
    <n v="110"/>
    <x v="105"/>
    <n v="20"/>
    <n v="114"/>
    <s v="MIRO"/>
    <s v="Purchase"/>
    <s v="RE"/>
    <n v="2016"/>
    <x v="1"/>
    <n v="5105611461"/>
    <n v="2315"/>
    <n v="1"/>
    <s v="INR"/>
    <x v="4"/>
    <x v="4"/>
    <x v="0"/>
    <n v="200"/>
    <s v="KG"/>
    <m/>
    <s v="V0"/>
    <s v="0% INPUT TAX"/>
    <s v="CHA"/>
    <s v="CLEARING CHARGES"/>
    <n v="0"/>
    <n v="0"/>
    <n v="0"/>
    <n v="0"/>
    <n v="0"/>
    <n v="0"/>
    <m/>
    <n v="0"/>
    <n v="0"/>
    <n v="0"/>
    <n v="0"/>
    <n v="1027.28"/>
    <m/>
    <m/>
    <s v="PCP RM &amp; PM"/>
  </r>
  <r>
    <s v="ZROH"/>
    <x v="0"/>
    <x v="8"/>
    <x v="8"/>
    <n v="102"/>
    <n v="110"/>
    <x v="105"/>
    <n v="20"/>
    <n v="114"/>
    <s v="MIRO"/>
    <s v="Purchase"/>
    <s v="RE"/>
    <n v="2016"/>
    <x v="1"/>
    <n v="5105611461"/>
    <n v="2315"/>
    <n v="1"/>
    <s v="INR"/>
    <x v="4"/>
    <x v="4"/>
    <x v="0"/>
    <n v="200"/>
    <s v="KG"/>
    <m/>
    <s v="V0"/>
    <s v="0% INPUT TAX"/>
    <s v="CHA"/>
    <s v="CLEARING CHARGES"/>
    <n v="0"/>
    <n v="0"/>
    <n v="0"/>
    <n v="0"/>
    <n v="0"/>
    <n v="0"/>
    <m/>
    <n v="0"/>
    <n v="0"/>
    <n v="0"/>
    <n v="0"/>
    <n v="2999.64"/>
    <m/>
    <m/>
    <s v="PCP RM &amp; PM"/>
  </r>
  <r>
    <s v="ZROH"/>
    <x v="0"/>
    <x v="8"/>
    <x v="8"/>
    <n v="102"/>
    <n v="110"/>
    <x v="105"/>
    <n v="20"/>
    <n v="114"/>
    <s v="MIRO"/>
    <s v="Purchase"/>
    <s v="RE"/>
    <n v="2016"/>
    <x v="1"/>
    <n v="5105611461"/>
    <n v="2315"/>
    <n v="1"/>
    <s v="INR"/>
    <x v="4"/>
    <x v="4"/>
    <x v="0"/>
    <n v="200"/>
    <s v="KG"/>
    <m/>
    <s v="V0"/>
    <s v="0% INPUT TAX"/>
    <s v="CHA"/>
    <s v="CLEARING CHARGES"/>
    <n v="0"/>
    <n v="0"/>
    <n v="0"/>
    <n v="0"/>
    <n v="0"/>
    <n v="0"/>
    <m/>
    <n v="0"/>
    <n v="0"/>
    <n v="0"/>
    <n v="0"/>
    <n v="200.32"/>
    <m/>
    <m/>
    <s v="PCP RM &amp; PM"/>
  </r>
  <r>
    <s v="ZROH"/>
    <x v="0"/>
    <x v="8"/>
    <x v="8"/>
    <n v="102"/>
    <n v="110"/>
    <x v="105"/>
    <n v="20"/>
    <n v="114"/>
    <s v="MIRO"/>
    <s v="Purchase"/>
    <s v="RE"/>
    <n v="2016"/>
    <x v="1"/>
    <n v="5105611461"/>
    <n v="2315"/>
    <n v="1"/>
    <s v="INR"/>
    <x v="4"/>
    <x v="4"/>
    <x v="0"/>
    <n v="200"/>
    <s v="KG"/>
    <m/>
    <s v="V0"/>
    <s v="0% INPUT TAX"/>
    <s v="CHA"/>
    <s v="CLEARING CHARGES"/>
    <n v="0"/>
    <n v="0"/>
    <n v="0"/>
    <n v="0"/>
    <n v="0"/>
    <n v="0"/>
    <m/>
    <n v="0"/>
    <n v="0"/>
    <n v="0"/>
    <n v="0"/>
    <n v="1000.13"/>
    <m/>
    <m/>
    <s v="PCP RM &amp; PM"/>
  </r>
  <r>
    <s v="ZROH"/>
    <x v="2"/>
    <x v="17"/>
    <x v="17"/>
    <n v="102"/>
    <n v="110"/>
    <x v="104"/>
    <n v="10"/>
    <n v="114"/>
    <s v="MIRO"/>
    <s v="Purchase"/>
    <s v="RE"/>
    <n v="2016"/>
    <x v="1"/>
    <n v="5105611462"/>
    <n v="2261"/>
    <n v="1"/>
    <s v="INR"/>
    <x v="4"/>
    <x v="4"/>
    <x v="0"/>
    <n v="680"/>
    <s v="KG"/>
    <m/>
    <s v="V0"/>
    <s v="0% INPUT TAX"/>
    <s v="CHA"/>
    <s v="CLEARING CHARGES"/>
    <n v="0"/>
    <n v="0"/>
    <n v="0"/>
    <n v="0"/>
    <n v="0"/>
    <n v="0"/>
    <m/>
    <n v="0"/>
    <n v="0"/>
    <n v="0"/>
    <n v="0"/>
    <n v="3000.24"/>
    <m/>
    <m/>
    <s v="PCP RM &amp; PM"/>
  </r>
  <r>
    <s v="ZROH"/>
    <x v="2"/>
    <x v="17"/>
    <x v="17"/>
    <n v="102"/>
    <n v="110"/>
    <x v="104"/>
    <n v="10"/>
    <n v="114"/>
    <s v="MIRO"/>
    <s v="Purchase"/>
    <s v="RE"/>
    <n v="2016"/>
    <x v="1"/>
    <n v="5105611462"/>
    <n v="2261"/>
    <n v="1"/>
    <s v="INR"/>
    <x v="4"/>
    <x v="4"/>
    <x v="0"/>
    <n v="680"/>
    <s v="KG"/>
    <m/>
    <s v="V0"/>
    <s v="0% INPUT TAX"/>
    <s v="CHA"/>
    <s v="CLEARING CHARGES"/>
    <n v="0"/>
    <n v="0"/>
    <n v="0"/>
    <n v="0"/>
    <n v="0"/>
    <n v="0"/>
    <m/>
    <n v="0"/>
    <n v="0"/>
    <n v="0"/>
    <n v="0"/>
    <n v="1999.66"/>
    <m/>
    <m/>
    <s v="PCP RM &amp; PM"/>
  </r>
  <r>
    <s v="ZROH"/>
    <x v="2"/>
    <x v="17"/>
    <x v="17"/>
    <n v="102"/>
    <n v="110"/>
    <x v="104"/>
    <n v="10"/>
    <n v="114"/>
    <s v="MIRO"/>
    <s v="Purchase"/>
    <s v="RE"/>
    <n v="2016"/>
    <x v="1"/>
    <n v="5105611462"/>
    <n v="2261"/>
    <n v="1"/>
    <s v="INR"/>
    <x v="4"/>
    <x v="4"/>
    <x v="0"/>
    <n v="680"/>
    <s v="KG"/>
    <m/>
    <s v="V0"/>
    <s v="0% INPUT TAX"/>
    <s v="CHA"/>
    <s v="CLEARING CHARGES"/>
    <n v="0"/>
    <n v="0"/>
    <n v="0"/>
    <n v="0"/>
    <n v="0"/>
    <n v="0"/>
    <m/>
    <n v="0"/>
    <n v="0"/>
    <n v="0"/>
    <n v="0"/>
    <n v="199.82"/>
    <m/>
    <m/>
    <s v="PCP RM &amp; PM"/>
  </r>
  <r>
    <s v="ZROH"/>
    <x v="2"/>
    <x v="17"/>
    <x v="17"/>
    <n v="102"/>
    <n v="110"/>
    <x v="104"/>
    <n v="10"/>
    <n v="114"/>
    <s v="MIRO"/>
    <s v="Purchase"/>
    <s v="RE"/>
    <n v="2016"/>
    <x v="1"/>
    <n v="5105611462"/>
    <n v="2261"/>
    <n v="1"/>
    <s v="INR"/>
    <x v="4"/>
    <x v="4"/>
    <x v="0"/>
    <n v="680"/>
    <s v="KG"/>
    <m/>
    <s v="V0"/>
    <s v="0% INPUT TAX"/>
    <s v="CHA"/>
    <s v="CLEARING CHARGES"/>
    <n v="0"/>
    <n v="0"/>
    <n v="0"/>
    <n v="0"/>
    <n v="0"/>
    <n v="0"/>
    <m/>
    <n v="0"/>
    <n v="0"/>
    <n v="0"/>
    <n v="0"/>
    <n v="510.81"/>
    <m/>
    <m/>
    <s v="PCP RM &amp; PM"/>
  </r>
  <r>
    <s v="ZROH"/>
    <x v="2"/>
    <x v="17"/>
    <x v="17"/>
    <n v="102"/>
    <n v="110"/>
    <x v="104"/>
    <n v="10"/>
    <n v="114"/>
    <s v="MIRO"/>
    <s v="Purchase"/>
    <s v="RE"/>
    <n v="2016"/>
    <x v="1"/>
    <n v="5105611462"/>
    <n v="2261"/>
    <n v="1"/>
    <s v="INR"/>
    <x v="4"/>
    <x v="4"/>
    <x v="0"/>
    <n v="680"/>
    <s v="KG"/>
    <m/>
    <s v="V0"/>
    <s v="0% INPUT TAX"/>
    <s v="CHA"/>
    <s v="CLEARING CHARGES"/>
    <n v="0"/>
    <n v="0"/>
    <n v="0"/>
    <n v="0"/>
    <n v="0"/>
    <n v="0"/>
    <m/>
    <n v="0"/>
    <n v="0"/>
    <n v="0"/>
    <n v="0"/>
    <n v="16242.01"/>
    <m/>
    <m/>
    <s v="PCP RM &amp; PM"/>
  </r>
  <r>
    <s v="ZROH"/>
    <x v="2"/>
    <x v="17"/>
    <x v="17"/>
    <n v="102"/>
    <n v="110"/>
    <x v="104"/>
    <n v="10"/>
    <n v="114"/>
    <s v="MIRO"/>
    <s v="Purchase"/>
    <s v="RE"/>
    <n v="2016"/>
    <x v="1"/>
    <n v="5105611462"/>
    <n v="2261"/>
    <n v="1"/>
    <s v="INR"/>
    <x v="4"/>
    <x v="4"/>
    <x v="0"/>
    <n v="680"/>
    <s v="KG"/>
    <m/>
    <s v="V0"/>
    <s v="0% INPUT TAX"/>
    <s v="CHA"/>
    <s v="CLEARING CHARGES"/>
    <n v="0"/>
    <n v="0"/>
    <n v="0"/>
    <n v="0"/>
    <n v="0"/>
    <n v="0"/>
    <m/>
    <n v="0"/>
    <n v="0"/>
    <n v="0"/>
    <n v="0"/>
    <n v="399.63"/>
    <m/>
    <m/>
    <s v="PCP RM &amp; PM"/>
  </r>
  <r>
    <s v="ZROH"/>
    <x v="2"/>
    <x v="17"/>
    <x v="17"/>
    <n v="102"/>
    <n v="110"/>
    <x v="104"/>
    <n v="10"/>
    <n v="114"/>
    <s v="MIRO"/>
    <s v="Purchase"/>
    <s v="RE"/>
    <n v="2016"/>
    <x v="1"/>
    <n v="5105611462"/>
    <n v="2261"/>
    <n v="1"/>
    <s v="INR"/>
    <x v="4"/>
    <x v="4"/>
    <x v="0"/>
    <n v="680"/>
    <s v="KG"/>
    <m/>
    <s v="V0"/>
    <s v="0% INPUT TAX"/>
    <s v="CHA"/>
    <s v="CLEARING CHARGES"/>
    <n v="0"/>
    <n v="0"/>
    <n v="0"/>
    <n v="0"/>
    <n v="0"/>
    <n v="0"/>
    <m/>
    <n v="0"/>
    <n v="0"/>
    <n v="0"/>
    <n v="0"/>
    <n v="999.83"/>
    <m/>
    <m/>
    <s v="PCP RM &amp; PM"/>
  </r>
  <r>
    <s v="ZPKG"/>
    <x v="1"/>
    <x v="1"/>
    <x v="1"/>
    <n v="102"/>
    <n v="115"/>
    <x v="95"/>
    <n v="10"/>
    <n v="112"/>
    <s v="MIRO"/>
    <s v="Purchase"/>
    <s v="RE"/>
    <n v="2016"/>
    <x v="0"/>
    <n v="5105611464"/>
    <n v="2064"/>
    <n v="1"/>
    <s v="INR"/>
    <x v="4"/>
    <x v="4"/>
    <x v="0"/>
    <n v="70000"/>
    <s v="NOS"/>
    <m/>
    <s v="V0"/>
    <s v="0% INPUT TAX"/>
    <s v="CHA"/>
    <s v="CLEARING CHARGES"/>
    <n v="0"/>
    <n v="0"/>
    <n v="0"/>
    <n v="0"/>
    <n v="0"/>
    <n v="0"/>
    <m/>
    <n v="0"/>
    <n v="0"/>
    <n v="0"/>
    <n v="0"/>
    <n v="10000.280000000001"/>
    <m/>
    <m/>
    <s v="PCP RM &amp; PM"/>
  </r>
  <r>
    <s v="ZPKG"/>
    <x v="1"/>
    <x v="1"/>
    <x v="1"/>
    <n v="102"/>
    <n v="115"/>
    <x v="95"/>
    <n v="10"/>
    <n v="112"/>
    <s v="MIRO"/>
    <s v="Purchase"/>
    <s v="RE"/>
    <n v="2016"/>
    <x v="0"/>
    <n v="5105611464"/>
    <n v="2064"/>
    <n v="1"/>
    <s v="INR"/>
    <x v="4"/>
    <x v="4"/>
    <x v="0"/>
    <n v="70000"/>
    <s v="NOS"/>
    <m/>
    <s v="V0"/>
    <s v="0% INPUT TAX"/>
    <s v="CHA"/>
    <s v="CLEARING CHARGES"/>
    <n v="0"/>
    <n v="0"/>
    <n v="0"/>
    <n v="0"/>
    <n v="0"/>
    <n v="0"/>
    <m/>
    <n v="0"/>
    <n v="0"/>
    <n v="0"/>
    <n v="0"/>
    <n v="14999.76"/>
    <m/>
    <m/>
    <s v="PCP RM &amp; PM"/>
  </r>
  <r>
    <s v="ZPKG"/>
    <x v="1"/>
    <x v="1"/>
    <x v="1"/>
    <n v="102"/>
    <n v="115"/>
    <x v="95"/>
    <n v="10"/>
    <n v="112"/>
    <s v="MIRO"/>
    <s v="Purchase"/>
    <s v="RE"/>
    <n v="2016"/>
    <x v="0"/>
    <n v="5105611464"/>
    <n v="2064"/>
    <n v="1"/>
    <s v="INR"/>
    <x v="4"/>
    <x v="4"/>
    <x v="0"/>
    <n v="70000"/>
    <s v="NOS"/>
    <m/>
    <s v="V0"/>
    <s v="0% INPUT TAX"/>
    <s v="CHA"/>
    <s v="CLEARING CHARGES"/>
    <n v="0"/>
    <n v="0"/>
    <n v="0"/>
    <n v="0"/>
    <n v="0"/>
    <n v="0"/>
    <m/>
    <n v="0"/>
    <n v="0"/>
    <n v="0"/>
    <n v="0"/>
    <n v="1000.29"/>
    <m/>
    <m/>
    <s v="PCP RM &amp; PM"/>
  </r>
  <r>
    <s v="ZPKG"/>
    <x v="1"/>
    <x v="1"/>
    <x v="1"/>
    <n v="102"/>
    <n v="115"/>
    <x v="95"/>
    <n v="10"/>
    <n v="112"/>
    <s v="MIRO"/>
    <s v="Purchase"/>
    <s v="RE"/>
    <n v="2016"/>
    <x v="0"/>
    <n v="5105611464"/>
    <n v="2064"/>
    <n v="1"/>
    <s v="INR"/>
    <x v="4"/>
    <x v="4"/>
    <x v="0"/>
    <n v="70000"/>
    <s v="NOS"/>
    <m/>
    <s v="V0"/>
    <s v="0% INPUT TAX"/>
    <s v="CHA"/>
    <s v="CLEARING CHARGES"/>
    <n v="0"/>
    <n v="0"/>
    <n v="0"/>
    <n v="0"/>
    <n v="0"/>
    <n v="0"/>
    <m/>
    <n v="0"/>
    <n v="0"/>
    <n v="0"/>
    <n v="0"/>
    <n v="30405.99"/>
    <m/>
    <m/>
    <s v="PCP RM &amp; PM"/>
  </r>
  <r>
    <s v="ZPKG"/>
    <x v="1"/>
    <x v="1"/>
    <x v="1"/>
    <n v="102"/>
    <n v="115"/>
    <x v="95"/>
    <n v="10"/>
    <n v="112"/>
    <s v="MIRO"/>
    <s v="Purchase"/>
    <s v="RE"/>
    <n v="2016"/>
    <x v="0"/>
    <n v="5105611464"/>
    <n v="2064"/>
    <n v="1"/>
    <s v="INR"/>
    <x v="4"/>
    <x v="4"/>
    <x v="0"/>
    <n v="70000"/>
    <s v="NOS"/>
    <m/>
    <s v="V0"/>
    <s v="0% INPUT TAX"/>
    <s v="CHA"/>
    <s v="CLEARING CHARGES"/>
    <n v="0"/>
    <n v="0"/>
    <n v="0"/>
    <n v="0"/>
    <n v="0"/>
    <n v="0"/>
    <m/>
    <n v="0"/>
    <n v="0"/>
    <n v="0"/>
    <n v="0"/>
    <n v="599.91"/>
    <m/>
    <m/>
    <s v="PCP RM &amp; PM"/>
  </r>
  <r>
    <s v="ZPKG"/>
    <x v="1"/>
    <x v="1"/>
    <x v="1"/>
    <n v="102"/>
    <n v="115"/>
    <x v="95"/>
    <n v="10"/>
    <n v="112"/>
    <s v="MIRO"/>
    <s v="Purchase"/>
    <s v="RE"/>
    <n v="2016"/>
    <x v="0"/>
    <n v="5105611464"/>
    <n v="2064"/>
    <n v="1"/>
    <s v="INR"/>
    <x v="4"/>
    <x v="4"/>
    <x v="0"/>
    <n v="70000"/>
    <s v="NOS"/>
    <m/>
    <s v="V0"/>
    <s v="0% INPUT TAX"/>
    <s v="CHA"/>
    <s v="CLEARING CHARGES"/>
    <n v="0"/>
    <n v="0"/>
    <n v="0"/>
    <n v="0"/>
    <n v="0"/>
    <n v="0"/>
    <m/>
    <n v="0"/>
    <n v="0"/>
    <n v="0"/>
    <n v="0"/>
    <n v="5999.77"/>
    <m/>
    <m/>
    <s v="PCP RM &amp; PM"/>
  </r>
  <r>
    <s v="ZROH"/>
    <x v="2"/>
    <x v="2"/>
    <x v="2"/>
    <n v="102"/>
    <n v="115"/>
    <x v="106"/>
    <n v="10"/>
    <n v="112"/>
    <s v="MIRO"/>
    <s v="Purchase"/>
    <s v="RE"/>
    <n v="2016"/>
    <x v="0"/>
    <n v="5105611465"/>
    <n v="2312"/>
    <n v="1"/>
    <s v="INR"/>
    <x v="4"/>
    <x v="4"/>
    <x v="0"/>
    <n v="905.36"/>
    <s v="KG"/>
    <m/>
    <s v="V0"/>
    <s v="0% INPUT TAX"/>
    <s v="CHA"/>
    <s v="CLEARING CHARGES"/>
    <n v="0"/>
    <n v="0"/>
    <n v="0"/>
    <n v="0"/>
    <n v="0"/>
    <n v="0"/>
    <m/>
    <n v="0"/>
    <n v="0"/>
    <n v="0"/>
    <n v="0"/>
    <n v="3999.94"/>
    <m/>
    <m/>
    <s v="PCP RM &amp; PM"/>
  </r>
  <r>
    <s v="ZROH"/>
    <x v="2"/>
    <x v="2"/>
    <x v="2"/>
    <n v="102"/>
    <n v="115"/>
    <x v="106"/>
    <n v="10"/>
    <n v="112"/>
    <s v="MIRO"/>
    <s v="Purchase"/>
    <s v="RE"/>
    <n v="2016"/>
    <x v="0"/>
    <n v="5105611465"/>
    <n v="2312"/>
    <n v="1"/>
    <s v="INR"/>
    <x v="4"/>
    <x v="4"/>
    <x v="0"/>
    <n v="905.36"/>
    <s v="KG"/>
    <m/>
    <s v="V0"/>
    <s v="0% INPUT TAX"/>
    <s v="CHA"/>
    <s v="CLEARING CHARGES"/>
    <n v="0"/>
    <n v="0"/>
    <n v="0"/>
    <n v="0"/>
    <n v="0"/>
    <n v="0"/>
    <m/>
    <n v="0"/>
    <n v="0"/>
    <n v="0"/>
    <n v="0"/>
    <n v="5999.91"/>
    <m/>
    <m/>
    <s v="PCP RM &amp; PM"/>
  </r>
  <r>
    <s v="ZROH"/>
    <x v="2"/>
    <x v="2"/>
    <x v="2"/>
    <n v="102"/>
    <n v="115"/>
    <x v="106"/>
    <n v="10"/>
    <n v="112"/>
    <s v="MIRO"/>
    <s v="Purchase"/>
    <s v="RE"/>
    <n v="2016"/>
    <x v="0"/>
    <n v="5105611465"/>
    <n v="2312"/>
    <n v="1"/>
    <s v="INR"/>
    <x v="4"/>
    <x v="4"/>
    <x v="0"/>
    <n v="905.36"/>
    <s v="KG"/>
    <m/>
    <s v="V0"/>
    <s v="0% INPUT TAX"/>
    <s v="CHA"/>
    <s v="CLEARING CHARGES"/>
    <n v="0"/>
    <n v="0"/>
    <n v="0"/>
    <n v="0"/>
    <n v="0"/>
    <n v="0"/>
    <m/>
    <n v="0"/>
    <n v="0"/>
    <n v="0"/>
    <n v="0"/>
    <n v="3574.97"/>
    <m/>
    <m/>
    <s v="PCP RM &amp; PM"/>
  </r>
  <r>
    <s v="ZROH"/>
    <x v="2"/>
    <x v="2"/>
    <x v="2"/>
    <n v="102"/>
    <n v="115"/>
    <x v="106"/>
    <n v="10"/>
    <n v="112"/>
    <s v="MIRO"/>
    <s v="Purchase"/>
    <s v="RE"/>
    <n v="2016"/>
    <x v="0"/>
    <n v="5105611465"/>
    <n v="2312"/>
    <n v="1"/>
    <s v="INR"/>
    <x v="4"/>
    <x v="4"/>
    <x v="0"/>
    <n v="905.36"/>
    <s v="KG"/>
    <m/>
    <s v="V0"/>
    <s v="0% INPUT TAX"/>
    <s v="CHA"/>
    <s v="CLEARING CHARGES"/>
    <n v="0"/>
    <n v="0"/>
    <n v="0"/>
    <n v="0"/>
    <n v="0"/>
    <n v="0"/>
    <m/>
    <n v="0"/>
    <n v="0"/>
    <n v="0"/>
    <n v="0"/>
    <n v="200.26"/>
    <m/>
    <m/>
    <s v="PCP RM &amp; PM"/>
  </r>
  <r>
    <s v="ZROH"/>
    <x v="2"/>
    <x v="2"/>
    <x v="2"/>
    <n v="102"/>
    <n v="115"/>
    <x v="106"/>
    <n v="10"/>
    <n v="112"/>
    <s v="MIRO"/>
    <s v="Purchase"/>
    <s v="RE"/>
    <n v="2016"/>
    <x v="0"/>
    <n v="5105611465"/>
    <n v="2312"/>
    <n v="1"/>
    <s v="INR"/>
    <x v="4"/>
    <x v="4"/>
    <x v="0"/>
    <n v="905.36"/>
    <s v="KG"/>
    <m/>
    <s v="V0"/>
    <s v="0% INPUT TAX"/>
    <s v="CHA"/>
    <s v="CLEARING CHARGES"/>
    <n v="0"/>
    <n v="0"/>
    <n v="0"/>
    <n v="0"/>
    <n v="0"/>
    <n v="0"/>
    <m/>
    <n v="0"/>
    <n v="0"/>
    <n v="0"/>
    <n v="0"/>
    <n v="4999.92"/>
    <m/>
    <m/>
    <s v="PCP RM &amp; PM"/>
  </r>
  <r>
    <s v="ZPKG"/>
    <x v="1"/>
    <x v="1"/>
    <x v="1"/>
    <n v="102"/>
    <n v="115"/>
    <x v="95"/>
    <n v="20"/>
    <n v="112"/>
    <s v="MIRO"/>
    <s v="Purchase"/>
    <s v="RE"/>
    <n v="2016"/>
    <x v="0"/>
    <n v="5105611466"/>
    <n v="2198"/>
    <n v="1"/>
    <s v="INR"/>
    <x v="4"/>
    <x v="4"/>
    <x v="0"/>
    <n v="70000"/>
    <s v="NOS"/>
    <m/>
    <s v="V0"/>
    <s v="0% INPUT TAX"/>
    <s v="CHA"/>
    <s v="CLEARING CHARGES"/>
    <n v="0"/>
    <n v="0"/>
    <n v="0"/>
    <n v="0"/>
    <n v="0"/>
    <n v="0"/>
    <m/>
    <n v="0"/>
    <n v="0"/>
    <n v="0"/>
    <n v="0"/>
    <n v="10000.280000000001"/>
    <m/>
    <m/>
    <s v="PCP RM &amp; PM"/>
  </r>
  <r>
    <s v="ZPKG"/>
    <x v="1"/>
    <x v="1"/>
    <x v="1"/>
    <n v="102"/>
    <n v="115"/>
    <x v="95"/>
    <n v="20"/>
    <n v="112"/>
    <s v="MIRO"/>
    <s v="Purchase"/>
    <s v="RE"/>
    <n v="2016"/>
    <x v="0"/>
    <n v="5105611466"/>
    <n v="2198"/>
    <n v="1"/>
    <s v="INR"/>
    <x v="4"/>
    <x v="4"/>
    <x v="0"/>
    <n v="70000"/>
    <s v="NOS"/>
    <m/>
    <s v="V0"/>
    <s v="0% INPUT TAX"/>
    <s v="CHA"/>
    <s v="CLEARING CHARGES"/>
    <n v="0"/>
    <n v="0"/>
    <n v="0"/>
    <n v="0"/>
    <n v="0"/>
    <n v="0"/>
    <m/>
    <n v="0"/>
    <n v="0"/>
    <n v="0"/>
    <n v="0"/>
    <n v="14999.76"/>
    <m/>
    <m/>
    <s v="PCP RM &amp; PM"/>
  </r>
  <r>
    <s v="ZPKG"/>
    <x v="1"/>
    <x v="1"/>
    <x v="1"/>
    <n v="102"/>
    <n v="115"/>
    <x v="95"/>
    <n v="20"/>
    <n v="112"/>
    <s v="MIRO"/>
    <s v="Purchase"/>
    <s v="RE"/>
    <n v="2016"/>
    <x v="0"/>
    <n v="5105611466"/>
    <n v="2198"/>
    <n v="1"/>
    <s v="INR"/>
    <x v="4"/>
    <x v="4"/>
    <x v="0"/>
    <n v="70000"/>
    <s v="NOS"/>
    <m/>
    <s v="V0"/>
    <s v="0% INPUT TAX"/>
    <s v="CHA"/>
    <s v="CLEARING CHARGES"/>
    <n v="0"/>
    <n v="0"/>
    <n v="0"/>
    <n v="0"/>
    <n v="0"/>
    <n v="0"/>
    <m/>
    <n v="0"/>
    <n v="0"/>
    <n v="0"/>
    <n v="0"/>
    <n v="1000.29"/>
    <m/>
    <m/>
    <s v="PCP RM &amp; PM"/>
  </r>
  <r>
    <s v="ZPKG"/>
    <x v="1"/>
    <x v="1"/>
    <x v="1"/>
    <n v="102"/>
    <n v="115"/>
    <x v="95"/>
    <n v="20"/>
    <n v="112"/>
    <s v="MIRO"/>
    <s v="Purchase"/>
    <s v="RE"/>
    <n v="2016"/>
    <x v="0"/>
    <n v="5105611466"/>
    <n v="2198"/>
    <n v="1"/>
    <s v="INR"/>
    <x v="4"/>
    <x v="4"/>
    <x v="0"/>
    <n v="70000"/>
    <s v="NOS"/>
    <m/>
    <s v="V0"/>
    <s v="0% INPUT TAX"/>
    <s v="CHA"/>
    <s v="CLEARING CHARGES"/>
    <n v="0"/>
    <n v="0"/>
    <n v="0"/>
    <n v="0"/>
    <n v="0"/>
    <n v="0"/>
    <m/>
    <n v="0"/>
    <n v="0"/>
    <n v="0"/>
    <n v="0"/>
    <n v="19289.990000000002"/>
    <m/>
    <m/>
    <s v="PCP RM &amp; PM"/>
  </r>
  <r>
    <s v="ZPKG"/>
    <x v="1"/>
    <x v="1"/>
    <x v="1"/>
    <n v="102"/>
    <n v="115"/>
    <x v="95"/>
    <n v="20"/>
    <n v="112"/>
    <s v="MIRO"/>
    <s v="Purchase"/>
    <s v="RE"/>
    <n v="2016"/>
    <x v="0"/>
    <n v="5105611466"/>
    <n v="2198"/>
    <n v="1"/>
    <s v="INR"/>
    <x v="4"/>
    <x v="4"/>
    <x v="0"/>
    <n v="70000"/>
    <s v="NOS"/>
    <m/>
    <s v="V0"/>
    <s v="0% INPUT TAX"/>
    <s v="CHA"/>
    <s v="CLEARING CHARGES"/>
    <n v="0"/>
    <n v="0"/>
    <n v="0"/>
    <n v="0"/>
    <n v="0"/>
    <n v="0"/>
    <m/>
    <n v="0"/>
    <n v="0"/>
    <n v="0"/>
    <n v="0"/>
    <n v="599.91"/>
    <m/>
    <m/>
    <s v="PCP RM &amp; PM"/>
  </r>
  <r>
    <s v="ZPKG"/>
    <x v="1"/>
    <x v="1"/>
    <x v="1"/>
    <n v="102"/>
    <n v="115"/>
    <x v="95"/>
    <n v="20"/>
    <n v="112"/>
    <s v="MIRO"/>
    <s v="Purchase"/>
    <s v="RE"/>
    <n v="2016"/>
    <x v="0"/>
    <n v="5105611466"/>
    <n v="2198"/>
    <n v="1"/>
    <s v="INR"/>
    <x v="4"/>
    <x v="4"/>
    <x v="0"/>
    <n v="70000"/>
    <s v="NOS"/>
    <m/>
    <s v="V0"/>
    <s v="0% INPUT TAX"/>
    <s v="CHA"/>
    <s v="CLEARING CHARGES"/>
    <n v="0"/>
    <n v="0"/>
    <n v="0"/>
    <n v="0"/>
    <n v="0"/>
    <n v="0"/>
    <m/>
    <n v="0"/>
    <n v="0"/>
    <n v="0"/>
    <n v="0"/>
    <n v="5999.77"/>
    <m/>
    <m/>
    <s v="PCP RM &amp; PM"/>
  </r>
  <r>
    <s v="ZROH"/>
    <x v="2"/>
    <x v="9"/>
    <x v="9"/>
    <n v="102"/>
    <n v="115"/>
    <x v="92"/>
    <n v="40"/>
    <n v="112"/>
    <s v="MIRO"/>
    <s v="Purchase"/>
    <s v="RE"/>
    <n v="2016"/>
    <x v="0"/>
    <n v="5105611744"/>
    <s v="2282/282"/>
    <n v="1"/>
    <s v="INR"/>
    <x v="4"/>
    <x v="4"/>
    <x v="0"/>
    <n v="240"/>
    <s v="KG"/>
    <m/>
    <s v="8X"/>
    <s v="I-112-14%ST(NON INV)+0.5%SBC"/>
    <s v="CHA"/>
    <s v="CLEARING CHARGES"/>
    <n v="0"/>
    <n v="0"/>
    <n v="0"/>
    <n v="0"/>
    <n v="0"/>
    <n v="0"/>
    <m/>
    <n v="0"/>
    <n v="0"/>
    <n v="0"/>
    <n v="0"/>
    <n v="4580"/>
    <m/>
    <m/>
    <s v="PCP RM &amp; PM"/>
  </r>
  <r>
    <s v="ZROH"/>
    <x v="0"/>
    <x v="8"/>
    <x v="8"/>
    <n v="102"/>
    <n v="110"/>
    <x v="105"/>
    <n v="10"/>
    <n v="114"/>
    <s v="MIRO"/>
    <s v="Purchase"/>
    <s v="RE"/>
    <n v="2016"/>
    <x v="1"/>
    <n v="5105611745"/>
    <s v="2315/315"/>
    <n v="1"/>
    <s v="INR"/>
    <x v="4"/>
    <x v="4"/>
    <x v="0"/>
    <n v="200"/>
    <s v="KG"/>
    <m/>
    <s v="4X"/>
    <s v="I-INV-14%ST+0.5%SBC"/>
    <s v="CHA"/>
    <s v="CLEARING CHARGES"/>
    <n v="0"/>
    <n v="0"/>
    <n v="0"/>
    <n v="0"/>
    <n v="0"/>
    <n v="0"/>
    <m/>
    <n v="0"/>
    <n v="0"/>
    <n v="0"/>
    <n v="0"/>
    <n v="5324.75"/>
    <m/>
    <m/>
    <s v="PCP RM &amp; PM"/>
  </r>
  <r>
    <s v="ZROH"/>
    <x v="0"/>
    <x v="8"/>
    <x v="8"/>
    <n v="102"/>
    <n v="110"/>
    <x v="105"/>
    <n v="20"/>
    <n v="114"/>
    <s v="MIRO"/>
    <s v="Purchase"/>
    <s v="RE"/>
    <n v="2016"/>
    <x v="1"/>
    <n v="5105611745"/>
    <s v="2315/315"/>
    <n v="1"/>
    <s v="INR"/>
    <x v="4"/>
    <x v="4"/>
    <x v="0"/>
    <n v="200"/>
    <s v="KG"/>
    <m/>
    <s v="4X"/>
    <s v="I-INV-14%ST+0.5%SBC"/>
    <s v="CHA"/>
    <s v="CLEARING CHARGES"/>
    <n v="0"/>
    <n v="0"/>
    <n v="0"/>
    <n v="0"/>
    <n v="0"/>
    <n v="0"/>
    <m/>
    <n v="0"/>
    <n v="0"/>
    <n v="0"/>
    <n v="0"/>
    <n v="5324.25"/>
    <m/>
    <m/>
    <s v="PCP RM &amp; PM"/>
  </r>
  <r>
    <s v="ZPKG"/>
    <x v="1"/>
    <x v="1"/>
    <x v="1"/>
    <n v="102"/>
    <n v="115"/>
    <x v="95"/>
    <n v="20"/>
    <n v="112"/>
    <s v="MIRO"/>
    <s v="Purchase"/>
    <s v="RE"/>
    <n v="2016"/>
    <x v="0"/>
    <n v="5105612112"/>
    <s v="LC-1000100216A"/>
    <n v="66.322900000000004"/>
    <s v="USD"/>
    <x v="15"/>
    <x v="15"/>
    <x v="8"/>
    <n v="70000"/>
    <s v="NOS"/>
    <n v="361751.63"/>
    <s v="V0"/>
    <s v="0% INPUT TAX"/>
    <s v="IMPORT"/>
    <s v="IMPORT BASIC"/>
    <n v="361751.63"/>
    <n v="0"/>
    <n v="0"/>
    <n v="0"/>
    <n v="0"/>
    <n v="0"/>
    <m/>
    <n v="0"/>
    <n v="0"/>
    <n v="0"/>
    <n v="0"/>
    <n v="0"/>
    <m/>
    <m/>
    <s v="PCP RM &amp; PM"/>
  </r>
  <r>
    <s v="ZROH"/>
    <x v="2"/>
    <x v="9"/>
    <x v="9"/>
    <n v="102"/>
    <n v="115"/>
    <x v="92"/>
    <n v="40"/>
    <n v="112"/>
    <s v="MIRO"/>
    <s v="Purchase"/>
    <s v="RE"/>
    <n v="2016"/>
    <x v="0"/>
    <n v="5105612059"/>
    <n v="2282"/>
    <n v="1"/>
    <s v="INR"/>
    <x v="4"/>
    <x v="4"/>
    <x v="0"/>
    <n v="240"/>
    <s v="KG"/>
    <m/>
    <s v="V0"/>
    <s v="0% INPUT TAX"/>
    <s v="CHA"/>
    <s v="CLEARING CHARGES"/>
    <n v="0"/>
    <n v="0"/>
    <n v="0"/>
    <n v="0"/>
    <n v="0"/>
    <n v="0"/>
    <m/>
    <n v="0"/>
    <n v="0"/>
    <n v="0"/>
    <n v="0"/>
    <n v="2999.72"/>
    <m/>
    <m/>
    <s v="PCP RM &amp; PM"/>
  </r>
  <r>
    <s v="ZROH"/>
    <x v="2"/>
    <x v="9"/>
    <x v="9"/>
    <n v="102"/>
    <n v="115"/>
    <x v="92"/>
    <n v="40"/>
    <n v="112"/>
    <s v="MIRO"/>
    <s v="Purchase"/>
    <s v="RE"/>
    <n v="2016"/>
    <x v="0"/>
    <n v="5105612059"/>
    <n v="2282"/>
    <n v="1"/>
    <s v="INR"/>
    <x v="4"/>
    <x v="4"/>
    <x v="0"/>
    <n v="240"/>
    <s v="KG"/>
    <m/>
    <s v="V0"/>
    <s v="0% INPUT TAX"/>
    <s v="CHA"/>
    <s v="CLEARING CHARGES"/>
    <n v="0"/>
    <n v="0"/>
    <n v="0"/>
    <n v="0"/>
    <n v="0"/>
    <n v="0"/>
    <m/>
    <n v="0"/>
    <n v="0"/>
    <n v="0"/>
    <n v="0"/>
    <n v="8000.2"/>
    <m/>
    <m/>
    <s v="PCP RM &amp; PM"/>
  </r>
  <r>
    <s v="ZROH"/>
    <x v="2"/>
    <x v="9"/>
    <x v="9"/>
    <n v="102"/>
    <n v="115"/>
    <x v="92"/>
    <n v="40"/>
    <n v="112"/>
    <s v="MIRO"/>
    <s v="Purchase"/>
    <s v="RE"/>
    <n v="2016"/>
    <x v="0"/>
    <n v="5105612059"/>
    <n v="2282"/>
    <n v="1"/>
    <s v="INR"/>
    <x v="4"/>
    <x v="4"/>
    <x v="0"/>
    <n v="240"/>
    <s v="KG"/>
    <m/>
    <s v="V0"/>
    <s v="0% INPUT TAX"/>
    <s v="CHA"/>
    <s v="CLEARING CHARGES"/>
    <n v="0"/>
    <n v="0"/>
    <n v="0"/>
    <n v="0"/>
    <n v="0"/>
    <n v="0"/>
    <m/>
    <n v="0"/>
    <n v="0"/>
    <n v="0"/>
    <n v="0"/>
    <n v="2999.72"/>
    <m/>
    <m/>
    <s v="PCP RM &amp; PM"/>
  </r>
  <r>
    <s v="ZROH"/>
    <x v="2"/>
    <x v="9"/>
    <x v="9"/>
    <n v="102"/>
    <n v="115"/>
    <x v="92"/>
    <n v="40"/>
    <n v="112"/>
    <s v="MIRO"/>
    <s v="Purchase"/>
    <s v="RE"/>
    <n v="2016"/>
    <x v="0"/>
    <n v="5105612059"/>
    <n v="2282"/>
    <n v="1"/>
    <s v="INR"/>
    <x v="4"/>
    <x v="4"/>
    <x v="0"/>
    <n v="240"/>
    <s v="KG"/>
    <m/>
    <s v="V0"/>
    <s v="0% INPUT TAX"/>
    <s v="CHA"/>
    <s v="CLEARING CHARGES"/>
    <n v="0"/>
    <n v="0"/>
    <n v="0"/>
    <n v="0"/>
    <n v="0"/>
    <n v="0"/>
    <m/>
    <n v="0"/>
    <n v="0"/>
    <n v="0"/>
    <n v="0"/>
    <n v="250.28"/>
    <m/>
    <m/>
    <s v="PCP RM &amp; PM"/>
  </r>
  <r>
    <s v="ZROH"/>
    <x v="2"/>
    <x v="9"/>
    <x v="9"/>
    <n v="102"/>
    <n v="115"/>
    <x v="92"/>
    <n v="40"/>
    <n v="112"/>
    <s v="MIRO"/>
    <s v="Purchase"/>
    <s v="RE"/>
    <n v="2016"/>
    <x v="0"/>
    <n v="5105612059"/>
    <n v="2282"/>
    <n v="1"/>
    <s v="INR"/>
    <x v="4"/>
    <x v="4"/>
    <x v="0"/>
    <n v="240"/>
    <s v="KG"/>
    <m/>
    <s v="V0"/>
    <s v="0% INPUT TAX"/>
    <s v="CHA"/>
    <s v="CLEARING CHARGES"/>
    <n v="0"/>
    <n v="0"/>
    <n v="0"/>
    <n v="0"/>
    <n v="0"/>
    <n v="0"/>
    <m/>
    <n v="0"/>
    <n v="0"/>
    <n v="0"/>
    <n v="0"/>
    <n v="3505.08"/>
    <m/>
    <m/>
    <s v="PCP RM &amp; PM"/>
  </r>
  <r>
    <m/>
    <x v="4"/>
    <x v="21"/>
    <x v="33"/>
    <n v="102"/>
    <n v="110"/>
    <x v="108"/>
    <n v="10"/>
    <n v="114"/>
    <s v="MIRO"/>
    <s v="Purchase"/>
    <s v="RE"/>
    <n v="2016"/>
    <x v="1"/>
    <n v="5105697046"/>
    <n v="18143897"/>
    <n v="70.425899999999999"/>
    <s v="EUR"/>
    <x v="8"/>
    <x v="8"/>
    <x v="4"/>
    <n v="1"/>
    <m/>
    <m/>
    <s v="V0"/>
    <s v="0% INPUT TAX"/>
    <s v="IMPORT"/>
    <s v="IMPORT ADD. FREIGHT"/>
    <n v="0"/>
    <n v="0"/>
    <n v="0"/>
    <n v="0"/>
    <n v="0"/>
    <n v="0"/>
    <m/>
    <n v="0"/>
    <n v="0"/>
    <n v="0"/>
    <n v="0"/>
    <n v="0"/>
    <n v="51710.22"/>
    <m/>
    <s v="PCP RM &amp; P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location ref="A3:G18" firstHeaderRow="1" firstDataRow="2" firstDataCol="2" rowPageCount="1" colPageCount="1"/>
  <pivotFields count="27">
    <pivotField axis="axisRow" compact="0" outline="0" showAll="0" defaultSubtotal="0">
      <items count="3">
        <item h="1" x="0"/>
        <item x="1"/>
        <item x="2"/>
      </items>
    </pivotField>
    <pivotField axis="axisPage" compact="0" outline="0" multipleItemSelectionAllowed="1" showAll="0" defaultSubtotal="0">
      <items count="5">
        <item x="0"/>
        <item h="1" x="1"/>
        <item h="1" x="2"/>
        <item h="1" x="3"/>
        <item h="1" x="4"/>
      </items>
    </pivotField>
    <pivotField axis="axisRow" compact="0" outline="0" showAll="0" defaultSubtotal="0">
      <items count="10">
        <item x="2"/>
        <item x="4"/>
        <item x="5"/>
        <item x="9"/>
        <item x="0"/>
        <item x="3"/>
        <item x="7"/>
        <item x="8"/>
        <item x="6"/>
        <item x="1"/>
      </items>
    </pivotField>
    <pivotField compact="0" outline="0" showAll="0"/>
    <pivotField compact="0" outline="0" showAll="0"/>
    <pivotField compact="0" outline="0" showAll="0" defaultSubtotal="0"/>
    <pivotField compact="0" outline="0" showAll="0"/>
    <pivotField compact="0" outline="0" showAll="0"/>
    <pivotField dataField="1" compact="0" numFmtId="41" outline="0" showAll="0"/>
    <pivotField compact="0" numFmtId="41" outline="0" showAll="0"/>
    <pivotField dataField="1" compact="0" numFmtId="41" outline="0" showAll="0"/>
    <pivotField compact="0" numFmtId="41"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s>
  <rowFields count="2">
    <field x="0"/>
    <field x="2"/>
  </rowFields>
  <rowItems count="14">
    <i>
      <x v="1"/>
      <x/>
    </i>
    <i r="1">
      <x v="3"/>
    </i>
    <i r="1">
      <x v="7"/>
    </i>
    <i r="1">
      <x v="9"/>
    </i>
    <i>
      <x v="2"/>
      <x/>
    </i>
    <i r="1">
      <x v="1"/>
    </i>
    <i r="1">
      <x v="2"/>
    </i>
    <i r="1">
      <x v="4"/>
    </i>
    <i r="1">
      <x v="5"/>
    </i>
    <i r="1">
      <x v="6"/>
    </i>
    <i r="1">
      <x v="7"/>
    </i>
    <i r="1">
      <x v="8"/>
    </i>
    <i r="1">
      <x v="9"/>
    </i>
    <i t="grand">
      <x/>
    </i>
  </rowItems>
  <colFields count="1">
    <field x="-2"/>
  </colFields>
  <colItems count="5">
    <i>
      <x/>
    </i>
    <i i="1">
      <x v="1"/>
    </i>
    <i i="2">
      <x v="2"/>
    </i>
    <i i="3">
      <x v="3"/>
    </i>
    <i i="4">
      <x v="4"/>
    </i>
  </colItems>
  <pageFields count="1">
    <pageField fld="1" hier="-1"/>
  </pageFields>
  <dataFields count="5">
    <dataField name="Sum of Sum of QTY." fld="8" baseField="0" baseItem="0"/>
    <dataField name="Sum of BASIC VALUE" fld="10" baseField="0" baseItem="0"/>
    <dataField name="Sum of 1.00%" fld="24" baseField="26" baseItem="4"/>
    <dataField name="Sum of 2.00%" fld="25" baseField="5" baseItem="0"/>
    <dataField name="Sum of 5.00%2" fld="26" baseField="5" baseItem="0"/>
  </dataFields>
  <formats count="23">
    <format dxfId="66">
      <pivotArea dataOnly="0" labelOnly="1" outline="0" fieldPosition="0">
        <references count="2">
          <reference field="0" count="1" selected="0">
            <x v="0"/>
          </reference>
          <reference field="2" count="1">
            <x v="0"/>
          </reference>
        </references>
      </pivotArea>
    </format>
    <format dxfId="65">
      <pivotArea outline="0" collapsedLevelsAreSubtotals="1" fieldPosition="0">
        <references count="3">
          <reference field="4294967294" count="2" selected="0">
            <x v="0"/>
            <x v="1"/>
          </reference>
          <reference field="0" count="0" selected="0"/>
          <reference field="2" count="0" selected="0"/>
        </references>
      </pivotArea>
    </format>
    <format dxfId="64">
      <pivotArea outline="0" collapsedLevelsAreSubtotals="1" fieldPosition="0">
        <references count="3">
          <reference field="4294967294" count="1" selected="0">
            <x v="3"/>
          </reference>
          <reference field="0" count="0" selected="0"/>
          <reference field="2" count="1" selected="0">
            <x v="8"/>
          </reference>
        </references>
      </pivotArea>
    </format>
    <format dxfId="63">
      <pivotArea outline="0" collapsedLevelsAreSubtotals="1" fieldPosition="0"/>
    </format>
    <format dxfId="62">
      <pivotArea type="all" dataOnly="0" outline="0" fieldPosition="0"/>
    </format>
    <format dxfId="61">
      <pivotArea field="0" type="button" dataOnly="0" labelOnly="1" outline="0" axis="axisRow" fieldPosition="0"/>
    </format>
    <format dxfId="60">
      <pivotArea field="2" type="button" dataOnly="0" labelOnly="1" outline="0" axis="axisRow" fieldPosition="1"/>
    </format>
    <format dxfId="59">
      <pivotArea dataOnly="0" labelOnly="1" outline="0" fieldPosition="0">
        <references count="1">
          <reference field="4294967294" count="5">
            <x v="0"/>
            <x v="1"/>
            <x v="2"/>
            <x v="3"/>
            <x v="4"/>
          </reference>
        </references>
      </pivotArea>
    </format>
    <format dxfId="58">
      <pivotArea field="0" type="button" dataOnly="0" labelOnly="1" outline="0" axis="axisRow" fieldPosition="0"/>
    </format>
    <format dxfId="57">
      <pivotArea field="2" type="button" dataOnly="0" labelOnly="1" outline="0" axis="axisRow" fieldPosition="1"/>
    </format>
    <format dxfId="56">
      <pivotArea dataOnly="0" labelOnly="1" outline="0" fieldPosition="0">
        <references count="1">
          <reference field="4294967294" count="5">
            <x v="0"/>
            <x v="1"/>
            <x v="2"/>
            <x v="3"/>
            <x v="4"/>
          </reference>
        </references>
      </pivotArea>
    </format>
    <format dxfId="55">
      <pivotArea type="all" dataOnly="0" outline="0" fieldPosition="0"/>
    </format>
    <format dxfId="54">
      <pivotArea field="0" type="button" dataOnly="0" labelOnly="1" outline="0" axis="axisRow" fieldPosition="0"/>
    </format>
    <format dxfId="53">
      <pivotArea field="2" type="button" dataOnly="0" labelOnly="1" outline="0" axis="axisRow" fieldPosition="1"/>
    </format>
    <format dxfId="52">
      <pivotArea dataOnly="0" labelOnly="1" outline="0" fieldPosition="0">
        <references count="1">
          <reference field="4294967294" count="5">
            <x v="0"/>
            <x v="1"/>
            <x v="2"/>
            <x v="3"/>
            <x v="4"/>
          </reference>
        </references>
      </pivotArea>
    </format>
    <format dxfId="51">
      <pivotArea grandRow="1" outline="0" collapsedLevelsAreSubtotals="1" fieldPosition="0"/>
    </format>
    <format dxfId="50">
      <pivotArea dataOnly="0" labelOnly="1" grandRow="1" outline="0" fieldPosition="0"/>
    </format>
    <format dxfId="49">
      <pivotArea field="0" type="button" dataOnly="0" labelOnly="1" outline="0" axis="axisRow" fieldPosition="0"/>
    </format>
    <format dxfId="48">
      <pivotArea field="2" type="button" dataOnly="0" labelOnly="1" outline="0" axis="axisRow" fieldPosition="1"/>
    </format>
    <format dxfId="47">
      <pivotArea dataOnly="0" labelOnly="1" outline="0" fieldPosition="0">
        <references count="1">
          <reference field="4294967294" count="5">
            <x v="0"/>
            <x v="1"/>
            <x v="2"/>
            <x v="3"/>
            <x v="4"/>
          </reference>
        </references>
      </pivotArea>
    </format>
    <format dxfId="46">
      <pivotArea field="0" type="button" dataOnly="0" labelOnly="1" outline="0" axis="axisRow" fieldPosition="0"/>
    </format>
    <format dxfId="45">
      <pivotArea field="2" type="button" dataOnly="0" labelOnly="1" outline="0" axis="axisRow" fieldPosition="1"/>
    </format>
    <format dxfId="44">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location ref="A3:G14" firstHeaderRow="1" firstDataRow="2" firstDataCol="2" rowPageCount="1" colPageCount="1"/>
  <pivotFields count="27">
    <pivotField axis="axisRow" compact="0" outline="0" showAll="0" defaultSubtotal="0">
      <items count="3">
        <item h="1" x="0"/>
        <item x="1"/>
        <item x="2"/>
      </items>
    </pivotField>
    <pivotField axis="axisPage" compact="0" outline="0" multipleItemSelectionAllowed="1" showAll="0" defaultSubtotal="0">
      <items count="5">
        <item h="1" x="0"/>
        <item x="1"/>
        <item x="2"/>
        <item x="3"/>
        <item x="4"/>
      </items>
    </pivotField>
    <pivotField axis="axisRow" compact="0" outline="0" showAll="0" defaultSubtotal="0">
      <items count="10">
        <item x="2"/>
        <item x="4"/>
        <item x="5"/>
        <item x="9"/>
        <item x="0"/>
        <item x="3"/>
        <item x="7"/>
        <item x="8"/>
        <item x="6"/>
        <item x="1"/>
      </items>
    </pivotField>
    <pivotField compact="0" outline="0" showAll="0"/>
    <pivotField compact="0" outline="0" showAll="0"/>
    <pivotField compact="0" outline="0" showAll="0" defaultSubtotal="0"/>
    <pivotField compact="0" outline="0" showAll="0"/>
    <pivotField compact="0" outline="0" showAll="0"/>
    <pivotField dataField="1" compact="0" numFmtId="41" outline="0" showAll="0"/>
    <pivotField compact="0" numFmtId="41" outline="0" showAll="0"/>
    <pivotField dataField="1" compact="0" numFmtId="41" outline="0" showAll="0"/>
    <pivotField compact="0" numFmtId="41"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s>
  <rowFields count="2">
    <field x="0"/>
    <field x="2"/>
  </rowFields>
  <rowItems count="10">
    <i>
      <x v="1"/>
      <x/>
    </i>
    <i r="1">
      <x v="3"/>
    </i>
    <i r="1">
      <x v="9"/>
    </i>
    <i>
      <x v="2"/>
      <x/>
    </i>
    <i r="1">
      <x v="2"/>
    </i>
    <i r="1">
      <x v="4"/>
    </i>
    <i r="1">
      <x v="5"/>
    </i>
    <i r="1">
      <x v="6"/>
    </i>
    <i r="1">
      <x v="9"/>
    </i>
    <i t="grand">
      <x/>
    </i>
  </rowItems>
  <colFields count="1">
    <field x="-2"/>
  </colFields>
  <colItems count="5">
    <i>
      <x/>
    </i>
    <i i="1">
      <x v="1"/>
    </i>
    <i i="2">
      <x v="2"/>
    </i>
    <i i="3">
      <x v="3"/>
    </i>
    <i i="4">
      <x v="4"/>
    </i>
  </colItems>
  <pageFields count="1">
    <pageField fld="1" hier="-1"/>
  </pageFields>
  <dataFields count="5">
    <dataField name="Sum of Sum of QTY." fld="8" baseField="0" baseItem="0"/>
    <dataField name="Sum of BASIC VALUE" fld="10" baseField="0" baseItem="0"/>
    <dataField name="Sum of 1.00%" fld="24" baseField="26" baseItem="4"/>
    <dataField name="Sum of 2.00%" fld="25" baseField="5" baseItem="0"/>
    <dataField name="Sum of 5.00%2" fld="26" baseField="5" baseItem="0"/>
  </dataFields>
  <formats count="5">
    <format dxfId="43">
      <pivotArea dataOnly="0" labelOnly="1" outline="0" fieldPosition="0">
        <references count="2">
          <reference field="0" count="1" selected="0">
            <x v="0"/>
          </reference>
          <reference field="2" count="1">
            <x v="0"/>
          </reference>
        </references>
      </pivotArea>
    </format>
    <format dxfId="42">
      <pivotArea outline="0" collapsedLevelsAreSubtotals="1" fieldPosition="0">
        <references count="3">
          <reference field="4294967294" count="2" selected="0">
            <x v="0"/>
            <x v="1"/>
          </reference>
          <reference field="0" count="0" selected="0"/>
          <reference field="2" count="0" selected="0"/>
        </references>
      </pivotArea>
    </format>
    <format dxfId="41">
      <pivotArea outline="0" collapsedLevelsAreSubtotals="1" fieldPosition="0">
        <references count="3">
          <reference field="4294967294" count="1" selected="0">
            <x v="3"/>
          </reference>
          <reference field="0" count="0" selected="0"/>
          <reference field="2" count="1" selected="0">
            <x v="8"/>
          </reference>
        </references>
      </pivotArea>
    </format>
    <format dxfId="40">
      <pivotArea outline="0" collapsedLevelsAreSubtotals="1" fieldPosition="0"/>
    </format>
    <format dxfId="39">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location ref="A3:G14" firstHeaderRow="1" firstDataRow="2" firstDataCol="2" rowPageCount="1" colPageCount="1"/>
  <pivotFields count="27">
    <pivotField axis="axisRow" compact="0" outline="0" showAll="0" defaultSubtotal="0">
      <items count="3">
        <item x="0"/>
        <item h="1" x="1"/>
        <item h="1" x="2"/>
      </items>
    </pivotField>
    <pivotField axis="axisPage" compact="0" outline="0" multipleItemSelectionAllowed="1" showAll="0" defaultSubtotal="0">
      <items count="5">
        <item x="0"/>
        <item x="1"/>
        <item x="2"/>
        <item x="3"/>
        <item x="4"/>
      </items>
    </pivotField>
    <pivotField axis="axisRow" compact="0" outline="0" showAll="0" defaultSubtotal="0">
      <items count="10">
        <item x="2"/>
        <item x="4"/>
        <item x="5"/>
        <item x="9"/>
        <item x="0"/>
        <item x="3"/>
        <item x="7"/>
        <item x="8"/>
        <item x="6"/>
        <item x="1"/>
      </items>
    </pivotField>
    <pivotField compact="0" outline="0" showAll="0"/>
    <pivotField compact="0" outline="0" showAll="0"/>
    <pivotField compact="0" outline="0" showAll="0" defaultSubtotal="0"/>
    <pivotField compact="0" outline="0" showAll="0"/>
    <pivotField compact="0" outline="0" showAll="0"/>
    <pivotField dataField="1" compact="0" numFmtId="41" outline="0" showAll="0"/>
    <pivotField compact="0" numFmtId="41" outline="0" showAll="0"/>
    <pivotField dataField="1" compact="0" numFmtId="41" outline="0" showAll="0"/>
    <pivotField compact="0" numFmtId="41"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s>
  <rowFields count="2">
    <field x="0"/>
    <field x="2"/>
  </rowFields>
  <rowItems count="10">
    <i>
      <x/>
      <x/>
    </i>
    <i r="1">
      <x v="1"/>
    </i>
    <i r="1">
      <x v="2"/>
    </i>
    <i r="1">
      <x v="4"/>
    </i>
    <i r="1">
      <x v="5"/>
    </i>
    <i r="1">
      <x v="6"/>
    </i>
    <i r="1">
      <x v="7"/>
    </i>
    <i r="1">
      <x v="8"/>
    </i>
    <i r="1">
      <x v="9"/>
    </i>
    <i t="grand">
      <x/>
    </i>
  </rowItems>
  <colFields count="1">
    <field x="-2"/>
  </colFields>
  <colItems count="5">
    <i>
      <x/>
    </i>
    <i i="1">
      <x v="1"/>
    </i>
    <i i="2">
      <x v="2"/>
    </i>
    <i i="3">
      <x v="3"/>
    </i>
    <i i="4">
      <x v="4"/>
    </i>
  </colItems>
  <pageFields count="1">
    <pageField fld="1" hier="-1"/>
  </pageFields>
  <dataFields count="5">
    <dataField name="Sum of Sum of QTY." fld="8" baseField="0" baseItem="0"/>
    <dataField name="Sum of BASIC VALUE" fld="10" baseField="0" baseItem="0"/>
    <dataField name="Sum of 1.00%" fld="24" baseField="26" baseItem="4"/>
    <dataField name="Sum of 2.00%" fld="25" baseField="5" baseItem="0"/>
    <dataField name="Sum of 5.00%2" fld="26" baseField="5" baseItem="0"/>
  </dataFields>
  <formats count="5">
    <format dxfId="38">
      <pivotArea dataOnly="0" labelOnly="1" outline="0" fieldPosition="0">
        <references count="2">
          <reference field="0" count="1" selected="0">
            <x v="0"/>
          </reference>
          <reference field="2" count="1">
            <x v="0"/>
          </reference>
        </references>
      </pivotArea>
    </format>
    <format dxfId="37">
      <pivotArea outline="0" collapsedLevelsAreSubtotals="1" fieldPosition="0">
        <references count="3">
          <reference field="4294967294" count="2" selected="0">
            <x v="0"/>
            <x v="1"/>
          </reference>
          <reference field="0" count="0" selected="0"/>
          <reference field="2" count="0" selected="0"/>
        </references>
      </pivotArea>
    </format>
    <format dxfId="36">
      <pivotArea outline="0" collapsedLevelsAreSubtotals="1" fieldPosition="0">
        <references count="3">
          <reference field="4294967294" count="1" selected="0">
            <x v="3"/>
          </reference>
          <reference field="0" count="0" selected="0"/>
          <reference field="2" count="1" selected="0">
            <x v="8"/>
          </reference>
        </references>
      </pivotArea>
    </format>
    <format dxfId="35">
      <pivotArea outline="0" collapsedLevelsAreSubtotals="1" fieldPosition="0"/>
    </format>
    <format dxfId="34">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location ref="A3:G14" firstHeaderRow="1" firstDataRow="2" firstDataCol="4"/>
  <pivotFields count="43">
    <pivotField compact="0" outline="0" showAll="0"/>
    <pivotField axis="axisRow" compact="0" outline="0" showAll="0" defaultSubtotal="0">
      <items count="6">
        <item sd="0" x="1"/>
        <item sd="0" x="3"/>
        <item sd="0" x="2"/>
        <item sd="0" x="0"/>
        <item sd="0" x="5"/>
        <item sd="0" x="4"/>
      </items>
    </pivotField>
    <pivotField compact="0" outline="0" showAll="0"/>
    <pivotField axis="axisRow" compact="0" outline="0" showAll="0" defaultSubtotal="0">
      <items count="34">
        <item sd="0" x="33"/>
        <item sd="0" x="30"/>
        <item sd="0" x="31"/>
        <item sd="0" x="32"/>
        <item sd="0" x="24"/>
        <item sd="0" x="3"/>
        <item sd="0" x="6"/>
        <item sd="0" x="13"/>
        <item sd="0" x="7"/>
        <item sd="0" x="25"/>
        <item sd="0" x="16"/>
        <item sd="0" x="23"/>
        <item sd="0" x="22"/>
        <item sd="0" x="21"/>
        <item sd="0" x="26"/>
        <item sd="0" x="28"/>
        <item sd="0" x="27"/>
        <item sd="0" x="29"/>
        <item sd="0" x="18"/>
        <item sd="0" x="5"/>
        <item sd="0" x="9"/>
        <item sd="0" x="17"/>
        <item sd="0" x="8"/>
        <item sd="0" x="0"/>
        <item sd="0" x="12"/>
        <item sd="0" x="19"/>
        <item sd="0" x="20"/>
        <item sd="0" x="14"/>
        <item sd="0" x="4"/>
        <item sd="0" x="1"/>
        <item sd="0" x="10"/>
        <item sd="0" x="11"/>
        <item sd="0" x="15"/>
        <item sd="0" x="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2">
        <item x="1"/>
        <item x="0"/>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2">
        <item x="8"/>
        <item x="7"/>
        <item x="5"/>
        <item x="3"/>
        <item x="1"/>
        <item x="2"/>
        <item x="4"/>
        <item x="6"/>
        <item x="10"/>
        <item x="11"/>
        <item x="9"/>
        <item x="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43" outline="0" showAll="0"/>
    <pivotField compact="0" numFmtId="41" outline="0" showAll="0"/>
    <pivotField compact="0" numFmtId="41" outline="0" showAll="0"/>
    <pivotField compact="0" outline="0" showAll="0"/>
    <pivotField compact="0" numFmtId="41" outline="0" showAll="0"/>
    <pivotField compact="0" numFmtId="41" outline="0" showAll="0"/>
    <pivotField compact="0" outline="0" showAll="0"/>
    <pivotField compact="0" outline="0" showAll="0"/>
    <pivotField compact="0" outline="0" showAll="0"/>
    <pivotField compact="0" outline="0" showAll="0"/>
    <pivotField compact="0" outline="0" showAll="0"/>
    <pivotField dataField="1" compact="0" numFmtId="41" outline="0" showAll="0"/>
    <pivotField dataField="1" compact="0" outline="0" showAll="0"/>
    <pivotField dataField="1" compact="0" outline="0" showAll="0"/>
    <pivotField compact="0" outline="0" showAll="0"/>
  </pivotFields>
  <rowFields count="4">
    <field x="13"/>
    <field x="1"/>
    <field x="3"/>
    <field x="20"/>
  </rowFields>
  <rowItems count="10">
    <i>
      <x/>
      <x v="1"/>
    </i>
    <i r="1">
      <x v="2"/>
    </i>
    <i r="1">
      <x v="3"/>
    </i>
    <i r="1">
      <x v="4"/>
    </i>
    <i r="1">
      <x v="5"/>
    </i>
    <i>
      <x v="1"/>
      <x/>
    </i>
    <i r="1">
      <x v="1"/>
    </i>
    <i r="1">
      <x v="2"/>
    </i>
    <i r="1">
      <x v="3"/>
    </i>
    <i t="grand">
      <x/>
    </i>
  </rowItems>
  <colFields count="1">
    <field x="-2"/>
  </colFields>
  <colItems count="3">
    <i>
      <x/>
    </i>
    <i i="1">
      <x v="1"/>
    </i>
    <i i="2">
      <x v="2"/>
    </i>
  </colItems>
  <dataFields count="3">
    <dataField name="Sum of CLEARING CHARGES" fld="39" baseField="0" baseItem="0" numFmtId="41"/>
    <dataField name="Sum of IMPORT FREIGHT" fld="40" baseField="3" baseItem="3"/>
    <dataField name="Sum of LOCAL FREIGHT" fld="41" baseField="3" baseItem="3"/>
  </dataFields>
  <formats count="34">
    <format dxfId="33">
      <pivotArea dataOnly="0" labelOnly="1" outline="0" fieldPosition="0">
        <references count="1">
          <reference field="4294967294" count="3">
            <x v="0"/>
            <x v="1"/>
            <x v="2"/>
          </reference>
        </references>
      </pivotArea>
    </format>
    <format dxfId="32">
      <pivotArea field="13" type="button" dataOnly="0" labelOnly="1" outline="0" axis="axisRow" fieldPosition="0"/>
    </format>
    <format dxfId="31">
      <pivotArea field="1" type="button" dataOnly="0" labelOnly="1" outline="0" axis="axisRow" fieldPosition="1"/>
    </format>
    <format dxfId="30">
      <pivotArea field="3" type="button" dataOnly="0" labelOnly="1" outline="0" axis="axisRow" fieldPosition="2"/>
    </format>
    <format dxfId="29">
      <pivotArea field="20" type="button" dataOnly="0" labelOnly="1" outline="0" axis="axisRow" fieldPosition="3"/>
    </format>
    <format dxfId="28">
      <pivotArea dataOnly="0" labelOnly="1" outline="0" fieldPosition="0">
        <references count="1">
          <reference field="4294967294" count="3">
            <x v="0"/>
            <x v="1"/>
            <x v="2"/>
          </reference>
        </references>
      </pivotArea>
    </format>
    <format dxfId="27">
      <pivotArea field="13" type="button" dataOnly="0" labelOnly="1" outline="0" axis="axisRow" fieldPosition="0"/>
    </format>
    <format dxfId="26">
      <pivotArea field="1" type="button" dataOnly="0" labelOnly="1" outline="0" axis="axisRow" fieldPosition="1"/>
    </format>
    <format dxfId="25">
      <pivotArea field="3" type="button" dataOnly="0" labelOnly="1" outline="0" axis="axisRow" fieldPosition="2"/>
    </format>
    <format dxfId="24">
      <pivotArea field="20" type="button" dataOnly="0" labelOnly="1" outline="0" axis="axisRow" fieldPosition="3"/>
    </format>
    <format dxfId="23">
      <pivotArea dataOnly="0" labelOnly="1" outline="0" fieldPosition="0">
        <references count="1">
          <reference field="4294967294" count="3">
            <x v="0"/>
            <x v="1"/>
            <x v="2"/>
          </reference>
        </references>
      </pivotArea>
    </format>
    <format dxfId="22">
      <pivotArea outline="0" fieldPosition="0">
        <references count="1">
          <reference field="4294967294" count="1">
            <x v="0"/>
          </reference>
        </references>
      </pivotArea>
    </format>
    <format dxfId="21">
      <pivotArea outline="0" collapsedLevelsAreSubtotals="1" fieldPosition="0">
        <references count="4">
          <reference field="4294967294" count="1" selected="0">
            <x v="1"/>
          </reference>
          <reference field="1" count="1" selected="0">
            <x v="1"/>
          </reference>
          <reference field="3" count="1" selected="0">
            <x v="3"/>
          </reference>
          <reference field="13" count="1" selected="0">
            <x v="0"/>
          </reference>
        </references>
      </pivotArea>
    </format>
    <format dxfId="20">
      <pivotArea outline="0" collapsedLevelsAreSubtotals="1" fieldPosition="0">
        <references count="4">
          <reference field="4294967294" count="1" selected="0">
            <x v="2"/>
          </reference>
          <reference field="1" count="1" selected="0">
            <x v="1"/>
          </reference>
          <reference field="3" count="1" selected="0">
            <x v="3"/>
          </reference>
          <reference field="13" count="1" selected="0">
            <x v="0"/>
          </reference>
        </references>
      </pivotArea>
    </format>
    <format dxfId="19">
      <pivotArea outline="0" collapsedLevelsAreSubtotals="1" fieldPosition="0">
        <references count="2">
          <reference field="1" count="0" selected="0"/>
          <reference field="13" count="0" selected="0"/>
        </references>
      </pivotArea>
    </format>
    <format dxfId="18">
      <pivotArea field="13" type="button" dataOnly="0" labelOnly="1" outline="0" axis="axisRow" fieldPosition="0"/>
    </format>
    <format dxfId="17">
      <pivotArea field="1" type="button" dataOnly="0" labelOnly="1" outline="0" axis="axisRow" fieldPosition="1"/>
    </format>
    <format dxfId="16">
      <pivotArea field="3" type="button" dataOnly="0" labelOnly="1" outline="0" axis="axisRow" fieldPosition="2"/>
    </format>
    <format dxfId="15">
      <pivotArea field="20" type="button" dataOnly="0" labelOnly="1" outline="0" axis="axisRow" fieldPosition="3"/>
    </format>
    <format dxfId="14">
      <pivotArea dataOnly="0" labelOnly="1" outline="0" fieldPosition="0">
        <references count="1">
          <reference field="13" count="0"/>
        </references>
      </pivotArea>
    </format>
    <format dxfId="13">
      <pivotArea dataOnly="0" labelOnly="1" outline="0" fieldPosition="0">
        <references count="2">
          <reference field="1" count="5">
            <x v="1"/>
            <x v="2"/>
            <x v="3"/>
            <x v="4"/>
            <x v="5"/>
          </reference>
          <reference field="13" count="1" selected="0">
            <x v="0"/>
          </reference>
        </references>
      </pivotArea>
    </format>
    <format dxfId="12">
      <pivotArea dataOnly="0" labelOnly="1" outline="0" fieldPosition="0">
        <references count="2">
          <reference field="1" count="4">
            <x v="0"/>
            <x v="1"/>
            <x v="2"/>
            <x v="3"/>
          </reference>
          <reference field="13" count="1" selected="0">
            <x v="1"/>
          </reference>
        </references>
      </pivotArea>
    </format>
    <format dxfId="11">
      <pivotArea dataOnly="0" labelOnly="1" outline="0" fieldPosition="0">
        <references count="1">
          <reference field="4294967294" count="3">
            <x v="0"/>
            <x v="1"/>
            <x v="2"/>
          </reference>
        </references>
      </pivotArea>
    </format>
    <format dxfId="10">
      <pivotArea grandRow="1" outline="0" collapsedLevelsAreSubtotals="1" fieldPosition="0"/>
    </format>
    <format dxfId="9">
      <pivotArea dataOnly="0" labelOnly="1" grandRow="1" outline="0" fieldPosition="0"/>
    </format>
    <format dxfId="8">
      <pivotArea field="13" grandRow="1" outline="0" collapsedLevelsAreSubtotals="1" axis="axisRow" fieldPosition="0">
        <references count="1">
          <reference field="4294967294" count="1" selected="0">
            <x v="2"/>
          </reference>
        </references>
      </pivotArea>
    </format>
    <format dxfId="7">
      <pivotArea field="13" grandRow="1" outline="0" collapsedLevelsAreSubtotals="1" axis="axisRow" fieldPosition="0">
        <references count="1">
          <reference field="4294967294" count="1" selected="0">
            <x v="1"/>
          </reference>
        </references>
      </pivotArea>
    </format>
    <format dxfId="6">
      <pivotArea outline="0" collapsedLevelsAreSubtotals="1" fieldPosition="0">
        <references count="2">
          <reference field="1" count="0" selected="0"/>
          <reference field="13" count="0" selected="0"/>
        </references>
      </pivotArea>
    </format>
    <format dxfId="5">
      <pivotArea grandRow="1" outline="0" collapsedLevelsAreSubtotals="1" fieldPosition="0"/>
    </format>
    <format dxfId="4">
      <pivotArea grandRow="1" outline="0" collapsedLevelsAreSubtotals="1" fieldPosition="0"/>
    </format>
    <format dxfId="3">
      <pivotArea field="13" type="button" dataOnly="0" labelOnly="1" outline="0" axis="axisRow" fieldPosition="0"/>
    </format>
    <format dxfId="2">
      <pivotArea field="1" type="button" dataOnly="0" labelOnly="1" outline="0" axis="axisRow" fieldPosition="1"/>
    </format>
    <format dxfId="1">
      <pivotArea field="3" type="button" dataOnly="0" labelOnly="1" outline="0" axis="axisRow" fieldPosition="2"/>
    </format>
    <format dxfId="0">
      <pivotArea field="20" type="button" dataOnly="0" labelOnly="1" outline="0" axis="axisRow" fieldPosition="3"/>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246"/>
  <sheetViews>
    <sheetView zoomScale="80" zoomScaleNormal="80" workbookViewId="0">
      <pane xSplit="6" ySplit="4" topLeftCell="G839" activePane="bottomRight" state="frozen"/>
      <selection pane="topRight" activeCell="G1" sqref="G1"/>
      <selection pane="bottomLeft" activeCell="A5" sqref="A5"/>
      <selection pane="bottomRight" activeCell="D744" sqref="D744"/>
    </sheetView>
  </sheetViews>
  <sheetFormatPr defaultRowHeight="15" x14ac:dyDescent="0.25"/>
  <cols>
    <col min="1" max="1" width="7.140625" style="15" customWidth="1"/>
    <col min="2" max="2" width="10.28515625" style="15" bestFit="1" customWidth="1"/>
    <col min="3" max="3" width="10.28515625" style="15" customWidth="1"/>
    <col min="4" max="4" width="13.5703125" customWidth="1"/>
    <col min="5" max="5" width="32.7109375" bestFit="1" customWidth="1"/>
    <col min="6" max="6" width="11.7109375" bestFit="1" customWidth="1"/>
    <col min="7" max="7" width="18.42578125" bestFit="1" customWidth="1"/>
    <col min="8" max="8" width="4.85546875" customWidth="1"/>
    <col min="9" max="9" width="16.7109375" customWidth="1"/>
    <col min="10" max="10" width="17.7109375" customWidth="1"/>
    <col min="11" max="11" width="17.42578125" customWidth="1"/>
    <col min="12" max="12" width="14.42578125" bestFit="1" customWidth="1"/>
    <col min="13" max="13" width="10.85546875" customWidth="1"/>
    <col min="14" max="14" width="13.5703125" bestFit="1" customWidth="1"/>
    <col min="15" max="16" width="10.85546875" customWidth="1"/>
    <col min="17" max="17" width="8.7109375" customWidth="1"/>
    <col min="18" max="18" width="9.28515625" customWidth="1"/>
    <col min="19" max="19" width="11.5703125" customWidth="1"/>
    <col min="20" max="20" width="10.85546875" customWidth="1"/>
    <col min="21" max="21" width="9.28515625" customWidth="1"/>
    <col min="22" max="22" width="8.140625" customWidth="1"/>
    <col min="23" max="23" width="8.42578125" customWidth="1"/>
    <col min="24" max="25" width="10.5703125" customWidth="1"/>
    <col min="26" max="26" width="13.5703125" customWidth="1"/>
    <col min="27" max="27" width="9" customWidth="1"/>
    <col min="28" max="42" width="8.85546875" hidden="1" customWidth="1"/>
    <col min="44" max="44" width="14.42578125" bestFit="1" customWidth="1"/>
    <col min="45" max="45" width="14.5703125" customWidth="1"/>
    <col min="46" max="46" width="18.7109375" bestFit="1" customWidth="1"/>
    <col min="47" max="47" width="14.42578125" bestFit="1" customWidth="1"/>
    <col min="48" max="48" width="13.5703125" bestFit="1" customWidth="1"/>
    <col min="49" max="49" width="14.28515625" customWidth="1"/>
    <col min="50" max="50" width="14.28515625" bestFit="1" customWidth="1"/>
    <col min="51" max="51" width="12.42578125" bestFit="1" customWidth="1"/>
    <col min="52" max="52" width="13.5703125" bestFit="1" customWidth="1"/>
  </cols>
  <sheetData>
    <row r="1" spans="1:52" s="14" customFormat="1" ht="14.45" x14ac:dyDescent="0.3">
      <c r="A1" s="79" t="s">
        <v>1352</v>
      </c>
      <c r="B1" s="15"/>
      <c r="C1" s="15"/>
      <c r="AT1" s="22" t="s">
        <v>1281</v>
      </c>
      <c r="AU1" s="21">
        <v>0.12</v>
      </c>
    </row>
    <row r="2" spans="1:52" s="14" customFormat="1" ht="14.45" x14ac:dyDescent="0.3">
      <c r="A2" s="15"/>
      <c r="B2" s="15"/>
      <c r="C2" s="15"/>
      <c r="AT2" s="35" t="s">
        <v>1283</v>
      </c>
      <c r="AU2" s="51">
        <f>AU1/2</f>
        <v>0.06</v>
      </c>
      <c r="AV2" s="51">
        <f>AU1/2</f>
        <v>0.06</v>
      </c>
    </row>
    <row r="3" spans="1:52" ht="14.45" x14ac:dyDescent="0.3">
      <c r="M3" s="202" t="s">
        <v>1273</v>
      </c>
      <c r="N3" s="202"/>
      <c r="O3" s="202"/>
      <c r="P3" s="202"/>
      <c r="Q3" s="202"/>
      <c r="R3" s="202"/>
      <c r="S3" s="202" t="s">
        <v>1274</v>
      </c>
      <c r="T3" s="202"/>
      <c r="U3" s="202"/>
      <c r="V3" s="202"/>
      <c r="W3" s="202"/>
      <c r="X3" s="202"/>
      <c r="Y3" s="202" t="s">
        <v>1275</v>
      </c>
      <c r="Z3" s="202"/>
      <c r="AA3" s="202"/>
      <c r="AQ3" s="206" t="s">
        <v>1282</v>
      </c>
      <c r="AR3" s="206"/>
      <c r="AS3" s="206"/>
      <c r="AT3" s="206"/>
      <c r="AU3" s="205" t="s">
        <v>1271</v>
      </c>
      <c r="AV3" s="205"/>
      <c r="AW3" s="205"/>
      <c r="AX3" s="201" t="s">
        <v>1284</v>
      </c>
      <c r="AY3" s="201"/>
      <c r="AZ3" s="201"/>
    </row>
    <row r="4" spans="1:52" ht="28.9" x14ac:dyDescent="0.3">
      <c r="A4" s="6" t="s">
        <v>1270</v>
      </c>
      <c r="B4" s="11" t="s">
        <v>0</v>
      </c>
      <c r="C4" s="11" t="s">
        <v>1363</v>
      </c>
      <c r="D4" s="6" t="s">
        <v>1</v>
      </c>
      <c r="E4" s="6" t="s">
        <v>2</v>
      </c>
      <c r="F4" s="11" t="s">
        <v>3</v>
      </c>
      <c r="G4" s="6" t="s">
        <v>4</v>
      </c>
      <c r="H4" s="11" t="s">
        <v>5</v>
      </c>
      <c r="I4" s="1" t="s">
        <v>6</v>
      </c>
      <c r="J4" s="1" t="s">
        <v>1267</v>
      </c>
      <c r="K4" s="1" t="s">
        <v>1268</v>
      </c>
      <c r="L4" s="1" t="s">
        <v>1269</v>
      </c>
      <c r="M4" s="87">
        <v>0.06</v>
      </c>
      <c r="N4" s="87">
        <v>0.125</v>
      </c>
      <c r="O4" s="87">
        <v>0.14000000000000001</v>
      </c>
      <c r="P4" s="87">
        <v>0.17</v>
      </c>
      <c r="Q4" s="16">
        <v>2E-3</v>
      </c>
      <c r="R4" s="16">
        <v>1E-3</v>
      </c>
      <c r="S4" s="16">
        <v>0.04</v>
      </c>
      <c r="T4" s="16">
        <v>0.05</v>
      </c>
      <c r="U4" s="16">
        <v>0.125</v>
      </c>
      <c r="V4" s="16">
        <v>0.13750000000000001</v>
      </c>
      <c r="W4" s="16">
        <v>0.15</v>
      </c>
      <c r="X4" s="16">
        <v>0.2</v>
      </c>
      <c r="Y4" s="16">
        <v>0.01</v>
      </c>
      <c r="Z4" s="16">
        <v>0.02</v>
      </c>
      <c r="AA4" s="16">
        <v>0.05</v>
      </c>
      <c r="AB4" s="203" t="s">
        <v>1276</v>
      </c>
      <c r="AC4" s="203"/>
      <c r="AD4" s="203"/>
      <c r="AE4" s="203"/>
      <c r="AF4" s="203"/>
      <c r="AG4" s="203"/>
      <c r="AH4" s="204" t="s">
        <v>1277</v>
      </c>
      <c r="AI4" s="204"/>
      <c r="AJ4" s="204"/>
      <c r="AK4" s="204"/>
      <c r="AL4" s="204"/>
      <c r="AM4" s="204"/>
      <c r="AN4" s="204" t="s">
        <v>1275</v>
      </c>
      <c r="AO4" s="204"/>
      <c r="AP4" s="204"/>
      <c r="AQ4" s="23" t="s">
        <v>1272</v>
      </c>
      <c r="AR4" s="24" t="s">
        <v>1278</v>
      </c>
      <c r="AS4" s="45" t="s">
        <v>1279</v>
      </c>
      <c r="AT4" s="24" t="s">
        <v>1280</v>
      </c>
      <c r="AU4" s="28" t="s">
        <v>1278</v>
      </c>
      <c r="AV4" s="28" t="s">
        <v>1279</v>
      </c>
      <c r="AW4" s="28" t="s">
        <v>1280</v>
      </c>
      <c r="AX4" s="40" t="s">
        <v>1278</v>
      </c>
      <c r="AY4" s="40" t="s">
        <v>1279</v>
      </c>
      <c r="AZ4" s="40" t="s">
        <v>1280</v>
      </c>
    </row>
    <row r="5" spans="1:52" ht="14.45" x14ac:dyDescent="0.3">
      <c r="A5" s="5" t="s">
        <v>7</v>
      </c>
      <c r="B5" s="5" t="s">
        <v>8</v>
      </c>
      <c r="C5" s="5" t="s">
        <v>1354</v>
      </c>
      <c r="D5" s="3" t="s">
        <v>9</v>
      </c>
      <c r="E5" s="3" t="s">
        <v>10</v>
      </c>
      <c r="F5" s="3" t="s">
        <v>11</v>
      </c>
      <c r="G5" s="3" t="s">
        <v>12</v>
      </c>
      <c r="H5" s="3" t="s">
        <v>13</v>
      </c>
      <c r="I5" s="17">
        <v>4006</v>
      </c>
      <c r="J5" s="17">
        <v>21247.82</v>
      </c>
      <c r="K5" s="17">
        <v>20430.599999999999</v>
      </c>
      <c r="L5" s="17">
        <v>817.22</v>
      </c>
      <c r="M5" s="17"/>
      <c r="N5" s="17"/>
      <c r="O5" s="17"/>
      <c r="P5" s="17"/>
      <c r="Q5" s="17"/>
      <c r="R5" s="17"/>
      <c r="S5" s="17">
        <v>817.22</v>
      </c>
      <c r="T5" s="17"/>
      <c r="U5" s="17"/>
      <c r="V5" s="17"/>
      <c r="W5" s="17"/>
      <c r="X5" s="17"/>
      <c r="Y5" s="17"/>
      <c r="Z5" s="17"/>
      <c r="AA5" s="17"/>
      <c r="AB5">
        <f t="shared" ref="AB5:AB68" si="0">IF(M5&gt;0,M$4,0)</f>
        <v>0</v>
      </c>
      <c r="AC5" s="14">
        <f t="shared" ref="AC5:AC68" si="1">IF(N5&gt;0,N$4,0)</f>
        <v>0</v>
      </c>
      <c r="AD5" s="14">
        <f t="shared" ref="AD5:AD68" si="2">IF(O5&gt;0,O$4,0)</f>
        <v>0</v>
      </c>
      <c r="AE5" s="14">
        <f t="shared" ref="AE5:AE68" si="3">IF(P5&gt;0,P$4,0)</f>
        <v>0</v>
      </c>
      <c r="AF5" s="14">
        <f t="shared" ref="AF5:AF68" si="4">IF(Q5&gt;0,Q$4,0)</f>
        <v>0</v>
      </c>
      <c r="AG5" s="14">
        <f t="shared" ref="AG5:AG68" si="5">IF(R5&gt;0,R$4,0)</f>
        <v>0</v>
      </c>
      <c r="AH5" s="14">
        <f t="shared" ref="AH5:AH68" si="6">IF(S5&gt;0,S$4,0)</f>
        <v>0.04</v>
      </c>
      <c r="AI5" s="14">
        <f t="shared" ref="AI5:AI68" si="7">IF(T5&gt;0,T$4,0)</f>
        <v>0</v>
      </c>
      <c r="AJ5" s="14">
        <f t="shared" ref="AJ5:AJ68" si="8">IF(U5&gt;0,U$4,0)</f>
        <v>0</v>
      </c>
      <c r="AK5" s="14">
        <f t="shared" ref="AK5:AK68" si="9">IF(V5&gt;0,V$4,0)</f>
        <v>0</v>
      </c>
      <c r="AL5" s="14">
        <f t="shared" ref="AL5:AL68" si="10">IF(W5&gt;0,W$4,0)</f>
        <v>0</v>
      </c>
      <c r="AM5" s="14">
        <f t="shared" ref="AM5:AM68" si="11">IF(X5&gt;0,X$4,0)</f>
        <v>0</v>
      </c>
      <c r="AN5" s="14">
        <f t="shared" ref="AN5:AN68" si="12">IF(Y5&gt;0,Y$4,0)</f>
        <v>0</v>
      </c>
      <c r="AO5" s="14">
        <f t="shared" ref="AO5:AO68" si="13">IF(Z5&gt;0,Z$4,0)</f>
        <v>0</v>
      </c>
      <c r="AP5" s="14">
        <f t="shared" ref="AP5:AP68" si="14">IF(AA5&gt;0,AA$4,0)</f>
        <v>0</v>
      </c>
      <c r="AQ5" s="25">
        <f>SUM(AB5:AP5)</f>
        <v>0.04</v>
      </c>
      <c r="AR5" s="26">
        <f>SUM(AB5:AG5)*K5</f>
        <v>0</v>
      </c>
      <c r="AS5" s="26">
        <f>SUM(AH5:AM5)*K5</f>
        <v>817.22399999999993</v>
      </c>
      <c r="AT5" s="26">
        <f>SUM(AN5:AP5)*K5</f>
        <v>0</v>
      </c>
      <c r="AU5" s="29">
        <f>K5*$AU$2</f>
        <v>1225.8359999999998</v>
      </c>
      <c r="AV5" s="29">
        <f>K5*$AV$2</f>
        <v>1225.8359999999998</v>
      </c>
      <c r="AW5" s="29"/>
      <c r="AX5" s="39">
        <f t="shared" ref="AX5:AX68" si="15">AU5-AR5</f>
        <v>1225.8359999999998</v>
      </c>
      <c r="AY5" s="39">
        <f t="shared" ref="AY5:AY68" si="16">AV5-AS5</f>
        <v>408.61199999999985</v>
      </c>
      <c r="AZ5" s="39">
        <f t="shared" ref="AZ5:AZ68" si="17">AW5-AT5</f>
        <v>0</v>
      </c>
    </row>
    <row r="6" spans="1:52" ht="14.45" x14ac:dyDescent="0.3">
      <c r="A6" s="5" t="s">
        <v>7</v>
      </c>
      <c r="B6" s="5" t="s">
        <v>8</v>
      </c>
      <c r="C6" s="5"/>
      <c r="D6" s="2" t="s">
        <v>14</v>
      </c>
      <c r="E6" s="2" t="s">
        <v>15</v>
      </c>
      <c r="F6" s="2" t="s">
        <v>16</v>
      </c>
      <c r="G6" s="2" t="s">
        <v>17</v>
      </c>
      <c r="H6" s="2" t="s">
        <v>13</v>
      </c>
      <c r="I6" s="18">
        <v>25</v>
      </c>
      <c r="J6" s="18">
        <v>325313.61</v>
      </c>
      <c r="K6" s="18">
        <v>318934.91000000003</v>
      </c>
      <c r="L6" s="18">
        <v>6378.7</v>
      </c>
      <c r="M6" s="18"/>
      <c r="N6" s="18"/>
      <c r="O6" s="18"/>
      <c r="P6" s="18"/>
      <c r="Q6" s="18"/>
      <c r="R6" s="18"/>
      <c r="S6" s="18"/>
      <c r="T6" s="18"/>
      <c r="U6" s="18"/>
      <c r="V6" s="18"/>
      <c r="W6" s="18"/>
      <c r="X6" s="18"/>
      <c r="Y6" s="18"/>
      <c r="Z6" s="18">
        <v>6378.7</v>
      </c>
      <c r="AA6" s="18"/>
      <c r="AB6" s="14">
        <f t="shared" si="0"/>
        <v>0</v>
      </c>
      <c r="AC6" s="14">
        <f t="shared" si="1"/>
        <v>0</v>
      </c>
      <c r="AD6" s="14">
        <f t="shared" si="2"/>
        <v>0</v>
      </c>
      <c r="AE6" s="14">
        <f t="shared" si="3"/>
        <v>0</v>
      </c>
      <c r="AF6" s="14">
        <f t="shared" si="4"/>
        <v>0</v>
      </c>
      <c r="AG6" s="14">
        <f t="shared" si="5"/>
        <v>0</v>
      </c>
      <c r="AH6" s="14">
        <f t="shared" si="6"/>
        <v>0</v>
      </c>
      <c r="AI6" s="14">
        <f t="shared" si="7"/>
        <v>0</v>
      </c>
      <c r="AJ6" s="14">
        <f t="shared" si="8"/>
        <v>0</v>
      </c>
      <c r="AK6" s="14">
        <f t="shared" si="9"/>
        <v>0</v>
      </c>
      <c r="AL6" s="14">
        <f t="shared" si="10"/>
        <v>0</v>
      </c>
      <c r="AM6" s="14">
        <f t="shared" si="11"/>
        <v>0</v>
      </c>
      <c r="AN6" s="14">
        <f t="shared" si="12"/>
        <v>0</v>
      </c>
      <c r="AO6" s="14">
        <f t="shared" si="13"/>
        <v>0.02</v>
      </c>
      <c r="AP6" s="14">
        <f t="shared" si="14"/>
        <v>0</v>
      </c>
      <c r="AQ6" s="25">
        <f t="shared" ref="AQ6:AQ69" si="18">SUM(AB6:AP6)</f>
        <v>0.02</v>
      </c>
      <c r="AR6" s="27">
        <f t="shared" ref="AR6:AR69" si="19">SUM(AB6:AG6)*K6</f>
        <v>0</v>
      </c>
      <c r="AS6" s="27">
        <f t="shared" ref="AS6:AS69" si="20">SUM(AH6:AM6)*K6</f>
        <v>0</v>
      </c>
      <c r="AT6" s="27">
        <f t="shared" ref="AT6:AT69" si="21">SUM(AN6:AP6)*K6</f>
        <v>6378.6982000000007</v>
      </c>
      <c r="AU6" s="30"/>
      <c r="AV6" s="30"/>
      <c r="AW6" s="30">
        <f>K6*$AU$1</f>
        <v>38272.189200000001</v>
      </c>
      <c r="AX6" s="36">
        <f t="shared" si="15"/>
        <v>0</v>
      </c>
      <c r="AY6" s="36">
        <f t="shared" si="16"/>
        <v>0</v>
      </c>
      <c r="AZ6" s="36">
        <f t="shared" si="17"/>
        <v>31893.491000000002</v>
      </c>
    </row>
    <row r="7" spans="1:52" ht="14.45" x14ac:dyDescent="0.3">
      <c r="A7" s="5" t="s">
        <v>7</v>
      </c>
      <c r="B7" s="5" t="s">
        <v>8</v>
      </c>
      <c r="C7" s="5"/>
      <c r="D7" s="2" t="s">
        <v>18</v>
      </c>
      <c r="E7" s="2" t="s">
        <v>19</v>
      </c>
      <c r="F7" s="2" t="s">
        <v>16</v>
      </c>
      <c r="G7" s="2" t="s">
        <v>20</v>
      </c>
      <c r="H7" s="2" t="s">
        <v>13</v>
      </c>
      <c r="I7" s="18">
        <v>524000</v>
      </c>
      <c r="J7" s="18">
        <v>96205.95</v>
      </c>
      <c r="K7" s="18">
        <v>83839.61</v>
      </c>
      <c r="L7" s="18">
        <v>12366.34</v>
      </c>
      <c r="M7" s="18"/>
      <c r="N7" s="18">
        <v>10479.950000000001</v>
      </c>
      <c r="O7" s="18"/>
      <c r="P7" s="18"/>
      <c r="Q7" s="18"/>
      <c r="R7" s="18"/>
      <c r="S7" s="18"/>
      <c r="T7" s="18"/>
      <c r="U7" s="18"/>
      <c r="V7" s="18"/>
      <c r="W7" s="18"/>
      <c r="X7" s="18"/>
      <c r="Y7" s="18"/>
      <c r="Z7" s="18">
        <v>1886.3899999999999</v>
      </c>
      <c r="AA7" s="18"/>
      <c r="AB7" s="14">
        <f t="shared" si="0"/>
        <v>0</v>
      </c>
      <c r="AC7" s="14">
        <f t="shared" si="1"/>
        <v>0.125</v>
      </c>
      <c r="AD7" s="14">
        <f t="shared" si="2"/>
        <v>0</v>
      </c>
      <c r="AE7" s="14">
        <f t="shared" si="3"/>
        <v>0</v>
      </c>
      <c r="AF7" s="14">
        <f t="shared" si="4"/>
        <v>0</v>
      </c>
      <c r="AG7" s="14">
        <f t="shared" si="5"/>
        <v>0</v>
      </c>
      <c r="AH7" s="14">
        <f t="shared" si="6"/>
        <v>0</v>
      </c>
      <c r="AI7" s="14">
        <f t="shared" si="7"/>
        <v>0</v>
      </c>
      <c r="AJ7" s="14">
        <f t="shared" si="8"/>
        <v>0</v>
      </c>
      <c r="AK7" s="14">
        <f t="shared" si="9"/>
        <v>0</v>
      </c>
      <c r="AL7" s="14">
        <f t="shared" si="10"/>
        <v>0</v>
      </c>
      <c r="AM7" s="14">
        <f t="shared" si="11"/>
        <v>0</v>
      </c>
      <c r="AN7" s="14">
        <f t="shared" si="12"/>
        <v>0</v>
      </c>
      <c r="AO7" s="14">
        <f t="shared" si="13"/>
        <v>0.02</v>
      </c>
      <c r="AP7" s="14">
        <f t="shared" si="14"/>
        <v>0</v>
      </c>
      <c r="AQ7" s="25">
        <f t="shared" si="18"/>
        <v>0.14499999999999999</v>
      </c>
      <c r="AR7" s="27">
        <f t="shared" si="19"/>
        <v>10479.95125</v>
      </c>
      <c r="AS7" s="27">
        <f t="shared" si="20"/>
        <v>0</v>
      </c>
      <c r="AT7" s="27">
        <f t="shared" si="21"/>
        <v>1676.7922000000001</v>
      </c>
      <c r="AU7" s="30"/>
      <c r="AV7" s="30"/>
      <c r="AW7" s="30">
        <f>K7*$AU$1</f>
        <v>10060.753199999999</v>
      </c>
      <c r="AX7" s="36">
        <f t="shared" si="15"/>
        <v>-10479.95125</v>
      </c>
      <c r="AY7" s="36">
        <f t="shared" si="16"/>
        <v>0</v>
      </c>
      <c r="AZ7" s="36">
        <f t="shared" si="17"/>
        <v>8383.9609999999993</v>
      </c>
    </row>
    <row r="8" spans="1:52" ht="14.45" x14ac:dyDescent="0.3">
      <c r="A8" s="5" t="s">
        <v>7</v>
      </c>
      <c r="B8" s="5" t="s">
        <v>8</v>
      </c>
      <c r="C8" s="5"/>
      <c r="D8" s="2" t="s">
        <v>21</v>
      </c>
      <c r="E8" s="2" t="s">
        <v>22</v>
      </c>
      <c r="F8" s="2" t="s">
        <v>16</v>
      </c>
      <c r="G8" s="2" t="s">
        <v>17</v>
      </c>
      <c r="H8" s="2" t="s">
        <v>13</v>
      </c>
      <c r="I8" s="18">
        <v>14100</v>
      </c>
      <c r="J8" s="18">
        <v>1842739.3</v>
      </c>
      <c r="K8" s="18">
        <v>1605873</v>
      </c>
      <c r="L8" s="18">
        <v>236866.30000000002</v>
      </c>
      <c r="M8" s="18"/>
      <c r="N8" s="18">
        <v>200734.15000000002</v>
      </c>
      <c r="O8" s="18"/>
      <c r="P8" s="18"/>
      <c r="Q8" s="18"/>
      <c r="R8" s="18"/>
      <c r="S8" s="18"/>
      <c r="T8" s="18"/>
      <c r="U8" s="18"/>
      <c r="V8" s="18"/>
      <c r="W8" s="18"/>
      <c r="X8" s="18"/>
      <c r="Y8" s="18"/>
      <c r="Z8" s="18">
        <v>36132.149999999994</v>
      </c>
      <c r="AA8" s="18"/>
      <c r="AB8" s="14">
        <f t="shared" si="0"/>
        <v>0</v>
      </c>
      <c r="AC8" s="14">
        <f t="shared" si="1"/>
        <v>0.125</v>
      </c>
      <c r="AD8" s="14">
        <f t="shared" si="2"/>
        <v>0</v>
      </c>
      <c r="AE8" s="14">
        <f t="shared" si="3"/>
        <v>0</v>
      </c>
      <c r="AF8" s="14">
        <f t="shared" si="4"/>
        <v>0</v>
      </c>
      <c r="AG8" s="14">
        <f t="shared" si="5"/>
        <v>0</v>
      </c>
      <c r="AH8" s="14">
        <f t="shared" si="6"/>
        <v>0</v>
      </c>
      <c r="AI8" s="14">
        <f t="shared" si="7"/>
        <v>0</v>
      </c>
      <c r="AJ8" s="14">
        <f t="shared" si="8"/>
        <v>0</v>
      </c>
      <c r="AK8" s="14">
        <f t="shared" si="9"/>
        <v>0</v>
      </c>
      <c r="AL8" s="14">
        <f t="shared" si="10"/>
        <v>0</v>
      </c>
      <c r="AM8" s="14">
        <f t="shared" si="11"/>
        <v>0</v>
      </c>
      <c r="AN8" s="14">
        <f t="shared" si="12"/>
        <v>0</v>
      </c>
      <c r="AO8" s="14">
        <f t="shared" si="13"/>
        <v>0.02</v>
      </c>
      <c r="AP8" s="14">
        <f t="shared" si="14"/>
        <v>0</v>
      </c>
      <c r="AQ8" s="25">
        <f t="shared" si="18"/>
        <v>0.14499999999999999</v>
      </c>
      <c r="AR8" s="27">
        <f t="shared" si="19"/>
        <v>200734.125</v>
      </c>
      <c r="AS8" s="27">
        <f t="shared" si="20"/>
        <v>0</v>
      </c>
      <c r="AT8" s="27">
        <f t="shared" si="21"/>
        <v>32117.46</v>
      </c>
      <c r="AU8" s="30"/>
      <c r="AV8" s="30"/>
      <c r="AW8" s="30">
        <f t="shared" ref="AW8:AW13" si="22">K8*$AU$1</f>
        <v>192704.75999999998</v>
      </c>
      <c r="AX8" s="36">
        <f t="shared" si="15"/>
        <v>-200734.125</v>
      </c>
      <c r="AY8" s="36">
        <f t="shared" si="16"/>
        <v>0</v>
      </c>
      <c r="AZ8" s="36">
        <f t="shared" si="17"/>
        <v>160587.29999999999</v>
      </c>
    </row>
    <row r="9" spans="1:52" ht="14.45" x14ac:dyDescent="0.3">
      <c r="A9" s="5" t="s">
        <v>7</v>
      </c>
      <c r="B9" s="5" t="s">
        <v>8</v>
      </c>
      <c r="C9" s="5"/>
      <c r="D9" s="2" t="s">
        <v>23</v>
      </c>
      <c r="E9" s="2" t="s">
        <v>22</v>
      </c>
      <c r="F9" s="2" t="s">
        <v>16</v>
      </c>
      <c r="G9" s="2" t="s">
        <v>17</v>
      </c>
      <c r="H9" s="2" t="s">
        <v>13</v>
      </c>
      <c r="I9" s="18">
        <v>9870</v>
      </c>
      <c r="J9" s="18">
        <v>441166.72999999992</v>
      </c>
      <c r="K9" s="18">
        <v>384459</v>
      </c>
      <c r="L9" s="18">
        <v>56707.73</v>
      </c>
      <c r="M9" s="18"/>
      <c r="N9" s="18">
        <v>48057.38</v>
      </c>
      <c r="O9" s="18"/>
      <c r="P9" s="18"/>
      <c r="Q9" s="18"/>
      <c r="R9" s="18"/>
      <c r="S9" s="18"/>
      <c r="T9" s="18"/>
      <c r="U9" s="18"/>
      <c r="V9" s="18"/>
      <c r="W9" s="18"/>
      <c r="X9" s="18"/>
      <c r="Y9" s="18"/>
      <c r="Z9" s="18">
        <v>8650.3500000000022</v>
      </c>
      <c r="AA9" s="18"/>
      <c r="AB9" s="14">
        <f t="shared" si="0"/>
        <v>0</v>
      </c>
      <c r="AC9" s="14">
        <f t="shared" si="1"/>
        <v>0.125</v>
      </c>
      <c r="AD9" s="14">
        <f t="shared" si="2"/>
        <v>0</v>
      </c>
      <c r="AE9" s="14">
        <f t="shared" si="3"/>
        <v>0</v>
      </c>
      <c r="AF9" s="14">
        <f t="shared" si="4"/>
        <v>0</v>
      </c>
      <c r="AG9" s="14">
        <f t="shared" si="5"/>
        <v>0</v>
      </c>
      <c r="AH9" s="14">
        <f t="shared" si="6"/>
        <v>0</v>
      </c>
      <c r="AI9" s="14">
        <f t="shared" si="7"/>
        <v>0</v>
      </c>
      <c r="AJ9" s="14">
        <f t="shared" si="8"/>
        <v>0</v>
      </c>
      <c r="AK9" s="14">
        <f t="shared" si="9"/>
        <v>0</v>
      </c>
      <c r="AL9" s="14">
        <f t="shared" si="10"/>
        <v>0</v>
      </c>
      <c r="AM9" s="14">
        <f t="shared" si="11"/>
        <v>0</v>
      </c>
      <c r="AN9" s="14">
        <f t="shared" si="12"/>
        <v>0</v>
      </c>
      <c r="AO9" s="14">
        <f t="shared" si="13"/>
        <v>0.02</v>
      </c>
      <c r="AP9" s="14">
        <f t="shared" si="14"/>
        <v>0</v>
      </c>
      <c r="AQ9" s="25">
        <f t="shared" si="18"/>
        <v>0.14499999999999999</v>
      </c>
      <c r="AR9" s="27">
        <f t="shared" si="19"/>
        <v>48057.375</v>
      </c>
      <c r="AS9" s="27">
        <f t="shared" si="20"/>
        <v>0</v>
      </c>
      <c r="AT9" s="27">
        <f t="shared" si="21"/>
        <v>7689.18</v>
      </c>
      <c r="AU9" s="30"/>
      <c r="AV9" s="30"/>
      <c r="AW9" s="30">
        <f t="shared" si="22"/>
        <v>46135.08</v>
      </c>
      <c r="AX9" s="36">
        <f t="shared" si="15"/>
        <v>-48057.375</v>
      </c>
      <c r="AY9" s="36">
        <f t="shared" si="16"/>
        <v>0</v>
      </c>
      <c r="AZ9" s="36">
        <f t="shared" si="17"/>
        <v>38445.9</v>
      </c>
    </row>
    <row r="10" spans="1:52" ht="14.45" x14ac:dyDescent="0.3">
      <c r="A10" s="5" t="s">
        <v>7</v>
      </c>
      <c r="B10" s="5" t="s">
        <v>8</v>
      </c>
      <c r="C10" s="5"/>
      <c r="D10" s="2" t="s">
        <v>24</v>
      </c>
      <c r="E10" s="2" t="s">
        <v>25</v>
      </c>
      <c r="F10" s="2" t="s">
        <v>16</v>
      </c>
      <c r="G10" s="2" t="s">
        <v>17</v>
      </c>
      <c r="H10" s="2" t="s">
        <v>13</v>
      </c>
      <c r="I10" s="18">
        <v>25</v>
      </c>
      <c r="J10" s="18">
        <v>4940.1500000000005</v>
      </c>
      <c r="K10" s="18">
        <v>4305.1400000000003</v>
      </c>
      <c r="L10" s="18">
        <v>635.01</v>
      </c>
      <c r="M10" s="18"/>
      <c r="N10" s="18">
        <v>538.14</v>
      </c>
      <c r="O10" s="18"/>
      <c r="P10" s="18"/>
      <c r="Q10" s="18"/>
      <c r="R10" s="18"/>
      <c r="S10" s="18"/>
      <c r="T10" s="18"/>
      <c r="U10" s="18"/>
      <c r="V10" s="18"/>
      <c r="W10" s="18"/>
      <c r="X10" s="18"/>
      <c r="Y10" s="18"/>
      <c r="Z10" s="18">
        <v>96.87</v>
      </c>
      <c r="AA10" s="18"/>
      <c r="AB10" s="14">
        <f t="shared" si="0"/>
        <v>0</v>
      </c>
      <c r="AC10" s="14">
        <f t="shared" si="1"/>
        <v>0.125</v>
      </c>
      <c r="AD10" s="14">
        <f t="shared" si="2"/>
        <v>0</v>
      </c>
      <c r="AE10" s="14">
        <f t="shared" si="3"/>
        <v>0</v>
      </c>
      <c r="AF10" s="14">
        <f t="shared" si="4"/>
        <v>0</v>
      </c>
      <c r="AG10" s="14">
        <f t="shared" si="5"/>
        <v>0</v>
      </c>
      <c r="AH10" s="14">
        <f t="shared" si="6"/>
        <v>0</v>
      </c>
      <c r="AI10" s="14">
        <f t="shared" si="7"/>
        <v>0</v>
      </c>
      <c r="AJ10" s="14">
        <f t="shared" si="8"/>
        <v>0</v>
      </c>
      <c r="AK10" s="14">
        <f t="shared" si="9"/>
        <v>0</v>
      </c>
      <c r="AL10" s="14">
        <f t="shared" si="10"/>
        <v>0</v>
      </c>
      <c r="AM10" s="14">
        <f t="shared" si="11"/>
        <v>0</v>
      </c>
      <c r="AN10" s="14">
        <f t="shared" si="12"/>
        <v>0</v>
      </c>
      <c r="AO10" s="14">
        <f t="shared" si="13"/>
        <v>0.02</v>
      </c>
      <c r="AP10" s="14">
        <f t="shared" si="14"/>
        <v>0</v>
      </c>
      <c r="AQ10" s="25">
        <f t="shared" si="18"/>
        <v>0.14499999999999999</v>
      </c>
      <c r="AR10" s="27">
        <f t="shared" si="19"/>
        <v>538.14250000000004</v>
      </c>
      <c r="AS10" s="27">
        <f t="shared" si="20"/>
        <v>0</v>
      </c>
      <c r="AT10" s="27">
        <f t="shared" si="21"/>
        <v>86.102800000000002</v>
      </c>
      <c r="AU10" s="30"/>
      <c r="AV10" s="30"/>
      <c r="AW10" s="30">
        <f t="shared" si="22"/>
        <v>516.61680000000001</v>
      </c>
      <c r="AX10" s="36">
        <f t="shared" si="15"/>
        <v>-538.14250000000004</v>
      </c>
      <c r="AY10" s="36">
        <f t="shared" si="16"/>
        <v>0</v>
      </c>
      <c r="AZ10" s="36">
        <f t="shared" si="17"/>
        <v>430.51400000000001</v>
      </c>
    </row>
    <row r="11" spans="1:52" ht="14.45" x14ac:dyDescent="0.3">
      <c r="A11" s="5" t="s">
        <v>7</v>
      </c>
      <c r="B11" s="5" t="s">
        <v>8</v>
      </c>
      <c r="C11" s="88" t="s">
        <v>1357</v>
      </c>
      <c r="D11" s="2" t="s">
        <v>26</v>
      </c>
      <c r="E11" s="2" t="s">
        <v>27</v>
      </c>
      <c r="F11" s="2" t="s">
        <v>16</v>
      </c>
      <c r="G11" s="2" t="s">
        <v>28</v>
      </c>
      <c r="H11" s="2" t="s">
        <v>13</v>
      </c>
      <c r="I11" s="18">
        <v>162500</v>
      </c>
      <c r="J11" s="18">
        <v>88931.25</v>
      </c>
      <c r="K11" s="18">
        <v>77500</v>
      </c>
      <c r="L11" s="18">
        <v>11431.25</v>
      </c>
      <c r="M11" s="18"/>
      <c r="N11" s="18">
        <v>9687.5</v>
      </c>
      <c r="O11" s="18"/>
      <c r="P11" s="18"/>
      <c r="Q11" s="18"/>
      <c r="R11" s="18"/>
      <c r="S11" s="18"/>
      <c r="T11" s="18"/>
      <c r="U11" s="18"/>
      <c r="V11" s="18"/>
      <c r="W11" s="18"/>
      <c r="X11" s="18"/>
      <c r="Y11" s="18"/>
      <c r="Z11" s="18">
        <v>1743.75</v>
      </c>
      <c r="AA11" s="18"/>
      <c r="AB11" s="14">
        <f t="shared" si="0"/>
        <v>0</v>
      </c>
      <c r="AC11" s="14">
        <f t="shared" si="1"/>
        <v>0.125</v>
      </c>
      <c r="AD11" s="14">
        <f t="shared" si="2"/>
        <v>0</v>
      </c>
      <c r="AE11" s="14">
        <f t="shared" si="3"/>
        <v>0</v>
      </c>
      <c r="AF11" s="14">
        <f t="shared" si="4"/>
        <v>0</v>
      </c>
      <c r="AG11" s="14">
        <f t="shared" si="5"/>
        <v>0</v>
      </c>
      <c r="AH11" s="14">
        <f t="shared" si="6"/>
        <v>0</v>
      </c>
      <c r="AI11" s="14">
        <f t="shared" si="7"/>
        <v>0</v>
      </c>
      <c r="AJ11" s="14">
        <f t="shared" si="8"/>
        <v>0</v>
      </c>
      <c r="AK11" s="14">
        <f t="shared" si="9"/>
        <v>0</v>
      </c>
      <c r="AL11" s="14">
        <f t="shared" si="10"/>
        <v>0</v>
      </c>
      <c r="AM11" s="14">
        <f t="shared" si="11"/>
        <v>0</v>
      </c>
      <c r="AN11" s="14">
        <f t="shared" si="12"/>
        <v>0</v>
      </c>
      <c r="AO11" s="14">
        <f t="shared" si="13"/>
        <v>0.02</v>
      </c>
      <c r="AP11" s="14">
        <f t="shared" si="14"/>
        <v>0</v>
      </c>
      <c r="AQ11" s="25">
        <f t="shared" si="18"/>
        <v>0.14499999999999999</v>
      </c>
      <c r="AR11" s="27">
        <f t="shared" si="19"/>
        <v>9687.5</v>
      </c>
      <c r="AS11" s="27">
        <f t="shared" si="20"/>
        <v>0</v>
      </c>
      <c r="AT11" s="27">
        <f t="shared" si="21"/>
        <v>1550</v>
      </c>
      <c r="AU11" s="30"/>
      <c r="AV11" s="30"/>
      <c r="AW11" s="30">
        <f t="shared" si="22"/>
        <v>9300</v>
      </c>
      <c r="AX11" s="36">
        <f t="shared" si="15"/>
        <v>-9687.5</v>
      </c>
      <c r="AY11" s="36">
        <f t="shared" si="16"/>
        <v>0</v>
      </c>
      <c r="AZ11" s="36">
        <f t="shared" si="17"/>
        <v>7750</v>
      </c>
    </row>
    <row r="12" spans="1:52" ht="14.45" x14ac:dyDescent="0.3">
      <c r="A12" s="5" t="s">
        <v>7</v>
      </c>
      <c r="B12" s="5" t="s">
        <v>8</v>
      </c>
      <c r="C12" s="88" t="s">
        <v>1357</v>
      </c>
      <c r="D12" s="2" t="s">
        <v>29</v>
      </c>
      <c r="E12" s="2" t="s">
        <v>30</v>
      </c>
      <c r="F12" s="2" t="s">
        <v>16</v>
      </c>
      <c r="G12" s="2" t="s">
        <v>31</v>
      </c>
      <c r="H12" s="2" t="s">
        <v>13</v>
      </c>
      <c r="I12" s="18">
        <v>343850</v>
      </c>
      <c r="J12" s="18">
        <v>247716.97999999998</v>
      </c>
      <c r="K12" s="18">
        <v>218012.74</v>
      </c>
      <c r="L12" s="18">
        <v>29704.239999999998</v>
      </c>
      <c r="M12" s="18"/>
      <c r="N12" s="18">
        <v>27251.600000000002</v>
      </c>
      <c r="O12" s="18"/>
      <c r="P12" s="18"/>
      <c r="Q12" s="18"/>
      <c r="R12" s="18"/>
      <c r="S12" s="18"/>
      <c r="T12" s="18"/>
      <c r="U12" s="18"/>
      <c r="V12" s="18"/>
      <c r="W12" s="18"/>
      <c r="X12" s="18"/>
      <c r="Y12" s="18">
        <v>2452.64</v>
      </c>
      <c r="Z12" s="18"/>
      <c r="AA12" s="18"/>
      <c r="AB12" s="14">
        <f t="shared" si="0"/>
        <v>0</v>
      </c>
      <c r="AC12" s="14">
        <f t="shared" si="1"/>
        <v>0.125</v>
      </c>
      <c r="AD12" s="14">
        <f t="shared" si="2"/>
        <v>0</v>
      </c>
      <c r="AE12" s="14">
        <f t="shared" si="3"/>
        <v>0</v>
      </c>
      <c r="AF12" s="14">
        <f t="shared" si="4"/>
        <v>0</v>
      </c>
      <c r="AG12" s="14">
        <f t="shared" si="5"/>
        <v>0</v>
      </c>
      <c r="AH12" s="14">
        <f t="shared" si="6"/>
        <v>0</v>
      </c>
      <c r="AI12" s="14">
        <f t="shared" si="7"/>
        <v>0</v>
      </c>
      <c r="AJ12" s="14">
        <f t="shared" si="8"/>
        <v>0</v>
      </c>
      <c r="AK12" s="14">
        <f t="shared" si="9"/>
        <v>0</v>
      </c>
      <c r="AL12" s="14">
        <f t="shared" si="10"/>
        <v>0</v>
      </c>
      <c r="AM12" s="14">
        <f t="shared" si="11"/>
        <v>0</v>
      </c>
      <c r="AN12" s="14">
        <f t="shared" si="12"/>
        <v>0.01</v>
      </c>
      <c r="AO12" s="14">
        <f t="shared" si="13"/>
        <v>0</v>
      </c>
      <c r="AP12" s="14">
        <f t="shared" si="14"/>
        <v>0</v>
      </c>
      <c r="AQ12" s="25">
        <f t="shared" si="18"/>
        <v>0.13500000000000001</v>
      </c>
      <c r="AR12" s="27">
        <f t="shared" si="19"/>
        <v>27251.592499999999</v>
      </c>
      <c r="AS12" s="27">
        <f t="shared" si="20"/>
        <v>0</v>
      </c>
      <c r="AT12" s="27">
        <f t="shared" si="21"/>
        <v>2180.1273999999999</v>
      </c>
      <c r="AU12" s="30"/>
      <c r="AV12" s="30"/>
      <c r="AW12" s="30">
        <f t="shared" si="22"/>
        <v>26161.528799999996</v>
      </c>
      <c r="AX12" s="36">
        <f t="shared" si="15"/>
        <v>-27251.592499999999</v>
      </c>
      <c r="AY12" s="36">
        <f t="shared" si="16"/>
        <v>0</v>
      </c>
      <c r="AZ12" s="36">
        <f t="shared" si="17"/>
        <v>23981.401399999995</v>
      </c>
    </row>
    <row r="13" spans="1:52" ht="14.45" x14ac:dyDescent="0.3">
      <c r="A13" s="5" t="s">
        <v>7</v>
      </c>
      <c r="B13" s="5" t="s">
        <v>8</v>
      </c>
      <c r="C13" s="88" t="s">
        <v>1357</v>
      </c>
      <c r="D13" s="2" t="s">
        <v>32</v>
      </c>
      <c r="E13" s="2" t="s">
        <v>30</v>
      </c>
      <c r="F13" s="2" t="s">
        <v>16</v>
      </c>
      <c r="G13" s="2" t="s">
        <v>31</v>
      </c>
      <c r="H13" s="2" t="s">
        <v>13</v>
      </c>
      <c r="I13" s="18">
        <v>31850</v>
      </c>
      <c r="J13" s="18">
        <v>34812.130000000005</v>
      </c>
      <c r="K13" s="18">
        <v>30637.739999999998</v>
      </c>
      <c r="L13" s="18">
        <v>4174.3900000000003</v>
      </c>
      <c r="M13" s="18"/>
      <c r="N13" s="18">
        <v>3829.7200000000003</v>
      </c>
      <c r="O13" s="18"/>
      <c r="P13" s="18"/>
      <c r="Q13" s="18"/>
      <c r="R13" s="18"/>
      <c r="S13" s="18"/>
      <c r="T13" s="18"/>
      <c r="U13" s="18"/>
      <c r="V13" s="18"/>
      <c r="W13" s="18"/>
      <c r="X13" s="18"/>
      <c r="Y13" s="18">
        <v>344.67</v>
      </c>
      <c r="Z13" s="18"/>
      <c r="AA13" s="18"/>
      <c r="AB13" s="14">
        <f t="shared" si="0"/>
        <v>0</v>
      </c>
      <c r="AC13" s="14">
        <f t="shared" si="1"/>
        <v>0.125</v>
      </c>
      <c r="AD13" s="14">
        <f t="shared" si="2"/>
        <v>0</v>
      </c>
      <c r="AE13" s="14">
        <f t="shared" si="3"/>
        <v>0</v>
      </c>
      <c r="AF13" s="14">
        <f t="shared" si="4"/>
        <v>0</v>
      </c>
      <c r="AG13" s="14">
        <f t="shared" si="5"/>
        <v>0</v>
      </c>
      <c r="AH13" s="14">
        <f t="shared" si="6"/>
        <v>0</v>
      </c>
      <c r="AI13" s="14">
        <f t="shared" si="7"/>
        <v>0</v>
      </c>
      <c r="AJ13" s="14">
        <f t="shared" si="8"/>
        <v>0</v>
      </c>
      <c r="AK13" s="14">
        <f t="shared" si="9"/>
        <v>0</v>
      </c>
      <c r="AL13" s="14">
        <f t="shared" si="10"/>
        <v>0</v>
      </c>
      <c r="AM13" s="14">
        <f t="shared" si="11"/>
        <v>0</v>
      </c>
      <c r="AN13" s="14">
        <f t="shared" si="12"/>
        <v>0.01</v>
      </c>
      <c r="AO13" s="14">
        <f t="shared" si="13"/>
        <v>0</v>
      </c>
      <c r="AP13" s="14">
        <f t="shared" si="14"/>
        <v>0</v>
      </c>
      <c r="AQ13" s="25">
        <f t="shared" si="18"/>
        <v>0.13500000000000001</v>
      </c>
      <c r="AR13" s="27">
        <f t="shared" si="19"/>
        <v>3829.7174999999997</v>
      </c>
      <c r="AS13" s="27">
        <f t="shared" si="20"/>
        <v>0</v>
      </c>
      <c r="AT13" s="27">
        <f t="shared" si="21"/>
        <v>306.37739999999997</v>
      </c>
      <c r="AU13" s="30"/>
      <c r="AV13" s="30"/>
      <c r="AW13" s="30">
        <f t="shared" si="22"/>
        <v>3676.5287999999996</v>
      </c>
      <c r="AX13" s="36">
        <f t="shared" si="15"/>
        <v>-3829.7174999999997</v>
      </c>
      <c r="AY13" s="36">
        <f t="shared" si="16"/>
        <v>0</v>
      </c>
      <c r="AZ13" s="36">
        <f t="shared" si="17"/>
        <v>3370.1513999999997</v>
      </c>
    </row>
    <row r="14" spans="1:52" ht="14.45" x14ac:dyDescent="0.3">
      <c r="A14" s="5" t="s">
        <v>7</v>
      </c>
      <c r="B14" s="5" t="s">
        <v>8</v>
      </c>
      <c r="C14" s="5"/>
      <c r="D14" s="2" t="s">
        <v>33</v>
      </c>
      <c r="E14" s="2" t="s">
        <v>34</v>
      </c>
      <c r="F14" s="2" t="s">
        <v>16</v>
      </c>
      <c r="G14" s="2" t="s">
        <v>35</v>
      </c>
      <c r="H14" s="2" t="s">
        <v>36</v>
      </c>
      <c r="I14" s="18">
        <v>46800</v>
      </c>
      <c r="J14" s="18">
        <v>189540</v>
      </c>
      <c r="K14" s="18">
        <v>168480</v>
      </c>
      <c r="L14" s="18">
        <v>21060</v>
      </c>
      <c r="M14" s="18"/>
      <c r="N14" s="18">
        <v>21060</v>
      </c>
      <c r="O14" s="18"/>
      <c r="P14" s="18"/>
      <c r="Q14" s="18"/>
      <c r="R14" s="18"/>
      <c r="S14" s="18"/>
      <c r="T14" s="18"/>
      <c r="U14" s="18"/>
      <c r="V14" s="18"/>
      <c r="W14" s="18"/>
      <c r="X14" s="18"/>
      <c r="Y14" s="18"/>
      <c r="Z14" s="18"/>
      <c r="AA14" s="18"/>
      <c r="AB14" s="14">
        <f t="shared" si="0"/>
        <v>0</v>
      </c>
      <c r="AC14" s="14">
        <f t="shared" si="1"/>
        <v>0.125</v>
      </c>
      <c r="AD14" s="14">
        <f t="shared" si="2"/>
        <v>0</v>
      </c>
      <c r="AE14" s="14">
        <f t="shared" si="3"/>
        <v>0</v>
      </c>
      <c r="AF14" s="14">
        <f t="shared" si="4"/>
        <v>0</v>
      </c>
      <c r="AG14" s="14">
        <f t="shared" si="5"/>
        <v>0</v>
      </c>
      <c r="AH14" s="14">
        <f t="shared" si="6"/>
        <v>0</v>
      </c>
      <c r="AI14" s="14">
        <f t="shared" si="7"/>
        <v>0</v>
      </c>
      <c r="AJ14" s="14">
        <f t="shared" si="8"/>
        <v>0</v>
      </c>
      <c r="AK14" s="14">
        <f t="shared" si="9"/>
        <v>0</v>
      </c>
      <c r="AL14" s="14">
        <f t="shared" si="10"/>
        <v>0</v>
      </c>
      <c r="AM14" s="14">
        <f t="shared" si="11"/>
        <v>0</v>
      </c>
      <c r="AN14" s="14">
        <f t="shared" si="12"/>
        <v>0</v>
      </c>
      <c r="AO14" s="14">
        <f t="shared" si="13"/>
        <v>0</v>
      </c>
      <c r="AP14" s="14">
        <f t="shared" si="14"/>
        <v>0</v>
      </c>
      <c r="AQ14" s="43">
        <f t="shared" ref="AQ14" si="23">SUM(AB14:AP14)</f>
        <v>0.125</v>
      </c>
      <c r="AR14" s="27">
        <f t="shared" si="19"/>
        <v>21060</v>
      </c>
      <c r="AS14" s="27">
        <f t="shared" si="20"/>
        <v>0</v>
      </c>
      <c r="AT14" s="27">
        <f t="shared" si="21"/>
        <v>0</v>
      </c>
      <c r="AU14" s="30">
        <f t="shared" ref="AU14:AU52" si="24">K14*$AU$2</f>
        <v>10108.799999999999</v>
      </c>
      <c r="AV14" s="30">
        <f t="shared" ref="AV14:AV52" si="25">K14*$AV$2</f>
        <v>10108.799999999999</v>
      </c>
      <c r="AW14" s="30"/>
      <c r="AX14" s="36">
        <f t="shared" si="15"/>
        <v>-10951.2</v>
      </c>
      <c r="AY14" s="36">
        <f t="shared" si="16"/>
        <v>10108.799999999999</v>
      </c>
      <c r="AZ14" s="36">
        <f t="shared" si="17"/>
        <v>0</v>
      </c>
    </row>
    <row r="15" spans="1:52" ht="14.45" x14ac:dyDescent="0.3">
      <c r="A15" s="5" t="s">
        <v>7</v>
      </c>
      <c r="B15" s="5" t="s">
        <v>8</v>
      </c>
      <c r="C15" s="5"/>
      <c r="D15" s="2" t="s">
        <v>33</v>
      </c>
      <c r="E15" s="2" t="s">
        <v>34</v>
      </c>
      <c r="F15" s="2" t="s">
        <v>11</v>
      </c>
      <c r="G15" s="2" t="s">
        <v>12</v>
      </c>
      <c r="H15" s="2" t="s">
        <v>13</v>
      </c>
      <c r="I15" s="18">
        <v>86500</v>
      </c>
      <c r="J15" s="18">
        <v>310362</v>
      </c>
      <c r="K15" s="18">
        <v>298425</v>
      </c>
      <c r="L15" s="18">
        <v>11937</v>
      </c>
      <c r="M15" s="18"/>
      <c r="N15" s="18"/>
      <c r="O15" s="18"/>
      <c r="P15" s="18"/>
      <c r="Q15" s="18"/>
      <c r="R15" s="18"/>
      <c r="S15" s="18">
        <v>11937</v>
      </c>
      <c r="T15" s="18"/>
      <c r="U15" s="18"/>
      <c r="V15" s="18"/>
      <c r="W15" s="18"/>
      <c r="X15" s="18"/>
      <c r="Y15" s="18"/>
      <c r="Z15" s="18"/>
      <c r="AA15" s="18"/>
      <c r="AB15" s="14">
        <f t="shared" si="0"/>
        <v>0</v>
      </c>
      <c r="AC15" s="14">
        <f t="shared" si="1"/>
        <v>0</v>
      </c>
      <c r="AD15" s="14">
        <f t="shared" si="2"/>
        <v>0</v>
      </c>
      <c r="AE15" s="14">
        <f t="shared" si="3"/>
        <v>0</v>
      </c>
      <c r="AF15" s="14">
        <f t="shared" si="4"/>
        <v>0</v>
      </c>
      <c r="AG15" s="14">
        <f t="shared" si="5"/>
        <v>0</v>
      </c>
      <c r="AH15" s="14">
        <f t="shared" si="6"/>
        <v>0.04</v>
      </c>
      <c r="AI15" s="14">
        <f t="shared" si="7"/>
        <v>0</v>
      </c>
      <c r="AJ15" s="14">
        <f t="shared" si="8"/>
        <v>0</v>
      </c>
      <c r="AK15" s="14">
        <f t="shared" si="9"/>
        <v>0</v>
      </c>
      <c r="AL15" s="14">
        <f t="shared" si="10"/>
        <v>0</v>
      </c>
      <c r="AM15" s="14">
        <f t="shared" si="11"/>
        <v>0</v>
      </c>
      <c r="AN15" s="14">
        <f t="shared" si="12"/>
        <v>0</v>
      </c>
      <c r="AO15" s="14">
        <f t="shared" si="13"/>
        <v>0</v>
      </c>
      <c r="AP15" s="14">
        <f t="shared" si="14"/>
        <v>0</v>
      </c>
      <c r="AQ15" s="25">
        <f t="shared" si="18"/>
        <v>0.04</v>
      </c>
      <c r="AR15" s="27">
        <f t="shared" si="19"/>
        <v>0</v>
      </c>
      <c r="AS15" s="27">
        <f t="shared" si="20"/>
        <v>11937</v>
      </c>
      <c r="AT15" s="27">
        <f t="shared" si="21"/>
        <v>0</v>
      </c>
      <c r="AU15" s="30">
        <f t="shared" si="24"/>
        <v>17905.5</v>
      </c>
      <c r="AV15" s="30">
        <f t="shared" si="25"/>
        <v>17905.5</v>
      </c>
      <c r="AW15" s="30"/>
      <c r="AX15" s="36">
        <f t="shared" si="15"/>
        <v>17905.5</v>
      </c>
      <c r="AY15" s="36">
        <f t="shared" si="16"/>
        <v>5968.5</v>
      </c>
      <c r="AZ15" s="36">
        <f t="shared" si="17"/>
        <v>0</v>
      </c>
    </row>
    <row r="16" spans="1:52" ht="14.45" x14ac:dyDescent="0.3">
      <c r="A16" s="5" t="s">
        <v>7</v>
      </c>
      <c r="B16" s="5" t="s">
        <v>8</v>
      </c>
      <c r="C16" s="5"/>
      <c r="D16" s="2" t="s">
        <v>37</v>
      </c>
      <c r="E16" s="2" t="s">
        <v>34</v>
      </c>
      <c r="F16" s="2" t="s">
        <v>16</v>
      </c>
      <c r="G16" s="2" t="s">
        <v>35</v>
      </c>
      <c r="H16" s="2" t="s">
        <v>36</v>
      </c>
      <c r="I16" s="18">
        <v>31200</v>
      </c>
      <c r="J16" s="18">
        <v>122850</v>
      </c>
      <c r="K16" s="18">
        <v>109200</v>
      </c>
      <c r="L16" s="18">
        <v>13650</v>
      </c>
      <c r="M16" s="18"/>
      <c r="N16" s="18">
        <v>13650</v>
      </c>
      <c r="O16" s="18"/>
      <c r="P16" s="18"/>
      <c r="Q16" s="18"/>
      <c r="R16" s="18"/>
      <c r="S16" s="18"/>
      <c r="T16" s="18"/>
      <c r="U16" s="18"/>
      <c r="V16" s="18"/>
      <c r="W16" s="18"/>
      <c r="X16" s="18"/>
      <c r="Y16" s="18"/>
      <c r="Z16" s="18"/>
      <c r="AA16" s="18"/>
      <c r="AB16" s="14">
        <f t="shared" si="0"/>
        <v>0</v>
      </c>
      <c r="AC16" s="14">
        <f t="shared" si="1"/>
        <v>0.125</v>
      </c>
      <c r="AD16" s="14">
        <f t="shared" si="2"/>
        <v>0</v>
      </c>
      <c r="AE16" s="14">
        <f t="shared" si="3"/>
        <v>0</v>
      </c>
      <c r="AF16" s="14">
        <f t="shared" si="4"/>
        <v>0</v>
      </c>
      <c r="AG16" s="14">
        <f t="shared" si="5"/>
        <v>0</v>
      </c>
      <c r="AH16" s="14">
        <f t="shared" si="6"/>
        <v>0</v>
      </c>
      <c r="AI16" s="14">
        <f t="shared" si="7"/>
        <v>0</v>
      </c>
      <c r="AJ16" s="14">
        <f t="shared" si="8"/>
        <v>0</v>
      </c>
      <c r="AK16" s="14">
        <f t="shared" si="9"/>
        <v>0</v>
      </c>
      <c r="AL16" s="14">
        <f t="shared" si="10"/>
        <v>0</v>
      </c>
      <c r="AM16" s="14">
        <f t="shared" si="11"/>
        <v>0</v>
      </c>
      <c r="AN16" s="14">
        <f t="shared" si="12"/>
        <v>0</v>
      </c>
      <c r="AO16" s="14">
        <f t="shared" si="13"/>
        <v>0</v>
      </c>
      <c r="AP16" s="14">
        <f t="shared" si="14"/>
        <v>0</v>
      </c>
      <c r="AQ16" s="43">
        <f t="shared" ref="AQ16" si="26">SUM(AB16:AP16)</f>
        <v>0.125</v>
      </c>
      <c r="AR16" s="27">
        <f t="shared" si="19"/>
        <v>13650</v>
      </c>
      <c r="AS16" s="27">
        <f t="shared" si="20"/>
        <v>0</v>
      </c>
      <c r="AT16" s="27">
        <f t="shared" si="21"/>
        <v>0</v>
      </c>
      <c r="AU16" s="30">
        <f t="shared" si="24"/>
        <v>6552</v>
      </c>
      <c r="AV16" s="30">
        <f t="shared" si="25"/>
        <v>6552</v>
      </c>
      <c r="AW16" s="30"/>
      <c r="AX16" s="36">
        <f t="shared" si="15"/>
        <v>-7098</v>
      </c>
      <c r="AY16" s="36">
        <f t="shared" si="16"/>
        <v>6552</v>
      </c>
      <c r="AZ16" s="36">
        <f t="shared" si="17"/>
        <v>0</v>
      </c>
    </row>
    <row r="17" spans="1:52" ht="14.45" x14ac:dyDescent="0.3">
      <c r="A17" s="5" t="s">
        <v>7</v>
      </c>
      <c r="B17" s="5" t="s">
        <v>8</v>
      </c>
      <c r="C17" s="5"/>
      <c r="D17" s="2" t="s">
        <v>37</v>
      </c>
      <c r="E17" s="2" t="s">
        <v>34</v>
      </c>
      <c r="F17" s="2" t="s">
        <v>11</v>
      </c>
      <c r="G17" s="2" t="s">
        <v>12</v>
      </c>
      <c r="H17" s="2" t="s">
        <v>13</v>
      </c>
      <c r="I17" s="18">
        <v>30671</v>
      </c>
      <c r="J17" s="18">
        <v>110047.52</v>
      </c>
      <c r="K17" s="18">
        <v>105814.93000000001</v>
      </c>
      <c r="L17" s="18">
        <v>4232.59</v>
      </c>
      <c r="M17" s="18"/>
      <c r="N17" s="18"/>
      <c r="O17" s="18"/>
      <c r="P17" s="18"/>
      <c r="Q17" s="18"/>
      <c r="R17" s="18"/>
      <c r="S17" s="18">
        <v>4232.59</v>
      </c>
      <c r="T17" s="18"/>
      <c r="U17" s="18"/>
      <c r="V17" s="18"/>
      <c r="W17" s="18"/>
      <c r="X17" s="18"/>
      <c r="Y17" s="18"/>
      <c r="Z17" s="18"/>
      <c r="AA17" s="18"/>
      <c r="AB17" s="14">
        <f t="shared" si="0"/>
        <v>0</v>
      </c>
      <c r="AC17" s="14">
        <f t="shared" si="1"/>
        <v>0</v>
      </c>
      <c r="AD17" s="14">
        <f t="shared" si="2"/>
        <v>0</v>
      </c>
      <c r="AE17" s="14">
        <f t="shared" si="3"/>
        <v>0</v>
      </c>
      <c r="AF17" s="14">
        <f t="shared" si="4"/>
        <v>0</v>
      </c>
      <c r="AG17" s="14">
        <f t="shared" si="5"/>
        <v>0</v>
      </c>
      <c r="AH17" s="14">
        <f t="shared" si="6"/>
        <v>0.04</v>
      </c>
      <c r="AI17" s="14">
        <f t="shared" si="7"/>
        <v>0</v>
      </c>
      <c r="AJ17" s="14">
        <f t="shared" si="8"/>
        <v>0</v>
      </c>
      <c r="AK17" s="14">
        <f t="shared" si="9"/>
        <v>0</v>
      </c>
      <c r="AL17" s="14">
        <f t="shared" si="10"/>
        <v>0</v>
      </c>
      <c r="AM17" s="14">
        <f t="shared" si="11"/>
        <v>0</v>
      </c>
      <c r="AN17" s="14">
        <f t="shared" si="12"/>
        <v>0</v>
      </c>
      <c r="AO17" s="14">
        <f t="shared" si="13"/>
        <v>0</v>
      </c>
      <c r="AP17" s="14">
        <f t="shared" si="14"/>
        <v>0</v>
      </c>
      <c r="AQ17" s="25">
        <f t="shared" si="18"/>
        <v>0.04</v>
      </c>
      <c r="AR17" s="27">
        <f t="shared" si="19"/>
        <v>0</v>
      </c>
      <c r="AS17" s="27">
        <f t="shared" si="20"/>
        <v>4232.5972000000002</v>
      </c>
      <c r="AT17" s="27">
        <f t="shared" si="21"/>
        <v>0</v>
      </c>
      <c r="AU17" s="30">
        <f t="shared" si="24"/>
        <v>6348.8958000000002</v>
      </c>
      <c r="AV17" s="30">
        <f t="shared" si="25"/>
        <v>6348.8958000000002</v>
      </c>
      <c r="AW17" s="30"/>
      <c r="AX17" s="36">
        <f t="shared" si="15"/>
        <v>6348.8958000000002</v>
      </c>
      <c r="AY17" s="36">
        <f t="shared" si="16"/>
        <v>2116.2986000000001</v>
      </c>
      <c r="AZ17" s="36">
        <f t="shared" si="17"/>
        <v>0</v>
      </c>
    </row>
    <row r="18" spans="1:52" ht="14.45" x14ac:dyDescent="0.3">
      <c r="A18" s="5" t="s">
        <v>7</v>
      </c>
      <c r="B18" s="5" t="s">
        <v>8</v>
      </c>
      <c r="C18" s="5"/>
      <c r="D18" s="2" t="s">
        <v>38</v>
      </c>
      <c r="E18" s="2" t="s">
        <v>39</v>
      </c>
      <c r="F18" s="2" t="s">
        <v>11</v>
      </c>
      <c r="G18" s="2" t="s">
        <v>12</v>
      </c>
      <c r="H18" s="2" t="s">
        <v>13</v>
      </c>
      <c r="I18" s="18">
        <v>1194.5</v>
      </c>
      <c r="J18" s="18">
        <v>5714487.9999999991</v>
      </c>
      <c r="K18" s="18">
        <v>5494700</v>
      </c>
      <c r="L18" s="18">
        <v>219788</v>
      </c>
      <c r="M18" s="18"/>
      <c r="N18" s="18"/>
      <c r="O18" s="18"/>
      <c r="P18" s="18"/>
      <c r="Q18" s="18"/>
      <c r="R18" s="18"/>
      <c r="S18" s="18">
        <v>219788</v>
      </c>
      <c r="T18" s="18"/>
      <c r="U18" s="18"/>
      <c r="V18" s="18"/>
      <c r="W18" s="18"/>
      <c r="X18" s="18"/>
      <c r="Y18" s="18"/>
      <c r="Z18" s="18"/>
      <c r="AA18" s="18"/>
      <c r="AB18" s="14">
        <f t="shared" si="0"/>
        <v>0</v>
      </c>
      <c r="AC18" s="14">
        <f t="shared" si="1"/>
        <v>0</v>
      </c>
      <c r="AD18" s="14">
        <f t="shared" si="2"/>
        <v>0</v>
      </c>
      <c r="AE18" s="14">
        <f t="shared" si="3"/>
        <v>0</v>
      </c>
      <c r="AF18" s="14">
        <f t="shared" si="4"/>
        <v>0</v>
      </c>
      <c r="AG18" s="14">
        <f t="shared" si="5"/>
        <v>0</v>
      </c>
      <c r="AH18" s="14">
        <f t="shared" si="6"/>
        <v>0.04</v>
      </c>
      <c r="AI18" s="14">
        <f t="shared" si="7"/>
        <v>0</v>
      </c>
      <c r="AJ18" s="14">
        <f t="shared" si="8"/>
        <v>0</v>
      </c>
      <c r="AK18" s="14">
        <f t="shared" si="9"/>
        <v>0</v>
      </c>
      <c r="AL18" s="14">
        <f t="shared" si="10"/>
        <v>0</v>
      </c>
      <c r="AM18" s="14">
        <f t="shared" si="11"/>
        <v>0</v>
      </c>
      <c r="AN18" s="14">
        <f t="shared" si="12"/>
        <v>0</v>
      </c>
      <c r="AO18" s="14">
        <f t="shared" si="13"/>
        <v>0</v>
      </c>
      <c r="AP18" s="14">
        <f t="shared" si="14"/>
        <v>0</v>
      </c>
      <c r="AQ18" s="25">
        <f t="shared" si="18"/>
        <v>0.04</v>
      </c>
      <c r="AR18" s="27">
        <f t="shared" si="19"/>
        <v>0</v>
      </c>
      <c r="AS18" s="27">
        <f t="shared" si="20"/>
        <v>219788</v>
      </c>
      <c r="AT18" s="27">
        <f t="shared" si="21"/>
        <v>0</v>
      </c>
      <c r="AU18" s="30">
        <f t="shared" si="24"/>
        <v>329682</v>
      </c>
      <c r="AV18" s="30">
        <f t="shared" si="25"/>
        <v>329682</v>
      </c>
      <c r="AW18" s="30"/>
      <c r="AX18" s="36">
        <f t="shared" si="15"/>
        <v>329682</v>
      </c>
      <c r="AY18" s="36">
        <f t="shared" si="16"/>
        <v>109894</v>
      </c>
      <c r="AZ18" s="36">
        <f t="shared" si="17"/>
        <v>0</v>
      </c>
    </row>
    <row r="19" spans="1:52" ht="14.45" x14ac:dyDescent="0.3">
      <c r="A19" s="5" t="s">
        <v>7</v>
      </c>
      <c r="B19" s="5" t="s">
        <v>8</v>
      </c>
      <c r="C19" s="5"/>
      <c r="D19" s="2" t="s">
        <v>40</v>
      </c>
      <c r="E19" s="2" t="s">
        <v>39</v>
      </c>
      <c r="F19" s="2" t="s">
        <v>11</v>
      </c>
      <c r="G19" s="2" t="s">
        <v>12</v>
      </c>
      <c r="H19" s="2" t="s">
        <v>13</v>
      </c>
      <c r="I19" s="18">
        <v>870.16</v>
      </c>
      <c r="J19" s="18">
        <v>1266952.9600000002</v>
      </c>
      <c r="K19" s="18">
        <v>1218224</v>
      </c>
      <c r="L19" s="18">
        <v>48728.959999999999</v>
      </c>
      <c r="M19" s="18"/>
      <c r="N19" s="18"/>
      <c r="O19" s="18"/>
      <c r="P19" s="18"/>
      <c r="Q19" s="18"/>
      <c r="R19" s="18"/>
      <c r="S19" s="18">
        <v>48728.959999999999</v>
      </c>
      <c r="T19" s="18"/>
      <c r="U19" s="18"/>
      <c r="V19" s="18"/>
      <c r="W19" s="18"/>
      <c r="X19" s="18"/>
      <c r="Y19" s="18"/>
      <c r="Z19" s="18"/>
      <c r="AA19" s="18"/>
      <c r="AB19" s="14">
        <f t="shared" si="0"/>
        <v>0</v>
      </c>
      <c r="AC19" s="14">
        <f t="shared" si="1"/>
        <v>0</v>
      </c>
      <c r="AD19" s="14">
        <f t="shared" si="2"/>
        <v>0</v>
      </c>
      <c r="AE19" s="14">
        <f t="shared" si="3"/>
        <v>0</v>
      </c>
      <c r="AF19" s="14">
        <f t="shared" si="4"/>
        <v>0</v>
      </c>
      <c r="AG19" s="14">
        <f t="shared" si="5"/>
        <v>0</v>
      </c>
      <c r="AH19" s="14">
        <f t="shared" si="6"/>
        <v>0.04</v>
      </c>
      <c r="AI19" s="14">
        <f t="shared" si="7"/>
        <v>0</v>
      </c>
      <c r="AJ19" s="14">
        <f t="shared" si="8"/>
        <v>0</v>
      </c>
      <c r="AK19" s="14">
        <f t="shared" si="9"/>
        <v>0</v>
      </c>
      <c r="AL19" s="14">
        <f t="shared" si="10"/>
        <v>0</v>
      </c>
      <c r="AM19" s="14">
        <f t="shared" si="11"/>
        <v>0</v>
      </c>
      <c r="AN19" s="14">
        <f t="shared" si="12"/>
        <v>0</v>
      </c>
      <c r="AO19" s="14">
        <f t="shared" si="13"/>
        <v>0</v>
      </c>
      <c r="AP19" s="14">
        <f t="shared" si="14"/>
        <v>0</v>
      </c>
      <c r="AQ19" s="25">
        <f t="shared" si="18"/>
        <v>0.04</v>
      </c>
      <c r="AR19" s="27">
        <f t="shared" si="19"/>
        <v>0</v>
      </c>
      <c r="AS19" s="27">
        <f t="shared" si="20"/>
        <v>48728.959999999999</v>
      </c>
      <c r="AT19" s="27">
        <f t="shared" si="21"/>
        <v>0</v>
      </c>
      <c r="AU19" s="30">
        <f t="shared" si="24"/>
        <v>73093.440000000002</v>
      </c>
      <c r="AV19" s="30">
        <f t="shared" si="25"/>
        <v>73093.440000000002</v>
      </c>
      <c r="AW19" s="30"/>
      <c r="AX19" s="36">
        <f t="shared" si="15"/>
        <v>73093.440000000002</v>
      </c>
      <c r="AY19" s="36">
        <f t="shared" si="16"/>
        <v>24364.480000000003</v>
      </c>
      <c r="AZ19" s="36">
        <f t="shared" si="17"/>
        <v>0</v>
      </c>
    </row>
    <row r="20" spans="1:52" ht="14.45" x14ac:dyDescent="0.3">
      <c r="A20" s="5" t="s">
        <v>7</v>
      </c>
      <c r="B20" s="5" t="s">
        <v>8</v>
      </c>
      <c r="C20" s="5"/>
      <c r="D20" s="2" t="s">
        <v>41</v>
      </c>
      <c r="E20" s="2" t="s">
        <v>39</v>
      </c>
      <c r="F20" s="2" t="s">
        <v>11</v>
      </c>
      <c r="G20" s="2" t="s">
        <v>12</v>
      </c>
      <c r="H20" s="2" t="s">
        <v>13</v>
      </c>
      <c r="I20" s="18">
        <v>1197</v>
      </c>
      <c r="J20" s="18">
        <v>1412938.62</v>
      </c>
      <c r="K20" s="18">
        <v>1358594.83</v>
      </c>
      <c r="L20" s="18">
        <v>54343.79</v>
      </c>
      <c r="M20" s="18"/>
      <c r="N20" s="18"/>
      <c r="O20" s="18"/>
      <c r="P20" s="18"/>
      <c r="Q20" s="18"/>
      <c r="R20" s="18"/>
      <c r="S20" s="18">
        <v>54343.79</v>
      </c>
      <c r="T20" s="18"/>
      <c r="U20" s="18"/>
      <c r="V20" s="18"/>
      <c r="W20" s="18"/>
      <c r="X20" s="18"/>
      <c r="Y20" s="18"/>
      <c r="Z20" s="18"/>
      <c r="AA20" s="18"/>
      <c r="AB20" s="14">
        <f t="shared" si="0"/>
        <v>0</v>
      </c>
      <c r="AC20" s="14">
        <f t="shared" si="1"/>
        <v>0</v>
      </c>
      <c r="AD20" s="14">
        <f t="shared" si="2"/>
        <v>0</v>
      </c>
      <c r="AE20" s="14">
        <f t="shared" si="3"/>
        <v>0</v>
      </c>
      <c r="AF20" s="14">
        <f t="shared" si="4"/>
        <v>0</v>
      </c>
      <c r="AG20" s="14">
        <f t="shared" si="5"/>
        <v>0</v>
      </c>
      <c r="AH20" s="14">
        <f t="shared" si="6"/>
        <v>0.04</v>
      </c>
      <c r="AI20" s="14">
        <f t="shared" si="7"/>
        <v>0</v>
      </c>
      <c r="AJ20" s="14">
        <f t="shared" si="8"/>
        <v>0</v>
      </c>
      <c r="AK20" s="14">
        <f t="shared" si="9"/>
        <v>0</v>
      </c>
      <c r="AL20" s="14">
        <f t="shared" si="10"/>
        <v>0</v>
      </c>
      <c r="AM20" s="14">
        <f t="shared" si="11"/>
        <v>0</v>
      </c>
      <c r="AN20" s="14">
        <f t="shared" si="12"/>
        <v>0</v>
      </c>
      <c r="AO20" s="14">
        <f t="shared" si="13"/>
        <v>0</v>
      </c>
      <c r="AP20" s="14">
        <f t="shared" si="14"/>
        <v>0</v>
      </c>
      <c r="AQ20" s="25">
        <f t="shared" si="18"/>
        <v>0.04</v>
      </c>
      <c r="AR20" s="27">
        <f t="shared" si="19"/>
        <v>0</v>
      </c>
      <c r="AS20" s="27">
        <f t="shared" si="20"/>
        <v>54343.793200000007</v>
      </c>
      <c r="AT20" s="27">
        <f t="shared" si="21"/>
        <v>0</v>
      </c>
      <c r="AU20" s="30">
        <f t="shared" si="24"/>
        <v>81515.689800000007</v>
      </c>
      <c r="AV20" s="30">
        <f t="shared" si="25"/>
        <v>81515.689800000007</v>
      </c>
      <c r="AW20" s="30"/>
      <c r="AX20" s="36">
        <f t="shared" si="15"/>
        <v>81515.689800000007</v>
      </c>
      <c r="AY20" s="36">
        <f t="shared" si="16"/>
        <v>27171.8966</v>
      </c>
      <c r="AZ20" s="36">
        <f t="shared" si="17"/>
        <v>0</v>
      </c>
    </row>
    <row r="21" spans="1:52" ht="14.45" x14ac:dyDescent="0.3">
      <c r="A21" s="5" t="s">
        <v>7</v>
      </c>
      <c r="B21" s="5" t="s">
        <v>8</v>
      </c>
      <c r="C21" s="5"/>
      <c r="D21" s="2" t="s">
        <v>42</v>
      </c>
      <c r="E21" s="2" t="s">
        <v>39</v>
      </c>
      <c r="F21" s="2" t="s">
        <v>11</v>
      </c>
      <c r="G21" s="2" t="s">
        <v>12</v>
      </c>
      <c r="H21" s="2" t="s">
        <v>13</v>
      </c>
      <c r="I21" s="18">
        <v>1810.4</v>
      </c>
      <c r="J21" s="18">
        <v>5507236.46</v>
      </c>
      <c r="K21" s="18">
        <v>5295419.68</v>
      </c>
      <c r="L21" s="18">
        <v>211816.77999999997</v>
      </c>
      <c r="M21" s="18"/>
      <c r="N21" s="18"/>
      <c r="O21" s="18"/>
      <c r="P21" s="18"/>
      <c r="Q21" s="18"/>
      <c r="R21" s="18"/>
      <c r="S21" s="18">
        <v>211816.77999999997</v>
      </c>
      <c r="T21" s="18"/>
      <c r="U21" s="18"/>
      <c r="V21" s="18"/>
      <c r="W21" s="18"/>
      <c r="X21" s="18"/>
      <c r="Y21" s="18"/>
      <c r="Z21" s="18"/>
      <c r="AA21" s="18"/>
      <c r="AB21" s="14">
        <f t="shared" si="0"/>
        <v>0</v>
      </c>
      <c r="AC21" s="14">
        <f t="shared" si="1"/>
        <v>0</v>
      </c>
      <c r="AD21" s="14">
        <f t="shared" si="2"/>
        <v>0</v>
      </c>
      <c r="AE21" s="14">
        <f t="shared" si="3"/>
        <v>0</v>
      </c>
      <c r="AF21" s="14">
        <f t="shared" si="4"/>
        <v>0</v>
      </c>
      <c r="AG21" s="14">
        <f t="shared" si="5"/>
        <v>0</v>
      </c>
      <c r="AH21" s="14">
        <f t="shared" si="6"/>
        <v>0.04</v>
      </c>
      <c r="AI21" s="14">
        <f t="shared" si="7"/>
        <v>0</v>
      </c>
      <c r="AJ21" s="14">
        <f t="shared" si="8"/>
        <v>0</v>
      </c>
      <c r="AK21" s="14">
        <f t="shared" si="9"/>
        <v>0</v>
      </c>
      <c r="AL21" s="14">
        <f t="shared" si="10"/>
        <v>0</v>
      </c>
      <c r="AM21" s="14">
        <f t="shared" si="11"/>
        <v>0</v>
      </c>
      <c r="AN21" s="14">
        <f t="shared" si="12"/>
        <v>0</v>
      </c>
      <c r="AO21" s="14">
        <f t="shared" si="13"/>
        <v>0</v>
      </c>
      <c r="AP21" s="14">
        <f t="shared" si="14"/>
        <v>0</v>
      </c>
      <c r="AQ21" s="25">
        <f t="shared" si="18"/>
        <v>0.04</v>
      </c>
      <c r="AR21" s="27">
        <f t="shared" si="19"/>
        <v>0</v>
      </c>
      <c r="AS21" s="27">
        <f t="shared" si="20"/>
        <v>211816.78719999999</v>
      </c>
      <c r="AT21" s="27">
        <f t="shared" si="21"/>
        <v>0</v>
      </c>
      <c r="AU21" s="30">
        <f t="shared" si="24"/>
        <v>317725.18079999997</v>
      </c>
      <c r="AV21" s="30">
        <f t="shared" si="25"/>
        <v>317725.18079999997</v>
      </c>
      <c r="AW21" s="30"/>
      <c r="AX21" s="36">
        <f t="shared" si="15"/>
        <v>317725.18079999997</v>
      </c>
      <c r="AY21" s="36">
        <f t="shared" si="16"/>
        <v>105908.39359999998</v>
      </c>
      <c r="AZ21" s="36">
        <f t="shared" si="17"/>
        <v>0</v>
      </c>
    </row>
    <row r="22" spans="1:52" ht="14.45" x14ac:dyDescent="0.3">
      <c r="A22" s="5" t="s">
        <v>7</v>
      </c>
      <c r="B22" s="5" t="s">
        <v>8</v>
      </c>
      <c r="C22" s="5"/>
      <c r="D22" s="2" t="s">
        <v>43</v>
      </c>
      <c r="E22" s="2" t="s">
        <v>39</v>
      </c>
      <c r="F22" s="2" t="s">
        <v>11</v>
      </c>
      <c r="G22" s="2" t="s">
        <v>12</v>
      </c>
      <c r="H22" s="2" t="s">
        <v>13</v>
      </c>
      <c r="I22" s="18">
        <v>1809.1</v>
      </c>
      <c r="J22" s="18">
        <v>293508.14000000007</v>
      </c>
      <c r="K22" s="18">
        <v>282219.34999999998</v>
      </c>
      <c r="L22" s="18">
        <v>11288.79</v>
      </c>
      <c r="M22" s="18"/>
      <c r="N22" s="18"/>
      <c r="O22" s="18"/>
      <c r="P22" s="18"/>
      <c r="Q22" s="18"/>
      <c r="R22" s="18"/>
      <c r="S22" s="18">
        <v>11288.79</v>
      </c>
      <c r="T22" s="18"/>
      <c r="U22" s="18"/>
      <c r="V22" s="18"/>
      <c r="W22" s="18"/>
      <c r="X22" s="18"/>
      <c r="Y22" s="18"/>
      <c r="Z22" s="18"/>
      <c r="AA22" s="18"/>
      <c r="AB22" s="14">
        <f t="shared" si="0"/>
        <v>0</v>
      </c>
      <c r="AC22" s="14">
        <f t="shared" si="1"/>
        <v>0</v>
      </c>
      <c r="AD22" s="14">
        <f t="shared" si="2"/>
        <v>0</v>
      </c>
      <c r="AE22" s="14">
        <f t="shared" si="3"/>
        <v>0</v>
      </c>
      <c r="AF22" s="14">
        <f t="shared" si="4"/>
        <v>0</v>
      </c>
      <c r="AG22" s="14">
        <f t="shared" si="5"/>
        <v>0</v>
      </c>
      <c r="AH22" s="14">
        <f t="shared" si="6"/>
        <v>0.04</v>
      </c>
      <c r="AI22" s="14">
        <f t="shared" si="7"/>
        <v>0</v>
      </c>
      <c r="AJ22" s="14">
        <f t="shared" si="8"/>
        <v>0</v>
      </c>
      <c r="AK22" s="14">
        <f t="shared" si="9"/>
        <v>0</v>
      </c>
      <c r="AL22" s="14">
        <f t="shared" si="10"/>
        <v>0</v>
      </c>
      <c r="AM22" s="14">
        <f t="shared" si="11"/>
        <v>0</v>
      </c>
      <c r="AN22" s="14">
        <f t="shared" si="12"/>
        <v>0</v>
      </c>
      <c r="AO22" s="14">
        <f t="shared" si="13"/>
        <v>0</v>
      </c>
      <c r="AP22" s="14">
        <f t="shared" si="14"/>
        <v>0</v>
      </c>
      <c r="AQ22" s="25">
        <f t="shared" si="18"/>
        <v>0.04</v>
      </c>
      <c r="AR22" s="27">
        <f t="shared" si="19"/>
        <v>0</v>
      </c>
      <c r="AS22" s="27">
        <f t="shared" si="20"/>
        <v>11288.773999999999</v>
      </c>
      <c r="AT22" s="27">
        <f t="shared" si="21"/>
        <v>0</v>
      </c>
      <c r="AU22" s="30">
        <f t="shared" si="24"/>
        <v>16933.160999999996</v>
      </c>
      <c r="AV22" s="30">
        <f t="shared" si="25"/>
        <v>16933.160999999996</v>
      </c>
      <c r="AW22" s="30"/>
      <c r="AX22" s="36">
        <f t="shared" si="15"/>
        <v>16933.160999999996</v>
      </c>
      <c r="AY22" s="36">
        <f t="shared" si="16"/>
        <v>5644.386999999997</v>
      </c>
      <c r="AZ22" s="36">
        <f t="shared" si="17"/>
        <v>0</v>
      </c>
    </row>
    <row r="23" spans="1:52" ht="14.45" x14ac:dyDescent="0.3">
      <c r="A23" s="5" t="s">
        <v>7</v>
      </c>
      <c r="B23" s="5" t="s">
        <v>8</v>
      </c>
      <c r="C23" s="5"/>
      <c r="D23" s="2" t="s">
        <v>44</v>
      </c>
      <c r="E23" s="2" t="s">
        <v>39</v>
      </c>
      <c r="F23" s="2" t="s">
        <v>11</v>
      </c>
      <c r="G23" s="2" t="s">
        <v>12</v>
      </c>
      <c r="H23" s="2" t="s">
        <v>13</v>
      </c>
      <c r="I23" s="18">
        <v>947.65000000000009</v>
      </c>
      <c r="J23" s="18">
        <v>2759556.81</v>
      </c>
      <c r="K23" s="18">
        <v>2653420.0099999998</v>
      </c>
      <c r="L23" s="18">
        <v>106136.79999999999</v>
      </c>
      <c r="M23" s="18"/>
      <c r="N23" s="18"/>
      <c r="O23" s="18"/>
      <c r="P23" s="18"/>
      <c r="Q23" s="18"/>
      <c r="R23" s="18"/>
      <c r="S23" s="18">
        <v>106136.79999999999</v>
      </c>
      <c r="T23" s="18"/>
      <c r="U23" s="18"/>
      <c r="V23" s="18"/>
      <c r="W23" s="18"/>
      <c r="X23" s="18"/>
      <c r="Y23" s="18"/>
      <c r="Z23" s="18"/>
      <c r="AA23" s="18"/>
      <c r="AB23" s="14">
        <f t="shared" si="0"/>
        <v>0</v>
      </c>
      <c r="AC23" s="14">
        <f t="shared" si="1"/>
        <v>0</v>
      </c>
      <c r="AD23" s="14">
        <f t="shared" si="2"/>
        <v>0</v>
      </c>
      <c r="AE23" s="14">
        <f t="shared" si="3"/>
        <v>0</v>
      </c>
      <c r="AF23" s="14">
        <f t="shared" si="4"/>
        <v>0</v>
      </c>
      <c r="AG23" s="14">
        <f t="shared" si="5"/>
        <v>0</v>
      </c>
      <c r="AH23" s="14">
        <f t="shared" si="6"/>
        <v>0.04</v>
      </c>
      <c r="AI23" s="14">
        <f t="shared" si="7"/>
        <v>0</v>
      </c>
      <c r="AJ23" s="14">
        <f t="shared" si="8"/>
        <v>0</v>
      </c>
      <c r="AK23" s="14">
        <f t="shared" si="9"/>
        <v>0</v>
      </c>
      <c r="AL23" s="14">
        <f t="shared" si="10"/>
        <v>0</v>
      </c>
      <c r="AM23" s="14">
        <f t="shared" si="11"/>
        <v>0</v>
      </c>
      <c r="AN23" s="14">
        <f t="shared" si="12"/>
        <v>0</v>
      </c>
      <c r="AO23" s="14">
        <f t="shared" si="13"/>
        <v>0</v>
      </c>
      <c r="AP23" s="14">
        <f t="shared" si="14"/>
        <v>0</v>
      </c>
      <c r="AQ23" s="25">
        <f t="shared" si="18"/>
        <v>0.04</v>
      </c>
      <c r="AR23" s="27">
        <f t="shared" si="19"/>
        <v>0</v>
      </c>
      <c r="AS23" s="27">
        <f t="shared" si="20"/>
        <v>106136.80039999999</v>
      </c>
      <c r="AT23" s="27">
        <f t="shared" si="21"/>
        <v>0</v>
      </c>
      <c r="AU23" s="30">
        <f t="shared" si="24"/>
        <v>159205.20059999998</v>
      </c>
      <c r="AV23" s="30">
        <f t="shared" si="25"/>
        <v>159205.20059999998</v>
      </c>
      <c r="AW23" s="30"/>
      <c r="AX23" s="36">
        <f t="shared" si="15"/>
        <v>159205.20059999998</v>
      </c>
      <c r="AY23" s="36">
        <f t="shared" si="16"/>
        <v>53068.400199999989</v>
      </c>
      <c r="AZ23" s="36">
        <f t="shared" si="17"/>
        <v>0</v>
      </c>
    </row>
    <row r="24" spans="1:52" ht="14.45" x14ac:dyDescent="0.3">
      <c r="A24" s="5" t="s">
        <v>7</v>
      </c>
      <c r="B24" s="5" t="s">
        <v>8</v>
      </c>
      <c r="C24" s="5"/>
      <c r="D24" s="2" t="s">
        <v>45</v>
      </c>
      <c r="E24" s="2" t="s">
        <v>39</v>
      </c>
      <c r="F24" s="2" t="s">
        <v>11</v>
      </c>
      <c r="G24" s="2" t="s">
        <v>12</v>
      </c>
      <c r="H24" s="2" t="s">
        <v>13</v>
      </c>
      <c r="I24" s="18">
        <v>476</v>
      </c>
      <c r="J24" s="18">
        <v>2388567.7599999998</v>
      </c>
      <c r="K24" s="18">
        <v>2296699.77</v>
      </c>
      <c r="L24" s="18">
        <v>91867.989999999991</v>
      </c>
      <c r="M24" s="18"/>
      <c r="N24" s="18"/>
      <c r="O24" s="18"/>
      <c r="P24" s="18"/>
      <c r="Q24" s="18"/>
      <c r="R24" s="18"/>
      <c r="S24" s="18">
        <v>91867.989999999991</v>
      </c>
      <c r="T24" s="18"/>
      <c r="U24" s="18"/>
      <c r="V24" s="18"/>
      <c r="W24" s="18"/>
      <c r="X24" s="18"/>
      <c r="Y24" s="18"/>
      <c r="Z24" s="18"/>
      <c r="AA24" s="18"/>
      <c r="AB24" s="14">
        <f t="shared" si="0"/>
        <v>0</v>
      </c>
      <c r="AC24" s="14">
        <f t="shared" si="1"/>
        <v>0</v>
      </c>
      <c r="AD24" s="14">
        <f t="shared" si="2"/>
        <v>0</v>
      </c>
      <c r="AE24" s="14">
        <f t="shared" si="3"/>
        <v>0</v>
      </c>
      <c r="AF24" s="14">
        <f t="shared" si="4"/>
        <v>0</v>
      </c>
      <c r="AG24" s="14">
        <f t="shared" si="5"/>
        <v>0</v>
      </c>
      <c r="AH24" s="14">
        <f t="shared" si="6"/>
        <v>0.04</v>
      </c>
      <c r="AI24" s="14">
        <f t="shared" si="7"/>
        <v>0</v>
      </c>
      <c r="AJ24" s="14">
        <f t="shared" si="8"/>
        <v>0</v>
      </c>
      <c r="AK24" s="14">
        <f t="shared" si="9"/>
        <v>0</v>
      </c>
      <c r="AL24" s="14">
        <f t="shared" si="10"/>
        <v>0</v>
      </c>
      <c r="AM24" s="14">
        <f t="shared" si="11"/>
        <v>0</v>
      </c>
      <c r="AN24" s="14">
        <f t="shared" si="12"/>
        <v>0</v>
      </c>
      <c r="AO24" s="14">
        <f t="shared" si="13"/>
        <v>0</v>
      </c>
      <c r="AP24" s="14">
        <f t="shared" si="14"/>
        <v>0</v>
      </c>
      <c r="AQ24" s="25">
        <f t="shared" si="18"/>
        <v>0.04</v>
      </c>
      <c r="AR24" s="27">
        <f t="shared" si="19"/>
        <v>0</v>
      </c>
      <c r="AS24" s="27">
        <f t="shared" si="20"/>
        <v>91867.9908</v>
      </c>
      <c r="AT24" s="27">
        <f t="shared" si="21"/>
        <v>0</v>
      </c>
      <c r="AU24" s="30">
        <f t="shared" si="24"/>
        <v>137801.98619999998</v>
      </c>
      <c r="AV24" s="30">
        <f t="shared" si="25"/>
        <v>137801.98619999998</v>
      </c>
      <c r="AW24" s="30"/>
      <c r="AX24" s="36">
        <f t="shared" si="15"/>
        <v>137801.98619999998</v>
      </c>
      <c r="AY24" s="36">
        <f t="shared" si="16"/>
        <v>45933.995399999985</v>
      </c>
      <c r="AZ24" s="36">
        <f t="shared" si="17"/>
        <v>0</v>
      </c>
    </row>
    <row r="25" spans="1:52" ht="14.45" x14ac:dyDescent="0.3">
      <c r="A25" s="5" t="s">
        <v>7</v>
      </c>
      <c r="B25" s="5" t="s">
        <v>8</v>
      </c>
      <c r="C25" s="5"/>
      <c r="D25" s="2" t="s">
        <v>46</v>
      </c>
      <c r="E25" s="2" t="s">
        <v>39</v>
      </c>
      <c r="F25" s="2" t="s">
        <v>11</v>
      </c>
      <c r="G25" s="2" t="s">
        <v>12</v>
      </c>
      <c r="H25" s="2" t="s">
        <v>13</v>
      </c>
      <c r="I25" s="18">
        <v>1137.4000000000001</v>
      </c>
      <c r="J25" s="18">
        <v>4080991.2</v>
      </c>
      <c r="K25" s="18">
        <v>3924030</v>
      </c>
      <c r="L25" s="18">
        <v>156961.20000000001</v>
      </c>
      <c r="M25" s="18"/>
      <c r="N25" s="18"/>
      <c r="O25" s="18"/>
      <c r="P25" s="18"/>
      <c r="Q25" s="18"/>
      <c r="R25" s="18"/>
      <c r="S25" s="18">
        <v>156961.20000000001</v>
      </c>
      <c r="T25" s="18"/>
      <c r="U25" s="18"/>
      <c r="V25" s="18"/>
      <c r="W25" s="18"/>
      <c r="X25" s="18"/>
      <c r="Y25" s="18"/>
      <c r="Z25" s="18"/>
      <c r="AA25" s="18"/>
      <c r="AB25" s="14">
        <f t="shared" si="0"/>
        <v>0</v>
      </c>
      <c r="AC25" s="14">
        <f t="shared" si="1"/>
        <v>0</v>
      </c>
      <c r="AD25" s="14">
        <f t="shared" si="2"/>
        <v>0</v>
      </c>
      <c r="AE25" s="14">
        <f t="shared" si="3"/>
        <v>0</v>
      </c>
      <c r="AF25" s="14">
        <f t="shared" si="4"/>
        <v>0</v>
      </c>
      <c r="AG25" s="14">
        <f t="shared" si="5"/>
        <v>0</v>
      </c>
      <c r="AH25" s="14">
        <f t="shared" si="6"/>
        <v>0.04</v>
      </c>
      <c r="AI25" s="14">
        <f t="shared" si="7"/>
        <v>0</v>
      </c>
      <c r="AJ25" s="14">
        <f t="shared" si="8"/>
        <v>0</v>
      </c>
      <c r="AK25" s="14">
        <f t="shared" si="9"/>
        <v>0</v>
      </c>
      <c r="AL25" s="14">
        <f t="shared" si="10"/>
        <v>0</v>
      </c>
      <c r="AM25" s="14">
        <f t="shared" si="11"/>
        <v>0</v>
      </c>
      <c r="AN25" s="14">
        <f t="shared" si="12"/>
        <v>0</v>
      </c>
      <c r="AO25" s="14">
        <f t="shared" si="13"/>
        <v>0</v>
      </c>
      <c r="AP25" s="14">
        <f t="shared" si="14"/>
        <v>0</v>
      </c>
      <c r="AQ25" s="25">
        <f t="shared" si="18"/>
        <v>0.04</v>
      </c>
      <c r="AR25" s="27">
        <f t="shared" si="19"/>
        <v>0</v>
      </c>
      <c r="AS25" s="27">
        <f t="shared" si="20"/>
        <v>156961.20000000001</v>
      </c>
      <c r="AT25" s="27">
        <f t="shared" si="21"/>
        <v>0</v>
      </c>
      <c r="AU25" s="30">
        <f t="shared" si="24"/>
        <v>235441.8</v>
      </c>
      <c r="AV25" s="30">
        <f t="shared" si="25"/>
        <v>235441.8</v>
      </c>
      <c r="AW25" s="30"/>
      <c r="AX25" s="36">
        <f t="shared" si="15"/>
        <v>235441.8</v>
      </c>
      <c r="AY25" s="36">
        <f t="shared" si="16"/>
        <v>78480.599999999977</v>
      </c>
      <c r="AZ25" s="36">
        <f t="shared" si="17"/>
        <v>0</v>
      </c>
    </row>
    <row r="26" spans="1:52" ht="14.45" x14ac:dyDescent="0.3">
      <c r="A26" s="5" t="s">
        <v>7</v>
      </c>
      <c r="B26" s="5" t="s">
        <v>8</v>
      </c>
      <c r="C26" s="5"/>
      <c r="D26" s="2" t="s">
        <v>47</v>
      </c>
      <c r="E26" s="2" t="s">
        <v>39</v>
      </c>
      <c r="F26" s="2" t="s">
        <v>11</v>
      </c>
      <c r="G26" s="2" t="s">
        <v>12</v>
      </c>
      <c r="H26" s="2" t="s">
        <v>13</v>
      </c>
      <c r="I26" s="18">
        <v>289</v>
      </c>
      <c r="J26" s="18">
        <v>293046</v>
      </c>
      <c r="K26" s="18">
        <v>281775</v>
      </c>
      <c r="L26" s="18">
        <v>11271</v>
      </c>
      <c r="M26" s="18"/>
      <c r="N26" s="18"/>
      <c r="O26" s="18"/>
      <c r="P26" s="18"/>
      <c r="Q26" s="18"/>
      <c r="R26" s="18"/>
      <c r="S26" s="18">
        <v>11271</v>
      </c>
      <c r="T26" s="18"/>
      <c r="U26" s="18"/>
      <c r="V26" s="18"/>
      <c r="W26" s="18"/>
      <c r="X26" s="18"/>
      <c r="Y26" s="18"/>
      <c r="Z26" s="18"/>
      <c r="AA26" s="18"/>
      <c r="AB26" s="14">
        <f t="shared" si="0"/>
        <v>0</v>
      </c>
      <c r="AC26" s="14">
        <f t="shared" si="1"/>
        <v>0</v>
      </c>
      <c r="AD26" s="14">
        <f t="shared" si="2"/>
        <v>0</v>
      </c>
      <c r="AE26" s="14">
        <f t="shared" si="3"/>
        <v>0</v>
      </c>
      <c r="AF26" s="14">
        <f t="shared" si="4"/>
        <v>0</v>
      </c>
      <c r="AG26" s="14">
        <f t="shared" si="5"/>
        <v>0</v>
      </c>
      <c r="AH26" s="14">
        <f t="shared" si="6"/>
        <v>0.04</v>
      </c>
      <c r="AI26" s="14">
        <f t="shared" si="7"/>
        <v>0</v>
      </c>
      <c r="AJ26" s="14">
        <f t="shared" si="8"/>
        <v>0</v>
      </c>
      <c r="AK26" s="14">
        <f t="shared" si="9"/>
        <v>0</v>
      </c>
      <c r="AL26" s="14">
        <f t="shared" si="10"/>
        <v>0</v>
      </c>
      <c r="AM26" s="14">
        <f t="shared" si="11"/>
        <v>0</v>
      </c>
      <c r="AN26" s="14">
        <f t="shared" si="12"/>
        <v>0</v>
      </c>
      <c r="AO26" s="14">
        <f t="shared" si="13"/>
        <v>0</v>
      </c>
      <c r="AP26" s="14">
        <f t="shared" si="14"/>
        <v>0</v>
      </c>
      <c r="AQ26" s="25">
        <f t="shared" si="18"/>
        <v>0.04</v>
      </c>
      <c r="AR26" s="27">
        <f t="shared" si="19"/>
        <v>0</v>
      </c>
      <c r="AS26" s="27">
        <f t="shared" si="20"/>
        <v>11271</v>
      </c>
      <c r="AT26" s="27">
        <f t="shared" si="21"/>
        <v>0</v>
      </c>
      <c r="AU26" s="30">
        <f t="shared" si="24"/>
        <v>16906.5</v>
      </c>
      <c r="AV26" s="30">
        <f t="shared" si="25"/>
        <v>16906.5</v>
      </c>
      <c r="AW26" s="30"/>
      <c r="AX26" s="36">
        <f t="shared" si="15"/>
        <v>16906.5</v>
      </c>
      <c r="AY26" s="36">
        <f t="shared" si="16"/>
        <v>5635.5</v>
      </c>
      <c r="AZ26" s="36">
        <f t="shared" si="17"/>
        <v>0</v>
      </c>
    </row>
    <row r="27" spans="1:52" ht="14.45" x14ac:dyDescent="0.3">
      <c r="A27" s="5" t="s">
        <v>7</v>
      </c>
      <c r="B27" s="5" t="s">
        <v>8</v>
      </c>
      <c r="C27" s="12" t="s">
        <v>1362</v>
      </c>
      <c r="D27" s="2" t="s">
        <v>48</v>
      </c>
      <c r="E27" s="2" t="s">
        <v>39</v>
      </c>
      <c r="F27" s="2" t="s">
        <v>11</v>
      </c>
      <c r="G27" s="2" t="s">
        <v>12</v>
      </c>
      <c r="H27" s="2" t="s">
        <v>13</v>
      </c>
      <c r="I27" s="18">
        <v>1717.5</v>
      </c>
      <c r="J27" s="18">
        <v>2589990.0000000005</v>
      </c>
      <c r="K27" s="18">
        <v>2490375</v>
      </c>
      <c r="L27" s="18">
        <v>99615</v>
      </c>
      <c r="M27" s="18"/>
      <c r="N27" s="18"/>
      <c r="O27" s="18"/>
      <c r="P27" s="18"/>
      <c r="Q27" s="18"/>
      <c r="R27" s="18"/>
      <c r="S27" s="18">
        <v>99615</v>
      </c>
      <c r="T27" s="18"/>
      <c r="U27" s="18"/>
      <c r="V27" s="18"/>
      <c r="W27" s="18"/>
      <c r="X27" s="18"/>
      <c r="Y27" s="18"/>
      <c r="Z27" s="18"/>
      <c r="AA27" s="18"/>
      <c r="AB27" s="14">
        <f t="shared" si="0"/>
        <v>0</v>
      </c>
      <c r="AC27" s="14">
        <f t="shared" si="1"/>
        <v>0</v>
      </c>
      <c r="AD27" s="14">
        <f t="shared" si="2"/>
        <v>0</v>
      </c>
      <c r="AE27" s="14">
        <f t="shared" si="3"/>
        <v>0</v>
      </c>
      <c r="AF27" s="14">
        <f t="shared" si="4"/>
        <v>0</v>
      </c>
      <c r="AG27" s="14">
        <f t="shared" si="5"/>
        <v>0</v>
      </c>
      <c r="AH27" s="14">
        <f t="shared" si="6"/>
        <v>0.04</v>
      </c>
      <c r="AI27" s="14">
        <f t="shared" si="7"/>
        <v>0</v>
      </c>
      <c r="AJ27" s="14">
        <f t="shared" si="8"/>
        <v>0</v>
      </c>
      <c r="AK27" s="14">
        <f t="shared" si="9"/>
        <v>0</v>
      </c>
      <c r="AL27" s="14">
        <f t="shared" si="10"/>
        <v>0</v>
      </c>
      <c r="AM27" s="14">
        <f t="shared" si="11"/>
        <v>0</v>
      </c>
      <c r="AN27" s="14">
        <f t="shared" si="12"/>
        <v>0</v>
      </c>
      <c r="AO27" s="14">
        <f t="shared" si="13"/>
        <v>0</v>
      </c>
      <c r="AP27" s="14">
        <f t="shared" si="14"/>
        <v>0</v>
      </c>
      <c r="AQ27" s="25">
        <f t="shared" si="18"/>
        <v>0.04</v>
      </c>
      <c r="AR27" s="27">
        <f t="shared" si="19"/>
        <v>0</v>
      </c>
      <c r="AS27" s="27">
        <f t="shared" si="20"/>
        <v>99615</v>
      </c>
      <c r="AT27" s="27">
        <f t="shared" si="21"/>
        <v>0</v>
      </c>
      <c r="AU27" s="30">
        <f t="shared" si="24"/>
        <v>149422.5</v>
      </c>
      <c r="AV27" s="30">
        <f t="shared" si="25"/>
        <v>149422.5</v>
      </c>
      <c r="AW27" s="30"/>
      <c r="AX27" s="36">
        <f t="shared" si="15"/>
        <v>149422.5</v>
      </c>
      <c r="AY27" s="36">
        <f t="shared" si="16"/>
        <v>49807.5</v>
      </c>
      <c r="AZ27" s="36">
        <f t="shared" si="17"/>
        <v>0</v>
      </c>
    </row>
    <row r="28" spans="1:52" ht="14.45" x14ac:dyDescent="0.3">
      <c r="A28" s="5" t="s">
        <v>7</v>
      </c>
      <c r="B28" s="5" t="s">
        <v>8</v>
      </c>
      <c r="C28" s="5"/>
      <c r="D28" s="2" t="s">
        <v>49</v>
      </c>
      <c r="E28" s="2" t="s">
        <v>39</v>
      </c>
      <c r="F28" s="2" t="s">
        <v>11</v>
      </c>
      <c r="G28" s="2" t="s">
        <v>12</v>
      </c>
      <c r="H28" s="2" t="s">
        <v>13</v>
      </c>
      <c r="I28" s="18">
        <v>246.9</v>
      </c>
      <c r="J28" s="18">
        <v>1617688.8</v>
      </c>
      <c r="K28" s="18">
        <v>1555470</v>
      </c>
      <c r="L28" s="18">
        <v>62218.8</v>
      </c>
      <c r="M28" s="18"/>
      <c r="N28" s="18"/>
      <c r="O28" s="18"/>
      <c r="P28" s="18"/>
      <c r="Q28" s="18"/>
      <c r="R28" s="18"/>
      <c r="S28" s="18">
        <v>62218.8</v>
      </c>
      <c r="T28" s="18"/>
      <c r="U28" s="18"/>
      <c r="V28" s="18"/>
      <c r="W28" s="18"/>
      <c r="X28" s="18"/>
      <c r="Y28" s="18"/>
      <c r="Z28" s="18"/>
      <c r="AA28" s="18"/>
      <c r="AB28" s="14">
        <f t="shared" si="0"/>
        <v>0</v>
      </c>
      <c r="AC28" s="14">
        <f t="shared" si="1"/>
        <v>0</v>
      </c>
      <c r="AD28" s="14">
        <f t="shared" si="2"/>
        <v>0</v>
      </c>
      <c r="AE28" s="14">
        <f t="shared" si="3"/>
        <v>0</v>
      </c>
      <c r="AF28" s="14">
        <f t="shared" si="4"/>
        <v>0</v>
      </c>
      <c r="AG28" s="14">
        <f t="shared" si="5"/>
        <v>0</v>
      </c>
      <c r="AH28" s="14">
        <f t="shared" si="6"/>
        <v>0.04</v>
      </c>
      <c r="AI28" s="14">
        <f t="shared" si="7"/>
        <v>0</v>
      </c>
      <c r="AJ28" s="14">
        <f t="shared" si="8"/>
        <v>0</v>
      </c>
      <c r="AK28" s="14">
        <f t="shared" si="9"/>
        <v>0</v>
      </c>
      <c r="AL28" s="14">
        <f t="shared" si="10"/>
        <v>0</v>
      </c>
      <c r="AM28" s="14">
        <f t="shared" si="11"/>
        <v>0</v>
      </c>
      <c r="AN28" s="14">
        <f t="shared" si="12"/>
        <v>0</v>
      </c>
      <c r="AO28" s="14">
        <f t="shared" si="13"/>
        <v>0</v>
      </c>
      <c r="AP28" s="14">
        <f t="shared" si="14"/>
        <v>0</v>
      </c>
      <c r="AQ28" s="25">
        <f t="shared" si="18"/>
        <v>0.04</v>
      </c>
      <c r="AR28" s="27">
        <f t="shared" si="19"/>
        <v>0</v>
      </c>
      <c r="AS28" s="27">
        <f t="shared" si="20"/>
        <v>62218.8</v>
      </c>
      <c r="AT28" s="27">
        <f t="shared" si="21"/>
        <v>0</v>
      </c>
      <c r="AU28" s="30">
        <f t="shared" si="24"/>
        <v>93328.2</v>
      </c>
      <c r="AV28" s="30">
        <f t="shared" si="25"/>
        <v>93328.2</v>
      </c>
      <c r="AW28" s="30"/>
      <c r="AX28" s="36">
        <f t="shared" si="15"/>
        <v>93328.2</v>
      </c>
      <c r="AY28" s="36">
        <f t="shared" si="16"/>
        <v>31109.399999999994</v>
      </c>
      <c r="AZ28" s="36">
        <f t="shared" si="17"/>
        <v>0</v>
      </c>
    </row>
    <row r="29" spans="1:52" ht="14.45" x14ac:dyDescent="0.3">
      <c r="A29" s="5" t="s">
        <v>7</v>
      </c>
      <c r="B29" s="5" t="s">
        <v>8</v>
      </c>
      <c r="C29" s="5"/>
      <c r="D29" s="2" t="s">
        <v>50</v>
      </c>
      <c r="E29" s="2" t="s">
        <v>39</v>
      </c>
      <c r="F29" s="2" t="s">
        <v>11</v>
      </c>
      <c r="G29" s="2" t="s">
        <v>12</v>
      </c>
      <c r="H29" s="2" t="s">
        <v>13</v>
      </c>
      <c r="I29" s="18">
        <v>134.9</v>
      </c>
      <c r="J29" s="18">
        <v>1220575.2</v>
      </c>
      <c r="K29" s="18">
        <v>1173630</v>
      </c>
      <c r="L29" s="18">
        <v>46945.2</v>
      </c>
      <c r="M29" s="18"/>
      <c r="N29" s="18"/>
      <c r="O29" s="18"/>
      <c r="P29" s="18"/>
      <c r="Q29" s="18"/>
      <c r="R29" s="18"/>
      <c r="S29" s="18">
        <v>46945.2</v>
      </c>
      <c r="T29" s="18"/>
      <c r="U29" s="18"/>
      <c r="V29" s="18"/>
      <c r="W29" s="18"/>
      <c r="X29" s="18"/>
      <c r="Y29" s="18"/>
      <c r="Z29" s="18"/>
      <c r="AA29" s="18"/>
      <c r="AB29" s="14">
        <f t="shared" si="0"/>
        <v>0</v>
      </c>
      <c r="AC29" s="14">
        <f t="shared" si="1"/>
        <v>0</v>
      </c>
      <c r="AD29" s="14">
        <f t="shared" si="2"/>
        <v>0</v>
      </c>
      <c r="AE29" s="14">
        <f t="shared" si="3"/>
        <v>0</v>
      </c>
      <c r="AF29" s="14">
        <f t="shared" si="4"/>
        <v>0</v>
      </c>
      <c r="AG29" s="14">
        <f t="shared" si="5"/>
        <v>0</v>
      </c>
      <c r="AH29" s="14">
        <f t="shared" si="6"/>
        <v>0.04</v>
      </c>
      <c r="AI29" s="14">
        <f t="shared" si="7"/>
        <v>0</v>
      </c>
      <c r="AJ29" s="14">
        <f t="shared" si="8"/>
        <v>0</v>
      </c>
      <c r="AK29" s="14">
        <f t="shared" si="9"/>
        <v>0</v>
      </c>
      <c r="AL29" s="14">
        <f t="shared" si="10"/>
        <v>0</v>
      </c>
      <c r="AM29" s="14">
        <f t="shared" si="11"/>
        <v>0</v>
      </c>
      <c r="AN29" s="14">
        <f t="shared" si="12"/>
        <v>0</v>
      </c>
      <c r="AO29" s="14">
        <f t="shared" si="13"/>
        <v>0</v>
      </c>
      <c r="AP29" s="14">
        <f t="shared" si="14"/>
        <v>0</v>
      </c>
      <c r="AQ29" s="25">
        <f t="shared" si="18"/>
        <v>0.04</v>
      </c>
      <c r="AR29" s="27">
        <f t="shared" si="19"/>
        <v>0</v>
      </c>
      <c r="AS29" s="27">
        <f t="shared" si="20"/>
        <v>46945.200000000004</v>
      </c>
      <c r="AT29" s="27">
        <f t="shared" si="21"/>
        <v>0</v>
      </c>
      <c r="AU29" s="30">
        <f t="shared" si="24"/>
        <v>70417.8</v>
      </c>
      <c r="AV29" s="30">
        <f t="shared" si="25"/>
        <v>70417.8</v>
      </c>
      <c r="AW29" s="30"/>
      <c r="AX29" s="36">
        <f t="shared" si="15"/>
        <v>70417.8</v>
      </c>
      <c r="AY29" s="36">
        <f t="shared" si="16"/>
        <v>23472.6</v>
      </c>
      <c r="AZ29" s="36">
        <f t="shared" si="17"/>
        <v>0</v>
      </c>
    </row>
    <row r="30" spans="1:52" ht="14.45" x14ac:dyDescent="0.3">
      <c r="A30" s="5" t="s">
        <v>7</v>
      </c>
      <c r="B30" s="5" t="s">
        <v>8</v>
      </c>
      <c r="C30" s="5"/>
      <c r="D30" s="2" t="s">
        <v>51</v>
      </c>
      <c r="E30" s="2" t="s">
        <v>39</v>
      </c>
      <c r="F30" s="2" t="s">
        <v>11</v>
      </c>
      <c r="G30" s="2" t="s">
        <v>12</v>
      </c>
      <c r="H30" s="2" t="s">
        <v>13</v>
      </c>
      <c r="I30" s="18">
        <v>193.1</v>
      </c>
      <c r="J30" s="18">
        <v>170700.4</v>
      </c>
      <c r="K30" s="18">
        <v>164135</v>
      </c>
      <c r="L30" s="18">
        <v>6565.4</v>
      </c>
      <c r="M30" s="18"/>
      <c r="N30" s="18"/>
      <c r="O30" s="18"/>
      <c r="P30" s="18"/>
      <c r="Q30" s="18"/>
      <c r="R30" s="18"/>
      <c r="S30" s="18">
        <v>6565.4</v>
      </c>
      <c r="T30" s="18"/>
      <c r="U30" s="18"/>
      <c r="V30" s="18"/>
      <c r="W30" s="18"/>
      <c r="X30" s="18"/>
      <c r="Y30" s="18"/>
      <c r="Z30" s="18"/>
      <c r="AA30" s="18"/>
      <c r="AB30" s="14">
        <f t="shared" si="0"/>
        <v>0</v>
      </c>
      <c r="AC30" s="14">
        <f t="shared" si="1"/>
        <v>0</v>
      </c>
      <c r="AD30" s="14">
        <f t="shared" si="2"/>
        <v>0</v>
      </c>
      <c r="AE30" s="14">
        <f t="shared" si="3"/>
        <v>0</v>
      </c>
      <c r="AF30" s="14">
        <f t="shared" si="4"/>
        <v>0</v>
      </c>
      <c r="AG30" s="14">
        <f t="shared" si="5"/>
        <v>0</v>
      </c>
      <c r="AH30" s="14">
        <f t="shared" si="6"/>
        <v>0.04</v>
      </c>
      <c r="AI30" s="14">
        <f t="shared" si="7"/>
        <v>0</v>
      </c>
      <c r="AJ30" s="14">
        <f t="shared" si="8"/>
        <v>0</v>
      </c>
      <c r="AK30" s="14">
        <f t="shared" si="9"/>
        <v>0</v>
      </c>
      <c r="AL30" s="14">
        <f t="shared" si="10"/>
        <v>0</v>
      </c>
      <c r="AM30" s="14">
        <f t="shared" si="11"/>
        <v>0</v>
      </c>
      <c r="AN30" s="14">
        <f t="shared" si="12"/>
        <v>0</v>
      </c>
      <c r="AO30" s="14">
        <f t="shared" si="13"/>
        <v>0</v>
      </c>
      <c r="AP30" s="14">
        <f t="shared" si="14"/>
        <v>0</v>
      </c>
      <c r="AQ30" s="25">
        <f t="shared" si="18"/>
        <v>0.04</v>
      </c>
      <c r="AR30" s="27">
        <f t="shared" si="19"/>
        <v>0</v>
      </c>
      <c r="AS30" s="27">
        <f t="shared" si="20"/>
        <v>6565.4000000000005</v>
      </c>
      <c r="AT30" s="27">
        <f t="shared" si="21"/>
        <v>0</v>
      </c>
      <c r="AU30" s="30">
        <f t="shared" si="24"/>
        <v>9848.1</v>
      </c>
      <c r="AV30" s="30">
        <f t="shared" si="25"/>
        <v>9848.1</v>
      </c>
      <c r="AW30" s="30"/>
      <c r="AX30" s="36">
        <f t="shared" si="15"/>
        <v>9848.1</v>
      </c>
      <c r="AY30" s="36">
        <f t="shared" si="16"/>
        <v>3282.7</v>
      </c>
      <c r="AZ30" s="36">
        <f t="shared" si="17"/>
        <v>0</v>
      </c>
    </row>
    <row r="31" spans="1:52" ht="14.45" x14ac:dyDescent="0.3">
      <c r="A31" s="5" t="s">
        <v>7</v>
      </c>
      <c r="B31" s="5" t="s">
        <v>8</v>
      </c>
      <c r="C31" s="12" t="s">
        <v>1362</v>
      </c>
      <c r="D31" s="2" t="s">
        <v>52</v>
      </c>
      <c r="E31" s="2" t="s">
        <v>39</v>
      </c>
      <c r="F31" s="2" t="s">
        <v>11</v>
      </c>
      <c r="G31" s="2" t="s">
        <v>12</v>
      </c>
      <c r="H31" s="2" t="s">
        <v>13</v>
      </c>
      <c r="I31" s="18">
        <v>288.3</v>
      </c>
      <c r="J31" s="18">
        <v>251858.88</v>
      </c>
      <c r="K31" s="18">
        <v>242172</v>
      </c>
      <c r="L31" s="18">
        <v>9686.880000000001</v>
      </c>
      <c r="M31" s="18"/>
      <c r="N31" s="18"/>
      <c r="O31" s="18"/>
      <c r="P31" s="18"/>
      <c r="Q31" s="18"/>
      <c r="R31" s="18"/>
      <c r="S31" s="18">
        <v>9686.880000000001</v>
      </c>
      <c r="T31" s="18"/>
      <c r="U31" s="18"/>
      <c r="V31" s="18"/>
      <c r="W31" s="18"/>
      <c r="X31" s="18"/>
      <c r="Y31" s="18"/>
      <c r="Z31" s="18"/>
      <c r="AA31" s="18"/>
      <c r="AB31" s="14">
        <f t="shared" si="0"/>
        <v>0</v>
      </c>
      <c r="AC31" s="14">
        <f t="shared" si="1"/>
        <v>0</v>
      </c>
      <c r="AD31" s="14">
        <f t="shared" si="2"/>
        <v>0</v>
      </c>
      <c r="AE31" s="14">
        <f t="shared" si="3"/>
        <v>0</v>
      </c>
      <c r="AF31" s="14">
        <f t="shared" si="4"/>
        <v>0</v>
      </c>
      <c r="AG31" s="14">
        <f t="shared" si="5"/>
        <v>0</v>
      </c>
      <c r="AH31" s="14">
        <f t="shared" si="6"/>
        <v>0.04</v>
      </c>
      <c r="AI31" s="14">
        <f t="shared" si="7"/>
        <v>0</v>
      </c>
      <c r="AJ31" s="14">
        <f t="shared" si="8"/>
        <v>0</v>
      </c>
      <c r="AK31" s="14">
        <f t="shared" si="9"/>
        <v>0</v>
      </c>
      <c r="AL31" s="14">
        <f t="shared" si="10"/>
        <v>0</v>
      </c>
      <c r="AM31" s="14">
        <f t="shared" si="11"/>
        <v>0</v>
      </c>
      <c r="AN31" s="14">
        <f t="shared" si="12"/>
        <v>0</v>
      </c>
      <c r="AO31" s="14">
        <f t="shared" si="13"/>
        <v>0</v>
      </c>
      <c r="AP31" s="14">
        <f t="shared" si="14"/>
        <v>0</v>
      </c>
      <c r="AQ31" s="25">
        <f t="shared" si="18"/>
        <v>0.04</v>
      </c>
      <c r="AR31" s="27">
        <f t="shared" si="19"/>
        <v>0</v>
      </c>
      <c r="AS31" s="27">
        <f t="shared" si="20"/>
        <v>9686.880000000001</v>
      </c>
      <c r="AT31" s="27">
        <f t="shared" si="21"/>
        <v>0</v>
      </c>
      <c r="AU31" s="30">
        <f t="shared" si="24"/>
        <v>14530.32</v>
      </c>
      <c r="AV31" s="30">
        <f t="shared" si="25"/>
        <v>14530.32</v>
      </c>
      <c r="AW31" s="30"/>
      <c r="AX31" s="36">
        <f t="shared" si="15"/>
        <v>14530.32</v>
      </c>
      <c r="AY31" s="36">
        <f t="shared" si="16"/>
        <v>4843.4399999999987</v>
      </c>
      <c r="AZ31" s="36">
        <f t="shared" si="17"/>
        <v>0</v>
      </c>
    </row>
    <row r="32" spans="1:52" ht="14.45" x14ac:dyDescent="0.3">
      <c r="A32" s="5" t="s">
        <v>7</v>
      </c>
      <c r="B32" s="5" t="s">
        <v>8</v>
      </c>
      <c r="C32" s="5"/>
      <c r="D32" s="2" t="s">
        <v>53</v>
      </c>
      <c r="E32" s="2" t="s">
        <v>39</v>
      </c>
      <c r="F32" s="2" t="s">
        <v>11</v>
      </c>
      <c r="G32" s="2" t="s">
        <v>12</v>
      </c>
      <c r="H32" s="2" t="s">
        <v>13</v>
      </c>
      <c r="I32" s="18">
        <v>151.5</v>
      </c>
      <c r="J32" s="18">
        <v>653874</v>
      </c>
      <c r="K32" s="18">
        <v>628725</v>
      </c>
      <c r="L32" s="18">
        <v>25149</v>
      </c>
      <c r="M32" s="18"/>
      <c r="N32" s="18"/>
      <c r="O32" s="18"/>
      <c r="P32" s="18"/>
      <c r="Q32" s="18"/>
      <c r="R32" s="18"/>
      <c r="S32" s="18">
        <v>25149</v>
      </c>
      <c r="T32" s="18"/>
      <c r="U32" s="18"/>
      <c r="V32" s="18"/>
      <c r="W32" s="18"/>
      <c r="X32" s="18"/>
      <c r="Y32" s="18"/>
      <c r="Z32" s="18"/>
      <c r="AA32" s="18"/>
      <c r="AB32" s="14">
        <f t="shared" si="0"/>
        <v>0</v>
      </c>
      <c r="AC32" s="14">
        <f t="shared" si="1"/>
        <v>0</v>
      </c>
      <c r="AD32" s="14">
        <f t="shared" si="2"/>
        <v>0</v>
      </c>
      <c r="AE32" s="14">
        <f t="shared" si="3"/>
        <v>0</v>
      </c>
      <c r="AF32" s="14">
        <f t="shared" si="4"/>
        <v>0</v>
      </c>
      <c r="AG32" s="14">
        <f t="shared" si="5"/>
        <v>0</v>
      </c>
      <c r="AH32" s="14">
        <f t="shared" si="6"/>
        <v>0.04</v>
      </c>
      <c r="AI32" s="14">
        <f t="shared" si="7"/>
        <v>0</v>
      </c>
      <c r="AJ32" s="14">
        <f t="shared" si="8"/>
        <v>0</v>
      </c>
      <c r="AK32" s="14">
        <f t="shared" si="9"/>
        <v>0</v>
      </c>
      <c r="AL32" s="14">
        <f t="shared" si="10"/>
        <v>0</v>
      </c>
      <c r="AM32" s="14">
        <f t="shared" si="11"/>
        <v>0</v>
      </c>
      <c r="AN32" s="14">
        <f t="shared" si="12"/>
        <v>0</v>
      </c>
      <c r="AO32" s="14">
        <f t="shared" si="13"/>
        <v>0</v>
      </c>
      <c r="AP32" s="14">
        <f t="shared" si="14"/>
        <v>0</v>
      </c>
      <c r="AQ32" s="25">
        <f t="shared" si="18"/>
        <v>0.04</v>
      </c>
      <c r="AR32" s="27">
        <f t="shared" si="19"/>
        <v>0</v>
      </c>
      <c r="AS32" s="27">
        <f t="shared" si="20"/>
        <v>25149</v>
      </c>
      <c r="AT32" s="27">
        <f t="shared" si="21"/>
        <v>0</v>
      </c>
      <c r="AU32" s="30">
        <f t="shared" si="24"/>
        <v>37723.5</v>
      </c>
      <c r="AV32" s="30">
        <f t="shared" si="25"/>
        <v>37723.5</v>
      </c>
      <c r="AW32" s="30"/>
      <c r="AX32" s="36">
        <f t="shared" si="15"/>
        <v>37723.5</v>
      </c>
      <c r="AY32" s="36">
        <f t="shared" si="16"/>
        <v>12574.5</v>
      </c>
      <c r="AZ32" s="36">
        <f t="shared" si="17"/>
        <v>0</v>
      </c>
    </row>
    <row r="33" spans="1:52" ht="14.45" x14ac:dyDescent="0.3">
      <c r="A33" s="5" t="s">
        <v>7</v>
      </c>
      <c r="B33" s="5" t="s">
        <v>8</v>
      </c>
      <c r="C33" s="5"/>
      <c r="D33" s="2" t="s">
        <v>54</v>
      </c>
      <c r="E33" s="2" t="s">
        <v>39</v>
      </c>
      <c r="F33" s="2" t="s">
        <v>11</v>
      </c>
      <c r="G33" s="2" t="s">
        <v>12</v>
      </c>
      <c r="H33" s="2" t="s">
        <v>13</v>
      </c>
      <c r="I33" s="18">
        <v>385.4</v>
      </c>
      <c r="J33" s="18">
        <v>390795.6</v>
      </c>
      <c r="K33" s="18">
        <v>375765</v>
      </c>
      <c r="L33" s="18">
        <v>15030.6</v>
      </c>
      <c r="M33" s="18"/>
      <c r="N33" s="18"/>
      <c r="O33" s="18"/>
      <c r="P33" s="18"/>
      <c r="Q33" s="18"/>
      <c r="R33" s="18"/>
      <c r="S33" s="18">
        <v>15030.6</v>
      </c>
      <c r="T33" s="18"/>
      <c r="U33" s="18"/>
      <c r="V33" s="18"/>
      <c r="W33" s="18"/>
      <c r="X33" s="18"/>
      <c r="Y33" s="18"/>
      <c r="Z33" s="18"/>
      <c r="AA33" s="18"/>
      <c r="AB33" s="14">
        <f t="shared" si="0"/>
        <v>0</v>
      </c>
      <c r="AC33" s="14">
        <f t="shared" si="1"/>
        <v>0</v>
      </c>
      <c r="AD33" s="14">
        <f t="shared" si="2"/>
        <v>0</v>
      </c>
      <c r="AE33" s="14">
        <f t="shared" si="3"/>
        <v>0</v>
      </c>
      <c r="AF33" s="14">
        <f t="shared" si="4"/>
        <v>0</v>
      </c>
      <c r="AG33" s="14">
        <f t="shared" si="5"/>
        <v>0</v>
      </c>
      <c r="AH33" s="14">
        <f t="shared" si="6"/>
        <v>0.04</v>
      </c>
      <c r="AI33" s="14">
        <f t="shared" si="7"/>
        <v>0</v>
      </c>
      <c r="AJ33" s="14">
        <f t="shared" si="8"/>
        <v>0</v>
      </c>
      <c r="AK33" s="14">
        <f t="shared" si="9"/>
        <v>0</v>
      </c>
      <c r="AL33" s="14">
        <f t="shared" si="10"/>
        <v>0</v>
      </c>
      <c r="AM33" s="14">
        <f t="shared" si="11"/>
        <v>0</v>
      </c>
      <c r="AN33" s="14">
        <f t="shared" si="12"/>
        <v>0</v>
      </c>
      <c r="AO33" s="14">
        <f t="shared" si="13"/>
        <v>0</v>
      </c>
      <c r="AP33" s="14">
        <f t="shared" si="14"/>
        <v>0</v>
      </c>
      <c r="AQ33" s="25">
        <f t="shared" si="18"/>
        <v>0.04</v>
      </c>
      <c r="AR33" s="27">
        <f t="shared" si="19"/>
        <v>0</v>
      </c>
      <c r="AS33" s="27">
        <f t="shared" si="20"/>
        <v>15030.6</v>
      </c>
      <c r="AT33" s="27">
        <f t="shared" si="21"/>
        <v>0</v>
      </c>
      <c r="AU33" s="30">
        <f t="shared" si="24"/>
        <v>22545.899999999998</v>
      </c>
      <c r="AV33" s="30">
        <f t="shared" si="25"/>
        <v>22545.899999999998</v>
      </c>
      <c r="AW33" s="30"/>
      <c r="AX33" s="36">
        <f t="shared" si="15"/>
        <v>22545.899999999998</v>
      </c>
      <c r="AY33" s="36">
        <f t="shared" si="16"/>
        <v>7515.2999999999975</v>
      </c>
      <c r="AZ33" s="36">
        <f t="shared" si="17"/>
        <v>0</v>
      </c>
    </row>
    <row r="34" spans="1:52" ht="14.45" x14ac:dyDescent="0.3">
      <c r="A34" s="5" t="s">
        <v>7</v>
      </c>
      <c r="B34" s="5" t="s">
        <v>8</v>
      </c>
      <c r="C34" s="5"/>
      <c r="D34" s="2" t="s">
        <v>55</v>
      </c>
      <c r="E34" s="2" t="s">
        <v>39</v>
      </c>
      <c r="F34" s="2" t="s">
        <v>11</v>
      </c>
      <c r="G34" s="2" t="s">
        <v>12</v>
      </c>
      <c r="H34" s="2" t="s">
        <v>13</v>
      </c>
      <c r="I34" s="18">
        <v>1746.4</v>
      </c>
      <c r="J34" s="18">
        <v>5248979.4800000004</v>
      </c>
      <c r="K34" s="18">
        <v>5047095.6500000004</v>
      </c>
      <c r="L34" s="18">
        <v>201883.83</v>
      </c>
      <c r="M34" s="18"/>
      <c r="N34" s="18"/>
      <c r="O34" s="18"/>
      <c r="P34" s="18"/>
      <c r="Q34" s="18"/>
      <c r="R34" s="18"/>
      <c r="S34" s="18">
        <v>201883.83</v>
      </c>
      <c r="T34" s="18"/>
      <c r="U34" s="18"/>
      <c r="V34" s="18"/>
      <c r="W34" s="18"/>
      <c r="X34" s="18"/>
      <c r="Y34" s="18"/>
      <c r="Z34" s="18"/>
      <c r="AA34" s="18"/>
      <c r="AB34" s="14">
        <f t="shared" si="0"/>
        <v>0</v>
      </c>
      <c r="AC34" s="14">
        <f t="shared" si="1"/>
        <v>0</v>
      </c>
      <c r="AD34" s="14">
        <f t="shared" si="2"/>
        <v>0</v>
      </c>
      <c r="AE34" s="14">
        <f t="shared" si="3"/>
        <v>0</v>
      </c>
      <c r="AF34" s="14">
        <f t="shared" si="4"/>
        <v>0</v>
      </c>
      <c r="AG34" s="14">
        <f t="shared" si="5"/>
        <v>0</v>
      </c>
      <c r="AH34" s="14">
        <f t="shared" si="6"/>
        <v>0.04</v>
      </c>
      <c r="AI34" s="14">
        <f t="shared" si="7"/>
        <v>0</v>
      </c>
      <c r="AJ34" s="14">
        <f t="shared" si="8"/>
        <v>0</v>
      </c>
      <c r="AK34" s="14">
        <f t="shared" si="9"/>
        <v>0</v>
      </c>
      <c r="AL34" s="14">
        <f t="shared" si="10"/>
        <v>0</v>
      </c>
      <c r="AM34" s="14">
        <f t="shared" si="11"/>
        <v>0</v>
      </c>
      <c r="AN34" s="14">
        <f t="shared" si="12"/>
        <v>0</v>
      </c>
      <c r="AO34" s="14">
        <f t="shared" si="13"/>
        <v>0</v>
      </c>
      <c r="AP34" s="14">
        <f t="shared" si="14"/>
        <v>0</v>
      </c>
      <c r="AQ34" s="25">
        <f t="shared" si="18"/>
        <v>0.04</v>
      </c>
      <c r="AR34" s="27">
        <f t="shared" si="19"/>
        <v>0</v>
      </c>
      <c r="AS34" s="27">
        <f t="shared" si="20"/>
        <v>201883.82600000003</v>
      </c>
      <c r="AT34" s="27">
        <f t="shared" si="21"/>
        <v>0</v>
      </c>
      <c r="AU34" s="30">
        <f t="shared" si="24"/>
        <v>302825.739</v>
      </c>
      <c r="AV34" s="30">
        <f t="shared" si="25"/>
        <v>302825.739</v>
      </c>
      <c r="AW34" s="30"/>
      <c r="AX34" s="36">
        <f t="shared" si="15"/>
        <v>302825.739</v>
      </c>
      <c r="AY34" s="36">
        <f t="shared" si="16"/>
        <v>100941.91299999997</v>
      </c>
      <c r="AZ34" s="36">
        <f t="shared" si="17"/>
        <v>0</v>
      </c>
    </row>
    <row r="35" spans="1:52" ht="14.45" x14ac:dyDescent="0.3">
      <c r="A35" s="5" t="s">
        <v>7</v>
      </c>
      <c r="B35" s="5" t="s">
        <v>8</v>
      </c>
      <c r="C35" s="5"/>
      <c r="D35" s="2" t="s">
        <v>56</v>
      </c>
      <c r="E35" s="2" t="s">
        <v>39</v>
      </c>
      <c r="F35" s="2" t="s">
        <v>11</v>
      </c>
      <c r="G35" s="2" t="s">
        <v>12</v>
      </c>
      <c r="H35" s="2" t="s">
        <v>13</v>
      </c>
      <c r="I35" s="18">
        <v>1395.8999999999999</v>
      </c>
      <c r="J35" s="18">
        <v>936369.72</v>
      </c>
      <c r="K35" s="18">
        <v>900355.5</v>
      </c>
      <c r="L35" s="18">
        <v>36014.22</v>
      </c>
      <c r="M35" s="18"/>
      <c r="N35" s="18"/>
      <c r="O35" s="18"/>
      <c r="P35" s="18"/>
      <c r="Q35" s="18"/>
      <c r="R35" s="18"/>
      <c r="S35" s="18">
        <v>36014.22</v>
      </c>
      <c r="T35" s="18"/>
      <c r="U35" s="18"/>
      <c r="V35" s="18"/>
      <c r="W35" s="18"/>
      <c r="X35" s="18"/>
      <c r="Y35" s="18"/>
      <c r="Z35" s="18"/>
      <c r="AA35" s="18"/>
      <c r="AB35" s="14">
        <f t="shared" si="0"/>
        <v>0</v>
      </c>
      <c r="AC35" s="14">
        <f t="shared" si="1"/>
        <v>0</v>
      </c>
      <c r="AD35" s="14">
        <f t="shared" si="2"/>
        <v>0</v>
      </c>
      <c r="AE35" s="14">
        <f t="shared" si="3"/>
        <v>0</v>
      </c>
      <c r="AF35" s="14">
        <f t="shared" si="4"/>
        <v>0</v>
      </c>
      <c r="AG35" s="14">
        <f t="shared" si="5"/>
        <v>0</v>
      </c>
      <c r="AH35" s="14">
        <f t="shared" si="6"/>
        <v>0.04</v>
      </c>
      <c r="AI35" s="14">
        <f t="shared" si="7"/>
        <v>0</v>
      </c>
      <c r="AJ35" s="14">
        <f t="shared" si="8"/>
        <v>0</v>
      </c>
      <c r="AK35" s="14">
        <f t="shared" si="9"/>
        <v>0</v>
      </c>
      <c r="AL35" s="14">
        <f t="shared" si="10"/>
        <v>0</v>
      </c>
      <c r="AM35" s="14">
        <f t="shared" si="11"/>
        <v>0</v>
      </c>
      <c r="AN35" s="14">
        <f t="shared" si="12"/>
        <v>0</v>
      </c>
      <c r="AO35" s="14">
        <f t="shared" si="13"/>
        <v>0</v>
      </c>
      <c r="AP35" s="14">
        <f t="shared" si="14"/>
        <v>0</v>
      </c>
      <c r="AQ35" s="25">
        <f t="shared" si="18"/>
        <v>0.04</v>
      </c>
      <c r="AR35" s="27">
        <f t="shared" si="19"/>
        <v>0</v>
      </c>
      <c r="AS35" s="27">
        <f t="shared" si="20"/>
        <v>36014.22</v>
      </c>
      <c r="AT35" s="27">
        <f t="shared" si="21"/>
        <v>0</v>
      </c>
      <c r="AU35" s="30">
        <f t="shared" si="24"/>
        <v>54021.329999999994</v>
      </c>
      <c r="AV35" s="30">
        <f t="shared" si="25"/>
        <v>54021.329999999994</v>
      </c>
      <c r="AW35" s="30"/>
      <c r="AX35" s="36">
        <f t="shared" si="15"/>
        <v>54021.329999999994</v>
      </c>
      <c r="AY35" s="36">
        <f t="shared" si="16"/>
        <v>18007.109999999993</v>
      </c>
      <c r="AZ35" s="36">
        <f t="shared" si="17"/>
        <v>0</v>
      </c>
    </row>
    <row r="36" spans="1:52" ht="14.45" x14ac:dyDescent="0.3">
      <c r="A36" s="5" t="s">
        <v>7</v>
      </c>
      <c r="B36" s="5" t="s">
        <v>8</v>
      </c>
      <c r="C36" s="5"/>
      <c r="D36" s="2" t="s">
        <v>57</v>
      </c>
      <c r="E36" s="2" t="s">
        <v>39</v>
      </c>
      <c r="F36" s="2" t="s">
        <v>11</v>
      </c>
      <c r="G36" s="2" t="s">
        <v>12</v>
      </c>
      <c r="H36" s="2" t="s">
        <v>13</v>
      </c>
      <c r="I36" s="18">
        <v>103.30000000000001</v>
      </c>
      <c r="J36" s="18">
        <v>488815.6</v>
      </c>
      <c r="K36" s="18">
        <v>470015</v>
      </c>
      <c r="L36" s="18">
        <v>18800.599999999999</v>
      </c>
      <c r="M36" s="18"/>
      <c r="N36" s="18"/>
      <c r="O36" s="18"/>
      <c r="P36" s="18"/>
      <c r="Q36" s="18"/>
      <c r="R36" s="18"/>
      <c r="S36" s="18">
        <v>18800.599999999999</v>
      </c>
      <c r="T36" s="18"/>
      <c r="U36" s="18"/>
      <c r="V36" s="18"/>
      <c r="W36" s="18"/>
      <c r="X36" s="18"/>
      <c r="Y36" s="18"/>
      <c r="Z36" s="18"/>
      <c r="AA36" s="18"/>
      <c r="AB36" s="14">
        <f t="shared" si="0"/>
        <v>0</v>
      </c>
      <c r="AC36" s="14">
        <f t="shared" si="1"/>
        <v>0</v>
      </c>
      <c r="AD36" s="14">
        <f t="shared" si="2"/>
        <v>0</v>
      </c>
      <c r="AE36" s="14">
        <f t="shared" si="3"/>
        <v>0</v>
      </c>
      <c r="AF36" s="14">
        <f t="shared" si="4"/>
        <v>0</v>
      </c>
      <c r="AG36" s="14">
        <f t="shared" si="5"/>
        <v>0</v>
      </c>
      <c r="AH36" s="14">
        <f t="shared" si="6"/>
        <v>0.04</v>
      </c>
      <c r="AI36" s="14">
        <f t="shared" si="7"/>
        <v>0</v>
      </c>
      <c r="AJ36" s="14">
        <f t="shared" si="8"/>
        <v>0</v>
      </c>
      <c r="AK36" s="14">
        <f t="shared" si="9"/>
        <v>0</v>
      </c>
      <c r="AL36" s="14">
        <f t="shared" si="10"/>
        <v>0</v>
      </c>
      <c r="AM36" s="14">
        <f t="shared" si="11"/>
        <v>0</v>
      </c>
      <c r="AN36" s="14">
        <f t="shared" si="12"/>
        <v>0</v>
      </c>
      <c r="AO36" s="14">
        <f t="shared" si="13"/>
        <v>0</v>
      </c>
      <c r="AP36" s="14">
        <f t="shared" si="14"/>
        <v>0</v>
      </c>
      <c r="AQ36" s="25">
        <f t="shared" si="18"/>
        <v>0.04</v>
      </c>
      <c r="AR36" s="27">
        <f t="shared" si="19"/>
        <v>0</v>
      </c>
      <c r="AS36" s="27">
        <f t="shared" si="20"/>
        <v>18800.600000000002</v>
      </c>
      <c r="AT36" s="27">
        <f t="shared" si="21"/>
        <v>0</v>
      </c>
      <c r="AU36" s="30">
        <f t="shared" si="24"/>
        <v>28200.899999999998</v>
      </c>
      <c r="AV36" s="30">
        <f t="shared" si="25"/>
        <v>28200.899999999998</v>
      </c>
      <c r="AW36" s="30"/>
      <c r="AX36" s="36">
        <f t="shared" si="15"/>
        <v>28200.899999999998</v>
      </c>
      <c r="AY36" s="36">
        <f t="shared" si="16"/>
        <v>9400.2999999999956</v>
      </c>
      <c r="AZ36" s="36">
        <f t="shared" si="17"/>
        <v>0</v>
      </c>
    </row>
    <row r="37" spans="1:52" ht="14.45" x14ac:dyDescent="0.3">
      <c r="A37" s="5" t="s">
        <v>7</v>
      </c>
      <c r="B37" s="5" t="s">
        <v>8</v>
      </c>
      <c r="C37" s="5"/>
      <c r="D37" s="2" t="s">
        <v>58</v>
      </c>
      <c r="E37" s="2" t="s">
        <v>39</v>
      </c>
      <c r="F37" s="2" t="s">
        <v>11</v>
      </c>
      <c r="G37" s="2" t="s">
        <v>12</v>
      </c>
      <c r="H37" s="2" t="s">
        <v>13</v>
      </c>
      <c r="I37" s="18">
        <v>102.19999999999999</v>
      </c>
      <c r="J37" s="18">
        <v>712129.60000000009</v>
      </c>
      <c r="K37" s="18">
        <v>684740</v>
      </c>
      <c r="L37" s="18">
        <v>27389.599999999999</v>
      </c>
      <c r="M37" s="18"/>
      <c r="N37" s="18"/>
      <c r="O37" s="18"/>
      <c r="P37" s="18"/>
      <c r="Q37" s="18"/>
      <c r="R37" s="18"/>
      <c r="S37" s="18">
        <v>27389.599999999999</v>
      </c>
      <c r="T37" s="18"/>
      <c r="U37" s="18"/>
      <c r="V37" s="18"/>
      <c r="W37" s="18"/>
      <c r="X37" s="18"/>
      <c r="Y37" s="18"/>
      <c r="Z37" s="18"/>
      <c r="AA37" s="18"/>
      <c r="AB37" s="14">
        <f t="shared" si="0"/>
        <v>0</v>
      </c>
      <c r="AC37" s="14">
        <f t="shared" si="1"/>
        <v>0</v>
      </c>
      <c r="AD37" s="14">
        <f t="shared" si="2"/>
        <v>0</v>
      </c>
      <c r="AE37" s="14">
        <f t="shared" si="3"/>
        <v>0</v>
      </c>
      <c r="AF37" s="14">
        <f t="shared" si="4"/>
        <v>0</v>
      </c>
      <c r="AG37" s="14">
        <f t="shared" si="5"/>
        <v>0</v>
      </c>
      <c r="AH37" s="14">
        <f t="shared" si="6"/>
        <v>0.04</v>
      </c>
      <c r="AI37" s="14">
        <f t="shared" si="7"/>
        <v>0</v>
      </c>
      <c r="AJ37" s="14">
        <f t="shared" si="8"/>
        <v>0</v>
      </c>
      <c r="AK37" s="14">
        <f t="shared" si="9"/>
        <v>0</v>
      </c>
      <c r="AL37" s="14">
        <f t="shared" si="10"/>
        <v>0</v>
      </c>
      <c r="AM37" s="14">
        <f t="shared" si="11"/>
        <v>0</v>
      </c>
      <c r="AN37" s="14">
        <f t="shared" si="12"/>
        <v>0</v>
      </c>
      <c r="AO37" s="14">
        <f t="shared" si="13"/>
        <v>0</v>
      </c>
      <c r="AP37" s="14">
        <f t="shared" si="14"/>
        <v>0</v>
      </c>
      <c r="AQ37" s="25">
        <f t="shared" si="18"/>
        <v>0.04</v>
      </c>
      <c r="AR37" s="27">
        <f t="shared" si="19"/>
        <v>0</v>
      </c>
      <c r="AS37" s="27">
        <f t="shared" si="20"/>
        <v>27389.600000000002</v>
      </c>
      <c r="AT37" s="27">
        <f t="shared" si="21"/>
        <v>0</v>
      </c>
      <c r="AU37" s="30">
        <f t="shared" si="24"/>
        <v>41084.400000000001</v>
      </c>
      <c r="AV37" s="30">
        <f t="shared" si="25"/>
        <v>41084.400000000001</v>
      </c>
      <c r="AW37" s="30"/>
      <c r="AX37" s="36">
        <f t="shared" si="15"/>
        <v>41084.400000000001</v>
      </c>
      <c r="AY37" s="36">
        <f t="shared" si="16"/>
        <v>13694.8</v>
      </c>
      <c r="AZ37" s="36">
        <f t="shared" si="17"/>
        <v>0</v>
      </c>
    </row>
    <row r="38" spans="1:52" ht="14.45" x14ac:dyDescent="0.3">
      <c r="A38" s="5" t="s">
        <v>7</v>
      </c>
      <c r="B38" s="5" t="s">
        <v>8</v>
      </c>
      <c r="C38" s="5"/>
      <c r="D38" s="2" t="s">
        <v>59</v>
      </c>
      <c r="E38" s="2" t="s">
        <v>39</v>
      </c>
      <c r="F38" s="2" t="s">
        <v>11</v>
      </c>
      <c r="G38" s="2" t="s">
        <v>12</v>
      </c>
      <c r="H38" s="2" t="s">
        <v>13</v>
      </c>
      <c r="I38" s="18">
        <v>117.38</v>
      </c>
      <c r="J38" s="18">
        <v>109867.68</v>
      </c>
      <c r="K38" s="18">
        <v>105642</v>
      </c>
      <c r="L38" s="18">
        <v>4225.68</v>
      </c>
      <c r="M38" s="18"/>
      <c r="N38" s="18"/>
      <c r="O38" s="18"/>
      <c r="P38" s="18"/>
      <c r="Q38" s="18"/>
      <c r="R38" s="18"/>
      <c r="S38" s="18">
        <v>4225.68</v>
      </c>
      <c r="T38" s="18"/>
      <c r="U38" s="18"/>
      <c r="V38" s="18"/>
      <c r="W38" s="18"/>
      <c r="X38" s="18"/>
      <c r="Y38" s="18"/>
      <c r="Z38" s="18"/>
      <c r="AA38" s="18"/>
      <c r="AB38" s="14">
        <f t="shared" si="0"/>
        <v>0</v>
      </c>
      <c r="AC38" s="14">
        <f t="shared" si="1"/>
        <v>0</v>
      </c>
      <c r="AD38" s="14">
        <f t="shared" si="2"/>
        <v>0</v>
      </c>
      <c r="AE38" s="14">
        <f t="shared" si="3"/>
        <v>0</v>
      </c>
      <c r="AF38" s="14">
        <f t="shared" si="4"/>
        <v>0</v>
      </c>
      <c r="AG38" s="14">
        <f t="shared" si="5"/>
        <v>0</v>
      </c>
      <c r="AH38" s="14">
        <f t="shared" si="6"/>
        <v>0.04</v>
      </c>
      <c r="AI38" s="14">
        <f t="shared" si="7"/>
        <v>0</v>
      </c>
      <c r="AJ38" s="14">
        <f t="shared" si="8"/>
        <v>0</v>
      </c>
      <c r="AK38" s="14">
        <f t="shared" si="9"/>
        <v>0</v>
      </c>
      <c r="AL38" s="14">
        <f t="shared" si="10"/>
        <v>0</v>
      </c>
      <c r="AM38" s="14">
        <f t="shared" si="11"/>
        <v>0</v>
      </c>
      <c r="AN38" s="14">
        <f t="shared" si="12"/>
        <v>0</v>
      </c>
      <c r="AO38" s="14">
        <f t="shared" si="13"/>
        <v>0</v>
      </c>
      <c r="AP38" s="14">
        <f t="shared" si="14"/>
        <v>0</v>
      </c>
      <c r="AQ38" s="25">
        <f t="shared" si="18"/>
        <v>0.04</v>
      </c>
      <c r="AR38" s="27">
        <f t="shared" si="19"/>
        <v>0</v>
      </c>
      <c r="AS38" s="27">
        <f t="shared" si="20"/>
        <v>4225.68</v>
      </c>
      <c r="AT38" s="27">
        <f t="shared" si="21"/>
        <v>0</v>
      </c>
      <c r="AU38" s="30">
        <f t="shared" si="24"/>
        <v>6338.5199999999995</v>
      </c>
      <c r="AV38" s="30">
        <f t="shared" si="25"/>
        <v>6338.5199999999995</v>
      </c>
      <c r="AW38" s="30"/>
      <c r="AX38" s="36">
        <f t="shared" si="15"/>
        <v>6338.5199999999995</v>
      </c>
      <c r="AY38" s="36">
        <f t="shared" si="16"/>
        <v>2112.8399999999992</v>
      </c>
      <c r="AZ38" s="36">
        <f t="shared" si="17"/>
        <v>0</v>
      </c>
    </row>
    <row r="39" spans="1:52" ht="14.45" x14ac:dyDescent="0.3">
      <c r="A39" s="5" t="s">
        <v>7</v>
      </c>
      <c r="B39" s="5" t="s">
        <v>8</v>
      </c>
      <c r="C39" s="12" t="s">
        <v>1362</v>
      </c>
      <c r="D39" s="2" t="s">
        <v>60</v>
      </c>
      <c r="E39" s="2" t="s">
        <v>39</v>
      </c>
      <c r="F39" s="2" t="s">
        <v>11</v>
      </c>
      <c r="G39" s="2" t="s">
        <v>12</v>
      </c>
      <c r="H39" s="2" t="s">
        <v>13</v>
      </c>
      <c r="I39" s="18">
        <v>261.3</v>
      </c>
      <c r="J39" s="18">
        <v>394040.4</v>
      </c>
      <c r="K39" s="18">
        <v>378885</v>
      </c>
      <c r="L39" s="18">
        <v>15155.4</v>
      </c>
      <c r="M39" s="18"/>
      <c r="N39" s="18"/>
      <c r="O39" s="18"/>
      <c r="P39" s="18"/>
      <c r="Q39" s="18"/>
      <c r="R39" s="18"/>
      <c r="S39" s="18">
        <v>15155.4</v>
      </c>
      <c r="T39" s="18"/>
      <c r="U39" s="18"/>
      <c r="V39" s="18"/>
      <c r="W39" s="18"/>
      <c r="X39" s="18"/>
      <c r="Y39" s="18"/>
      <c r="Z39" s="18"/>
      <c r="AA39" s="18"/>
      <c r="AB39" s="14">
        <f t="shared" si="0"/>
        <v>0</v>
      </c>
      <c r="AC39" s="14">
        <f t="shared" si="1"/>
        <v>0</v>
      </c>
      <c r="AD39" s="14">
        <f t="shared" si="2"/>
        <v>0</v>
      </c>
      <c r="AE39" s="14">
        <f t="shared" si="3"/>
        <v>0</v>
      </c>
      <c r="AF39" s="14">
        <f t="shared" si="4"/>
        <v>0</v>
      </c>
      <c r="AG39" s="14">
        <f t="shared" si="5"/>
        <v>0</v>
      </c>
      <c r="AH39" s="14">
        <f t="shared" si="6"/>
        <v>0.04</v>
      </c>
      <c r="AI39" s="14">
        <f t="shared" si="7"/>
        <v>0</v>
      </c>
      <c r="AJ39" s="14">
        <f t="shared" si="8"/>
        <v>0</v>
      </c>
      <c r="AK39" s="14">
        <f t="shared" si="9"/>
        <v>0</v>
      </c>
      <c r="AL39" s="14">
        <f t="shared" si="10"/>
        <v>0</v>
      </c>
      <c r="AM39" s="14">
        <f t="shared" si="11"/>
        <v>0</v>
      </c>
      <c r="AN39" s="14">
        <f t="shared" si="12"/>
        <v>0</v>
      </c>
      <c r="AO39" s="14">
        <f t="shared" si="13"/>
        <v>0</v>
      </c>
      <c r="AP39" s="14">
        <f t="shared" si="14"/>
        <v>0</v>
      </c>
      <c r="AQ39" s="25">
        <f t="shared" si="18"/>
        <v>0.04</v>
      </c>
      <c r="AR39" s="27">
        <f t="shared" si="19"/>
        <v>0</v>
      </c>
      <c r="AS39" s="27">
        <f t="shared" si="20"/>
        <v>15155.4</v>
      </c>
      <c r="AT39" s="27">
        <f t="shared" si="21"/>
        <v>0</v>
      </c>
      <c r="AU39" s="30">
        <f t="shared" si="24"/>
        <v>22733.1</v>
      </c>
      <c r="AV39" s="30">
        <f t="shared" si="25"/>
        <v>22733.1</v>
      </c>
      <c r="AW39" s="30"/>
      <c r="AX39" s="36">
        <f t="shared" si="15"/>
        <v>22733.1</v>
      </c>
      <c r="AY39" s="36">
        <f t="shared" si="16"/>
        <v>7577.6999999999989</v>
      </c>
      <c r="AZ39" s="36">
        <f t="shared" si="17"/>
        <v>0</v>
      </c>
    </row>
    <row r="40" spans="1:52" ht="14.45" x14ac:dyDescent="0.3">
      <c r="A40" s="5" t="s">
        <v>7</v>
      </c>
      <c r="B40" s="5" t="s">
        <v>8</v>
      </c>
      <c r="C40" s="5" t="s">
        <v>1360</v>
      </c>
      <c r="D40" s="2" t="s">
        <v>61</v>
      </c>
      <c r="E40" s="2" t="s">
        <v>62</v>
      </c>
      <c r="F40" s="2" t="s">
        <v>11</v>
      </c>
      <c r="G40" s="2" t="s">
        <v>12</v>
      </c>
      <c r="H40" s="2" t="s">
        <v>13</v>
      </c>
      <c r="I40" s="18">
        <v>17111</v>
      </c>
      <c r="J40" s="18">
        <v>4421497.5999999996</v>
      </c>
      <c r="K40" s="18">
        <v>4251440</v>
      </c>
      <c r="L40" s="18">
        <v>170057.59999999998</v>
      </c>
      <c r="M40" s="18"/>
      <c r="N40" s="18"/>
      <c r="O40" s="18"/>
      <c r="P40" s="18"/>
      <c r="Q40" s="18"/>
      <c r="R40" s="18"/>
      <c r="S40" s="18">
        <v>170057.59999999998</v>
      </c>
      <c r="T40" s="18"/>
      <c r="U40" s="18"/>
      <c r="V40" s="18"/>
      <c r="W40" s="18"/>
      <c r="X40" s="18"/>
      <c r="Y40" s="18"/>
      <c r="Z40" s="18"/>
      <c r="AA40" s="18"/>
      <c r="AB40" s="14">
        <f t="shared" si="0"/>
        <v>0</v>
      </c>
      <c r="AC40" s="14">
        <f t="shared" si="1"/>
        <v>0</v>
      </c>
      <c r="AD40" s="14">
        <f t="shared" si="2"/>
        <v>0</v>
      </c>
      <c r="AE40" s="14">
        <f t="shared" si="3"/>
        <v>0</v>
      </c>
      <c r="AF40" s="14">
        <f t="shared" si="4"/>
        <v>0</v>
      </c>
      <c r="AG40" s="14">
        <f t="shared" si="5"/>
        <v>0</v>
      </c>
      <c r="AH40" s="14">
        <f t="shared" si="6"/>
        <v>0.04</v>
      </c>
      <c r="AI40" s="14">
        <f t="shared" si="7"/>
        <v>0</v>
      </c>
      <c r="AJ40" s="14">
        <f t="shared" si="8"/>
        <v>0</v>
      </c>
      <c r="AK40" s="14">
        <f t="shared" si="9"/>
        <v>0</v>
      </c>
      <c r="AL40" s="14">
        <f t="shared" si="10"/>
        <v>0</v>
      </c>
      <c r="AM40" s="14">
        <f t="shared" si="11"/>
        <v>0</v>
      </c>
      <c r="AN40" s="14">
        <f t="shared" si="12"/>
        <v>0</v>
      </c>
      <c r="AO40" s="14">
        <f t="shared" si="13"/>
        <v>0</v>
      </c>
      <c r="AP40" s="14">
        <f t="shared" si="14"/>
        <v>0</v>
      </c>
      <c r="AQ40" s="25">
        <f t="shared" si="18"/>
        <v>0.04</v>
      </c>
      <c r="AR40" s="27">
        <f t="shared" si="19"/>
        <v>0</v>
      </c>
      <c r="AS40" s="27">
        <f t="shared" si="20"/>
        <v>170057.60000000001</v>
      </c>
      <c r="AT40" s="27">
        <f t="shared" si="21"/>
        <v>0</v>
      </c>
      <c r="AU40" s="30">
        <f t="shared" si="24"/>
        <v>255086.4</v>
      </c>
      <c r="AV40" s="30">
        <f t="shared" si="25"/>
        <v>255086.4</v>
      </c>
      <c r="AW40" s="30"/>
      <c r="AX40" s="36">
        <f t="shared" si="15"/>
        <v>255086.4</v>
      </c>
      <c r="AY40" s="36">
        <f t="shared" si="16"/>
        <v>85028.799999999988</v>
      </c>
      <c r="AZ40" s="36">
        <f t="shared" si="17"/>
        <v>0</v>
      </c>
    </row>
    <row r="41" spans="1:52" ht="14.45" x14ac:dyDescent="0.3">
      <c r="A41" s="5" t="s">
        <v>7</v>
      </c>
      <c r="B41" s="5" t="s">
        <v>8</v>
      </c>
      <c r="C41" s="5" t="s">
        <v>1360</v>
      </c>
      <c r="D41" s="2" t="s">
        <v>63</v>
      </c>
      <c r="E41" s="2" t="s">
        <v>62</v>
      </c>
      <c r="F41" s="2" t="s">
        <v>11</v>
      </c>
      <c r="G41" s="2" t="s">
        <v>12</v>
      </c>
      <c r="H41" s="2" t="s">
        <v>13</v>
      </c>
      <c r="I41" s="18">
        <v>11814.800000000001</v>
      </c>
      <c r="J41" s="18">
        <v>3051230</v>
      </c>
      <c r="K41" s="18">
        <v>2933875</v>
      </c>
      <c r="L41" s="18">
        <v>117355</v>
      </c>
      <c r="M41" s="18"/>
      <c r="N41" s="18"/>
      <c r="O41" s="18"/>
      <c r="P41" s="18"/>
      <c r="Q41" s="18"/>
      <c r="R41" s="18"/>
      <c r="S41" s="18">
        <v>117355</v>
      </c>
      <c r="T41" s="18"/>
      <c r="U41" s="18"/>
      <c r="V41" s="18"/>
      <c r="W41" s="18"/>
      <c r="X41" s="18"/>
      <c r="Y41" s="18"/>
      <c r="Z41" s="18"/>
      <c r="AA41" s="18"/>
      <c r="AB41" s="14">
        <f t="shared" si="0"/>
        <v>0</v>
      </c>
      <c r="AC41" s="14">
        <f t="shared" si="1"/>
        <v>0</v>
      </c>
      <c r="AD41" s="14">
        <f t="shared" si="2"/>
        <v>0</v>
      </c>
      <c r="AE41" s="14">
        <f t="shared" si="3"/>
        <v>0</v>
      </c>
      <c r="AF41" s="14">
        <f t="shared" si="4"/>
        <v>0</v>
      </c>
      <c r="AG41" s="14">
        <f t="shared" si="5"/>
        <v>0</v>
      </c>
      <c r="AH41" s="14">
        <f t="shared" si="6"/>
        <v>0.04</v>
      </c>
      <c r="AI41" s="14">
        <f t="shared" si="7"/>
        <v>0</v>
      </c>
      <c r="AJ41" s="14">
        <f t="shared" si="8"/>
        <v>0</v>
      </c>
      <c r="AK41" s="14">
        <f t="shared" si="9"/>
        <v>0</v>
      </c>
      <c r="AL41" s="14">
        <f t="shared" si="10"/>
        <v>0</v>
      </c>
      <c r="AM41" s="14">
        <f t="shared" si="11"/>
        <v>0</v>
      </c>
      <c r="AN41" s="14">
        <f t="shared" si="12"/>
        <v>0</v>
      </c>
      <c r="AO41" s="14">
        <f t="shared" si="13"/>
        <v>0</v>
      </c>
      <c r="AP41" s="14">
        <f t="shared" si="14"/>
        <v>0</v>
      </c>
      <c r="AQ41" s="25">
        <f t="shared" si="18"/>
        <v>0.04</v>
      </c>
      <c r="AR41" s="27">
        <f t="shared" si="19"/>
        <v>0</v>
      </c>
      <c r="AS41" s="27">
        <f t="shared" si="20"/>
        <v>117355</v>
      </c>
      <c r="AT41" s="27">
        <f t="shared" si="21"/>
        <v>0</v>
      </c>
      <c r="AU41" s="30">
        <f t="shared" si="24"/>
        <v>176032.5</v>
      </c>
      <c r="AV41" s="30">
        <f t="shared" si="25"/>
        <v>176032.5</v>
      </c>
      <c r="AW41" s="30"/>
      <c r="AX41" s="36">
        <f t="shared" si="15"/>
        <v>176032.5</v>
      </c>
      <c r="AY41" s="36">
        <f t="shared" si="16"/>
        <v>58677.5</v>
      </c>
      <c r="AZ41" s="36">
        <f t="shared" si="17"/>
        <v>0</v>
      </c>
    </row>
    <row r="42" spans="1:52" ht="14.45" x14ac:dyDescent="0.3">
      <c r="A42" s="5" t="s">
        <v>7</v>
      </c>
      <c r="B42" s="5" t="s">
        <v>8</v>
      </c>
      <c r="C42" s="5" t="s">
        <v>1360</v>
      </c>
      <c r="D42" s="2" t="s">
        <v>64</v>
      </c>
      <c r="E42" s="2" t="s">
        <v>62</v>
      </c>
      <c r="F42" s="2" t="s">
        <v>11</v>
      </c>
      <c r="G42" s="2" t="s">
        <v>12</v>
      </c>
      <c r="H42" s="2" t="s">
        <v>13</v>
      </c>
      <c r="I42" s="18">
        <v>7941.6</v>
      </c>
      <c r="J42" s="18">
        <v>2035831.2</v>
      </c>
      <c r="K42" s="18">
        <v>1957530</v>
      </c>
      <c r="L42" s="18">
        <v>78301.200000000012</v>
      </c>
      <c r="M42" s="18"/>
      <c r="N42" s="18"/>
      <c r="O42" s="18"/>
      <c r="P42" s="18"/>
      <c r="Q42" s="18"/>
      <c r="R42" s="18"/>
      <c r="S42" s="18">
        <v>78301.200000000012</v>
      </c>
      <c r="T42" s="18"/>
      <c r="U42" s="18"/>
      <c r="V42" s="18"/>
      <c r="W42" s="18"/>
      <c r="X42" s="18"/>
      <c r="Y42" s="18"/>
      <c r="Z42" s="18"/>
      <c r="AA42" s="18"/>
      <c r="AB42" s="14">
        <f t="shared" si="0"/>
        <v>0</v>
      </c>
      <c r="AC42" s="14">
        <f t="shared" si="1"/>
        <v>0</v>
      </c>
      <c r="AD42" s="14">
        <f t="shared" si="2"/>
        <v>0</v>
      </c>
      <c r="AE42" s="14">
        <f t="shared" si="3"/>
        <v>0</v>
      </c>
      <c r="AF42" s="14">
        <f t="shared" si="4"/>
        <v>0</v>
      </c>
      <c r="AG42" s="14">
        <f t="shared" si="5"/>
        <v>0</v>
      </c>
      <c r="AH42" s="14">
        <f t="shared" si="6"/>
        <v>0.04</v>
      </c>
      <c r="AI42" s="14">
        <f t="shared" si="7"/>
        <v>0</v>
      </c>
      <c r="AJ42" s="14">
        <f t="shared" si="8"/>
        <v>0</v>
      </c>
      <c r="AK42" s="14">
        <f t="shared" si="9"/>
        <v>0</v>
      </c>
      <c r="AL42" s="14">
        <f t="shared" si="10"/>
        <v>0</v>
      </c>
      <c r="AM42" s="14">
        <f t="shared" si="11"/>
        <v>0</v>
      </c>
      <c r="AN42" s="14">
        <f t="shared" si="12"/>
        <v>0</v>
      </c>
      <c r="AO42" s="14">
        <f t="shared" si="13"/>
        <v>0</v>
      </c>
      <c r="AP42" s="14">
        <f t="shared" si="14"/>
        <v>0</v>
      </c>
      <c r="AQ42" s="25">
        <f t="shared" si="18"/>
        <v>0.04</v>
      </c>
      <c r="AR42" s="27">
        <f t="shared" si="19"/>
        <v>0</v>
      </c>
      <c r="AS42" s="27">
        <f t="shared" si="20"/>
        <v>78301.2</v>
      </c>
      <c r="AT42" s="27">
        <f t="shared" si="21"/>
        <v>0</v>
      </c>
      <c r="AU42" s="30">
        <f t="shared" si="24"/>
        <v>117451.8</v>
      </c>
      <c r="AV42" s="30">
        <f t="shared" si="25"/>
        <v>117451.8</v>
      </c>
      <c r="AW42" s="30"/>
      <c r="AX42" s="36">
        <f t="shared" si="15"/>
        <v>117451.8</v>
      </c>
      <c r="AY42" s="36">
        <f t="shared" si="16"/>
        <v>39150.600000000006</v>
      </c>
      <c r="AZ42" s="36">
        <f t="shared" si="17"/>
        <v>0</v>
      </c>
    </row>
    <row r="43" spans="1:52" ht="14.45" x14ac:dyDescent="0.3">
      <c r="A43" s="5" t="s">
        <v>7</v>
      </c>
      <c r="B43" s="5" t="s">
        <v>8</v>
      </c>
      <c r="C43" s="5" t="s">
        <v>1360</v>
      </c>
      <c r="D43" s="2" t="s">
        <v>65</v>
      </c>
      <c r="E43" s="2" t="s">
        <v>62</v>
      </c>
      <c r="F43" s="2" t="s">
        <v>11</v>
      </c>
      <c r="G43" s="2" t="s">
        <v>12</v>
      </c>
      <c r="H43" s="2" t="s">
        <v>13</v>
      </c>
      <c r="I43" s="18">
        <v>500</v>
      </c>
      <c r="J43" s="18">
        <v>130000</v>
      </c>
      <c r="K43" s="18">
        <v>125000</v>
      </c>
      <c r="L43" s="18">
        <v>5000</v>
      </c>
      <c r="M43" s="18"/>
      <c r="N43" s="18"/>
      <c r="O43" s="18"/>
      <c r="P43" s="18"/>
      <c r="Q43" s="18"/>
      <c r="R43" s="18"/>
      <c r="S43" s="18">
        <v>5000</v>
      </c>
      <c r="T43" s="18"/>
      <c r="U43" s="18"/>
      <c r="V43" s="18"/>
      <c r="W43" s="18"/>
      <c r="X43" s="18"/>
      <c r="Y43" s="18"/>
      <c r="Z43" s="18"/>
      <c r="AA43" s="18"/>
      <c r="AB43" s="14">
        <f t="shared" si="0"/>
        <v>0</v>
      </c>
      <c r="AC43" s="14">
        <f t="shared" si="1"/>
        <v>0</v>
      </c>
      <c r="AD43" s="14">
        <f t="shared" si="2"/>
        <v>0</v>
      </c>
      <c r="AE43" s="14">
        <f t="shared" si="3"/>
        <v>0</v>
      </c>
      <c r="AF43" s="14">
        <f t="shared" si="4"/>
        <v>0</v>
      </c>
      <c r="AG43" s="14">
        <f t="shared" si="5"/>
        <v>0</v>
      </c>
      <c r="AH43" s="14">
        <f t="shared" si="6"/>
        <v>0.04</v>
      </c>
      <c r="AI43" s="14">
        <f t="shared" si="7"/>
        <v>0</v>
      </c>
      <c r="AJ43" s="14">
        <f t="shared" si="8"/>
        <v>0</v>
      </c>
      <c r="AK43" s="14">
        <f t="shared" si="9"/>
        <v>0</v>
      </c>
      <c r="AL43" s="14">
        <f t="shared" si="10"/>
        <v>0</v>
      </c>
      <c r="AM43" s="14">
        <f t="shared" si="11"/>
        <v>0</v>
      </c>
      <c r="AN43" s="14">
        <f t="shared" si="12"/>
        <v>0</v>
      </c>
      <c r="AO43" s="14">
        <f t="shared" si="13"/>
        <v>0</v>
      </c>
      <c r="AP43" s="14">
        <f t="shared" si="14"/>
        <v>0</v>
      </c>
      <c r="AQ43" s="25">
        <f t="shared" si="18"/>
        <v>0.04</v>
      </c>
      <c r="AR43" s="27">
        <f t="shared" si="19"/>
        <v>0</v>
      </c>
      <c r="AS43" s="27">
        <f t="shared" si="20"/>
        <v>5000</v>
      </c>
      <c r="AT43" s="27">
        <f t="shared" si="21"/>
        <v>0</v>
      </c>
      <c r="AU43" s="30">
        <f t="shared" si="24"/>
        <v>7500</v>
      </c>
      <c r="AV43" s="30">
        <f t="shared" si="25"/>
        <v>7500</v>
      </c>
      <c r="AW43" s="30"/>
      <c r="AX43" s="36">
        <f t="shared" si="15"/>
        <v>7500</v>
      </c>
      <c r="AY43" s="36">
        <f t="shared" si="16"/>
        <v>2500</v>
      </c>
      <c r="AZ43" s="36">
        <f t="shared" si="17"/>
        <v>0</v>
      </c>
    </row>
    <row r="44" spans="1:52" ht="14.45" x14ac:dyDescent="0.3">
      <c r="A44" s="5" t="s">
        <v>7</v>
      </c>
      <c r="B44" s="5" t="s">
        <v>8</v>
      </c>
      <c r="C44" s="5" t="s">
        <v>1360</v>
      </c>
      <c r="D44" s="2" t="s">
        <v>66</v>
      </c>
      <c r="E44" s="2" t="s">
        <v>62</v>
      </c>
      <c r="F44" s="2" t="s">
        <v>11</v>
      </c>
      <c r="G44" s="2" t="s">
        <v>12</v>
      </c>
      <c r="H44" s="2" t="s">
        <v>13</v>
      </c>
      <c r="I44" s="18">
        <v>1409.3</v>
      </c>
      <c r="J44" s="18">
        <v>364847.6</v>
      </c>
      <c r="K44" s="18">
        <v>350815</v>
      </c>
      <c r="L44" s="18">
        <v>14032.6</v>
      </c>
      <c r="M44" s="18"/>
      <c r="N44" s="18"/>
      <c r="O44" s="18"/>
      <c r="P44" s="18"/>
      <c r="Q44" s="18"/>
      <c r="R44" s="18"/>
      <c r="S44" s="18">
        <v>14032.6</v>
      </c>
      <c r="T44" s="18"/>
      <c r="U44" s="18"/>
      <c r="V44" s="18"/>
      <c r="W44" s="18"/>
      <c r="X44" s="18"/>
      <c r="Y44" s="18"/>
      <c r="Z44" s="18"/>
      <c r="AA44" s="18"/>
      <c r="AB44" s="14">
        <f t="shared" si="0"/>
        <v>0</v>
      </c>
      <c r="AC44" s="14">
        <f t="shared" si="1"/>
        <v>0</v>
      </c>
      <c r="AD44" s="14">
        <f t="shared" si="2"/>
        <v>0</v>
      </c>
      <c r="AE44" s="14">
        <f t="shared" si="3"/>
        <v>0</v>
      </c>
      <c r="AF44" s="14">
        <f t="shared" si="4"/>
        <v>0</v>
      </c>
      <c r="AG44" s="14">
        <f t="shared" si="5"/>
        <v>0</v>
      </c>
      <c r="AH44" s="14">
        <f t="shared" si="6"/>
        <v>0.04</v>
      </c>
      <c r="AI44" s="14">
        <f t="shared" si="7"/>
        <v>0</v>
      </c>
      <c r="AJ44" s="14">
        <f t="shared" si="8"/>
        <v>0</v>
      </c>
      <c r="AK44" s="14">
        <f t="shared" si="9"/>
        <v>0</v>
      </c>
      <c r="AL44" s="14">
        <f t="shared" si="10"/>
        <v>0</v>
      </c>
      <c r="AM44" s="14">
        <f t="shared" si="11"/>
        <v>0</v>
      </c>
      <c r="AN44" s="14">
        <f t="shared" si="12"/>
        <v>0</v>
      </c>
      <c r="AO44" s="14">
        <f t="shared" si="13"/>
        <v>0</v>
      </c>
      <c r="AP44" s="14">
        <f t="shared" si="14"/>
        <v>0</v>
      </c>
      <c r="AQ44" s="25">
        <f t="shared" si="18"/>
        <v>0.04</v>
      </c>
      <c r="AR44" s="27">
        <f t="shared" si="19"/>
        <v>0</v>
      </c>
      <c r="AS44" s="27">
        <f t="shared" si="20"/>
        <v>14032.6</v>
      </c>
      <c r="AT44" s="27">
        <f t="shared" si="21"/>
        <v>0</v>
      </c>
      <c r="AU44" s="30">
        <f t="shared" si="24"/>
        <v>21048.899999999998</v>
      </c>
      <c r="AV44" s="30">
        <f t="shared" si="25"/>
        <v>21048.899999999998</v>
      </c>
      <c r="AW44" s="30"/>
      <c r="AX44" s="36">
        <f t="shared" si="15"/>
        <v>21048.899999999998</v>
      </c>
      <c r="AY44" s="36">
        <f t="shared" si="16"/>
        <v>7016.2999999999975</v>
      </c>
      <c r="AZ44" s="36">
        <f t="shared" si="17"/>
        <v>0</v>
      </c>
    </row>
    <row r="45" spans="1:52" ht="14.45" x14ac:dyDescent="0.3">
      <c r="A45" s="5" t="s">
        <v>7</v>
      </c>
      <c r="B45" s="5" t="s">
        <v>8</v>
      </c>
      <c r="C45" s="5" t="s">
        <v>1360</v>
      </c>
      <c r="D45" s="2" t="s">
        <v>67</v>
      </c>
      <c r="E45" s="2" t="s">
        <v>62</v>
      </c>
      <c r="F45" s="2" t="s">
        <v>11</v>
      </c>
      <c r="G45" s="2" t="s">
        <v>12</v>
      </c>
      <c r="H45" s="2" t="s">
        <v>13</v>
      </c>
      <c r="I45" s="18">
        <v>19.5</v>
      </c>
      <c r="J45" s="18">
        <v>5070</v>
      </c>
      <c r="K45" s="18">
        <v>4875</v>
      </c>
      <c r="L45" s="18">
        <v>195</v>
      </c>
      <c r="M45" s="18"/>
      <c r="N45" s="18"/>
      <c r="O45" s="18"/>
      <c r="P45" s="18"/>
      <c r="Q45" s="18"/>
      <c r="R45" s="18"/>
      <c r="S45" s="18">
        <v>195</v>
      </c>
      <c r="T45" s="18"/>
      <c r="U45" s="18"/>
      <c r="V45" s="18"/>
      <c r="W45" s="18"/>
      <c r="X45" s="18"/>
      <c r="Y45" s="18"/>
      <c r="Z45" s="18"/>
      <c r="AA45" s="18"/>
      <c r="AB45" s="14">
        <f t="shared" si="0"/>
        <v>0</v>
      </c>
      <c r="AC45" s="14">
        <f t="shared" si="1"/>
        <v>0</v>
      </c>
      <c r="AD45" s="14">
        <f t="shared" si="2"/>
        <v>0</v>
      </c>
      <c r="AE45" s="14">
        <f t="shared" si="3"/>
        <v>0</v>
      </c>
      <c r="AF45" s="14">
        <f t="shared" si="4"/>
        <v>0</v>
      </c>
      <c r="AG45" s="14">
        <f t="shared" si="5"/>
        <v>0</v>
      </c>
      <c r="AH45" s="14">
        <f t="shared" si="6"/>
        <v>0.04</v>
      </c>
      <c r="AI45" s="14">
        <f t="shared" si="7"/>
        <v>0</v>
      </c>
      <c r="AJ45" s="14">
        <f t="shared" si="8"/>
        <v>0</v>
      </c>
      <c r="AK45" s="14">
        <f t="shared" si="9"/>
        <v>0</v>
      </c>
      <c r="AL45" s="14">
        <f t="shared" si="10"/>
        <v>0</v>
      </c>
      <c r="AM45" s="14">
        <f t="shared" si="11"/>
        <v>0</v>
      </c>
      <c r="AN45" s="14">
        <f t="shared" si="12"/>
        <v>0</v>
      </c>
      <c r="AO45" s="14">
        <f t="shared" si="13"/>
        <v>0</v>
      </c>
      <c r="AP45" s="14">
        <f t="shared" si="14"/>
        <v>0</v>
      </c>
      <c r="AQ45" s="25">
        <f t="shared" si="18"/>
        <v>0.04</v>
      </c>
      <c r="AR45" s="27">
        <f t="shared" si="19"/>
        <v>0</v>
      </c>
      <c r="AS45" s="27">
        <f t="shared" si="20"/>
        <v>195</v>
      </c>
      <c r="AT45" s="27">
        <f t="shared" si="21"/>
        <v>0</v>
      </c>
      <c r="AU45" s="30">
        <f t="shared" si="24"/>
        <v>292.5</v>
      </c>
      <c r="AV45" s="30">
        <f t="shared" si="25"/>
        <v>292.5</v>
      </c>
      <c r="AW45" s="30"/>
      <c r="AX45" s="36">
        <f t="shared" si="15"/>
        <v>292.5</v>
      </c>
      <c r="AY45" s="36">
        <f t="shared" si="16"/>
        <v>97.5</v>
      </c>
      <c r="AZ45" s="36">
        <f t="shared" si="17"/>
        <v>0</v>
      </c>
    </row>
    <row r="46" spans="1:52" ht="14.45" x14ac:dyDescent="0.3">
      <c r="A46" s="5" t="s">
        <v>7</v>
      </c>
      <c r="B46" s="5" t="s">
        <v>8</v>
      </c>
      <c r="C46" s="5" t="s">
        <v>1360</v>
      </c>
      <c r="D46" s="2" t="s">
        <v>68</v>
      </c>
      <c r="E46" s="2" t="s">
        <v>62</v>
      </c>
      <c r="F46" s="2" t="s">
        <v>11</v>
      </c>
      <c r="G46" s="2" t="s">
        <v>12</v>
      </c>
      <c r="H46" s="2" t="s">
        <v>13</v>
      </c>
      <c r="I46" s="18">
        <v>317.39999999999998</v>
      </c>
      <c r="J46" s="18">
        <v>82524</v>
      </c>
      <c r="K46" s="18">
        <v>79350</v>
      </c>
      <c r="L46" s="18">
        <v>3174</v>
      </c>
      <c r="M46" s="18"/>
      <c r="N46" s="18"/>
      <c r="O46" s="18"/>
      <c r="P46" s="18"/>
      <c r="Q46" s="18"/>
      <c r="R46" s="18"/>
      <c r="S46" s="18">
        <v>3174</v>
      </c>
      <c r="T46" s="18"/>
      <c r="U46" s="18"/>
      <c r="V46" s="18"/>
      <c r="W46" s="18"/>
      <c r="X46" s="18"/>
      <c r="Y46" s="18"/>
      <c r="Z46" s="18"/>
      <c r="AA46" s="18"/>
      <c r="AB46" s="14">
        <f t="shared" si="0"/>
        <v>0</v>
      </c>
      <c r="AC46" s="14">
        <f t="shared" si="1"/>
        <v>0</v>
      </c>
      <c r="AD46" s="14">
        <f t="shared" si="2"/>
        <v>0</v>
      </c>
      <c r="AE46" s="14">
        <f t="shared" si="3"/>
        <v>0</v>
      </c>
      <c r="AF46" s="14">
        <f t="shared" si="4"/>
        <v>0</v>
      </c>
      <c r="AG46" s="14">
        <f t="shared" si="5"/>
        <v>0</v>
      </c>
      <c r="AH46" s="14">
        <f t="shared" si="6"/>
        <v>0.04</v>
      </c>
      <c r="AI46" s="14">
        <f t="shared" si="7"/>
        <v>0</v>
      </c>
      <c r="AJ46" s="14">
        <f t="shared" si="8"/>
        <v>0</v>
      </c>
      <c r="AK46" s="14">
        <f t="shared" si="9"/>
        <v>0</v>
      </c>
      <c r="AL46" s="14">
        <f t="shared" si="10"/>
        <v>0</v>
      </c>
      <c r="AM46" s="14">
        <f t="shared" si="11"/>
        <v>0</v>
      </c>
      <c r="AN46" s="14">
        <f t="shared" si="12"/>
        <v>0</v>
      </c>
      <c r="AO46" s="14">
        <f t="shared" si="13"/>
        <v>0</v>
      </c>
      <c r="AP46" s="14">
        <f t="shared" si="14"/>
        <v>0</v>
      </c>
      <c r="AQ46" s="25">
        <f t="shared" si="18"/>
        <v>0.04</v>
      </c>
      <c r="AR46" s="27">
        <f t="shared" si="19"/>
        <v>0</v>
      </c>
      <c r="AS46" s="27">
        <f t="shared" si="20"/>
        <v>3174</v>
      </c>
      <c r="AT46" s="27">
        <f t="shared" si="21"/>
        <v>0</v>
      </c>
      <c r="AU46" s="30">
        <f t="shared" si="24"/>
        <v>4761</v>
      </c>
      <c r="AV46" s="30">
        <f t="shared" si="25"/>
        <v>4761</v>
      </c>
      <c r="AW46" s="30"/>
      <c r="AX46" s="36">
        <f t="shared" si="15"/>
        <v>4761</v>
      </c>
      <c r="AY46" s="36">
        <f t="shared" si="16"/>
        <v>1587</v>
      </c>
      <c r="AZ46" s="36">
        <f t="shared" si="17"/>
        <v>0</v>
      </c>
    </row>
    <row r="47" spans="1:52" ht="14.45" x14ac:dyDescent="0.3">
      <c r="A47" s="5" t="s">
        <v>7</v>
      </c>
      <c r="B47" s="5" t="s">
        <v>8</v>
      </c>
      <c r="C47" s="5" t="s">
        <v>1360</v>
      </c>
      <c r="D47" s="2" t="s">
        <v>69</v>
      </c>
      <c r="E47" s="2" t="s">
        <v>62</v>
      </c>
      <c r="F47" s="2" t="s">
        <v>11</v>
      </c>
      <c r="G47" s="2" t="s">
        <v>12</v>
      </c>
      <c r="H47" s="2" t="s">
        <v>13</v>
      </c>
      <c r="I47" s="18">
        <v>5430.4500000000007</v>
      </c>
      <c r="J47" s="18">
        <v>1402655.8</v>
      </c>
      <c r="K47" s="18">
        <v>1348707.5</v>
      </c>
      <c r="L47" s="18">
        <v>53948.3</v>
      </c>
      <c r="M47" s="18"/>
      <c r="N47" s="18"/>
      <c r="O47" s="18"/>
      <c r="P47" s="18"/>
      <c r="Q47" s="18"/>
      <c r="R47" s="18"/>
      <c r="S47" s="18">
        <v>53948.3</v>
      </c>
      <c r="T47" s="18"/>
      <c r="U47" s="18"/>
      <c r="V47" s="18"/>
      <c r="W47" s="18"/>
      <c r="X47" s="18"/>
      <c r="Y47" s="18"/>
      <c r="Z47" s="18"/>
      <c r="AA47" s="18"/>
      <c r="AB47" s="14">
        <f t="shared" si="0"/>
        <v>0</v>
      </c>
      <c r="AC47" s="14">
        <f t="shared" si="1"/>
        <v>0</v>
      </c>
      <c r="AD47" s="14">
        <f t="shared" si="2"/>
        <v>0</v>
      </c>
      <c r="AE47" s="14">
        <f t="shared" si="3"/>
        <v>0</v>
      </c>
      <c r="AF47" s="14">
        <f t="shared" si="4"/>
        <v>0</v>
      </c>
      <c r="AG47" s="14">
        <f t="shared" si="5"/>
        <v>0</v>
      </c>
      <c r="AH47" s="14">
        <f t="shared" si="6"/>
        <v>0.04</v>
      </c>
      <c r="AI47" s="14">
        <f t="shared" si="7"/>
        <v>0</v>
      </c>
      <c r="AJ47" s="14">
        <f t="shared" si="8"/>
        <v>0</v>
      </c>
      <c r="AK47" s="14">
        <f t="shared" si="9"/>
        <v>0</v>
      </c>
      <c r="AL47" s="14">
        <f t="shared" si="10"/>
        <v>0</v>
      </c>
      <c r="AM47" s="14">
        <f t="shared" si="11"/>
        <v>0</v>
      </c>
      <c r="AN47" s="14">
        <f t="shared" si="12"/>
        <v>0</v>
      </c>
      <c r="AO47" s="14">
        <f t="shared" si="13"/>
        <v>0</v>
      </c>
      <c r="AP47" s="14">
        <f t="shared" si="14"/>
        <v>0</v>
      </c>
      <c r="AQ47" s="25">
        <f t="shared" si="18"/>
        <v>0.04</v>
      </c>
      <c r="AR47" s="27">
        <f t="shared" si="19"/>
        <v>0</v>
      </c>
      <c r="AS47" s="27">
        <f t="shared" si="20"/>
        <v>53948.3</v>
      </c>
      <c r="AT47" s="27">
        <f t="shared" si="21"/>
        <v>0</v>
      </c>
      <c r="AU47" s="30">
        <f t="shared" si="24"/>
        <v>80922.45</v>
      </c>
      <c r="AV47" s="30">
        <f t="shared" si="25"/>
        <v>80922.45</v>
      </c>
      <c r="AW47" s="30"/>
      <c r="AX47" s="36">
        <f t="shared" si="15"/>
        <v>80922.45</v>
      </c>
      <c r="AY47" s="36">
        <f t="shared" si="16"/>
        <v>26974.149999999994</v>
      </c>
      <c r="AZ47" s="36">
        <f t="shared" si="17"/>
        <v>0</v>
      </c>
    </row>
    <row r="48" spans="1:52" ht="14.45" x14ac:dyDescent="0.3">
      <c r="A48" s="5" t="s">
        <v>7</v>
      </c>
      <c r="B48" s="5" t="s">
        <v>8</v>
      </c>
      <c r="C48" s="5" t="s">
        <v>1360</v>
      </c>
      <c r="D48" s="2" t="s">
        <v>70</v>
      </c>
      <c r="E48" s="2" t="s">
        <v>62</v>
      </c>
      <c r="F48" s="2" t="s">
        <v>11</v>
      </c>
      <c r="G48" s="2" t="s">
        <v>12</v>
      </c>
      <c r="H48" s="2" t="s">
        <v>13</v>
      </c>
      <c r="I48" s="18">
        <v>6840.1900000000005</v>
      </c>
      <c r="J48" s="18">
        <v>1766676.5999999999</v>
      </c>
      <c r="K48" s="18">
        <v>1698727.5</v>
      </c>
      <c r="L48" s="18">
        <v>67949.100000000006</v>
      </c>
      <c r="M48" s="18"/>
      <c r="N48" s="18"/>
      <c r="O48" s="18"/>
      <c r="P48" s="18"/>
      <c r="Q48" s="18"/>
      <c r="R48" s="18"/>
      <c r="S48" s="18">
        <v>67949.100000000006</v>
      </c>
      <c r="T48" s="18"/>
      <c r="U48" s="18"/>
      <c r="V48" s="18"/>
      <c r="W48" s="18"/>
      <c r="X48" s="18"/>
      <c r="Y48" s="18"/>
      <c r="Z48" s="18"/>
      <c r="AA48" s="18"/>
      <c r="AB48" s="14">
        <f t="shared" si="0"/>
        <v>0</v>
      </c>
      <c r="AC48" s="14">
        <f t="shared" si="1"/>
        <v>0</v>
      </c>
      <c r="AD48" s="14">
        <f t="shared" si="2"/>
        <v>0</v>
      </c>
      <c r="AE48" s="14">
        <f t="shared" si="3"/>
        <v>0</v>
      </c>
      <c r="AF48" s="14">
        <f t="shared" si="4"/>
        <v>0</v>
      </c>
      <c r="AG48" s="14">
        <f t="shared" si="5"/>
        <v>0</v>
      </c>
      <c r="AH48" s="14">
        <f t="shared" si="6"/>
        <v>0.04</v>
      </c>
      <c r="AI48" s="14">
        <f t="shared" si="7"/>
        <v>0</v>
      </c>
      <c r="AJ48" s="14">
        <f t="shared" si="8"/>
        <v>0</v>
      </c>
      <c r="AK48" s="14">
        <f t="shared" si="9"/>
        <v>0</v>
      </c>
      <c r="AL48" s="14">
        <f t="shared" si="10"/>
        <v>0</v>
      </c>
      <c r="AM48" s="14">
        <f t="shared" si="11"/>
        <v>0</v>
      </c>
      <c r="AN48" s="14">
        <f t="shared" si="12"/>
        <v>0</v>
      </c>
      <c r="AO48" s="14">
        <f t="shared" si="13"/>
        <v>0</v>
      </c>
      <c r="AP48" s="14">
        <f t="shared" si="14"/>
        <v>0</v>
      </c>
      <c r="AQ48" s="25">
        <f t="shared" si="18"/>
        <v>0.04</v>
      </c>
      <c r="AR48" s="27">
        <f t="shared" si="19"/>
        <v>0</v>
      </c>
      <c r="AS48" s="27">
        <f t="shared" si="20"/>
        <v>67949.100000000006</v>
      </c>
      <c r="AT48" s="27">
        <f t="shared" si="21"/>
        <v>0</v>
      </c>
      <c r="AU48" s="30">
        <f t="shared" si="24"/>
        <v>101923.65</v>
      </c>
      <c r="AV48" s="30">
        <f t="shared" si="25"/>
        <v>101923.65</v>
      </c>
      <c r="AW48" s="30"/>
      <c r="AX48" s="36">
        <f t="shared" si="15"/>
        <v>101923.65</v>
      </c>
      <c r="AY48" s="36">
        <f t="shared" si="16"/>
        <v>33974.549999999988</v>
      </c>
      <c r="AZ48" s="36">
        <f t="shared" si="17"/>
        <v>0</v>
      </c>
    </row>
    <row r="49" spans="1:52" ht="14.45" x14ac:dyDescent="0.3">
      <c r="A49" s="5" t="s">
        <v>7</v>
      </c>
      <c r="B49" s="5" t="s">
        <v>8</v>
      </c>
      <c r="C49" s="5" t="s">
        <v>1360</v>
      </c>
      <c r="D49" s="2" t="s">
        <v>71</v>
      </c>
      <c r="E49" s="2" t="s">
        <v>62</v>
      </c>
      <c r="F49" s="2" t="s">
        <v>11</v>
      </c>
      <c r="G49" s="2" t="s">
        <v>12</v>
      </c>
      <c r="H49" s="2" t="s">
        <v>13</v>
      </c>
      <c r="I49" s="18">
        <v>3318.28</v>
      </c>
      <c r="J49" s="18">
        <v>862752.8</v>
      </c>
      <c r="K49" s="18">
        <v>829570</v>
      </c>
      <c r="L49" s="18">
        <v>33182.800000000003</v>
      </c>
      <c r="M49" s="18"/>
      <c r="N49" s="18"/>
      <c r="O49" s="18"/>
      <c r="P49" s="18"/>
      <c r="Q49" s="18"/>
      <c r="R49" s="18"/>
      <c r="S49" s="18">
        <v>33182.800000000003</v>
      </c>
      <c r="T49" s="18"/>
      <c r="U49" s="18"/>
      <c r="V49" s="18"/>
      <c r="W49" s="18"/>
      <c r="X49" s="18"/>
      <c r="Y49" s="18"/>
      <c r="Z49" s="18"/>
      <c r="AA49" s="18"/>
      <c r="AB49" s="14">
        <f t="shared" si="0"/>
        <v>0</v>
      </c>
      <c r="AC49" s="14">
        <f t="shared" si="1"/>
        <v>0</v>
      </c>
      <c r="AD49" s="14">
        <f t="shared" si="2"/>
        <v>0</v>
      </c>
      <c r="AE49" s="14">
        <f t="shared" si="3"/>
        <v>0</v>
      </c>
      <c r="AF49" s="14">
        <f t="shared" si="4"/>
        <v>0</v>
      </c>
      <c r="AG49" s="14">
        <f t="shared" si="5"/>
        <v>0</v>
      </c>
      <c r="AH49" s="14">
        <f t="shared" si="6"/>
        <v>0.04</v>
      </c>
      <c r="AI49" s="14">
        <f t="shared" si="7"/>
        <v>0</v>
      </c>
      <c r="AJ49" s="14">
        <f t="shared" si="8"/>
        <v>0</v>
      </c>
      <c r="AK49" s="14">
        <f t="shared" si="9"/>
        <v>0</v>
      </c>
      <c r="AL49" s="14">
        <f t="shared" si="10"/>
        <v>0</v>
      </c>
      <c r="AM49" s="14">
        <f t="shared" si="11"/>
        <v>0</v>
      </c>
      <c r="AN49" s="14">
        <f t="shared" si="12"/>
        <v>0</v>
      </c>
      <c r="AO49" s="14">
        <f t="shared" si="13"/>
        <v>0</v>
      </c>
      <c r="AP49" s="14">
        <f t="shared" si="14"/>
        <v>0</v>
      </c>
      <c r="AQ49" s="25">
        <f t="shared" si="18"/>
        <v>0.04</v>
      </c>
      <c r="AR49" s="27">
        <f t="shared" si="19"/>
        <v>0</v>
      </c>
      <c r="AS49" s="27">
        <f t="shared" si="20"/>
        <v>33182.800000000003</v>
      </c>
      <c r="AT49" s="27">
        <f t="shared" si="21"/>
        <v>0</v>
      </c>
      <c r="AU49" s="30">
        <f t="shared" si="24"/>
        <v>49774.2</v>
      </c>
      <c r="AV49" s="30">
        <f t="shared" si="25"/>
        <v>49774.2</v>
      </c>
      <c r="AW49" s="30"/>
      <c r="AX49" s="36">
        <f t="shared" si="15"/>
        <v>49774.2</v>
      </c>
      <c r="AY49" s="36">
        <f t="shared" si="16"/>
        <v>16591.399999999994</v>
      </c>
      <c r="AZ49" s="36">
        <f t="shared" si="17"/>
        <v>0</v>
      </c>
    </row>
    <row r="50" spans="1:52" x14ac:dyDescent="0.25">
      <c r="A50" s="5" t="s">
        <v>7</v>
      </c>
      <c r="B50" s="5" t="s">
        <v>8</v>
      </c>
      <c r="C50" s="5" t="s">
        <v>1360</v>
      </c>
      <c r="D50" s="2" t="s">
        <v>72</v>
      </c>
      <c r="E50" s="2" t="s">
        <v>62</v>
      </c>
      <c r="F50" s="2" t="s">
        <v>11</v>
      </c>
      <c r="G50" s="2" t="s">
        <v>12</v>
      </c>
      <c r="H50" s="2" t="s">
        <v>13</v>
      </c>
      <c r="I50" s="18">
        <v>8617.4</v>
      </c>
      <c r="J50" s="18">
        <v>2228038.7999999998</v>
      </c>
      <c r="K50" s="18">
        <v>2142345</v>
      </c>
      <c r="L50" s="18">
        <v>85693.8</v>
      </c>
      <c r="M50" s="18"/>
      <c r="N50" s="18"/>
      <c r="O50" s="18"/>
      <c r="P50" s="18"/>
      <c r="Q50" s="18"/>
      <c r="R50" s="18"/>
      <c r="S50" s="18">
        <v>85693.8</v>
      </c>
      <c r="T50" s="18"/>
      <c r="U50" s="18"/>
      <c r="V50" s="18"/>
      <c r="W50" s="18"/>
      <c r="X50" s="18"/>
      <c r="Y50" s="18"/>
      <c r="Z50" s="18"/>
      <c r="AA50" s="18"/>
      <c r="AB50" s="14">
        <f t="shared" si="0"/>
        <v>0</v>
      </c>
      <c r="AC50" s="14">
        <f t="shared" si="1"/>
        <v>0</v>
      </c>
      <c r="AD50" s="14">
        <f t="shared" si="2"/>
        <v>0</v>
      </c>
      <c r="AE50" s="14">
        <f t="shared" si="3"/>
        <v>0</v>
      </c>
      <c r="AF50" s="14">
        <f t="shared" si="4"/>
        <v>0</v>
      </c>
      <c r="AG50" s="14">
        <f t="shared" si="5"/>
        <v>0</v>
      </c>
      <c r="AH50" s="14">
        <f t="shared" si="6"/>
        <v>0.04</v>
      </c>
      <c r="AI50" s="14">
        <f t="shared" si="7"/>
        <v>0</v>
      </c>
      <c r="AJ50" s="14">
        <f t="shared" si="8"/>
        <v>0</v>
      </c>
      <c r="AK50" s="14">
        <f t="shared" si="9"/>
        <v>0</v>
      </c>
      <c r="AL50" s="14">
        <f t="shared" si="10"/>
        <v>0</v>
      </c>
      <c r="AM50" s="14">
        <f t="shared" si="11"/>
        <v>0</v>
      </c>
      <c r="AN50" s="14">
        <f t="shared" si="12"/>
        <v>0</v>
      </c>
      <c r="AO50" s="14">
        <f t="shared" si="13"/>
        <v>0</v>
      </c>
      <c r="AP50" s="14">
        <f t="shared" si="14"/>
        <v>0</v>
      </c>
      <c r="AQ50" s="25">
        <f t="shared" si="18"/>
        <v>0.04</v>
      </c>
      <c r="AR50" s="27">
        <f t="shared" si="19"/>
        <v>0</v>
      </c>
      <c r="AS50" s="27">
        <f t="shared" si="20"/>
        <v>85693.8</v>
      </c>
      <c r="AT50" s="27">
        <f t="shared" si="21"/>
        <v>0</v>
      </c>
      <c r="AU50" s="30">
        <f t="shared" si="24"/>
        <v>128540.7</v>
      </c>
      <c r="AV50" s="30">
        <f t="shared" si="25"/>
        <v>128540.7</v>
      </c>
      <c r="AW50" s="30"/>
      <c r="AX50" s="36">
        <f t="shared" si="15"/>
        <v>128540.7</v>
      </c>
      <c r="AY50" s="36">
        <f t="shared" si="16"/>
        <v>42846.899999999994</v>
      </c>
      <c r="AZ50" s="36">
        <f t="shared" si="17"/>
        <v>0</v>
      </c>
    </row>
    <row r="51" spans="1:52" x14ac:dyDescent="0.25">
      <c r="A51" s="5" t="s">
        <v>7</v>
      </c>
      <c r="B51" s="5" t="s">
        <v>8</v>
      </c>
      <c r="C51" s="5" t="s">
        <v>1360</v>
      </c>
      <c r="D51" s="2" t="s">
        <v>73</v>
      </c>
      <c r="E51" s="2" t="s">
        <v>62</v>
      </c>
      <c r="F51" s="2" t="s">
        <v>11</v>
      </c>
      <c r="G51" s="2" t="s">
        <v>12</v>
      </c>
      <c r="H51" s="2" t="s">
        <v>13</v>
      </c>
      <c r="I51" s="18">
        <v>252</v>
      </c>
      <c r="J51" s="18">
        <v>64480</v>
      </c>
      <c r="K51" s="18">
        <v>62000</v>
      </c>
      <c r="L51" s="18">
        <v>2480</v>
      </c>
      <c r="M51" s="18"/>
      <c r="N51" s="18"/>
      <c r="O51" s="18"/>
      <c r="P51" s="18"/>
      <c r="Q51" s="18"/>
      <c r="R51" s="18"/>
      <c r="S51" s="18">
        <v>2480</v>
      </c>
      <c r="T51" s="18"/>
      <c r="U51" s="18"/>
      <c r="V51" s="18"/>
      <c r="W51" s="18"/>
      <c r="X51" s="18"/>
      <c r="Y51" s="18"/>
      <c r="Z51" s="18"/>
      <c r="AA51" s="18"/>
      <c r="AB51" s="14">
        <f t="shared" si="0"/>
        <v>0</v>
      </c>
      <c r="AC51" s="14">
        <f t="shared" si="1"/>
        <v>0</v>
      </c>
      <c r="AD51" s="14">
        <f t="shared" si="2"/>
        <v>0</v>
      </c>
      <c r="AE51" s="14">
        <f t="shared" si="3"/>
        <v>0</v>
      </c>
      <c r="AF51" s="14">
        <f t="shared" si="4"/>
        <v>0</v>
      </c>
      <c r="AG51" s="14">
        <f t="shared" si="5"/>
        <v>0</v>
      </c>
      <c r="AH51" s="14">
        <f t="shared" si="6"/>
        <v>0.04</v>
      </c>
      <c r="AI51" s="14">
        <f t="shared" si="7"/>
        <v>0</v>
      </c>
      <c r="AJ51" s="14">
        <f t="shared" si="8"/>
        <v>0</v>
      </c>
      <c r="AK51" s="14">
        <f t="shared" si="9"/>
        <v>0</v>
      </c>
      <c r="AL51" s="14">
        <f t="shared" si="10"/>
        <v>0</v>
      </c>
      <c r="AM51" s="14">
        <f t="shared" si="11"/>
        <v>0</v>
      </c>
      <c r="AN51" s="14">
        <f t="shared" si="12"/>
        <v>0</v>
      </c>
      <c r="AO51" s="14">
        <f t="shared" si="13"/>
        <v>0</v>
      </c>
      <c r="AP51" s="14">
        <f t="shared" si="14"/>
        <v>0</v>
      </c>
      <c r="AQ51" s="25">
        <f t="shared" si="18"/>
        <v>0.04</v>
      </c>
      <c r="AR51" s="27">
        <f t="shared" si="19"/>
        <v>0</v>
      </c>
      <c r="AS51" s="27">
        <f t="shared" si="20"/>
        <v>2480</v>
      </c>
      <c r="AT51" s="27">
        <f t="shared" si="21"/>
        <v>0</v>
      </c>
      <c r="AU51" s="30">
        <f t="shared" si="24"/>
        <v>3720</v>
      </c>
      <c r="AV51" s="30">
        <f t="shared" si="25"/>
        <v>3720</v>
      </c>
      <c r="AW51" s="30"/>
      <c r="AX51" s="36">
        <f t="shared" si="15"/>
        <v>3720</v>
      </c>
      <c r="AY51" s="36">
        <f t="shared" si="16"/>
        <v>1240</v>
      </c>
      <c r="AZ51" s="36">
        <f t="shared" si="17"/>
        <v>0</v>
      </c>
    </row>
    <row r="52" spans="1:52" ht="14.45" x14ac:dyDescent="0.3">
      <c r="A52" s="5" t="s">
        <v>7</v>
      </c>
      <c r="B52" s="5" t="s">
        <v>8</v>
      </c>
      <c r="C52" s="5" t="s">
        <v>1360</v>
      </c>
      <c r="D52" s="2" t="s">
        <v>74</v>
      </c>
      <c r="E52" s="2" t="s">
        <v>62</v>
      </c>
      <c r="F52" s="2" t="s">
        <v>11</v>
      </c>
      <c r="G52" s="2" t="s">
        <v>12</v>
      </c>
      <c r="H52" s="2" t="s">
        <v>13</v>
      </c>
      <c r="I52" s="18">
        <v>13061.399999999998</v>
      </c>
      <c r="J52" s="18">
        <v>3376599.2</v>
      </c>
      <c r="K52" s="18">
        <v>3246730</v>
      </c>
      <c r="L52" s="18">
        <v>129869.2</v>
      </c>
      <c r="M52" s="18"/>
      <c r="N52" s="18"/>
      <c r="O52" s="18"/>
      <c r="P52" s="18"/>
      <c r="Q52" s="18"/>
      <c r="R52" s="18"/>
      <c r="S52" s="18">
        <v>129869.2</v>
      </c>
      <c r="T52" s="18"/>
      <c r="U52" s="18"/>
      <c r="V52" s="18"/>
      <c r="W52" s="18"/>
      <c r="X52" s="18"/>
      <c r="Y52" s="18"/>
      <c r="Z52" s="18"/>
      <c r="AA52" s="18"/>
      <c r="AB52" s="14">
        <f t="shared" si="0"/>
        <v>0</v>
      </c>
      <c r="AC52" s="14">
        <f t="shared" si="1"/>
        <v>0</v>
      </c>
      <c r="AD52" s="14">
        <f t="shared" si="2"/>
        <v>0</v>
      </c>
      <c r="AE52" s="14">
        <f t="shared" si="3"/>
        <v>0</v>
      </c>
      <c r="AF52" s="14">
        <f t="shared" si="4"/>
        <v>0</v>
      </c>
      <c r="AG52" s="14">
        <f t="shared" si="5"/>
        <v>0</v>
      </c>
      <c r="AH52" s="14">
        <f t="shared" si="6"/>
        <v>0.04</v>
      </c>
      <c r="AI52" s="14">
        <f t="shared" si="7"/>
        <v>0</v>
      </c>
      <c r="AJ52" s="14">
        <f t="shared" si="8"/>
        <v>0</v>
      </c>
      <c r="AK52" s="14">
        <f t="shared" si="9"/>
        <v>0</v>
      </c>
      <c r="AL52" s="14">
        <f t="shared" si="10"/>
        <v>0</v>
      </c>
      <c r="AM52" s="14">
        <f t="shared" si="11"/>
        <v>0</v>
      </c>
      <c r="AN52" s="14">
        <f t="shared" si="12"/>
        <v>0</v>
      </c>
      <c r="AO52" s="14">
        <f t="shared" si="13"/>
        <v>0</v>
      </c>
      <c r="AP52" s="14">
        <f t="shared" si="14"/>
        <v>0</v>
      </c>
      <c r="AQ52" s="25">
        <f t="shared" si="18"/>
        <v>0.04</v>
      </c>
      <c r="AR52" s="27">
        <f t="shared" si="19"/>
        <v>0</v>
      </c>
      <c r="AS52" s="27">
        <f t="shared" si="20"/>
        <v>129869.2</v>
      </c>
      <c r="AT52" s="27">
        <f t="shared" si="21"/>
        <v>0</v>
      </c>
      <c r="AU52" s="30">
        <f t="shared" si="24"/>
        <v>194803.8</v>
      </c>
      <c r="AV52" s="30">
        <f t="shared" si="25"/>
        <v>194803.8</v>
      </c>
      <c r="AW52" s="30"/>
      <c r="AX52" s="36">
        <f t="shared" si="15"/>
        <v>194803.8</v>
      </c>
      <c r="AY52" s="36">
        <f t="shared" si="16"/>
        <v>64934.599999999991</v>
      </c>
      <c r="AZ52" s="36">
        <f t="shared" si="17"/>
        <v>0</v>
      </c>
    </row>
    <row r="53" spans="1:52" ht="14.45" x14ac:dyDescent="0.3">
      <c r="A53" s="5" t="s">
        <v>7</v>
      </c>
      <c r="B53" s="5" t="s">
        <v>8</v>
      </c>
      <c r="C53" s="5" t="s">
        <v>1360</v>
      </c>
      <c r="D53" s="2" t="s">
        <v>75</v>
      </c>
      <c r="E53" s="2" t="s">
        <v>76</v>
      </c>
      <c r="F53" s="2" t="s">
        <v>16</v>
      </c>
      <c r="G53" s="2" t="s">
        <v>20</v>
      </c>
      <c r="H53" s="2" t="s">
        <v>13</v>
      </c>
      <c r="I53" s="18">
        <v>81.429999999999993</v>
      </c>
      <c r="J53" s="18">
        <v>17286.18</v>
      </c>
      <c r="K53" s="18">
        <v>15064.2</v>
      </c>
      <c r="L53" s="18">
        <v>2221.98</v>
      </c>
      <c r="M53" s="18"/>
      <c r="N53" s="18">
        <v>1883.0300000000002</v>
      </c>
      <c r="O53" s="18"/>
      <c r="P53" s="18"/>
      <c r="Q53" s="18"/>
      <c r="R53" s="18"/>
      <c r="S53" s="18"/>
      <c r="T53" s="18"/>
      <c r="U53" s="18"/>
      <c r="V53" s="18"/>
      <c r="W53" s="18"/>
      <c r="X53" s="18"/>
      <c r="Y53" s="18"/>
      <c r="Z53" s="18">
        <v>338.95000000000005</v>
      </c>
      <c r="AA53" s="18"/>
      <c r="AB53" s="14">
        <f t="shared" si="0"/>
        <v>0</v>
      </c>
      <c r="AC53" s="14">
        <f t="shared" si="1"/>
        <v>0.125</v>
      </c>
      <c r="AD53" s="14">
        <f t="shared" si="2"/>
        <v>0</v>
      </c>
      <c r="AE53" s="14">
        <f t="shared" si="3"/>
        <v>0</v>
      </c>
      <c r="AF53" s="14">
        <f t="shared" si="4"/>
        <v>0</v>
      </c>
      <c r="AG53" s="14">
        <f t="shared" si="5"/>
        <v>0</v>
      </c>
      <c r="AH53" s="14">
        <f t="shared" si="6"/>
        <v>0</v>
      </c>
      <c r="AI53" s="14">
        <f t="shared" si="7"/>
        <v>0</v>
      </c>
      <c r="AJ53" s="14">
        <f t="shared" si="8"/>
        <v>0</v>
      </c>
      <c r="AK53" s="14">
        <f t="shared" si="9"/>
        <v>0</v>
      </c>
      <c r="AL53" s="14">
        <f t="shared" si="10"/>
        <v>0</v>
      </c>
      <c r="AM53" s="14">
        <f t="shared" si="11"/>
        <v>0</v>
      </c>
      <c r="AN53" s="14">
        <f t="shared" si="12"/>
        <v>0</v>
      </c>
      <c r="AO53" s="14">
        <f t="shared" si="13"/>
        <v>0.02</v>
      </c>
      <c r="AP53" s="14">
        <f t="shared" si="14"/>
        <v>0</v>
      </c>
      <c r="AQ53" s="25">
        <f t="shared" si="18"/>
        <v>0.14499999999999999</v>
      </c>
      <c r="AR53" s="27">
        <f t="shared" si="19"/>
        <v>1883.0250000000001</v>
      </c>
      <c r="AS53" s="27">
        <f t="shared" si="20"/>
        <v>0</v>
      </c>
      <c r="AT53" s="27">
        <f t="shared" si="21"/>
        <v>301.28400000000005</v>
      </c>
      <c r="AU53" s="30"/>
      <c r="AV53" s="30"/>
      <c r="AW53" s="30">
        <f>K53*$AU$1</f>
        <v>1807.704</v>
      </c>
      <c r="AX53" s="36">
        <f t="shared" si="15"/>
        <v>-1883.0250000000001</v>
      </c>
      <c r="AY53" s="36">
        <f t="shared" si="16"/>
        <v>0</v>
      </c>
      <c r="AZ53" s="36">
        <f t="shared" si="17"/>
        <v>1506.4199999999998</v>
      </c>
    </row>
    <row r="54" spans="1:52" ht="14.45" x14ac:dyDescent="0.3">
      <c r="A54" s="5" t="s">
        <v>7</v>
      </c>
      <c r="B54" s="5" t="s">
        <v>8</v>
      </c>
      <c r="C54" s="5" t="s">
        <v>1360</v>
      </c>
      <c r="D54" s="2" t="s">
        <v>77</v>
      </c>
      <c r="E54" s="2" t="s">
        <v>78</v>
      </c>
      <c r="F54" s="2" t="s">
        <v>11</v>
      </c>
      <c r="G54" s="2" t="s">
        <v>12</v>
      </c>
      <c r="H54" s="2" t="s">
        <v>13</v>
      </c>
      <c r="I54" s="18">
        <v>983.4</v>
      </c>
      <c r="J54" s="18">
        <v>229161.93</v>
      </c>
      <c r="K54" s="18">
        <v>220348.01</v>
      </c>
      <c r="L54" s="18">
        <v>8813.92</v>
      </c>
      <c r="M54" s="18"/>
      <c r="N54" s="18"/>
      <c r="O54" s="18"/>
      <c r="P54" s="18"/>
      <c r="Q54" s="18"/>
      <c r="R54" s="18"/>
      <c r="S54" s="18">
        <v>8813.92</v>
      </c>
      <c r="T54" s="18"/>
      <c r="U54" s="18"/>
      <c r="V54" s="18"/>
      <c r="W54" s="18"/>
      <c r="X54" s="18"/>
      <c r="Y54" s="18"/>
      <c r="Z54" s="18"/>
      <c r="AA54" s="18"/>
      <c r="AB54" s="14">
        <f t="shared" si="0"/>
        <v>0</v>
      </c>
      <c r="AC54" s="14">
        <f t="shared" si="1"/>
        <v>0</v>
      </c>
      <c r="AD54" s="14">
        <f t="shared" si="2"/>
        <v>0</v>
      </c>
      <c r="AE54" s="14">
        <f t="shared" si="3"/>
        <v>0</v>
      </c>
      <c r="AF54" s="14">
        <f t="shared" si="4"/>
        <v>0</v>
      </c>
      <c r="AG54" s="14">
        <f t="shared" si="5"/>
        <v>0</v>
      </c>
      <c r="AH54" s="14">
        <f t="shared" si="6"/>
        <v>0.04</v>
      </c>
      <c r="AI54" s="14">
        <f t="shared" si="7"/>
        <v>0</v>
      </c>
      <c r="AJ54" s="14">
        <f t="shared" si="8"/>
        <v>0</v>
      </c>
      <c r="AK54" s="14">
        <f t="shared" si="9"/>
        <v>0</v>
      </c>
      <c r="AL54" s="14">
        <f t="shared" si="10"/>
        <v>0</v>
      </c>
      <c r="AM54" s="14">
        <f t="shared" si="11"/>
        <v>0</v>
      </c>
      <c r="AN54" s="14">
        <f t="shared" si="12"/>
        <v>0</v>
      </c>
      <c r="AO54" s="14">
        <f t="shared" si="13"/>
        <v>0</v>
      </c>
      <c r="AP54" s="14">
        <f t="shared" si="14"/>
        <v>0</v>
      </c>
      <c r="AQ54" s="25">
        <f t="shared" si="18"/>
        <v>0.04</v>
      </c>
      <c r="AR54" s="27">
        <f t="shared" si="19"/>
        <v>0</v>
      </c>
      <c r="AS54" s="27">
        <f t="shared" si="20"/>
        <v>8813.9204000000009</v>
      </c>
      <c r="AT54" s="27">
        <f t="shared" si="21"/>
        <v>0</v>
      </c>
      <c r="AU54" s="30">
        <f t="shared" ref="AU54:AU60" si="27">K54*$AU$2</f>
        <v>13220.8806</v>
      </c>
      <c r="AV54" s="30">
        <f t="shared" ref="AV54:AV60" si="28">K54*$AV$2</f>
        <v>13220.8806</v>
      </c>
      <c r="AW54" s="30"/>
      <c r="AX54" s="36">
        <f t="shared" si="15"/>
        <v>13220.8806</v>
      </c>
      <c r="AY54" s="36">
        <f t="shared" si="16"/>
        <v>4406.9601999999995</v>
      </c>
      <c r="AZ54" s="36">
        <f t="shared" si="17"/>
        <v>0</v>
      </c>
    </row>
    <row r="55" spans="1:52" ht="14.45" x14ac:dyDescent="0.3">
      <c r="A55" s="5" t="s">
        <v>7</v>
      </c>
      <c r="B55" s="5" t="s">
        <v>8</v>
      </c>
      <c r="C55" s="5" t="s">
        <v>1360</v>
      </c>
      <c r="D55" s="2" t="s">
        <v>79</v>
      </c>
      <c r="E55" s="2" t="s">
        <v>78</v>
      </c>
      <c r="F55" s="2" t="s">
        <v>11</v>
      </c>
      <c r="G55" s="2" t="s">
        <v>12</v>
      </c>
      <c r="H55" s="2" t="s">
        <v>13</v>
      </c>
      <c r="I55" s="18">
        <v>3294.7999999999997</v>
      </c>
      <c r="J55" s="18">
        <v>661953.5</v>
      </c>
      <c r="K55" s="18">
        <v>636493.75999999989</v>
      </c>
      <c r="L55" s="18">
        <v>25459.740000000005</v>
      </c>
      <c r="M55" s="18"/>
      <c r="N55" s="18"/>
      <c r="O55" s="18"/>
      <c r="P55" s="18"/>
      <c r="Q55" s="18"/>
      <c r="R55" s="18"/>
      <c r="S55" s="18">
        <v>25459.740000000005</v>
      </c>
      <c r="T55" s="18"/>
      <c r="U55" s="18"/>
      <c r="V55" s="18"/>
      <c r="W55" s="18"/>
      <c r="X55" s="18"/>
      <c r="Y55" s="18"/>
      <c r="Z55" s="18"/>
      <c r="AA55" s="18"/>
      <c r="AB55" s="14">
        <f t="shared" si="0"/>
        <v>0</v>
      </c>
      <c r="AC55" s="14">
        <f t="shared" si="1"/>
        <v>0</v>
      </c>
      <c r="AD55" s="14">
        <f t="shared" si="2"/>
        <v>0</v>
      </c>
      <c r="AE55" s="14">
        <f t="shared" si="3"/>
        <v>0</v>
      </c>
      <c r="AF55" s="14">
        <f t="shared" si="4"/>
        <v>0</v>
      </c>
      <c r="AG55" s="14">
        <f t="shared" si="5"/>
        <v>0</v>
      </c>
      <c r="AH55" s="14">
        <f t="shared" si="6"/>
        <v>0.04</v>
      </c>
      <c r="AI55" s="14">
        <f t="shared" si="7"/>
        <v>0</v>
      </c>
      <c r="AJ55" s="14">
        <f t="shared" si="8"/>
        <v>0</v>
      </c>
      <c r="AK55" s="14">
        <f t="shared" si="9"/>
        <v>0</v>
      </c>
      <c r="AL55" s="14">
        <f t="shared" si="10"/>
        <v>0</v>
      </c>
      <c r="AM55" s="14">
        <f t="shared" si="11"/>
        <v>0</v>
      </c>
      <c r="AN55" s="14">
        <f t="shared" si="12"/>
        <v>0</v>
      </c>
      <c r="AO55" s="14">
        <f t="shared" si="13"/>
        <v>0</v>
      </c>
      <c r="AP55" s="14">
        <f t="shared" si="14"/>
        <v>0</v>
      </c>
      <c r="AQ55" s="25">
        <f t="shared" si="18"/>
        <v>0.04</v>
      </c>
      <c r="AR55" s="27">
        <f t="shared" si="19"/>
        <v>0</v>
      </c>
      <c r="AS55" s="27">
        <f t="shared" si="20"/>
        <v>25459.750399999997</v>
      </c>
      <c r="AT55" s="27">
        <f t="shared" si="21"/>
        <v>0</v>
      </c>
      <c r="AU55" s="30">
        <f t="shared" si="27"/>
        <v>38189.625599999992</v>
      </c>
      <c r="AV55" s="30">
        <f t="shared" si="28"/>
        <v>38189.625599999992</v>
      </c>
      <c r="AW55" s="30"/>
      <c r="AX55" s="36">
        <f t="shared" si="15"/>
        <v>38189.625599999992</v>
      </c>
      <c r="AY55" s="36">
        <f t="shared" si="16"/>
        <v>12729.875199999995</v>
      </c>
      <c r="AZ55" s="36">
        <f t="shared" si="17"/>
        <v>0</v>
      </c>
    </row>
    <row r="56" spans="1:52" ht="14.45" x14ac:dyDescent="0.3">
      <c r="A56" s="5" t="s">
        <v>7</v>
      </c>
      <c r="B56" s="5" t="s">
        <v>8</v>
      </c>
      <c r="C56" s="5" t="s">
        <v>1360</v>
      </c>
      <c r="D56" s="2" t="s">
        <v>80</v>
      </c>
      <c r="E56" s="2" t="s">
        <v>78</v>
      </c>
      <c r="F56" s="2" t="s">
        <v>11</v>
      </c>
      <c r="G56" s="2" t="s">
        <v>12</v>
      </c>
      <c r="H56" s="2" t="s">
        <v>13</v>
      </c>
      <c r="I56" s="18">
        <v>50</v>
      </c>
      <c r="J56" s="18">
        <v>9211.6500000000015</v>
      </c>
      <c r="K56" s="18">
        <v>8857.36</v>
      </c>
      <c r="L56" s="18">
        <v>354.29</v>
      </c>
      <c r="M56" s="18"/>
      <c r="N56" s="18"/>
      <c r="O56" s="18"/>
      <c r="P56" s="18"/>
      <c r="Q56" s="18"/>
      <c r="R56" s="18"/>
      <c r="S56" s="18">
        <v>354.29</v>
      </c>
      <c r="T56" s="18"/>
      <c r="U56" s="18"/>
      <c r="V56" s="18"/>
      <c r="W56" s="18"/>
      <c r="X56" s="18"/>
      <c r="Y56" s="18"/>
      <c r="Z56" s="18"/>
      <c r="AA56" s="18"/>
      <c r="AB56" s="14">
        <f t="shared" si="0"/>
        <v>0</v>
      </c>
      <c r="AC56" s="14">
        <f t="shared" si="1"/>
        <v>0</v>
      </c>
      <c r="AD56" s="14">
        <f t="shared" si="2"/>
        <v>0</v>
      </c>
      <c r="AE56" s="14">
        <f t="shared" si="3"/>
        <v>0</v>
      </c>
      <c r="AF56" s="14">
        <f t="shared" si="4"/>
        <v>0</v>
      </c>
      <c r="AG56" s="14">
        <f t="shared" si="5"/>
        <v>0</v>
      </c>
      <c r="AH56" s="14">
        <f t="shared" si="6"/>
        <v>0.04</v>
      </c>
      <c r="AI56" s="14">
        <f t="shared" si="7"/>
        <v>0</v>
      </c>
      <c r="AJ56" s="14">
        <f t="shared" si="8"/>
        <v>0</v>
      </c>
      <c r="AK56" s="14">
        <f t="shared" si="9"/>
        <v>0</v>
      </c>
      <c r="AL56" s="14">
        <f t="shared" si="10"/>
        <v>0</v>
      </c>
      <c r="AM56" s="14">
        <f t="shared" si="11"/>
        <v>0</v>
      </c>
      <c r="AN56" s="14">
        <f t="shared" si="12"/>
        <v>0</v>
      </c>
      <c r="AO56" s="14">
        <f t="shared" si="13"/>
        <v>0</v>
      </c>
      <c r="AP56" s="14">
        <f t="shared" si="14"/>
        <v>0</v>
      </c>
      <c r="AQ56" s="25">
        <f t="shared" si="18"/>
        <v>0.04</v>
      </c>
      <c r="AR56" s="27">
        <f t="shared" si="19"/>
        <v>0</v>
      </c>
      <c r="AS56" s="27">
        <f t="shared" si="20"/>
        <v>354.29440000000005</v>
      </c>
      <c r="AT56" s="27">
        <f t="shared" si="21"/>
        <v>0</v>
      </c>
      <c r="AU56" s="30">
        <f t="shared" si="27"/>
        <v>531.44159999999999</v>
      </c>
      <c r="AV56" s="30">
        <f t="shared" si="28"/>
        <v>531.44159999999999</v>
      </c>
      <c r="AW56" s="30"/>
      <c r="AX56" s="36">
        <f t="shared" si="15"/>
        <v>531.44159999999999</v>
      </c>
      <c r="AY56" s="36">
        <f t="shared" si="16"/>
        <v>177.14719999999994</v>
      </c>
      <c r="AZ56" s="36">
        <f t="shared" si="17"/>
        <v>0</v>
      </c>
    </row>
    <row r="57" spans="1:52" ht="14.45" x14ac:dyDescent="0.3">
      <c r="A57" s="5" t="s">
        <v>7</v>
      </c>
      <c r="B57" s="5" t="s">
        <v>8</v>
      </c>
      <c r="C57" s="5" t="s">
        <v>1360</v>
      </c>
      <c r="D57" s="2" t="s">
        <v>81</v>
      </c>
      <c r="E57" s="2" t="s">
        <v>78</v>
      </c>
      <c r="F57" s="2" t="s">
        <v>11</v>
      </c>
      <c r="G57" s="2" t="s">
        <v>12</v>
      </c>
      <c r="H57" s="2" t="s">
        <v>13</v>
      </c>
      <c r="I57" s="18">
        <v>3130.1</v>
      </c>
      <c r="J57" s="18">
        <v>628982.37000000011</v>
      </c>
      <c r="K57" s="18">
        <v>604790.76000000013</v>
      </c>
      <c r="L57" s="18">
        <v>24191.609999999997</v>
      </c>
      <c r="M57" s="18"/>
      <c r="N57" s="18"/>
      <c r="O57" s="18"/>
      <c r="P57" s="18"/>
      <c r="Q57" s="18"/>
      <c r="R57" s="18"/>
      <c r="S57" s="18">
        <v>24191.609999999997</v>
      </c>
      <c r="T57" s="18"/>
      <c r="U57" s="18"/>
      <c r="V57" s="18"/>
      <c r="W57" s="18"/>
      <c r="X57" s="18"/>
      <c r="Y57" s="18"/>
      <c r="Z57" s="18"/>
      <c r="AA57" s="18"/>
      <c r="AB57" s="14">
        <f t="shared" si="0"/>
        <v>0</v>
      </c>
      <c r="AC57" s="14">
        <f t="shared" si="1"/>
        <v>0</v>
      </c>
      <c r="AD57" s="14">
        <f t="shared" si="2"/>
        <v>0</v>
      </c>
      <c r="AE57" s="14">
        <f t="shared" si="3"/>
        <v>0</v>
      </c>
      <c r="AF57" s="14">
        <f t="shared" si="4"/>
        <v>0</v>
      </c>
      <c r="AG57" s="14">
        <f t="shared" si="5"/>
        <v>0</v>
      </c>
      <c r="AH57" s="14">
        <f t="shared" si="6"/>
        <v>0.04</v>
      </c>
      <c r="AI57" s="14">
        <f t="shared" si="7"/>
        <v>0</v>
      </c>
      <c r="AJ57" s="14">
        <f t="shared" si="8"/>
        <v>0</v>
      </c>
      <c r="AK57" s="14">
        <f t="shared" si="9"/>
        <v>0</v>
      </c>
      <c r="AL57" s="14">
        <f t="shared" si="10"/>
        <v>0</v>
      </c>
      <c r="AM57" s="14">
        <f t="shared" si="11"/>
        <v>0</v>
      </c>
      <c r="AN57" s="14">
        <f t="shared" si="12"/>
        <v>0</v>
      </c>
      <c r="AO57" s="14">
        <f t="shared" si="13"/>
        <v>0</v>
      </c>
      <c r="AP57" s="14">
        <f t="shared" si="14"/>
        <v>0</v>
      </c>
      <c r="AQ57" s="25">
        <f t="shared" si="18"/>
        <v>0.04</v>
      </c>
      <c r="AR57" s="27">
        <f t="shared" si="19"/>
        <v>0</v>
      </c>
      <c r="AS57" s="27">
        <f t="shared" si="20"/>
        <v>24191.630400000005</v>
      </c>
      <c r="AT57" s="27">
        <f t="shared" si="21"/>
        <v>0</v>
      </c>
      <c r="AU57" s="30">
        <f t="shared" si="27"/>
        <v>36287.445600000006</v>
      </c>
      <c r="AV57" s="30">
        <f t="shared" si="28"/>
        <v>36287.445600000006</v>
      </c>
      <c r="AW57" s="30"/>
      <c r="AX57" s="36">
        <f t="shared" si="15"/>
        <v>36287.445600000006</v>
      </c>
      <c r="AY57" s="36">
        <f t="shared" si="16"/>
        <v>12095.815200000001</v>
      </c>
      <c r="AZ57" s="36">
        <f t="shared" si="17"/>
        <v>0</v>
      </c>
    </row>
    <row r="58" spans="1:52" ht="14.45" x14ac:dyDescent="0.3">
      <c r="A58" s="5" t="s">
        <v>7</v>
      </c>
      <c r="B58" s="5" t="s">
        <v>8</v>
      </c>
      <c r="C58" s="5" t="s">
        <v>1360</v>
      </c>
      <c r="D58" s="2" t="s">
        <v>82</v>
      </c>
      <c r="E58" s="2" t="s">
        <v>78</v>
      </c>
      <c r="F58" s="2" t="s">
        <v>11</v>
      </c>
      <c r="G58" s="2" t="s">
        <v>12</v>
      </c>
      <c r="H58" s="2" t="s">
        <v>13</v>
      </c>
      <c r="I58" s="18">
        <v>726.4</v>
      </c>
      <c r="J58" s="18">
        <v>171726.56</v>
      </c>
      <c r="K58" s="18">
        <v>165121.69</v>
      </c>
      <c r="L58" s="18">
        <v>6604.87</v>
      </c>
      <c r="M58" s="18"/>
      <c r="N58" s="18"/>
      <c r="O58" s="18"/>
      <c r="P58" s="18"/>
      <c r="Q58" s="18"/>
      <c r="R58" s="18"/>
      <c r="S58" s="18">
        <v>6604.87</v>
      </c>
      <c r="T58" s="18"/>
      <c r="U58" s="18"/>
      <c r="V58" s="18"/>
      <c r="W58" s="18"/>
      <c r="X58" s="18"/>
      <c r="Y58" s="18"/>
      <c r="Z58" s="18"/>
      <c r="AA58" s="18"/>
      <c r="AB58" s="14">
        <f t="shared" si="0"/>
        <v>0</v>
      </c>
      <c r="AC58" s="14">
        <f t="shared" si="1"/>
        <v>0</v>
      </c>
      <c r="AD58" s="14">
        <f t="shared" si="2"/>
        <v>0</v>
      </c>
      <c r="AE58" s="14">
        <f t="shared" si="3"/>
        <v>0</v>
      </c>
      <c r="AF58" s="14">
        <f t="shared" si="4"/>
        <v>0</v>
      </c>
      <c r="AG58" s="14">
        <f t="shared" si="5"/>
        <v>0</v>
      </c>
      <c r="AH58" s="14">
        <f t="shared" si="6"/>
        <v>0.04</v>
      </c>
      <c r="AI58" s="14">
        <f t="shared" si="7"/>
        <v>0</v>
      </c>
      <c r="AJ58" s="14">
        <f t="shared" si="8"/>
        <v>0</v>
      </c>
      <c r="AK58" s="14">
        <f t="shared" si="9"/>
        <v>0</v>
      </c>
      <c r="AL58" s="14">
        <f t="shared" si="10"/>
        <v>0</v>
      </c>
      <c r="AM58" s="14">
        <f t="shared" si="11"/>
        <v>0</v>
      </c>
      <c r="AN58" s="14">
        <f t="shared" si="12"/>
        <v>0</v>
      </c>
      <c r="AO58" s="14">
        <f t="shared" si="13"/>
        <v>0</v>
      </c>
      <c r="AP58" s="14">
        <f t="shared" si="14"/>
        <v>0</v>
      </c>
      <c r="AQ58" s="25">
        <f t="shared" si="18"/>
        <v>0.04</v>
      </c>
      <c r="AR58" s="27">
        <f t="shared" si="19"/>
        <v>0</v>
      </c>
      <c r="AS58" s="27">
        <f t="shared" si="20"/>
        <v>6604.8676000000005</v>
      </c>
      <c r="AT58" s="27">
        <f t="shared" si="21"/>
        <v>0</v>
      </c>
      <c r="AU58" s="30">
        <f t="shared" si="27"/>
        <v>9907.3014000000003</v>
      </c>
      <c r="AV58" s="30">
        <f t="shared" si="28"/>
        <v>9907.3014000000003</v>
      </c>
      <c r="AW58" s="30"/>
      <c r="AX58" s="36">
        <f t="shared" si="15"/>
        <v>9907.3014000000003</v>
      </c>
      <c r="AY58" s="36">
        <f t="shared" si="16"/>
        <v>3302.4337999999998</v>
      </c>
      <c r="AZ58" s="36">
        <f t="shared" si="17"/>
        <v>0</v>
      </c>
    </row>
    <row r="59" spans="1:52" ht="14.45" x14ac:dyDescent="0.3">
      <c r="A59" s="5" t="s">
        <v>7</v>
      </c>
      <c r="B59" s="5" t="s">
        <v>8</v>
      </c>
      <c r="C59" s="5" t="s">
        <v>1360</v>
      </c>
      <c r="D59" s="2" t="s">
        <v>83</v>
      </c>
      <c r="E59" s="2" t="s">
        <v>78</v>
      </c>
      <c r="F59" s="2" t="s">
        <v>11</v>
      </c>
      <c r="G59" s="2" t="s">
        <v>12</v>
      </c>
      <c r="H59" s="2" t="s">
        <v>13</v>
      </c>
      <c r="I59" s="18">
        <v>107.2</v>
      </c>
      <c r="J59" s="18">
        <v>25753.72</v>
      </c>
      <c r="K59" s="18">
        <v>24763.200000000001</v>
      </c>
      <c r="L59" s="18">
        <v>990.52</v>
      </c>
      <c r="M59" s="18"/>
      <c r="N59" s="18"/>
      <c r="O59" s="18"/>
      <c r="P59" s="18"/>
      <c r="Q59" s="18"/>
      <c r="R59" s="18"/>
      <c r="S59" s="18">
        <v>990.52</v>
      </c>
      <c r="T59" s="18"/>
      <c r="U59" s="18"/>
      <c r="V59" s="18"/>
      <c r="W59" s="18"/>
      <c r="X59" s="18"/>
      <c r="Y59" s="18"/>
      <c r="Z59" s="18"/>
      <c r="AA59" s="18"/>
      <c r="AB59" s="14">
        <f t="shared" si="0"/>
        <v>0</v>
      </c>
      <c r="AC59" s="14">
        <f t="shared" si="1"/>
        <v>0</v>
      </c>
      <c r="AD59" s="14">
        <f t="shared" si="2"/>
        <v>0</v>
      </c>
      <c r="AE59" s="14">
        <f t="shared" si="3"/>
        <v>0</v>
      </c>
      <c r="AF59" s="14">
        <f t="shared" si="4"/>
        <v>0</v>
      </c>
      <c r="AG59" s="14">
        <f t="shared" si="5"/>
        <v>0</v>
      </c>
      <c r="AH59" s="14">
        <f t="shared" si="6"/>
        <v>0.04</v>
      </c>
      <c r="AI59" s="14">
        <f t="shared" si="7"/>
        <v>0</v>
      </c>
      <c r="AJ59" s="14">
        <f t="shared" si="8"/>
        <v>0</v>
      </c>
      <c r="AK59" s="14">
        <f t="shared" si="9"/>
        <v>0</v>
      </c>
      <c r="AL59" s="14">
        <f t="shared" si="10"/>
        <v>0</v>
      </c>
      <c r="AM59" s="14">
        <f t="shared" si="11"/>
        <v>0</v>
      </c>
      <c r="AN59" s="14">
        <f t="shared" si="12"/>
        <v>0</v>
      </c>
      <c r="AO59" s="14">
        <f t="shared" si="13"/>
        <v>0</v>
      </c>
      <c r="AP59" s="14">
        <f t="shared" si="14"/>
        <v>0</v>
      </c>
      <c r="AQ59" s="25">
        <f t="shared" si="18"/>
        <v>0.04</v>
      </c>
      <c r="AR59" s="27">
        <f t="shared" si="19"/>
        <v>0</v>
      </c>
      <c r="AS59" s="27">
        <f t="shared" si="20"/>
        <v>990.52800000000002</v>
      </c>
      <c r="AT59" s="27">
        <f t="shared" si="21"/>
        <v>0</v>
      </c>
      <c r="AU59" s="30">
        <f t="shared" si="27"/>
        <v>1485.7919999999999</v>
      </c>
      <c r="AV59" s="30">
        <f t="shared" si="28"/>
        <v>1485.7919999999999</v>
      </c>
      <c r="AW59" s="30"/>
      <c r="AX59" s="36">
        <f t="shared" si="15"/>
        <v>1485.7919999999999</v>
      </c>
      <c r="AY59" s="36">
        <f t="shared" si="16"/>
        <v>495.2639999999999</v>
      </c>
      <c r="AZ59" s="36">
        <f t="shared" si="17"/>
        <v>0</v>
      </c>
    </row>
    <row r="60" spans="1:52" ht="14.45" x14ac:dyDescent="0.3">
      <c r="A60" s="5" t="s">
        <v>7</v>
      </c>
      <c r="B60" s="5" t="s">
        <v>8</v>
      </c>
      <c r="C60" s="5" t="s">
        <v>1360</v>
      </c>
      <c r="D60" s="2" t="s">
        <v>84</v>
      </c>
      <c r="E60" s="2" t="s">
        <v>78</v>
      </c>
      <c r="F60" s="2" t="s">
        <v>11</v>
      </c>
      <c r="G60" s="2" t="s">
        <v>12</v>
      </c>
      <c r="H60" s="2" t="s">
        <v>13</v>
      </c>
      <c r="I60" s="18">
        <v>8277.7000000000007</v>
      </c>
      <c r="J60" s="18">
        <v>1974036.4400000002</v>
      </c>
      <c r="K60" s="18">
        <v>1898111.97</v>
      </c>
      <c r="L60" s="18">
        <v>75924.47000000003</v>
      </c>
      <c r="M60" s="18"/>
      <c r="N60" s="18"/>
      <c r="O60" s="18"/>
      <c r="P60" s="18"/>
      <c r="Q60" s="18"/>
      <c r="R60" s="18"/>
      <c r="S60" s="18">
        <v>75924.47000000003</v>
      </c>
      <c r="T60" s="18"/>
      <c r="U60" s="18"/>
      <c r="V60" s="18"/>
      <c r="W60" s="18"/>
      <c r="X60" s="18"/>
      <c r="Y60" s="18"/>
      <c r="Z60" s="18"/>
      <c r="AA60" s="18"/>
      <c r="AB60" s="14">
        <f t="shared" si="0"/>
        <v>0</v>
      </c>
      <c r="AC60" s="14">
        <f t="shared" si="1"/>
        <v>0</v>
      </c>
      <c r="AD60" s="14">
        <f t="shared" si="2"/>
        <v>0</v>
      </c>
      <c r="AE60" s="14">
        <f t="shared" si="3"/>
        <v>0</v>
      </c>
      <c r="AF60" s="14">
        <f t="shared" si="4"/>
        <v>0</v>
      </c>
      <c r="AG60" s="14">
        <f t="shared" si="5"/>
        <v>0</v>
      </c>
      <c r="AH60" s="14">
        <f t="shared" si="6"/>
        <v>0.04</v>
      </c>
      <c r="AI60" s="14">
        <f t="shared" si="7"/>
        <v>0</v>
      </c>
      <c r="AJ60" s="14">
        <f t="shared" si="8"/>
        <v>0</v>
      </c>
      <c r="AK60" s="14">
        <f t="shared" si="9"/>
        <v>0</v>
      </c>
      <c r="AL60" s="14">
        <f t="shared" si="10"/>
        <v>0</v>
      </c>
      <c r="AM60" s="14">
        <f t="shared" si="11"/>
        <v>0</v>
      </c>
      <c r="AN60" s="14">
        <f t="shared" si="12"/>
        <v>0</v>
      </c>
      <c r="AO60" s="14">
        <f t="shared" si="13"/>
        <v>0</v>
      </c>
      <c r="AP60" s="14">
        <f t="shared" si="14"/>
        <v>0</v>
      </c>
      <c r="AQ60" s="25">
        <f t="shared" si="18"/>
        <v>0.04</v>
      </c>
      <c r="AR60" s="27">
        <f t="shared" si="19"/>
        <v>0</v>
      </c>
      <c r="AS60" s="27">
        <f t="shared" si="20"/>
        <v>75924.478799999997</v>
      </c>
      <c r="AT60" s="27">
        <f t="shared" si="21"/>
        <v>0</v>
      </c>
      <c r="AU60" s="30">
        <f t="shared" si="27"/>
        <v>113886.71819999999</v>
      </c>
      <c r="AV60" s="30">
        <f t="shared" si="28"/>
        <v>113886.71819999999</v>
      </c>
      <c r="AW60" s="30"/>
      <c r="AX60" s="36">
        <f t="shared" si="15"/>
        <v>113886.71819999999</v>
      </c>
      <c r="AY60" s="36">
        <f t="shared" si="16"/>
        <v>37962.239399999991</v>
      </c>
      <c r="AZ60" s="36">
        <f t="shared" si="17"/>
        <v>0</v>
      </c>
    </row>
    <row r="61" spans="1:52" ht="14.45" x14ac:dyDescent="0.3">
      <c r="A61" s="5" t="s">
        <v>7</v>
      </c>
      <c r="B61" s="5" t="s">
        <v>8</v>
      </c>
      <c r="C61" s="88" t="s">
        <v>1357</v>
      </c>
      <c r="D61" s="2" t="s">
        <v>85</v>
      </c>
      <c r="E61" s="2" t="s">
        <v>27</v>
      </c>
      <c r="F61" s="2" t="s">
        <v>16</v>
      </c>
      <c r="G61" s="2" t="s">
        <v>28</v>
      </c>
      <c r="H61" s="2" t="s">
        <v>13</v>
      </c>
      <c r="I61" s="18">
        <v>117650</v>
      </c>
      <c r="J61" s="18">
        <v>50470.510000000009</v>
      </c>
      <c r="K61" s="18">
        <v>43983</v>
      </c>
      <c r="L61" s="18">
        <v>6487.5099999999993</v>
      </c>
      <c r="M61" s="18"/>
      <c r="N61" s="18">
        <v>5497.88</v>
      </c>
      <c r="O61" s="18"/>
      <c r="P61" s="18"/>
      <c r="Q61" s="18"/>
      <c r="R61" s="18"/>
      <c r="S61" s="18"/>
      <c r="T61" s="18"/>
      <c r="U61" s="18"/>
      <c r="V61" s="18"/>
      <c r="W61" s="18"/>
      <c r="X61" s="18"/>
      <c r="Y61" s="18"/>
      <c r="Z61" s="18">
        <v>989.63</v>
      </c>
      <c r="AA61" s="18"/>
      <c r="AB61" s="14">
        <f t="shared" si="0"/>
        <v>0</v>
      </c>
      <c r="AC61" s="14">
        <f t="shared" si="1"/>
        <v>0.125</v>
      </c>
      <c r="AD61" s="14">
        <f t="shared" si="2"/>
        <v>0</v>
      </c>
      <c r="AE61" s="14">
        <f t="shared" si="3"/>
        <v>0</v>
      </c>
      <c r="AF61" s="14">
        <f t="shared" si="4"/>
        <v>0</v>
      </c>
      <c r="AG61" s="14">
        <f t="shared" si="5"/>
        <v>0</v>
      </c>
      <c r="AH61" s="14">
        <f t="shared" si="6"/>
        <v>0</v>
      </c>
      <c r="AI61" s="14">
        <f t="shared" si="7"/>
        <v>0</v>
      </c>
      <c r="AJ61" s="14">
        <f t="shared" si="8"/>
        <v>0</v>
      </c>
      <c r="AK61" s="14">
        <f t="shared" si="9"/>
        <v>0</v>
      </c>
      <c r="AL61" s="14">
        <f t="shared" si="10"/>
        <v>0</v>
      </c>
      <c r="AM61" s="14">
        <f t="shared" si="11"/>
        <v>0</v>
      </c>
      <c r="AN61" s="14">
        <f t="shared" si="12"/>
        <v>0</v>
      </c>
      <c r="AO61" s="14">
        <f t="shared" si="13"/>
        <v>0.02</v>
      </c>
      <c r="AP61" s="14">
        <f t="shared" si="14"/>
        <v>0</v>
      </c>
      <c r="AQ61" s="25">
        <f t="shared" si="18"/>
        <v>0.14499999999999999</v>
      </c>
      <c r="AR61" s="27">
        <f t="shared" si="19"/>
        <v>5497.875</v>
      </c>
      <c r="AS61" s="27">
        <f t="shared" si="20"/>
        <v>0</v>
      </c>
      <c r="AT61" s="27">
        <f t="shared" si="21"/>
        <v>879.66</v>
      </c>
      <c r="AU61" s="30"/>
      <c r="AV61" s="30"/>
      <c r="AW61" s="30">
        <f t="shared" ref="AW61:AW67" si="29">K61*$AU$1</f>
        <v>5277.96</v>
      </c>
      <c r="AX61" s="36">
        <f t="shared" si="15"/>
        <v>-5497.875</v>
      </c>
      <c r="AY61" s="36">
        <f t="shared" si="16"/>
        <v>0</v>
      </c>
      <c r="AZ61" s="36">
        <f t="shared" si="17"/>
        <v>4398.3</v>
      </c>
    </row>
    <row r="62" spans="1:52" ht="14.45" x14ac:dyDescent="0.3">
      <c r="A62" s="5" t="s">
        <v>7</v>
      </c>
      <c r="B62" s="5" t="s">
        <v>8</v>
      </c>
      <c r="C62" s="88" t="s">
        <v>1357</v>
      </c>
      <c r="D62" s="2" t="s">
        <v>86</v>
      </c>
      <c r="E62" s="2" t="s">
        <v>27</v>
      </c>
      <c r="F62" s="2" t="s">
        <v>16</v>
      </c>
      <c r="G62" s="2" t="s">
        <v>28</v>
      </c>
      <c r="H62" s="2" t="s">
        <v>13</v>
      </c>
      <c r="I62" s="18">
        <v>14625</v>
      </c>
      <c r="J62" s="18">
        <v>6273.95</v>
      </c>
      <c r="K62" s="18">
        <v>5467.5</v>
      </c>
      <c r="L62" s="18">
        <v>806.44999999999993</v>
      </c>
      <c r="M62" s="18"/>
      <c r="N62" s="18">
        <v>683.44</v>
      </c>
      <c r="O62" s="18"/>
      <c r="P62" s="18"/>
      <c r="Q62" s="18"/>
      <c r="R62" s="18"/>
      <c r="S62" s="18"/>
      <c r="T62" s="18"/>
      <c r="U62" s="18"/>
      <c r="V62" s="18"/>
      <c r="W62" s="18"/>
      <c r="X62" s="18"/>
      <c r="Y62" s="18"/>
      <c r="Z62" s="18">
        <v>123.01</v>
      </c>
      <c r="AA62" s="18"/>
      <c r="AB62" s="14">
        <f t="shared" si="0"/>
        <v>0</v>
      </c>
      <c r="AC62" s="14">
        <f t="shared" si="1"/>
        <v>0.125</v>
      </c>
      <c r="AD62" s="14">
        <f t="shared" si="2"/>
        <v>0</v>
      </c>
      <c r="AE62" s="14">
        <f t="shared" si="3"/>
        <v>0</v>
      </c>
      <c r="AF62" s="14">
        <f t="shared" si="4"/>
        <v>0</v>
      </c>
      <c r="AG62" s="14">
        <f t="shared" si="5"/>
        <v>0</v>
      </c>
      <c r="AH62" s="14">
        <f t="shared" si="6"/>
        <v>0</v>
      </c>
      <c r="AI62" s="14">
        <f t="shared" si="7"/>
        <v>0</v>
      </c>
      <c r="AJ62" s="14">
        <f t="shared" si="8"/>
        <v>0</v>
      </c>
      <c r="AK62" s="14">
        <f t="shared" si="9"/>
        <v>0</v>
      </c>
      <c r="AL62" s="14">
        <f t="shared" si="10"/>
        <v>0</v>
      </c>
      <c r="AM62" s="14">
        <f t="shared" si="11"/>
        <v>0</v>
      </c>
      <c r="AN62" s="14">
        <f t="shared" si="12"/>
        <v>0</v>
      </c>
      <c r="AO62" s="14">
        <f t="shared" si="13"/>
        <v>0.02</v>
      </c>
      <c r="AP62" s="14">
        <f t="shared" si="14"/>
        <v>0</v>
      </c>
      <c r="AQ62" s="25">
        <f t="shared" si="18"/>
        <v>0.14499999999999999</v>
      </c>
      <c r="AR62" s="27">
        <f t="shared" si="19"/>
        <v>683.4375</v>
      </c>
      <c r="AS62" s="27">
        <f t="shared" si="20"/>
        <v>0</v>
      </c>
      <c r="AT62" s="27">
        <f t="shared" si="21"/>
        <v>109.35000000000001</v>
      </c>
      <c r="AU62" s="30"/>
      <c r="AV62" s="30"/>
      <c r="AW62" s="30">
        <f t="shared" si="29"/>
        <v>656.1</v>
      </c>
      <c r="AX62" s="36">
        <f t="shared" si="15"/>
        <v>-683.4375</v>
      </c>
      <c r="AY62" s="36">
        <f t="shared" si="16"/>
        <v>0</v>
      </c>
      <c r="AZ62" s="36">
        <f t="shared" si="17"/>
        <v>546.75</v>
      </c>
    </row>
    <row r="63" spans="1:52" ht="14.45" x14ac:dyDescent="0.3">
      <c r="A63" s="5" t="s">
        <v>7</v>
      </c>
      <c r="B63" s="5" t="s">
        <v>8</v>
      </c>
      <c r="C63" s="88" t="s">
        <v>1357</v>
      </c>
      <c r="D63" s="2" t="s">
        <v>87</v>
      </c>
      <c r="E63" s="2" t="s">
        <v>88</v>
      </c>
      <c r="F63" s="2" t="s">
        <v>16</v>
      </c>
      <c r="G63" s="2" t="s">
        <v>17</v>
      </c>
      <c r="H63" s="2" t="s">
        <v>13</v>
      </c>
      <c r="I63" s="18">
        <v>5785</v>
      </c>
      <c r="J63" s="18">
        <v>241927.60000000003</v>
      </c>
      <c r="K63" s="18">
        <v>237183.93</v>
      </c>
      <c r="L63" s="18">
        <v>4743.67</v>
      </c>
      <c r="M63" s="18"/>
      <c r="N63" s="18"/>
      <c r="O63" s="18"/>
      <c r="P63" s="18"/>
      <c r="Q63" s="18"/>
      <c r="R63" s="18"/>
      <c r="S63" s="18"/>
      <c r="T63" s="18"/>
      <c r="U63" s="18"/>
      <c r="V63" s="18"/>
      <c r="W63" s="18"/>
      <c r="X63" s="18"/>
      <c r="Y63" s="18"/>
      <c r="Z63" s="18">
        <v>4743.67</v>
      </c>
      <c r="AA63" s="18"/>
      <c r="AB63" s="14">
        <f t="shared" si="0"/>
        <v>0</v>
      </c>
      <c r="AC63" s="14">
        <f t="shared" si="1"/>
        <v>0</v>
      </c>
      <c r="AD63" s="14">
        <f t="shared" si="2"/>
        <v>0</v>
      </c>
      <c r="AE63" s="14">
        <f t="shared" si="3"/>
        <v>0</v>
      </c>
      <c r="AF63" s="14">
        <f t="shared" si="4"/>
        <v>0</v>
      </c>
      <c r="AG63" s="14">
        <f t="shared" si="5"/>
        <v>0</v>
      </c>
      <c r="AH63" s="14">
        <f t="shared" si="6"/>
        <v>0</v>
      </c>
      <c r="AI63" s="14">
        <f t="shared" si="7"/>
        <v>0</v>
      </c>
      <c r="AJ63" s="14">
        <f t="shared" si="8"/>
        <v>0</v>
      </c>
      <c r="AK63" s="14">
        <f t="shared" si="9"/>
        <v>0</v>
      </c>
      <c r="AL63" s="14">
        <f t="shared" si="10"/>
        <v>0</v>
      </c>
      <c r="AM63" s="14">
        <f t="shared" si="11"/>
        <v>0</v>
      </c>
      <c r="AN63" s="14">
        <f t="shared" si="12"/>
        <v>0</v>
      </c>
      <c r="AO63" s="14">
        <f t="shared" si="13"/>
        <v>0.02</v>
      </c>
      <c r="AP63" s="14">
        <f t="shared" si="14"/>
        <v>0</v>
      </c>
      <c r="AQ63" s="25">
        <f t="shared" si="18"/>
        <v>0.02</v>
      </c>
      <c r="AR63" s="27">
        <f t="shared" si="19"/>
        <v>0</v>
      </c>
      <c r="AS63" s="27">
        <f t="shared" si="20"/>
        <v>0</v>
      </c>
      <c r="AT63" s="27">
        <f t="shared" si="21"/>
        <v>4743.6786000000002</v>
      </c>
      <c r="AU63" s="30"/>
      <c r="AV63" s="30"/>
      <c r="AW63" s="30">
        <f t="shared" si="29"/>
        <v>28462.071599999999</v>
      </c>
      <c r="AX63" s="36">
        <f t="shared" si="15"/>
        <v>0</v>
      </c>
      <c r="AY63" s="36">
        <f t="shared" si="16"/>
        <v>0</v>
      </c>
      <c r="AZ63" s="36">
        <f t="shared" si="17"/>
        <v>23718.393</v>
      </c>
    </row>
    <row r="64" spans="1:52" ht="14.45" x14ac:dyDescent="0.3">
      <c r="A64" s="5" t="s">
        <v>7</v>
      </c>
      <c r="B64" s="5" t="s">
        <v>8</v>
      </c>
      <c r="C64" s="88" t="s">
        <v>1357</v>
      </c>
      <c r="D64" s="2" t="s">
        <v>89</v>
      </c>
      <c r="E64" s="2" t="s">
        <v>30</v>
      </c>
      <c r="F64" s="2" t="s">
        <v>16</v>
      </c>
      <c r="G64" s="2" t="s">
        <v>31</v>
      </c>
      <c r="H64" s="2" t="s">
        <v>13</v>
      </c>
      <c r="I64" s="18">
        <v>162240</v>
      </c>
      <c r="J64" s="18">
        <v>87719.939999999973</v>
      </c>
      <c r="K64" s="18">
        <v>77201.279999999999</v>
      </c>
      <c r="L64" s="18">
        <v>10518.66</v>
      </c>
      <c r="M64" s="18"/>
      <c r="N64" s="18">
        <v>9650.16</v>
      </c>
      <c r="O64" s="18"/>
      <c r="P64" s="18"/>
      <c r="Q64" s="18"/>
      <c r="R64" s="18"/>
      <c r="S64" s="18"/>
      <c r="T64" s="18"/>
      <c r="U64" s="18"/>
      <c r="V64" s="18"/>
      <c r="W64" s="18"/>
      <c r="X64" s="18"/>
      <c r="Y64" s="18">
        <v>868.50000000000023</v>
      </c>
      <c r="Z64" s="18"/>
      <c r="AA64" s="18"/>
      <c r="AB64" s="14">
        <f t="shared" si="0"/>
        <v>0</v>
      </c>
      <c r="AC64" s="14">
        <f t="shared" si="1"/>
        <v>0.125</v>
      </c>
      <c r="AD64" s="14">
        <f t="shared" si="2"/>
        <v>0</v>
      </c>
      <c r="AE64" s="14">
        <f t="shared" si="3"/>
        <v>0</v>
      </c>
      <c r="AF64" s="14">
        <f t="shared" si="4"/>
        <v>0</v>
      </c>
      <c r="AG64" s="14">
        <f t="shared" si="5"/>
        <v>0</v>
      </c>
      <c r="AH64" s="14">
        <f t="shared" si="6"/>
        <v>0</v>
      </c>
      <c r="AI64" s="14">
        <f t="shared" si="7"/>
        <v>0</v>
      </c>
      <c r="AJ64" s="14">
        <f t="shared" si="8"/>
        <v>0</v>
      </c>
      <c r="AK64" s="14">
        <f t="shared" si="9"/>
        <v>0</v>
      </c>
      <c r="AL64" s="14">
        <f t="shared" si="10"/>
        <v>0</v>
      </c>
      <c r="AM64" s="14">
        <f t="shared" si="11"/>
        <v>0</v>
      </c>
      <c r="AN64" s="14">
        <f t="shared" si="12"/>
        <v>0.01</v>
      </c>
      <c r="AO64" s="14">
        <f t="shared" si="13"/>
        <v>0</v>
      </c>
      <c r="AP64" s="14">
        <f t="shared" si="14"/>
        <v>0</v>
      </c>
      <c r="AQ64" s="25">
        <f t="shared" si="18"/>
        <v>0.13500000000000001</v>
      </c>
      <c r="AR64" s="27">
        <f t="shared" si="19"/>
        <v>9650.16</v>
      </c>
      <c r="AS64" s="27">
        <f t="shared" si="20"/>
        <v>0</v>
      </c>
      <c r="AT64" s="27">
        <f t="shared" si="21"/>
        <v>772.01279999999997</v>
      </c>
      <c r="AU64" s="30"/>
      <c r="AV64" s="30"/>
      <c r="AW64" s="30">
        <f t="shared" si="29"/>
        <v>9264.1535999999996</v>
      </c>
      <c r="AX64" s="36">
        <f t="shared" si="15"/>
        <v>-9650.16</v>
      </c>
      <c r="AY64" s="36">
        <f t="shared" si="16"/>
        <v>0</v>
      </c>
      <c r="AZ64" s="36">
        <f t="shared" si="17"/>
        <v>8492.1407999999992</v>
      </c>
    </row>
    <row r="65" spans="1:52" ht="14.45" x14ac:dyDescent="0.3">
      <c r="A65" s="5" t="s">
        <v>7</v>
      </c>
      <c r="B65" s="5" t="s">
        <v>8</v>
      </c>
      <c r="C65" s="88" t="s">
        <v>1357</v>
      </c>
      <c r="D65" s="2" t="s">
        <v>90</v>
      </c>
      <c r="E65" s="2" t="s">
        <v>91</v>
      </c>
      <c r="F65" s="2" t="s">
        <v>16</v>
      </c>
      <c r="G65" s="2" t="s">
        <v>17</v>
      </c>
      <c r="H65" s="2" t="s">
        <v>13</v>
      </c>
      <c r="I65" s="18">
        <v>1727830</v>
      </c>
      <c r="J65" s="18">
        <v>893597.47999999986</v>
      </c>
      <c r="K65" s="18">
        <v>778734.07000000018</v>
      </c>
      <c r="L65" s="18">
        <v>114863.40999999993</v>
      </c>
      <c r="M65" s="18"/>
      <c r="N65" s="18">
        <v>97341.760000000009</v>
      </c>
      <c r="O65" s="18"/>
      <c r="P65" s="18"/>
      <c r="Q65" s="18"/>
      <c r="R65" s="18"/>
      <c r="S65" s="18"/>
      <c r="T65" s="18"/>
      <c r="U65" s="18"/>
      <c r="V65" s="18"/>
      <c r="W65" s="18"/>
      <c r="X65" s="18"/>
      <c r="Y65" s="18"/>
      <c r="Z65" s="18">
        <v>17521.650000000009</v>
      </c>
      <c r="AA65" s="18"/>
      <c r="AB65" s="14">
        <f t="shared" si="0"/>
        <v>0</v>
      </c>
      <c r="AC65" s="14">
        <f t="shared" si="1"/>
        <v>0.125</v>
      </c>
      <c r="AD65" s="14">
        <f t="shared" si="2"/>
        <v>0</v>
      </c>
      <c r="AE65" s="14">
        <f t="shared" si="3"/>
        <v>0</v>
      </c>
      <c r="AF65" s="14">
        <f t="shared" si="4"/>
        <v>0</v>
      </c>
      <c r="AG65" s="14">
        <f t="shared" si="5"/>
        <v>0</v>
      </c>
      <c r="AH65" s="14">
        <f t="shared" si="6"/>
        <v>0</v>
      </c>
      <c r="AI65" s="14">
        <f t="shared" si="7"/>
        <v>0</v>
      </c>
      <c r="AJ65" s="14">
        <f t="shared" si="8"/>
        <v>0</v>
      </c>
      <c r="AK65" s="14">
        <f t="shared" si="9"/>
        <v>0</v>
      </c>
      <c r="AL65" s="14">
        <f t="shared" si="10"/>
        <v>0</v>
      </c>
      <c r="AM65" s="14">
        <f t="shared" si="11"/>
        <v>0</v>
      </c>
      <c r="AN65" s="14">
        <f t="shared" si="12"/>
        <v>0</v>
      </c>
      <c r="AO65" s="14">
        <f t="shared" si="13"/>
        <v>0.02</v>
      </c>
      <c r="AP65" s="14">
        <f t="shared" si="14"/>
        <v>0</v>
      </c>
      <c r="AQ65" s="25">
        <f t="shared" si="18"/>
        <v>0.14499999999999999</v>
      </c>
      <c r="AR65" s="27">
        <f t="shared" si="19"/>
        <v>97341.758750000023</v>
      </c>
      <c r="AS65" s="27">
        <f t="shared" si="20"/>
        <v>0</v>
      </c>
      <c r="AT65" s="27">
        <f t="shared" si="21"/>
        <v>15574.681400000003</v>
      </c>
      <c r="AU65" s="30"/>
      <c r="AV65" s="30"/>
      <c r="AW65" s="30">
        <f t="shared" si="29"/>
        <v>93448.088400000022</v>
      </c>
      <c r="AX65" s="36">
        <f t="shared" si="15"/>
        <v>-97341.758750000023</v>
      </c>
      <c r="AY65" s="36">
        <f t="shared" si="16"/>
        <v>0</v>
      </c>
      <c r="AZ65" s="36">
        <f t="shared" si="17"/>
        <v>77873.407000000021</v>
      </c>
    </row>
    <row r="66" spans="1:52" ht="14.45" x14ac:dyDescent="0.3">
      <c r="A66" s="5" t="s">
        <v>7</v>
      </c>
      <c r="B66" s="5" t="s">
        <v>8</v>
      </c>
      <c r="C66" s="88" t="s">
        <v>1357</v>
      </c>
      <c r="D66" s="2" t="s">
        <v>92</v>
      </c>
      <c r="E66" s="2" t="s">
        <v>91</v>
      </c>
      <c r="F66" s="2" t="s">
        <v>16</v>
      </c>
      <c r="G66" s="2" t="s">
        <v>17</v>
      </c>
      <c r="H66" s="2" t="s">
        <v>13</v>
      </c>
      <c r="I66" s="18">
        <v>348</v>
      </c>
      <c r="J66" s="18">
        <v>11680.38</v>
      </c>
      <c r="K66" s="18">
        <v>10178.98</v>
      </c>
      <c r="L66" s="18">
        <v>1501.3999999999999</v>
      </c>
      <c r="M66" s="18"/>
      <c r="N66" s="18">
        <v>1272.3699999999999</v>
      </c>
      <c r="O66" s="18"/>
      <c r="P66" s="18"/>
      <c r="Q66" s="18"/>
      <c r="R66" s="18"/>
      <c r="S66" s="18"/>
      <c r="T66" s="18"/>
      <c r="U66" s="18"/>
      <c r="V66" s="18"/>
      <c r="W66" s="18"/>
      <c r="X66" s="18"/>
      <c r="Y66" s="18"/>
      <c r="Z66" s="18">
        <v>229.03</v>
      </c>
      <c r="AA66" s="18"/>
      <c r="AB66" s="14">
        <f t="shared" si="0"/>
        <v>0</v>
      </c>
      <c r="AC66" s="14">
        <f t="shared" si="1"/>
        <v>0.125</v>
      </c>
      <c r="AD66" s="14">
        <f t="shared" si="2"/>
        <v>0</v>
      </c>
      <c r="AE66" s="14">
        <f t="shared" si="3"/>
        <v>0</v>
      </c>
      <c r="AF66" s="14">
        <f t="shared" si="4"/>
        <v>0</v>
      </c>
      <c r="AG66" s="14">
        <f t="shared" si="5"/>
        <v>0</v>
      </c>
      <c r="AH66" s="14">
        <f t="shared" si="6"/>
        <v>0</v>
      </c>
      <c r="AI66" s="14">
        <f t="shared" si="7"/>
        <v>0</v>
      </c>
      <c r="AJ66" s="14">
        <f t="shared" si="8"/>
        <v>0</v>
      </c>
      <c r="AK66" s="14">
        <f t="shared" si="9"/>
        <v>0</v>
      </c>
      <c r="AL66" s="14">
        <f t="shared" si="10"/>
        <v>0</v>
      </c>
      <c r="AM66" s="14">
        <f t="shared" si="11"/>
        <v>0</v>
      </c>
      <c r="AN66" s="14">
        <f t="shared" si="12"/>
        <v>0</v>
      </c>
      <c r="AO66" s="14">
        <f t="shared" si="13"/>
        <v>0.02</v>
      </c>
      <c r="AP66" s="14">
        <f t="shared" si="14"/>
        <v>0</v>
      </c>
      <c r="AQ66" s="25">
        <f t="shared" si="18"/>
        <v>0.14499999999999999</v>
      </c>
      <c r="AR66" s="27">
        <f t="shared" si="19"/>
        <v>1272.3724999999999</v>
      </c>
      <c r="AS66" s="27">
        <f t="shared" si="20"/>
        <v>0</v>
      </c>
      <c r="AT66" s="27">
        <f t="shared" si="21"/>
        <v>203.5796</v>
      </c>
      <c r="AU66" s="30"/>
      <c r="AV66" s="30"/>
      <c r="AW66" s="30">
        <f t="shared" si="29"/>
        <v>1221.4775999999999</v>
      </c>
      <c r="AX66" s="36">
        <f t="shared" si="15"/>
        <v>-1272.3724999999999</v>
      </c>
      <c r="AY66" s="36">
        <f t="shared" si="16"/>
        <v>0</v>
      </c>
      <c r="AZ66" s="36">
        <f t="shared" si="17"/>
        <v>1017.8979999999999</v>
      </c>
    </row>
    <row r="67" spans="1:52" ht="14.45" x14ac:dyDescent="0.3">
      <c r="A67" s="5" t="s">
        <v>7</v>
      </c>
      <c r="B67" s="5" t="s">
        <v>8</v>
      </c>
      <c r="C67" s="88" t="s">
        <v>1357</v>
      </c>
      <c r="D67" s="2" t="s">
        <v>93</v>
      </c>
      <c r="E67" s="2" t="s">
        <v>30</v>
      </c>
      <c r="F67" s="2" t="s">
        <v>16</v>
      </c>
      <c r="G67" s="2" t="s">
        <v>31</v>
      </c>
      <c r="H67" s="2" t="s">
        <v>13</v>
      </c>
      <c r="I67" s="18">
        <v>187200</v>
      </c>
      <c r="J67" s="18">
        <v>87045.839999999982</v>
      </c>
      <c r="K67" s="18">
        <v>76608</v>
      </c>
      <c r="L67" s="18">
        <v>10437.839999999998</v>
      </c>
      <c r="M67" s="18"/>
      <c r="N67" s="18">
        <v>9576</v>
      </c>
      <c r="O67" s="18"/>
      <c r="P67" s="18"/>
      <c r="Q67" s="18"/>
      <c r="R67" s="18"/>
      <c r="S67" s="18"/>
      <c r="T67" s="18"/>
      <c r="U67" s="18"/>
      <c r="V67" s="18"/>
      <c r="W67" s="18"/>
      <c r="X67" s="18"/>
      <c r="Y67" s="18">
        <v>861.84</v>
      </c>
      <c r="Z67" s="18"/>
      <c r="AA67" s="18"/>
      <c r="AB67" s="14">
        <f t="shared" si="0"/>
        <v>0</v>
      </c>
      <c r="AC67" s="14">
        <f t="shared" si="1"/>
        <v>0.125</v>
      </c>
      <c r="AD67" s="14">
        <f t="shared" si="2"/>
        <v>0</v>
      </c>
      <c r="AE67" s="14">
        <f t="shared" si="3"/>
        <v>0</v>
      </c>
      <c r="AF67" s="14">
        <f t="shared" si="4"/>
        <v>0</v>
      </c>
      <c r="AG67" s="14">
        <f t="shared" si="5"/>
        <v>0</v>
      </c>
      <c r="AH67" s="14">
        <f t="shared" si="6"/>
        <v>0</v>
      </c>
      <c r="AI67" s="14">
        <f t="shared" si="7"/>
        <v>0</v>
      </c>
      <c r="AJ67" s="14">
        <f t="shared" si="8"/>
        <v>0</v>
      </c>
      <c r="AK67" s="14">
        <f t="shared" si="9"/>
        <v>0</v>
      </c>
      <c r="AL67" s="14">
        <f t="shared" si="10"/>
        <v>0</v>
      </c>
      <c r="AM67" s="14">
        <f t="shared" si="11"/>
        <v>0</v>
      </c>
      <c r="AN67" s="14">
        <f t="shared" si="12"/>
        <v>0.01</v>
      </c>
      <c r="AO67" s="14">
        <f t="shared" si="13"/>
        <v>0</v>
      </c>
      <c r="AP67" s="14">
        <f t="shared" si="14"/>
        <v>0</v>
      </c>
      <c r="AQ67" s="25">
        <f t="shared" si="18"/>
        <v>0.13500000000000001</v>
      </c>
      <c r="AR67" s="27">
        <f t="shared" si="19"/>
        <v>9576</v>
      </c>
      <c r="AS67" s="27">
        <f t="shared" si="20"/>
        <v>0</v>
      </c>
      <c r="AT67" s="27">
        <f t="shared" si="21"/>
        <v>766.08</v>
      </c>
      <c r="AU67" s="30"/>
      <c r="AV67" s="30"/>
      <c r="AW67" s="30">
        <f t="shared" si="29"/>
        <v>9192.9599999999991</v>
      </c>
      <c r="AX67" s="36">
        <f t="shared" si="15"/>
        <v>-9576</v>
      </c>
      <c r="AY67" s="36">
        <f t="shared" si="16"/>
        <v>0</v>
      </c>
      <c r="AZ67" s="36">
        <f t="shared" si="17"/>
        <v>8426.8799999999992</v>
      </c>
    </row>
    <row r="68" spans="1:52" ht="14.45" x14ac:dyDescent="0.3">
      <c r="A68" s="5" t="s">
        <v>7</v>
      </c>
      <c r="B68" s="5" t="s">
        <v>8</v>
      </c>
      <c r="C68" s="88" t="s">
        <v>1357</v>
      </c>
      <c r="D68" s="2" t="s">
        <v>94</v>
      </c>
      <c r="E68" s="2" t="s">
        <v>95</v>
      </c>
      <c r="F68" s="2" t="s">
        <v>11</v>
      </c>
      <c r="G68" s="2" t="s">
        <v>12</v>
      </c>
      <c r="H68" s="2" t="s">
        <v>13</v>
      </c>
      <c r="I68" s="18">
        <v>1287</v>
      </c>
      <c r="J68" s="18">
        <v>48184.160000000003</v>
      </c>
      <c r="K68" s="18">
        <v>46330.930000000008</v>
      </c>
      <c r="L68" s="18">
        <v>1853.23</v>
      </c>
      <c r="M68" s="18"/>
      <c r="N68" s="18"/>
      <c r="O68" s="18"/>
      <c r="P68" s="18"/>
      <c r="Q68" s="18"/>
      <c r="R68" s="18"/>
      <c r="S68" s="18">
        <v>1853.23</v>
      </c>
      <c r="T68" s="18"/>
      <c r="U68" s="18"/>
      <c r="V68" s="18"/>
      <c r="W68" s="18"/>
      <c r="X68" s="18"/>
      <c r="Y68" s="18"/>
      <c r="Z68" s="18"/>
      <c r="AA68" s="18"/>
      <c r="AB68" s="14">
        <f t="shared" si="0"/>
        <v>0</v>
      </c>
      <c r="AC68" s="14">
        <f t="shared" si="1"/>
        <v>0</v>
      </c>
      <c r="AD68" s="14">
        <f t="shared" si="2"/>
        <v>0</v>
      </c>
      <c r="AE68" s="14">
        <f t="shared" si="3"/>
        <v>0</v>
      </c>
      <c r="AF68" s="14">
        <f t="shared" si="4"/>
        <v>0</v>
      </c>
      <c r="AG68" s="14">
        <f t="shared" si="5"/>
        <v>0</v>
      </c>
      <c r="AH68" s="14">
        <f t="shared" si="6"/>
        <v>0.04</v>
      </c>
      <c r="AI68" s="14">
        <f t="shared" si="7"/>
        <v>0</v>
      </c>
      <c r="AJ68" s="14">
        <f t="shared" si="8"/>
        <v>0</v>
      </c>
      <c r="AK68" s="14">
        <f t="shared" si="9"/>
        <v>0</v>
      </c>
      <c r="AL68" s="14">
        <f t="shared" si="10"/>
        <v>0</v>
      </c>
      <c r="AM68" s="14">
        <f t="shared" si="11"/>
        <v>0</v>
      </c>
      <c r="AN68" s="14">
        <f t="shared" si="12"/>
        <v>0</v>
      </c>
      <c r="AO68" s="14">
        <f t="shared" si="13"/>
        <v>0</v>
      </c>
      <c r="AP68" s="14">
        <f t="shared" si="14"/>
        <v>0</v>
      </c>
      <c r="AQ68" s="25">
        <f t="shared" si="18"/>
        <v>0.04</v>
      </c>
      <c r="AR68" s="27">
        <f t="shared" si="19"/>
        <v>0</v>
      </c>
      <c r="AS68" s="27">
        <f t="shared" si="20"/>
        <v>1853.2372000000003</v>
      </c>
      <c r="AT68" s="27">
        <f t="shared" si="21"/>
        <v>0</v>
      </c>
      <c r="AU68" s="30">
        <f>K68*$AU$2</f>
        <v>2779.8558000000003</v>
      </c>
      <c r="AV68" s="30">
        <f>K68*$AV$2</f>
        <v>2779.8558000000003</v>
      </c>
      <c r="AW68" s="30"/>
      <c r="AX68" s="36">
        <f t="shared" si="15"/>
        <v>2779.8558000000003</v>
      </c>
      <c r="AY68" s="36">
        <f t="shared" si="16"/>
        <v>926.61860000000001</v>
      </c>
      <c r="AZ68" s="36">
        <f t="shared" si="17"/>
        <v>0</v>
      </c>
    </row>
    <row r="69" spans="1:52" ht="14.45" x14ac:dyDescent="0.3">
      <c r="A69" s="5" t="s">
        <v>7</v>
      </c>
      <c r="B69" s="5" t="s">
        <v>8</v>
      </c>
      <c r="C69" s="88" t="s">
        <v>1357</v>
      </c>
      <c r="D69" s="2" t="s">
        <v>96</v>
      </c>
      <c r="E69" s="2" t="s">
        <v>97</v>
      </c>
      <c r="F69" s="2" t="s">
        <v>16</v>
      </c>
      <c r="G69" s="2" t="s">
        <v>35</v>
      </c>
      <c r="H69" s="2" t="s">
        <v>13</v>
      </c>
      <c r="I69" s="18">
        <v>121680</v>
      </c>
      <c r="J69" s="18">
        <v>89647.87999999999</v>
      </c>
      <c r="K69" s="18">
        <v>78124.5</v>
      </c>
      <c r="L69" s="18">
        <v>11523.38</v>
      </c>
      <c r="M69" s="18"/>
      <c r="N69" s="18">
        <v>9765.57</v>
      </c>
      <c r="O69" s="18"/>
      <c r="P69" s="18"/>
      <c r="Q69" s="18"/>
      <c r="R69" s="18"/>
      <c r="S69" s="18"/>
      <c r="T69" s="18"/>
      <c r="U69" s="18"/>
      <c r="V69" s="18"/>
      <c r="W69" s="18"/>
      <c r="X69" s="18"/>
      <c r="Y69" s="18"/>
      <c r="Z69" s="18">
        <v>1757.8100000000002</v>
      </c>
      <c r="AA69" s="18"/>
      <c r="AB69" s="14">
        <f t="shared" ref="AB69:AB132" si="30">IF(M69&gt;0,M$4,0)</f>
        <v>0</v>
      </c>
      <c r="AC69" s="14">
        <f t="shared" ref="AC69:AC132" si="31">IF(N69&gt;0,N$4,0)</f>
        <v>0.125</v>
      </c>
      <c r="AD69" s="14">
        <f t="shared" ref="AD69:AD132" si="32">IF(O69&gt;0,O$4,0)</f>
        <v>0</v>
      </c>
      <c r="AE69" s="14">
        <f t="shared" ref="AE69:AE132" si="33">IF(P69&gt;0,P$4,0)</f>
        <v>0</v>
      </c>
      <c r="AF69" s="14">
        <f t="shared" ref="AF69:AF132" si="34">IF(Q69&gt;0,Q$4,0)</f>
        <v>0</v>
      </c>
      <c r="AG69" s="14">
        <f t="shared" ref="AG69:AG132" si="35">IF(R69&gt;0,R$4,0)</f>
        <v>0</v>
      </c>
      <c r="AH69" s="14">
        <f t="shared" ref="AH69:AH132" si="36">IF(S69&gt;0,S$4,0)</f>
        <v>0</v>
      </c>
      <c r="AI69" s="14">
        <f t="shared" ref="AI69:AI132" si="37">IF(T69&gt;0,T$4,0)</f>
        <v>0</v>
      </c>
      <c r="AJ69" s="14">
        <f t="shared" ref="AJ69:AJ132" si="38">IF(U69&gt;0,U$4,0)</f>
        <v>0</v>
      </c>
      <c r="AK69" s="14">
        <f t="shared" ref="AK69:AK132" si="39">IF(V69&gt;0,V$4,0)</f>
        <v>0</v>
      </c>
      <c r="AL69" s="14">
        <f t="shared" ref="AL69:AL132" si="40">IF(W69&gt;0,W$4,0)</f>
        <v>0</v>
      </c>
      <c r="AM69" s="14">
        <f t="shared" ref="AM69:AM132" si="41">IF(X69&gt;0,X$4,0)</f>
        <v>0</v>
      </c>
      <c r="AN69" s="14">
        <f t="shared" ref="AN69:AN132" si="42">IF(Y69&gt;0,Y$4,0)</f>
        <v>0</v>
      </c>
      <c r="AO69" s="14">
        <f t="shared" ref="AO69:AO132" si="43">IF(Z69&gt;0,Z$4,0)</f>
        <v>0.02</v>
      </c>
      <c r="AP69" s="14">
        <f t="shared" ref="AP69:AP132" si="44">IF(AA69&gt;0,AA$4,0)</f>
        <v>0</v>
      </c>
      <c r="AQ69" s="25">
        <f t="shared" si="18"/>
        <v>0.14499999999999999</v>
      </c>
      <c r="AR69" s="27">
        <f t="shared" si="19"/>
        <v>9765.5625</v>
      </c>
      <c r="AS69" s="27">
        <f t="shared" si="20"/>
        <v>0</v>
      </c>
      <c r="AT69" s="27">
        <f t="shared" si="21"/>
        <v>1562.49</v>
      </c>
      <c r="AU69" s="30"/>
      <c r="AV69" s="30"/>
      <c r="AW69" s="30">
        <f t="shared" ref="AW69:AW83" si="45">K69*$AU$1</f>
        <v>9374.94</v>
      </c>
      <c r="AX69" s="36">
        <f t="shared" ref="AX69:AX132" si="46">AU69-AR69</f>
        <v>-9765.5625</v>
      </c>
      <c r="AY69" s="36">
        <f t="shared" ref="AY69:AY132" si="47">AV69-AS69</f>
        <v>0</v>
      </c>
      <c r="AZ69" s="36">
        <f t="shared" ref="AZ69:AZ132" si="48">AW69-AT69</f>
        <v>7812.4500000000007</v>
      </c>
    </row>
    <row r="70" spans="1:52" ht="14.45" x14ac:dyDescent="0.3">
      <c r="A70" s="5" t="s">
        <v>7</v>
      </c>
      <c r="B70" s="5" t="s">
        <v>8</v>
      </c>
      <c r="C70" s="5"/>
      <c r="D70" s="2" t="s">
        <v>98</v>
      </c>
      <c r="E70" s="2" t="s">
        <v>99</v>
      </c>
      <c r="F70" s="2" t="s">
        <v>16</v>
      </c>
      <c r="G70" s="2" t="s">
        <v>100</v>
      </c>
      <c r="H70" s="2" t="s">
        <v>13</v>
      </c>
      <c r="I70" s="18">
        <v>255520</v>
      </c>
      <c r="J70" s="18">
        <v>1065314.4500000002</v>
      </c>
      <c r="K70" s="18">
        <v>1054766.7799999998</v>
      </c>
      <c r="L70" s="18">
        <v>10547.67</v>
      </c>
      <c r="M70" s="18"/>
      <c r="N70" s="18"/>
      <c r="O70" s="18"/>
      <c r="P70" s="18"/>
      <c r="Q70" s="18"/>
      <c r="R70" s="18"/>
      <c r="S70" s="18"/>
      <c r="T70" s="18"/>
      <c r="U70" s="18"/>
      <c r="V70" s="18"/>
      <c r="W70" s="18"/>
      <c r="X70" s="18"/>
      <c r="Y70" s="18">
        <v>10547.67</v>
      </c>
      <c r="Z70" s="18"/>
      <c r="AA70" s="18"/>
      <c r="AB70" s="14">
        <f t="shared" si="30"/>
        <v>0</v>
      </c>
      <c r="AC70" s="14">
        <f t="shared" si="31"/>
        <v>0</v>
      </c>
      <c r="AD70" s="14">
        <f t="shared" si="32"/>
        <v>0</v>
      </c>
      <c r="AE70" s="14">
        <f t="shared" si="33"/>
        <v>0</v>
      </c>
      <c r="AF70" s="14">
        <f t="shared" si="34"/>
        <v>0</v>
      </c>
      <c r="AG70" s="14">
        <f t="shared" si="35"/>
        <v>0</v>
      </c>
      <c r="AH70" s="14">
        <f t="shared" si="36"/>
        <v>0</v>
      </c>
      <c r="AI70" s="14">
        <f t="shared" si="37"/>
        <v>0</v>
      </c>
      <c r="AJ70" s="14">
        <f t="shared" si="38"/>
        <v>0</v>
      </c>
      <c r="AK70" s="14">
        <f t="shared" si="39"/>
        <v>0</v>
      </c>
      <c r="AL70" s="14">
        <f t="shared" si="40"/>
        <v>0</v>
      </c>
      <c r="AM70" s="14">
        <f t="shared" si="41"/>
        <v>0</v>
      </c>
      <c r="AN70" s="14">
        <f t="shared" si="42"/>
        <v>0.01</v>
      </c>
      <c r="AO70" s="14">
        <f t="shared" si="43"/>
        <v>0</v>
      </c>
      <c r="AP70" s="14">
        <f t="shared" si="44"/>
        <v>0</v>
      </c>
      <c r="AQ70" s="25">
        <f t="shared" ref="AQ70:AQ133" si="49">SUM(AB70:AP70)</f>
        <v>0.01</v>
      </c>
      <c r="AR70" s="27">
        <f t="shared" ref="AR70:AR133" si="50">SUM(AB70:AG70)*K70</f>
        <v>0</v>
      </c>
      <c r="AS70" s="27">
        <f t="shared" ref="AS70:AS133" si="51">SUM(AH70:AM70)*K70</f>
        <v>0</v>
      </c>
      <c r="AT70" s="27">
        <f t="shared" ref="AT70:AT133" si="52">SUM(AN70:AP70)*K70</f>
        <v>10547.667799999997</v>
      </c>
      <c r="AU70" s="30"/>
      <c r="AV70" s="30"/>
      <c r="AW70" s="30">
        <f t="shared" si="45"/>
        <v>126572.01359999998</v>
      </c>
      <c r="AX70" s="36">
        <f t="shared" si="46"/>
        <v>0</v>
      </c>
      <c r="AY70" s="36">
        <f t="shared" si="47"/>
        <v>0</v>
      </c>
      <c r="AZ70" s="36">
        <f t="shared" si="48"/>
        <v>116024.34579999998</v>
      </c>
    </row>
    <row r="71" spans="1:52" ht="14.45" x14ac:dyDescent="0.3">
      <c r="A71" s="5" t="s">
        <v>7</v>
      </c>
      <c r="B71" s="5" t="s">
        <v>8</v>
      </c>
      <c r="C71" s="5"/>
      <c r="D71" s="2" t="s">
        <v>101</v>
      </c>
      <c r="E71" s="2" t="s">
        <v>99</v>
      </c>
      <c r="F71" s="2" t="s">
        <v>16</v>
      </c>
      <c r="G71" s="2" t="s">
        <v>100</v>
      </c>
      <c r="H71" s="2" t="s">
        <v>13</v>
      </c>
      <c r="I71" s="18">
        <v>158200</v>
      </c>
      <c r="J71" s="18">
        <v>1463843.4999999998</v>
      </c>
      <c r="K71" s="18">
        <v>1449350</v>
      </c>
      <c r="L71" s="18">
        <v>14493.5</v>
      </c>
      <c r="M71" s="18"/>
      <c r="N71" s="18"/>
      <c r="O71" s="18"/>
      <c r="P71" s="18"/>
      <c r="Q71" s="18"/>
      <c r="R71" s="18"/>
      <c r="S71" s="18"/>
      <c r="T71" s="18"/>
      <c r="U71" s="18"/>
      <c r="V71" s="18"/>
      <c r="W71" s="18"/>
      <c r="X71" s="18"/>
      <c r="Y71" s="18">
        <v>14493.5</v>
      </c>
      <c r="Z71" s="18"/>
      <c r="AA71" s="18"/>
      <c r="AB71" s="14">
        <f t="shared" si="30"/>
        <v>0</v>
      </c>
      <c r="AC71" s="14">
        <f t="shared" si="31"/>
        <v>0</v>
      </c>
      <c r="AD71" s="14">
        <f t="shared" si="32"/>
        <v>0</v>
      </c>
      <c r="AE71" s="14">
        <f t="shared" si="33"/>
        <v>0</v>
      </c>
      <c r="AF71" s="14">
        <f t="shared" si="34"/>
        <v>0</v>
      </c>
      <c r="AG71" s="14">
        <f t="shared" si="35"/>
        <v>0</v>
      </c>
      <c r="AH71" s="14">
        <f t="shared" si="36"/>
        <v>0</v>
      </c>
      <c r="AI71" s="14">
        <f t="shared" si="37"/>
        <v>0</v>
      </c>
      <c r="AJ71" s="14">
        <f t="shared" si="38"/>
        <v>0</v>
      </c>
      <c r="AK71" s="14">
        <f t="shared" si="39"/>
        <v>0</v>
      </c>
      <c r="AL71" s="14">
        <f t="shared" si="40"/>
        <v>0</v>
      </c>
      <c r="AM71" s="14">
        <f t="shared" si="41"/>
        <v>0</v>
      </c>
      <c r="AN71" s="14">
        <f t="shared" si="42"/>
        <v>0.01</v>
      </c>
      <c r="AO71" s="14">
        <f t="shared" si="43"/>
        <v>0</v>
      </c>
      <c r="AP71" s="14">
        <f t="shared" si="44"/>
        <v>0</v>
      </c>
      <c r="AQ71" s="25">
        <f t="shared" si="49"/>
        <v>0.01</v>
      </c>
      <c r="AR71" s="27">
        <f t="shared" si="50"/>
        <v>0</v>
      </c>
      <c r="AS71" s="27">
        <f t="shared" si="51"/>
        <v>0</v>
      </c>
      <c r="AT71" s="27">
        <f t="shared" si="52"/>
        <v>14493.5</v>
      </c>
      <c r="AU71" s="30"/>
      <c r="AV71" s="30"/>
      <c r="AW71" s="30">
        <f t="shared" si="45"/>
        <v>173922</v>
      </c>
      <c r="AX71" s="36">
        <f t="shared" si="46"/>
        <v>0</v>
      </c>
      <c r="AY71" s="36">
        <f t="shared" si="47"/>
        <v>0</v>
      </c>
      <c r="AZ71" s="36">
        <f t="shared" si="48"/>
        <v>159428.5</v>
      </c>
    </row>
    <row r="72" spans="1:52" ht="14.45" x14ac:dyDescent="0.3">
      <c r="A72" s="5" t="s">
        <v>7</v>
      </c>
      <c r="B72" s="5" t="s">
        <v>8</v>
      </c>
      <c r="C72" s="5"/>
      <c r="D72" s="2" t="s">
        <v>102</v>
      </c>
      <c r="E72" s="2" t="s">
        <v>99</v>
      </c>
      <c r="F72" s="2" t="s">
        <v>16</v>
      </c>
      <c r="G72" s="2" t="s">
        <v>100</v>
      </c>
      <c r="H72" s="2" t="s">
        <v>13</v>
      </c>
      <c r="I72" s="18">
        <v>372900</v>
      </c>
      <c r="J72" s="18">
        <v>1604961.6800000002</v>
      </c>
      <c r="K72" s="18">
        <v>1589070.9799999997</v>
      </c>
      <c r="L72" s="18">
        <v>15890.699999999999</v>
      </c>
      <c r="M72" s="18"/>
      <c r="N72" s="18"/>
      <c r="O72" s="18"/>
      <c r="P72" s="18"/>
      <c r="Q72" s="18"/>
      <c r="R72" s="18"/>
      <c r="S72" s="18"/>
      <c r="T72" s="18"/>
      <c r="U72" s="18"/>
      <c r="V72" s="18"/>
      <c r="W72" s="18"/>
      <c r="X72" s="18"/>
      <c r="Y72" s="18">
        <v>15890.699999999999</v>
      </c>
      <c r="Z72" s="18"/>
      <c r="AA72" s="18"/>
      <c r="AB72" s="14">
        <f t="shared" si="30"/>
        <v>0</v>
      </c>
      <c r="AC72" s="14">
        <f t="shared" si="31"/>
        <v>0</v>
      </c>
      <c r="AD72" s="14">
        <f t="shared" si="32"/>
        <v>0</v>
      </c>
      <c r="AE72" s="14">
        <f t="shared" si="33"/>
        <v>0</v>
      </c>
      <c r="AF72" s="14">
        <f t="shared" si="34"/>
        <v>0</v>
      </c>
      <c r="AG72" s="14">
        <f t="shared" si="35"/>
        <v>0</v>
      </c>
      <c r="AH72" s="14">
        <f t="shared" si="36"/>
        <v>0</v>
      </c>
      <c r="AI72" s="14">
        <f t="shared" si="37"/>
        <v>0</v>
      </c>
      <c r="AJ72" s="14">
        <f t="shared" si="38"/>
        <v>0</v>
      </c>
      <c r="AK72" s="14">
        <f t="shared" si="39"/>
        <v>0</v>
      </c>
      <c r="AL72" s="14">
        <f t="shared" si="40"/>
        <v>0</v>
      </c>
      <c r="AM72" s="14">
        <f t="shared" si="41"/>
        <v>0</v>
      </c>
      <c r="AN72" s="14">
        <f t="shared" si="42"/>
        <v>0.01</v>
      </c>
      <c r="AO72" s="14">
        <f t="shared" si="43"/>
        <v>0</v>
      </c>
      <c r="AP72" s="14">
        <f t="shared" si="44"/>
        <v>0</v>
      </c>
      <c r="AQ72" s="25">
        <f t="shared" si="49"/>
        <v>0.01</v>
      </c>
      <c r="AR72" s="27">
        <f t="shared" si="50"/>
        <v>0</v>
      </c>
      <c r="AS72" s="27">
        <f t="shared" si="51"/>
        <v>0</v>
      </c>
      <c r="AT72" s="27">
        <f t="shared" si="52"/>
        <v>15890.709799999999</v>
      </c>
      <c r="AU72" s="30"/>
      <c r="AV72" s="30"/>
      <c r="AW72" s="30">
        <f t="shared" si="45"/>
        <v>190688.51759999996</v>
      </c>
      <c r="AX72" s="36">
        <f t="shared" si="46"/>
        <v>0</v>
      </c>
      <c r="AY72" s="36">
        <f t="shared" si="47"/>
        <v>0</v>
      </c>
      <c r="AZ72" s="36">
        <f t="shared" si="48"/>
        <v>174797.80779999995</v>
      </c>
    </row>
    <row r="73" spans="1:52" ht="14.45" x14ac:dyDescent="0.3">
      <c r="A73" s="5" t="s">
        <v>7</v>
      </c>
      <c r="B73" s="5" t="s">
        <v>8</v>
      </c>
      <c r="C73" s="5"/>
      <c r="D73" s="2" t="s">
        <v>103</v>
      </c>
      <c r="E73" s="2" t="s">
        <v>99</v>
      </c>
      <c r="F73" s="2" t="s">
        <v>16</v>
      </c>
      <c r="G73" s="2" t="s">
        <v>100</v>
      </c>
      <c r="H73" s="2" t="s">
        <v>13</v>
      </c>
      <c r="I73" s="18">
        <v>291660</v>
      </c>
      <c r="J73" s="18">
        <v>2701901.3000000003</v>
      </c>
      <c r="K73" s="18">
        <v>2675149.7999999998</v>
      </c>
      <c r="L73" s="18">
        <v>26751.499999999996</v>
      </c>
      <c r="M73" s="18"/>
      <c r="N73" s="18"/>
      <c r="O73" s="18"/>
      <c r="P73" s="18"/>
      <c r="Q73" s="18"/>
      <c r="R73" s="18"/>
      <c r="S73" s="18"/>
      <c r="T73" s="18"/>
      <c r="U73" s="18"/>
      <c r="V73" s="18"/>
      <c r="W73" s="18"/>
      <c r="X73" s="18"/>
      <c r="Y73" s="18">
        <v>26751.499999999996</v>
      </c>
      <c r="Z73" s="18"/>
      <c r="AA73" s="18"/>
      <c r="AB73" s="14">
        <f t="shared" si="30"/>
        <v>0</v>
      </c>
      <c r="AC73" s="14">
        <f t="shared" si="31"/>
        <v>0</v>
      </c>
      <c r="AD73" s="14">
        <f t="shared" si="32"/>
        <v>0</v>
      </c>
      <c r="AE73" s="14">
        <f t="shared" si="33"/>
        <v>0</v>
      </c>
      <c r="AF73" s="14">
        <f t="shared" si="34"/>
        <v>0</v>
      </c>
      <c r="AG73" s="14">
        <f t="shared" si="35"/>
        <v>0</v>
      </c>
      <c r="AH73" s="14">
        <f t="shared" si="36"/>
        <v>0</v>
      </c>
      <c r="AI73" s="14">
        <f t="shared" si="37"/>
        <v>0</v>
      </c>
      <c r="AJ73" s="14">
        <f t="shared" si="38"/>
        <v>0</v>
      </c>
      <c r="AK73" s="14">
        <f t="shared" si="39"/>
        <v>0</v>
      </c>
      <c r="AL73" s="14">
        <f t="shared" si="40"/>
        <v>0</v>
      </c>
      <c r="AM73" s="14">
        <f t="shared" si="41"/>
        <v>0</v>
      </c>
      <c r="AN73" s="14">
        <f t="shared" si="42"/>
        <v>0.01</v>
      </c>
      <c r="AO73" s="14">
        <f t="shared" si="43"/>
        <v>0</v>
      </c>
      <c r="AP73" s="14">
        <f t="shared" si="44"/>
        <v>0</v>
      </c>
      <c r="AQ73" s="25">
        <f t="shared" si="49"/>
        <v>0.01</v>
      </c>
      <c r="AR73" s="27">
        <f t="shared" si="50"/>
        <v>0</v>
      </c>
      <c r="AS73" s="27">
        <f t="shared" si="51"/>
        <v>0</v>
      </c>
      <c r="AT73" s="27">
        <f t="shared" si="52"/>
        <v>26751.498</v>
      </c>
      <c r="AU73" s="30"/>
      <c r="AV73" s="30"/>
      <c r="AW73" s="30">
        <f t="shared" si="45"/>
        <v>321017.97599999997</v>
      </c>
      <c r="AX73" s="36">
        <f t="shared" si="46"/>
        <v>0</v>
      </c>
      <c r="AY73" s="36">
        <f t="shared" si="47"/>
        <v>0</v>
      </c>
      <c r="AZ73" s="36">
        <f t="shared" si="48"/>
        <v>294266.47799999994</v>
      </c>
    </row>
    <row r="74" spans="1:52" ht="14.45" x14ac:dyDescent="0.3">
      <c r="A74" s="5" t="s">
        <v>7</v>
      </c>
      <c r="B74" s="5" t="s">
        <v>8</v>
      </c>
      <c r="C74" s="5"/>
      <c r="D74" s="2" t="s">
        <v>104</v>
      </c>
      <c r="E74" s="2" t="s">
        <v>105</v>
      </c>
      <c r="F74" s="2" t="s">
        <v>16</v>
      </c>
      <c r="G74" s="2" t="s">
        <v>17</v>
      </c>
      <c r="H74" s="2" t="s">
        <v>13</v>
      </c>
      <c r="I74" s="18">
        <v>20</v>
      </c>
      <c r="J74" s="18">
        <v>14487.87</v>
      </c>
      <c r="K74" s="18">
        <v>12625.59</v>
      </c>
      <c r="L74" s="18">
        <v>1862.28</v>
      </c>
      <c r="M74" s="18"/>
      <c r="N74" s="18">
        <v>1578.2</v>
      </c>
      <c r="O74" s="18"/>
      <c r="P74" s="18"/>
      <c r="Q74" s="18"/>
      <c r="R74" s="18"/>
      <c r="S74" s="18"/>
      <c r="T74" s="18"/>
      <c r="U74" s="18"/>
      <c r="V74" s="18"/>
      <c r="W74" s="18"/>
      <c r="X74" s="18"/>
      <c r="Y74" s="18"/>
      <c r="Z74" s="18">
        <v>284.08</v>
      </c>
      <c r="AA74" s="18"/>
      <c r="AB74" s="14">
        <f t="shared" si="30"/>
        <v>0</v>
      </c>
      <c r="AC74" s="14">
        <f t="shared" si="31"/>
        <v>0.125</v>
      </c>
      <c r="AD74" s="14">
        <f t="shared" si="32"/>
        <v>0</v>
      </c>
      <c r="AE74" s="14">
        <f t="shared" si="33"/>
        <v>0</v>
      </c>
      <c r="AF74" s="14">
        <f t="shared" si="34"/>
        <v>0</v>
      </c>
      <c r="AG74" s="14">
        <f t="shared" si="35"/>
        <v>0</v>
      </c>
      <c r="AH74" s="14">
        <f t="shared" si="36"/>
        <v>0</v>
      </c>
      <c r="AI74" s="14">
        <f t="shared" si="37"/>
        <v>0</v>
      </c>
      <c r="AJ74" s="14">
        <f t="shared" si="38"/>
        <v>0</v>
      </c>
      <c r="AK74" s="14">
        <f t="shared" si="39"/>
        <v>0</v>
      </c>
      <c r="AL74" s="14">
        <f t="shared" si="40"/>
        <v>0</v>
      </c>
      <c r="AM74" s="14">
        <f t="shared" si="41"/>
        <v>0</v>
      </c>
      <c r="AN74" s="14">
        <f t="shared" si="42"/>
        <v>0</v>
      </c>
      <c r="AO74" s="14">
        <f t="shared" si="43"/>
        <v>0.02</v>
      </c>
      <c r="AP74" s="14">
        <f t="shared" si="44"/>
        <v>0</v>
      </c>
      <c r="AQ74" s="25">
        <f t="shared" si="49"/>
        <v>0.14499999999999999</v>
      </c>
      <c r="AR74" s="27">
        <f t="shared" si="50"/>
        <v>1578.19875</v>
      </c>
      <c r="AS74" s="27">
        <f t="shared" si="51"/>
        <v>0</v>
      </c>
      <c r="AT74" s="27">
        <f t="shared" si="52"/>
        <v>252.51180000000002</v>
      </c>
      <c r="AU74" s="30"/>
      <c r="AV74" s="30"/>
      <c r="AW74" s="30">
        <f t="shared" si="45"/>
        <v>1515.0708</v>
      </c>
      <c r="AX74" s="36">
        <f t="shared" si="46"/>
        <v>-1578.19875</v>
      </c>
      <c r="AY74" s="36">
        <f t="shared" si="47"/>
        <v>0</v>
      </c>
      <c r="AZ74" s="36">
        <f t="shared" si="48"/>
        <v>1262.559</v>
      </c>
    </row>
    <row r="75" spans="1:52" ht="14.45" x14ac:dyDescent="0.3">
      <c r="A75" s="5" t="s">
        <v>7</v>
      </c>
      <c r="B75" s="5" t="s">
        <v>8</v>
      </c>
      <c r="C75" s="5"/>
      <c r="D75" s="2" t="s">
        <v>106</v>
      </c>
      <c r="E75" s="2" t="s">
        <v>105</v>
      </c>
      <c r="F75" s="2" t="s">
        <v>16</v>
      </c>
      <c r="G75" s="2" t="s">
        <v>17</v>
      </c>
      <c r="H75" s="2" t="s">
        <v>13</v>
      </c>
      <c r="I75" s="18">
        <v>50</v>
      </c>
      <c r="J75" s="18">
        <v>28687.49</v>
      </c>
      <c r="K75" s="18">
        <v>24999.99</v>
      </c>
      <c r="L75" s="18">
        <v>3687.5</v>
      </c>
      <c r="M75" s="18"/>
      <c r="N75" s="18">
        <v>3125</v>
      </c>
      <c r="O75" s="18"/>
      <c r="P75" s="18"/>
      <c r="Q75" s="18"/>
      <c r="R75" s="18"/>
      <c r="S75" s="18"/>
      <c r="T75" s="18"/>
      <c r="U75" s="18"/>
      <c r="V75" s="18"/>
      <c r="W75" s="18"/>
      <c r="X75" s="18"/>
      <c r="Y75" s="18"/>
      <c r="Z75" s="18">
        <v>562.5</v>
      </c>
      <c r="AA75" s="18"/>
      <c r="AB75" s="14">
        <f t="shared" si="30"/>
        <v>0</v>
      </c>
      <c r="AC75" s="14">
        <f t="shared" si="31"/>
        <v>0.125</v>
      </c>
      <c r="AD75" s="14">
        <f t="shared" si="32"/>
        <v>0</v>
      </c>
      <c r="AE75" s="14">
        <f t="shared" si="33"/>
        <v>0</v>
      </c>
      <c r="AF75" s="14">
        <f t="shared" si="34"/>
        <v>0</v>
      </c>
      <c r="AG75" s="14">
        <f t="shared" si="35"/>
        <v>0</v>
      </c>
      <c r="AH75" s="14">
        <f t="shared" si="36"/>
        <v>0</v>
      </c>
      <c r="AI75" s="14">
        <f t="shared" si="37"/>
        <v>0</v>
      </c>
      <c r="AJ75" s="14">
        <f t="shared" si="38"/>
        <v>0</v>
      </c>
      <c r="AK75" s="14">
        <f t="shared" si="39"/>
        <v>0</v>
      </c>
      <c r="AL75" s="14">
        <f t="shared" si="40"/>
        <v>0</v>
      </c>
      <c r="AM75" s="14">
        <f t="shared" si="41"/>
        <v>0</v>
      </c>
      <c r="AN75" s="14">
        <f t="shared" si="42"/>
        <v>0</v>
      </c>
      <c r="AO75" s="14">
        <f t="shared" si="43"/>
        <v>0.02</v>
      </c>
      <c r="AP75" s="14">
        <f t="shared" si="44"/>
        <v>0</v>
      </c>
      <c r="AQ75" s="25">
        <f t="shared" si="49"/>
        <v>0.14499999999999999</v>
      </c>
      <c r="AR75" s="27">
        <f t="shared" si="50"/>
        <v>3124.9987500000002</v>
      </c>
      <c r="AS75" s="27">
        <f t="shared" si="51"/>
        <v>0</v>
      </c>
      <c r="AT75" s="27">
        <f t="shared" si="52"/>
        <v>499.99980000000005</v>
      </c>
      <c r="AU75" s="30"/>
      <c r="AV75" s="30"/>
      <c r="AW75" s="30">
        <f t="shared" si="45"/>
        <v>2999.9988000000003</v>
      </c>
      <c r="AX75" s="36">
        <f t="shared" si="46"/>
        <v>-3124.9987500000002</v>
      </c>
      <c r="AY75" s="36">
        <f t="shared" si="47"/>
        <v>0</v>
      </c>
      <c r="AZ75" s="36">
        <f t="shared" si="48"/>
        <v>2499.9990000000003</v>
      </c>
    </row>
    <row r="76" spans="1:52" ht="14.45" x14ac:dyDescent="0.3">
      <c r="A76" s="5" t="s">
        <v>7</v>
      </c>
      <c r="B76" s="5" t="s">
        <v>8</v>
      </c>
      <c r="C76" s="5"/>
      <c r="D76" s="2" t="s">
        <v>107</v>
      </c>
      <c r="E76" s="2" t="s">
        <v>108</v>
      </c>
      <c r="F76" s="2" t="s">
        <v>16</v>
      </c>
      <c r="G76" s="2" t="s">
        <v>17</v>
      </c>
      <c r="H76" s="2" t="s">
        <v>13</v>
      </c>
      <c r="I76" s="18">
        <v>475</v>
      </c>
      <c r="J76" s="18">
        <v>110578.29</v>
      </c>
      <c r="K76" s="18">
        <v>102847.73999999999</v>
      </c>
      <c r="L76" s="18">
        <v>7730.5499999999993</v>
      </c>
      <c r="M76" s="18"/>
      <c r="N76" s="18">
        <v>5562.35</v>
      </c>
      <c r="O76" s="18"/>
      <c r="P76" s="18"/>
      <c r="Q76" s="18"/>
      <c r="R76" s="18"/>
      <c r="S76" s="18"/>
      <c r="T76" s="18"/>
      <c r="U76" s="18"/>
      <c r="V76" s="18"/>
      <c r="W76" s="18"/>
      <c r="X76" s="18"/>
      <c r="Y76" s="18"/>
      <c r="Z76" s="18">
        <v>2168.2000000000003</v>
      </c>
      <c r="AA76" s="18"/>
      <c r="AB76" s="14">
        <f t="shared" si="30"/>
        <v>0</v>
      </c>
      <c r="AC76" s="14">
        <f t="shared" si="31"/>
        <v>0.125</v>
      </c>
      <c r="AD76" s="14">
        <f t="shared" si="32"/>
        <v>0</v>
      </c>
      <c r="AE76" s="14">
        <f t="shared" si="33"/>
        <v>0</v>
      </c>
      <c r="AF76" s="14">
        <f t="shared" si="34"/>
        <v>0</v>
      </c>
      <c r="AG76" s="14">
        <f t="shared" si="35"/>
        <v>0</v>
      </c>
      <c r="AH76" s="14">
        <f t="shared" si="36"/>
        <v>0</v>
      </c>
      <c r="AI76" s="14">
        <f t="shared" si="37"/>
        <v>0</v>
      </c>
      <c r="AJ76" s="14">
        <f t="shared" si="38"/>
        <v>0</v>
      </c>
      <c r="AK76" s="14">
        <f t="shared" si="39"/>
        <v>0</v>
      </c>
      <c r="AL76" s="14">
        <f t="shared" si="40"/>
        <v>0</v>
      </c>
      <c r="AM76" s="14">
        <f t="shared" si="41"/>
        <v>0</v>
      </c>
      <c r="AN76" s="14">
        <f t="shared" si="42"/>
        <v>0</v>
      </c>
      <c r="AO76" s="14">
        <f t="shared" si="43"/>
        <v>0.02</v>
      </c>
      <c r="AP76" s="14">
        <f t="shared" si="44"/>
        <v>0</v>
      </c>
      <c r="AQ76" s="25">
        <f t="shared" si="49"/>
        <v>0.14499999999999999</v>
      </c>
      <c r="AR76" s="27">
        <f t="shared" si="50"/>
        <v>12855.967499999999</v>
      </c>
      <c r="AS76" s="27">
        <f t="shared" si="51"/>
        <v>0</v>
      </c>
      <c r="AT76" s="27">
        <f t="shared" si="52"/>
        <v>2056.9548</v>
      </c>
      <c r="AU76" s="30"/>
      <c r="AV76" s="30"/>
      <c r="AW76" s="30">
        <f t="shared" si="45"/>
        <v>12341.728799999999</v>
      </c>
      <c r="AX76" s="36">
        <f t="shared" si="46"/>
        <v>-12855.967499999999</v>
      </c>
      <c r="AY76" s="36">
        <f t="shared" si="47"/>
        <v>0</v>
      </c>
      <c r="AZ76" s="36">
        <f t="shared" si="48"/>
        <v>10284.773999999999</v>
      </c>
    </row>
    <row r="77" spans="1:52" ht="14.45" x14ac:dyDescent="0.3">
      <c r="A77" s="5" t="s">
        <v>7</v>
      </c>
      <c r="B77" s="5" t="s">
        <v>8</v>
      </c>
      <c r="C77" s="5"/>
      <c r="D77" s="2" t="s">
        <v>107</v>
      </c>
      <c r="E77" s="2" t="s">
        <v>109</v>
      </c>
      <c r="F77" s="2" t="s">
        <v>16</v>
      </c>
      <c r="G77" s="2" t="s">
        <v>17</v>
      </c>
      <c r="H77" s="2" t="s">
        <v>13</v>
      </c>
      <c r="I77" s="18">
        <v>1125</v>
      </c>
      <c r="J77" s="18">
        <v>317855.81</v>
      </c>
      <c r="K77" s="18">
        <v>276998.5</v>
      </c>
      <c r="L77" s="18">
        <v>40857.31</v>
      </c>
      <c r="M77" s="18"/>
      <c r="N77" s="18">
        <v>34624.829999999994</v>
      </c>
      <c r="O77" s="18"/>
      <c r="P77" s="18"/>
      <c r="Q77" s="18"/>
      <c r="R77" s="18"/>
      <c r="S77" s="18"/>
      <c r="T77" s="18"/>
      <c r="U77" s="18"/>
      <c r="V77" s="18"/>
      <c r="W77" s="18"/>
      <c r="X77" s="18"/>
      <c r="Y77" s="18"/>
      <c r="Z77" s="18">
        <v>6232.4799999999987</v>
      </c>
      <c r="AA77" s="18"/>
      <c r="AB77" s="14">
        <f t="shared" si="30"/>
        <v>0</v>
      </c>
      <c r="AC77" s="14">
        <f t="shared" si="31"/>
        <v>0.125</v>
      </c>
      <c r="AD77" s="14">
        <f t="shared" si="32"/>
        <v>0</v>
      </c>
      <c r="AE77" s="14">
        <f t="shared" si="33"/>
        <v>0</v>
      </c>
      <c r="AF77" s="14">
        <f t="shared" si="34"/>
        <v>0</v>
      </c>
      <c r="AG77" s="14">
        <f t="shared" si="35"/>
        <v>0</v>
      </c>
      <c r="AH77" s="14">
        <f t="shared" si="36"/>
        <v>0</v>
      </c>
      <c r="AI77" s="14">
        <f t="shared" si="37"/>
        <v>0</v>
      </c>
      <c r="AJ77" s="14">
        <f t="shared" si="38"/>
        <v>0</v>
      </c>
      <c r="AK77" s="14">
        <f t="shared" si="39"/>
        <v>0</v>
      </c>
      <c r="AL77" s="14">
        <f t="shared" si="40"/>
        <v>0</v>
      </c>
      <c r="AM77" s="14">
        <f t="shared" si="41"/>
        <v>0</v>
      </c>
      <c r="AN77" s="14">
        <f t="shared" si="42"/>
        <v>0</v>
      </c>
      <c r="AO77" s="14">
        <f t="shared" si="43"/>
        <v>0.02</v>
      </c>
      <c r="AP77" s="14">
        <f t="shared" si="44"/>
        <v>0</v>
      </c>
      <c r="AQ77" s="25">
        <f t="shared" si="49"/>
        <v>0.14499999999999999</v>
      </c>
      <c r="AR77" s="27">
        <f t="shared" si="50"/>
        <v>34624.8125</v>
      </c>
      <c r="AS77" s="27">
        <f t="shared" si="51"/>
        <v>0</v>
      </c>
      <c r="AT77" s="27">
        <f t="shared" si="52"/>
        <v>5539.97</v>
      </c>
      <c r="AU77" s="30"/>
      <c r="AV77" s="30"/>
      <c r="AW77" s="30">
        <f t="shared" si="45"/>
        <v>33239.82</v>
      </c>
      <c r="AX77" s="36">
        <f t="shared" si="46"/>
        <v>-34624.8125</v>
      </c>
      <c r="AY77" s="36">
        <f t="shared" si="47"/>
        <v>0</v>
      </c>
      <c r="AZ77" s="36">
        <f t="shared" si="48"/>
        <v>27699.85</v>
      </c>
    </row>
    <row r="78" spans="1:52" ht="14.45" x14ac:dyDescent="0.3">
      <c r="A78" s="5" t="s">
        <v>7</v>
      </c>
      <c r="B78" s="5" t="s">
        <v>8</v>
      </c>
      <c r="C78" s="5"/>
      <c r="D78" s="2" t="s">
        <v>110</v>
      </c>
      <c r="E78" s="2" t="s">
        <v>111</v>
      </c>
      <c r="F78" s="2" t="s">
        <v>16</v>
      </c>
      <c r="G78" s="2" t="s">
        <v>20</v>
      </c>
      <c r="H78" s="2" t="s">
        <v>13</v>
      </c>
      <c r="I78" s="18">
        <v>10375</v>
      </c>
      <c r="J78" s="18">
        <v>165769.71000000002</v>
      </c>
      <c r="K78" s="18">
        <v>144461.60999999999</v>
      </c>
      <c r="L78" s="18">
        <v>21308.1</v>
      </c>
      <c r="M78" s="18"/>
      <c r="N78" s="18">
        <v>18057.7</v>
      </c>
      <c r="O78" s="18"/>
      <c r="P78" s="18"/>
      <c r="Q78" s="18"/>
      <c r="R78" s="18"/>
      <c r="S78" s="18"/>
      <c r="T78" s="18"/>
      <c r="U78" s="18"/>
      <c r="V78" s="18"/>
      <c r="W78" s="18"/>
      <c r="X78" s="18"/>
      <c r="Y78" s="18"/>
      <c r="Z78" s="18">
        <v>3250.4</v>
      </c>
      <c r="AA78" s="18"/>
      <c r="AB78" s="14">
        <f t="shared" si="30"/>
        <v>0</v>
      </c>
      <c r="AC78" s="14">
        <f t="shared" si="31"/>
        <v>0.125</v>
      </c>
      <c r="AD78" s="14">
        <f t="shared" si="32"/>
        <v>0</v>
      </c>
      <c r="AE78" s="14">
        <f t="shared" si="33"/>
        <v>0</v>
      </c>
      <c r="AF78" s="14">
        <f t="shared" si="34"/>
        <v>0</v>
      </c>
      <c r="AG78" s="14">
        <f t="shared" si="35"/>
        <v>0</v>
      </c>
      <c r="AH78" s="14">
        <f t="shared" si="36"/>
        <v>0</v>
      </c>
      <c r="AI78" s="14">
        <f t="shared" si="37"/>
        <v>0</v>
      </c>
      <c r="AJ78" s="14">
        <f t="shared" si="38"/>
        <v>0</v>
      </c>
      <c r="AK78" s="14">
        <f t="shared" si="39"/>
        <v>0</v>
      </c>
      <c r="AL78" s="14">
        <f t="shared" si="40"/>
        <v>0</v>
      </c>
      <c r="AM78" s="14">
        <f t="shared" si="41"/>
        <v>0</v>
      </c>
      <c r="AN78" s="14">
        <f t="shared" si="42"/>
        <v>0</v>
      </c>
      <c r="AO78" s="14">
        <f t="shared" si="43"/>
        <v>0.02</v>
      </c>
      <c r="AP78" s="14">
        <f t="shared" si="44"/>
        <v>0</v>
      </c>
      <c r="AQ78" s="25">
        <f t="shared" si="49"/>
        <v>0.14499999999999999</v>
      </c>
      <c r="AR78" s="27">
        <f t="shared" si="50"/>
        <v>18057.701249999998</v>
      </c>
      <c r="AS78" s="27">
        <f t="shared" si="51"/>
        <v>0</v>
      </c>
      <c r="AT78" s="27">
        <f t="shared" si="52"/>
        <v>2889.2321999999999</v>
      </c>
      <c r="AU78" s="30"/>
      <c r="AV78" s="30"/>
      <c r="AW78" s="30">
        <f t="shared" si="45"/>
        <v>17335.393199999999</v>
      </c>
      <c r="AX78" s="36">
        <f t="shared" si="46"/>
        <v>-18057.701249999998</v>
      </c>
      <c r="AY78" s="36">
        <f t="shared" si="47"/>
        <v>0</v>
      </c>
      <c r="AZ78" s="36">
        <f t="shared" si="48"/>
        <v>14446.160999999998</v>
      </c>
    </row>
    <row r="79" spans="1:52" ht="14.45" x14ac:dyDescent="0.3">
      <c r="A79" s="5" t="s">
        <v>7</v>
      </c>
      <c r="B79" s="5" t="s">
        <v>8</v>
      </c>
      <c r="C79" s="5"/>
      <c r="D79" s="2" t="s">
        <v>112</v>
      </c>
      <c r="E79" s="2" t="s">
        <v>99</v>
      </c>
      <c r="F79" s="2" t="s">
        <v>16</v>
      </c>
      <c r="G79" s="2" t="s">
        <v>100</v>
      </c>
      <c r="H79" s="2" t="s">
        <v>13</v>
      </c>
      <c r="I79" s="18">
        <v>422900</v>
      </c>
      <c r="J79" s="18">
        <v>848220.22999999986</v>
      </c>
      <c r="K79" s="18">
        <v>839822</v>
      </c>
      <c r="L79" s="18">
        <v>8398.2300000000014</v>
      </c>
      <c r="M79" s="18"/>
      <c r="N79" s="18"/>
      <c r="O79" s="18"/>
      <c r="P79" s="18"/>
      <c r="Q79" s="18"/>
      <c r="R79" s="18"/>
      <c r="S79" s="18"/>
      <c r="T79" s="18"/>
      <c r="U79" s="18"/>
      <c r="V79" s="18"/>
      <c r="W79" s="18"/>
      <c r="X79" s="18"/>
      <c r="Y79" s="18">
        <v>8398.2300000000014</v>
      </c>
      <c r="Z79" s="18"/>
      <c r="AA79" s="18"/>
      <c r="AB79" s="14">
        <f t="shared" si="30"/>
        <v>0</v>
      </c>
      <c r="AC79" s="14">
        <f t="shared" si="31"/>
        <v>0</v>
      </c>
      <c r="AD79" s="14">
        <f t="shared" si="32"/>
        <v>0</v>
      </c>
      <c r="AE79" s="14">
        <f t="shared" si="33"/>
        <v>0</v>
      </c>
      <c r="AF79" s="14">
        <f t="shared" si="34"/>
        <v>0</v>
      </c>
      <c r="AG79" s="14">
        <f t="shared" si="35"/>
        <v>0</v>
      </c>
      <c r="AH79" s="14">
        <f t="shared" si="36"/>
        <v>0</v>
      </c>
      <c r="AI79" s="14">
        <f t="shared" si="37"/>
        <v>0</v>
      </c>
      <c r="AJ79" s="14">
        <f t="shared" si="38"/>
        <v>0</v>
      </c>
      <c r="AK79" s="14">
        <f t="shared" si="39"/>
        <v>0</v>
      </c>
      <c r="AL79" s="14">
        <f t="shared" si="40"/>
        <v>0</v>
      </c>
      <c r="AM79" s="14">
        <f t="shared" si="41"/>
        <v>0</v>
      </c>
      <c r="AN79" s="14">
        <f t="shared" si="42"/>
        <v>0.01</v>
      </c>
      <c r="AO79" s="14">
        <f t="shared" si="43"/>
        <v>0</v>
      </c>
      <c r="AP79" s="14">
        <f t="shared" si="44"/>
        <v>0</v>
      </c>
      <c r="AQ79" s="25">
        <f t="shared" si="49"/>
        <v>0.01</v>
      </c>
      <c r="AR79" s="27">
        <f t="shared" si="50"/>
        <v>0</v>
      </c>
      <c r="AS79" s="27">
        <f t="shared" si="51"/>
        <v>0</v>
      </c>
      <c r="AT79" s="27">
        <f t="shared" si="52"/>
        <v>8398.2199999999993</v>
      </c>
      <c r="AU79" s="30"/>
      <c r="AV79" s="30"/>
      <c r="AW79" s="30">
        <f t="shared" si="45"/>
        <v>100778.64</v>
      </c>
      <c r="AX79" s="36">
        <f t="shared" si="46"/>
        <v>0</v>
      </c>
      <c r="AY79" s="36">
        <f t="shared" si="47"/>
        <v>0</v>
      </c>
      <c r="AZ79" s="36">
        <f t="shared" si="48"/>
        <v>92380.42</v>
      </c>
    </row>
    <row r="80" spans="1:52" ht="14.45" x14ac:dyDescent="0.3">
      <c r="A80" s="5" t="s">
        <v>7</v>
      </c>
      <c r="B80" s="5" t="s">
        <v>8</v>
      </c>
      <c r="C80" s="5"/>
      <c r="D80" s="2" t="s">
        <v>113</v>
      </c>
      <c r="E80" s="2" t="s">
        <v>99</v>
      </c>
      <c r="F80" s="2" t="s">
        <v>16</v>
      </c>
      <c r="G80" s="2" t="s">
        <v>100</v>
      </c>
      <c r="H80" s="2" t="s">
        <v>13</v>
      </c>
      <c r="I80" s="18">
        <v>670400</v>
      </c>
      <c r="J80" s="18">
        <v>1343312.12</v>
      </c>
      <c r="K80" s="18">
        <v>1330012</v>
      </c>
      <c r="L80" s="18">
        <v>13300.119999999997</v>
      </c>
      <c r="M80" s="18"/>
      <c r="N80" s="18"/>
      <c r="O80" s="18"/>
      <c r="P80" s="18"/>
      <c r="Q80" s="18"/>
      <c r="R80" s="18"/>
      <c r="S80" s="18"/>
      <c r="T80" s="18"/>
      <c r="U80" s="18"/>
      <c r="V80" s="18"/>
      <c r="W80" s="18"/>
      <c r="X80" s="18"/>
      <c r="Y80" s="18">
        <v>13300.119999999997</v>
      </c>
      <c r="Z80" s="18"/>
      <c r="AA80" s="18"/>
      <c r="AB80" s="14">
        <f t="shared" si="30"/>
        <v>0</v>
      </c>
      <c r="AC80" s="14">
        <f t="shared" si="31"/>
        <v>0</v>
      </c>
      <c r="AD80" s="14">
        <f t="shared" si="32"/>
        <v>0</v>
      </c>
      <c r="AE80" s="14">
        <f t="shared" si="33"/>
        <v>0</v>
      </c>
      <c r="AF80" s="14">
        <f t="shared" si="34"/>
        <v>0</v>
      </c>
      <c r="AG80" s="14">
        <f t="shared" si="35"/>
        <v>0</v>
      </c>
      <c r="AH80" s="14">
        <f t="shared" si="36"/>
        <v>0</v>
      </c>
      <c r="AI80" s="14">
        <f t="shared" si="37"/>
        <v>0</v>
      </c>
      <c r="AJ80" s="14">
        <f t="shared" si="38"/>
        <v>0</v>
      </c>
      <c r="AK80" s="14">
        <f t="shared" si="39"/>
        <v>0</v>
      </c>
      <c r="AL80" s="14">
        <f t="shared" si="40"/>
        <v>0</v>
      </c>
      <c r="AM80" s="14">
        <f t="shared" si="41"/>
        <v>0</v>
      </c>
      <c r="AN80" s="14">
        <f t="shared" si="42"/>
        <v>0.01</v>
      </c>
      <c r="AO80" s="14">
        <f t="shared" si="43"/>
        <v>0</v>
      </c>
      <c r="AP80" s="14">
        <f t="shared" si="44"/>
        <v>0</v>
      </c>
      <c r="AQ80" s="25">
        <f t="shared" si="49"/>
        <v>0.01</v>
      </c>
      <c r="AR80" s="27">
        <f t="shared" si="50"/>
        <v>0</v>
      </c>
      <c r="AS80" s="27">
        <f t="shared" si="51"/>
        <v>0</v>
      </c>
      <c r="AT80" s="27">
        <f t="shared" si="52"/>
        <v>13300.12</v>
      </c>
      <c r="AU80" s="30"/>
      <c r="AV80" s="30"/>
      <c r="AW80" s="30">
        <f t="shared" si="45"/>
        <v>159601.44</v>
      </c>
      <c r="AX80" s="36">
        <f t="shared" si="46"/>
        <v>0</v>
      </c>
      <c r="AY80" s="36">
        <f t="shared" si="47"/>
        <v>0</v>
      </c>
      <c r="AZ80" s="36">
        <f t="shared" si="48"/>
        <v>146301.32</v>
      </c>
    </row>
    <row r="81" spans="1:52" ht="14.45" x14ac:dyDescent="0.3">
      <c r="A81" s="5" t="s">
        <v>7</v>
      </c>
      <c r="B81" s="5" t="s">
        <v>8</v>
      </c>
      <c r="C81" s="5"/>
      <c r="D81" s="2" t="s">
        <v>114</v>
      </c>
      <c r="E81" s="2" t="s">
        <v>115</v>
      </c>
      <c r="F81" s="2" t="s">
        <v>16</v>
      </c>
      <c r="G81" s="2" t="s">
        <v>116</v>
      </c>
      <c r="H81" s="2" t="s">
        <v>13</v>
      </c>
      <c r="I81" s="18">
        <v>23500</v>
      </c>
      <c r="J81" s="18">
        <v>23999.97</v>
      </c>
      <c r="K81" s="18">
        <v>20915</v>
      </c>
      <c r="L81" s="18">
        <v>3084.9700000000003</v>
      </c>
      <c r="M81" s="18"/>
      <c r="N81" s="18">
        <v>2614.38</v>
      </c>
      <c r="O81" s="18"/>
      <c r="P81" s="18"/>
      <c r="Q81" s="18"/>
      <c r="R81" s="18"/>
      <c r="S81" s="18"/>
      <c r="T81" s="18"/>
      <c r="U81" s="18"/>
      <c r="V81" s="18"/>
      <c r="W81" s="18"/>
      <c r="X81" s="18"/>
      <c r="Y81" s="18"/>
      <c r="Z81" s="18">
        <v>470.59</v>
      </c>
      <c r="AA81" s="18"/>
      <c r="AB81" s="14">
        <f t="shared" si="30"/>
        <v>0</v>
      </c>
      <c r="AC81" s="14">
        <f t="shared" si="31"/>
        <v>0.125</v>
      </c>
      <c r="AD81" s="14">
        <f t="shared" si="32"/>
        <v>0</v>
      </c>
      <c r="AE81" s="14">
        <f t="shared" si="33"/>
        <v>0</v>
      </c>
      <c r="AF81" s="14">
        <f t="shared" si="34"/>
        <v>0</v>
      </c>
      <c r="AG81" s="14">
        <f t="shared" si="35"/>
        <v>0</v>
      </c>
      <c r="AH81" s="14">
        <f t="shared" si="36"/>
        <v>0</v>
      </c>
      <c r="AI81" s="14">
        <f t="shared" si="37"/>
        <v>0</v>
      </c>
      <c r="AJ81" s="14">
        <f t="shared" si="38"/>
        <v>0</v>
      </c>
      <c r="AK81" s="14">
        <f t="shared" si="39"/>
        <v>0</v>
      </c>
      <c r="AL81" s="14">
        <f t="shared" si="40"/>
        <v>0</v>
      </c>
      <c r="AM81" s="14">
        <f t="shared" si="41"/>
        <v>0</v>
      </c>
      <c r="AN81" s="14">
        <f t="shared" si="42"/>
        <v>0</v>
      </c>
      <c r="AO81" s="14">
        <f t="shared" si="43"/>
        <v>0.02</v>
      </c>
      <c r="AP81" s="14">
        <f t="shared" si="44"/>
        <v>0</v>
      </c>
      <c r="AQ81" s="25">
        <f t="shared" si="49"/>
        <v>0.14499999999999999</v>
      </c>
      <c r="AR81" s="27">
        <f t="shared" si="50"/>
        <v>2614.375</v>
      </c>
      <c r="AS81" s="27">
        <f t="shared" si="51"/>
        <v>0</v>
      </c>
      <c r="AT81" s="27">
        <f t="shared" si="52"/>
        <v>418.3</v>
      </c>
      <c r="AU81" s="30"/>
      <c r="AV81" s="30"/>
      <c r="AW81" s="30">
        <f t="shared" si="45"/>
        <v>2509.7999999999997</v>
      </c>
      <c r="AX81" s="36">
        <f t="shared" si="46"/>
        <v>-2614.375</v>
      </c>
      <c r="AY81" s="36">
        <f t="shared" si="47"/>
        <v>0</v>
      </c>
      <c r="AZ81" s="36">
        <f t="shared" si="48"/>
        <v>2091.4999999999995</v>
      </c>
    </row>
    <row r="82" spans="1:52" ht="14.45" x14ac:dyDescent="0.3">
      <c r="A82" s="5" t="s">
        <v>7</v>
      </c>
      <c r="B82" s="5" t="s">
        <v>8</v>
      </c>
      <c r="C82" s="5"/>
      <c r="D82" s="2" t="s">
        <v>117</v>
      </c>
      <c r="E82" s="2" t="s">
        <v>118</v>
      </c>
      <c r="F82" s="2" t="s">
        <v>16</v>
      </c>
      <c r="G82" s="2" t="s">
        <v>116</v>
      </c>
      <c r="H82" s="2" t="s">
        <v>13</v>
      </c>
      <c r="I82" s="18">
        <v>684500</v>
      </c>
      <c r="J82" s="18">
        <v>667642.99</v>
      </c>
      <c r="K82" s="18">
        <v>581823.94999999995</v>
      </c>
      <c r="L82" s="18">
        <v>85819.04</v>
      </c>
      <c r="M82" s="18"/>
      <c r="N82" s="18">
        <v>72728.009999999995</v>
      </c>
      <c r="O82" s="18"/>
      <c r="P82" s="18"/>
      <c r="Q82" s="18"/>
      <c r="R82" s="18"/>
      <c r="S82" s="18"/>
      <c r="T82" s="18"/>
      <c r="U82" s="18"/>
      <c r="V82" s="18"/>
      <c r="W82" s="18"/>
      <c r="X82" s="18"/>
      <c r="Y82" s="18"/>
      <c r="Z82" s="18">
        <v>13091.029999999999</v>
      </c>
      <c r="AA82" s="18"/>
      <c r="AB82" s="14">
        <f t="shared" si="30"/>
        <v>0</v>
      </c>
      <c r="AC82" s="14">
        <f t="shared" si="31"/>
        <v>0.125</v>
      </c>
      <c r="AD82" s="14">
        <f t="shared" si="32"/>
        <v>0</v>
      </c>
      <c r="AE82" s="14">
        <f t="shared" si="33"/>
        <v>0</v>
      </c>
      <c r="AF82" s="14">
        <f t="shared" si="34"/>
        <v>0</v>
      </c>
      <c r="AG82" s="14">
        <f t="shared" si="35"/>
        <v>0</v>
      </c>
      <c r="AH82" s="14">
        <f t="shared" si="36"/>
        <v>0</v>
      </c>
      <c r="AI82" s="14">
        <f t="shared" si="37"/>
        <v>0</v>
      </c>
      <c r="AJ82" s="14">
        <f t="shared" si="38"/>
        <v>0</v>
      </c>
      <c r="AK82" s="14">
        <f t="shared" si="39"/>
        <v>0</v>
      </c>
      <c r="AL82" s="14">
        <f t="shared" si="40"/>
        <v>0</v>
      </c>
      <c r="AM82" s="14">
        <f t="shared" si="41"/>
        <v>0</v>
      </c>
      <c r="AN82" s="14">
        <f t="shared" si="42"/>
        <v>0</v>
      </c>
      <c r="AO82" s="14">
        <f t="shared" si="43"/>
        <v>0.02</v>
      </c>
      <c r="AP82" s="14">
        <f t="shared" si="44"/>
        <v>0</v>
      </c>
      <c r="AQ82" s="25">
        <f t="shared" si="49"/>
        <v>0.14499999999999999</v>
      </c>
      <c r="AR82" s="27">
        <f t="shared" si="50"/>
        <v>72727.993749999994</v>
      </c>
      <c r="AS82" s="27">
        <f t="shared" si="51"/>
        <v>0</v>
      </c>
      <c r="AT82" s="27">
        <f t="shared" si="52"/>
        <v>11636.478999999999</v>
      </c>
      <c r="AU82" s="30"/>
      <c r="AV82" s="30"/>
      <c r="AW82" s="30">
        <f t="shared" si="45"/>
        <v>69818.873999999996</v>
      </c>
      <c r="AX82" s="36">
        <f t="shared" si="46"/>
        <v>-72727.993749999994</v>
      </c>
      <c r="AY82" s="36">
        <f t="shared" si="47"/>
        <v>0</v>
      </c>
      <c r="AZ82" s="36">
        <f t="shared" si="48"/>
        <v>58182.394999999997</v>
      </c>
    </row>
    <row r="83" spans="1:52" ht="14.45" x14ac:dyDescent="0.3">
      <c r="A83" s="5" t="s">
        <v>7</v>
      </c>
      <c r="B83" s="5" t="s">
        <v>8</v>
      </c>
      <c r="C83" s="5"/>
      <c r="D83" s="2" t="s">
        <v>117</v>
      </c>
      <c r="E83" s="2" t="s">
        <v>115</v>
      </c>
      <c r="F83" s="2" t="s">
        <v>16</v>
      </c>
      <c r="G83" s="2" t="s">
        <v>116</v>
      </c>
      <c r="H83" s="2" t="s">
        <v>13</v>
      </c>
      <c r="I83" s="18">
        <v>11354200</v>
      </c>
      <c r="J83" s="18">
        <v>10837637.689999996</v>
      </c>
      <c r="K83" s="18">
        <v>9444564.370000001</v>
      </c>
      <c r="L83" s="18">
        <v>1393073.3200000003</v>
      </c>
      <c r="M83" s="18"/>
      <c r="N83" s="18">
        <v>1180570.6199999994</v>
      </c>
      <c r="O83" s="18"/>
      <c r="P83" s="18"/>
      <c r="Q83" s="18"/>
      <c r="R83" s="18"/>
      <c r="S83" s="18"/>
      <c r="T83" s="18"/>
      <c r="U83" s="18"/>
      <c r="V83" s="18"/>
      <c r="W83" s="18"/>
      <c r="X83" s="18"/>
      <c r="Y83" s="18"/>
      <c r="Z83" s="18">
        <v>212502.69999999995</v>
      </c>
      <c r="AA83" s="18"/>
      <c r="AB83" s="14">
        <f t="shared" si="30"/>
        <v>0</v>
      </c>
      <c r="AC83" s="14">
        <f t="shared" si="31"/>
        <v>0.125</v>
      </c>
      <c r="AD83" s="14">
        <f t="shared" si="32"/>
        <v>0</v>
      </c>
      <c r="AE83" s="14">
        <f t="shared" si="33"/>
        <v>0</v>
      </c>
      <c r="AF83" s="14">
        <f t="shared" si="34"/>
        <v>0</v>
      </c>
      <c r="AG83" s="14">
        <f t="shared" si="35"/>
        <v>0</v>
      </c>
      <c r="AH83" s="14">
        <f t="shared" si="36"/>
        <v>0</v>
      </c>
      <c r="AI83" s="14">
        <f t="shared" si="37"/>
        <v>0</v>
      </c>
      <c r="AJ83" s="14">
        <f t="shared" si="38"/>
        <v>0</v>
      </c>
      <c r="AK83" s="14">
        <f t="shared" si="39"/>
        <v>0</v>
      </c>
      <c r="AL83" s="14">
        <f t="shared" si="40"/>
        <v>0</v>
      </c>
      <c r="AM83" s="14">
        <f t="shared" si="41"/>
        <v>0</v>
      </c>
      <c r="AN83" s="14">
        <f t="shared" si="42"/>
        <v>0</v>
      </c>
      <c r="AO83" s="14">
        <f t="shared" si="43"/>
        <v>0.02</v>
      </c>
      <c r="AP83" s="14">
        <f t="shared" si="44"/>
        <v>0</v>
      </c>
      <c r="AQ83" s="25">
        <f t="shared" si="49"/>
        <v>0.14499999999999999</v>
      </c>
      <c r="AR83" s="27">
        <f t="shared" si="50"/>
        <v>1180570.5462500001</v>
      </c>
      <c r="AS83" s="27">
        <f t="shared" si="51"/>
        <v>0</v>
      </c>
      <c r="AT83" s="27">
        <f t="shared" si="52"/>
        <v>188891.28740000003</v>
      </c>
      <c r="AU83" s="30"/>
      <c r="AV83" s="30"/>
      <c r="AW83" s="30">
        <f t="shared" si="45"/>
        <v>1133347.7244000002</v>
      </c>
      <c r="AX83" s="36">
        <f t="shared" si="46"/>
        <v>-1180570.5462500001</v>
      </c>
      <c r="AY83" s="36">
        <f t="shared" si="47"/>
        <v>0</v>
      </c>
      <c r="AZ83" s="36">
        <f t="shared" si="48"/>
        <v>944456.43700000015</v>
      </c>
    </row>
    <row r="84" spans="1:52" ht="14.45" x14ac:dyDescent="0.3">
      <c r="A84" s="5" t="s">
        <v>7</v>
      </c>
      <c r="B84" s="5" t="s">
        <v>8</v>
      </c>
      <c r="C84" s="5"/>
      <c r="D84" s="2" t="s">
        <v>119</v>
      </c>
      <c r="E84" s="2" t="s">
        <v>120</v>
      </c>
      <c r="F84" s="2" t="s">
        <v>11</v>
      </c>
      <c r="G84" s="2" t="s">
        <v>12</v>
      </c>
      <c r="H84" s="2" t="s">
        <v>13</v>
      </c>
      <c r="I84" s="18">
        <v>5736000</v>
      </c>
      <c r="J84" s="18">
        <v>1912596.2000000004</v>
      </c>
      <c r="K84" s="18">
        <v>1839034.870000001</v>
      </c>
      <c r="L84" s="18">
        <v>73561.33</v>
      </c>
      <c r="M84" s="18"/>
      <c r="N84" s="18"/>
      <c r="O84" s="18"/>
      <c r="P84" s="18"/>
      <c r="Q84" s="18"/>
      <c r="R84" s="18"/>
      <c r="S84" s="18">
        <v>73561.33</v>
      </c>
      <c r="T84" s="18"/>
      <c r="U84" s="18"/>
      <c r="V84" s="18"/>
      <c r="W84" s="18"/>
      <c r="X84" s="18"/>
      <c r="Y84" s="18"/>
      <c r="Z84" s="18"/>
      <c r="AA84" s="18"/>
      <c r="AB84" s="14">
        <f t="shared" si="30"/>
        <v>0</v>
      </c>
      <c r="AC84" s="14">
        <f t="shared" si="31"/>
        <v>0</v>
      </c>
      <c r="AD84" s="14">
        <f t="shared" si="32"/>
        <v>0</v>
      </c>
      <c r="AE84" s="14">
        <f t="shared" si="33"/>
        <v>0</v>
      </c>
      <c r="AF84" s="14">
        <f t="shared" si="34"/>
        <v>0</v>
      </c>
      <c r="AG84" s="14">
        <f t="shared" si="35"/>
        <v>0</v>
      </c>
      <c r="AH84" s="14">
        <f t="shared" si="36"/>
        <v>0.04</v>
      </c>
      <c r="AI84" s="14">
        <f t="shared" si="37"/>
        <v>0</v>
      </c>
      <c r="AJ84" s="14">
        <f t="shared" si="38"/>
        <v>0</v>
      </c>
      <c r="AK84" s="14">
        <f t="shared" si="39"/>
        <v>0</v>
      </c>
      <c r="AL84" s="14">
        <f t="shared" si="40"/>
        <v>0</v>
      </c>
      <c r="AM84" s="14">
        <f t="shared" si="41"/>
        <v>0</v>
      </c>
      <c r="AN84" s="14">
        <f t="shared" si="42"/>
        <v>0</v>
      </c>
      <c r="AO84" s="14">
        <f t="shared" si="43"/>
        <v>0</v>
      </c>
      <c r="AP84" s="14">
        <f t="shared" si="44"/>
        <v>0</v>
      </c>
      <c r="AQ84" s="25">
        <f t="shared" si="49"/>
        <v>0.04</v>
      </c>
      <c r="AR84" s="27">
        <f t="shared" si="50"/>
        <v>0</v>
      </c>
      <c r="AS84" s="27">
        <f t="shared" si="51"/>
        <v>73561.394800000038</v>
      </c>
      <c r="AT84" s="27">
        <f t="shared" si="52"/>
        <v>0</v>
      </c>
      <c r="AU84" s="30">
        <f>K84*$AU$2</f>
        <v>110342.09220000006</v>
      </c>
      <c r="AV84" s="30">
        <f>K84*$AV$2</f>
        <v>110342.09220000006</v>
      </c>
      <c r="AW84" s="30"/>
      <c r="AX84" s="36">
        <f t="shared" si="46"/>
        <v>110342.09220000006</v>
      </c>
      <c r="AY84" s="36">
        <f t="shared" si="47"/>
        <v>36780.697400000019</v>
      </c>
      <c r="AZ84" s="36">
        <f t="shared" si="48"/>
        <v>0</v>
      </c>
    </row>
    <row r="85" spans="1:52" ht="14.45" x14ac:dyDescent="0.3">
      <c r="A85" s="5" t="s">
        <v>7</v>
      </c>
      <c r="B85" s="5" t="s">
        <v>8</v>
      </c>
      <c r="C85" s="5"/>
      <c r="D85" s="2" t="s">
        <v>121</v>
      </c>
      <c r="E85" s="2" t="s">
        <v>115</v>
      </c>
      <c r="F85" s="2" t="s">
        <v>16</v>
      </c>
      <c r="G85" s="2" t="s">
        <v>116</v>
      </c>
      <c r="H85" s="2" t="s">
        <v>13</v>
      </c>
      <c r="I85" s="18">
        <v>246540</v>
      </c>
      <c r="J85" s="18">
        <v>124477.37</v>
      </c>
      <c r="K85" s="18">
        <v>108477</v>
      </c>
      <c r="L85" s="18">
        <v>16000.37</v>
      </c>
      <c r="M85" s="18"/>
      <c r="N85" s="18">
        <v>13559.630000000001</v>
      </c>
      <c r="O85" s="18"/>
      <c r="P85" s="18"/>
      <c r="Q85" s="18"/>
      <c r="R85" s="18"/>
      <c r="S85" s="18"/>
      <c r="T85" s="18"/>
      <c r="U85" s="18"/>
      <c r="V85" s="18"/>
      <c r="W85" s="18"/>
      <c r="X85" s="18"/>
      <c r="Y85" s="18"/>
      <c r="Z85" s="18">
        <v>2440.7399999999998</v>
      </c>
      <c r="AA85" s="18"/>
      <c r="AB85" s="14">
        <f t="shared" si="30"/>
        <v>0</v>
      </c>
      <c r="AC85" s="14">
        <f t="shared" si="31"/>
        <v>0.125</v>
      </c>
      <c r="AD85" s="14">
        <f t="shared" si="32"/>
        <v>0</v>
      </c>
      <c r="AE85" s="14">
        <f t="shared" si="33"/>
        <v>0</v>
      </c>
      <c r="AF85" s="14">
        <f t="shared" si="34"/>
        <v>0</v>
      </c>
      <c r="AG85" s="14">
        <f t="shared" si="35"/>
        <v>0</v>
      </c>
      <c r="AH85" s="14">
        <f t="shared" si="36"/>
        <v>0</v>
      </c>
      <c r="AI85" s="14">
        <f t="shared" si="37"/>
        <v>0</v>
      </c>
      <c r="AJ85" s="14">
        <f t="shared" si="38"/>
        <v>0</v>
      </c>
      <c r="AK85" s="14">
        <f t="shared" si="39"/>
        <v>0</v>
      </c>
      <c r="AL85" s="14">
        <f t="shared" si="40"/>
        <v>0</v>
      </c>
      <c r="AM85" s="14">
        <f t="shared" si="41"/>
        <v>0</v>
      </c>
      <c r="AN85" s="14">
        <f t="shared" si="42"/>
        <v>0</v>
      </c>
      <c r="AO85" s="14">
        <f t="shared" si="43"/>
        <v>0.02</v>
      </c>
      <c r="AP85" s="14">
        <f t="shared" si="44"/>
        <v>0</v>
      </c>
      <c r="AQ85" s="25">
        <f t="shared" si="49"/>
        <v>0.14499999999999999</v>
      </c>
      <c r="AR85" s="27">
        <f t="shared" si="50"/>
        <v>13559.625</v>
      </c>
      <c r="AS85" s="27">
        <f t="shared" si="51"/>
        <v>0</v>
      </c>
      <c r="AT85" s="27">
        <f t="shared" si="52"/>
        <v>2169.54</v>
      </c>
      <c r="AU85" s="30"/>
      <c r="AV85" s="30"/>
      <c r="AW85" s="30">
        <f>K85*$AU$1</f>
        <v>13017.24</v>
      </c>
      <c r="AX85" s="36">
        <f t="shared" si="46"/>
        <v>-13559.625</v>
      </c>
      <c r="AY85" s="36">
        <f t="shared" si="47"/>
        <v>0</v>
      </c>
      <c r="AZ85" s="36">
        <f t="shared" si="48"/>
        <v>10847.7</v>
      </c>
    </row>
    <row r="86" spans="1:52" ht="14.45" x14ac:dyDescent="0.3">
      <c r="A86" s="5" t="s">
        <v>7</v>
      </c>
      <c r="B86" s="5" t="s">
        <v>8</v>
      </c>
      <c r="C86" s="5"/>
      <c r="D86" s="2" t="s">
        <v>122</v>
      </c>
      <c r="E86" s="2" t="s">
        <v>123</v>
      </c>
      <c r="F86" s="2" t="s">
        <v>16</v>
      </c>
      <c r="G86" s="2" t="s">
        <v>116</v>
      </c>
      <c r="H86" s="2" t="s">
        <v>36</v>
      </c>
      <c r="I86" s="18">
        <v>514860</v>
      </c>
      <c r="J86" s="18">
        <v>1502258.9299999997</v>
      </c>
      <c r="K86" s="18">
        <v>1335341.25</v>
      </c>
      <c r="L86" s="18">
        <v>166917.68</v>
      </c>
      <c r="M86" s="18"/>
      <c r="N86" s="18">
        <v>166917.68</v>
      </c>
      <c r="O86" s="18"/>
      <c r="P86" s="18"/>
      <c r="Q86" s="18"/>
      <c r="R86" s="18"/>
      <c r="S86" s="18"/>
      <c r="T86" s="18"/>
      <c r="U86" s="18"/>
      <c r="V86" s="18"/>
      <c r="W86" s="18"/>
      <c r="X86" s="18"/>
      <c r="Y86" s="18"/>
      <c r="Z86" s="18"/>
      <c r="AA86" s="18"/>
      <c r="AB86" s="14">
        <f t="shared" si="30"/>
        <v>0</v>
      </c>
      <c r="AC86" s="14">
        <f t="shared" si="31"/>
        <v>0.125</v>
      </c>
      <c r="AD86" s="14">
        <f t="shared" si="32"/>
        <v>0</v>
      </c>
      <c r="AE86" s="14">
        <f t="shared" si="33"/>
        <v>0</v>
      </c>
      <c r="AF86" s="14">
        <f t="shared" si="34"/>
        <v>0</v>
      </c>
      <c r="AG86" s="14">
        <f t="shared" si="35"/>
        <v>0</v>
      </c>
      <c r="AH86" s="14">
        <f t="shared" si="36"/>
        <v>0</v>
      </c>
      <c r="AI86" s="14">
        <f t="shared" si="37"/>
        <v>0</v>
      </c>
      <c r="AJ86" s="14">
        <f t="shared" si="38"/>
        <v>0</v>
      </c>
      <c r="AK86" s="14">
        <f t="shared" si="39"/>
        <v>0</v>
      </c>
      <c r="AL86" s="14">
        <f t="shared" si="40"/>
        <v>0</v>
      </c>
      <c r="AM86" s="14">
        <f t="shared" si="41"/>
        <v>0</v>
      </c>
      <c r="AN86" s="14">
        <f t="shared" si="42"/>
        <v>0</v>
      </c>
      <c r="AO86" s="14">
        <f t="shared" si="43"/>
        <v>0</v>
      </c>
      <c r="AP86" s="14">
        <f t="shared" si="44"/>
        <v>0</v>
      </c>
      <c r="AQ86" s="43">
        <f t="shared" si="49"/>
        <v>0.125</v>
      </c>
      <c r="AR86" s="27">
        <f t="shared" si="50"/>
        <v>166917.65625</v>
      </c>
      <c r="AS86" s="27">
        <f t="shared" si="51"/>
        <v>0</v>
      </c>
      <c r="AT86" s="27">
        <f t="shared" si="52"/>
        <v>0</v>
      </c>
      <c r="AU86" s="30">
        <f t="shared" ref="AU86:AU87" si="53">K86*$AU$2</f>
        <v>80120.474999999991</v>
      </c>
      <c r="AV86" s="30">
        <f t="shared" ref="AV86:AV87" si="54">K86*$AV$2</f>
        <v>80120.474999999991</v>
      </c>
      <c r="AW86" s="30"/>
      <c r="AX86" s="36">
        <f t="shared" si="46"/>
        <v>-86797.181250000009</v>
      </c>
      <c r="AY86" s="36">
        <f t="shared" si="47"/>
        <v>80120.474999999991</v>
      </c>
      <c r="AZ86" s="36">
        <f t="shared" si="48"/>
        <v>0</v>
      </c>
    </row>
    <row r="87" spans="1:52" ht="14.45" x14ac:dyDescent="0.3">
      <c r="A87" s="5" t="s">
        <v>7</v>
      </c>
      <c r="B87" s="5" t="s">
        <v>8</v>
      </c>
      <c r="C87" s="5"/>
      <c r="D87" s="2" t="s">
        <v>124</v>
      </c>
      <c r="E87" s="2" t="s">
        <v>120</v>
      </c>
      <c r="F87" s="2" t="s">
        <v>11</v>
      </c>
      <c r="G87" s="2" t="s">
        <v>12</v>
      </c>
      <c r="H87" s="2" t="s">
        <v>13</v>
      </c>
      <c r="I87" s="18">
        <v>8000</v>
      </c>
      <c r="J87" s="18">
        <v>6963.84</v>
      </c>
      <c r="K87" s="18">
        <v>6696</v>
      </c>
      <c r="L87" s="18">
        <v>267.83999999999997</v>
      </c>
      <c r="M87" s="18"/>
      <c r="N87" s="18"/>
      <c r="O87" s="18"/>
      <c r="P87" s="18"/>
      <c r="Q87" s="18"/>
      <c r="R87" s="18"/>
      <c r="S87" s="18">
        <v>267.83999999999997</v>
      </c>
      <c r="T87" s="18"/>
      <c r="U87" s="18"/>
      <c r="V87" s="18"/>
      <c r="W87" s="18"/>
      <c r="X87" s="18"/>
      <c r="Y87" s="18"/>
      <c r="Z87" s="18"/>
      <c r="AA87" s="18"/>
      <c r="AB87" s="14">
        <f t="shared" si="30"/>
        <v>0</v>
      </c>
      <c r="AC87" s="14">
        <f t="shared" si="31"/>
        <v>0</v>
      </c>
      <c r="AD87" s="14">
        <f t="shared" si="32"/>
        <v>0</v>
      </c>
      <c r="AE87" s="14">
        <f t="shared" si="33"/>
        <v>0</v>
      </c>
      <c r="AF87" s="14">
        <f t="shared" si="34"/>
        <v>0</v>
      </c>
      <c r="AG87" s="14">
        <f t="shared" si="35"/>
        <v>0</v>
      </c>
      <c r="AH87" s="14">
        <f t="shared" si="36"/>
        <v>0.04</v>
      </c>
      <c r="AI87" s="14">
        <f t="shared" si="37"/>
        <v>0</v>
      </c>
      <c r="AJ87" s="14">
        <f t="shared" si="38"/>
        <v>0</v>
      </c>
      <c r="AK87" s="14">
        <f t="shared" si="39"/>
        <v>0</v>
      </c>
      <c r="AL87" s="14">
        <f t="shared" si="40"/>
        <v>0</v>
      </c>
      <c r="AM87" s="14">
        <f t="shared" si="41"/>
        <v>0</v>
      </c>
      <c r="AN87" s="14">
        <f t="shared" si="42"/>
        <v>0</v>
      </c>
      <c r="AO87" s="14">
        <f t="shared" si="43"/>
        <v>0</v>
      </c>
      <c r="AP87" s="14">
        <f t="shared" si="44"/>
        <v>0</v>
      </c>
      <c r="AQ87" s="25">
        <f t="shared" si="49"/>
        <v>0.04</v>
      </c>
      <c r="AR87" s="27">
        <f t="shared" si="50"/>
        <v>0</v>
      </c>
      <c r="AS87" s="27">
        <f t="shared" si="51"/>
        <v>267.84000000000003</v>
      </c>
      <c r="AT87" s="27">
        <f t="shared" si="52"/>
        <v>0</v>
      </c>
      <c r="AU87" s="30">
        <f t="shared" si="53"/>
        <v>401.76</v>
      </c>
      <c r="AV87" s="30">
        <f t="shared" si="54"/>
        <v>401.76</v>
      </c>
      <c r="AW87" s="30"/>
      <c r="AX87" s="36">
        <f t="shared" si="46"/>
        <v>401.76</v>
      </c>
      <c r="AY87" s="36">
        <f t="shared" si="47"/>
        <v>133.91999999999996</v>
      </c>
      <c r="AZ87" s="36">
        <f t="shared" si="48"/>
        <v>0</v>
      </c>
    </row>
    <row r="88" spans="1:52" ht="14.45" x14ac:dyDescent="0.3">
      <c r="A88" s="5" t="s">
        <v>7</v>
      </c>
      <c r="B88" s="5" t="s">
        <v>8</v>
      </c>
      <c r="C88" s="5"/>
      <c r="D88" s="2" t="s">
        <v>125</v>
      </c>
      <c r="E88" s="2" t="s">
        <v>126</v>
      </c>
      <c r="F88" s="2" t="s">
        <v>16</v>
      </c>
      <c r="G88" s="2" t="s">
        <v>116</v>
      </c>
      <c r="H88" s="2" t="s">
        <v>13</v>
      </c>
      <c r="I88" s="18">
        <v>24750</v>
      </c>
      <c r="J88" s="18">
        <v>14998.5</v>
      </c>
      <c r="K88" s="18">
        <v>14850</v>
      </c>
      <c r="L88" s="18">
        <v>148.5</v>
      </c>
      <c r="M88" s="18"/>
      <c r="N88" s="18"/>
      <c r="O88" s="18"/>
      <c r="P88" s="18"/>
      <c r="Q88" s="18"/>
      <c r="R88" s="18"/>
      <c r="S88" s="18"/>
      <c r="T88" s="18"/>
      <c r="U88" s="18"/>
      <c r="V88" s="18"/>
      <c r="W88" s="18"/>
      <c r="X88" s="18"/>
      <c r="Y88" s="18">
        <v>148.5</v>
      </c>
      <c r="Z88" s="18"/>
      <c r="AA88" s="18"/>
      <c r="AB88" s="14">
        <f t="shared" si="30"/>
        <v>0</v>
      </c>
      <c r="AC88" s="14">
        <f t="shared" si="31"/>
        <v>0</v>
      </c>
      <c r="AD88" s="14">
        <f t="shared" si="32"/>
        <v>0</v>
      </c>
      <c r="AE88" s="14">
        <f t="shared" si="33"/>
        <v>0</v>
      </c>
      <c r="AF88" s="14">
        <f t="shared" si="34"/>
        <v>0</v>
      </c>
      <c r="AG88" s="14">
        <f t="shared" si="35"/>
        <v>0</v>
      </c>
      <c r="AH88" s="14">
        <f t="shared" si="36"/>
        <v>0</v>
      </c>
      <c r="AI88" s="14">
        <f t="shared" si="37"/>
        <v>0</v>
      </c>
      <c r="AJ88" s="14">
        <f t="shared" si="38"/>
        <v>0</v>
      </c>
      <c r="AK88" s="14">
        <f t="shared" si="39"/>
        <v>0</v>
      </c>
      <c r="AL88" s="14">
        <f t="shared" si="40"/>
        <v>0</v>
      </c>
      <c r="AM88" s="14">
        <f t="shared" si="41"/>
        <v>0</v>
      </c>
      <c r="AN88" s="14">
        <f t="shared" si="42"/>
        <v>0.01</v>
      </c>
      <c r="AO88" s="14">
        <f t="shared" si="43"/>
        <v>0</v>
      </c>
      <c r="AP88" s="14">
        <f t="shared" si="44"/>
        <v>0</v>
      </c>
      <c r="AQ88" s="25">
        <f t="shared" si="49"/>
        <v>0.01</v>
      </c>
      <c r="AR88" s="27">
        <f t="shared" si="50"/>
        <v>0</v>
      </c>
      <c r="AS88" s="27">
        <f t="shared" si="51"/>
        <v>0</v>
      </c>
      <c r="AT88" s="27">
        <f t="shared" si="52"/>
        <v>148.5</v>
      </c>
      <c r="AU88" s="30"/>
      <c r="AV88" s="30"/>
      <c r="AW88" s="30">
        <f t="shared" ref="AW88:AW90" si="55">K88*$AU$1</f>
        <v>1782</v>
      </c>
      <c r="AX88" s="36">
        <f t="shared" si="46"/>
        <v>0</v>
      </c>
      <c r="AY88" s="36">
        <f t="shared" si="47"/>
        <v>0</v>
      </c>
      <c r="AZ88" s="36">
        <f t="shared" si="48"/>
        <v>1633.5</v>
      </c>
    </row>
    <row r="89" spans="1:52" ht="14.45" x14ac:dyDescent="0.3">
      <c r="A89" s="5" t="s">
        <v>7</v>
      </c>
      <c r="B89" s="5" t="s">
        <v>8</v>
      </c>
      <c r="C89" s="5"/>
      <c r="D89" s="2" t="s">
        <v>127</v>
      </c>
      <c r="E89" s="2" t="s">
        <v>126</v>
      </c>
      <c r="F89" s="2" t="s">
        <v>16</v>
      </c>
      <c r="G89" s="2" t="s">
        <v>116</v>
      </c>
      <c r="H89" s="2" t="s">
        <v>13</v>
      </c>
      <c r="I89" s="18">
        <v>150540</v>
      </c>
      <c r="J89" s="18">
        <v>92747.48</v>
      </c>
      <c r="K89" s="18">
        <v>91829.19</v>
      </c>
      <c r="L89" s="18">
        <v>918.29000000000008</v>
      </c>
      <c r="M89" s="18"/>
      <c r="N89" s="18"/>
      <c r="O89" s="18"/>
      <c r="P89" s="18"/>
      <c r="Q89" s="18"/>
      <c r="R89" s="18"/>
      <c r="S89" s="18"/>
      <c r="T89" s="18"/>
      <c r="U89" s="18"/>
      <c r="V89" s="18"/>
      <c r="W89" s="18"/>
      <c r="X89" s="18"/>
      <c r="Y89" s="18">
        <v>918.29000000000008</v>
      </c>
      <c r="Z89" s="18"/>
      <c r="AA89" s="18"/>
      <c r="AB89" s="14">
        <f t="shared" si="30"/>
        <v>0</v>
      </c>
      <c r="AC89" s="14">
        <f t="shared" si="31"/>
        <v>0</v>
      </c>
      <c r="AD89" s="14">
        <f t="shared" si="32"/>
        <v>0</v>
      </c>
      <c r="AE89" s="14">
        <f t="shared" si="33"/>
        <v>0</v>
      </c>
      <c r="AF89" s="14">
        <f t="shared" si="34"/>
        <v>0</v>
      </c>
      <c r="AG89" s="14">
        <f t="shared" si="35"/>
        <v>0</v>
      </c>
      <c r="AH89" s="14">
        <f t="shared" si="36"/>
        <v>0</v>
      </c>
      <c r="AI89" s="14">
        <f t="shared" si="37"/>
        <v>0</v>
      </c>
      <c r="AJ89" s="14">
        <f t="shared" si="38"/>
        <v>0</v>
      </c>
      <c r="AK89" s="14">
        <f t="shared" si="39"/>
        <v>0</v>
      </c>
      <c r="AL89" s="14">
        <f t="shared" si="40"/>
        <v>0</v>
      </c>
      <c r="AM89" s="14">
        <f t="shared" si="41"/>
        <v>0</v>
      </c>
      <c r="AN89" s="14">
        <f t="shared" si="42"/>
        <v>0.01</v>
      </c>
      <c r="AO89" s="14">
        <f t="shared" si="43"/>
        <v>0</v>
      </c>
      <c r="AP89" s="14">
        <f t="shared" si="44"/>
        <v>0</v>
      </c>
      <c r="AQ89" s="25">
        <f t="shared" si="49"/>
        <v>0.01</v>
      </c>
      <c r="AR89" s="27">
        <f t="shared" si="50"/>
        <v>0</v>
      </c>
      <c r="AS89" s="27">
        <f t="shared" si="51"/>
        <v>0</v>
      </c>
      <c r="AT89" s="27">
        <f t="shared" si="52"/>
        <v>918.29190000000006</v>
      </c>
      <c r="AU89" s="30"/>
      <c r="AV89" s="30"/>
      <c r="AW89" s="30">
        <f t="shared" si="55"/>
        <v>11019.5028</v>
      </c>
      <c r="AX89" s="36">
        <f t="shared" si="46"/>
        <v>0</v>
      </c>
      <c r="AY89" s="36">
        <f t="shared" si="47"/>
        <v>0</v>
      </c>
      <c r="AZ89" s="36">
        <f t="shared" si="48"/>
        <v>10101.2109</v>
      </c>
    </row>
    <row r="90" spans="1:52" ht="14.45" x14ac:dyDescent="0.3">
      <c r="A90" s="5" t="s">
        <v>7</v>
      </c>
      <c r="B90" s="5" t="s">
        <v>8</v>
      </c>
      <c r="C90" s="5"/>
      <c r="D90" s="2" t="s">
        <v>127</v>
      </c>
      <c r="E90" s="2" t="s">
        <v>115</v>
      </c>
      <c r="F90" s="2" t="s">
        <v>16</v>
      </c>
      <c r="G90" s="2" t="s">
        <v>100</v>
      </c>
      <c r="H90" s="2" t="s">
        <v>13</v>
      </c>
      <c r="I90" s="18">
        <v>92000</v>
      </c>
      <c r="J90" s="18">
        <v>52964.4</v>
      </c>
      <c r="K90" s="18">
        <v>52440</v>
      </c>
      <c r="L90" s="18">
        <v>524.4</v>
      </c>
      <c r="M90" s="18"/>
      <c r="N90" s="18"/>
      <c r="O90" s="18"/>
      <c r="P90" s="18"/>
      <c r="Q90" s="18"/>
      <c r="R90" s="18"/>
      <c r="S90" s="18"/>
      <c r="T90" s="18"/>
      <c r="U90" s="18"/>
      <c r="V90" s="18"/>
      <c r="W90" s="18"/>
      <c r="X90" s="18"/>
      <c r="Y90" s="18">
        <v>524.4</v>
      </c>
      <c r="Z90" s="18"/>
      <c r="AA90" s="18"/>
      <c r="AB90" s="14">
        <f t="shared" si="30"/>
        <v>0</v>
      </c>
      <c r="AC90" s="14">
        <f t="shared" si="31"/>
        <v>0</v>
      </c>
      <c r="AD90" s="14">
        <f t="shared" si="32"/>
        <v>0</v>
      </c>
      <c r="AE90" s="14">
        <f t="shared" si="33"/>
        <v>0</v>
      </c>
      <c r="AF90" s="14">
        <f t="shared" si="34"/>
        <v>0</v>
      </c>
      <c r="AG90" s="14">
        <f t="shared" si="35"/>
        <v>0</v>
      </c>
      <c r="AH90" s="14">
        <f t="shared" si="36"/>
        <v>0</v>
      </c>
      <c r="AI90" s="14">
        <f t="shared" si="37"/>
        <v>0</v>
      </c>
      <c r="AJ90" s="14">
        <f t="shared" si="38"/>
        <v>0</v>
      </c>
      <c r="AK90" s="14">
        <f t="shared" si="39"/>
        <v>0</v>
      </c>
      <c r="AL90" s="14">
        <f t="shared" si="40"/>
        <v>0</v>
      </c>
      <c r="AM90" s="14">
        <f t="shared" si="41"/>
        <v>0</v>
      </c>
      <c r="AN90" s="14">
        <f t="shared" si="42"/>
        <v>0.01</v>
      </c>
      <c r="AO90" s="14">
        <f t="shared" si="43"/>
        <v>0</v>
      </c>
      <c r="AP90" s="14">
        <f t="shared" si="44"/>
        <v>0</v>
      </c>
      <c r="AQ90" s="25">
        <f t="shared" si="49"/>
        <v>0.01</v>
      </c>
      <c r="AR90" s="27">
        <f t="shared" si="50"/>
        <v>0</v>
      </c>
      <c r="AS90" s="27">
        <f t="shared" si="51"/>
        <v>0</v>
      </c>
      <c r="AT90" s="27">
        <f t="shared" si="52"/>
        <v>524.4</v>
      </c>
      <c r="AU90" s="30"/>
      <c r="AV90" s="30"/>
      <c r="AW90" s="30">
        <f t="shared" si="55"/>
        <v>6292.8</v>
      </c>
      <c r="AX90" s="36">
        <f t="shared" si="46"/>
        <v>0</v>
      </c>
      <c r="AY90" s="36">
        <f t="shared" si="47"/>
        <v>0</v>
      </c>
      <c r="AZ90" s="36">
        <f t="shared" si="48"/>
        <v>5768.4000000000005</v>
      </c>
    </row>
    <row r="91" spans="1:52" ht="14.45" x14ac:dyDescent="0.3">
      <c r="A91" s="5" t="s">
        <v>7</v>
      </c>
      <c r="B91" s="5" t="s">
        <v>8</v>
      </c>
      <c r="C91" s="5"/>
      <c r="D91" s="2" t="s">
        <v>128</v>
      </c>
      <c r="E91" s="2" t="s">
        <v>129</v>
      </c>
      <c r="F91" s="2" t="s">
        <v>11</v>
      </c>
      <c r="G91" s="2" t="s">
        <v>100</v>
      </c>
      <c r="H91" s="2" t="s">
        <v>13</v>
      </c>
      <c r="I91" s="18">
        <v>54000</v>
      </c>
      <c r="J91" s="18">
        <v>0.01</v>
      </c>
      <c r="K91" s="18">
        <v>0.01</v>
      </c>
      <c r="L91" s="18">
        <v>0</v>
      </c>
      <c r="M91" s="18"/>
      <c r="N91" s="18"/>
      <c r="O91" s="18"/>
      <c r="P91" s="18"/>
      <c r="Q91" s="18"/>
      <c r="R91" s="18"/>
      <c r="S91" s="18">
        <v>0</v>
      </c>
      <c r="T91" s="18"/>
      <c r="U91" s="18"/>
      <c r="V91" s="18"/>
      <c r="W91" s="18"/>
      <c r="X91" s="18"/>
      <c r="Y91" s="18"/>
      <c r="Z91" s="18"/>
      <c r="AA91" s="18"/>
      <c r="AB91" s="14">
        <f t="shared" si="30"/>
        <v>0</v>
      </c>
      <c r="AC91" s="14">
        <f t="shared" si="31"/>
        <v>0</v>
      </c>
      <c r="AD91" s="14">
        <f t="shared" si="32"/>
        <v>0</v>
      </c>
      <c r="AE91" s="14">
        <f t="shared" si="33"/>
        <v>0</v>
      </c>
      <c r="AF91" s="14">
        <f t="shared" si="34"/>
        <v>0</v>
      </c>
      <c r="AG91" s="14">
        <f t="shared" si="35"/>
        <v>0</v>
      </c>
      <c r="AH91" s="14">
        <f t="shared" si="36"/>
        <v>0</v>
      </c>
      <c r="AI91" s="14">
        <f t="shared" si="37"/>
        <v>0</v>
      </c>
      <c r="AJ91" s="14">
        <f t="shared" si="38"/>
        <v>0</v>
      </c>
      <c r="AK91" s="14">
        <f t="shared" si="39"/>
        <v>0</v>
      </c>
      <c r="AL91" s="14">
        <f t="shared" si="40"/>
        <v>0</v>
      </c>
      <c r="AM91" s="14">
        <f t="shared" si="41"/>
        <v>0</v>
      </c>
      <c r="AN91" s="14">
        <f t="shared" si="42"/>
        <v>0</v>
      </c>
      <c r="AO91" s="14">
        <f t="shared" si="43"/>
        <v>0</v>
      </c>
      <c r="AP91" s="14">
        <f t="shared" si="44"/>
        <v>0</v>
      </c>
      <c r="AQ91" s="25">
        <f t="shared" si="49"/>
        <v>0</v>
      </c>
      <c r="AR91" s="27">
        <f t="shared" si="50"/>
        <v>0</v>
      </c>
      <c r="AS91" s="27">
        <f t="shared" si="51"/>
        <v>0</v>
      </c>
      <c r="AT91" s="27">
        <f t="shared" si="52"/>
        <v>0</v>
      </c>
      <c r="AU91" s="30">
        <f>K91*$AU$2</f>
        <v>5.9999999999999995E-4</v>
      </c>
      <c r="AV91" s="30">
        <f>K91*$AV$2</f>
        <v>5.9999999999999995E-4</v>
      </c>
      <c r="AW91" s="30"/>
      <c r="AX91" s="36">
        <f t="shared" si="46"/>
        <v>5.9999999999999995E-4</v>
      </c>
      <c r="AY91" s="36">
        <f t="shared" si="47"/>
        <v>5.9999999999999995E-4</v>
      </c>
      <c r="AZ91" s="36">
        <f t="shared" si="48"/>
        <v>0</v>
      </c>
    </row>
    <row r="92" spans="1:52" ht="14.45" x14ac:dyDescent="0.3">
      <c r="A92" s="5" t="s">
        <v>7</v>
      </c>
      <c r="B92" s="5" t="s">
        <v>8</v>
      </c>
      <c r="C92" s="5"/>
      <c r="D92" s="2" t="s">
        <v>130</v>
      </c>
      <c r="E92" s="2" t="s">
        <v>115</v>
      </c>
      <c r="F92" s="2" t="s">
        <v>16</v>
      </c>
      <c r="G92" s="2" t="s">
        <v>100</v>
      </c>
      <c r="H92" s="2" t="s">
        <v>13</v>
      </c>
      <c r="I92" s="18">
        <v>37000</v>
      </c>
      <c r="J92" s="18">
        <v>57923.5</v>
      </c>
      <c r="K92" s="18">
        <v>57350</v>
      </c>
      <c r="L92" s="18">
        <v>573.5</v>
      </c>
      <c r="M92" s="18"/>
      <c r="N92" s="18"/>
      <c r="O92" s="18"/>
      <c r="P92" s="18"/>
      <c r="Q92" s="18"/>
      <c r="R92" s="18"/>
      <c r="S92" s="18"/>
      <c r="T92" s="18"/>
      <c r="U92" s="18"/>
      <c r="V92" s="18"/>
      <c r="W92" s="18"/>
      <c r="X92" s="18"/>
      <c r="Y92" s="18">
        <v>573.5</v>
      </c>
      <c r="Z92" s="18"/>
      <c r="AA92" s="18"/>
      <c r="AB92" s="14">
        <f t="shared" si="30"/>
        <v>0</v>
      </c>
      <c r="AC92" s="14">
        <f t="shared" si="31"/>
        <v>0</v>
      </c>
      <c r="AD92" s="14">
        <f t="shared" si="32"/>
        <v>0</v>
      </c>
      <c r="AE92" s="14">
        <f t="shared" si="33"/>
        <v>0</v>
      </c>
      <c r="AF92" s="14">
        <f t="shared" si="34"/>
        <v>0</v>
      </c>
      <c r="AG92" s="14">
        <f t="shared" si="35"/>
        <v>0</v>
      </c>
      <c r="AH92" s="14">
        <f t="shared" si="36"/>
        <v>0</v>
      </c>
      <c r="AI92" s="14">
        <f t="shared" si="37"/>
        <v>0</v>
      </c>
      <c r="AJ92" s="14">
        <f t="shared" si="38"/>
        <v>0</v>
      </c>
      <c r="AK92" s="14">
        <f t="shared" si="39"/>
        <v>0</v>
      </c>
      <c r="AL92" s="14">
        <f t="shared" si="40"/>
        <v>0</v>
      </c>
      <c r="AM92" s="14">
        <f t="shared" si="41"/>
        <v>0</v>
      </c>
      <c r="AN92" s="14">
        <f t="shared" si="42"/>
        <v>0.01</v>
      </c>
      <c r="AO92" s="14">
        <f t="shared" si="43"/>
        <v>0</v>
      </c>
      <c r="AP92" s="14">
        <f t="shared" si="44"/>
        <v>0</v>
      </c>
      <c r="AQ92" s="25">
        <f t="shared" si="49"/>
        <v>0.01</v>
      </c>
      <c r="AR92" s="27">
        <f t="shared" si="50"/>
        <v>0</v>
      </c>
      <c r="AS92" s="27">
        <f t="shared" si="51"/>
        <v>0</v>
      </c>
      <c r="AT92" s="27">
        <f t="shared" si="52"/>
        <v>573.5</v>
      </c>
      <c r="AU92" s="30"/>
      <c r="AV92" s="30"/>
      <c r="AW92" s="30">
        <f t="shared" ref="AW92:AW98" si="56">K92*$AU$1</f>
        <v>6882</v>
      </c>
      <c r="AX92" s="36">
        <f t="shared" si="46"/>
        <v>0</v>
      </c>
      <c r="AY92" s="36">
        <f t="shared" si="47"/>
        <v>0</v>
      </c>
      <c r="AZ92" s="36">
        <f t="shared" si="48"/>
        <v>6308.5</v>
      </c>
    </row>
    <row r="93" spans="1:52" ht="14.45" x14ac:dyDescent="0.3">
      <c r="A93" s="5" t="s">
        <v>7</v>
      </c>
      <c r="B93" s="5" t="s">
        <v>8</v>
      </c>
      <c r="C93" s="5"/>
      <c r="D93" s="2" t="s">
        <v>131</v>
      </c>
      <c r="E93" s="2" t="s">
        <v>126</v>
      </c>
      <c r="F93" s="2" t="s">
        <v>16</v>
      </c>
      <c r="G93" s="2" t="s">
        <v>116</v>
      </c>
      <c r="H93" s="2" t="s">
        <v>13</v>
      </c>
      <c r="I93" s="18">
        <v>877500</v>
      </c>
      <c r="J93" s="18">
        <v>540627.05000000005</v>
      </c>
      <c r="K93" s="18">
        <v>535274.30000000005</v>
      </c>
      <c r="L93" s="18">
        <v>5352.7499999999991</v>
      </c>
      <c r="M93" s="18"/>
      <c r="N93" s="18"/>
      <c r="O93" s="18"/>
      <c r="P93" s="18"/>
      <c r="Q93" s="18"/>
      <c r="R93" s="18"/>
      <c r="S93" s="18"/>
      <c r="T93" s="18"/>
      <c r="U93" s="18"/>
      <c r="V93" s="18"/>
      <c r="W93" s="18"/>
      <c r="X93" s="18"/>
      <c r="Y93" s="18">
        <v>5352.7499999999991</v>
      </c>
      <c r="Z93" s="18"/>
      <c r="AA93" s="18"/>
      <c r="AB93" s="14">
        <f t="shared" si="30"/>
        <v>0</v>
      </c>
      <c r="AC93" s="14">
        <f t="shared" si="31"/>
        <v>0</v>
      </c>
      <c r="AD93" s="14">
        <f t="shared" si="32"/>
        <v>0</v>
      </c>
      <c r="AE93" s="14">
        <f t="shared" si="33"/>
        <v>0</v>
      </c>
      <c r="AF93" s="14">
        <f t="shared" si="34"/>
        <v>0</v>
      </c>
      <c r="AG93" s="14">
        <f t="shared" si="35"/>
        <v>0</v>
      </c>
      <c r="AH93" s="14">
        <f t="shared" si="36"/>
        <v>0</v>
      </c>
      <c r="AI93" s="14">
        <f t="shared" si="37"/>
        <v>0</v>
      </c>
      <c r="AJ93" s="14">
        <f t="shared" si="38"/>
        <v>0</v>
      </c>
      <c r="AK93" s="14">
        <f t="shared" si="39"/>
        <v>0</v>
      </c>
      <c r="AL93" s="14">
        <f t="shared" si="40"/>
        <v>0</v>
      </c>
      <c r="AM93" s="14">
        <f t="shared" si="41"/>
        <v>0</v>
      </c>
      <c r="AN93" s="14">
        <f t="shared" si="42"/>
        <v>0.01</v>
      </c>
      <c r="AO93" s="14">
        <f t="shared" si="43"/>
        <v>0</v>
      </c>
      <c r="AP93" s="14">
        <f t="shared" si="44"/>
        <v>0</v>
      </c>
      <c r="AQ93" s="25">
        <f t="shared" si="49"/>
        <v>0.01</v>
      </c>
      <c r="AR93" s="27">
        <f t="shared" si="50"/>
        <v>0</v>
      </c>
      <c r="AS93" s="27">
        <f t="shared" si="51"/>
        <v>0</v>
      </c>
      <c r="AT93" s="27">
        <f t="shared" si="52"/>
        <v>5352.7430000000004</v>
      </c>
      <c r="AU93" s="30"/>
      <c r="AV93" s="30"/>
      <c r="AW93" s="30">
        <f t="shared" si="56"/>
        <v>64232.916000000005</v>
      </c>
      <c r="AX93" s="36">
        <f t="shared" si="46"/>
        <v>0</v>
      </c>
      <c r="AY93" s="36">
        <f t="shared" si="47"/>
        <v>0</v>
      </c>
      <c r="AZ93" s="36">
        <f t="shared" si="48"/>
        <v>58880.173000000003</v>
      </c>
    </row>
    <row r="94" spans="1:52" ht="14.45" x14ac:dyDescent="0.3">
      <c r="A94" s="5" t="s">
        <v>7</v>
      </c>
      <c r="B94" s="5" t="s">
        <v>8</v>
      </c>
      <c r="C94" s="5"/>
      <c r="D94" s="2" t="s">
        <v>131</v>
      </c>
      <c r="E94" s="2" t="s">
        <v>115</v>
      </c>
      <c r="F94" s="2" t="s">
        <v>16</v>
      </c>
      <c r="G94" s="2" t="s">
        <v>100</v>
      </c>
      <c r="H94" s="2" t="s">
        <v>13</v>
      </c>
      <c r="I94" s="18">
        <v>421650</v>
      </c>
      <c r="J94" s="18">
        <v>238485.24000000005</v>
      </c>
      <c r="K94" s="18">
        <v>236124</v>
      </c>
      <c r="L94" s="18">
        <v>2361.2399999999993</v>
      </c>
      <c r="M94" s="18"/>
      <c r="N94" s="18"/>
      <c r="O94" s="18"/>
      <c r="P94" s="18"/>
      <c r="Q94" s="18"/>
      <c r="R94" s="18"/>
      <c r="S94" s="18"/>
      <c r="T94" s="18"/>
      <c r="U94" s="18"/>
      <c r="V94" s="18"/>
      <c r="W94" s="18"/>
      <c r="X94" s="18"/>
      <c r="Y94" s="18">
        <v>2361.2399999999993</v>
      </c>
      <c r="Z94" s="18"/>
      <c r="AA94" s="18"/>
      <c r="AB94" s="14">
        <f t="shared" si="30"/>
        <v>0</v>
      </c>
      <c r="AC94" s="14">
        <f t="shared" si="31"/>
        <v>0</v>
      </c>
      <c r="AD94" s="14">
        <f t="shared" si="32"/>
        <v>0</v>
      </c>
      <c r="AE94" s="14">
        <f t="shared" si="33"/>
        <v>0</v>
      </c>
      <c r="AF94" s="14">
        <f t="shared" si="34"/>
        <v>0</v>
      </c>
      <c r="AG94" s="14">
        <f t="shared" si="35"/>
        <v>0</v>
      </c>
      <c r="AH94" s="14">
        <f t="shared" si="36"/>
        <v>0</v>
      </c>
      <c r="AI94" s="14">
        <f t="shared" si="37"/>
        <v>0</v>
      </c>
      <c r="AJ94" s="14">
        <f t="shared" si="38"/>
        <v>0</v>
      </c>
      <c r="AK94" s="14">
        <f t="shared" si="39"/>
        <v>0</v>
      </c>
      <c r="AL94" s="14">
        <f t="shared" si="40"/>
        <v>0</v>
      </c>
      <c r="AM94" s="14">
        <f t="shared" si="41"/>
        <v>0</v>
      </c>
      <c r="AN94" s="14">
        <f t="shared" si="42"/>
        <v>0.01</v>
      </c>
      <c r="AO94" s="14">
        <f t="shared" si="43"/>
        <v>0</v>
      </c>
      <c r="AP94" s="14">
        <f t="shared" si="44"/>
        <v>0</v>
      </c>
      <c r="AQ94" s="25">
        <f t="shared" si="49"/>
        <v>0.01</v>
      </c>
      <c r="AR94" s="27">
        <f t="shared" si="50"/>
        <v>0</v>
      </c>
      <c r="AS94" s="27">
        <f t="shared" si="51"/>
        <v>0</v>
      </c>
      <c r="AT94" s="27">
        <f t="shared" si="52"/>
        <v>2361.2400000000002</v>
      </c>
      <c r="AU94" s="30"/>
      <c r="AV94" s="30"/>
      <c r="AW94" s="30">
        <f t="shared" si="56"/>
        <v>28334.879999999997</v>
      </c>
      <c r="AX94" s="36">
        <f t="shared" si="46"/>
        <v>0</v>
      </c>
      <c r="AY94" s="36">
        <f t="shared" si="47"/>
        <v>0</v>
      </c>
      <c r="AZ94" s="36">
        <f t="shared" si="48"/>
        <v>25973.639999999996</v>
      </c>
    </row>
    <row r="95" spans="1:52" ht="14.45" x14ac:dyDescent="0.3">
      <c r="A95" s="5" t="s">
        <v>7</v>
      </c>
      <c r="B95" s="5" t="s">
        <v>8</v>
      </c>
      <c r="C95" s="5"/>
      <c r="D95" s="2" t="s">
        <v>132</v>
      </c>
      <c r="E95" s="2" t="s">
        <v>126</v>
      </c>
      <c r="F95" s="2" t="s">
        <v>16</v>
      </c>
      <c r="G95" s="2" t="s">
        <v>116</v>
      </c>
      <c r="H95" s="2" t="s">
        <v>13</v>
      </c>
      <c r="I95" s="18">
        <v>30000</v>
      </c>
      <c r="J95" s="18">
        <v>44541</v>
      </c>
      <c r="K95" s="18">
        <v>44100</v>
      </c>
      <c r="L95" s="18">
        <v>441</v>
      </c>
      <c r="M95" s="18"/>
      <c r="N95" s="18"/>
      <c r="O95" s="18"/>
      <c r="P95" s="18"/>
      <c r="Q95" s="18"/>
      <c r="R95" s="18"/>
      <c r="S95" s="18"/>
      <c r="T95" s="18"/>
      <c r="U95" s="18"/>
      <c r="V95" s="18"/>
      <c r="W95" s="18"/>
      <c r="X95" s="18"/>
      <c r="Y95" s="18">
        <v>441</v>
      </c>
      <c r="Z95" s="18"/>
      <c r="AA95" s="18"/>
      <c r="AB95" s="14">
        <f t="shared" si="30"/>
        <v>0</v>
      </c>
      <c r="AC95" s="14">
        <f t="shared" si="31"/>
        <v>0</v>
      </c>
      <c r="AD95" s="14">
        <f t="shared" si="32"/>
        <v>0</v>
      </c>
      <c r="AE95" s="14">
        <f t="shared" si="33"/>
        <v>0</v>
      </c>
      <c r="AF95" s="14">
        <f t="shared" si="34"/>
        <v>0</v>
      </c>
      <c r="AG95" s="14">
        <f t="shared" si="35"/>
        <v>0</v>
      </c>
      <c r="AH95" s="14">
        <f t="shared" si="36"/>
        <v>0</v>
      </c>
      <c r="AI95" s="14">
        <f t="shared" si="37"/>
        <v>0</v>
      </c>
      <c r="AJ95" s="14">
        <f t="shared" si="38"/>
        <v>0</v>
      </c>
      <c r="AK95" s="14">
        <f t="shared" si="39"/>
        <v>0</v>
      </c>
      <c r="AL95" s="14">
        <f t="shared" si="40"/>
        <v>0</v>
      </c>
      <c r="AM95" s="14">
        <f t="shared" si="41"/>
        <v>0</v>
      </c>
      <c r="AN95" s="14">
        <f t="shared" si="42"/>
        <v>0.01</v>
      </c>
      <c r="AO95" s="14">
        <f t="shared" si="43"/>
        <v>0</v>
      </c>
      <c r="AP95" s="14">
        <f t="shared" si="44"/>
        <v>0</v>
      </c>
      <c r="AQ95" s="25">
        <f t="shared" si="49"/>
        <v>0.01</v>
      </c>
      <c r="AR95" s="27">
        <f t="shared" si="50"/>
        <v>0</v>
      </c>
      <c r="AS95" s="27">
        <f t="shared" si="51"/>
        <v>0</v>
      </c>
      <c r="AT95" s="27">
        <f t="shared" si="52"/>
        <v>441</v>
      </c>
      <c r="AU95" s="30"/>
      <c r="AV95" s="30"/>
      <c r="AW95" s="30">
        <f t="shared" si="56"/>
        <v>5292</v>
      </c>
      <c r="AX95" s="36">
        <f t="shared" si="46"/>
        <v>0</v>
      </c>
      <c r="AY95" s="36">
        <f t="shared" si="47"/>
        <v>0</v>
      </c>
      <c r="AZ95" s="36">
        <f t="shared" si="48"/>
        <v>4851</v>
      </c>
    </row>
    <row r="96" spans="1:52" ht="14.45" x14ac:dyDescent="0.3">
      <c r="A96" s="5" t="s">
        <v>7</v>
      </c>
      <c r="B96" s="5" t="s">
        <v>8</v>
      </c>
      <c r="C96" s="5"/>
      <c r="D96" s="2" t="s">
        <v>133</v>
      </c>
      <c r="E96" s="2" t="s">
        <v>126</v>
      </c>
      <c r="F96" s="2" t="s">
        <v>16</v>
      </c>
      <c r="G96" s="2" t="s">
        <v>116</v>
      </c>
      <c r="H96" s="2" t="s">
        <v>13</v>
      </c>
      <c r="I96" s="18">
        <v>60250</v>
      </c>
      <c r="J96" s="18">
        <v>36756.18</v>
      </c>
      <c r="K96" s="18">
        <v>36392.25</v>
      </c>
      <c r="L96" s="18">
        <v>363.93</v>
      </c>
      <c r="M96" s="18"/>
      <c r="N96" s="18"/>
      <c r="O96" s="18"/>
      <c r="P96" s="18"/>
      <c r="Q96" s="18"/>
      <c r="R96" s="18"/>
      <c r="S96" s="18"/>
      <c r="T96" s="18"/>
      <c r="U96" s="18"/>
      <c r="V96" s="18"/>
      <c r="W96" s="18"/>
      <c r="X96" s="18"/>
      <c r="Y96" s="18">
        <v>363.93</v>
      </c>
      <c r="Z96" s="18"/>
      <c r="AA96" s="18"/>
      <c r="AB96" s="14">
        <f t="shared" si="30"/>
        <v>0</v>
      </c>
      <c r="AC96" s="14">
        <f t="shared" si="31"/>
        <v>0</v>
      </c>
      <c r="AD96" s="14">
        <f t="shared" si="32"/>
        <v>0</v>
      </c>
      <c r="AE96" s="14">
        <f t="shared" si="33"/>
        <v>0</v>
      </c>
      <c r="AF96" s="14">
        <f t="shared" si="34"/>
        <v>0</v>
      </c>
      <c r="AG96" s="14">
        <f t="shared" si="35"/>
        <v>0</v>
      </c>
      <c r="AH96" s="14">
        <f t="shared" si="36"/>
        <v>0</v>
      </c>
      <c r="AI96" s="14">
        <f t="shared" si="37"/>
        <v>0</v>
      </c>
      <c r="AJ96" s="14">
        <f t="shared" si="38"/>
        <v>0</v>
      </c>
      <c r="AK96" s="14">
        <f t="shared" si="39"/>
        <v>0</v>
      </c>
      <c r="AL96" s="14">
        <f t="shared" si="40"/>
        <v>0</v>
      </c>
      <c r="AM96" s="14">
        <f t="shared" si="41"/>
        <v>0</v>
      </c>
      <c r="AN96" s="14">
        <f t="shared" si="42"/>
        <v>0.01</v>
      </c>
      <c r="AO96" s="14">
        <f t="shared" si="43"/>
        <v>0</v>
      </c>
      <c r="AP96" s="14">
        <f t="shared" si="44"/>
        <v>0</v>
      </c>
      <c r="AQ96" s="25">
        <f t="shared" si="49"/>
        <v>0.01</v>
      </c>
      <c r="AR96" s="27">
        <f t="shared" si="50"/>
        <v>0</v>
      </c>
      <c r="AS96" s="27">
        <f t="shared" si="51"/>
        <v>0</v>
      </c>
      <c r="AT96" s="27">
        <f t="shared" si="52"/>
        <v>363.92250000000001</v>
      </c>
      <c r="AU96" s="30"/>
      <c r="AV96" s="30"/>
      <c r="AW96" s="30">
        <f t="shared" si="56"/>
        <v>4367.07</v>
      </c>
      <c r="AX96" s="36">
        <f t="shared" si="46"/>
        <v>0</v>
      </c>
      <c r="AY96" s="36">
        <f t="shared" si="47"/>
        <v>0</v>
      </c>
      <c r="AZ96" s="36">
        <f t="shared" si="48"/>
        <v>4003.1474999999996</v>
      </c>
    </row>
    <row r="97" spans="1:52" ht="14.45" x14ac:dyDescent="0.3">
      <c r="A97" s="5" t="s">
        <v>7</v>
      </c>
      <c r="B97" s="5" t="s">
        <v>8</v>
      </c>
      <c r="C97" s="5"/>
      <c r="D97" s="2" t="s">
        <v>134</v>
      </c>
      <c r="E97" s="2" t="s">
        <v>135</v>
      </c>
      <c r="F97" s="2" t="s">
        <v>16</v>
      </c>
      <c r="G97" s="2" t="s">
        <v>17</v>
      </c>
      <c r="H97" s="2" t="s">
        <v>13</v>
      </c>
      <c r="I97" s="18">
        <v>50</v>
      </c>
      <c r="J97" s="18">
        <v>20655</v>
      </c>
      <c r="K97" s="18">
        <v>18000</v>
      </c>
      <c r="L97" s="18">
        <v>2655</v>
      </c>
      <c r="M97" s="18"/>
      <c r="N97" s="18">
        <v>2250</v>
      </c>
      <c r="O97" s="18"/>
      <c r="P97" s="18"/>
      <c r="Q97" s="18"/>
      <c r="R97" s="18"/>
      <c r="S97" s="18"/>
      <c r="T97" s="18"/>
      <c r="U97" s="18"/>
      <c r="V97" s="18"/>
      <c r="W97" s="18"/>
      <c r="X97" s="18"/>
      <c r="Y97" s="18"/>
      <c r="Z97" s="18">
        <v>405</v>
      </c>
      <c r="AA97" s="18"/>
      <c r="AB97" s="14">
        <f t="shared" si="30"/>
        <v>0</v>
      </c>
      <c r="AC97" s="14">
        <f t="shared" si="31"/>
        <v>0.125</v>
      </c>
      <c r="AD97" s="14">
        <f t="shared" si="32"/>
        <v>0</v>
      </c>
      <c r="AE97" s="14">
        <f t="shared" si="33"/>
        <v>0</v>
      </c>
      <c r="AF97" s="14">
        <f t="shared" si="34"/>
        <v>0</v>
      </c>
      <c r="AG97" s="14">
        <f t="shared" si="35"/>
        <v>0</v>
      </c>
      <c r="AH97" s="14">
        <f t="shared" si="36"/>
        <v>0</v>
      </c>
      <c r="AI97" s="14">
        <f t="shared" si="37"/>
        <v>0</v>
      </c>
      <c r="AJ97" s="14">
        <f t="shared" si="38"/>
        <v>0</v>
      </c>
      <c r="AK97" s="14">
        <f t="shared" si="39"/>
        <v>0</v>
      </c>
      <c r="AL97" s="14">
        <f t="shared" si="40"/>
        <v>0</v>
      </c>
      <c r="AM97" s="14">
        <f t="shared" si="41"/>
        <v>0</v>
      </c>
      <c r="AN97" s="14">
        <f t="shared" si="42"/>
        <v>0</v>
      </c>
      <c r="AO97" s="14">
        <f t="shared" si="43"/>
        <v>0.02</v>
      </c>
      <c r="AP97" s="14">
        <f t="shared" si="44"/>
        <v>0</v>
      </c>
      <c r="AQ97" s="25">
        <f t="shared" si="49"/>
        <v>0.14499999999999999</v>
      </c>
      <c r="AR97" s="27">
        <f t="shared" si="50"/>
        <v>2250</v>
      </c>
      <c r="AS97" s="27">
        <f t="shared" si="51"/>
        <v>0</v>
      </c>
      <c r="AT97" s="27">
        <f t="shared" si="52"/>
        <v>360</v>
      </c>
      <c r="AU97" s="30"/>
      <c r="AV97" s="30"/>
      <c r="AW97" s="30">
        <f t="shared" si="56"/>
        <v>2160</v>
      </c>
      <c r="AX97" s="36">
        <f t="shared" si="46"/>
        <v>-2250</v>
      </c>
      <c r="AY97" s="36">
        <f t="shared" si="47"/>
        <v>0</v>
      </c>
      <c r="AZ97" s="36">
        <f t="shared" si="48"/>
        <v>1800</v>
      </c>
    </row>
    <row r="98" spans="1:52" ht="14.45" x14ac:dyDescent="0.3">
      <c r="A98" s="5" t="s">
        <v>7</v>
      </c>
      <c r="B98" s="5" t="s">
        <v>8</v>
      </c>
      <c r="C98" s="5"/>
      <c r="D98" s="2" t="s">
        <v>134</v>
      </c>
      <c r="E98" s="2" t="s">
        <v>136</v>
      </c>
      <c r="F98" s="2" t="s">
        <v>16</v>
      </c>
      <c r="G98" s="2" t="s">
        <v>17</v>
      </c>
      <c r="H98" s="2" t="s">
        <v>13</v>
      </c>
      <c r="I98" s="18">
        <v>190</v>
      </c>
      <c r="J98" s="18">
        <v>87455.76999999999</v>
      </c>
      <c r="K98" s="18">
        <v>76214.179999999993</v>
      </c>
      <c r="L98" s="18">
        <v>11241.59</v>
      </c>
      <c r="M98" s="18"/>
      <c r="N98" s="18">
        <v>9526.77</v>
      </c>
      <c r="O98" s="18"/>
      <c r="P98" s="18"/>
      <c r="Q98" s="18"/>
      <c r="R98" s="18"/>
      <c r="S98" s="18"/>
      <c r="T98" s="18"/>
      <c r="U98" s="18"/>
      <c r="V98" s="18"/>
      <c r="W98" s="18"/>
      <c r="X98" s="18"/>
      <c r="Y98" s="18"/>
      <c r="Z98" s="18">
        <v>1714.82</v>
      </c>
      <c r="AA98" s="18"/>
      <c r="AB98" s="14">
        <f t="shared" si="30"/>
        <v>0</v>
      </c>
      <c r="AC98" s="14">
        <f t="shared" si="31"/>
        <v>0.125</v>
      </c>
      <c r="AD98" s="14">
        <f t="shared" si="32"/>
        <v>0</v>
      </c>
      <c r="AE98" s="14">
        <f t="shared" si="33"/>
        <v>0</v>
      </c>
      <c r="AF98" s="14">
        <f t="shared" si="34"/>
        <v>0</v>
      </c>
      <c r="AG98" s="14">
        <f t="shared" si="35"/>
        <v>0</v>
      </c>
      <c r="AH98" s="14">
        <f t="shared" si="36"/>
        <v>0</v>
      </c>
      <c r="AI98" s="14">
        <f t="shared" si="37"/>
        <v>0</v>
      </c>
      <c r="AJ98" s="14">
        <f t="shared" si="38"/>
        <v>0</v>
      </c>
      <c r="AK98" s="14">
        <f t="shared" si="39"/>
        <v>0</v>
      </c>
      <c r="AL98" s="14">
        <f t="shared" si="40"/>
        <v>0</v>
      </c>
      <c r="AM98" s="14">
        <f t="shared" si="41"/>
        <v>0</v>
      </c>
      <c r="AN98" s="14">
        <f t="shared" si="42"/>
        <v>0</v>
      </c>
      <c r="AO98" s="14">
        <f t="shared" si="43"/>
        <v>0.02</v>
      </c>
      <c r="AP98" s="14">
        <f t="shared" si="44"/>
        <v>0</v>
      </c>
      <c r="AQ98" s="25">
        <f t="shared" si="49"/>
        <v>0.14499999999999999</v>
      </c>
      <c r="AR98" s="27">
        <f t="shared" si="50"/>
        <v>9526.7724999999991</v>
      </c>
      <c r="AS98" s="27">
        <f t="shared" si="51"/>
        <v>0</v>
      </c>
      <c r="AT98" s="27">
        <f t="shared" si="52"/>
        <v>1524.2836</v>
      </c>
      <c r="AU98" s="30"/>
      <c r="AV98" s="30"/>
      <c r="AW98" s="30">
        <f t="shared" si="56"/>
        <v>9145.7015999999985</v>
      </c>
      <c r="AX98" s="36">
        <f t="shared" si="46"/>
        <v>-9526.7724999999991</v>
      </c>
      <c r="AY98" s="36">
        <f t="shared" si="47"/>
        <v>0</v>
      </c>
      <c r="AZ98" s="36">
        <f t="shared" si="48"/>
        <v>7621.4179999999988</v>
      </c>
    </row>
    <row r="99" spans="1:52" ht="14.45" x14ac:dyDescent="0.3">
      <c r="A99" s="5" t="s">
        <v>7</v>
      </c>
      <c r="B99" s="5" t="s">
        <v>8</v>
      </c>
      <c r="C99" s="5" t="s">
        <v>1359</v>
      </c>
      <c r="D99" s="2" t="s">
        <v>137</v>
      </c>
      <c r="E99" s="2" t="s">
        <v>138</v>
      </c>
      <c r="F99" s="2" t="s">
        <v>11</v>
      </c>
      <c r="G99" s="2" t="s">
        <v>12</v>
      </c>
      <c r="H99" s="2" t="s">
        <v>13</v>
      </c>
      <c r="I99" s="18">
        <v>800840</v>
      </c>
      <c r="J99" s="18">
        <v>1201751.97</v>
      </c>
      <c r="K99" s="18">
        <v>1155530.74</v>
      </c>
      <c r="L99" s="18">
        <v>46221.23</v>
      </c>
      <c r="M99" s="18"/>
      <c r="N99" s="18"/>
      <c r="O99" s="18"/>
      <c r="P99" s="18"/>
      <c r="Q99" s="18"/>
      <c r="R99" s="18"/>
      <c r="S99" s="18">
        <v>46221.23</v>
      </c>
      <c r="T99" s="18"/>
      <c r="U99" s="18"/>
      <c r="V99" s="18"/>
      <c r="W99" s="18"/>
      <c r="X99" s="18"/>
      <c r="Y99" s="18"/>
      <c r="Z99" s="18"/>
      <c r="AA99" s="18"/>
      <c r="AB99" s="14">
        <f t="shared" si="30"/>
        <v>0</v>
      </c>
      <c r="AC99" s="14">
        <f t="shared" si="31"/>
        <v>0</v>
      </c>
      <c r="AD99" s="14">
        <f t="shared" si="32"/>
        <v>0</v>
      </c>
      <c r="AE99" s="14">
        <f t="shared" si="33"/>
        <v>0</v>
      </c>
      <c r="AF99" s="14">
        <f t="shared" si="34"/>
        <v>0</v>
      </c>
      <c r="AG99" s="14">
        <f t="shared" si="35"/>
        <v>0</v>
      </c>
      <c r="AH99" s="14">
        <f t="shared" si="36"/>
        <v>0.04</v>
      </c>
      <c r="AI99" s="14">
        <f t="shared" si="37"/>
        <v>0</v>
      </c>
      <c r="AJ99" s="14">
        <f t="shared" si="38"/>
        <v>0</v>
      </c>
      <c r="AK99" s="14">
        <f t="shared" si="39"/>
        <v>0</v>
      </c>
      <c r="AL99" s="14">
        <f t="shared" si="40"/>
        <v>0</v>
      </c>
      <c r="AM99" s="14">
        <f t="shared" si="41"/>
        <v>0</v>
      </c>
      <c r="AN99" s="14">
        <f t="shared" si="42"/>
        <v>0</v>
      </c>
      <c r="AO99" s="14">
        <f t="shared" si="43"/>
        <v>0</v>
      </c>
      <c r="AP99" s="14">
        <f t="shared" si="44"/>
        <v>0</v>
      </c>
      <c r="AQ99" s="25">
        <f t="shared" si="49"/>
        <v>0.04</v>
      </c>
      <c r="AR99" s="27">
        <f t="shared" si="50"/>
        <v>0</v>
      </c>
      <c r="AS99" s="27">
        <f t="shared" si="51"/>
        <v>46221.229599999999</v>
      </c>
      <c r="AT99" s="27">
        <f t="shared" si="52"/>
        <v>0</v>
      </c>
      <c r="AU99" s="30">
        <f t="shared" ref="AU99:AU100" si="57">K99*$AU$2</f>
        <v>69331.844400000002</v>
      </c>
      <c r="AV99" s="30">
        <f t="shared" ref="AV99:AV100" si="58">K99*$AV$2</f>
        <v>69331.844400000002</v>
      </c>
      <c r="AW99" s="30"/>
      <c r="AX99" s="36">
        <f t="shared" si="46"/>
        <v>69331.844400000002</v>
      </c>
      <c r="AY99" s="36">
        <f t="shared" si="47"/>
        <v>23110.614800000003</v>
      </c>
      <c r="AZ99" s="36">
        <f t="shared" si="48"/>
        <v>0</v>
      </c>
    </row>
    <row r="100" spans="1:52" ht="14.45" x14ac:dyDescent="0.3">
      <c r="A100" s="5" t="s">
        <v>7</v>
      </c>
      <c r="B100" s="5" t="s">
        <v>8</v>
      </c>
      <c r="C100" s="5" t="s">
        <v>1359</v>
      </c>
      <c r="D100" s="2" t="s">
        <v>139</v>
      </c>
      <c r="E100" s="2" t="s">
        <v>138</v>
      </c>
      <c r="F100" s="2" t="s">
        <v>11</v>
      </c>
      <c r="G100" s="2" t="s">
        <v>12</v>
      </c>
      <c r="H100" s="2" t="s">
        <v>13</v>
      </c>
      <c r="I100" s="18">
        <v>104300</v>
      </c>
      <c r="J100" s="18">
        <v>122031</v>
      </c>
      <c r="K100" s="18">
        <v>117337.5</v>
      </c>
      <c r="L100" s="18">
        <v>4693.5</v>
      </c>
      <c r="M100" s="18"/>
      <c r="N100" s="18"/>
      <c r="O100" s="18"/>
      <c r="P100" s="18"/>
      <c r="Q100" s="18"/>
      <c r="R100" s="18"/>
      <c r="S100" s="18">
        <v>4693.5</v>
      </c>
      <c r="T100" s="18"/>
      <c r="U100" s="18"/>
      <c r="V100" s="18"/>
      <c r="W100" s="18"/>
      <c r="X100" s="18"/>
      <c r="Y100" s="18"/>
      <c r="Z100" s="18"/>
      <c r="AA100" s="18"/>
      <c r="AB100" s="14">
        <f t="shared" si="30"/>
        <v>0</v>
      </c>
      <c r="AC100" s="14">
        <f t="shared" si="31"/>
        <v>0</v>
      </c>
      <c r="AD100" s="14">
        <f t="shared" si="32"/>
        <v>0</v>
      </c>
      <c r="AE100" s="14">
        <f t="shared" si="33"/>
        <v>0</v>
      </c>
      <c r="AF100" s="14">
        <f t="shared" si="34"/>
        <v>0</v>
      </c>
      <c r="AG100" s="14">
        <f t="shared" si="35"/>
        <v>0</v>
      </c>
      <c r="AH100" s="14">
        <f t="shared" si="36"/>
        <v>0.04</v>
      </c>
      <c r="AI100" s="14">
        <f t="shared" si="37"/>
        <v>0</v>
      </c>
      <c r="AJ100" s="14">
        <f t="shared" si="38"/>
        <v>0</v>
      </c>
      <c r="AK100" s="14">
        <f t="shared" si="39"/>
        <v>0</v>
      </c>
      <c r="AL100" s="14">
        <f t="shared" si="40"/>
        <v>0</v>
      </c>
      <c r="AM100" s="14">
        <f t="shared" si="41"/>
        <v>0</v>
      </c>
      <c r="AN100" s="14">
        <f t="shared" si="42"/>
        <v>0</v>
      </c>
      <c r="AO100" s="14">
        <f t="shared" si="43"/>
        <v>0</v>
      </c>
      <c r="AP100" s="14">
        <f t="shared" si="44"/>
        <v>0</v>
      </c>
      <c r="AQ100" s="25">
        <f t="shared" si="49"/>
        <v>0.04</v>
      </c>
      <c r="AR100" s="27">
        <f t="shared" si="50"/>
        <v>0</v>
      </c>
      <c r="AS100" s="27">
        <f t="shared" si="51"/>
        <v>4693.5</v>
      </c>
      <c r="AT100" s="27">
        <f t="shared" si="52"/>
        <v>0</v>
      </c>
      <c r="AU100" s="30">
        <f t="shared" si="57"/>
        <v>7040.25</v>
      </c>
      <c r="AV100" s="30">
        <f t="shared" si="58"/>
        <v>7040.25</v>
      </c>
      <c r="AW100" s="30"/>
      <c r="AX100" s="36">
        <f t="shared" si="46"/>
        <v>7040.25</v>
      </c>
      <c r="AY100" s="36">
        <f t="shared" si="47"/>
        <v>2346.75</v>
      </c>
      <c r="AZ100" s="36">
        <f t="shared" si="48"/>
        <v>0</v>
      </c>
    </row>
    <row r="101" spans="1:52" ht="14.45" x14ac:dyDescent="0.3">
      <c r="A101" s="5" t="s">
        <v>7</v>
      </c>
      <c r="B101" s="5" t="s">
        <v>8</v>
      </c>
      <c r="C101" s="5" t="s">
        <v>1359</v>
      </c>
      <c r="D101" s="2" t="s">
        <v>140</v>
      </c>
      <c r="E101" s="2" t="s">
        <v>141</v>
      </c>
      <c r="F101" s="2" t="s">
        <v>16</v>
      </c>
      <c r="G101" s="2" t="s">
        <v>17</v>
      </c>
      <c r="H101" s="2" t="s">
        <v>13</v>
      </c>
      <c r="I101" s="18">
        <v>215300</v>
      </c>
      <c r="J101" s="18">
        <v>329409</v>
      </c>
      <c r="K101" s="18">
        <v>322950</v>
      </c>
      <c r="L101" s="18">
        <v>6459</v>
      </c>
      <c r="M101" s="18"/>
      <c r="N101" s="18"/>
      <c r="O101" s="18"/>
      <c r="P101" s="18"/>
      <c r="Q101" s="18"/>
      <c r="R101" s="18"/>
      <c r="S101" s="18"/>
      <c r="T101" s="18"/>
      <c r="U101" s="18"/>
      <c r="V101" s="18"/>
      <c r="W101" s="18"/>
      <c r="X101" s="18"/>
      <c r="Y101" s="18"/>
      <c r="Z101" s="18">
        <v>6459</v>
      </c>
      <c r="AA101" s="18"/>
      <c r="AB101" s="14">
        <f t="shared" si="30"/>
        <v>0</v>
      </c>
      <c r="AC101" s="14">
        <f t="shared" si="31"/>
        <v>0</v>
      </c>
      <c r="AD101" s="14">
        <f t="shared" si="32"/>
        <v>0</v>
      </c>
      <c r="AE101" s="14">
        <f t="shared" si="33"/>
        <v>0</v>
      </c>
      <c r="AF101" s="14">
        <f t="shared" si="34"/>
        <v>0</v>
      </c>
      <c r="AG101" s="14">
        <f t="shared" si="35"/>
        <v>0</v>
      </c>
      <c r="AH101" s="14">
        <f t="shared" si="36"/>
        <v>0</v>
      </c>
      <c r="AI101" s="14">
        <f t="shared" si="37"/>
        <v>0</v>
      </c>
      <c r="AJ101" s="14">
        <f t="shared" si="38"/>
        <v>0</v>
      </c>
      <c r="AK101" s="14">
        <f t="shared" si="39"/>
        <v>0</v>
      </c>
      <c r="AL101" s="14">
        <f t="shared" si="40"/>
        <v>0</v>
      </c>
      <c r="AM101" s="14">
        <f t="shared" si="41"/>
        <v>0</v>
      </c>
      <c r="AN101" s="14">
        <f t="shared" si="42"/>
        <v>0</v>
      </c>
      <c r="AO101" s="14">
        <f t="shared" si="43"/>
        <v>0.02</v>
      </c>
      <c r="AP101" s="14">
        <f t="shared" si="44"/>
        <v>0</v>
      </c>
      <c r="AQ101" s="25">
        <f t="shared" si="49"/>
        <v>0.02</v>
      </c>
      <c r="AR101" s="27">
        <f t="shared" si="50"/>
        <v>0</v>
      </c>
      <c r="AS101" s="27">
        <f t="shared" si="51"/>
        <v>0</v>
      </c>
      <c r="AT101" s="27">
        <f t="shared" si="52"/>
        <v>6459</v>
      </c>
      <c r="AU101" s="30"/>
      <c r="AV101" s="30"/>
      <c r="AW101" s="30">
        <f t="shared" ref="AW101:AW108" si="59">K101*$AU$1</f>
        <v>38754</v>
      </c>
      <c r="AX101" s="36">
        <f t="shared" si="46"/>
        <v>0</v>
      </c>
      <c r="AY101" s="36">
        <f t="shared" si="47"/>
        <v>0</v>
      </c>
      <c r="AZ101" s="36">
        <f t="shared" si="48"/>
        <v>32295</v>
      </c>
    </row>
    <row r="102" spans="1:52" ht="14.45" x14ac:dyDescent="0.3">
      <c r="A102" s="5" t="s">
        <v>7</v>
      </c>
      <c r="B102" s="5" t="s">
        <v>8</v>
      </c>
      <c r="C102" s="5" t="s">
        <v>1359</v>
      </c>
      <c r="D102" s="2" t="s">
        <v>142</v>
      </c>
      <c r="E102" s="2" t="s">
        <v>141</v>
      </c>
      <c r="F102" s="2" t="s">
        <v>16</v>
      </c>
      <c r="G102" s="2" t="s">
        <v>17</v>
      </c>
      <c r="H102" s="2" t="s">
        <v>13</v>
      </c>
      <c r="I102" s="18">
        <v>1276300</v>
      </c>
      <c r="J102" s="18">
        <v>2330268.2599999998</v>
      </c>
      <c r="K102" s="18">
        <v>2284576.7199999997</v>
      </c>
      <c r="L102" s="18">
        <v>45691.54</v>
      </c>
      <c r="M102" s="18"/>
      <c r="N102" s="18"/>
      <c r="O102" s="18"/>
      <c r="P102" s="18"/>
      <c r="Q102" s="18"/>
      <c r="R102" s="18"/>
      <c r="S102" s="18"/>
      <c r="T102" s="18"/>
      <c r="U102" s="18"/>
      <c r="V102" s="18"/>
      <c r="W102" s="18"/>
      <c r="X102" s="18"/>
      <c r="Y102" s="18"/>
      <c r="Z102" s="18">
        <v>45691.54</v>
      </c>
      <c r="AA102" s="18"/>
      <c r="AB102" s="14">
        <f t="shared" si="30"/>
        <v>0</v>
      </c>
      <c r="AC102" s="14">
        <f t="shared" si="31"/>
        <v>0</v>
      </c>
      <c r="AD102" s="14">
        <f t="shared" si="32"/>
        <v>0</v>
      </c>
      <c r="AE102" s="14">
        <f t="shared" si="33"/>
        <v>0</v>
      </c>
      <c r="AF102" s="14">
        <f t="shared" si="34"/>
        <v>0</v>
      </c>
      <c r="AG102" s="14">
        <f t="shared" si="35"/>
        <v>0</v>
      </c>
      <c r="AH102" s="14">
        <f t="shared" si="36"/>
        <v>0</v>
      </c>
      <c r="AI102" s="14">
        <f t="shared" si="37"/>
        <v>0</v>
      </c>
      <c r="AJ102" s="14">
        <f t="shared" si="38"/>
        <v>0</v>
      </c>
      <c r="AK102" s="14">
        <f t="shared" si="39"/>
        <v>0</v>
      </c>
      <c r="AL102" s="14">
        <f t="shared" si="40"/>
        <v>0</v>
      </c>
      <c r="AM102" s="14">
        <f t="shared" si="41"/>
        <v>0</v>
      </c>
      <c r="AN102" s="14">
        <f t="shared" si="42"/>
        <v>0</v>
      </c>
      <c r="AO102" s="14">
        <f t="shared" si="43"/>
        <v>0.02</v>
      </c>
      <c r="AP102" s="14">
        <f t="shared" si="44"/>
        <v>0</v>
      </c>
      <c r="AQ102" s="25">
        <f t="shared" si="49"/>
        <v>0.02</v>
      </c>
      <c r="AR102" s="27">
        <f t="shared" si="50"/>
        <v>0</v>
      </c>
      <c r="AS102" s="27">
        <f t="shared" si="51"/>
        <v>0</v>
      </c>
      <c r="AT102" s="27">
        <f t="shared" si="52"/>
        <v>45691.534399999997</v>
      </c>
      <c r="AU102" s="30"/>
      <c r="AV102" s="30"/>
      <c r="AW102" s="30">
        <f t="shared" si="59"/>
        <v>274149.20639999997</v>
      </c>
      <c r="AX102" s="36">
        <f t="shared" si="46"/>
        <v>0</v>
      </c>
      <c r="AY102" s="36">
        <f t="shared" si="47"/>
        <v>0</v>
      </c>
      <c r="AZ102" s="36">
        <f t="shared" si="48"/>
        <v>228457.67199999996</v>
      </c>
    </row>
    <row r="103" spans="1:52" ht="14.45" x14ac:dyDescent="0.3">
      <c r="A103" s="5" t="s">
        <v>7</v>
      </c>
      <c r="B103" s="5" t="s">
        <v>8</v>
      </c>
      <c r="C103" s="5" t="s">
        <v>1359</v>
      </c>
      <c r="D103" s="2" t="s">
        <v>143</v>
      </c>
      <c r="E103" s="2" t="s">
        <v>141</v>
      </c>
      <c r="F103" s="2" t="s">
        <v>16</v>
      </c>
      <c r="G103" s="2" t="s">
        <v>17</v>
      </c>
      <c r="H103" s="2" t="s">
        <v>13</v>
      </c>
      <c r="I103" s="18">
        <v>313950</v>
      </c>
      <c r="J103" s="18">
        <v>480343.5</v>
      </c>
      <c r="K103" s="18">
        <v>470925</v>
      </c>
      <c r="L103" s="18">
        <v>9418.5</v>
      </c>
      <c r="M103" s="18"/>
      <c r="N103" s="18"/>
      <c r="O103" s="18"/>
      <c r="P103" s="18"/>
      <c r="Q103" s="18"/>
      <c r="R103" s="18"/>
      <c r="S103" s="18"/>
      <c r="T103" s="18"/>
      <c r="U103" s="18"/>
      <c r="V103" s="18"/>
      <c r="W103" s="18"/>
      <c r="X103" s="18"/>
      <c r="Y103" s="18"/>
      <c r="Z103" s="18">
        <v>9418.5</v>
      </c>
      <c r="AA103" s="18"/>
      <c r="AB103" s="14">
        <f t="shared" si="30"/>
        <v>0</v>
      </c>
      <c r="AC103" s="14">
        <f t="shared" si="31"/>
        <v>0</v>
      </c>
      <c r="AD103" s="14">
        <f t="shared" si="32"/>
        <v>0</v>
      </c>
      <c r="AE103" s="14">
        <f t="shared" si="33"/>
        <v>0</v>
      </c>
      <c r="AF103" s="14">
        <f t="shared" si="34"/>
        <v>0</v>
      </c>
      <c r="AG103" s="14">
        <f t="shared" si="35"/>
        <v>0</v>
      </c>
      <c r="AH103" s="14">
        <f t="shared" si="36"/>
        <v>0</v>
      </c>
      <c r="AI103" s="14">
        <f t="shared" si="37"/>
        <v>0</v>
      </c>
      <c r="AJ103" s="14">
        <f t="shared" si="38"/>
        <v>0</v>
      </c>
      <c r="AK103" s="14">
        <f t="shared" si="39"/>
        <v>0</v>
      </c>
      <c r="AL103" s="14">
        <f t="shared" si="40"/>
        <v>0</v>
      </c>
      <c r="AM103" s="14">
        <f t="shared" si="41"/>
        <v>0</v>
      </c>
      <c r="AN103" s="14">
        <f t="shared" si="42"/>
        <v>0</v>
      </c>
      <c r="AO103" s="14">
        <f t="shared" si="43"/>
        <v>0.02</v>
      </c>
      <c r="AP103" s="14">
        <f t="shared" si="44"/>
        <v>0</v>
      </c>
      <c r="AQ103" s="25">
        <f t="shared" si="49"/>
        <v>0.02</v>
      </c>
      <c r="AR103" s="27">
        <f t="shared" si="50"/>
        <v>0</v>
      </c>
      <c r="AS103" s="27">
        <f t="shared" si="51"/>
        <v>0</v>
      </c>
      <c r="AT103" s="27">
        <f t="shared" si="52"/>
        <v>9418.5</v>
      </c>
      <c r="AU103" s="30"/>
      <c r="AV103" s="30"/>
      <c r="AW103" s="30">
        <f t="shared" si="59"/>
        <v>56511</v>
      </c>
      <c r="AX103" s="36">
        <f t="shared" si="46"/>
        <v>0</v>
      </c>
      <c r="AY103" s="36">
        <f t="shared" si="47"/>
        <v>0</v>
      </c>
      <c r="AZ103" s="36">
        <f t="shared" si="48"/>
        <v>47092.5</v>
      </c>
    </row>
    <row r="104" spans="1:52" ht="14.45" x14ac:dyDescent="0.3">
      <c r="A104" s="5" t="s">
        <v>7</v>
      </c>
      <c r="B104" s="5" t="s">
        <v>8</v>
      </c>
      <c r="C104" s="5" t="s">
        <v>1359</v>
      </c>
      <c r="D104" s="2" t="s">
        <v>144</v>
      </c>
      <c r="E104" s="2" t="s">
        <v>141</v>
      </c>
      <c r="F104" s="2" t="s">
        <v>16</v>
      </c>
      <c r="G104" s="2" t="s">
        <v>17</v>
      </c>
      <c r="H104" s="2" t="s">
        <v>13</v>
      </c>
      <c r="I104" s="18">
        <v>1349250</v>
      </c>
      <c r="J104" s="18">
        <v>2312221.17</v>
      </c>
      <c r="K104" s="18">
        <v>2266883.5</v>
      </c>
      <c r="L104" s="18">
        <v>45337.67</v>
      </c>
      <c r="M104" s="18"/>
      <c r="N104" s="18"/>
      <c r="O104" s="18"/>
      <c r="P104" s="18"/>
      <c r="Q104" s="18"/>
      <c r="R104" s="18"/>
      <c r="S104" s="18"/>
      <c r="T104" s="18"/>
      <c r="U104" s="18"/>
      <c r="V104" s="18"/>
      <c r="W104" s="18"/>
      <c r="X104" s="18"/>
      <c r="Y104" s="18"/>
      <c r="Z104" s="18">
        <v>45337.67</v>
      </c>
      <c r="AA104" s="18"/>
      <c r="AB104" s="14">
        <f t="shared" si="30"/>
        <v>0</v>
      </c>
      <c r="AC104" s="14">
        <f t="shared" si="31"/>
        <v>0</v>
      </c>
      <c r="AD104" s="14">
        <f t="shared" si="32"/>
        <v>0</v>
      </c>
      <c r="AE104" s="14">
        <f t="shared" si="33"/>
        <v>0</v>
      </c>
      <c r="AF104" s="14">
        <f t="shared" si="34"/>
        <v>0</v>
      </c>
      <c r="AG104" s="14">
        <f t="shared" si="35"/>
        <v>0</v>
      </c>
      <c r="AH104" s="14">
        <f t="shared" si="36"/>
        <v>0</v>
      </c>
      <c r="AI104" s="14">
        <f t="shared" si="37"/>
        <v>0</v>
      </c>
      <c r="AJ104" s="14">
        <f t="shared" si="38"/>
        <v>0</v>
      </c>
      <c r="AK104" s="14">
        <f t="shared" si="39"/>
        <v>0</v>
      </c>
      <c r="AL104" s="14">
        <f t="shared" si="40"/>
        <v>0</v>
      </c>
      <c r="AM104" s="14">
        <f t="shared" si="41"/>
        <v>0</v>
      </c>
      <c r="AN104" s="14">
        <f t="shared" si="42"/>
        <v>0</v>
      </c>
      <c r="AO104" s="14">
        <f t="shared" si="43"/>
        <v>0.02</v>
      </c>
      <c r="AP104" s="14">
        <f t="shared" si="44"/>
        <v>0</v>
      </c>
      <c r="AQ104" s="25">
        <f t="shared" si="49"/>
        <v>0.02</v>
      </c>
      <c r="AR104" s="27">
        <f t="shared" si="50"/>
        <v>0</v>
      </c>
      <c r="AS104" s="27">
        <f t="shared" si="51"/>
        <v>0</v>
      </c>
      <c r="AT104" s="27">
        <f t="shared" si="52"/>
        <v>45337.67</v>
      </c>
      <c r="AU104" s="30"/>
      <c r="AV104" s="30"/>
      <c r="AW104" s="30">
        <f t="shared" si="59"/>
        <v>272026.02</v>
      </c>
      <c r="AX104" s="36">
        <f t="shared" si="46"/>
        <v>0</v>
      </c>
      <c r="AY104" s="36">
        <f t="shared" si="47"/>
        <v>0</v>
      </c>
      <c r="AZ104" s="36">
        <f t="shared" si="48"/>
        <v>226688.35000000003</v>
      </c>
    </row>
    <row r="105" spans="1:52" ht="14.45" x14ac:dyDescent="0.3">
      <c r="A105" s="5" t="s">
        <v>7</v>
      </c>
      <c r="B105" s="5" t="s">
        <v>8</v>
      </c>
      <c r="C105" s="5" t="s">
        <v>1359</v>
      </c>
      <c r="D105" s="2" t="s">
        <v>145</v>
      </c>
      <c r="E105" s="2" t="s">
        <v>141</v>
      </c>
      <c r="F105" s="2" t="s">
        <v>16</v>
      </c>
      <c r="G105" s="2" t="s">
        <v>17</v>
      </c>
      <c r="H105" s="2" t="s">
        <v>13</v>
      </c>
      <c r="I105" s="18">
        <v>104050</v>
      </c>
      <c r="J105" s="18">
        <v>169809.6</v>
      </c>
      <c r="K105" s="18">
        <v>166480</v>
      </c>
      <c r="L105" s="18">
        <v>3329.6</v>
      </c>
      <c r="M105" s="18"/>
      <c r="N105" s="18"/>
      <c r="O105" s="18"/>
      <c r="P105" s="18"/>
      <c r="Q105" s="18"/>
      <c r="R105" s="18"/>
      <c r="S105" s="18"/>
      <c r="T105" s="18"/>
      <c r="U105" s="18"/>
      <c r="V105" s="18"/>
      <c r="W105" s="18"/>
      <c r="X105" s="18"/>
      <c r="Y105" s="18"/>
      <c r="Z105" s="18">
        <v>3329.6</v>
      </c>
      <c r="AA105" s="18"/>
      <c r="AB105" s="14">
        <f t="shared" si="30"/>
        <v>0</v>
      </c>
      <c r="AC105" s="14">
        <f t="shared" si="31"/>
        <v>0</v>
      </c>
      <c r="AD105" s="14">
        <f t="shared" si="32"/>
        <v>0</v>
      </c>
      <c r="AE105" s="14">
        <f t="shared" si="33"/>
        <v>0</v>
      </c>
      <c r="AF105" s="14">
        <f t="shared" si="34"/>
        <v>0</v>
      </c>
      <c r="AG105" s="14">
        <f t="shared" si="35"/>
        <v>0</v>
      </c>
      <c r="AH105" s="14">
        <f t="shared" si="36"/>
        <v>0</v>
      </c>
      <c r="AI105" s="14">
        <f t="shared" si="37"/>
        <v>0</v>
      </c>
      <c r="AJ105" s="14">
        <f t="shared" si="38"/>
        <v>0</v>
      </c>
      <c r="AK105" s="14">
        <f t="shared" si="39"/>
        <v>0</v>
      </c>
      <c r="AL105" s="14">
        <f t="shared" si="40"/>
        <v>0</v>
      </c>
      <c r="AM105" s="14">
        <f t="shared" si="41"/>
        <v>0</v>
      </c>
      <c r="AN105" s="14">
        <f t="shared" si="42"/>
        <v>0</v>
      </c>
      <c r="AO105" s="14">
        <f t="shared" si="43"/>
        <v>0.02</v>
      </c>
      <c r="AP105" s="14">
        <f t="shared" si="44"/>
        <v>0</v>
      </c>
      <c r="AQ105" s="25">
        <f t="shared" si="49"/>
        <v>0.02</v>
      </c>
      <c r="AR105" s="27">
        <f t="shared" si="50"/>
        <v>0</v>
      </c>
      <c r="AS105" s="27">
        <f t="shared" si="51"/>
        <v>0</v>
      </c>
      <c r="AT105" s="27">
        <f t="shared" si="52"/>
        <v>3329.6</v>
      </c>
      <c r="AU105" s="30"/>
      <c r="AV105" s="30"/>
      <c r="AW105" s="30">
        <f t="shared" si="59"/>
        <v>19977.599999999999</v>
      </c>
      <c r="AX105" s="36">
        <f t="shared" si="46"/>
        <v>0</v>
      </c>
      <c r="AY105" s="36">
        <f t="shared" si="47"/>
        <v>0</v>
      </c>
      <c r="AZ105" s="36">
        <f t="shared" si="48"/>
        <v>16648</v>
      </c>
    </row>
    <row r="106" spans="1:52" ht="14.45" x14ac:dyDescent="0.3">
      <c r="A106" s="5" t="s">
        <v>7</v>
      </c>
      <c r="B106" s="5" t="s">
        <v>8</v>
      </c>
      <c r="C106" s="5" t="s">
        <v>1359</v>
      </c>
      <c r="D106" s="2" t="s">
        <v>146</v>
      </c>
      <c r="E106" s="2" t="s">
        <v>141</v>
      </c>
      <c r="F106" s="2" t="s">
        <v>16</v>
      </c>
      <c r="G106" s="2" t="s">
        <v>17</v>
      </c>
      <c r="H106" s="2" t="s">
        <v>13</v>
      </c>
      <c r="I106" s="18">
        <v>182400</v>
      </c>
      <c r="J106" s="18">
        <v>426049.92000000004</v>
      </c>
      <c r="K106" s="18">
        <v>417696</v>
      </c>
      <c r="L106" s="18">
        <v>8353.92</v>
      </c>
      <c r="M106" s="18"/>
      <c r="N106" s="18"/>
      <c r="O106" s="18"/>
      <c r="P106" s="18"/>
      <c r="Q106" s="18"/>
      <c r="R106" s="18"/>
      <c r="S106" s="18"/>
      <c r="T106" s="18"/>
      <c r="U106" s="18"/>
      <c r="V106" s="18"/>
      <c r="W106" s="18"/>
      <c r="X106" s="18"/>
      <c r="Y106" s="18"/>
      <c r="Z106" s="18">
        <v>8353.92</v>
      </c>
      <c r="AA106" s="18"/>
      <c r="AB106" s="14">
        <f t="shared" si="30"/>
        <v>0</v>
      </c>
      <c r="AC106" s="14">
        <f t="shared" si="31"/>
        <v>0</v>
      </c>
      <c r="AD106" s="14">
        <f t="shared" si="32"/>
        <v>0</v>
      </c>
      <c r="AE106" s="14">
        <f t="shared" si="33"/>
        <v>0</v>
      </c>
      <c r="AF106" s="14">
        <f t="shared" si="34"/>
        <v>0</v>
      </c>
      <c r="AG106" s="14">
        <f t="shared" si="35"/>
        <v>0</v>
      </c>
      <c r="AH106" s="14">
        <f t="shared" si="36"/>
        <v>0</v>
      </c>
      <c r="AI106" s="14">
        <f t="shared" si="37"/>
        <v>0</v>
      </c>
      <c r="AJ106" s="14">
        <f t="shared" si="38"/>
        <v>0</v>
      </c>
      <c r="AK106" s="14">
        <f t="shared" si="39"/>
        <v>0</v>
      </c>
      <c r="AL106" s="14">
        <f t="shared" si="40"/>
        <v>0</v>
      </c>
      <c r="AM106" s="14">
        <f t="shared" si="41"/>
        <v>0</v>
      </c>
      <c r="AN106" s="14">
        <f t="shared" si="42"/>
        <v>0</v>
      </c>
      <c r="AO106" s="14">
        <f t="shared" si="43"/>
        <v>0.02</v>
      </c>
      <c r="AP106" s="14">
        <f t="shared" si="44"/>
        <v>0</v>
      </c>
      <c r="AQ106" s="25">
        <f t="shared" si="49"/>
        <v>0.02</v>
      </c>
      <c r="AR106" s="27">
        <f t="shared" si="50"/>
        <v>0</v>
      </c>
      <c r="AS106" s="27">
        <f t="shared" si="51"/>
        <v>0</v>
      </c>
      <c r="AT106" s="27">
        <f t="shared" si="52"/>
        <v>8353.92</v>
      </c>
      <c r="AU106" s="30"/>
      <c r="AV106" s="30"/>
      <c r="AW106" s="30">
        <f t="shared" si="59"/>
        <v>50123.519999999997</v>
      </c>
      <c r="AX106" s="36">
        <f t="shared" si="46"/>
        <v>0</v>
      </c>
      <c r="AY106" s="36">
        <f t="shared" si="47"/>
        <v>0</v>
      </c>
      <c r="AZ106" s="36">
        <f t="shared" si="48"/>
        <v>41769.599999999999</v>
      </c>
    </row>
    <row r="107" spans="1:52" ht="14.45" x14ac:dyDescent="0.3">
      <c r="A107" s="5" t="s">
        <v>7</v>
      </c>
      <c r="B107" s="5" t="s">
        <v>8</v>
      </c>
      <c r="C107" s="5" t="s">
        <v>1359</v>
      </c>
      <c r="D107" s="2" t="s">
        <v>147</v>
      </c>
      <c r="E107" s="2" t="s">
        <v>141</v>
      </c>
      <c r="F107" s="2" t="s">
        <v>16</v>
      </c>
      <c r="G107" s="2" t="s">
        <v>17</v>
      </c>
      <c r="H107" s="2" t="s">
        <v>13</v>
      </c>
      <c r="I107" s="18">
        <v>406700</v>
      </c>
      <c r="J107" s="18">
        <v>586194</v>
      </c>
      <c r="K107" s="18">
        <v>574700</v>
      </c>
      <c r="L107" s="18">
        <v>11494</v>
      </c>
      <c r="M107" s="18"/>
      <c r="N107" s="18"/>
      <c r="O107" s="18"/>
      <c r="P107" s="18"/>
      <c r="Q107" s="18"/>
      <c r="R107" s="18"/>
      <c r="S107" s="18"/>
      <c r="T107" s="18"/>
      <c r="U107" s="18"/>
      <c r="V107" s="18"/>
      <c r="W107" s="18"/>
      <c r="X107" s="18"/>
      <c r="Y107" s="18"/>
      <c r="Z107" s="18">
        <v>11494</v>
      </c>
      <c r="AA107" s="18"/>
      <c r="AB107" s="14">
        <f t="shared" si="30"/>
        <v>0</v>
      </c>
      <c r="AC107" s="14">
        <f t="shared" si="31"/>
        <v>0</v>
      </c>
      <c r="AD107" s="14">
        <f t="shared" si="32"/>
        <v>0</v>
      </c>
      <c r="AE107" s="14">
        <f t="shared" si="33"/>
        <v>0</v>
      </c>
      <c r="AF107" s="14">
        <f t="shared" si="34"/>
        <v>0</v>
      </c>
      <c r="AG107" s="14">
        <f t="shared" si="35"/>
        <v>0</v>
      </c>
      <c r="AH107" s="14">
        <f t="shared" si="36"/>
        <v>0</v>
      </c>
      <c r="AI107" s="14">
        <f t="shared" si="37"/>
        <v>0</v>
      </c>
      <c r="AJ107" s="14">
        <f t="shared" si="38"/>
        <v>0</v>
      </c>
      <c r="AK107" s="14">
        <f t="shared" si="39"/>
        <v>0</v>
      </c>
      <c r="AL107" s="14">
        <f t="shared" si="40"/>
        <v>0</v>
      </c>
      <c r="AM107" s="14">
        <f t="shared" si="41"/>
        <v>0</v>
      </c>
      <c r="AN107" s="14">
        <f t="shared" si="42"/>
        <v>0</v>
      </c>
      <c r="AO107" s="14">
        <f t="shared" si="43"/>
        <v>0.02</v>
      </c>
      <c r="AP107" s="14">
        <f t="shared" si="44"/>
        <v>0</v>
      </c>
      <c r="AQ107" s="25">
        <f t="shared" si="49"/>
        <v>0.02</v>
      </c>
      <c r="AR107" s="27">
        <f t="shared" si="50"/>
        <v>0</v>
      </c>
      <c r="AS107" s="27">
        <f t="shared" si="51"/>
        <v>0</v>
      </c>
      <c r="AT107" s="27">
        <f t="shared" si="52"/>
        <v>11494</v>
      </c>
      <c r="AU107" s="30"/>
      <c r="AV107" s="30"/>
      <c r="AW107" s="30">
        <f t="shared" si="59"/>
        <v>68964</v>
      </c>
      <c r="AX107" s="36">
        <f t="shared" si="46"/>
        <v>0</v>
      </c>
      <c r="AY107" s="36">
        <f t="shared" si="47"/>
        <v>0</v>
      </c>
      <c r="AZ107" s="36">
        <f t="shared" si="48"/>
        <v>57470</v>
      </c>
    </row>
    <row r="108" spans="1:52" ht="14.45" x14ac:dyDescent="0.3">
      <c r="A108" s="5" t="s">
        <v>7</v>
      </c>
      <c r="B108" s="5" t="s">
        <v>8</v>
      </c>
      <c r="C108" s="5" t="s">
        <v>1359</v>
      </c>
      <c r="D108" s="2" t="s">
        <v>148</v>
      </c>
      <c r="E108" s="2" t="s">
        <v>141</v>
      </c>
      <c r="F108" s="2" t="s">
        <v>16</v>
      </c>
      <c r="G108" s="2" t="s">
        <v>17</v>
      </c>
      <c r="H108" s="2" t="s">
        <v>13</v>
      </c>
      <c r="I108" s="18">
        <v>2303800</v>
      </c>
      <c r="J108" s="18">
        <v>4055134.6400000006</v>
      </c>
      <c r="K108" s="18">
        <v>3975622.19</v>
      </c>
      <c r="L108" s="18">
        <v>79512.45</v>
      </c>
      <c r="M108" s="18"/>
      <c r="N108" s="18"/>
      <c r="O108" s="18"/>
      <c r="P108" s="18"/>
      <c r="Q108" s="18"/>
      <c r="R108" s="18"/>
      <c r="S108" s="18"/>
      <c r="T108" s="18"/>
      <c r="U108" s="18"/>
      <c r="V108" s="18"/>
      <c r="W108" s="18"/>
      <c r="X108" s="18"/>
      <c r="Y108" s="18"/>
      <c r="Z108" s="18">
        <v>79512.45</v>
      </c>
      <c r="AA108" s="18"/>
      <c r="AB108" s="14">
        <f t="shared" si="30"/>
        <v>0</v>
      </c>
      <c r="AC108" s="14">
        <f t="shared" si="31"/>
        <v>0</v>
      </c>
      <c r="AD108" s="14">
        <f t="shared" si="32"/>
        <v>0</v>
      </c>
      <c r="AE108" s="14">
        <f t="shared" si="33"/>
        <v>0</v>
      </c>
      <c r="AF108" s="14">
        <f t="shared" si="34"/>
        <v>0</v>
      </c>
      <c r="AG108" s="14">
        <f t="shared" si="35"/>
        <v>0</v>
      </c>
      <c r="AH108" s="14">
        <f t="shared" si="36"/>
        <v>0</v>
      </c>
      <c r="AI108" s="14">
        <f t="shared" si="37"/>
        <v>0</v>
      </c>
      <c r="AJ108" s="14">
        <f t="shared" si="38"/>
        <v>0</v>
      </c>
      <c r="AK108" s="14">
        <f t="shared" si="39"/>
        <v>0</v>
      </c>
      <c r="AL108" s="14">
        <f t="shared" si="40"/>
        <v>0</v>
      </c>
      <c r="AM108" s="14">
        <f t="shared" si="41"/>
        <v>0</v>
      </c>
      <c r="AN108" s="14">
        <f t="shared" si="42"/>
        <v>0</v>
      </c>
      <c r="AO108" s="14">
        <f t="shared" si="43"/>
        <v>0.02</v>
      </c>
      <c r="AP108" s="14">
        <f t="shared" si="44"/>
        <v>0</v>
      </c>
      <c r="AQ108" s="25">
        <f t="shared" si="49"/>
        <v>0.02</v>
      </c>
      <c r="AR108" s="27">
        <f t="shared" si="50"/>
        <v>0</v>
      </c>
      <c r="AS108" s="27">
        <f t="shared" si="51"/>
        <v>0</v>
      </c>
      <c r="AT108" s="27">
        <f t="shared" si="52"/>
        <v>79512.443799999994</v>
      </c>
      <c r="AU108" s="30"/>
      <c r="AV108" s="30"/>
      <c r="AW108" s="30">
        <f t="shared" si="59"/>
        <v>477074.66279999999</v>
      </c>
      <c r="AX108" s="36">
        <f t="shared" si="46"/>
        <v>0</v>
      </c>
      <c r="AY108" s="36">
        <f t="shared" si="47"/>
        <v>0</v>
      </c>
      <c r="AZ108" s="36">
        <f t="shared" si="48"/>
        <v>397562.21899999998</v>
      </c>
    </row>
    <row r="109" spans="1:52" ht="14.45" x14ac:dyDescent="0.3">
      <c r="A109" s="5" t="s">
        <v>7</v>
      </c>
      <c r="B109" s="5" t="s">
        <v>8</v>
      </c>
      <c r="C109" s="5" t="s">
        <v>1359</v>
      </c>
      <c r="D109" s="2" t="s">
        <v>149</v>
      </c>
      <c r="E109" s="2" t="s">
        <v>150</v>
      </c>
      <c r="F109" s="2" t="s">
        <v>11</v>
      </c>
      <c r="G109" s="2" t="s">
        <v>12</v>
      </c>
      <c r="H109" s="2" t="s">
        <v>13</v>
      </c>
      <c r="I109" s="18">
        <v>220315</v>
      </c>
      <c r="J109" s="18">
        <v>697693</v>
      </c>
      <c r="K109" s="18">
        <v>670858.65</v>
      </c>
      <c r="L109" s="18">
        <v>26834.350000000002</v>
      </c>
      <c r="M109" s="18"/>
      <c r="N109" s="18"/>
      <c r="O109" s="18"/>
      <c r="P109" s="18"/>
      <c r="Q109" s="18"/>
      <c r="R109" s="18"/>
      <c r="S109" s="18">
        <v>26834.350000000002</v>
      </c>
      <c r="T109" s="18"/>
      <c r="U109" s="18"/>
      <c r="V109" s="18"/>
      <c r="W109" s="18"/>
      <c r="X109" s="18"/>
      <c r="Y109" s="18"/>
      <c r="Z109" s="18"/>
      <c r="AA109" s="18"/>
      <c r="AB109" s="14">
        <f t="shared" si="30"/>
        <v>0</v>
      </c>
      <c r="AC109" s="14">
        <f t="shared" si="31"/>
        <v>0</v>
      </c>
      <c r="AD109" s="14">
        <f t="shared" si="32"/>
        <v>0</v>
      </c>
      <c r="AE109" s="14">
        <f t="shared" si="33"/>
        <v>0</v>
      </c>
      <c r="AF109" s="14">
        <f t="shared" si="34"/>
        <v>0</v>
      </c>
      <c r="AG109" s="14">
        <f t="shared" si="35"/>
        <v>0</v>
      </c>
      <c r="AH109" s="14">
        <f t="shared" si="36"/>
        <v>0.04</v>
      </c>
      <c r="AI109" s="14">
        <f t="shared" si="37"/>
        <v>0</v>
      </c>
      <c r="AJ109" s="14">
        <f t="shared" si="38"/>
        <v>0</v>
      </c>
      <c r="AK109" s="14">
        <f t="shared" si="39"/>
        <v>0</v>
      </c>
      <c r="AL109" s="14">
        <f t="shared" si="40"/>
        <v>0</v>
      </c>
      <c r="AM109" s="14">
        <f t="shared" si="41"/>
        <v>0</v>
      </c>
      <c r="AN109" s="14">
        <f t="shared" si="42"/>
        <v>0</v>
      </c>
      <c r="AO109" s="14">
        <f t="shared" si="43"/>
        <v>0</v>
      </c>
      <c r="AP109" s="14">
        <f t="shared" si="44"/>
        <v>0</v>
      </c>
      <c r="AQ109" s="25">
        <f t="shared" si="49"/>
        <v>0.04</v>
      </c>
      <c r="AR109" s="27">
        <f t="shared" si="50"/>
        <v>0</v>
      </c>
      <c r="AS109" s="27">
        <f t="shared" si="51"/>
        <v>26834.346000000001</v>
      </c>
      <c r="AT109" s="27">
        <f t="shared" si="52"/>
        <v>0</v>
      </c>
      <c r="AU109" s="30">
        <f t="shared" ref="AU109:AU110" si="60">K109*$AU$2</f>
        <v>40251.519</v>
      </c>
      <c r="AV109" s="30">
        <f t="shared" ref="AV109:AV110" si="61">K109*$AV$2</f>
        <v>40251.519</v>
      </c>
      <c r="AW109" s="30"/>
      <c r="AX109" s="36">
        <f t="shared" si="46"/>
        <v>40251.519</v>
      </c>
      <c r="AY109" s="36">
        <f t="shared" si="47"/>
        <v>13417.172999999999</v>
      </c>
      <c r="AZ109" s="36">
        <f t="shared" si="48"/>
        <v>0</v>
      </c>
    </row>
    <row r="110" spans="1:52" ht="14.45" x14ac:dyDescent="0.3">
      <c r="A110" s="5" t="s">
        <v>7</v>
      </c>
      <c r="B110" s="5" t="s">
        <v>8</v>
      </c>
      <c r="C110" s="5" t="s">
        <v>1359</v>
      </c>
      <c r="D110" s="2" t="s">
        <v>151</v>
      </c>
      <c r="E110" s="2" t="s">
        <v>150</v>
      </c>
      <c r="F110" s="2" t="s">
        <v>11</v>
      </c>
      <c r="G110" s="2" t="s">
        <v>12</v>
      </c>
      <c r="H110" s="2" t="s">
        <v>13</v>
      </c>
      <c r="I110" s="18">
        <v>28560</v>
      </c>
      <c r="J110" s="18">
        <v>42325.919999999998</v>
      </c>
      <c r="K110" s="18">
        <v>40698</v>
      </c>
      <c r="L110" s="18">
        <v>1627.92</v>
      </c>
      <c r="M110" s="18"/>
      <c r="N110" s="18"/>
      <c r="O110" s="18"/>
      <c r="P110" s="18"/>
      <c r="Q110" s="18"/>
      <c r="R110" s="18"/>
      <c r="S110" s="18">
        <v>1627.92</v>
      </c>
      <c r="T110" s="18"/>
      <c r="U110" s="18"/>
      <c r="V110" s="18"/>
      <c r="W110" s="18"/>
      <c r="X110" s="18"/>
      <c r="Y110" s="18"/>
      <c r="Z110" s="18"/>
      <c r="AA110" s="18"/>
      <c r="AB110" s="14">
        <f t="shared" si="30"/>
        <v>0</v>
      </c>
      <c r="AC110" s="14">
        <f t="shared" si="31"/>
        <v>0</v>
      </c>
      <c r="AD110" s="14">
        <f t="shared" si="32"/>
        <v>0</v>
      </c>
      <c r="AE110" s="14">
        <f t="shared" si="33"/>
        <v>0</v>
      </c>
      <c r="AF110" s="14">
        <f t="shared" si="34"/>
        <v>0</v>
      </c>
      <c r="AG110" s="14">
        <f t="shared" si="35"/>
        <v>0</v>
      </c>
      <c r="AH110" s="14">
        <f t="shared" si="36"/>
        <v>0.04</v>
      </c>
      <c r="AI110" s="14">
        <f t="shared" si="37"/>
        <v>0</v>
      </c>
      <c r="AJ110" s="14">
        <f t="shared" si="38"/>
        <v>0</v>
      </c>
      <c r="AK110" s="14">
        <f t="shared" si="39"/>
        <v>0</v>
      </c>
      <c r="AL110" s="14">
        <f t="shared" si="40"/>
        <v>0</v>
      </c>
      <c r="AM110" s="14">
        <f t="shared" si="41"/>
        <v>0</v>
      </c>
      <c r="AN110" s="14">
        <f t="shared" si="42"/>
        <v>0</v>
      </c>
      <c r="AO110" s="14">
        <f t="shared" si="43"/>
        <v>0</v>
      </c>
      <c r="AP110" s="14">
        <f t="shared" si="44"/>
        <v>0</v>
      </c>
      <c r="AQ110" s="25">
        <f t="shared" si="49"/>
        <v>0.04</v>
      </c>
      <c r="AR110" s="27">
        <f t="shared" si="50"/>
        <v>0</v>
      </c>
      <c r="AS110" s="27">
        <f t="shared" si="51"/>
        <v>1627.92</v>
      </c>
      <c r="AT110" s="27">
        <f t="shared" si="52"/>
        <v>0</v>
      </c>
      <c r="AU110" s="30">
        <f t="shared" si="60"/>
        <v>2441.88</v>
      </c>
      <c r="AV110" s="30">
        <f t="shared" si="61"/>
        <v>2441.88</v>
      </c>
      <c r="AW110" s="30"/>
      <c r="AX110" s="36">
        <f t="shared" si="46"/>
        <v>2441.88</v>
      </c>
      <c r="AY110" s="36">
        <f t="shared" si="47"/>
        <v>813.96</v>
      </c>
      <c r="AZ110" s="36">
        <f t="shared" si="48"/>
        <v>0</v>
      </c>
    </row>
    <row r="111" spans="1:52" ht="14.45" x14ac:dyDescent="0.3">
      <c r="A111" s="5" t="s">
        <v>7</v>
      </c>
      <c r="B111" s="5" t="s">
        <v>8</v>
      </c>
      <c r="C111" s="5" t="s">
        <v>1359</v>
      </c>
      <c r="D111" s="2" t="s">
        <v>152</v>
      </c>
      <c r="E111" s="2" t="s">
        <v>153</v>
      </c>
      <c r="F111" s="2" t="s">
        <v>16</v>
      </c>
      <c r="G111" s="2" t="s">
        <v>17</v>
      </c>
      <c r="H111" s="2" t="s">
        <v>13</v>
      </c>
      <c r="I111" s="18">
        <v>72300</v>
      </c>
      <c r="J111" s="18">
        <v>127350.13</v>
      </c>
      <c r="K111" s="18">
        <v>110980.5</v>
      </c>
      <c r="L111" s="18">
        <v>16369.630000000001</v>
      </c>
      <c r="M111" s="18"/>
      <c r="N111" s="18">
        <v>13872.56</v>
      </c>
      <c r="O111" s="18"/>
      <c r="P111" s="18"/>
      <c r="Q111" s="18"/>
      <c r="R111" s="18"/>
      <c r="S111" s="18"/>
      <c r="T111" s="18"/>
      <c r="U111" s="18"/>
      <c r="V111" s="18"/>
      <c r="W111" s="18"/>
      <c r="X111" s="18"/>
      <c r="Y111" s="18"/>
      <c r="Z111" s="18">
        <v>2497.0700000000002</v>
      </c>
      <c r="AA111" s="18"/>
      <c r="AB111" s="14">
        <f t="shared" si="30"/>
        <v>0</v>
      </c>
      <c r="AC111" s="14">
        <f t="shared" si="31"/>
        <v>0.125</v>
      </c>
      <c r="AD111" s="14">
        <f t="shared" si="32"/>
        <v>0</v>
      </c>
      <c r="AE111" s="14">
        <f t="shared" si="33"/>
        <v>0</v>
      </c>
      <c r="AF111" s="14">
        <f t="shared" si="34"/>
        <v>0</v>
      </c>
      <c r="AG111" s="14">
        <f t="shared" si="35"/>
        <v>0</v>
      </c>
      <c r="AH111" s="14">
        <f t="shared" si="36"/>
        <v>0</v>
      </c>
      <c r="AI111" s="14">
        <f t="shared" si="37"/>
        <v>0</v>
      </c>
      <c r="AJ111" s="14">
        <f t="shared" si="38"/>
        <v>0</v>
      </c>
      <c r="AK111" s="14">
        <f t="shared" si="39"/>
        <v>0</v>
      </c>
      <c r="AL111" s="14">
        <f t="shared" si="40"/>
        <v>0</v>
      </c>
      <c r="AM111" s="14">
        <f t="shared" si="41"/>
        <v>0</v>
      </c>
      <c r="AN111" s="14">
        <f t="shared" si="42"/>
        <v>0</v>
      </c>
      <c r="AO111" s="14">
        <f t="shared" si="43"/>
        <v>0.02</v>
      </c>
      <c r="AP111" s="14">
        <f t="shared" si="44"/>
        <v>0</v>
      </c>
      <c r="AQ111" s="25">
        <f t="shared" si="49"/>
        <v>0.14499999999999999</v>
      </c>
      <c r="AR111" s="27">
        <f t="shared" si="50"/>
        <v>13872.5625</v>
      </c>
      <c r="AS111" s="27">
        <f t="shared" si="51"/>
        <v>0</v>
      </c>
      <c r="AT111" s="27">
        <f t="shared" si="52"/>
        <v>2219.61</v>
      </c>
      <c r="AU111" s="30"/>
      <c r="AV111" s="30"/>
      <c r="AW111" s="30">
        <f>K111*$AU$1</f>
        <v>13317.66</v>
      </c>
      <c r="AX111" s="36">
        <f t="shared" si="46"/>
        <v>-13872.5625</v>
      </c>
      <c r="AY111" s="36">
        <f t="shared" si="47"/>
        <v>0</v>
      </c>
      <c r="AZ111" s="36">
        <f t="shared" si="48"/>
        <v>11098.05</v>
      </c>
    </row>
    <row r="112" spans="1:52" ht="14.45" x14ac:dyDescent="0.3">
      <c r="A112" s="5" t="s">
        <v>7</v>
      </c>
      <c r="B112" s="5" t="s">
        <v>8</v>
      </c>
      <c r="C112" s="5" t="s">
        <v>1359</v>
      </c>
      <c r="D112" s="2" t="s">
        <v>154</v>
      </c>
      <c r="E112" s="2" t="s">
        <v>150</v>
      </c>
      <c r="F112" s="2" t="s">
        <v>11</v>
      </c>
      <c r="G112" s="2" t="s">
        <v>12</v>
      </c>
      <c r="H112" s="2" t="s">
        <v>13</v>
      </c>
      <c r="I112" s="18">
        <v>802678</v>
      </c>
      <c r="J112" s="18">
        <v>827085.38</v>
      </c>
      <c r="K112" s="18">
        <v>795274.41</v>
      </c>
      <c r="L112" s="18">
        <v>31810.97</v>
      </c>
      <c r="M112" s="18"/>
      <c r="N112" s="18"/>
      <c r="O112" s="18"/>
      <c r="P112" s="18"/>
      <c r="Q112" s="18"/>
      <c r="R112" s="18"/>
      <c r="S112" s="18">
        <v>31810.97</v>
      </c>
      <c r="T112" s="18"/>
      <c r="U112" s="18"/>
      <c r="V112" s="18"/>
      <c r="W112" s="18"/>
      <c r="X112" s="18"/>
      <c r="Y112" s="18"/>
      <c r="Z112" s="18"/>
      <c r="AA112" s="18"/>
      <c r="AB112" s="14">
        <f t="shared" si="30"/>
        <v>0</v>
      </c>
      <c r="AC112" s="14">
        <f t="shared" si="31"/>
        <v>0</v>
      </c>
      <c r="AD112" s="14">
        <f t="shared" si="32"/>
        <v>0</v>
      </c>
      <c r="AE112" s="14">
        <f t="shared" si="33"/>
        <v>0</v>
      </c>
      <c r="AF112" s="14">
        <f t="shared" si="34"/>
        <v>0</v>
      </c>
      <c r="AG112" s="14">
        <f t="shared" si="35"/>
        <v>0</v>
      </c>
      <c r="AH112" s="14">
        <f t="shared" si="36"/>
        <v>0.04</v>
      </c>
      <c r="AI112" s="14">
        <f t="shared" si="37"/>
        <v>0</v>
      </c>
      <c r="AJ112" s="14">
        <f t="shared" si="38"/>
        <v>0</v>
      </c>
      <c r="AK112" s="14">
        <f t="shared" si="39"/>
        <v>0</v>
      </c>
      <c r="AL112" s="14">
        <f t="shared" si="40"/>
        <v>0</v>
      </c>
      <c r="AM112" s="14">
        <f t="shared" si="41"/>
        <v>0</v>
      </c>
      <c r="AN112" s="14">
        <f t="shared" si="42"/>
        <v>0</v>
      </c>
      <c r="AO112" s="14">
        <f t="shared" si="43"/>
        <v>0</v>
      </c>
      <c r="AP112" s="14">
        <f t="shared" si="44"/>
        <v>0</v>
      </c>
      <c r="AQ112" s="25">
        <f t="shared" si="49"/>
        <v>0.04</v>
      </c>
      <c r="AR112" s="27">
        <f t="shared" si="50"/>
        <v>0</v>
      </c>
      <c r="AS112" s="27">
        <f t="shared" si="51"/>
        <v>31810.976400000003</v>
      </c>
      <c r="AT112" s="27">
        <f t="shared" si="52"/>
        <v>0</v>
      </c>
      <c r="AU112" s="30">
        <f t="shared" ref="AU112:AU113" si="62">K112*$AU$2</f>
        <v>47716.464599999999</v>
      </c>
      <c r="AV112" s="30">
        <f t="shared" ref="AV112:AV113" si="63">K112*$AV$2</f>
        <v>47716.464599999999</v>
      </c>
      <c r="AW112" s="30"/>
      <c r="AX112" s="36">
        <f t="shared" si="46"/>
        <v>47716.464599999999</v>
      </c>
      <c r="AY112" s="36">
        <f t="shared" si="47"/>
        <v>15905.488199999996</v>
      </c>
      <c r="AZ112" s="36">
        <f t="shared" si="48"/>
        <v>0</v>
      </c>
    </row>
    <row r="113" spans="1:52" ht="14.45" x14ac:dyDescent="0.3">
      <c r="A113" s="5" t="s">
        <v>7</v>
      </c>
      <c r="B113" s="5" t="s">
        <v>8</v>
      </c>
      <c r="C113" s="5" t="s">
        <v>1359</v>
      </c>
      <c r="D113" s="2" t="s">
        <v>155</v>
      </c>
      <c r="E113" s="2" t="s">
        <v>150</v>
      </c>
      <c r="F113" s="2" t="s">
        <v>11</v>
      </c>
      <c r="G113" s="2" t="s">
        <v>12</v>
      </c>
      <c r="H113" s="2" t="s">
        <v>13</v>
      </c>
      <c r="I113" s="18">
        <v>714945</v>
      </c>
      <c r="J113" s="18">
        <v>738309.72000000009</v>
      </c>
      <c r="K113" s="18">
        <v>709913.18000000017</v>
      </c>
      <c r="L113" s="18">
        <v>28396.54</v>
      </c>
      <c r="M113" s="18"/>
      <c r="N113" s="18"/>
      <c r="O113" s="18"/>
      <c r="P113" s="18"/>
      <c r="Q113" s="18"/>
      <c r="R113" s="18"/>
      <c r="S113" s="18">
        <v>28396.54</v>
      </c>
      <c r="T113" s="18"/>
      <c r="U113" s="18"/>
      <c r="V113" s="18"/>
      <c r="W113" s="18"/>
      <c r="X113" s="18"/>
      <c r="Y113" s="18"/>
      <c r="Z113" s="18"/>
      <c r="AA113" s="18"/>
      <c r="AB113" s="14">
        <f t="shared" si="30"/>
        <v>0</v>
      </c>
      <c r="AC113" s="14">
        <f t="shared" si="31"/>
        <v>0</v>
      </c>
      <c r="AD113" s="14">
        <f t="shared" si="32"/>
        <v>0</v>
      </c>
      <c r="AE113" s="14">
        <f t="shared" si="33"/>
        <v>0</v>
      </c>
      <c r="AF113" s="14">
        <f t="shared" si="34"/>
        <v>0</v>
      </c>
      <c r="AG113" s="14">
        <f t="shared" si="35"/>
        <v>0</v>
      </c>
      <c r="AH113" s="14">
        <f t="shared" si="36"/>
        <v>0.04</v>
      </c>
      <c r="AI113" s="14">
        <f t="shared" si="37"/>
        <v>0</v>
      </c>
      <c r="AJ113" s="14">
        <f t="shared" si="38"/>
        <v>0</v>
      </c>
      <c r="AK113" s="14">
        <f t="shared" si="39"/>
        <v>0</v>
      </c>
      <c r="AL113" s="14">
        <f t="shared" si="40"/>
        <v>0</v>
      </c>
      <c r="AM113" s="14">
        <f t="shared" si="41"/>
        <v>0</v>
      </c>
      <c r="AN113" s="14">
        <f t="shared" si="42"/>
        <v>0</v>
      </c>
      <c r="AO113" s="14">
        <f t="shared" si="43"/>
        <v>0</v>
      </c>
      <c r="AP113" s="14">
        <f t="shared" si="44"/>
        <v>0</v>
      </c>
      <c r="AQ113" s="25">
        <f t="shared" si="49"/>
        <v>0.04</v>
      </c>
      <c r="AR113" s="27">
        <f t="shared" si="50"/>
        <v>0</v>
      </c>
      <c r="AS113" s="27">
        <f t="shared" si="51"/>
        <v>28396.527200000008</v>
      </c>
      <c r="AT113" s="27">
        <f t="shared" si="52"/>
        <v>0</v>
      </c>
      <c r="AU113" s="30">
        <f t="shared" si="62"/>
        <v>42594.79080000001</v>
      </c>
      <c r="AV113" s="30">
        <f t="shared" si="63"/>
        <v>42594.79080000001</v>
      </c>
      <c r="AW113" s="30"/>
      <c r="AX113" s="36">
        <f t="shared" si="46"/>
        <v>42594.79080000001</v>
      </c>
      <c r="AY113" s="36">
        <f t="shared" si="47"/>
        <v>14198.263600000002</v>
      </c>
      <c r="AZ113" s="36">
        <f t="shared" si="48"/>
        <v>0</v>
      </c>
    </row>
    <row r="114" spans="1:52" ht="14.45" x14ac:dyDescent="0.3">
      <c r="A114" s="5" t="s">
        <v>7</v>
      </c>
      <c r="B114" s="5" t="s">
        <v>8</v>
      </c>
      <c r="C114" s="5" t="s">
        <v>1359</v>
      </c>
      <c r="D114" s="2" t="s">
        <v>156</v>
      </c>
      <c r="E114" s="2" t="s">
        <v>141</v>
      </c>
      <c r="F114" s="2" t="s">
        <v>16</v>
      </c>
      <c r="G114" s="2" t="s">
        <v>17</v>
      </c>
      <c r="H114" s="2" t="s">
        <v>13</v>
      </c>
      <c r="I114" s="18">
        <v>167150</v>
      </c>
      <c r="J114" s="18">
        <v>305182.46999999997</v>
      </c>
      <c r="K114" s="18">
        <v>299198.5</v>
      </c>
      <c r="L114" s="18">
        <v>5983.97</v>
      </c>
      <c r="M114" s="18"/>
      <c r="N114" s="18"/>
      <c r="O114" s="18"/>
      <c r="P114" s="18"/>
      <c r="Q114" s="18"/>
      <c r="R114" s="18"/>
      <c r="S114" s="18"/>
      <c r="T114" s="18"/>
      <c r="U114" s="18"/>
      <c r="V114" s="18"/>
      <c r="W114" s="18"/>
      <c r="X114" s="18"/>
      <c r="Y114" s="18"/>
      <c r="Z114" s="18">
        <v>5983.97</v>
      </c>
      <c r="AA114" s="18"/>
      <c r="AB114" s="14">
        <f t="shared" si="30"/>
        <v>0</v>
      </c>
      <c r="AC114" s="14">
        <f t="shared" si="31"/>
        <v>0</v>
      </c>
      <c r="AD114" s="14">
        <f t="shared" si="32"/>
        <v>0</v>
      </c>
      <c r="AE114" s="14">
        <f t="shared" si="33"/>
        <v>0</v>
      </c>
      <c r="AF114" s="14">
        <f t="shared" si="34"/>
        <v>0</v>
      </c>
      <c r="AG114" s="14">
        <f t="shared" si="35"/>
        <v>0</v>
      </c>
      <c r="AH114" s="14">
        <f t="shared" si="36"/>
        <v>0</v>
      </c>
      <c r="AI114" s="14">
        <f t="shared" si="37"/>
        <v>0</v>
      </c>
      <c r="AJ114" s="14">
        <f t="shared" si="38"/>
        <v>0</v>
      </c>
      <c r="AK114" s="14">
        <f t="shared" si="39"/>
        <v>0</v>
      </c>
      <c r="AL114" s="14">
        <f t="shared" si="40"/>
        <v>0</v>
      </c>
      <c r="AM114" s="14">
        <f t="shared" si="41"/>
        <v>0</v>
      </c>
      <c r="AN114" s="14">
        <f t="shared" si="42"/>
        <v>0</v>
      </c>
      <c r="AO114" s="14">
        <f t="shared" si="43"/>
        <v>0.02</v>
      </c>
      <c r="AP114" s="14">
        <f t="shared" si="44"/>
        <v>0</v>
      </c>
      <c r="AQ114" s="25">
        <f t="shared" si="49"/>
        <v>0.02</v>
      </c>
      <c r="AR114" s="27">
        <f t="shared" si="50"/>
        <v>0</v>
      </c>
      <c r="AS114" s="27">
        <f t="shared" si="51"/>
        <v>0</v>
      </c>
      <c r="AT114" s="27">
        <f t="shared" si="52"/>
        <v>5983.97</v>
      </c>
      <c r="AU114" s="30"/>
      <c r="AV114" s="30"/>
      <c r="AW114" s="30">
        <f t="shared" ref="AW114:AW137" si="64">K114*$AU$1</f>
        <v>35903.82</v>
      </c>
      <c r="AX114" s="36">
        <f t="shared" si="46"/>
        <v>0</v>
      </c>
      <c r="AY114" s="36">
        <f t="shared" si="47"/>
        <v>0</v>
      </c>
      <c r="AZ114" s="36">
        <f t="shared" si="48"/>
        <v>29919.85</v>
      </c>
    </row>
    <row r="115" spans="1:52" ht="14.45" x14ac:dyDescent="0.3">
      <c r="A115" s="5" t="s">
        <v>7</v>
      </c>
      <c r="B115" s="5" t="s">
        <v>8</v>
      </c>
      <c r="C115" s="5" t="s">
        <v>1359</v>
      </c>
      <c r="D115" s="2" t="s">
        <v>157</v>
      </c>
      <c r="E115" s="2" t="s">
        <v>158</v>
      </c>
      <c r="F115" s="2" t="s">
        <v>16</v>
      </c>
      <c r="G115" s="2" t="s">
        <v>100</v>
      </c>
      <c r="H115" s="2" t="s">
        <v>13</v>
      </c>
      <c r="I115" s="18">
        <v>231290</v>
      </c>
      <c r="J115" s="18">
        <v>1001037.8900000001</v>
      </c>
      <c r="K115" s="18">
        <v>981409.69000000006</v>
      </c>
      <c r="L115" s="18">
        <v>19628.2</v>
      </c>
      <c r="M115" s="18"/>
      <c r="N115" s="18"/>
      <c r="O115" s="18"/>
      <c r="P115" s="18"/>
      <c r="Q115" s="18"/>
      <c r="R115" s="18"/>
      <c r="S115" s="18"/>
      <c r="T115" s="18"/>
      <c r="U115" s="18"/>
      <c r="V115" s="18"/>
      <c r="W115" s="18"/>
      <c r="X115" s="18"/>
      <c r="Y115" s="18"/>
      <c r="Z115" s="18">
        <v>19628.2</v>
      </c>
      <c r="AA115" s="18"/>
      <c r="AB115" s="14">
        <f t="shared" si="30"/>
        <v>0</v>
      </c>
      <c r="AC115" s="14">
        <f t="shared" si="31"/>
        <v>0</v>
      </c>
      <c r="AD115" s="14">
        <f t="shared" si="32"/>
        <v>0</v>
      </c>
      <c r="AE115" s="14">
        <f t="shared" si="33"/>
        <v>0</v>
      </c>
      <c r="AF115" s="14">
        <f t="shared" si="34"/>
        <v>0</v>
      </c>
      <c r="AG115" s="14">
        <f t="shared" si="35"/>
        <v>0</v>
      </c>
      <c r="AH115" s="14">
        <f t="shared" si="36"/>
        <v>0</v>
      </c>
      <c r="AI115" s="14">
        <f t="shared" si="37"/>
        <v>0</v>
      </c>
      <c r="AJ115" s="14">
        <f t="shared" si="38"/>
        <v>0</v>
      </c>
      <c r="AK115" s="14">
        <f t="shared" si="39"/>
        <v>0</v>
      </c>
      <c r="AL115" s="14">
        <f t="shared" si="40"/>
        <v>0</v>
      </c>
      <c r="AM115" s="14">
        <f t="shared" si="41"/>
        <v>0</v>
      </c>
      <c r="AN115" s="14">
        <f t="shared" si="42"/>
        <v>0</v>
      </c>
      <c r="AO115" s="14">
        <f t="shared" si="43"/>
        <v>0.02</v>
      </c>
      <c r="AP115" s="14">
        <f t="shared" si="44"/>
        <v>0</v>
      </c>
      <c r="AQ115" s="25">
        <f t="shared" si="49"/>
        <v>0.02</v>
      </c>
      <c r="AR115" s="27">
        <f t="shared" si="50"/>
        <v>0</v>
      </c>
      <c r="AS115" s="27">
        <f t="shared" si="51"/>
        <v>0</v>
      </c>
      <c r="AT115" s="27">
        <f t="shared" si="52"/>
        <v>19628.193800000001</v>
      </c>
      <c r="AU115" s="30"/>
      <c r="AV115" s="30"/>
      <c r="AW115" s="30">
        <f t="shared" si="64"/>
        <v>117769.16280000001</v>
      </c>
      <c r="AX115" s="36">
        <f t="shared" si="46"/>
        <v>0</v>
      </c>
      <c r="AY115" s="36">
        <f t="shared" si="47"/>
        <v>0</v>
      </c>
      <c r="AZ115" s="36">
        <f t="shared" si="48"/>
        <v>98140.969000000012</v>
      </c>
    </row>
    <row r="116" spans="1:52" ht="14.45" x14ac:dyDescent="0.3">
      <c r="A116" s="5" t="s">
        <v>7</v>
      </c>
      <c r="B116" s="5" t="s">
        <v>8</v>
      </c>
      <c r="C116" s="5" t="s">
        <v>1359</v>
      </c>
      <c r="D116" s="2" t="s">
        <v>159</v>
      </c>
      <c r="E116" s="2" t="s">
        <v>158</v>
      </c>
      <c r="F116" s="2" t="s">
        <v>16</v>
      </c>
      <c r="G116" s="2" t="s">
        <v>100</v>
      </c>
      <c r="H116" s="2" t="s">
        <v>13</v>
      </c>
      <c r="I116" s="18">
        <v>99585</v>
      </c>
      <c r="J116" s="18">
        <v>430747.33999999997</v>
      </c>
      <c r="K116" s="18">
        <v>399339.65</v>
      </c>
      <c r="L116" s="18">
        <v>31407.690000000002</v>
      </c>
      <c r="M116" s="18"/>
      <c r="N116" s="18">
        <v>22961.66</v>
      </c>
      <c r="O116" s="18"/>
      <c r="P116" s="18"/>
      <c r="Q116" s="18"/>
      <c r="R116" s="18"/>
      <c r="S116" s="18"/>
      <c r="T116" s="18"/>
      <c r="U116" s="18"/>
      <c r="V116" s="18"/>
      <c r="W116" s="18"/>
      <c r="X116" s="18"/>
      <c r="Y116" s="18"/>
      <c r="Z116" s="18">
        <v>8446.0300000000007</v>
      </c>
      <c r="AA116" s="18"/>
      <c r="AB116" s="14">
        <f t="shared" si="30"/>
        <v>0</v>
      </c>
      <c r="AC116" s="14">
        <f t="shared" si="31"/>
        <v>0.125</v>
      </c>
      <c r="AD116" s="14">
        <f t="shared" si="32"/>
        <v>0</v>
      </c>
      <c r="AE116" s="14">
        <f t="shared" si="33"/>
        <v>0</v>
      </c>
      <c r="AF116" s="14">
        <f t="shared" si="34"/>
        <v>0</v>
      </c>
      <c r="AG116" s="14">
        <f t="shared" si="35"/>
        <v>0</v>
      </c>
      <c r="AH116" s="14">
        <f t="shared" si="36"/>
        <v>0</v>
      </c>
      <c r="AI116" s="14">
        <f t="shared" si="37"/>
        <v>0</v>
      </c>
      <c r="AJ116" s="14">
        <f t="shared" si="38"/>
        <v>0</v>
      </c>
      <c r="AK116" s="14">
        <f t="shared" si="39"/>
        <v>0</v>
      </c>
      <c r="AL116" s="14">
        <f t="shared" si="40"/>
        <v>0</v>
      </c>
      <c r="AM116" s="14">
        <f t="shared" si="41"/>
        <v>0</v>
      </c>
      <c r="AN116" s="14">
        <f t="shared" si="42"/>
        <v>0</v>
      </c>
      <c r="AO116" s="14">
        <f t="shared" si="43"/>
        <v>0.02</v>
      </c>
      <c r="AP116" s="14">
        <f t="shared" si="44"/>
        <v>0</v>
      </c>
      <c r="AQ116" s="25">
        <f t="shared" si="49"/>
        <v>0.14499999999999999</v>
      </c>
      <c r="AR116" s="27">
        <f t="shared" si="50"/>
        <v>49917.456250000003</v>
      </c>
      <c r="AS116" s="27">
        <f t="shared" si="51"/>
        <v>0</v>
      </c>
      <c r="AT116" s="27">
        <f t="shared" si="52"/>
        <v>7986.7930000000006</v>
      </c>
      <c r="AU116" s="30"/>
      <c r="AV116" s="30"/>
      <c r="AW116" s="30">
        <f t="shared" si="64"/>
        <v>47920.758000000002</v>
      </c>
      <c r="AX116" s="36">
        <f t="shared" si="46"/>
        <v>-49917.456250000003</v>
      </c>
      <c r="AY116" s="36">
        <f t="shared" si="47"/>
        <v>0</v>
      </c>
      <c r="AZ116" s="36">
        <f t="shared" si="48"/>
        <v>39933.965000000004</v>
      </c>
    </row>
    <row r="117" spans="1:52" ht="14.45" x14ac:dyDescent="0.3">
      <c r="A117" s="5" t="s">
        <v>7</v>
      </c>
      <c r="B117" s="5" t="s">
        <v>8</v>
      </c>
      <c r="C117" s="5" t="s">
        <v>1359</v>
      </c>
      <c r="D117" s="2" t="s">
        <v>160</v>
      </c>
      <c r="E117" s="2" t="s">
        <v>158</v>
      </c>
      <c r="F117" s="2" t="s">
        <v>16</v>
      </c>
      <c r="G117" s="2" t="s">
        <v>100</v>
      </c>
      <c r="H117" s="2" t="s">
        <v>13</v>
      </c>
      <c r="I117" s="18">
        <v>454080</v>
      </c>
      <c r="J117" s="18">
        <v>1366793.84</v>
      </c>
      <c r="K117" s="18">
        <v>1290132.31</v>
      </c>
      <c r="L117" s="18">
        <v>76661.53</v>
      </c>
      <c r="M117" s="18"/>
      <c r="N117" s="18">
        <v>49861.65</v>
      </c>
      <c r="O117" s="18"/>
      <c r="P117" s="18"/>
      <c r="Q117" s="18"/>
      <c r="R117" s="18"/>
      <c r="S117" s="18"/>
      <c r="T117" s="18"/>
      <c r="U117" s="18"/>
      <c r="V117" s="18"/>
      <c r="W117" s="18"/>
      <c r="X117" s="18"/>
      <c r="Y117" s="18"/>
      <c r="Z117" s="18">
        <v>26799.88</v>
      </c>
      <c r="AA117" s="18"/>
      <c r="AB117" s="14">
        <f t="shared" si="30"/>
        <v>0</v>
      </c>
      <c r="AC117" s="14">
        <f t="shared" si="31"/>
        <v>0.125</v>
      </c>
      <c r="AD117" s="14">
        <f t="shared" si="32"/>
        <v>0</v>
      </c>
      <c r="AE117" s="14">
        <f t="shared" si="33"/>
        <v>0</v>
      </c>
      <c r="AF117" s="14">
        <f t="shared" si="34"/>
        <v>0</v>
      </c>
      <c r="AG117" s="14">
        <f t="shared" si="35"/>
        <v>0</v>
      </c>
      <c r="AH117" s="14">
        <f t="shared" si="36"/>
        <v>0</v>
      </c>
      <c r="AI117" s="14">
        <f t="shared" si="37"/>
        <v>0</v>
      </c>
      <c r="AJ117" s="14">
        <f t="shared" si="38"/>
        <v>0</v>
      </c>
      <c r="AK117" s="14">
        <f t="shared" si="39"/>
        <v>0</v>
      </c>
      <c r="AL117" s="14">
        <f t="shared" si="40"/>
        <v>0</v>
      </c>
      <c r="AM117" s="14">
        <f t="shared" si="41"/>
        <v>0</v>
      </c>
      <c r="AN117" s="14">
        <f t="shared" si="42"/>
        <v>0</v>
      </c>
      <c r="AO117" s="14">
        <f t="shared" si="43"/>
        <v>0.02</v>
      </c>
      <c r="AP117" s="14">
        <f t="shared" si="44"/>
        <v>0</v>
      </c>
      <c r="AQ117" s="25">
        <f t="shared" si="49"/>
        <v>0.14499999999999999</v>
      </c>
      <c r="AR117" s="27">
        <f t="shared" si="50"/>
        <v>161266.53875000001</v>
      </c>
      <c r="AS117" s="27">
        <f t="shared" si="51"/>
        <v>0</v>
      </c>
      <c r="AT117" s="27">
        <f t="shared" si="52"/>
        <v>25802.646200000003</v>
      </c>
      <c r="AU117" s="30"/>
      <c r="AV117" s="30"/>
      <c r="AW117" s="30">
        <f t="shared" si="64"/>
        <v>154815.87719999999</v>
      </c>
      <c r="AX117" s="36">
        <f t="shared" si="46"/>
        <v>-161266.53875000001</v>
      </c>
      <c r="AY117" s="36">
        <f t="shared" si="47"/>
        <v>0</v>
      </c>
      <c r="AZ117" s="36">
        <f t="shared" si="48"/>
        <v>129013.23099999999</v>
      </c>
    </row>
    <row r="118" spans="1:52" ht="14.45" x14ac:dyDescent="0.3">
      <c r="A118" s="5" t="s">
        <v>7</v>
      </c>
      <c r="B118" s="5" t="s">
        <v>8</v>
      </c>
      <c r="C118" s="5" t="s">
        <v>1359</v>
      </c>
      <c r="D118" s="2" t="s">
        <v>161</v>
      </c>
      <c r="E118" s="2" t="s">
        <v>158</v>
      </c>
      <c r="F118" s="2" t="s">
        <v>16</v>
      </c>
      <c r="G118" s="2" t="s">
        <v>100</v>
      </c>
      <c r="H118" s="2" t="s">
        <v>13</v>
      </c>
      <c r="I118" s="18">
        <v>60727700</v>
      </c>
      <c r="J118" s="18">
        <v>37162317.18</v>
      </c>
      <c r="K118" s="18">
        <v>34397489.440000013</v>
      </c>
      <c r="L118" s="18">
        <v>2764827.7399999993</v>
      </c>
      <c r="M118" s="18"/>
      <c r="N118" s="18">
        <v>2036154.8899999992</v>
      </c>
      <c r="O118" s="18"/>
      <c r="P118" s="18"/>
      <c r="Q118" s="18"/>
      <c r="R118" s="18"/>
      <c r="S118" s="18"/>
      <c r="T118" s="18"/>
      <c r="U118" s="18"/>
      <c r="V118" s="18"/>
      <c r="W118" s="18"/>
      <c r="X118" s="18"/>
      <c r="Y118" s="18"/>
      <c r="Z118" s="18">
        <v>728672.85</v>
      </c>
      <c r="AA118" s="18"/>
      <c r="AB118" s="14">
        <f t="shared" si="30"/>
        <v>0</v>
      </c>
      <c r="AC118" s="14">
        <f t="shared" si="31"/>
        <v>0.125</v>
      </c>
      <c r="AD118" s="14">
        <f t="shared" si="32"/>
        <v>0</v>
      </c>
      <c r="AE118" s="14">
        <f t="shared" si="33"/>
        <v>0</v>
      </c>
      <c r="AF118" s="14">
        <f t="shared" si="34"/>
        <v>0</v>
      </c>
      <c r="AG118" s="14">
        <f t="shared" si="35"/>
        <v>0</v>
      </c>
      <c r="AH118" s="14">
        <f t="shared" si="36"/>
        <v>0</v>
      </c>
      <c r="AI118" s="14">
        <f t="shared" si="37"/>
        <v>0</v>
      </c>
      <c r="AJ118" s="14">
        <f t="shared" si="38"/>
        <v>0</v>
      </c>
      <c r="AK118" s="14">
        <f t="shared" si="39"/>
        <v>0</v>
      </c>
      <c r="AL118" s="14">
        <f t="shared" si="40"/>
        <v>0</v>
      </c>
      <c r="AM118" s="14">
        <f t="shared" si="41"/>
        <v>0</v>
      </c>
      <c r="AN118" s="14">
        <f t="shared" si="42"/>
        <v>0</v>
      </c>
      <c r="AO118" s="14">
        <f t="shared" si="43"/>
        <v>0.02</v>
      </c>
      <c r="AP118" s="14">
        <f t="shared" si="44"/>
        <v>0</v>
      </c>
      <c r="AQ118" s="25">
        <f t="shared" si="49"/>
        <v>0.14499999999999999</v>
      </c>
      <c r="AR118" s="27">
        <f t="shared" si="50"/>
        <v>4299686.1800000016</v>
      </c>
      <c r="AS118" s="27">
        <f t="shared" si="51"/>
        <v>0</v>
      </c>
      <c r="AT118" s="27">
        <f t="shared" si="52"/>
        <v>687949.78880000021</v>
      </c>
      <c r="AU118" s="30"/>
      <c r="AV118" s="30"/>
      <c r="AW118" s="30">
        <f t="shared" si="64"/>
        <v>4127698.7328000013</v>
      </c>
      <c r="AX118" s="36">
        <f t="shared" si="46"/>
        <v>-4299686.1800000016</v>
      </c>
      <c r="AY118" s="36">
        <f t="shared" si="47"/>
        <v>0</v>
      </c>
      <c r="AZ118" s="36">
        <f t="shared" si="48"/>
        <v>3439748.9440000011</v>
      </c>
    </row>
    <row r="119" spans="1:52" ht="14.45" x14ac:dyDescent="0.3">
      <c r="A119" s="5" t="s">
        <v>7</v>
      </c>
      <c r="B119" s="5" t="s">
        <v>8</v>
      </c>
      <c r="C119" s="5" t="s">
        <v>1359</v>
      </c>
      <c r="D119" s="2" t="s">
        <v>162</v>
      </c>
      <c r="E119" s="2" t="s">
        <v>163</v>
      </c>
      <c r="F119" s="2" t="s">
        <v>16</v>
      </c>
      <c r="G119" s="2" t="s">
        <v>100</v>
      </c>
      <c r="H119" s="2" t="s">
        <v>13</v>
      </c>
      <c r="I119" s="18">
        <v>7551100</v>
      </c>
      <c r="J119" s="18">
        <v>8019417.8999999994</v>
      </c>
      <c r="K119" s="18">
        <v>7862174.4099999983</v>
      </c>
      <c r="L119" s="18">
        <v>157243.49</v>
      </c>
      <c r="M119" s="18"/>
      <c r="N119" s="18"/>
      <c r="O119" s="18"/>
      <c r="P119" s="18"/>
      <c r="Q119" s="18"/>
      <c r="R119" s="18"/>
      <c r="S119" s="18"/>
      <c r="T119" s="18"/>
      <c r="U119" s="18"/>
      <c r="V119" s="18"/>
      <c r="W119" s="18"/>
      <c r="X119" s="18"/>
      <c r="Y119" s="18"/>
      <c r="Z119" s="18">
        <v>157243.49</v>
      </c>
      <c r="AA119" s="18"/>
      <c r="AB119" s="14">
        <f t="shared" si="30"/>
        <v>0</v>
      </c>
      <c r="AC119" s="14">
        <f t="shared" si="31"/>
        <v>0</v>
      </c>
      <c r="AD119" s="14">
        <f t="shared" si="32"/>
        <v>0</v>
      </c>
      <c r="AE119" s="14">
        <f t="shared" si="33"/>
        <v>0</v>
      </c>
      <c r="AF119" s="14">
        <f t="shared" si="34"/>
        <v>0</v>
      </c>
      <c r="AG119" s="14">
        <f t="shared" si="35"/>
        <v>0</v>
      </c>
      <c r="AH119" s="14">
        <f t="shared" si="36"/>
        <v>0</v>
      </c>
      <c r="AI119" s="14">
        <f t="shared" si="37"/>
        <v>0</v>
      </c>
      <c r="AJ119" s="14">
        <f t="shared" si="38"/>
        <v>0</v>
      </c>
      <c r="AK119" s="14">
        <f t="shared" si="39"/>
        <v>0</v>
      </c>
      <c r="AL119" s="14">
        <f t="shared" si="40"/>
        <v>0</v>
      </c>
      <c r="AM119" s="14">
        <f t="shared" si="41"/>
        <v>0</v>
      </c>
      <c r="AN119" s="14">
        <f t="shared" si="42"/>
        <v>0</v>
      </c>
      <c r="AO119" s="14">
        <f t="shared" si="43"/>
        <v>0.02</v>
      </c>
      <c r="AP119" s="14">
        <f t="shared" si="44"/>
        <v>0</v>
      </c>
      <c r="AQ119" s="25">
        <f t="shared" si="49"/>
        <v>0.02</v>
      </c>
      <c r="AR119" s="27">
        <f t="shared" si="50"/>
        <v>0</v>
      </c>
      <c r="AS119" s="27">
        <f t="shared" si="51"/>
        <v>0</v>
      </c>
      <c r="AT119" s="27">
        <f t="shared" si="52"/>
        <v>157243.48819999996</v>
      </c>
      <c r="AU119" s="30"/>
      <c r="AV119" s="30"/>
      <c r="AW119" s="30">
        <f t="shared" si="64"/>
        <v>943460.92919999978</v>
      </c>
      <c r="AX119" s="36">
        <f t="shared" si="46"/>
        <v>0</v>
      </c>
      <c r="AY119" s="36">
        <f t="shared" si="47"/>
        <v>0</v>
      </c>
      <c r="AZ119" s="36">
        <f t="shared" si="48"/>
        <v>786217.44099999988</v>
      </c>
    </row>
    <row r="120" spans="1:52" ht="14.45" x14ac:dyDescent="0.3">
      <c r="A120" s="5" t="s">
        <v>7</v>
      </c>
      <c r="B120" s="5" t="s">
        <v>8</v>
      </c>
      <c r="C120" s="5" t="s">
        <v>1359</v>
      </c>
      <c r="D120" s="2" t="s">
        <v>162</v>
      </c>
      <c r="E120" s="2" t="s">
        <v>158</v>
      </c>
      <c r="F120" s="2" t="s">
        <v>16</v>
      </c>
      <c r="G120" s="2" t="s">
        <v>100</v>
      </c>
      <c r="H120" s="2" t="s">
        <v>13</v>
      </c>
      <c r="I120" s="18">
        <v>7218480</v>
      </c>
      <c r="J120" s="18">
        <v>7715546.669999999</v>
      </c>
      <c r="K120" s="18">
        <v>7433109.1700000009</v>
      </c>
      <c r="L120" s="18">
        <v>282437.5</v>
      </c>
      <c r="M120" s="18"/>
      <c r="N120" s="18">
        <v>131152.29999999999</v>
      </c>
      <c r="O120" s="18"/>
      <c r="P120" s="18"/>
      <c r="Q120" s="18"/>
      <c r="R120" s="18"/>
      <c r="S120" s="18"/>
      <c r="T120" s="18"/>
      <c r="U120" s="18"/>
      <c r="V120" s="18"/>
      <c r="W120" s="18"/>
      <c r="X120" s="18"/>
      <c r="Y120" s="18"/>
      <c r="Z120" s="18">
        <v>151285.20000000001</v>
      </c>
      <c r="AA120" s="18"/>
      <c r="AB120" s="14">
        <f t="shared" si="30"/>
        <v>0</v>
      </c>
      <c r="AC120" s="14">
        <f t="shared" si="31"/>
        <v>0.125</v>
      </c>
      <c r="AD120" s="14">
        <f t="shared" si="32"/>
        <v>0</v>
      </c>
      <c r="AE120" s="14">
        <f t="shared" si="33"/>
        <v>0</v>
      </c>
      <c r="AF120" s="14">
        <f t="shared" si="34"/>
        <v>0</v>
      </c>
      <c r="AG120" s="14">
        <f t="shared" si="35"/>
        <v>0</v>
      </c>
      <c r="AH120" s="14">
        <f t="shared" si="36"/>
        <v>0</v>
      </c>
      <c r="AI120" s="14">
        <f t="shared" si="37"/>
        <v>0</v>
      </c>
      <c r="AJ120" s="14">
        <f t="shared" si="38"/>
        <v>0</v>
      </c>
      <c r="AK120" s="14">
        <f t="shared" si="39"/>
        <v>0</v>
      </c>
      <c r="AL120" s="14">
        <f t="shared" si="40"/>
        <v>0</v>
      </c>
      <c r="AM120" s="14">
        <f t="shared" si="41"/>
        <v>0</v>
      </c>
      <c r="AN120" s="14">
        <f t="shared" si="42"/>
        <v>0</v>
      </c>
      <c r="AO120" s="14">
        <f t="shared" si="43"/>
        <v>0.02</v>
      </c>
      <c r="AP120" s="14">
        <f t="shared" si="44"/>
        <v>0</v>
      </c>
      <c r="AQ120" s="25">
        <f t="shared" si="49"/>
        <v>0.14499999999999999</v>
      </c>
      <c r="AR120" s="27">
        <f t="shared" si="50"/>
        <v>929138.64625000011</v>
      </c>
      <c r="AS120" s="27">
        <f t="shared" si="51"/>
        <v>0</v>
      </c>
      <c r="AT120" s="27">
        <f t="shared" si="52"/>
        <v>148662.18340000001</v>
      </c>
      <c r="AU120" s="30"/>
      <c r="AV120" s="30"/>
      <c r="AW120" s="30">
        <f t="shared" si="64"/>
        <v>891973.10040000011</v>
      </c>
      <c r="AX120" s="36">
        <f t="shared" si="46"/>
        <v>-929138.64625000011</v>
      </c>
      <c r="AY120" s="36">
        <f t="shared" si="47"/>
        <v>0</v>
      </c>
      <c r="AZ120" s="36">
        <f t="shared" si="48"/>
        <v>743310.91700000013</v>
      </c>
    </row>
    <row r="121" spans="1:52" ht="14.45" x14ac:dyDescent="0.3">
      <c r="A121" s="5" t="s">
        <v>7</v>
      </c>
      <c r="B121" s="5" t="s">
        <v>8</v>
      </c>
      <c r="C121" s="5" t="s">
        <v>1359</v>
      </c>
      <c r="D121" s="2" t="s">
        <v>164</v>
      </c>
      <c r="E121" s="2" t="s">
        <v>158</v>
      </c>
      <c r="F121" s="2" t="s">
        <v>16</v>
      </c>
      <c r="G121" s="2" t="s">
        <v>100</v>
      </c>
      <c r="H121" s="2" t="s">
        <v>13</v>
      </c>
      <c r="I121" s="18">
        <v>849250</v>
      </c>
      <c r="J121" s="18">
        <v>907739.32</v>
      </c>
      <c r="K121" s="18">
        <v>876388.68</v>
      </c>
      <c r="L121" s="18">
        <v>31350.639999999999</v>
      </c>
      <c r="M121" s="18"/>
      <c r="N121" s="18">
        <v>13551.83</v>
      </c>
      <c r="O121" s="18"/>
      <c r="P121" s="18"/>
      <c r="Q121" s="18"/>
      <c r="R121" s="18"/>
      <c r="S121" s="18"/>
      <c r="T121" s="18"/>
      <c r="U121" s="18"/>
      <c r="V121" s="18"/>
      <c r="W121" s="18"/>
      <c r="X121" s="18"/>
      <c r="Y121" s="18"/>
      <c r="Z121" s="18">
        <v>17798.809999999998</v>
      </c>
      <c r="AA121" s="18"/>
      <c r="AB121" s="14">
        <f t="shared" si="30"/>
        <v>0</v>
      </c>
      <c r="AC121" s="14">
        <f t="shared" si="31"/>
        <v>0.125</v>
      </c>
      <c r="AD121" s="14">
        <f t="shared" si="32"/>
        <v>0</v>
      </c>
      <c r="AE121" s="14">
        <f t="shared" si="33"/>
        <v>0</v>
      </c>
      <c r="AF121" s="14">
        <f t="shared" si="34"/>
        <v>0</v>
      </c>
      <c r="AG121" s="14">
        <f t="shared" si="35"/>
        <v>0</v>
      </c>
      <c r="AH121" s="14">
        <f t="shared" si="36"/>
        <v>0</v>
      </c>
      <c r="AI121" s="14">
        <f t="shared" si="37"/>
        <v>0</v>
      </c>
      <c r="AJ121" s="14">
        <f t="shared" si="38"/>
        <v>0</v>
      </c>
      <c r="AK121" s="14">
        <f t="shared" si="39"/>
        <v>0</v>
      </c>
      <c r="AL121" s="14">
        <f t="shared" si="40"/>
        <v>0</v>
      </c>
      <c r="AM121" s="14">
        <f t="shared" si="41"/>
        <v>0</v>
      </c>
      <c r="AN121" s="14">
        <f t="shared" si="42"/>
        <v>0</v>
      </c>
      <c r="AO121" s="14">
        <f t="shared" si="43"/>
        <v>0.02</v>
      </c>
      <c r="AP121" s="14">
        <f t="shared" si="44"/>
        <v>0</v>
      </c>
      <c r="AQ121" s="25">
        <f t="shared" si="49"/>
        <v>0.14499999999999999</v>
      </c>
      <c r="AR121" s="27">
        <f t="shared" si="50"/>
        <v>109548.58500000001</v>
      </c>
      <c r="AS121" s="27">
        <f t="shared" si="51"/>
        <v>0</v>
      </c>
      <c r="AT121" s="27">
        <f t="shared" si="52"/>
        <v>17527.7736</v>
      </c>
      <c r="AU121" s="30"/>
      <c r="AV121" s="30"/>
      <c r="AW121" s="30">
        <f t="shared" si="64"/>
        <v>105166.6416</v>
      </c>
      <c r="AX121" s="36">
        <f t="shared" si="46"/>
        <v>-109548.58500000001</v>
      </c>
      <c r="AY121" s="36">
        <f t="shared" si="47"/>
        <v>0</v>
      </c>
      <c r="AZ121" s="36">
        <f t="shared" si="48"/>
        <v>87638.868000000002</v>
      </c>
    </row>
    <row r="122" spans="1:52" ht="14.45" x14ac:dyDescent="0.3">
      <c r="A122" s="5" t="s">
        <v>7</v>
      </c>
      <c r="B122" s="5" t="s">
        <v>8</v>
      </c>
      <c r="C122" s="5" t="s">
        <v>1359</v>
      </c>
      <c r="D122" s="2" t="s">
        <v>165</v>
      </c>
      <c r="E122" s="2" t="s">
        <v>158</v>
      </c>
      <c r="F122" s="2" t="s">
        <v>16</v>
      </c>
      <c r="G122" s="2" t="s">
        <v>100</v>
      </c>
      <c r="H122" s="2" t="s">
        <v>13</v>
      </c>
      <c r="I122" s="18">
        <v>1095450</v>
      </c>
      <c r="J122" s="18">
        <v>1042495.8000000002</v>
      </c>
      <c r="K122" s="18">
        <v>1022054.71</v>
      </c>
      <c r="L122" s="18">
        <v>20441.09</v>
      </c>
      <c r="M122" s="18"/>
      <c r="N122" s="18"/>
      <c r="O122" s="18"/>
      <c r="P122" s="18"/>
      <c r="Q122" s="18"/>
      <c r="R122" s="18"/>
      <c r="S122" s="18"/>
      <c r="T122" s="18"/>
      <c r="U122" s="18"/>
      <c r="V122" s="18"/>
      <c r="W122" s="18"/>
      <c r="X122" s="18"/>
      <c r="Y122" s="18"/>
      <c r="Z122" s="18">
        <v>20441.09</v>
      </c>
      <c r="AA122" s="18"/>
      <c r="AB122" s="14">
        <f t="shared" si="30"/>
        <v>0</v>
      </c>
      <c r="AC122" s="14">
        <f t="shared" si="31"/>
        <v>0</v>
      </c>
      <c r="AD122" s="14">
        <f t="shared" si="32"/>
        <v>0</v>
      </c>
      <c r="AE122" s="14">
        <f t="shared" si="33"/>
        <v>0</v>
      </c>
      <c r="AF122" s="14">
        <f t="shared" si="34"/>
        <v>0</v>
      </c>
      <c r="AG122" s="14">
        <f t="shared" si="35"/>
        <v>0</v>
      </c>
      <c r="AH122" s="14">
        <f t="shared" si="36"/>
        <v>0</v>
      </c>
      <c r="AI122" s="14">
        <f t="shared" si="37"/>
        <v>0</v>
      </c>
      <c r="AJ122" s="14">
        <f t="shared" si="38"/>
        <v>0</v>
      </c>
      <c r="AK122" s="14">
        <f t="shared" si="39"/>
        <v>0</v>
      </c>
      <c r="AL122" s="14">
        <f t="shared" si="40"/>
        <v>0</v>
      </c>
      <c r="AM122" s="14">
        <f t="shared" si="41"/>
        <v>0</v>
      </c>
      <c r="AN122" s="14">
        <f t="shared" si="42"/>
        <v>0</v>
      </c>
      <c r="AO122" s="14">
        <f t="shared" si="43"/>
        <v>0.02</v>
      </c>
      <c r="AP122" s="14">
        <f t="shared" si="44"/>
        <v>0</v>
      </c>
      <c r="AQ122" s="25">
        <f t="shared" si="49"/>
        <v>0.02</v>
      </c>
      <c r="AR122" s="27">
        <f t="shared" si="50"/>
        <v>0</v>
      </c>
      <c r="AS122" s="27">
        <f t="shared" si="51"/>
        <v>0</v>
      </c>
      <c r="AT122" s="27">
        <f t="shared" si="52"/>
        <v>20441.0942</v>
      </c>
      <c r="AU122" s="30"/>
      <c r="AV122" s="30"/>
      <c r="AW122" s="30">
        <f t="shared" si="64"/>
        <v>122646.5652</v>
      </c>
      <c r="AX122" s="36">
        <f t="shared" si="46"/>
        <v>0</v>
      </c>
      <c r="AY122" s="36">
        <f t="shared" si="47"/>
        <v>0</v>
      </c>
      <c r="AZ122" s="36">
        <f t="shared" si="48"/>
        <v>102205.47099999999</v>
      </c>
    </row>
    <row r="123" spans="1:52" ht="14.45" x14ac:dyDescent="0.3">
      <c r="A123" s="5" t="s">
        <v>7</v>
      </c>
      <c r="B123" s="5" t="s">
        <v>8</v>
      </c>
      <c r="C123" s="5" t="s">
        <v>1359</v>
      </c>
      <c r="D123" s="2" t="s">
        <v>166</v>
      </c>
      <c r="E123" s="2" t="s">
        <v>158</v>
      </c>
      <c r="F123" s="2" t="s">
        <v>16</v>
      </c>
      <c r="G123" s="2" t="s">
        <v>100</v>
      </c>
      <c r="H123" s="2" t="s">
        <v>13</v>
      </c>
      <c r="I123" s="18">
        <v>419200</v>
      </c>
      <c r="J123" s="18">
        <v>448108</v>
      </c>
      <c r="K123" s="18">
        <v>439321.57</v>
      </c>
      <c r="L123" s="18">
        <v>8786.43</v>
      </c>
      <c r="M123" s="18"/>
      <c r="N123" s="18"/>
      <c r="O123" s="18"/>
      <c r="P123" s="18"/>
      <c r="Q123" s="18"/>
      <c r="R123" s="18"/>
      <c r="S123" s="18"/>
      <c r="T123" s="18"/>
      <c r="U123" s="18"/>
      <c r="V123" s="18"/>
      <c r="W123" s="18"/>
      <c r="X123" s="18"/>
      <c r="Y123" s="18"/>
      <c r="Z123" s="18">
        <v>8786.43</v>
      </c>
      <c r="AA123" s="18"/>
      <c r="AB123" s="14">
        <f t="shared" si="30"/>
        <v>0</v>
      </c>
      <c r="AC123" s="14">
        <f t="shared" si="31"/>
        <v>0</v>
      </c>
      <c r="AD123" s="14">
        <f t="shared" si="32"/>
        <v>0</v>
      </c>
      <c r="AE123" s="14">
        <f t="shared" si="33"/>
        <v>0</v>
      </c>
      <c r="AF123" s="14">
        <f t="shared" si="34"/>
        <v>0</v>
      </c>
      <c r="AG123" s="14">
        <f t="shared" si="35"/>
        <v>0</v>
      </c>
      <c r="AH123" s="14">
        <f t="shared" si="36"/>
        <v>0</v>
      </c>
      <c r="AI123" s="14">
        <f t="shared" si="37"/>
        <v>0</v>
      </c>
      <c r="AJ123" s="14">
        <f t="shared" si="38"/>
        <v>0</v>
      </c>
      <c r="AK123" s="14">
        <f t="shared" si="39"/>
        <v>0</v>
      </c>
      <c r="AL123" s="14">
        <f t="shared" si="40"/>
        <v>0</v>
      </c>
      <c r="AM123" s="14">
        <f t="shared" si="41"/>
        <v>0</v>
      </c>
      <c r="AN123" s="14">
        <f t="shared" si="42"/>
        <v>0</v>
      </c>
      <c r="AO123" s="14">
        <f t="shared" si="43"/>
        <v>0.02</v>
      </c>
      <c r="AP123" s="14">
        <f t="shared" si="44"/>
        <v>0</v>
      </c>
      <c r="AQ123" s="25">
        <f t="shared" si="49"/>
        <v>0.02</v>
      </c>
      <c r="AR123" s="27">
        <f t="shared" si="50"/>
        <v>0</v>
      </c>
      <c r="AS123" s="27">
        <f t="shared" si="51"/>
        <v>0</v>
      </c>
      <c r="AT123" s="27">
        <f t="shared" si="52"/>
        <v>8786.4313999999995</v>
      </c>
      <c r="AU123" s="30"/>
      <c r="AV123" s="30"/>
      <c r="AW123" s="30">
        <f t="shared" si="64"/>
        <v>52718.588400000001</v>
      </c>
      <c r="AX123" s="36">
        <f t="shared" si="46"/>
        <v>0</v>
      </c>
      <c r="AY123" s="36">
        <f t="shared" si="47"/>
        <v>0</v>
      </c>
      <c r="AZ123" s="36">
        <f t="shared" si="48"/>
        <v>43932.156999999999</v>
      </c>
    </row>
    <row r="124" spans="1:52" ht="14.45" x14ac:dyDescent="0.3">
      <c r="A124" s="5" t="s">
        <v>7</v>
      </c>
      <c r="B124" s="5" t="s">
        <v>8</v>
      </c>
      <c r="C124" s="5" t="s">
        <v>1359</v>
      </c>
      <c r="D124" s="2" t="s">
        <v>167</v>
      </c>
      <c r="E124" s="2" t="s">
        <v>163</v>
      </c>
      <c r="F124" s="2" t="s">
        <v>16</v>
      </c>
      <c r="G124" s="2" t="s">
        <v>100</v>
      </c>
      <c r="H124" s="2" t="s">
        <v>13</v>
      </c>
      <c r="I124" s="18">
        <v>6818450</v>
      </c>
      <c r="J124" s="18">
        <v>7073706.080000001</v>
      </c>
      <c r="K124" s="18">
        <v>6935005.9700000007</v>
      </c>
      <c r="L124" s="18">
        <v>138700.10999999999</v>
      </c>
      <c r="M124" s="18"/>
      <c r="N124" s="18"/>
      <c r="O124" s="18"/>
      <c r="P124" s="18"/>
      <c r="Q124" s="18"/>
      <c r="R124" s="18"/>
      <c r="S124" s="18"/>
      <c r="T124" s="18"/>
      <c r="U124" s="18"/>
      <c r="V124" s="18"/>
      <c r="W124" s="18"/>
      <c r="X124" s="18"/>
      <c r="Y124" s="18"/>
      <c r="Z124" s="18">
        <v>138700.10999999999</v>
      </c>
      <c r="AA124" s="18"/>
      <c r="AB124" s="14">
        <f t="shared" si="30"/>
        <v>0</v>
      </c>
      <c r="AC124" s="14">
        <f t="shared" si="31"/>
        <v>0</v>
      </c>
      <c r="AD124" s="14">
        <f t="shared" si="32"/>
        <v>0</v>
      </c>
      <c r="AE124" s="14">
        <f t="shared" si="33"/>
        <v>0</v>
      </c>
      <c r="AF124" s="14">
        <f t="shared" si="34"/>
        <v>0</v>
      </c>
      <c r="AG124" s="14">
        <f t="shared" si="35"/>
        <v>0</v>
      </c>
      <c r="AH124" s="14">
        <f t="shared" si="36"/>
        <v>0</v>
      </c>
      <c r="AI124" s="14">
        <f t="shared" si="37"/>
        <v>0</v>
      </c>
      <c r="AJ124" s="14">
        <f t="shared" si="38"/>
        <v>0</v>
      </c>
      <c r="AK124" s="14">
        <f t="shared" si="39"/>
        <v>0</v>
      </c>
      <c r="AL124" s="14">
        <f t="shared" si="40"/>
        <v>0</v>
      </c>
      <c r="AM124" s="14">
        <f t="shared" si="41"/>
        <v>0</v>
      </c>
      <c r="AN124" s="14">
        <f t="shared" si="42"/>
        <v>0</v>
      </c>
      <c r="AO124" s="14">
        <f t="shared" si="43"/>
        <v>0.02</v>
      </c>
      <c r="AP124" s="14">
        <f t="shared" si="44"/>
        <v>0</v>
      </c>
      <c r="AQ124" s="25">
        <f t="shared" si="49"/>
        <v>0.02</v>
      </c>
      <c r="AR124" s="27">
        <f t="shared" si="50"/>
        <v>0</v>
      </c>
      <c r="AS124" s="27">
        <f t="shared" si="51"/>
        <v>0</v>
      </c>
      <c r="AT124" s="27">
        <f t="shared" si="52"/>
        <v>138700.11940000003</v>
      </c>
      <c r="AU124" s="30"/>
      <c r="AV124" s="30"/>
      <c r="AW124" s="30">
        <f t="shared" si="64"/>
        <v>832200.71640000003</v>
      </c>
      <c r="AX124" s="36">
        <f t="shared" si="46"/>
        <v>0</v>
      </c>
      <c r="AY124" s="36">
        <f t="shared" si="47"/>
        <v>0</v>
      </c>
      <c r="AZ124" s="36">
        <f t="shared" si="48"/>
        <v>693500.59700000007</v>
      </c>
    </row>
    <row r="125" spans="1:52" ht="14.45" x14ac:dyDescent="0.3">
      <c r="A125" s="5" t="s">
        <v>7</v>
      </c>
      <c r="B125" s="5" t="s">
        <v>8</v>
      </c>
      <c r="C125" s="5" t="s">
        <v>1359</v>
      </c>
      <c r="D125" s="2" t="s">
        <v>167</v>
      </c>
      <c r="E125" s="2" t="s">
        <v>158</v>
      </c>
      <c r="F125" s="2" t="s">
        <v>16</v>
      </c>
      <c r="G125" s="2" t="s">
        <v>100</v>
      </c>
      <c r="H125" s="2" t="s">
        <v>13</v>
      </c>
      <c r="I125" s="18">
        <v>2206025</v>
      </c>
      <c r="J125" s="18">
        <v>2355815.9499999997</v>
      </c>
      <c r="K125" s="18">
        <v>2309623.4900000002</v>
      </c>
      <c r="L125" s="18">
        <v>46192.46</v>
      </c>
      <c r="M125" s="18"/>
      <c r="N125" s="18"/>
      <c r="O125" s="18"/>
      <c r="P125" s="18"/>
      <c r="Q125" s="18"/>
      <c r="R125" s="18"/>
      <c r="S125" s="18"/>
      <c r="T125" s="18"/>
      <c r="U125" s="18"/>
      <c r="V125" s="18"/>
      <c r="W125" s="18"/>
      <c r="X125" s="18"/>
      <c r="Y125" s="18"/>
      <c r="Z125" s="18">
        <v>46192.46</v>
      </c>
      <c r="AA125" s="18"/>
      <c r="AB125" s="14">
        <f t="shared" si="30"/>
        <v>0</v>
      </c>
      <c r="AC125" s="14">
        <f t="shared" si="31"/>
        <v>0</v>
      </c>
      <c r="AD125" s="14">
        <f t="shared" si="32"/>
        <v>0</v>
      </c>
      <c r="AE125" s="14">
        <f t="shared" si="33"/>
        <v>0</v>
      </c>
      <c r="AF125" s="14">
        <f t="shared" si="34"/>
        <v>0</v>
      </c>
      <c r="AG125" s="14">
        <f t="shared" si="35"/>
        <v>0</v>
      </c>
      <c r="AH125" s="14">
        <f t="shared" si="36"/>
        <v>0</v>
      </c>
      <c r="AI125" s="14">
        <f t="shared" si="37"/>
        <v>0</v>
      </c>
      <c r="AJ125" s="14">
        <f t="shared" si="38"/>
        <v>0</v>
      </c>
      <c r="AK125" s="14">
        <f t="shared" si="39"/>
        <v>0</v>
      </c>
      <c r="AL125" s="14">
        <f t="shared" si="40"/>
        <v>0</v>
      </c>
      <c r="AM125" s="14">
        <f t="shared" si="41"/>
        <v>0</v>
      </c>
      <c r="AN125" s="14">
        <f t="shared" si="42"/>
        <v>0</v>
      </c>
      <c r="AO125" s="14">
        <f t="shared" si="43"/>
        <v>0.02</v>
      </c>
      <c r="AP125" s="14">
        <f t="shared" si="44"/>
        <v>0</v>
      </c>
      <c r="AQ125" s="25">
        <f t="shared" si="49"/>
        <v>0.02</v>
      </c>
      <c r="AR125" s="27">
        <f t="shared" si="50"/>
        <v>0</v>
      </c>
      <c r="AS125" s="27">
        <f t="shared" si="51"/>
        <v>0</v>
      </c>
      <c r="AT125" s="27">
        <f t="shared" si="52"/>
        <v>46192.469800000006</v>
      </c>
      <c r="AU125" s="30"/>
      <c r="AV125" s="30"/>
      <c r="AW125" s="30">
        <f t="shared" si="64"/>
        <v>277154.81880000001</v>
      </c>
      <c r="AX125" s="36">
        <f t="shared" si="46"/>
        <v>0</v>
      </c>
      <c r="AY125" s="36">
        <f t="shared" si="47"/>
        <v>0</v>
      </c>
      <c r="AZ125" s="36">
        <f t="shared" si="48"/>
        <v>230962.34899999999</v>
      </c>
    </row>
    <row r="126" spans="1:52" ht="14.45" x14ac:dyDescent="0.3">
      <c r="A126" s="5" t="s">
        <v>7</v>
      </c>
      <c r="B126" s="5" t="s">
        <v>8</v>
      </c>
      <c r="C126" s="5" t="s">
        <v>1359</v>
      </c>
      <c r="D126" s="2" t="s">
        <v>168</v>
      </c>
      <c r="E126" s="2" t="s">
        <v>163</v>
      </c>
      <c r="F126" s="2" t="s">
        <v>16</v>
      </c>
      <c r="G126" s="2" t="s">
        <v>100</v>
      </c>
      <c r="H126" s="2" t="s">
        <v>13</v>
      </c>
      <c r="I126" s="18">
        <v>5357475</v>
      </c>
      <c r="J126" s="18">
        <v>7035453.2100000009</v>
      </c>
      <c r="K126" s="18">
        <v>6897503.1500000004</v>
      </c>
      <c r="L126" s="18">
        <v>137950.06</v>
      </c>
      <c r="M126" s="18"/>
      <c r="N126" s="18"/>
      <c r="O126" s="18"/>
      <c r="P126" s="18"/>
      <c r="Q126" s="18"/>
      <c r="R126" s="18"/>
      <c r="S126" s="18"/>
      <c r="T126" s="18"/>
      <c r="U126" s="18"/>
      <c r="V126" s="18"/>
      <c r="W126" s="18"/>
      <c r="X126" s="18"/>
      <c r="Y126" s="18"/>
      <c r="Z126" s="18">
        <v>137950.06</v>
      </c>
      <c r="AA126" s="18"/>
      <c r="AB126" s="14">
        <f t="shared" si="30"/>
        <v>0</v>
      </c>
      <c r="AC126" s="14">
        <f t="shared" si="31"/>
        <v>0</v>
      </c>
      <c r="AD126" s="14">
        <f t="shared" si="32"/>
        <v>0</v>
      </c>
      <c r="AE126" s="14">
        <f t="shared" si="33"/>
        <v>0</v>
      </c>
      <c r="AF126" s="14">
        <f t="shared" si="34"/>
        <v>0</v>
      </c>
      <c r="AG126" s="14">
        <f t="shared" si="35"/>
        <v>0</v>
      </c>
      <c r="AH126" s="14">
        <f t="shared" si="36"/>
        <v>0</v>
      </c>
      <c r="AI126" s="14">
        <f t="shared" si="37"/>
        <v>0</v>
      </c>
      <c r="AJ126" s="14">
        <f t="shared" si="38"/>
        <v>0</v>
      </c>
      <c r="AK126" s="14">
        <f t="shared" si="39"/>
        <v>0</v>
      </c>
      <c r="AL126" s="14">
        <f t="shared" si="40"/>
        <v>0</v>
      </c>
      <c r="AM126" s="14">
        <f t="shared" si="41"/>
        <v>0</v>
      </c>
      <c r="AN126" s="14">
        <f t="shared" si="42"/>
        <v>0</v>
      </c>
      <c r="AO126" s="14">
        <f t="shared" si="43"/>
        <v>0.02</v>
      </c>
      <c r="AP126" s="14">
        <f t="shared" si="44"/>
        <v>0</v>
      </c>
      <c r="AQ126" s="25">
        <f t="shared" si="49"/>
        <v>0.02</v>
      </c>
      <c r="AR126" s="27">
        <f t="shared" si="50"/>
        <v>0</v>
      </c>
      <c r="AS126" s="27">
        <f t="shared" si="51"/>
        <v>0</v>
      </c>
      <c r="AT126" s="27">
        <f t="shared" si="52"/>
        <v>137950.06300000002</v>
      </c>
      <c r="AU126" s="30"/>
      <c r="AV126" s="30"/>
      <c r="AW126" s="30">
        <f t="shared" si="64"/>
        <v>827700.37800000003</v>
      </c>
      <c r="AX126" s="36">
        <f t="shared" si="46"/>
        <v>0</v>
      </c>
      <c r="AY126" s="36">
        <f t="shared" si="47"/>
        <v>0</v>
      </c>
      <c r="AZ126" s="36">
        <f t="shared" si="48"/>
        <v>689750.31499999994</v>
      </c>
    </row>
    <row r="127" spans="1:52" ht="14.45" x14ac:dyDescent="0.3">
      <c r="A127" s="5" t="s">
        <v>7</v>
      </c>
      <c r="B127" s="5" t="s">
        <v>8</v>
      </c>
      <c r="C127" s="5" t="s">
        <v>1359</v>
      </c>
      <c r="D127" s="2" t="s">
        <v>168</v>
      </c>
      <c r="E127" s="2" t="s">
        <v>158</v>
      </c>
      <c r="F127" s="2" t="s">
        <v>16</v>
      </c>
      <c r="G127" s="2" t="s">
        <v>100</v>
      </c>
      <c r="H127" s="2" t="s">
        <v>13</v>
      </c>
      <c r="I127" s="18">
        <v>3509950</v>
      </c>
      <c r="J127" s="18">
        <v>4768757.6700000009</v>
      </c>
      <c r="K127" s="18">
        <v>4675252.6099999994</v>
      </c>
      <c r="L127" s="18">
        <v>93505.060000000012</v>
      </c>
      <c r="M127" s="18"/>
      <c r="N127" s="18"/>
      <c r="O127" s="18"/>
      <c r="P127" s="18"/>
      <c r="Q127" s="18"/>
      <c r="R127" s="18"/>
      <c r="S127" s="18"/>
      <c r="T127" s="18"/>
      <c r="U127" s="18"/>
      <c r="V127" s="18"/>
      <c r="W127" s="18"/>
      <c r="X127" s="18"/>
      <c r="Y127" s="18"/>
      <c r="Z127" s="18">
        <v>93505.060000000012</v>
      </c>
      <c r="AA127" s="18"/>
      <c r="AB127" s="14">
        <f t="shared" si="30"/>
        <v>0</v>
      </c>
      <c r="AC127" s="14">
        <f t="shared" si="31"/>
        <v>0</v>
      </c>
      <c r="AD127" s="14">
        <f t="shared" si="32"/>
        <v>0</v>
      </c>
      <c r="AE127" s="14">
        <f t="shared" si="33"/>
        <v>0</v>
      </c>
      <c r="AF127" s="14">
        <f t="shared" si="34"/>
        <v>0</v>
      </c>
      <c r="AG127" s="14">
        <f t="shared" si="35"/>
        <v>0</v>
      </c>
      <c r="AH127" s="14">
        <f t="shared" si="36"/>
        <v>0</v>
      </c>
      <c r="AI127" s="14">
        <f t="shared" si="37"/>
        <v>0</v>
      </c>
      <c r="AJ127" s="14">
        <f t="shared" si="38"/>
        <v>0</v>
      </c>
      <c r="AK127" s="14">
        <f t="shared" si="39"/>
        <v>0</v>
      </c>
      <c r="AL127" s="14">
        <f t="shared" si="40"/>
        <v>0</v>
      </c>
      <c r="AM127" s="14">
        <f t="shared" si="41"/>
        <v>0</v>
      </c>
      <c r="AN127" s="14">
        <f t="shared" si="42"/>
        <v>0</v>
      </c>
      <c r="AO127" s="14">
        <f t="shared" si="43"/>
        <v>0.02</v>
      </c>
      <c r="AP127" s="14">
        <f t="shared" si="44"/>
        <v>0</v>
      </c>
      <c r="AQ127" s="25">
        <f t="shared" si="49"/>
        <v>0.02</v>
      </c>
      <c r="AR127" s="27">
        <f t="shared" si="50"/>
        <v>0</v>
      </c>
      <c r="AS127" s="27">
        <f t="shared" si="51"/>
        <v>0</v>
      </c>
      <c r="AT127" s="27">
        <f t="shared" si="52"/>
        <v>93505.052199999991</v>
      </c>
      <c r="AU127" s="30"/>
      <c r="AV127" s="30"/>
      <c r="AW127" s="30">
        <f t="shared" si="64"/>
        <v>561030.31319999986</v>
      </c>
      <c r="AX127" s="36">
        <f t="shared" si="46"/>
        <v>0</v>
      </c>
      <c r="AY127" s="36">
        <f t="shared" si="47"/>
        <v>0</v>
      </c>
      <c r="AZ127" s="36">
        <f t="shared" si="48"/>
        <v>467525.26099999988</v>
      </c>
    </row>
    <row r="128" spans="1:52" ht="14.45" x14ac:dyDescent="0.3">
      <c r="A128" s="5" t="s">
        <v>7</v>
      </c>
      <c r="B128" s="5" t="s">
        <v>8</v>
      </c>
      <c r="C128" s="5" t="s">
        <v>1359</v>
      </c>
      <c r="D128" s="2" t="s">
        <v>169</v>
      </c>
      <c r="E128" s="2" t="s">
        <v>158</v>
      </c>
      <c r="F128" s="2" t="s">
        <v>16</v>
      </c>
      <c r="G128" s="2" t="s">
        <v>100</v>
      </c>
      <c r="H128" s="2" t="s">
        <v>13</v>
      </c>
      <c r="I128" s="18">
        <v>339025</v>
      </c>
      <c r="J128" s="18">
        <v>1469631.15</v>
      </c>
      <c r="K128" s="18">
        <v>1418530.5299999998</v>
      </c>
      <c r="L128" s="18">
        <v>51100.619999999995</v>
      </c>
      <c r="M128" s="18"/>
      <c r="N128" s="18">
        <v>22284.3</v>
      </c>
      <c r="O128" s="18"/>
      <c r="P128" s="18"/>
      <c r="Q128" s="18"/>
      <c r="R128" s="18"/>
      <c r="S128" s="18"/>
      <c r="T128" s="18"/>
      <c r="U128" s="18"/>
      <c r="V128" s="18"/>
      <c r="W128" s="18"/>
      <c r="X128" s="18"/>
      <c r="Y128" s="18"/>
      <c r="Z128" s="18">
        <v>28816.319999999992</v>
      </c>
      <c r="AA128" s="18"/>
      <c r="AB128" s="14">
        <f t="shared" si="30"/>
        <v>0</v>
      </c>
      <c r="AC128" s="14">
        <f t="shared" si="31"/>
        <v>0.125</v>
      </c>
      <c r="AD128" s="14">
        <f t="shared" si="32"/>
        <v>0</v>
      </c>
      <c r="AE128" s="14">
        <f t="shared" si="33"/>
        <v>0</v>
      </c>
      <c r="AF128" s="14">
        <f t="shared" si="34"/>
        <v>0</v>
      </c>
      <c r="AG128" s="14">
        <f t="shared" si="35"/>
        <v>0</v>
      </c>
      <c r="AH128" s="14">
        <f t="shared" si="36"/>
        <v>0</v>
      </c>
      <c r="AI128" s="14">
        <f t="shared" si="37"/>
        <v>0</v>
      </c>
      <c r="AJ128" s="14">
        <f t="shared" si="38"/>
        <v>0</v>
      </c>
      <c r="AK128" s="14">
        <f t="shared" si="39"/>
        <v>0</v>
      </c>
      <c r="AL128" s="14">
        <f t="shared" si="40"/>
        <v>0</v>
      </c>
      <c r="AM128" s="14">
        <f t="shared" si="41"/>
        <v>0</v>
      </c>
      <c r="AN128" s="14">
        <f t="shared" si="42"/>
        <v>0</v>
      </c>
      <c r="AO128" s="14">
        <f t="shared" si="43"/>
        <v>0.02</v>
      </c>
      <c r="AP128" s="14">
        <f t="shared" si="44"/>
        <v>0</v>
      </c>
      <c r="AQ128" s="25">
        <f t="shared" si="49"/>
        <v>0.14499999999999999</v>
      </c>
      <c r="AR128" s="27">
        <f t="shared" si="50"/>
        <v>177316.31624999997</v>
      </c>
      <c r="AS128" s="27">
        <f t="shared" si="51"/>
        <v>0</v>
      </c>
      <c r="AT128" s="27">
        <f t="shared" si="52"/>
        <v>28370.610599999996</v>
      </c>
      <c r="AU128" s="30"/>
      <c r="AV128" s="30"/>
      <c r="AW128" s="30">
        <f t="shared" si="64"/>
        <v>170223.66359999997</v>
      </c>
      <c r="AX128" s="36">
        <f t="shared" si="46"/>
        <v>-177316.31624999997</v>
      </c>
      <c r="AY128" s="36">
        <f t="shared" si="47"/>
        <v>0</v>
      </c>
      <c r="AZ128" s="36">
        <f t="shared" si="48"/>
        <v>141853.05299999999</v>
      </c>
    </row>
    <row r="129" spans="1:52" ht="14.45" x14ac:dyDescent="0.3">
      <c r="A129" s="5" t="s">
        <v>7</v>
      </c>
      <c r="B129" s="5" t="s">
        <v>8</v>
      </c>
      <c r="C129" s="5" t="s">
        <v>1359</v>
      </c>
      <c r="D129" s="2" t="s">
        <v>170</v>
      </c>
      <c r="E129" s="2" t="s">
        <v>158</v>
      </c>
      <c r="F129" s="2" t="s">
        <v>16</v>
      </c>
      <c r="G129" s="2" t="s">
        <v>100</v>
      </c>
      <c r="H129" s="2" t="s">
        <v>13</v>
      </c>
      <c r="I129" s="18">
        <v>22436725</v>
      </c>
      <c r="J129" s="18">
        <v>16659327.310000002</v>
      </c>
      <c r="K129" s="18">
        <v>15517706.600000001</v>
      </c>
      <c r="L129" s="18">
        <v>1141620.7100000002</v>
      </c>
      <c r="M129" s="18"/>
      <c r="N129" s="18">
        <v>814967.28</v>
      </c>
      <c r="O129" s="18"/>
      <c r="P129" s="18"/>
      <c r="Q129" s="18"/>
      <c r="R129" s="18"/>
      <c r="S129" s="18"/>
      <c r="T129" s="18"/>
      <c r="U129" s="18"/>
      <c r="V129" s="18"/>
      <c r="W129" s="18"/>
      <c r="X129" s="18"/>
      <c r="Y129" s="18"/>
      <c r="Z129" s="18">
        <v>326653.43</v>
      </c>
      <c r="AA129" s="18"/>
      <c r="AB129" s="14">
        <f t="shared" si="30"/>
        <v>0</v>
      </c>
      <c r="AC129" s="14">
        <f t="shared" si="31"/>
        <v>0.125</v>
      </c>
      <c r="AD129" s="14">
        <f t="shared" si="32"/>
        <v>0</v>
      </c>
      <c r="AE129" s="14">
        <f t="shared" si="33"/>
        <v>0</v>
      </c>
      <c r="AF129" s="14">
        <f t="shared" si="34"/>
        <v>0</v>
      </c>
      <c r="AG129" s="14">
        <f t="shared" si="35"/>
        <v>0</v>
      </c>
      <c r="AH129" s="14">
        <f t="shared" si="36"/>
        <v>0</v>
      </c>
      <c r="AI129" s="14">
        <f t="shared" si="37"/>
        <v>0</v>
      </c>
      <c r="AJ129" s="14">
        <f t="shared" si="38"/>
        <v>0</v>
      </c>
      <c r="AK129" s="14">
        <f t="shared" si="39"/>
        <v>0</v>
      </c>
      <c r="AL129" s="14">
        <f t="shared" si="40"/>
        <v>0</v>
      </c>
      <c r="AM129" s="14">
        <f t="shared" si="41"/>
        <v>0</v>
      </c>
      <c r="AN129" s="14">
        <f t="shared" si="42"/>
        <v>0</v>
      </c>
      <c r="AO129" s="14">
        <f t="shared" si="43"/>
        <v>0.02</v>
      </c>
      <c r="AP129" s="14">
        <f t="shared" si="44"/>
        <v>0</v>
      </c>
      <c r="AQ129" s="25">
        <f t="shared" si="49"/>
        <v>0.14499999999999999</v>
      </c>
      <c r="AR129" s="27">
        <f t="shared" si="50"/>
        <v>1939713.3250000002</v>
      </c>
      <c r="AS129" s="27">
        <f t="shared" si="51"/>
        <v>0</v>
      </c>
      <c r="AT129" s="27">
        <f t="shared" si="52"/>
        <v>310354.13200000004</v>
      </c>
      <c r="AU129" s="30"/>
      <c r="AV129" s="30"/>
      <c r="AW129" s="30">
        <f t="shared" si="64"/>
        <v>1862124.7920000001</v>
      </c>
      <c r="AX129" s="36">
        <f t="shared" si="46"/>
        <v>-1939713.3250000002</v>
      </c>
      <c r="AY129" s="36">
        <f t="shared" si="47"/>
        <v>0</v>
      </c>
      <c r="AZ129" s="36">
        <f t="shared" si="48"/>
        <v>1551770.6600000001</v>
      </c>
    </row>
    <row r="130" spans="1:52" ht="14.45" x14ac:dyDescent="0.3">
      <c r="A130" s="5" t="s">
        <v>7</v>
      </c>
      <c r="B130" s="5" t="s">
        <v>8</v>
      </c>
      <c r="C130" s="5" t="s">
        <v>1359</v>
      </c>
      <c r="D130" s="2" t="s">
        <v>171</v>
      </c>
      <c r="E130" s="2" t="s">
        <v>158</v>
      </c>
      <c r="F130" s="2" t="s">
        <v>16</v>
      </c>
      <c r="G130" s="2" t="s">
        <v>100</v>
      </c>
      <c r="H130" s="2" t="s">
        <v>13</v>
      </c>
      <c r="I130" s="18">
        <v>25291835</v>
      </c>
      <c r="J130" s="18">
        <v>23824535.080000002</v>
      </c>
      <c r="K130" s="18">
        <v>22562607.23</v>
      </c>
      <c r="L130" s="18">
        <v>1261927.8499999994</v>
      </c>
      <c r="M130" s="18"/>
      <c r="N130" s="18">
        <v>794780.08</v>
      </c>
      <c r="O130" s="18"/>
      <c r="P130" s="18"/>
      <c r="Q130" s="18"/>
      <c r="R130" s="18"/>
      <c r="S130" s="18"/>
      <c r="T130" s="18"/>
      <c r="U130" s="18"/>
      <c r="V130" s="18"/>
      <c r="W130" s="18"/>
      <c r="X130" s="18"/>
      <c r="Y130" s="18"/>
      <c r="Z130" s="18">
        <v>467147.76999999984</v>
      </c>
      <c r="AA130" s="18"/>
      <c r="AB130" s="14">
        <f t="shared" si="30"/>
        <v>0</v>
      </c>
      <c r="AC130" s="14">
        <f t="shared" si="31"/>
        <v>0.125</v>
      </c>
      <c r="AD130" s="14">
        <f t="shared" si="32"/>
        <v>0</v>
      </c>
      <c r="AE130" s="14">
        <f t="shared" si="33"/>
        <v>0</v>
      </c>
      <c r="AF130" s="14">
        <f t="shared" si="34"/>
        <v>0</v>
      </c>
      <c r="AG130" s="14">
        <f t="shared" si="35"/>
        <v>0</v>
      </c>
      <c r="AH130" s="14">
        <f t="shared" si="36"/>
        <v>0</v>
      </c>
      <c r="AI130" s="14">
        <f t="shared" si="37"/>
        <v>0</v>
      </c>
      <c r="AJ130" s="14">
        <f t="shared" si="38"/>
        <v>0</v>
      </c>
      <c r="AK130" s="14">
        <f t="shared" si="39"/>
        <v>0</v>
      </c>
      <c r="AL130" s="14">
        <f t="shared" si="40"/>
        <v>0</v>
      </c>
      <c r="AM130" s="14">
        <f t="shared" si="41"/>
        <v>0</v>
      </c>
      <c r="AN130" s="14">
        <f t="shared" si="42"/>
        <v>0</v>
      </c>
      <c r="AO130" s="14">
        <f t="shared" si="43"/>
        <v>0.02</v>
      </c>
      <c r="AP130" s="14">
        <f t="shared" si="44"/>
        <v>0</v>
      </c>
      <c r="AQ130" s="25">
        <f t="shared" si="49"/>
        <v>0.14499999999999999</v>
      </c>
      <c r="AR130" s="27">
        <f t="shared" si="50"/>
        <v>2820325.9037500001</v>
      </c>
      <c r="AS130" s="27">
        <f t="shared" si="51"/>
        <v>0</v>
      </c>
      <c r="AT130" s="27">
        <f t="shared" si="52"/>
        <v>451252.1446</v>
      </c>
      <c r="AU130" s="30"/>
      <c r="AV130" s="30"/>
      <c r="AW130" s="30">
        <f t="shared" si="64"/>
        <v>2707512.8676</v>
      </c>
      <c r="AX130" s="36">
        <f t="shared" si="46"/>
        <v>-2820325.9037500001</v>
      </c>
      <c r="AY130" s="36">
        <f t="shared" si="47"/>
        <v>0</v>
      </c>
      <c r="AZ130" s="36">
        <f t="shared" si="48"/>
        <v>2256260.7230000002</v>
      </c>
    </row>
    <row r="131" spans="1:52" ht="14.45" x14ac:dyDescent="0.3">
      <c r="A131" s="5" t="s">
        <v>7</v>
      </c>
      <c r="B131" s="5" t="s">
        <v>8</v>
      </c>
      <c r="C131" s="5" t="s">
        <v>1359</v>
      </c>
      <c r="D131" s="2" t="s">
        <v>172</v>
      </c>
      <c r="E131" s="2" t="s">
        <v>158</v>
      </c>
      <c r="F131" s="2" t="s">
        <v>16</v>
      </c>
      <c r="G131" s="2" t="s">
        <v>100</v>
      </c>
      <c r="H131" s="2" t="s">
        <v>13</v>
      </c>
      <c r="I131" s="18">
        <v>2818875</v>
      </c>
      <c r="J131" s="18">
        <v>2682610.6</v>
      </c>
      <c r="K131" s="18">
        <v>2630010.38</v>
      </c>
      <c r="L131" s="18">
        <v>52600.219999999994</v>
      </c>
      <c r="M131" s="18"/>
      <c r="N131" s="18"/>
      <c r="O131" s="18"/>
      <c r="P131" s="18"/>
      <c r="Q131" s="18"/>
      <c r="R131" s="18"/>
      <c r="S131" s="18"/>
      <c r="T131" s="18"/>
      <c r="U131" s="18"/>
      <c r="V131" s="18"/>
      <c r="W131" s="18"/>
      <c r="X131" s="18"/>
      <c r="Y131" s="18"/>
      <c r="Z131" s="18">
        <v>52600.219999999994</v>
      </c>
      <c r="AA131" s="18"/>
      <c r="AB131" s="14">
        <f t="shared" si="30"/>
        <v>0</v>
      </c>
      <c r="AC131" s="14">
        <f t="shared" si="31"/>
        <v>0</v>
      </c>
      <c r="AD131" s="14">
        <f t="shared" si="32"/>
        <v>0</v>
      </c>
      <c r="AE131" s="14">
        <f t="shared" si="33"/>
        <v>0</v>
      </c>
      <c r="AF131" s="14">
        <f t="shared" si="34"/>
        <v>0</v>
      </c>
      <c r="AG131" s="14">
        <f t="shared" si="35"/>
        <v>0</v>
      </c>
      <c r="AH131" s="14">
        <f t="shared" si="36"/>
        <v>0</v>
      </c>
      <c r="AI131" s="14">
        <f t="shared" si="37"/>
        <v>0</v>
      </c>
      <c r="AJ131" s="14">
        <f t="shared" si="38"/>
        <v>0</v>
      </c>
      <c r="AK131" s="14">
        <f t="shared" si="39"/>
        <v>0</v>
      </c>
      <c r="AL131" s="14">
        <f t="shared" si="40"/>
        <v>0</v>
      </c>
      <c r="AM131" s="14">
        <f t="shared" si="41"/>
        <v>0</v>
      </c>
      <c r="AN131" s="14">
        <f t="shared" si="42"/>
        <v>0</v>
      </c>
      <c r="AO131" s="14">
        <f t="shared" si="43"/>
        <v>0.02</v>
      </c>
      <c r="AP131" s="14">
        <f t="shared" si="44"/>
        <v>0</v>
      </c>
      <c r="AQ131" s="25">
        <f t="shared" si="49"/>
        <v>0.02</v>
      </c>
      <c r="AR131" s="27">
        <f t="shared" si="50"/>
        <v>0</v>
      </c>
      <c r="AS131" s="27">
        <f t="shared" si="51"/>
        <v>0</v>
      </c>
      <c r="AT131" s="27">
        <f t="shared" si="52"/>
        <v>52600.207600000002</v>
      </c>
      <c r="AU131" s="30"/>
      <c r="AV131" s="30"/>
      <c r="AW131" s="30">
        <f t="shared" si="64"/>
        <v>315601.24559999997</v>
      </c>
      <c r="AX131" s="36">
        <f t="shared" si="46"/>
        <v>0</v>
      </c>
      <c r="AY131" s="36">
        <f t="shared" si="47"/>
        <v>0</v>
      </c>
      <c r="AZ131" s="36">
        <f t="shared" si="48"/>
        <v>263001.03799999994</v>
      </c>
    </row>
    <row r="132" spans="1:52" ht="14.45" x14ac:dyDescent="0.3">
      <c r="A132" s="5" t="s">
        <v>7</v>
      </c>
      <c r="B132" s="5" t="s">
        <v>8</v>
      </c>
      <c r="C132" s="5" t="s">
        <v>1359</v>
      </c>
      <c r="D132" s="2" t="s">
        <v>173</v>
      </c>
      <c r="E132" s="2" t="s">
        <v>163</v>
      </c>
      <c r="F132" s="2" t="s">
        <v>16</v>
      </c>
      <c r="G132" s="2" t="s">
        <v>100</v>
      </c>
      <c r="H132" s="2" t="s">
        <v>13</v>
      </c>
      <c r="I132" s="18">
        <v>3721350</v>
      </c>
      <c r="J132" s="18">
        <v>3413466.3099999991</v>
      </c>
      <c r="K132" s="18">
        <v>3346535.59</v>
      </c>
      <c r="L132" s="18">
        <v>66930.720000000001</v>
      </c>
      <c r="M132" s="18"/>
      <c r="N132" s="18"/>
      <c r="O132" s="18"/>
      <c r="P132" s="18"/>
      <c r="Q132" s="18"/>
      <c r="R132" s="18"/>
      <c r="S132" s="18"/>
      <c r="T132" s="18"/>
      <c r="U132" s="18"/>
      <c r="V132" s="18"/>
      <c r="W132" s="18"/>
      <c r="X132" s="18"/>
      <c r="Y132" s="18"/>
      <c r="Z132" s="18">
        <v>66930.720000000001</v>
      </c>
      <c r="AA132" s="18"/>
      <c r="AB132" s="14">
        <f t="shared" si="30"/>
        <v>0</v>
      </c>
      <c r="AC132" s="14">
        <f t="shared" si="31"/>
        <v>0</v>
      </c>
      <c r="AD132" s="14">
        <f t="shared" si="32"/>
        <v>0</v>
      </c>
      <c r="AE132" s="14">
        <f t="shared" si="33"/>
        <v>0</v>
      </c>
      <c r="AF132" s="14">
        <f t="shared" si="34"/>
        <v>0</v>
      </c>
      <c r="AG132" s="14">
        <f t="shared" si="35"/>
        <v>0</v>
      </c>
      <c r="AH132" s="14">
        <f t="shared" si="36"/>
        <v>0</v>
      </c>
      <c r="AI132" s="14">
        <f t="shared" si="37"/>
        <v>0</v>
      </c>
      <c r="AJ132" s="14">
        <f t="shared" si="38"/>
        <v>0</v>
      </c>
      <c r="AK132" s="14">
        <f t="shared" si="39"/>
        <v>0</v>
      </c>
      <c r="AL132" s="14">
        <f t="shared" si="40"/>
        <v>0</v>
      </c>
      <c r="AM132" s="14">
        <f t="shared" si="41"/>
        <v>0</v>
      </c>
      <c r="AN132" s="14">
        <f t="shared" si="42"/>
        <v>0</v>
      </c>
      <c r="AO132" s="14">
        <f t="shared" si="43"/>
        <v>0.02</v>
      </c>
      <c r="AP132" s="14">
        <f t="shared" si="44"/>
        <v>0</v>
      </c>
      <c r="AQ132" s="25">
        <f t="shared" si="49"/>
        <v>0.02</v>
      </c>
      <c r="AR132" s="27">
        <f t="shared" si="50"/>
        <v>0</v>
      </c>
      <c r="AS132" s="27">
        <f t="shared" si="51"/>
        <v>0</v>
      </c>
      <c r="AT132" s="27">
        <f t="shared" si="52"/>
        <v>66930.711800000005</v>
      </c>
      <c r="AU132" s="30"/>
      <c r="AV132" s="30"/>
      <c r="AW132" s="30">
        <f t="shared" si="64"/>
        <v>401584.27079999994</v>
      </c>
      <c r="AX132" s="36">
        <f t="shared" si="46"/>
        <v>0</v>
      </c>
      <c r="AY132" s="36">
        <f t="shared" si="47"/>
        <v>0</v>
      </c>
      <c r="AZ132" s="36">
        <f t="shared" si="48"/>
        <v>334653.55899999995</v>
      </c>
    </row>
    <row r="133" spans="1:52" ht="14.45" x14ac:dyDescent="0.3">
      <c r="A133" s="5" t="s">
        <v>7</v>
      </c>
      <c r="B133" s="5" t="s">
        <v>8</v>
      </c>
      <c r="C133" s="5" t="s">
        <v>1359</v>
      </c>
      <c r="D133" s="2" t="s">
        <v>174</v>
      </c>
      <c r="E133" s="2" t="s">
        <v>163</v>
      </c>
      <c r="F133" s="2" t="s">
        <v>16</v>
      </c>
      <c r="G133" s="2" t="s">
        <v>100</v>
      </c>
      <c r="H133" s="2" t="s">
        <v>13</v>
      </c>
      <c r="I133" s="18">
        <v>2285300</v>
      </c>
      <c r="J133" s="18">
        <v>2101407.4400000004</v>
      </c>
      <c r="K133" s="18">
        <v>2060203.37</v>
      </c>
      <c r="L133" s="18">
        <v>41204.07</v>
      </c>
      <c r="M133" s="18"/>
      <c r="N133" s="18"/>
      <c r="O133" s="18"/>
      <c r="P133" s="18"/>
      <c r="Q133" s="18"/>
      <c r="R133" s="18"/>
      <c r="S133" s="18"/>
      <c r="T133" s="18"/>
      <c r="U133" s="18"/>
      <c r="V133" s="18"/>
      <c r="W133" s="18"/>
      <c r="X133" s="18"/>
      <c r="Y133" s="18"/>
      <c r="Z133" s="18">
        <v>41204.07</v>
      </c>
      <c r="AA133" s="18"/>
      <c r="AB133" s="14">
        <f t="shared" ref="AB133:AB196" si="65">IF(M133&gt;0,M$4,0)</f>
        <v>0</v>
      </c>
      <c r="AC133" s="14">
        <f t="shared" ref="AC133:AC196" si="66">IF(N133&gt;0,N$4,0)</f>
        <v>0</v>
      </c>
      <c r="AD133" s="14">
        <f t="shared" ref="AD133:AD196" si="67">IF(O133&gt;0,O$4,0)</f>
        <v>0</v>
      </c>
      <c r="AE133" s="14">
        <f t="shared" ref="AE133:AE196" si="68">IF(P133&gt;0,P$4,0)</f>
        <v>0</v>
      </c>
      <c r="AF133" s="14">
        <f t="shared" ref="AF133:AF196" si="69">IF(Q133&gt;0,Q$4,0)</f>
        <v>0</v>
      </c>
      <c r="AG133" s="14">
        <f t="shared" ref="AG133:AG196" si="70">IF(R133&gt;0,R$4,0)</f>
        <v>0</v>
      </c>
      <c r="AH133" s="14">
        <f t="shared" ref="AH133:AH196" si="71">IF(S133&gt;0,S$4,0)</f>
        <v>0</v>
      </c>
      <c r="AI133" s="14">
        <f t="shared" ref="AI133:AI196" si="72">IF(T133&gt;0,T$4,0)</f>
        <v>0</v>
      </c>
      <c r="AJ133" s="14">
        <f t="shared" ref="AJ133:AJ196" si="73">IF(U133&gt;0,U$4,0)</f>
        <v>0</v>
      </c>
      <c r="AK133" s="14">
        <f t="shared" ref="AK133:AK196" si="74">IF(V133&gt;0,V$4,0)</f>
        <v>0</v>
      </c>
      <c r="AL133" s="14">
        <f t="shared" ref="AL133:AL196" si="75">IF(W133&gt;0,W$4,0)</f>
        <v>0</v>
      </c>
      <c r="AM133" s="14">
        <f t="shared" ref="AM133:AM196" si="76">IF(X133&gt;0,X$4,0)</f>
        <v>0</v>
      </c>
      <c r="AN133" s="14">
        <f t="shared" ref="AN133:AN196" si="77">IF(Y133&gt;0,Y$4,0)</f>
        <v>0</v>
      </c>
      <c r="AO133" s="14">
        <f t="shared" ref="AO133:AO196" si="78">IF(Z133&gt;0,Z$4,0)</f>
        <v>0.02</v>
      </c>
      <c r="AP133" s="14">
        <f t="shared" ref="AP133:AP196" si="79">IF(AA133&gt;0,AA$4,0)</f>
        <v>0</v>
      </c>
      <c r="AQ133" s="25">
        <f t="shared" si="49"/>
        <v>0.02</v>
      </c>
      <c r="AR133" s="27">
        <f t="shared" si="50"/>
        <v>0</v>
      </c>
      <c r="AS133" s="27">
        <f t="shared" si="51"/>
        <v>0</v>
      </c>
      <c r="AT133" s="27">
        <f t="shared" si="52"/>
        <v>41204.0674</v>
      </c>
      <c r="AU133" s="30"/>
      <c r="AV133" s="30"/>
      <c r="AW133" s="30">
        <f t="shared" si="64"/>
        <v>247224.4044</v>
      </c>
      <c r="AX133" s="36">
        <f t="shared" ref="AX133:AX196" si="80">AU133-AR133</f>
        <v>0</v>
      </c>
      <c r="AY133" s="36">
        <f t="shared" ref="AY133:AY196" si="81">AV133-AS133</f>
        <v>0</v>
      </c>
      <c r="AZ133" s="36">
        <f t="shared" ref="AZ133:AZ196" si="82">AW133-AT133</f>
        <v>206020.337</v>
      </c>
    </row>
    <row r="134" spans="1:52" ht="14.45" x14ac:dyDescent="0.3">
      <c r="A134" s="5" t="s">
        <v>7</v>
      </c>
      <c r="B134" s="5" t="s">
        <v>8</v>
      </c>
      <c r="C134" s="5" t="s">
        <v>1359</v>
      </c>
      <c r="D134" s="2" t="s">
        <v>175</v>
      </c>
      <c r="E134" s="2" t="s">
        <v>163</v>
      </c>
      <c r="F134" s="2" t="s">
        <v>16</v>
      </c>
      <c r="G134" s="2" t="s">
        <v>100</v>
      </c>
      <c r="H134" s="2" t="s">
        <v>13</v>
      </c>
      <c r="I134" s="18">
        <v>430200</v>
      </c>
      <c r="J134" s="18">
        <v>409404</v>
      </c>
      <c r="K134" s="18">
        <v>401376.48</v>
      </c>
      <c r="L134" s="18">
        <v>8027.52</v>
      </c>
      <c r="M134" s="18"/>
      <c r="N134" s="18"/>
      <c r="O134" s="18"/>
      <c r="P134" s="18"/>
      <c r="Q134" s="18"/>
      <c r="R134" s="18"/>
      <c r="S134" s="18"/>
      <c r="T134" s="18"/>
      <c r="U134" s="18"/>
      <c r="V134" s="18"/>
      <c r="W134" s="18"/>
      <c r="X134" s="18"/>
      <c r="Y134" s="18"/>
      <c r="Z134" s="18">
        <v>8027.52</v>
      </c>
      <c r="AA134" s="18"/>
      <c r="AB134" s="14">
        <f t="shared" si="65"/>
        <v>0</v>
      </c>
      <c r="AC134" s="14">
        <f t="shared" si="66"/>
        <v>0</v>
      </c>
      <c r="AD134" s="14">
        <f t="shared" si="67"/>
        <v>0</v>
      </c>
      <c r="AE134" s="14">
        <f t="shared" si="68"/>
        <v>0</v>
      </c>
      <c r="AF134" s="14">
        <f t="shared" si="69"/>
        <v>0</v>
      </c>
      <c r="AG134" s="14">
        <f t="shared" si="70"/>
        <v>0</v>
      </c>
      <c r="AH134" s="14">
        <f t="shared" si="71"/>
        <v>0</v>
      </c>
      <c r="AI134" s="14">
        <f t="shared" si="72"/>
        <v>0</v>
      </c>
      <c r="AJ134" s="14">
        <f t="shared" si="73"/>
        <v>0</v>
      </c>
      <c r="AK134" s="14">
        <f t="shared" si="74"/>
        <v>0</v>
      </c>
      <c r="AL134" s="14">
        <f t="shared" si="75"/>
        <v>0</v>
      </c>
      <c r="AM134" s="14">
        <f t="shared" si="76"/>
        <v>0</v>
      </c>
      <c r="AN134" s="14">
        <f t="shared" si="77"/>
        <v>0</v>
      </c>
      <c r="AO134" s="14">
        <f t="shared" si="78"/>
        <v>0.02</v>
      </c>
      <c r="AP134" s="14">
        <f t="shared" si="79"/>
        <v>0</v>
      </c>
      <c r="AQ134" s="25">
        <f t="shared" ref="AQ134:AQ197" si="83">SUM(AB134:AP134)</f>
        <v>0.02</v>
      </c>
      <c r="AR134" s="27">
        <f t="shared" ref="AR134:AR197" si="84">SUM(AB134:AG134)*K134</f>
        <v>0</v>
      </c>
      <c r="AS134" s="27">
        <f t="shared" ref="AS134:AS197" si="85">SUM(AH134:AM134)*K134</f>
        <v>0</v>
      </c>
      <c r="AT134" s="27">
        <f t="shared" ref="AT134:AT197" si="86">SUM(AN134:AP134)*K134</f>
        <v>8027.5295999999998</v>
      </c>
      <c r="AU134" s="30"/>
      <c r="AV134" s="30"/>
      <c r="AW134" s="30">
        <f t="shared" si="64"/>
        <v>48165.177599999995</v>
      </c>
      <c r="AX134" s="36">
        <f t="shared" si="80"/>
        <v>0</v>
      </c>
      <c r="AY134" s="36">
        <f t="shared" si="81"/>
        <v>0</v>
      </c>
      <c r="AZ134" s="36">
        <f t="shared" si="82"/>
        <v>40137.647999999994</v>
      </c>
    </row>
    <row r="135" spans="1:52" ht="14.45" x14ac:dyDescent="0.3">
      <c r="A135" s="5" t="s">
        <v>7</v>
      </c>
      <c r="B135" s="5" t="s">
        <v>8</v>
      </c>
      <c r="C135" s="5" t="s">
        <v>1359</v>
      </c>
      <c r="D135" s="2" t="s">
        <v>176</v>
      </c>
      <c r="E135" s="2" t="s">
        <v>141</v>
      </c>
      <c r="F135" s="2" t="s">
        <v>16</v>
      </c>
      <c r="G135" s="2" t="s">
        <v>17</v>
      </c>
      <c r="H135" s="2" t="s">
        <v>13</v>
      </c>
      <c r="I135" s="18">
        <v>202900</v>
      </c>
      <c r="J135" s="18">
        <v>310437</v>
      </c>
      <c r="K135" s="18">
        <v>304350</v>
      </c>
      <c r="L135" s="18">
        <v>6087</v>
      </c>
      <c r="M135" s="18"/>
      <c r="N135" s="18"/>
      <c r="O135" s="18"/>
      <c r="P135" s="18"/>
      <c r="Q135" s="18"/>
      <c r="R135" s="18"/>
      <c r="S135" s="18"/>
      <c r="T135" s="18"/>
      <c r="U135" s="18"/>
      <c r="V135" s="18"/>
      <c r="W135" s="18"/>
      <c r="X135" s="18"/>
      <c r="Y135" s="18"/>
      <c r="Z135" s="18">
        <v>6087</v>
      </c>
      <c r="AA135" s="18"/>
      <c r="AB135" s="14">
        <f t="shared" si="65"/>
        <v>0</v>
      </c>
      <c r="AC135" s="14">
        <f t="shared" si="66"/>
        <v>0</v>
      </c>
      <c r="AD135" s="14">
        <f t="shared" si="67"/>
        <v>0</v>
      </c>
      <c r="AE135" s="14">
        <f t="shared" si="68"/>
        <v>0</v>
      </c>
      <c r="AF135" s="14">
        <f t="shared" si="69"/>
        <v>0</v>
      </c>
      <c r="AG135" s="14">
        <f t="shared" si="70"/>
        <v>0</v>
      </c>
      <c r="AH135" s="14">
        <f t="shared" si="71"/>
        <v>0</v>
      </c>
      <c r="AI135" s="14">
        <f t="shared" si="72"/>
        <v>0</v>
      </c>
      <c r="AJ135" s="14">
        <f t="shared" si="73"/>
        <v>0</v>
      </c>
      <c r="AK135" s="14">
        <f t="shared" si="74"/>
        <v>0</v>
      </c>
      <c r="AL135" s="14">
        <f t="shared" si="75"/>
        <v>0</v>
      </c>
      <c r="AM135" s="14">
        <f t="shared" si="76"/>
        <v>0</v>
      </c>
      <c r="AN135" s="14">
        <f t="shared" si="77"/>
        <v>0</v>
      </c>
      <c r="AO135" s="14">
        <f t="shared" si="78"/>
        <v>0.02</v>
      </c>
      <c r="AP135" s="14">
        <f t="shared" si="79"/>
        <v>0</v>
      </c>
      <c r="AQ135" s="25">
        <f t="shared" si="83"/>
        <v>0.02</v>
      </c>
      <c r="AR135" s="27">
        <f t="shared" si="84"/>
        <v>0</v>
      </c>
      <c r="AS135" s="27">
        <f t="shared" si="85"/>
        <v>0</v>
      </c>
      <c r="AT135" s="27">
        <f t="shared" si="86"/>
        <v>6087</v>
      </c>
      <c r="AU135" s="30"/>
      <c r="AV135" s="30"/>
      <c r="AW135" s="30">
        <f t="shared" si="64"/>
        <v>36522</v>
      </c>
      <c r="AX135" s="36">
        <f t="shared" si="80"/>
        <v>0</v>
      </c>
      <c r="AY135" s="36">
        <f t="shared" si="81"/>
        <v>0</v>
      </c>
      <c r="AZ135" s="36">
        <f t="shared" si="82"/>
        <v>30435</v>
      </c>
    </row>
    <row r="136" spans="1:52" ht="14.45" x14ac:dyDescent="0.3">
      <c r="A136" s="5" t="s">
        <v>7</v>
      </c>
      <c r="B136" s="5" t="s">
        <v>8</v>
      </c>
      <c r="C136" s="5" t="s">
        <v>1359</v>
      </c>
      <c r="D136" s="2" t="s">
        <v>177</v>
      </c>
      <c r="E136" s="2" t="s">
        <v>141</v>
      </c>
      <c r="F136" s="2" t="s">
        <v>16</v>
      </c>
      <c r="G136" s="2" t="s">
        <v>17</v>
      </c>
      <c r="H136" s="2" t="s">
        <v>13</v>
      </c>
      <c r="I136" s="18">
        <v>1549032</v>
      </c>
      <c r="J136" s="18">
        <v>2823657.4600000004</v>
      </c>
      <c r="K136" s="18">
        <v>2768291.63</v>
      </c>
      <c r="L136" s="18">
        <v>55365.830000000009</v>
      </c>
      <c r="M136" s="18"/>
      <c r="N136" s="18"/>
      <c r="O136" s="18"/>
      <c r="P136" s="18"/>
      <c r="Q136" s="18"/>
      <c r="R136" s="18"/>
      <c r="S136" s="18"/>
      <c r="T136" s="18"/>
      <c r="U136" s="18"/>
      <c r="V136" s="18"/>
      <c r="W136" s="18"/>
      <c r="X136" s="18"/>
      <c r="Y136" s="18"/>
      <c r="Z136" s="18">
        <v>55365.830000000009</v>
      </c>
      <c r="AA136" s="18"/>
      <c r="AB136" s="14">
        <f t="shared" si="65"/>
        <v>0</v>
      </c>
      <c r="AC136" s="14">
        <f t="shared" si="66"/>
        <v>0</v>
      </c>
      <c r="AD136" s="14">
        <f t="shared" si="67"/>
        <v>0</v>
      </c>
      <c r="AE136" s="14">
        <f t="shared" si="68"/>
        <v>0</v>
      </c>
      <c r="AF136" s="14">
        <f t="shared" si="69"/>
        <v>0</v>
      </c>
      <c r="AG136" s="14">
        <f t="shared" si="70"/>
        <v>0</v>
      </c>
      <c r="AH136" s="14">
        <f t="shared" si="71"/>
        <v>0</v>
      </c>
      <c r="AI136" s="14">
        <f t="shared" si="72"/>
        <v>0</v>
      </c>
      <c r="AJ136" s="14">
        <f t="shared" si="73"/>
        <v>0</v>
      </c>
      <c r="AK136" s="14">
        <f t="shared" si="74"/>
        <v>0</v>
      </c>
      <c r="AL136" s="14">
        <f t="shared" si="75"/>
        <v>0</v>
      </c>
      <c r="AM136" s="14">
        <f t="shared" si="76"/>
        <v>0</v>
      </c>
      <c r="AN136" s="14">
        <f t="shared" si="77"/>
        <v>0</v>
      </c>
      <c r="AO136" s="14">
        <f t="shared" si="78"/>
        <v>0.02</v>
      </c>
      <c r="AP136" s="14">
        <f t="shared" si="79"/>
        <v>0</v>
      </c>
      <c r="AQ136" s="25">
        <f t="shared" si="83"/>
        <v>0.02</v>
      </c>
      <c r="AR136" s="27">
        <f t="shared" si="84"/>
        <v>0</v>
      </c>
      <c r="AS136" s="27">
        <f t="shared" si="85"/>
        <v>0</v>
      </c>
      <c r="AT136" s="27">
        <f t="shared" si="86"/>
        <v>55365.832600000002</v>
      </c>
      <c r="AU136" s="30"/>
      <c r="AV136" s="30"/>
      <c r="AW136" s="30">
        <f t="shared" si="64"/>
        <v>332194.99559999997</v>
      </c>
      <c r="AX136" s="36">
        <f t="shared" si="80"/>
        <v>0</v>
      </c>
      <c r="AY136" s="36">
        <f t="shared" si="81"/>
        <v>0</v>
      </c>
      <c r="AZ136" s="36">
        <f t="shared" si="82"/>
        <v>276829.16299999994</v>
      </c>
    </row>
    <row r="137" spans="1:52" ht="14.45" x14ac:dyDescent="0.3">
      <c r="A137" s="5" t="s">
        <v>7</v>
      </c>
      <c r="B137" s="5" t="s">
        <v>8</v>
      </c>
      <c r="C137" s="5" t="s">
        <v>1359</v>
      </c>
      <c r="D137" s="2" t="s">
        <v>178</v>
      </c>
      <c r="E137" s="2" t="s">
        <v>141</v>
      </c>
      <c r="F137" s="2" t="s">
        <v>16</v>
      </c>
      <c r="G137" s="2" t="s">
        <v>17</v>
      </c>
      <c r="H137" s="2" t="s">
        <v>13</v>
      </c>
      <c r="I137" s="18">
        <v>102600</v>
      </c>
      <c r="J137" s="18">
        <v>187327.08</v>
      </c>
      <c r="K137" s="18">
        <v>183654</v>
      </c>
      <c r="L137" s="18">
        <v>3673.08</v>
      </c>
      <c r="M137" s="18"/>
      <c r="N137" s="18"/>
      <c r="O137" s="18"/>
      <c r="P137" s="18"/>
      <c r="Q137" s="18"/>
      <c r="R137" s="18"/>
      <c r="S137" s="18"/>
      <c r="T137" s="18"/>
      <c r="U137" s="18"/>
      <c r="V137" s="18"/>
      <c r="W137" s="18"/>
      <c r="X137" s="18"/>
      <c r="Y137" s="18"/>
      <c r="Z137" s="18">
        <v>3673.08</v>
      </c>
      <c r="AA137" s="18"/>
      <c r="AB137" s="14">
        <f t="shared" si="65"/>
        <v>0</v>
      </c>
      <c r="AC137" s="14">
        <f t="shared" si="66"/>
        <v>0</v>
      </c>
      <c r="AD137" s="14">
        <f t="shared" si="67"/>
        <v>0</v>
      </c>
      <c r="AE137" s="14">
        <f t="shared" si="68"/>
        <v>0</v>
      </c>
      <c r="AF137" s="14">
        <f t="shared" si="69"/>
        <v>0</v>
      </c>
      <c r="AG137" s="14">
        <f t="shared" si="70"/>
        <v>0</v>
      </c>
      <c r="AH137" s="14">
        <f t="shared" si="71"/>
        <v>0</v>
      </c>
      <c r="AI137" s="14">
        <f t="shared" si="72"/>
        <v>0</v>
      </c>
      <c r="AJ137" s="14">
        <f t="shared" si="73"/>
        <v>0</v>
      </c>
      <c r="AK137" s="14">
        <f t="shared" si="74"/>
        <v>0</v>
      </c>
      <c r="AL137" s="14">
        <f t="shared" si="75"/>
        <v>0</v>
      </c>
      <c r="AM137" s="14">
        <f t="shared" si="76"/>
        <v>0</v>
      </c>
      <c r="AN137" s="14">
        <f t="shared" si="77"/>
        <v>0</v>
      </c>
      <c r="AO137" s="14">
        <f t="shared" si="78"/>
        <v>0.02</v>
      </c>
      <c r="AP137" s="14">
        <f t="shared" si="79"/>
        <v>0</v>
      </c>
      <c r="AQ137" s="25">
        <f t="shared" si="83"/>
        <v>0.02</v>
      </c>
      <c r="AR137" s="27">
        <f t="shared" si="84"/>
        <v>0</v>
      </c>
      <c r="AS137" s="27">
        <f t="shared" si="85"/>
        <v>0</v>
      </c>
      <c r="AT137" s="27">
        <f t="shared" si="86"/>
        <v>3673.08</v>
      </c>
      <c r="AU137" s="30"/>
      <c r="AV137" s="30"/>
      <c r="AW137" s="30">
        <f t="shared" si="64"/>
        <v>22038.48</v>
      </c>
      <c r="AX137" s="36">
        <f t="shared" si="80"/>
        <v>0</v>
      </c>
      <c r="AY137" s="36">
        <f t="shared" si="81"/>
        <v>0</v>
      </c>
      <c r="AZ137" s="36">
        <f t="shared" si="82"/>
        <v>18365.400000000001</v>
      </c>
    </row>
    <row r="138" spans="1:52" ht="14.45" x14ac:dyDescent="0.3">
      <c r="A138" s="5" t="s">
        <v>7</v>
      </c>
      <c r="B138" s="5" t="s">
        <v>8</v>
      </c>
      <c r="C138" s="5" t="s">
        <v>1359</v>
      </c>
      <c r="D138" s="2" t="s">
        <v>179</v>
      </c>
      <c r="E138" s="2" t="s">
        <v>150</v>
      </c>
      <c r="F138" s="2" t="s">
        <v>11</v>
      </c>
      <c r="G138" s="2" t="s">
        <v>12</v>
      </c>
      <c r="H138" s="2" t="s">
        <v>13</v>
      </c>
      <c r="I138" s="18">
        <v>163200</v>
      </c>
      <c r="J138" s="18">
        <v>158181.5</v>
      </c>
      <c r="K138" s="18">
        <v>152097.60000000001</v>
      </c>
      <c r="L138" s="18">
        <v>6083.9</v>
      </c>
      <c r="M138" s="18"/>
      <c r="N138" s="18"/>
      <c r="O138" s="18"/>
      <c r="P138" s="18"/>
      <c r="Q138" s="18"/>
      <c r="R138" s="18"/>
      <c r="S138" s="18">
        <v>6083.9</v>
      </c>
      <c r="T138" s="18"/>
      <c r="U138" s="18"/>
      <c r="V138" s="18"/>
      <c r="W138" s="18"/>
      <c r="X138" s="18"/>
      <c r="Y138" s="18"/>
      <c r="Z138" s="18"/>
      <c r="AA138" s="18"/>
      <c r="AB138" s="14">
        <f t="shared" si="65"/>
        <v>0</v>
      </c>
      <c r="AC138" s="14">
        <f t="shared" si="66"/>
        <v>0</v>
      </c>
      <c r="AD138" s="14">
        <f t="shared" si="67"/>
        <v>0</v>
      </c>
      <c r="AE138" s="14">
        <f t="shared" si="68"/>
        <v>0</v>
      </c>
      <c r="AF138" s="14">
        <f t="shared" si="69"/>
        <v>0</v>
      </c>
      <c r="AG138" s="14">
        <f t="shared" si="70"/>
        <v>0</v>
      </c>
      <c r="AH138" s="14">
        <f t="shared" si="71"/>
        <v>0.04</v>
      </c>
      <c r="AI138" s="14">
        <f t="shared" si="72"/>
        <v>0</v>
      </c>
      <c r="AJ138" s="14">
        <f t="shared" si="73"/>
        <v>0</v>
      </c>
      <c r="AK138" s="14">
        <f t="shared" si="74"/>
        <v>0</v>
      </c>
      <c r="AL138" s="14">
        <f t="shared" si="75"/>
        <v>0</v>
      </c>
      <c r="AM138" s="14">
        <f t="shared" si="76"/>
        <v>0</v>
      </c>
      <c r="AN138" s="14">
        <f t="shared" si="77"/>
        <v>0</v>
      </c>
      <c r="AO138" s="14">
        <f t="shared" si="78"/>
        <v>0</v>
      </c>
      <c r="AP138" s="14">
        <f t="shared" si="79"/>
        <v>0</v>
      </c>
      <c r="AQ138" s="25">
        <f t="shared" si="83"/>
        <v>0.04</v>
      </c>
      <c r="AR138" s="27">
        <f t="shared" si="84"/>
        <v>0</v>
      </c>
      <c r="AS138" s="27">
        <f t="shared" si="85"/>
        <v>6083.9040000000005</v>
      </c>
      <c r="AT138" s="27">
        <f t="shared" si="86"/>
        <v>0</v>
      </c>
      <c r="AU138" s="30">
        <f>K138*$AU$2</f>
        <v>9125.8559999999998</v>
      </c>
      <c r="AV138" s="30">
        <f>K138*$AV$2</f>
        <v>9125.8559999999998</v>
      </c>
      <c r="AW138" s="30"/>
      <c r="AX138" s="36">
        <f t="shared" si="80"/>
        <v>9125.8559999999998</v>
      </c>
      <c r="AY138" s="36">
        <f t="shared" si="81"/>
        <v>3041.9519999999993</v>
      </c>
      <c r="AZ138" s="36">
        <f t="shared" si="82"/>
        <v>0</v>
      </c>
    </row>
    <row r="139" spans="1:52" ht="14.45" x14ac:dyDescent="0.3">
      <c r="A139" s="5" t="s">
        <v>7</v>
      </c>
      <c r="B139" s="5" t="s">
        <v>8</v>
      </c>
      <c r="C139" s="5" t="s">
        <v>1359</v>
      </c>
      <c r="D139" s="2" t="s">
        <v>180</v>
      </c>
      <c r="E139" s="2" t="s">
        <v>181</v>
      </c>
      <c r="F139" s="2" t="s">
        <v>16</v>
      </c>
      <c r="G139" s="2" t="s">
        <v>17</v>
      </c>
      <c r="H139" s="2" t="s">
        <v>13</v>
      </c>
      <c r="I139" s="18">
        <v>2036750</v>
      </c>
      <c r="J139" s="18">
        <v>1262072.02</v>
      </c>
      <c r="K139" s="18">
        <v>1099844.9000000001</v>
      </c>
      <c r="L139" s="18">
        <v>162227.12</v>
      </c>
      <c r="M139" s="18"/>
      <c r="N139" s="18">
        <v>137480.60999999999</v>
      </c>
      <c r="O139" s="18"/>
      <c r="P139" s="18"/>
      <c r="Q139" s="18"/>
      <c r="R139" s="18"/>
      <c r="S139" s="18"/>
      <c r="T139" s="18"/>
      <c r="U139" s="18"/>
      <c r="V139" s="18"/>
      <c r="W139" s="18"/>
      <c r="X139" s="18"/>
      <c r="Y139" s="18"/>
      <c r="Z139" s="18">
        <v>24746.510000000002</v>
      </c>
      <c r="AA139" s="18"/>
      <c r="AB139" s="14">
        <f t="shared" si="65"/>
        <v>0</v>
      </c>
      <c r="AC139" s="14">
        <f t="shared" si="66"/>
        <v>0.125</v>
      </c>
      <c r="AD139" s="14">
        <f t="shared" si="67"/>
        <v>0</v>
      </c>
      <c r="AE139" s="14">
        <f t="shared" si="68"/>
        <v>0</v>
      </c>
      <c r="AF139" s="14">
        <f t="shared" si="69"/>
        <v>0</v>
      </c>
      <c r="AG139" s="14">
        <f t="shared" si="70"/>
        <v>0</v>
      </c>
      <c r="AH139" s="14">
        <f t="shared" si="71"/>
        <v>0</v>
      </c>
      <c r="AI139" s="14">
        <f t="shared" si="72"/>
        <v>0</v>
      </c>
      <c r="AJ139" s="14">
        <f t="shared" si="73"/>
        <v>0</v>
      </c>
      <c r="AK139" s="14">
        <f t="shared" si="74"/>
        <v>0</v>
      </c>
      <c r="AL139" s="14">
        <f t="shared" si="75"/>
        <v>0</v>
      </c>
      <c r="AM139" s="14">
        <f t="shared" si="76"/>
        <v>0</v>
      </c>
      <c r="AN139" s="14">
        <f t="shared" si="77"/>
        <v>0</v>
      </c>
      <c r="AO139" s="14">
        <f t="shared" si="78"/>
        <v>0.02</v>
      </c>
      <c r="AP139" s="14">
        <f t="shared" si="79"/>
        <v>0</v>
      </c>
      <c r="AQ139" s="25">
        <f t="shared" si="83"/>
        <v>0.14499999999999999</v>
      </c>
      <c r="AR139" s="27">
        <f t="shared" si="84"/>
        <v>137480.61250000002</v>
      </c>
      <c r="AS139" s="27">
        <f t="shared" si="85"/>
        <v>0</v>
      </c>
      <c r="AT139" s="27">
        <f t="shared" si="86"/>
        <v>21996.898000000005</v>
      </c>
      <c r="AU139" s="30"/>
      <c r="AV139" s="30"/>
      <c r="AW139" s="30">
        <f>K139*$AU$1</f>
        <v>131981.38800000001</v>
      </c>
      <c r="AX139" s="36">
        <f t="shared" si="80"/>
        <v>-137480.61250000002</v>
      </c>
      <c r="AY139" s="36">
        <f t="shared" si="81"/>
        <v>0</v>
      </c>
      <c r="AZ139" s="36">
        <f t="shared" si="82"/>
        <v>109984.49</v>
      </c>
    </row>
    <row r="140" spans="1:52" ht="14.45" x14ac:dyDescent="0.3">
      <c r="A140" s="5" t="s">
        <v>7</v>
      </c>
      <c r="B140" s="5" t="s">
        <v>8</v>
      </c>
      <c r="C140" s="5" t="s">
        <v>1359</v>
      </c>
      <c r="D140" s="2" t="s">
        <v>182</v>
      </c>
      <c r="E140" s="2" t="s">
        <v>150</v>
      </c>
      <c r="F140" s="2" t="s">
        <v>11</v>
      </c>
      <c r="G140" s="2" t="s">
        <v>12</v>
      </c>
      <c r="H140" s="2" t="s">
        <v>13</v>
      </c>
      <c r="I140" s="18">
        <v>151675</v>
      </c>
      <c r="J140" s="18">
        <v>260274</v>
      </c>
      <c r="K140" s="18">
        <v>250263.46</v>
      </c>
      <c r="L140" s="18">
        <v>10010.540000000001</v>
      </c>
      <c r="M140" s="18"/>
      <c r="N140" s="18"/>
      <c r="O140" s="18"/>
      <c r="P140" s="18"/>
      <c r="Q140" s="18"/>
      <c r="R140" s="18"/>
      <c r="S140" s="18">
        <v>10010.540000000001</v>
      </c>
      <c r="T140" s="18"/>
      <c r="U140" s="18"/>
      <c r="V140" s="18"/>
      <c r="W140" s="18"/>
      <c r="X140" s="18"/>
      <c r="Y140" s="18"/>
      <c r="Z140" s="18"/>
      <c r="AA140" s="18"/>
      <c r="AB140" s="14">
        <f t="shared" si="65"/>
        <v>0</v>
      </c>
      <c r="AC140" s="14">
        <f t="shared" si="66"/>
        <v>0</v>
      </c>
      <c r="AD140" s="14">
        <f t="shared" si="67"/>
        <v>0</v>
      </c>
      <c r="AE140" s="14">
        <f t="shared" si="68"/>
        <v>0</v>
      </c>
      <c r="AF140" s="14">
        <f t="shared" si="69"/>
        <v>0</v>
      </c>
      <c r="AG140" s="14">
        <f t="shared" si="70"/>
        <v>0</v>
      </c>
      <c r="AH140" s="14">
        <f t="shared" si="71"/>
        <v>0.04</v>
      </c>
      <c r="AI140" s="14">
        <f t="shared" si="72"/>
        <v>0</v>
      </c>
      <c r="AJ140" s="14">
        <f t="shared" si="73"/>
        <v>0</v>
      </c>
      <c r="AK140" s="14">
        <f t="shared" si="74"/>
        <v>0</v>
      </c>
      <c r="AL140" s="14">
        <f t="shared" si="75"/>
        <v>0</v>
      </c>
      <c r="AM140" s="14">
        <f t="shared" si="76"/>
        <v>0</v>
      </c>
      <c r="AN140" s="14">
        <f t="shared" si="77"/>
        <v>0</v>
      </c>
      <c r="AO140" s="14">
        <f t="shared" si="78"/>
        <v>0</v>
      </c>
      <c r="AP140" s="14">
        <f t="shared" si="79"/>
        <v>0</v>
      </c>
      <c r="AQ140" s="25">
        <f t="shared" si="83"/>
        <v>0.04</v>
      </c>
      <c r="AR140" s="27">
        <f t="shared" si="84"/>
        <v>0</v>
      </c>
      <c r="AS140" s="27">
        <f t="shared" si="85"/>
        <v>10010.538399999999</v>
      </c>
      <c r="AT140" s="27">
        <f t="shared" si="86"/>
        <v>0</v>
      </c>
      <c r="AU140" s="30">
        <f t="shared" ref="AU140:AU146" si="87">K140*$AU$2</f>
        <v>15015.807599999998</v>
      </c>
      <c r="AV140" s="30">
        <f t="shared" ref="AV140:AV146" si="88">K140*$AV$2</f>
        <v>15015.807599999998</v>
      </c>
      <c r="AW140" s="30"/>
      <c r="AX140" s="36">
        <f t="shared" si="80"/>
        <v>15015.807599999998</v>
      </c>
      <c r="AY140" s="36">
        <f t="shared" si="81"/>
        <v>5005.2691999999988</v>
      </c>
      <c r="AZ140" s="36">
        <f t="shared" si="82"/>
        <v>0</v>
      </c>
    </row>
    <row r="141" spans="1:52" ht="14.45" x14ac:dyDescent="0.3">
      <c r="A141" s="5" t="s">
        <v>7</v>
      </c>
      <c r="B141" s="5" t="s">
        <v>8</v>
      </c>
      <c r="C141" s="5" t="s">
        <v>1359</v>
      </c>
      <c r="D141" s="2" t="s">
        <v>183</v>
      </c>
      <c r="E141" s="2" t="s">
        <v>150</v>
      </c>
      <c r="F141" s="2" t="s">
        <v>11</v>
      </c>
      <c r="G141" s="2" t="s">
        <v>12</v>
      </c>
      <c r="H141" s="2" t="s">
        <v>13</v>
      </c>
      <c r="I141" s="18">
        <v>5700</v>
      </c>
      <c r="J141" s="18">
        <v>9781</v>
      </c>
      <c r="K141" s="18">
        <v>9404.81</v>
      </c>
      <c r="L141" s="18">
        <v>376.19</v>
      </c>
      <c r="M141" s="18"/>
      <c r="N141" s="18"/>
      <c r="O141" s="18"/>
      <c r="P141" s="18"/>
      <c r="Q141" s="18"/>
      <c r="R141" s="18"/>
      <c r="S141" s="18">
        <v>376.19</v>
      </c>
      <c r="T141" s="18"/>
      <c r="U141" s="18"/>
      <c r="V141" s="18"/>
      <c r="W141" s="18"/>
      <c r="X141" s="18"/>
      <c r="Y141" s="18"/>
      <c r="Z141" s="18"/>
      <c r="AA141" s="18"/>
      <c r="AB141" s="14">
        <f t="shared" si="65"/>
        <v>0</v>
      </c>
      <c r="AC141" s="14">
        <f t="shared" si="66"/>
        <v>0</v>
      </c>
      <c r="AD141" s="14">
        <f t="shared" si="67"/>
        <v>0</v>
      </c>
      <c r="AE141" s="14">
        <f t="shared" si="68"/>
        <v>0</v>
      </c>
      <c r="AF141" s="14">
        <f t="shared" si="69"/>
        <v>0</v>
      </c>
      <c r="AG141" s="14">
        <f t="shared" si="70"/>
        <v>0</v>
      </c>
      <c r="AH141" s="14">
        <f t="shared" si="71"/>
        <v>0.04</v>
      </c>
      <c r="AI141" s="14">
        <f t="shared" si="72"/>
        <v>0</v>
      </c>
      <c r="AJ141" s="14">
        <f t="shared" si="73"/>
        <v>0</v>
      </c>
      <c r="AK141" s="14">
        <f t="shared" si="74"/>
        <v>0</v>
      </c>
      <c r="AL141" s="14">
        <f t="shared" si="75"/>
        <v>0</v>
      </c>
      <c r="AM141" s="14">
        <f t="shared" si="76"/>
        <v>0</v>
      </c>
      <c r="AN141" s="14">
        <f t="shared" si="77"/>
        <v>0</v>
      </c>
      <c r="AO141" s="14">
        <f t="shared" si="78"/>
        <v>0</v>
      </c>
      <c r="AP141" s="14">
        <f t="shared" si="79"/>
        <v>0</v>
      </c>
      <c r="AQ141" s="25">
        <f t="shared" si="83"/>
        <v>0.04</v>
      </c>
      <c r="AR141" s="27">
        <f t="shared" si="84"/>
        <v>0</v>
      </c>
      <c r="AS141" s="27">
        <f t="shared" si="85"/>
        <v>376.19239999999996</v>
      </c>
      <c r="AT141" s="27">
        <f t="shared" si="86"/>
        <v>0</v>
      </c>
      <c r="AU141" s="30">
        <f t="shared" si="87"/>
        <v>564.28859999999997</v>
      </c>
      <c r="AV141" s="30">
        <f t="shared" si="88"/>
        <v>564.28859999999997</v>
      </c>
      <c r="AW141" s="30"/>
      <c r="AX141" s="36">
        <f t="shared" si="80"/>
        <v>564.28859999999997</v>
      </c>
      <c r="AY141" s="36">
        <f t="shared" si="81"/>
        <v>188.09620000000001</v>
      </c>
      <c r="AZ141" s="36">
        <f t="shared" si="82"/>
        <v>0</v>
      </c>
    </row>
    <row r="142" spans="1:52" ht="14.45" x14ac:dyDescent="0.3">
      <c r="A142" s="5" t="s">
        <v>7</v>
      </c>
      <c r="B142" s="5" t="s">
        <v>8</v>
      </c>
      <c r="C142" s="5" t="s">
        <v>1359</v>
      </c>
      <c r="D142" s="2" t="s">
        <v>184</v>
      </c>
      <c r="E142" s="2" t="s">
        <v>150</v>
      </c>
      <c r="F142" s="2" t="s">
        <v>11</v>
      </c>
      <c r="G142" s="2" t="s">
        <v>12</v>
      </c>
      <c r="H142" s="2" t="s">
        <v>13</v>
      </c>
      <c r="I142" s="18">
        <v>294245</v>
      </c>
      <c r="J142" s="18">
        <v>397819</v>
      </c>
      <c r="K142" s="18">
        <v>382518.27</v>
      </c>
      <c r="L142" s="18">
        <v>15300.73</v>
      </c>
      <c r="M142" s="18"/>
      <c r="N142" s="18"/>
      <c r="O142" s="18"/>
      <c r="P142" s="18"/>
      <c r="Q142" s="18"/>
      <c r="R142" s="18"/>
      <c r="S142" s="18">
        <v>15300.73</v>
      </c>
      <c r="T142" s="18"/>
      <c r="U142" s="18"/>
      <c r="V142" s="18"/>
      <c r="W142" s="18"/>
      <c r="X142" s="18"/>
      <c r="Y142" s="18"/>
      <c r="Z142" s="18"/>
      <c r="AA142" s="18"/>
      <c r="AB142" s="14">
        <f t="shared" si="65"/>
        <v>0</v>
      </c>
      <c r="AC142" s="14">
        <f t="shared" si="66"/>
        <v>0</v>
      </c>
      <c r="AD142" s="14">
        <f t="shared" si="67"/>
        <v>0</v>
      </c>
      <c r="AE142" s="14">
        <f t="shared" si="68"/>
        <v>0</v>
      </c>
      <c r="AF142" s="14">
        <f t="shared" si="69"/>
        <v>0</v>
      </c>
      <c r="AG142" s="14">
        <f t="shared" si="70"/>
        <v>0</v>
      </c>
      <c r="AH142" s="14">
        <f t="shared" si="71"/>
        <v>0.04</v>
      </c>
      <c r="AI142" s="14">
        <f t="shared" si="72"/>
        <v>0</v>
      </c>
      <c r="AJ142" s="14">
        <f t="shared" si="73"/>
        <v>0</v>
      </c>
      <c r="AK142" s="14">
        <f t="shared" si="74"/>
        <v>0</v>
      </c>
      <c r="AL142" s="14">
        <f t="shared" si="75"/>
        <v>0</v>
      </c>
      <c r="AM142" s="14">
        <f t="shared" si="76"/>
        <v>0</v>
      </c>
      <c r="AN142" s="14">
        <f t="shared" si="77"/>
        <v>0</v>
      </c>
      <c r="AO142" s="14">
        <f t="shared" si="78"/>
        <v>0</v>
      </c>
      <c r="AP142" s="14">
        <f t="shared" si="79"/>
        <v>0</v>
      </c>
      <c r="AQ142" s="25">
        <f t="shared" si="83"/>
        <v>0.04</v>
      </c>
      <c r="AR142" s="27">
        <f t="shared" si="84"/>
        <v>0</v>
      </c>
      <c r="AS142" s="27">
        <f t="shared" si="85"/>
        <v>15300.730800000001</v>
      </c>
      <c r="AT142" s="27">
        <f t="shared" si="86"/>
        <v>0</v>
      </c>
      <c r="AU142" s="30">
        <f t="shared" si="87"/>
        <v>22951.0962</v>
      </c>
      <c r="AV142" s="30">
        <f t="shared" si="88"/>
        <v>22951.0962</v>
      </c>
      <c r="AW142" s="30"/>
      <c r="AX142" s="36">
        <f t="shared" si="80"/>
        <v>22951.0962</v>
      </c>
      <c r="AY142" s="36">
        <f t="shared" si="81"/>
        <v>7650.3653999999988</v>
      </c>
      <c r="AZ142" s="36">
        <f t="shared" si="82"/>
        <v>0</v>
      </c>
    </row>
    <row r="143" spans="1:52" ht="14.45" x14ac:dyDescent="0.3">
      <c r="A143" s="5" t="s">
        <v>7</v>
      </c>
      <c r="B143" s="5" t="s">
        <v>8</v>
      </c>
      <c r="C143" s="5" t="s">
        <v>1359</v>
      </c>
      <c r="D143" s="2" t="s">
        <v>185</v>
      </c>
      <c r="E143" s="2" t="s">
        <v>150</v>
      </c>
      <c r="F143" s="2" t="s">
        <v>11</v>
      </c>
      <c r="G143" s="2" t="s">
        <v>12</v>
      </c>
      <c r="H143" s="2" t="s">
        <v>13</v>
      </c>
      <c r="I143" s="18">
        <v>100175</v>
      </c>
      <c r="J143" s="18">
        <v>151651.76</v>
      </c>
      <c r="K143" s="18">
        <v>145819</v>
      </c>
      <c r="L143" s="18">
        <v>5832.76</v>
      </c>
      <c r="M143" s="18"/>
      <c r="N143" s="18"/>
      <c r="O143" s="18"/>
      <c r="P143" s="18"/>
      <c r="Q143" s="18"/>
      <c r="R143" s="18"/>
      <c r="S143" s="18">
        <v>5832.76</v>
      </c>
      <c r="T143" s="18"/>
      <c r="U143" s="18"/>
      <c r="V143" s="18"/>
      <c r="W143" s="18"/>
      <c r="X143" s="18"/>
      <c r="Y143" s="18"/>
      <c r="Z143" s="18"/>
      <c r="AA143" s="18"/>
      <c r="AB143" s="14">
        <f t="shared" si="65"/>
        <v>0</v>
      </c>
      <c r="AC143" s="14">
        <f t="shared" si="66"/>
        <v>0</v>
      </c>
      <c r="AD143" s="14">
        <f t="shared" si="67"/>
        <v>0</v>
      </c>
      <c r="AE143" s="14">
        <f t="shared" si="68"/>
        <v>0</v>
      </c>
      <c r="AF143" s="14">
        <f t="shared" si="69"/>
        <v>0</v>
      </c>
      <c r="AG143" s="14">
        <f t="shared" si="70"/>
        <v>0</v>
      </c>
      <c r="AH143" s="14">
        <f t="shared" si="71"/>
        <v>0.04</v>
      </c>
      <c r="AI143" s="14">
        <f t="shared" si="72"/>
        <v>0</v>
      </c>
      <c r="AJ143" s="14">
        <f t="shared" si="73"/>
        <v>0</v>
      </c>
      <c r="AK143" s="14">
        <f t="shared" si="74"/>
        <v>0</v>
      </c>
      <c r="AL143" s="14">
        <f t="shared" si="75"/>
        <v>0</v>
      </c>
      <c r="AM143" s="14">
        <f t="shared" si="76"/>
        <v>0</v>
      </c>
      <c r="AN143" s="14">
        <f t="shared" si="77"/>
        <v>0</v>
      </c>
      <c r="AO143" s="14">
        <f t="shared" si="78"/>
        <v>0</v>
      </c>
      <c r="AP143" s="14">
        <f t="shared" si="79"/>
        <v>0</v>
      </c>
      <c r="AQ143" s="25">
        <f t="shared" si="83"/>
        <v>0.04</v>
      </c>
      <c r="AR143" s="27">
        <f t="shared" si="84"/>
        <v>0</v>
      </c>
      <c r="AS143" s="27">
        <f t="shared" si="85"/>
        <v>5832.76</v>
      </c>
      <c r="AT143" s="27">
        <f t="shared" si="86"/>
        <v>0</v>
      </c>
      <c r="AU143" s="30">
        <f t="shared" si="87"/>
        <v>8749.14</v>
      </c>
      <c r="AV143" s="30">
        <f t="shared" si="88"/>
        <v>8749.14</v>
      </c>
      <c r="AW143" s="30"/>
      <c r="AX143" s="36">
        <f t="shared" si="80"/>
        <v>8749.14</v>
      </c>
      <c r="AY143" s="36">
        <f t="shared" si="81"/>
        <v>2916.3799999999992</v>
      </c>
      <c r="AZ143" s="36">
        <f t="shared" si="82"/>
        <v>0</v>
      </c>
    </row>
    <row r="144" spans="1:52" ht="14.45" x14ac:dyDescent="0.3">
      <c r="A144" s="5" t="s">
        <v>7</v>
      </c>
      <c r="B144" s="5" t="s">
        <v>8</v>
      </c>
      <c r="C144" s="5" t="s">
        <v>1359</v>
      </c>
      <c r="D144" s="2" t="s">
        <v>186</v>
      </c>
      <c r="E144" s="2" t="s">
        <v>150</v>
      </c>
      <c r="F144" s="2" t="s">
        <v>11</v>
      </c>
      <c r="G144" s="2" t="s">
        <v>12</v>
      </c>
      <c r="H144" s="2" t="s">
        <v>13</v>
      </c>
      <c r="I144" s="18">
        <v>4243385</v>
      </c>
      <c r="J144" s="18">
        <v>6553481.1799999997</v>
      </c>
      <c r="K144" s="18">
        <v>6301424.2000000002</v>
      </c>
      <c r="L144" s="18">
        <v>252056.98</v>
      </c>
      <c r="M144" s="18"/>
      <c r="N144" s="18"/>
      <c r="O144" s="18"/>
      <c r="P144" s="18"/>
      <c r="Q144" s="18"/>
      <c r="R144" s="18"/>
      <c r="S144" s="18">
        <v>252056.98</v>
      </c>
      <c r="T144" s="18"/>
      <c r="U144" s="18"/>
      <c r="V144" s="18"/>
      <c r="W144" s="18"/>
      <c r="X144" s="18"/>
      <c r="Y144" s="18"/>
      <c r="Z144" s="18"/>
      <c r="AA144" s="18"/>
      <c r="AB144" s="14">
        <f t="shared" si="65"/>
        <v>0</v>
      </c>
      <c r="AC144" s="14">
        <f t="shared" si="66"/>
        <v>0</v>
      </c>
      <c r="AD144" s="14">
        <f t="shared" si="67"/>
        <v>0</v>
      </c>
      <c r="AE144" s="14">
        <f t="shared" si="68"/>
        <v>0</v>
      </c>
      <c r="AF144" s="14">
        <f t="shared" si="69"/>
        <v>0</v>
      </c>
      <c r="AG144" s="14">
        <f t="shared" si="70"/>
        <v>0</v>
      </c>
      <c r="AH144" s="14">
        <f t="shared" si="71"/>
        <v>0.04</v>
      </c>
      <c r="AI144" s="14">
        <f t="shared" si="72"/>
        <v>0</v>
      </c>
      <c r="AJ144" s="14">
        <f t="shared" si="73"/>
        <v>0</v>
      </c>
      <c r="AK144" s="14">
        <f t="shared" si="74"/>
        <v>0</v>
      </c>
      <c r="AL144" s="14">
        <f t="shared" si="75"/>
        <v>0</v>
      </c>
      <c r="AM144" s="14">
        <f t="shared" si="76"/>
        <v>0</v>
      </c>
      <c r="AN144" s="14">
        <f t="shared" si="77"/>
        <v>0</v>
      </c>
      <c r="AO144" s="14">
        <f t="shared" si="78"/>
        <v>0</v>
      </c>
      <c r="AP144" s="14">
        <f t="shared" si="79"/>
        <v>0</v>
      </c>
      <c r="AQ144" s="25">
        <f t="shared" si="83"/>
        <v>0.04</v>
      </c>
      <c r="AR144" s="27">
        <f t="shared" si="84"/>
        <v>0</v>
      </c>
      <c r="AS144" s="27">
        <f t="shared" si="85"/>
        <v>252056.96800000002</v>
      </c>
      <c r="AT144" s="27">
        <f t="shared" si="86"/>
        <v>0</v>
      </c>
      <c r="AU144" s="30">
        <f t="shared" si="87"/>
        <v>378085.45199999999</v>
      </c>
      <c r="AV144" s="30">
        <f t="shared" si="88"/>
        <v>378085.45199999999</v>
      </c>
      <c r="AW144" s="30"/>
      <c r="AX144" s="36">
        <f t="shared" si="80"/>
        <v>378085.45199999999</v>
      </c>
      <c r="AY144" s="36">
        <f t="shared" si="81"/>
        <v>126028.48399999997</v>
      </c>
      <c r="AZ144" s="36">
        <f t="shared" si="82"/>
        <v>0</v>
      </c>
    </row>
    <row r="145" spans="1:52" ht="14.45" x14ac:dyDescent="0.3">
      <c r="A145" s="5" t="s">
        <v>7</v>
      </c>
      <c r="B145" s="5" t="s">
        <v>8</v>
      </c>
      <c r="C145" s="5" t="s">
        <v>1359</v>
      </c>
      <c r="D145" s="2" t="s">
        <v>187</v>
      </c>
      <c r="E145" s="2" t="s">
        <v>150</v>
      </c>
      <c r="F145" s="2" t="s">
        <v>11</v>
      </c>
      <c r="G145" s="2" t="s">
        <v>12</v>
      </c>
      <c r="H145" s="2" t="s">
        <v>13</v>
      </c>
      <c r="I145" s="18">
        <v>101850</v>
      </c>
      <c r="J145" s="18">
        <v>158886</v>
      </c>
      <c r="K145" s="18">
        <v>152775</v>
      </c>
      <c r="L145" s="18">
        <v>6111</v>
      </c>
      <c r="M145" s="18"/>
      <c r="N145" s="18"/>
      <c r="O145" s="18"/>
      <c r="P145" s="18"/>
      <c r="Q145" s="18"/>
      <c r="R145" s="18"/>
      <c r="S145" s="18">
        <v>6111</v>
      </c>
      <c r="T145" s="18"/>
      <c r="U145" s="18"/>
      <c r="V145" s="18"/>
      <c r="W145" s="18"/>
      <c r="X145" s="18"/>
      <c r="Y145" s="18"/>
      <c r="Z145" s="18"/>
      <c r="AA145" s="18"/>
      <c r="AB145" s="14">
        <f t="shared" si="65"/>
        <v>0</v>
      </c>
      <c r="AC145" s="14">
        <f t="shared" si="66"/>
        <v>0</v>
      </c>
      <c r="AD145" s="14">
        <f t="shared" si="67"/>
        <v>0</v>
      </c>
      <c r="AE145" s="14">
        <f t="shared" si="68"/>
        <v>0</v>
      </c>
      <c r="AF145" s="14">
        <f t="shared" si="69"/>
        <v>0</v>
      </c>
      <c r="AG145" s="14">
        <f t="shared" si="70"/>
        <v>0</v>
      </c>
      <c r="AH145" s="14">
        <f t="shared" si="71"/>
        <v>0.04</v>
      </c>
      <c r="AI145" s="14">
        <f t="shared" si="72"/>
        <v>0</v>
      </c>
      <c r="AJ145" s="14">
        <f t="shared" si="73"/>
        <v>0</v>
      </c>
      <c r="AK145" s="14">
        <f t="shared" si="74"/>
        <v>0</v>
      </c>
      <c r="AL145" s="14">
        <f t="shared" si="75"/>
        <v>0</v>
      </c>
      <c r="AM145" s="14">
        <f t="shared" si="76"/>
        <v>0</v>
      </c>
      <c r="AN145" s="14">
        <f t="shared" si="77"/>
        <v>0</v>
      </c>
      <c r="AO145" s="14">
        <f t="shared" si="78"/>
        <v>0</v>
      </c>
      <c r="AP145" s="14">
        <f t="shared" si="79"/>
        <v>0</v>
      </c>
      <c r="AQ145" s="25">
        <f t="shared" si="83"/>
        <v>0.04</v>
      </c>
      <c r="AR145" s="27">
        <f t="shared" si="84"/>
        <v>0</v>
      </c>
      <c r="AS145" s="27">
        <f t="shared" si="85"/>
        <v>6111</v>
      </c>
      <c r="AT145" s="27">
        <f t="shared" si="86"/>
        <v>0</v>
      </c>
      <c r="AU145" s="30">
        <f t="shared" si="87"/>
        <v>9166.5</v>
      </c>
      <c r="AV145" s="30">
        <f t="shared" si="88"/>
        <v>9166.5</v>
      </c>
      <c r="AW145" s="30"/>
      <c r="AX145" s="36">
        <f t="shared" si="80"/>
        <v>9166.5</v>
      </c>
      <c r="AY145" s="36">
        <f t="shared" si="81"/>
        <v>3055.5</v>
      </c>
      <c r="AZ145" s="36">
        <f t="shared" si="82"/>
        <v>0</v>
      </c>
    </row>
    <row r="146" spans="1:52" ht="14.45" x14ac:dyDescent="0.3">
      <c r="A146" s="5" t="s">
        <v>7</v>
      </c>
      <c r="B146" s="5" t="s">
        <v>8</v>
      </c>
      <c r="C146" s="5" t="s">
        <v>1359</v>
      </c>
      <c r="D146" s="2" t="s">
        <v>188</v>
      </c>
      <c r="E146" s="2" t="s">
        <v>150</v>
      </c>
      <c r="F146" s="2" t="s">
        <v>11</v>
      </c>
      <c r="G146" s="2" t="s">
        <v>12</v>
      </c>
      <c r="H146" s="2" t="s">
        <v>13</v>
      </c>
      <c r="I146" s="18">
        <v>163370</v>
      </c>
      <c r="J146" s="18">
        <v>569178.39999999991</v>
      </c>
      <c r="K146" s="18">
        <v>547286.94000000006</v>
      </c>
      <c r="L146" s="18">
        <v>21891.46</v>
      </c>
      <c r="M146" s="18"/>
      <c r="N146" s="18"/>
      <c r="O146" s="18"/>
      <c r="P146" s="18"/>
      <c r="Q146" s="18"/>
      <c r="R146" s="18"/>
      <c r="S146" s="18">
        <v>21891.46</v>
      </c>
      <c r="T146" s="18"/>
      <c r="U146" s="18"/>
      <c r="V146" s="18"/>
      <c r="W146" s="18"/>
      <c r="X146" s="18"/>
      <c r="Y146" s="18"/>
      <c r="Z146" s="18"/>
      <c r="AA146" s="18"/>
      <c r="AB146" s="14">
        <f t="shared" si="65"/>
        <v>0</v>
      </c>
      <c r="AC146" s="14">
        <f t="shared" si="66"/>
        <v>0</v>
      </c>
      <c r="AD146" s="14">
        <f t="shared" si="67"/>
        <v>0</v>
      </c>
      <c r="AE146" s="14">
        <f t="shared" si="68"/>
        <v>0</v>
      </c>
      <c r="AF146" s="14">
        <f t="shared" si="69"/>
        <v>0</v>
      </c>
      <c r="AG146" s="14">
        <f t="shared" si="70"/>
        <v>0</v>
      </c>
      <c r="AH146" s="14">
        <f t="shared" si="71"/>
        <v>0.04</v>
      </c>
      <c r="AI146" s="14">
        <f t="shared" si="72"/>
        <v>0</v>
      </c>
      <c r="AJ146" s="14">
        <f t="shared" si="73"/>
        <v>0</v>
      </c>
      <c r="AK146" s="14">
        <f t="shared" si="74"/>
        <v>0</v>
      </c>
      <c r="AL146" s="14">
        <f t="shared" si="75"/>
        <v>0</v>
      </c>
      <c r="AM146" s="14">
        <f t="shared" si="76"/>
        <v>0</v>
      </c>
      <c r="AN146" s="14">
        <f t="shared" si="77"/>
        <v>0</v>
      </c>
      <c r="AO146" s="14">
        <f t="shared" si="78"/>
        <v>0</v>
      </c>
      <c r="AP146" s="14">
        <f t="shared" si="79"/>
        <v>0</v>
      </c>
      <c r="AQ146" s="25">
        <f t="shared" si="83"/>
        <v>0.04</v>
      </c>
      <c r="AR146" s="27">
        <f t="shared" si="84"/>
        <v>0</v>
      </c>
      <c r="AS146" s="27">
        <f t="shared" si="85"/>
        <v>21891.477600000002</v>
      </c>
      <c r="AT146" s="27">
        <f t="shared" si="86"/>
        <v>0</v>
      </c>
      <c r="AU146" s="30">
        <f t="shared" si="87"/>
        <v>32837.216400000005</v>
      </c>
      <c r="AV146" s="30">
        <f t="shared" si="88"/>
        <v>32837.216400000005</v>
      </c>
      <c r="AW146" s="30"/>
      <c r="AX146" s="36">
        <f t="shared" si="80"/>
        <v>32837.216400000005</v>
      </c>
      <c r="AY146" s="36">
        <f t="shared" si="81"/>
        <v>10945.738800000003</v>
      </c>
      <c r="AZ146" s="36">
        <f t="shared" si="82"/>
        <v>0</v>
      </c>
    </row>
    <row r="147" spans="1:52" ht="14.45" x14ac:dyDescent="0.3">
      <c r="A147" s="5" t="s">
        <v>7</v>
      </c>
      <c r="B147" s="5" t="s">
        <v>8</v>
      </c>
      <c r="C147" s="5" t="s">
        <v>1359</v>
      </c>
      <c r="D147" s="2" t="s">
        <v>189</v>
      </c>
      <c r="E147" s="2" t="s">
        <v>190</v>
      </c>
      <c r="F147" s="2" t="s">
        <v>16</v>
      </c>
      <c r="G147" s="2" t="s">
        <v>17</v>
      </c>
      <c r="H147" s="2" t="s">
        <v>13</v>
      </c>
      <c r="I147" s="18">
        <v>138975</v>
      </c>
      <c r="J147" s="18">
        <v>717632.16</v>
      </c>
      <c r="K147" s="18">
        <v>625387.5</v>
      </c>
      <c r="L147" s="18">
        <v>92244.66</v>
      </c>
      <c r="M147" s="18"/>
      <c r="N147" s="18">
        <v>78173.440000000002</v>
      </c>
      <c r="O147" s="18"/>
      <c r="P147" s="18"/>
      <c r="Q147" s="18"/>
      <c r="R147" s="18"/>
      <c r="S147" s="18"/>
      <c r="T147" s="18"/>
      <c r="U147" s="18"/>
      <c r="V147" s="18"/>
      <c r="W147" s="18"/>
      <c r="X147" s="18"/>
      <c r="Y147" s="18"/>
      <c r="Z147" s="18">
        <v>14071.22</v>
      </c>
      <c r="AA147" s="18"/>
      <c r="AB147" s="14">
        <f t="shared" si="65"/>
        <v>0</v>
      </c>
      <c r="AC147" s="14">
        <f t="shared" si="66"/>
        <v>0.125</v>
      </c>
      <c r="AD147" s="14">
        <f t="shared" si="67"/>
        <v>0</v>
      </c>
      <c r="AE147" s="14">
        <f t="shared" si="68"/>
        <v>0</v>
      </c>
      <c r="AF147" s="14">
        <f t="shared" si="69"/>
        <v>0</v>
      </c>
      <c r="AG147" s="14">
        <f t="shared" si="70"/>
        <v>0</v>
      </c>
      <c r="AH147" s="14">
        <f t="shared" si="71"/>
        <v>0</v>
      </c>
      <c r="AI147" s="14">
        <f t="shared" si="72"/>
        <v>0</v>
      </c>
      <c r="AJ147" s="14">
        <f t="shared" si="73"/>
        <v>0</v>
      </c>
      <c r="AK147" s="14">
        <f t="shared" si="74"/>
        <v>0</v>
      </c>
      <c r="AL147" s="14">
        <f t="shared" si="75"/>
        <v>0</v>
      </c>
      <c r="AM147" s="14">
        <f t="shared" si="76"/>
        <v>0</v>
      </c>
      <c r="AN147" s="14">
        <f t="shared" si="77"/>
        <v>0</v>
      </c>
      <c r="AO147" s="14">
        <f t="shared" si="78"/>
        <v>0.02</v>
      </c>
      <c r="AP147" s="14">
        <f t="shared" si="79"/>
        <v>0</v>
      </c>
      <c r="AQ147" s="25">
        <f t="shared" si="83"/>
        <v>0.14499999999999999</v>
      </c>
      <c r="AR147" s="27">
        <f t="shared" si="84"/>
        <v>78173.4375</v>
      </c>
      <c r="AS147" s="27">
        <f t="shared" si="85"/>
        <v>0</v>
      </c>
      <c r="AT147" s="27">
        <f t="shared" si="86"/>
        <v>12507.75</v>
      </c>
      <c r="AU147" s="30"/>
      <c r="AV147" s="30"/>
      <c r="AW147" s="30">
        <f>K147*$AU$1</f>
        <v>75046.5</v>
      </c>
      <c r="AX147" s="36">
        <f t="shared" si="80"/>
        <v>-78173.4375</v>
      </c>
      <c r="AY147" s="36">
        <f t="shared" si="81"/>
        <v>0</v>
      </c>
      <c r="AZ147" s="36">
        <f t="shared" si="82"/>
        <v>62538.75</v>
      </c>
    </row>
    <row r="148" spans="1:52" ht="14.45" x14ac:dyDescent="0.3">
      <c r="A148" s="5" t="s">
        <v>7</v>
      </c>
      <c r="B148" s="5" t="s">
        <v>8</v>
      </c>
      <c r="C148" s="5" t="s">
        <v>1359</v>
      </c>
      <c r="D148" s="2" t="s">
        <v>191</v>
      </c>
      <c r="E148" s="2" t="s">
        <v>150</v>
      </c>
      <c r="F148" s="2" t="s">
        <v>11</v>
      </c>
      <c r="G148" s="2" t="s">
        <v>12</v>
      </c>
      <c r="H148" s="2" t="s">
        <v>13</v>
      </c>
      <c r="I148" s="18">
        <v>837234</v>
      </c>
      <c r="J148" s="18">
        <v>4397150.83</v>
      </c>
      <c r="K148" s="18">
        <v>4228029.6500000004</v>
      </c>
      <c r="L148" s="18">
        <v>169121.18000000002</v>
      </c>
      <c r="M148" s="18"/>
      <c r="N148" s="18"/>
      <c r="O148" s="18"/>
      <c r="P148" s="18"/>
      <c r="Q148" s="18"/>
      <c r="R148" s="18"/>
      <c r="S148" s="18">
        <v>169121.18000000002</v>
      </c>
      <c r="T148" s="18"/>
      <c r="U148" s="18"/>
      <c r="V148" s="18"/>
      <c r="W148" s="18"/>
      <c r="X148" s="18"/>
      <c r="Y148" s="18"/>
      <c r="Z148" s="18"/>
      <c r="AA148" s="18"/>
      <c r="AB148" s="14">
        <f t="shared" si="65"/>
        <v>0</v>
      </c>
      <c r="AC148" s="14">
        <f t="shared" si="66"/>
        <v>0</v>
      </c>
      <c r="AD148" s="14">
        <f t="shared" si="67"/>
        <v>0</v>
      </c>
      <c r="AE148" s="14">
        <f t="shared" si="68"/>
        <v>0</v>
      </c>
      <c r="AF148" s="14">
        <f t="shared" si="69"/>
        <v>0</v>
      </c>
      <c r="AG148" s="14">
        <f t="shared" si="70"/>
        <v>0</v>
      </c>
      <c r="AH148" s="14">
        <f t="shared" si="71"/>
        <v>0.04</v>
      </c>
      <c r="AI148" s="14">
        <f t="shared" si="72"/>
        <v>0</v>
      </c>
      <c r="AJ148" s="14">
        <f t="shared" si="73"/>
        <v>0</v>
      </c>
      <c r="AK148" s="14">
        <f t="shared" si="74"/>
        <v>0</v>
      </c>
      <c r="AL148" s="14">
        <f t="shared" si="75"/>
        <v>0</v>
      </c>
      <c r="AM148" s="14">
        <f t="shared" si="76"/>
        <v>0</v>
      </c>
      <c r="AN148" s="14">
        <f t="shared" si="77"/>
        <v>0</v>
      </c>
      <c r="AO148" s="14">
        <f t="shared" si="78"/>
        <v>0</v>
      </c>
      <c r="AP148" s="14">
        <f t="shared" si="79"/>
        <v>0</v>
      </c>
      <c r="AQ148" s="25">
        <f t="shared" si="83"/>
        <v>0.04</v>
      </c>
      <c r="AR148" s="27">
        <f t="shared" si="84"/>
        <v>0</v>
      </c>
      <c r="AS148" s="27">
        <f t="shared" si="85"/>
        <v>169121.18600000002</v>
      </c>
      <c r="AT148" s="27">
        <f t="shared" si="86"/>
        <v>0</v>
      </c>
      <c r="AU148" s="30">
        <f t="shared" ref="AU148:AU158" si="89">K148*$AU$2</f>
        <v>253681.77900000001</v>
      </c>
      <c r="AV148" s="30">
        <f t="shared" ref="AV148:AV158" si="90">K148*$AV$2</f>
        <v>253681.77900000001</v>
      </c>
      <c r="AW148" s="30"/>
      <c r="AX148" s="36">
        <f t="shared" si="80"/>
        <v>253681.77900000001</v>
      </c>
      <c r="AY148" s="36">
        <f t="shared" si="81"/>
        <v>84560.592999999993</v>
      </c>
      <c r="AZ148" s="36">
        <f t="shared" si="82"/>
        <v>0</v>
      </c>
    </row>
    <row r="149" spans="1:52" ht="14.45" x14ac:dyDescent="0.3">
      <c r="A149" s="5" t="s">
        <v>7</v>
      </c>
      <c r="B149" s="5" t="s">
        <v>8</v>
      </c>
      <c r="C149" s="5" t="s">
        <v>1359</v>
      </c>
      <c r="D149" s="2" t="s">
        <v>192</v>
      </c>
      <c r="E149" s="2" t="s">
        <v>150</v>
      </c>
      <c r="F149" s="2" t="s">
        <v>11</v>
      </c>
      <c r="G149" s="2" t="s">
        <v>12</v>
      </c>
      <c r="H149" s="2" t="s">
        <v>13</v>
      </c>
      <c r="I149" s="18">
        <v>41777</v>
      </c>
      <c r="J149" s="18">
        <v>247653.94</v>
      </c>
      <c r="K149" s="18">
        <v>238128.78</v>
      </c>
      <c r="L149" s="18">
        <v>9525.16</v>
      </c>
      <c r="M149" s="18"/>
      <c r="N149" s="18"/>
      <c r="O149" s="18"/>
      <c r="P149" s="18"/>
      <c r="Q149" s="18"/>
      <c r="R149" s="18"/>
      <c r="S149" s="18">
        <v>9525.16</v>
      </c>
      <c r="T149" s="18"/>
      <c r="U149" s="18"/>
      <c r="V149" s="18"/>
      <c r="W149" s="18"/>
      <c r="X149" s="18"/>
      <c r="Y149" s="18"/>
      <c r="Z149" s="18"/>
      <c r="AA149" s="18"/>
      <c r="AB149" s="14">
        <f t="shared" si="65"/>
        <v>0</v>
      </c>
      <c r="AC149" s="14">
        <f t="shared" si="66"/>
        <v>0</v>
      </c>
      <c r="AD149" s="14">
        <f t="shared" si="67"/>
        <v>0</v>
      </c>
      <c r="AE149" s="14">
        <f t="shared" si="68"/>
        <v>0</v>
      </c>
      <c r="AF149" s="14">
        <f t="shared" si="69"/>
        <v>0</v>
      </c>
      <c r="AG149" s="14">
        <f t="shared" si="70"/>
        <v>0</v>
      </c>
      <c r="AH149" s="14">
        <f t="shared" si="71"/>
        <v>0.04</v>
      </c>
      <c r="AI149" s="14">
        <f t="shared" si="72"/>
        <v>0</v>
      </c>
      <c r="AJ149" s="14">
        <f t="shared" si="73"/>
        <v>0</v>
      </c>
      <c r="AK149" s="14">
        <f t="shared" si="74"/>
        <v>0</v>
      </c>
      <c r="AL149" s="14">
        <f t="shared" si="75"/>
        <v>0</v>
      </c>
      <c r="AM149" s="14">
        <f t="shared" si="76"/>
        <v>0</v>
      </c>
      <c r="AN149" s="14">
        <f t="shared" si="77"/>
        <v>0</v>
      </c>
      <c r="AO149" s="14">
        <f t="shared" si="78"/>
        <v>0</v>
      </c>
      <c r="AP149" s="14">
        <f t="shared" si="79"/>
        <v>0</v>
      </c>
      <c r="AQ149" s="25">
        <f t="shared" si="83"/>
        <v>0.04</v>
      </c>
      <c r="AR149" s="27">
        <f t="shared" si="84"/>
        <v>0</v>
      </c>
      <c r="AS149" s="27">
        <f t="shared" si="85"/>
        <v>9525.1512000000002</v>
      </c>
      <c r="AT149" s="27">
        <f t="shared" si="86"/>
        <v>0</v>
      </c>
      <c r="AU149" s="30">
        <f t="shared" si="89"/>
        <v>14287.726799999999</v>
      </c>
      <c r="AV149" s="30">
        <f t="shared" si="90"/>
        <v>14287.726799999999</v>
      </c>
      <c r="AW149" s="30"/>
      <c r="AX149" s="36">
        <f t="shared" si="80"/>
        <v>14287.726799999999</v>
      </c>
      <c r="AY149" s="36">
        <f t="shared" si="81"/>
        <v>4762.5755999999983</v>
      </c>
      <c r="AZ149" s="36">
        <f t="shared" si="82"/>
        <v>0</v>
      </c>
    </row>
    <row r="150" spans="1:52" ht="14.45" x14ac:dyDescent="0.3">
      <c r="A150" s="5" t="s">
        <v>7</v>
      </c>
      <c r="B150" s="5" t="s">
        <v>8</v>
      </c>
      <c r="C150" s="5" t="s">
        <v>1359</v>
      </c>
      <c r="D150" s="2" t="s">
        <v>193</v>
      </c>
      <c r="E150" s="2" t="s">
        <v>150</v>
      </c>
      <c r="F150" s="2" t="s">
        <v>11</v>
      </c>
      <c r="G150" s="2" t="s">
        <v>12</v>
      </c>
      <c r="H150" s="2" t="s">
        <v>13</v>
      </c>
      <c r="I150" s="18">
        <v>103600</v>
      </c>
      <c r="J150" s="18">
        <v>102356.8</v>
      </c>
      <c r="K150" s="18">
        <v>98420</v>
      </c>
      <c r="L150" s="18">
        <v>3936.8</v>
      </c>
      <c r="M150" s="18"/>
      <c r="N150" s="18"/>
      <c r="O150" s="18"/>
      <c r="P150" s="18"/>
      <c r="Q150" s="18"/>
      <c r="R150" s="18"/>
      <c r="S150" s="18">
        <v>3936.8</v>
      </c>
      <c r="T150" s="18"/>
      <c r="U150" s="18"/>
      <c r="V150" s="18"/>
      <c r="W150" s="18"/>
      <c r="X150" s="18"/>
      <c r="Y150" s="18"/>
      <c r="Z150" s="18"/>
      <c r="AA150" s="18"/>
      <c r="AB150" s="14">
        <f t="shared" si="65"/>
        <v>0</v>
      </c>
      <c r="AC150" s="14">
        <f t="shared" si="66"/>
        <v>0</v>
      </c>
      <c r="AD150" s="14">
        <f t="shared" si="67"/>
        <v>0</v>
      </c>
      <c r="AE150" s="14">
        <f t="shared" si="68"/>
        <v>0</v>
      </c>
      <c r="AF150" s="14">
        <f t="shared" si="69"/>
        <v>0</v>
      </c>
      <c r="AG150" s="14">
        <f t="shared" si="70"/>
        <v>0</v>
      </c>
      <c r="AH150" s="14">
        <f t="shared" si="71"/>
        <v>0.04</v>
      </c>
      <c r="AI150" s="14">
        <f t="shared" si="72"/>
        <v>0</v>
      </c>
      <c r="AJ150" s="14">
        <f t="shared" si="73"/>
        <v>0</v>
      </c>
      <c r="AK150" s="14">
        <f t="shared" si="74"/>
        <v>0</v>
      </c>
      <c r="AL150" s="14">
        <f t="shared" si="75"/>
        <v>0</v>
      </c>
      <c r="AM150" s="14">
        <f t="shared" si="76"/>
        <v>0</v>
      </c>
      <c r="AN150" s="14">
        <f t="shared" si="77"/>
        <v>0</v>
      </c>
      <c r="AO150" s="14">
        <f t="shared" si="78"/>
        <v>0</v>
      </c>
      <c r="AP150" s="14">
        <f t="shared" si="79"/>
        <v>0</v>
      </c>
      <c r="AQ150" s="25">
        <f t="shared" si="83"/>
        <v>0.04</v>
      </c>
      <c r="AR150" s="27">
        <f t="shared" si="84"/>
        <v>0</v>
      </c>
      <c r="AS150" s="27">
        <f t="shared" si="85"/>
        <v>3936.8</v>
      </c>
      <c r="AT150" s="27">
        <f t="shared" si="86"/>
        <v>0</v>
      </c>
      <c r="AU150" s="30">
        <f t="shared" si="89"/>
        <v>5905.2</v>
      </c>
      <c r="AV150" s="30">
        <f t="shared" si="90"/>
        <v>5905.2</v>
      </c>
      <c r="AW150" s="30"/>
      <c r="AX150" s="36">
        <f t="shared" si="80"/>
        <v>5905.2</v>
      </c>
      <c r="AY150" s="36">
        <f t="shared" si="81"/>
        <v>1968.3999999999996</v>
      </c>
      <c r="AZ150" s="36">
        <f t="shared" si="82"/>
        <v>0</v>
      </c>
    </row>
    <row r="151" spans="1:52" ht="14.45" x14ac:dyDescent="0.3">
      <c r="A151" s="5" t="s">
        <v>7</v>
      </c>
      <c r="B151" s="5" t="s">
        <v>8</v>
      </c>
      <c r="C151" s="5" t="s">
        <v>1359</v>
      </c>
      <c r="D151" s="2" t="s">
        <v>194</v>
      </c>
      <c r="E151" s="2" t="s">
        <v>150</v>
      </c>
      <c r="F151" s="2" t="s">
        <v>11</v>
      </c>
      <c r="G151" s="2" t="s">
        <v>12</v>
      </c>
      <c r="H151" s="2" t="s">
        <v>13</v>
      </c>
      <c r="I151" s="18">
        <v>4236190</v>
      </c>
      <c r="J151" s="18">
        <v>5066479.2399999993</v>
      </c>
      <c r="K151" s="18">
        <v>4871614.67</v>
      </c>
      <c r="L151" s="18">
        <v>194864.57</v>
      </c>
      <c r="M151" s="18"/>
      <c r="N151" s="18"/>
      <c r="O151" s="18"/>
      <c r="P151" s="18"/>
      <c r="Q151" s="18"/>
      <c r="R151" s="18"/>
      <c r="S151" s="18">
        <v>194864.57</v>
      </c>
      <c r="T151" s="18"/>
      <c r="U151" s="18"/>
      <c r="V151" s="18"/>
      <c r="W151" s="18"/>
      <c r="X151" s="18"/>
      <c r="Y151" s="18"/>
      <c r="Z151" s="18"/>
      <c r="AA151" s="18"/>
      <c r="AB151" s="14">
        <f t="shared" si="65"/>
        <v>0</v>
      </c>
      <c r="AC151" s="14">
        <f t="shared" si="66"/>
        <v>0</v>
      </c>
      <c r="AD151" s="14">
        <f t="shared" si="67"/>
        <v>0</v>
      </c>
      <c r="AE151" s="14">
        <f t="shared" si="68"/>
        <v>0</v>
      </c>
      <c r="AF151" s="14">
        <f t="shared" si="69"/>
        <v>0</v>
      </c>
      <c r="AG151" s="14">
        <f t="shared" si="70"/>
        <v>0</v>
      </c>
      <c r="AH151" s="14">
        <f t="shared" si="71"/>
        <v>0.04</v>
      </c>
      <c r="AI151" s="14">
        <f t="shared" si="72"/>
        <v>0</v>
      </c>
      <c r="AJ151" s="14">
        <f t="shared" si="73"/>
        <v>0</v>
      </c>
      <c r="AK151" s="14">
        <f t="shared" si="74"/>
        <v>0</v>
      </c>
      <c r="AL151" s="14">
        <f t="shared" si="75"/>
        <v>0</v>
      </c>
      <c r="AM151" s="14">
        <f t="shared" si="76"/>
        <v>0</v>
      </c>
      <c r="AN151" s="14">
        <f t="shared" si="77"/>
        <v>0</v>
      </c>
      <c r="AO151" s="14">
        <f t="shared" si="78"/>
        <v>0</v>
      </c>
      <c r="AP151" s="14">
        <f t="shared" si="79"/>
        <v>0</v>
      </c>
      <c r="AQ151" s="25">
        <f t="shared" si="83"/>
        <v>0.04</v>
      </c>
      <c r="AR151" s="27">
        <f t="shared" si="84"/>
        <v>0</v>
      </c>
      <c r="AS151" s="27">
        <f t="shared" si="85"/>
        <v>194864.58679999999</v>
      </c>
      <c r="AT151" s="27">
        <f t="shared" si="86"/>
        <v>0</v>
      </c>
      <c r="AU151" s="30">
        <f t="shared" si="89"/>
        <v>292296.88019999996</v>
      </c>
      <c r="AV151" s="30">
        <f t="shared" si="90"/>
        <v>292296.88019999996</v>
      </c>
      <c r="AW151" s="30"/>
      <c r="AX151" s="36">
        <f t="shared" si="80"/>
        <v>292296.88019999996</v>
      </c>
      <c r="AY151" s="36">
        <f t="shared" si="81"/>
        <v>97432.293399999966</v>
      </c>
      <c r="AZ151" s="36">
        <f t="shared" si="82"/>
        <v>0</v>
      </c>
    </row>
    <row r="152" spans="1:52" ht="14.45" x14ac:dyDescent="0.3">
      <c r="A152" s="5" t="s">
        <v>7</v>
      </c>
      <c r="B152" s="5" t="s">
        <v>8</v>
      </c>
      <c r="C152" s="5" t="s">
        <v>1359</v>
      </c>
      <c r="D152" s="2" t="s">
        <v>195</v>
      </c>
      <c r="E152" s="2" t="s">
        <v>150</v>
      </c>
      <c r="F152" s="2" t="s">
        <v>11</v>
      </c>
      <c r="G152" s="2" t="s">
        <v>12</v>
      </c>
      <c r="H152" s="2" t="s">
        <v>13</v>
      </c>
      <c r="I152" s="18">
        <v>402765</v>
      </c>
      <c r="J152" s="18">
        <v>485894.83999999997</v>
      </c>
      <c r="K152" s="18">
        <v>467206.58</v>
      </c>
      <c r="L152" s="18">
        <v>18688.259999999998</v>
      </c>
      <c r="M152" s="18"/>
      <c r="N152" s="18"/>
      <c r="O152" s="18"/>
      <c r="P152" s="18"/>
      <c r="Q152" s="18"/>
      <c r="R152" s="18"/>
      <c r="S152" s="18">
        <v>18688.259999999998</v>
      </c>
      <c r="T152" s="18"/>
      <c r="U152" s="18"/>
      <c r="V152" s="18"/>
      <c r="W152" s="18"/>
      <c r="X152" s="18"/>
      <c r="Y152" s="18"/>
      <c r="Z152" s="18"/>
      <c r="AA152" s="18"/>
      <c r="AB152" s="14">
        <f t="shared" si="65"/>
        <v>0</v>
      </c>
      <c r="AC152" s="14">
        <f t="shared" si="66"/>
        <v>0</v>
      </c>
      <c r="AD152" s="14">
        <f t="shared" si="67"/>
        <v>0</v>
      </c>
      <c r="AE152" s="14">
        <f t="shared" si="68"/>
        <v>0</v>
      </c>
      <c r="AF152" s="14">
        <f t="shared" si="69"/>
        <v>0</v>
      </c>
      <c r="AG152" s="14">
        <f t="shared" si="70"/>
        <v>0</v>
      </c>
      <c r="AH152" s="14">
        <f t="shared" si="71"/>
        <v>0.04</v>
      </c>
      <c r="AI152" s="14">
        <f t="shared" si="72"/>
        <v>0</v>
      </c>
      <c r="AJ152" s="14">
        <f t="shared" si="73"/>
        <v>0</v>
      </c>
      <c r="AK152" s="14">
        <f t="shared" si="74"/>
        <v>0</v>
      </c>
      <c r="AL152" s="14">
        <f t="shared" si="75"/>
        <v>0</v>
      </c>
      <c r="AM152" s="14">
        <f t="shared" si="76"/>
        <v>0</v>
      </c>
      <c r="AN152" s="14">
        <f t="shared" si="77"/>
        <v>0</v>
      </c>
      <c r="AO152" s="14">
        <f t="shared" si="78"/>
        <v>0</v>
      </c>
      <c r="AP152" s="14">
        <f t="shared" si="79"/>
        <v>0</v>
      </c>
      <c r="AQ152" s="25">
        <f t="shared" si="83"/>
        <v>0.04</v>
      </c>
      <c r="AR152" s="27">
        <f t="shared" si="84"/>
        <v>0</v>
      </c>
      <c r="AS152" s="27">
        <f t="shared" si="85"/>
        <v>18688.263200000001</v>
      </c>
      <c r="AT152" s="27">
        <f t="shared" si="86"/>
        <v>0</v>
      </c>
      <c r="AU152" s="30">
        <f t="shared" si="89"/>
        <v>28032.394799999998</v>
      </c>
      <c r="AV152" s="30">
        <f t="shared" si="90"/>
        <v>28032.394799999998</v>
      </c>
      <c r="AW152" s="30"/>
      <c r="AX152" s="36">
        <f t="shared" si="80"/>
        <v>28032.394799999998</v>
      </c>
      <c r="AY152" s="36">
        <f t="shared" si="81"/>
        <v>9344.131599999997</v>
      </c>
      <c r="AZ152" s="36">
        <f t="shared" si="82"/>
        <v>0</v>
      </c>
    </row>
    <row r="153" spans="1:52" ht="14.45" x14ac:dyDescent="0.3">
      <c r="A153" s="5" t="s">
        <v>7</v>
      </c>
      <c r="B153" s="5" t="s">
        <v>8</v>
      </c>
      <c r="C153" s="5" t="s">
        <v>1359</v>
      </c>
      <c r="D153" s="2" t="s">
        <v>196</v>
      </c>
      <c r="E153" s="2" t="s">
        <v>150</v>
      </c>
      <c r="F153" s="2" t="s">
        <v>11</v>
      </c>
      <c r="G153" s="2" t="s">
        <v>12</v>
      </c>
      <c r="H153" s="2" t="s">
        <v>13</v>
      </c>
      <c r="I153" s="18">
        <v>733576</v>
      </c>
      <c r="J153" s="18">
        <v>884984.46</v>
      </c>
      <c r="K153" s="18">
        <v>850946.59000000008</v>
      </c>
      <c r="L153" s="18">
        <v>34037.869999999995</v>
      </c>
      <c r="M153" s="18"/>
      <c r="N153" s="18"/>
      <c r="O153" s="18"/>
      <c r="P153" s="18"/>
      <c r="Q153" s="18"/>
      <c r="R153" s="18"/>
      <c r="S153" s="18">
        <v>34037.869999999995</v>
      </c>
      <c r="T153" s="18"/>
      <c r="U153" s="18"/>
      <c r="V153" s="18"/>
      <c r="W153" s="18"/>
      <c r="X153" s="18"/>
      <c r="Y153" s="18"/>
      <c r="Z153" s="18"/>
      <c r="AA153" s="18"/>
      <c r="AB153" s="14">
        <f t="shared" si="65"/>
        <v>0</v>
      </c>
      <c r="AC153" s="14">
        <f t="shared" si="66"/>
        <v>0</v>
      </c>
      <c r="AD153" s="14">
        <f t="shared" si="67"/>
        <v>0</v>
      </c>
      <c r="AE153" s="14">
        <f t="shared" si="68"/>
        <v>0</v>
      </c>
      <c r="AF153" s="14">
        <f t="shared" si="69"/>
        <v>0</v>
      </c>
      <c r="AG153" s="14">
        <f t="shared" si="70"/>
        <v>0</v>
      </c>
      <c r="AH153" s="14">
        <f t="shared" si="71"/>
        <v>0.04</v>
      </c>
      <c r="AI153" s="14">
        <f t="shared" si="72"/>
        <v>0</v>
      </c>
      <c r="AJ153" s="14">
        <f t="shared" si="73"/>
        <v>0</v>
      </c>
      <c r="AK153" s="14">
        <f t="shared" si="74"/>
        <v>0</v>
      </c>
      <c r="AL153" s="14">
        <f t="shared" si="75"/>
        <v>0</v>
      </c>
      <c r="AM153" s="14">
        <f t="shared" si="76"/>
        <v>0</v>
      </c>
      <c r="AN153" s="14">
        <f t="shared" si="77"/>
        <v>0</v>
      </c>
      <c r="AO153" s="14">
        <f t="shared" si="78"/>
        <v>0</v>
      </c>
      <c r="AP153" s="14">
        <f t="shared" si="79"/>
        <v>0</v>
      </c>
      <c r="AQ153" s="25">
        <f t="shared" si="83"/>
        <v>0.04</v>
      </c>
      <c r="AR153" s="27">
        <f t="shared" si="84"/>
        <v>0</v>
      </c>
      <c r="AS153" s="27">
        <f t="shared" si="85"/>
        <v>34037.863600000004</v>
      </c>
      <c r="AT153" s="27">
        <f t="shared" si="86"/>
        <v>0</v>
      </c>
      <c r="AU153" s="30">
        <f t="shared" si="89"/>
        <v>51056.795400000003</v>
      </c>
      <c r="AV153" s="30">
        <f t="shared" si="90"/>
        <v>51056.795400000003</v>
      </c>
      <c r="AW153" s="30"/>
      <c r="AX153" s="36">
        <f t="shared" si="80"/>
        <v>51056.795400000003</v>
      </c>
      <c r="AY153" s="36">
        <f t="shared" si="81"/>
        <v>17018.931799999998</v>
      </c>
      <c r="AZ153" s="36">
        <f t="shared" si="82"/>
        <v>0</v>
      </c>
    </row>
    <row r="154" spans="1:52" ht="14.45" x14ac:dyDescent="0.3">
      <c r="A154" s="5" t="s">
        <v>7</v>
      </c>
      <c r="B154" s="5" t="s">
        <v>8</v>
      </c>
      <c r="C154" s="5" t="s">
        <v>1359</v>
      </c>
      <c r="D154" s="2" t="s">
        <v>197</v>
      </c>
      <c r="E154" s="2" t="s">
        <v>150</v>
      </c>
      <c r="F154" s="2" t="s">
        <v>11</v>
      </c>
      <c r="G154" s="2" t="s">
        <v>12</v>
      </c>
      <c r="H154" s="2" t="s">
        <v>13</v>
      </c>
      <c r="I154" s="18">
        <v>225095</v>
      </c>
      <c r="J154" s="18">
        <v>579393.9</v>
      </c>
      <c r="K154" s="18">
        <v>557109.52</v>
      </c>
      <c r="L154" s="18">
        <v>22284.379999999997</v>
      </c>
      <c r="M154" s="18"/>
      <c r="N154" s="18"/>
      <c r="O154" s="18"/>
      <c r="P154" s="18"/>
      <c r="Q154" s="18"/>
      <c r="R154" s="18"/>
      <c r="S154" s="18">
        <v>22284.379999999997</v>
      </c>
      <c r="T154" s="18"/>
      <c r="U154" s="18"/>
      <c r="V154" s="18"/>
      <c r="W154" s="18"/>
      <c r="X154" s="18"/>
      <c r="Y154" s="18"/>
      <c r="Z154" s="18"/>
      <c r="AA154" s="18"/>
      <c r="AB154" s="14">
        <f t="shared" si="65"/>
        <v>0</v>
      </c>
      <c r="AC154" s="14">
        <f t="shared" si="66"/>
        <v>0</v>
      </c>
      <c r="AD154" s="14">
        <f t="shared" si="67"/>
        <v>0</v>
      </c>
      <c r="AE154" s="14">
        <f t="shared" si="68"/>
        <v>0</v>
      </c>
      <c r="AF154" s="14">
        <f t="shared" si="69"/>
        <v>0</v>
      </c>
      <c r="AG154" s="14">
        <f t="shared" si="70"/>
        <v>0</v>
      </c>
      <c r="AH154" s="14">
        <f t="shared" si="71"/>
        <v>0.04</v>
      </c>
      <c r="AI154" s="14">
        <f t="shared" si="72"/>
        <v>0</v>
      </c>
      <c r="AJ154" s="14">
        <f t="shared" si="73"/>
        <v>0</v>
      </c>
      <c r="AK154" s="14">
        <f t="shared" si="74"/>
        <v>0</v>
      </c>
      <c r="AL154" s="14">
        <f t="shared" si="75"/>
        <v>0</v>
      </c>
      <c r="AM154" s="14">
        <f t="shared" si="76"/>
        <v>0</v>
      </c>
      <c r="AN154" s="14">
        <f t="shared" si="77"/>
        <v>0</v>
      </c>
      <c r="AO154" s="14">
        <f t="shared" si="78"/>
        <v>0</v>
      </c>
      <c r="AP154" s="14">
        <f t="shared" si="79"/>
        <v>0</v>
      </c>
      <c r="AQ154" s="25">
        <f t="shared" si="83"/>
        <v>0.04</v>
      </c>
      <c r="AR154" s="27">
        <f t="shared" si="84"/>
        <v>0</v>
      </c>
      <c r="AS154" s="27">
        <f t="shared" si="85"/>
        <v>22284.380800000003</v>
      </c>
      <c r="AT154" s="27">
        <f t="shared" si="86"/>
        <v>0</v>
      </c>
      <c r="AU154" s="30">
        <f t="shared" si="89"/>
        <v>33426.571199999998</v>
      </c>
      <c r="AV154" s="30">
        <f t="shared" si="90"/>
        <v>33426.571199999998</v>
      </c>
      <c r="AW154" s="30"/>
      <c r="AX154" s="36">
        <f t="shared" si="80"/>
        <v>33426.571199999998</v>
      </c>
      <c r="AY154" s="36">
        <f t="shared" si="81"/>
        <v>11142.190399999996</v>
      </c>
      <c r="AZ154" s="36">
        <f t="shared" si="82"/>
        <v>0</v>
      </c>
    </row>
    <row r="155" spans="1:52" ht="14.45" x14ac:dyDescent="0.3">
      <c r="A155" s="5" t="s">
        <v>7</v>
      </c>
      <c r="B155" s="5" t="s">
        <v>8</v>
      </c>
      <c r="C155" s="5" t="s">
        <v>1359</v>
      </c>
      <c r="D155" s="2" t="s">
        <v>198</v>
      </c>
      <c r="E155" s="2" t="s">
        <v>150</v>
      </c>
      <c r="F155" s="2" t="s">
        <v>11</v>
      </c>
      <c r="G155" s="2" t="s">
        <v>12</v>
      </c>
      <c r="H155" s="2" t="s">
        <v>13</v>
      </c>
      <c r="I155" s="18">
        <v>695345</v>
      </c>
      <c r="J155" s="18">
        <v>3001107.34</v>
      </c>
      <c r="K155" s="18">
        <v>2885680.15</v>
      </c>
      <c r="L155" s="18">
        <v>115427.19</v>
      </c>
      <c r="M155" s="18"/>
      <c r="N155" s="18"/>
      <c r="O155" s="18"/>
      <c r="P155" s="18"/>
      <c r="Q155" s="18"/>
      <c r="R155" s="18"/>
      <c r="S155" s="18">
        <v>115427.19</v>
      </c>
      <c r="T155" s="18"/>
      <c r="U155" s="18"/>
      <c r="V155" s="18"/>
      <c r="W155" s="18"/>
      <c r="X155" s="18"/>
      <c r="Y155" s="18"/>
      <c r="Z155" s="18"/>
      <c r="AA155" s="18"/>
      <c r="AB155" s="14">
        <f t="shared" si="65"/>
        <v>0</v>
      </c>
      <c r="AC155" s="14">
        <f t="shared" si="66"/>
        <v>0</v>
      </c>
      <c r="AD155" s="14">
        <f t="shared" si="67"/>
        <v>0</v>
      </c>
      <c r="AE155" s="14">
        <f t="shared" si="68"/>
        <v>0</v>
      </c>
      <c r="AF155" s="14">
        <f t="shared" si="69"/>
        <v>0</v>
      </c>
      <c r="AG155" s="14">
        <f t="shared" si="70"/>
        <v>0</v>
      </c>
      <c r="AH155" s="14">
        <f t="shared" si="71"/>
        <v>0.04</v>
      </c>
      <c r="AI155" s="14">
        <f t="shared" si="72"/>
        <v>0</v>
      </c>
      <c r="AJ155" s="14">
        <f t="shared" si="73"/>
        <v>0</v>
      </c>
      <c r="AK155" s="14">
        <f t="shared" si="74"/>
        <v>0</v>
      </c>
      <c r="AL155" s="14">
        <f t="shared" si="75"/>
        <v>0</v>
      </c>
      <c r="AM155" s="14">
        <f t="shared" si="76"/>
        <v>0</v>
      </c>
      <c r="AN155" s="14">
        <f t="shared" si="77"/>
        <v>0</v>
      </c>
      <c r="AO155" s="14">
        <f t="shared" si="78"/>
        <v>0</v>
      </c>
      <c r="AP155" s="14">
        <f t="shared" si="79"/>
        <v>0</v>
      </c>
      <c r="AQ155" s="25">
        <f t="shared" si="83"/>
        <v>0.04</v>
      </c>
      <c r="AR155" s="27">
        <f t="shared" si="84"/>
        <v>0</v>
      </c>
      <c r="AS155" s="27">
        <f t="shared" si="85"/>
        <v>115427.20600000001</v>
      </c>
      <c r="AT155" s="27">
        <f t="shared" si="86"/>
        <v>0</v>
      </c>
      <c r="AU155" s="30">
        <f t="shared" si="89"/>
        <v>173140.80899999998</v>
      </c>
      <c r="AV155" s="30">
        <f t="shared" si="90"/>
        <v>173140.80899999998</v>
      </c>
      <c r="AW155" s="30"/>
      <c r="AX155" s="36">
        <f t="shared" si="80"/>
        <v>173140.80899999998</v>
      </c>
      <c r="AY155" s="36">
        <f t="shared" si="81"/>
        <v>57713.602999999974</v>
      </c>
      <c r="AZ155" s="36">
        <f t="shared" si="82"/>
        <v>0</v>
      </c>
    </row>
    <row r="156" spans="1:52" ht="14.45" x14ac:dyDescent="0.3">
      <c r="A156" s="5" t="s">
        <v>7</v>
      </c>
      <c r="B156" s="5" t="s">
        <v>8</v>
      </c>
      <c r="C156" s="5" t="s">
        <v>1359</v>
      </c>
      <c r="D156" s="2" t="s">
        <v>199</v>
      </c>
      <c r="E156" s="2" t="s">
        <v>150</v>
      </c>
      <c r="F156" s="2" t="s">
        <v>11</v>
      </c>
      <c r="G156" s="2" t="s">
        <v>12</v>
      </c>
      <c r="H156" s="2" t="s">
        <v>13</v>
      </c>
      <c r="I156" s="18">
        <v>56488</v>
      </c>
      <c r="J156" s="18">
        <v>264363.59999999998</v>
      </c>
      <c r="K156" s="18">
        <v>254195.77</v>
      </c>
      <c r="L156" s="18">
        <v>10167.83</v>
      </c>
      <c r="M156" s="18"/>
      <c r="N156" s="18"/>
      <c r="O156" s="18"/>
      <c r="P156" s="18"/>
      <c r="Q156" s="18"/>
      <c r="R156" s="18"/>
      <c r="S156" s="18">
        <v>10167.83</v>
      </c>
      <c r="T156" s="18"/>
      <c r="U156" s="18"/>
      <c r="V156" s="18"/>
      <c r="W156" s="18"/>
      <c r="X156" s="18"/>
      <c r="Y156" s="18"/>
      <c r="Z156" s="18"/>
      <c r="AA156" s="18"/>
      <c r="AB156" s="14">
        <f t="shared" si="65"/>
        <v>0</v>
      </c>
      <c r="AC156" s="14">
        <f t="shared" si="66"/>
        <v>0</v>
      </c>
      <c r="AD156" s="14">
        <f t="shared" si="67"/>
        <v>0</v>
      </c>
      <c r="AE156" s="14">
        <f t="shared" si="68"/>
        <v>0</v>
      </c>
      <c r="AF156" s="14">
        <f t="shared" si="69"/>
        <v>0</v>
      </c>
      <c r="AG156" s="14">
        <f t="shared" si="70"/>
        <v>0</v>
      </c>
      <c r="AH156" s="14">
        <f t="shared" si="71"/>
        <v>0.04</v>
      </c>
      <c r="AI156" s="14">
        <f t="shared" si="72"/>
        <v>0</v>
      </c>
      <c r="AJ156" s="14">
        <f t="shared" si="73"/>
        <v>0</v>
      </c>
      <c r="AK156" s="14">
        <f t="shared" si="74"/>
        <v>0</v>
      </c>
      <c r="AL156" s="14">
        <f t="shared" si="75"/>
        <v>0</v>
      </c>
      <c r="AM156" s="14">
        <f t="shared" si="76"/>
        <v>0</v>
      </c>
      <c r="AN156" s="14">
        <f t="shared" si="77"/>
        <v>0</v>
      </c>
      <c r="AO156" s="14">
        <f t="shared" si="78"/>
        <v>0</v>
      </c>
      <c r="AP156" s="14">
        <f t="shared" si="79"/>
        <v>0</v>
      </c>
      <c r="AQ156" s="25">
        <f t="shared" si="83"/>
        <v>0.04</v>
      </c>
      <c r="AR156" s="27">
        <f t="shared" si="84"/>
        <v>0</v>
      </c>
      <c r="AS156" s="27">
        <f t="shared" si="85"/>
        <v>10167.8308</v>
      </c>
      <c r="AT156" s="27">
        <f t="shared" si="86"/>
        <v>0</v>
      </c>
      <c r="AU156" s="30">
        <f t="shared" si="89"/>
        <v>15251.7462</v>
      </c>
      <c r="AV156" s="30">
        <f t="shared" si="90"/>
        <v>15251.7462</v>
      </c>
      <c r="AW156" s="30"/>
      <c r="AX156" s="36">
        <f t="shared" si="80"/>
        <v>15251.7462</v>
      </c>
      <c r="AY156" s="36">
        <f t="shared" si="81"/>
        <v>5083.9153999999999</v>
      </c>
      <c r="AZ156" s="36">
        <f t="shared" si="82"/>
        <v>0</v>
      </c>
    </row>
    <row r="157" spans="1:52" ht="14.45" x14ac:dyDescent="0.3">
      <c r="A157" s="5" t="s">
        <v>7</v>
      </c>
      <c r="B157" s="5" t="s">
        <v>8</v>
      </c>
      <c r="C157" s="5" t="s">
        <v>1359</v>
      </c>
      <c r="D157" s="2" t="s">
        <v>200</v>
      </c>
      <c r="E157" s="2" t="s">
        <v>150</v>
      </c>
      <c r="F157" s="2" t="s">
        <v>11</v>
      </c>
      <c r="G157" s="2" t="s">
        <v>12</v>
      </c>
      <c r="H157" s="2" t="s">
        <v>13</v>
      </c>
      <c r="I157" s="18">
        <v>33939</v>
      </c>
      <c r="J157" s="18">
        <v>187071.76</v>
      </c>
      <c r="K157" s="18">
        <v>179876.7</v>
      </c>
      <c r="L157" s="18">
        <v>7195.06</v>
      </c>
      <c r="M157" s="18"/>
      <c r="N157" s="18"/>
      <c r="O157" s="18"/>
      <c r="P157" s="18"/>
      <c r="Q157" s="18"/>
      <c r="R157" s="18"/>
      <c r="S157" s="18">
        <v>7195.06</v>
      </c>
      <c r="T157" s="18"/>
      <c r="U157" s="18"/>
      <c r="V157" s="18"/>
      <c r="W157" s="18"/>
      <c r="X157" s="18"/>
      <c r="Y157" s="18"/>
      <c r="Z157" s="18"/>
      <c r="AA157" s="18"/>
      <c r="AB157" s="14">
        <f t="shared" si="65"/>
        <v>0</v>
      </c>
      <c r="AC157" s="14">
        <f t="shared" si="66"/>
        <v>0</v>
      </c>
      <c r="AD157" s="14">
        <f t="shared" si="67"/>
        <v>0</v>
      </c>
      <c r="AE157" s="14">
        <f t="shared" si="68"/>
        <v>0</v>
      </c>
      <c r="AF157" s="14">
        <f t="shared" si="69"/>
        <v>0</v>
      </c>
      <c r="AG157" s="14">
        <f t="shared" si="70"/>
        <v>0</v>
      </c>
      <c r="AH157" s="14">
        <f t="shared" si="71"/>
        <v>0.04</v>
      </c>
      <c r="AI157" s="14">
        <f t="shared" si="72"/>
        <v>0</v>
      </c>
      <c r="AJ157" s="14">
        <f t="shared" si="73"/>
        <v>0</v>
      </c>
      <c r="AK157" s="14">
        <f t="shared" si="74"/>
        <v>0</v>
      </c>
      <c r="AL157" s="14">
        <f t="shared" si="75"/>
        <v>0</v>
      </c>
      <c r="AM157" s="14">
        <f t="shared" si="76"/>
        <v>0</v>
      </c>
      <c r="AN157" s="14">
        <f t="shared" si="77"/>
        <v>0</v>
      </c>
      <c r="AO157" s="14">
        <f t="shared" si="78"/>
        <v>0</v>
      </c>
      <c r="AP157" s="14">
        <f t="shared" si="79"/>
        <v>0</v>
      </c>
      <c r="AQ157" s="25">
        <f t="shared" si="83"/>
        <v>0.04</v>
      </c>
      <c r="AR157" s="27">
        <f t="shared" si="84"/>
        <v>0</v>
      </c>
      <c r="AS157" s="27">
        <f t="shared" si="85"/>
        <v>7195.0680000000002</v>
      </c>
      <c r="AT157" s="27">
        <f t="shared" si="86"/>
        <v>0</v>
      </c>
      <c r="AU157" s="30">
        <f t="shared" si="89"/>
        <v>10792.602000000001</v>
      </c>
      <c r="AV157" s="30">
        <f t="shared" si="90"/>
        <v>10792.602000000001</v>
      </c>
      <c r="AW157" s="30"/>
      <c r="AX157" s="36">
        <f t="shared" si="80"/>
        <v>10792.602000000001</v>
      </c>
      <c r="AY157" s="36">
        <f t="shared" si="81"/>
        <v>3597.5340000000006</v>
      </c>
      <c r="AZ157" s="36">
        <f t="shared" si="82"/>
        <v>0</v>
      </c>
    </row>
    <row r="158" spans="1:52" ht="14.45" x14ac:dyDescent="0.3">
      <c r="A158" s="5" t="s">
        <v>7</v>
      </c>
      <c r="B158" s="5" t="s">
        <v>8</v>
      </c>
      <c r="C158" s="5" t="s">
        <v>1359</v>
      </c>
      <c r="D158" s="2" t="s">
        <v>201</v>
      </c>
      <c r="E158" s="2" t="s">
        <v>150</v>
      </c>
      <c r="F158" s="2" t="s">
        <v>11</v>
      </c>
      <c r="G158" s="2" t="s">
        <v>12</v>
      </c>
      <c r="H158" s="2" t="s">
        <v>13</v>
      </c>
      <c r="I158" s="18">
        <v>15000</v>
      </c>
      <c r="J158" s="18">
        <v>54600</v>
      </c>
      <c r="K158" s="18">
        <v>52500</v>
      </c>
      <c r="L158" s="18">
        <v>2100</v>
      </c>
      <c r="M158" s="18"/>
      <c r="N158" s="18"/>
      <c r="O158" s="18"/>
      <c r="P158" s="18"/>
      <c r="Q158" s="18"/>
      <c r="R158" s="18"/>
      <c r="S158" s="18">
        <v>2100</v>
      </c>
      <c r="T158" s="18"/>
      <c r="U158" s="18"/>
      <c r="V158" s="18"/>
      <c r="W158" s="18"/>
      <c r="X158" s="18"/>
      <c r="Y158" s="18"/>
      <c r="Z158" s="18"/>
      <c r="AA158" s="18"/>
      <c r="AB158" s="14">
        <f t="shared" si="65"/>
        <v>0</v>
      </c>
      <c r="AC158" s="14">
        <f t="shared" si="66"/>
        <v>0</v>
      </c>
      <c r="AD158" s="14">
        <f t="shared" si="67"/>
        <v>0</v>
      </c>
      <c r="AE158" s="14">
        <f t="shared" si="68"/>
        <v>0</v>
      </c>
      <c r="AF158" s="14">
        <f t="shared" si="69"/>
        <v>0</v>
      </c>
      <c r="AG158" s="14">
        <f t="shared" si="70"/>
        <v>0</v>
      </c>
      <c r="AH158" s="14">
        <f t="shared" si="71"/>
        <v>0.04</v>
      </c>
      <c r="AI158" s="14">
        <f t="shared" si="72"/>
        <v>0</v>
      </c>
      <c r="AJ158" s="14">
        <f t="shared" si="73"/>
        <v>0</v>
      </c>
      <c r="AK158" s="14">
        <f t="shared" si="74"/>
        <v>0</v>
      </c>
      <c r="AL158" s="14">
        <f t="shared" si="75"/>
        <v>0</v>
      </c>
      <c r="AM158" s="14">
        <f t="shared" si="76"/>
        <v>0</v>
      </c>
      <c r="AN158" s="14">
        <f t="shared" si="77"/>
        <v>0</v>
      </c>
      <c r="AO158" s="14">
        <f t="shared" si="78"/>
        <v>0</v>
      </c>
      <c r="AP158" s="14">
        <f t="shared" si="79"/>
        <v>0</v>
      </c>
      <c r="AQ158" s="25">
        <f t="shared" si="83"/>
        <v>0.04</v>
      </c>
      <c r="AR158" s="27">
        <f t="shared" si="84"/>
        <v>0</v>
      </c>
      <c r="AS158" s="27">
        <f t="shared" si="85"/>
        <v>2100</v>
      </c>
      <c r="AT158" s="27">
        <f t="shared" si="86"/>
        <v>0</v>
      </c>
      <c r="AU158" s="30">
        <f t="shared" si="89"/>
        <v>3150</v>
      </c>
      <c r="AV158" s="30">
        <f t="shared" si="90"/>
        <v>3150</v>
      </c>
      <c r="AW158" s="30"/>
      <c r="AX158" s="36">
        <f t="shared" si="80"/>
        <v>3150</v>
      </c>
      <c r="AY158" s="36">
        <f t="shared" si="81"/>
        <v>1050</v>
      </c>
      <c r="AZ158" s="36">
        <f t="shared" si="82"/>
        <v>0</v>
      </c>
    </row>
    <row r="159" spans="1:52" ht="14.45" x14ac:dyDescent="0.3">
      <c r="A159" s="5" t="s">
        <v>7</v>
      </c>
      <c r="B159" s="5" t="s">
        <v>8</v>
      </c>
      <c r="C159" s="5" t="s">
        <v>1359</v>
      </c>
      <c r="D159" s="2" t="s">
        <v>202</v>
      </c>
      <c r="E159" s="2" t="s">
        <v>203</v>
      </c>
      <c r="F159" s="2" t="s">
        <v>16</v>
      </c>
      <c r="G159" s="2" t="s">
        <v>17</v>
      </c>
      <c r="H159" s="2" t="s">
        <v>13</v>
      </c>
      <c r="I159" s="18">
        <v>3133350</v>
      </c>
      <c r="J159" s="18">
        <v>3307876.91</v>
      </c>
      <c r="K159" s="18">
        <v>2882681.3899999997</v>
      </c>
      <c r="L159" s="18">
        <v>425195.51999999996</v>
      </c>
      <c r="M159" s="18"/>
      <c r="N159" s="18">
        <v>360335.18</v>
      </c>
      <c r="O159" s="18"/>
      <c r="P159" s="18"/>
      <c r="Q159" s="18"/>
      <c r="R159" s="18"/>
      <c r="S159" s="18"/>
      <c r="T159" s="18"/>
      <c r="U159" s="18"/>
      <c r="V159" s="18"/>
      <c r="W159" s="18"/>
      <c r="X159" s="18"/>
      <c r="Y159" s="18"/>
      <c r="Z159" s="18">
        <v>64860.34</v>
      </c>
      <c r="AA159" s="18"/>
      <c r="AB159" s="14">
        <f t="shared" si="65"/>
        <v>0</v>
      </c>
      <c r="AC159" s="14">
        <f t="shared" si="66"/>
        <v>0.125</v>
      </c>
      <c r="AD159" s="14">
        <f t="shared" si="67"/>
        <v>0</v>
      </c>
      <c r="AE159" s="14">
        <f t="shared" si="68"/>
        <v>0</v>
      </c>
      <c r="AF159" s="14">
        <f t="shared" si="69"/>
        <v>0</v>
      </c>
      <c r="AG159" s="14">
        <f t="shared" si="70"/>
        <v>0</v>
      </c>
      <c r="AH159" s="14">
        <f t="shared" si="71"/>
        <v>0</v>
      </c>
      <c r="AI159" s="14">
        <f t="shared" si="72"/>
        <v>0</v>
      </c>
      <c r="AJ159" s="14">
        <f t="shared" si="73"/>
        <v>0</v>
      </c>
      <c r="AK159" s="14">
        <f t="shared" si="74"/>
        <v>0</v>
      </c>
      <c r="AL159" s="14">
        <f t="shared" si="75"/>
        <v>0</v>
      </c>
      <c r="AM159" s="14">
        <f t="shared" si="76"/>
        <v>0</v>
      </c>
      <c r="AN159" s="14">
        <f t="shared" si="77"/>
        <v>0</v>
      </c>
      <c r="AO159" s="14">
        <f t="shared" si="78"/>
        <v>0.02</v>
      </c>
      <c r="AP159" s="14">
        <f t="shared" si="79"/>
        <v>0</v>
      </c>
      <c r="AQ159" s="25">
        <f t="shared" si="83"/>
        <v>0.14499999999999999</v>
      </c>
      <c r="AR159" s="27">
        <f t="shared" si="84"/>
        <v>360335.17374999996</v>
      </c>
      <c r="AS159" s="27">
        <f t="shared" si="85"/>
        <v>0</v>
      </c>
      <c r="AT159" s="27">
        <f t="shared" si="86"/>
        <v>57653.627799999995</v>
      </c>
      <c r="AU159" s="30"/>
      <c r="AV159" s="30"/>
      <c r="AW159" s="30">
        <f>K159*$AU$1</f>
        <v>345921.76679999992</v>
      </c>
      <c r="AX159" s="36">
        <f t="shared" si="80"/>
        <v>-360335.17374999996</v>
      </c>
      <c r="AY159" s="36">
        <f t="shared" si="81"/>
        <v>0</v>
      </c>
      <c r="AZ159" s="36">
        <f t="shared" si="82"/>
        <v>288268.13899999991</v>
      </c>
    </row>
    <row r="160" spans="1:52" ht="14.45" x14ac:dyDescent="0.3">
      <c r="A160" s="5" t="s">
        <v>7</v>
      </c>
      <c r="B160" s="5" t="s">
        <v>8</v>
      </c>
      <c r="C160" s="5" t="s">
        <v>1359</v>
      </c>
      <c r="D160" s="2" t="s">
        <v>204</v>
      </c>
      <c r="E160" s="2" t="s">
        <v>150</v>
      </c>
      <c r="F160" s="2" t="s">
        <v>11</v>
      </c>
      <c r="G160" s="2" t="s">
        <v>12</v>
      </c>
      <c r="H160" s="2" t="s">
        <v>13</v>
      </c>
      <c r="I160" s="18">
        <v>1582005</v>
      </c>
      <c r="J160" s="18">
        <v>4162570.7800000003</v>
      </c>
      <c r="K160" s="18">
        <v>4002471.9099999997</v>
      </c>
      <c r="L160" s="18">
        <v>160098.87</v>
      </c>
      <c r="M160" s="18"/>
      <c r="N160" s="18"/>
      <c r="O160" s="18"/>
      <c r="P160" s="18"/>
      <c r="Q160" s="18"/>
      <c r="R160" s="18"/>
      <c r="S160" s="18">
        <v>160098.87</v>
      </c>
      <c r="T160" s="18"/>
      <c r="U160" s="18"/>
      <c r="V160" s="18"/>
      <c r="W160" s="18"/>
      <c r="X160" s="18"/>
      <c r="Y160" s="18"/>
      <c r="Z160" s="18"/>
      <c r="AA160" s="18"/>
      <c r="AB160" s="14">
        <f t="shared" si="65"/>
        <v>0</v>
      </c>
      <c r="AC160" s="14">
        <f t="shared" si="66"/>
        <v>0</v>
      </c>
      <c r="AD160" s="14">
        <f t="shared" si="67"/>
        <v>0</v>
      </c>
      <c r="AE160" s="14">
        <f t="shared" si="68"/>
        <v>0</v>
      </c>
      <c r="AF160" s="14">
        <f t="shared" si="69"/>
        <v>0</v>
      </c>
      <c r="AG160" s="14">
        <f t="shared" si="70"/>
        <v>0</v>
      </c>
      <c r="AH160" s="14">
        <f t="shared" si="71"/>
        <v>0.04</v>
      </c>
      <c r="AI160" s="14">
        <f t="shared" si="72"/>
        <v>0</v>
      </c>
      <c r="AJ160" s="14">
        <f t="shared" si="73"/>
        <v>0</v>
      </c>
      <c r="AK160" s="14">
        <f t="shared" si="74"/>
        <v>0</v>
      </c>
      <c r="AL160" s="14">
        <f t="shared" si="75"/>
        <v>0</v>
      </c>
      <c r="AM160" s="14">
        <f t="shared" si="76"/>
        <v>0</v>
      </c>
      <c r="AN160" s="14">
        <f t="shared" si="77"/>
        <v>0</v>
      </c>
      <c r="AO160" s="14">
        <f t="shared" si="78"/>
        <v>0</v>
      </c>
      <c r="AP160" s="14">
        <f t="shared" si="79"/>
        <v>0</v>
      </c>
      <c r="AQ160" s="25">
        <f t="shared" si="83"/>
        <v>0.04</v>
      </c>
      <c r="AR160" s="27">
        <f t="shared" si="84"/>
        <v>0</v>
      </c>
      <c r="AS160" s="27">
        <f t="shared" si="85"/>
        <v>160098.87639999998</v>
      </c>
      <c r="AT160" s="27">
        <f t="shared" si="86"/>
        <v>0</v>
      </c>
      <c r="AU160" s="30">
        <f>K160*$AU$2</f>
        <v>240148.31459999998</v>
      </c>
      <c r="AV160" s="30">
        <f>K160*$AV$2</f>
        <v>240148.31459999998</v>
      </c>
      <c r="AW160" s="30"/>
      <c r="AX160" s="36">
        <f t="shared" si="80"/>
        <v>240148.31459999998</v>
      </c>
      <c r="AY160" s="36">
        <f t="shared" si="81"/>
        <v>80049.438200000004</v>
      </c>
      <c r="AZ160" s="36">
        <f t="shared" si="82"/>
        <v>0</v>
      </c>
    </row>
    <row r="161" spans="1:52" ht="14.45" x14ac:dyDescent="0.3">
      <c r="A161" s="5" t="s">
        <v>7</v>
      </c>
      <c r="B161" s="5" t="s">
        <v>8</v>
      </c>
      <c r="C161" s="5" t="s">
        <v>1359</v>
      </c>
      <c r="D161" s="2" t="s">
        <v>205</v>
      </c>
      <c r="E161" s="2" t="s">
        <v>206</v>
      </c>
      <c r="F161" s="2" t="s">
        <v>16</v>
      </c>
      <c r="G161" s="2" t="s">
        <v>28</v>
      </c>
      <c r="H161" s="2" t="s">
        <v>13</v>
      </c>
      <c r="I161" s="18">
        <v>69438</v>
      </c>
      <c r="J161" s="18">
        <v>57369.67</v>
      </c>
      <c r="K161" s="18">
        <v>49995.360000000001</v>
      </c>
      <c r="L161" s="18">
        <v>7374.3099999999995</v>
      </c>
      <c r="M161" s="18"/>
      <c r="N161" s="18">
        <v>6249.42</v>
      </c>
      <c r="O161" s="18"/>
      <c r="P161" s="18"/>
      <c r="Q161" s="18"/>
      <c r="R161" s="18"/>
      <c r="S161" s="18"/>
      <c r="T161" s="18"/>
      <c r="U161" s="18"/>
      <c r="V161" s="18"/>
      <c r="W161" s="18"/>
      <c r="X161" s="18"/>
      <c r="Y161" s="18"/>
      <c r="Z161" s="18">
        <v>1124.8900000000001</v>
      </c>
      <c r="AA161" s="18"/>
      <c r="AB161" s="14">
        <f t="shared" si="65"/>
        <v>0</v>
      </c>
      <c r="AC161" s="14">
        <f t="shared" si="66"/>
        <v>0.125</v>
      </c>
      <c r="AD161" s="14">
        <f t="shared" si="67"/>
        <v>0</v>
      </c>
      <c r="AE161" s="14">
        <f t="shared" si="68"/>
        <v>0</v>
      </c>
      <c r="AF161" s="14">
        <f t="shared" si="69"/>
        <v>0</v>
      </c>
      <c r="AG161" s="14">
        <f t="shared" si="70"/>
        <v>0</v>
      </c>
      <c r="AH161" s="14">
        <f t="shared" si="71"/>
        <v>0</v>
      </c>
      <c r="AI161" s="14">
        <f t="shared" si="72"/>
        <v>0</v>
      </c>
      <c r="AJ161" s="14">
        <f t="shared" si="73"/>
        <v>0</v>
      </c>
      <c r="AK161" s="14">
        <f t="shared" si="74"/>
        <v>0</v>
      </c>
      <c r="AL161" s="14">
        <f t="shared" si="75"/>
        <v>0</v>
      </c>
      <c r="AM161" s="14">
        <f t="shared" si="76"/>
        <v>0</v>
      </c>
      <c r="AN161" s="14">
        <f t="shared" si="77"/>
        <v>0</v>
      </c>
      <c r="AO161" s="14">
        <f t="shared" si="78"/>
        <v>0.02</v>
      </c>
      <c r="AP161" s="14">
        <f t="shared" si="79"/>
        <v>0</v>
      </c>
      <c r="AQ161" s="25">
        <f t="shared" si="83"/>
        <v>0.14499999999999999</v>
      </c>
      <c r="AR161" s="27">
        <f t="shared" si="84"/>
        <v>6249.42</v>
      </c>
      <c r="AS161" s="27">
        <f t="shared" si="85"/>
        <v>0</v>
      </c>
      <c r="AT161" s="27">
        <f t="shared" si="86"/>
        <v>999.90719999999999</v>
      </c>
      <c r="AU161" s="30"/>
      <c r="AV161" s="30"/>
      <c r="AW161" s="30">
        <f>K161*$AU$1</f>
        <v>5999.4431999999997</v>
      </c>
      <c r="AX161" s="36">
        <f t="shared" si="80"/>
        <v>-6249.42</v>
      </c>
      <c r="AY161" s="36">
        <f t="shared" si="81"/>
        <v>0</v>
      </c>
      <c r="AZ161" s="36">
        <f t="shared" si="82"/>
        <v>4999.5360000000001</v>
      </c>
    </row>
    <row r="162" spans="1:52" ht="14.45" x14ac:dyDescent="0.3">
      <c r="A162" s="5" t="s">
        <v>7</v>
      </c>
      <c r="B162" s="5" t="s">
        <v>8</v>
      </c>
      <c r="C162" s="5" t="s">
        <v>1359</v>
      </c>
      <c r="D162" s="2" t="s">
        <v>207</v>
      </c>
      <c r="E162" s="2" t="s">
        <v>208</v>
      </c>
      <c r="F162" s="2" t="s">
        <v>11</v>
      </c>
      <c r="G162" s="2" t="s">
        <v>12</v>
      </c>
      <c r="H162" s="2" t="s">
        <v>13</v>
      </c>
      <c r="I162" s="18">
        <v>565600</v>
      </c>
      <c r="J162" s="18">
        <v>0.01</v>
      </c>
      <c r="K162" s="18">
        <v>0.01</v>
      </c>
      <c r="L162" s="18">
        <v>0</v>
      </c>
      <c r="M162" s="18"/>
      <c r="N162" s="18"/>
      <c r="O162" s="18"/>
      <c r="P162" s="18"/>
      <c r="Q162" s="18"/>
      <c r="R162" s="18"/>
      <c r="S162" s="18">
        <v>0</v>
      </c>
      <c r="T162" s="18"/>
      <c r="U162" s="18"/>
      <c r="V162" s="18"/>
      <c r="W162" s="18"/>
      <c r="X162" s="18"/>
      <c r="Y162" s="18"/>
      <c r="Z162" s="18"/>
      <c r="AA162" s="18"/>
      <c r="AB162" s="14">
        <f t="shared" si="65"/>
        <v>0</v>
      </c>
      <c r="AC162" s="14">
        <f t="shared" si="66"/>
        <v>0</v>
      </c>
      <c r="AD162" s="14">
        <f t="shared" si="67"/>
        <v>0</v>
      </c>
      <c r="AE162" s="14">
        <f t="shared" si="68"/>
        <v>0</v>
      </c>
      <c r="AF162" s="14">
        <f t="shared" si="69"/>
        <v>0</v>
      </c>
      <c r="AG162" s="14">
        <f t="shared" si="70"/>
        <v>0</v>
      </c>
      <c r="AH162" s="14">
        <f t="shared" si="71"/>
        <v>0</v>
      </c>
      <c r="AI162" s="14">
        <f t="shared" si="72"/>
        <v>0</v>
      </c>
      <c r="AJ162" s="14">
        <f t="shared" si="73"/>
        <v>0</v>
      </c>
      <c r="AK162" s="14">
        <f t="shared" si="74"/>
        <v>0</v>
      </c>
      <c r="AL162" s="14">
        <f t="shared" si="75"/>
        <v>0</v>
      </c>
      <c r="AM162" s="14">
        <f t="shared" si="76"/>
        <v>0</v>
      </c>
      <c r="AN162" s="14">
        <f t="shared" si="77"/>
        <v>0</v>
      </c>
      <c r="AO162" s="14">
        <f t="shared" si="78"/>
        <v>0</v>
      </c>
      <c r="AP162" s="14">
        <f t="shared" si="79"/>
        <v>0</v>
      </c>
      <c r="AQ162" s="25">
        <f t="shared" si="83"/>
        <v>0</v>
      </c>
      <c r="AR162" s="27">
        <f t="shared" si="84"/>
        <v>0</v>
      </c>
      <c r="AS162" s="27">
        <f t="shared" si="85"/>
        <v>0</v>
      </c>
      <c r="AT162" s="27">
        <f t="shared" si="86"/>
        <v>0</v>
      </c>
      <c r="AU162" s="30">
        <f t="shared" ref="AU162:AU176" si="91">K162*$AU$2</f>
        <v>5.9999999999999995E-4</v>
      </c>
      <c r="AV162" s="30">
        <f t="shared" ref="AV162:AV176" si="92">K162*$AV$2</f>
        <v>5.9999999999999995E-4</v>
      </c>
      <c r="AW162" s="30"/>
      <c r="AX162" s="36">
        <f t="shared" si="80"/>
        <v>5.9999999999999995E-4</v>
      </c>
      <c r="AY162" s="36">
        <f t="shared" si="81"/>
        <v>5.9999999999999995E-4</v>
      </c>
      <c r="AZ162" s="36">
        <f t="shared" si="82"/>
        <v>0</v>
      </c>
    </row>
    <row r="163" spans="1:52" ht="14.45" x14ac:dyDescent="0.3">
      <c r="A163" s="5" t="s">
        <v>7</v>
      </c>
      <c r="B163" s="5" t="s">
        <v>8</v>
      </c>
      <c r="C163" s="5" t="s">
        <v>1359</v>
      </c>
      <c r="D163" s="2" t="s">
        <v>207</v>
      </c>
      <c r="E163" s="2" t="s">
        <v>150</v>
      </c>
      <c r="F163" s="2" t="s">
        <v>11</v>
      </c>
      <c r="G163" s="2" t="s">
        <v>12</v>
      </c>
      <c r="H163" s="2" t="s">
        <v>13</v>
      </c>
      <c r="I163" s="18">
        <v>2646980</v>
      </c>
      <c r="J163" s="18">
        <v>5109303.6500000004</v>
      </c>
      <c r="K163" s="18">
        <v>4912791.9499999993</v>
      </c>
      <c r="L163" s="18">
        <v>196511.69999999998</v>
      </c>
      <c r="M163" s="18"/>
      <c r="N163" s="18"/>
      <c r="O163" s="18"/>
      <c r="P163" s="18"/>
      <c r="Q163" s="18"/>
      <c r="R163" s="18"/>
      <c r="S163" s="18">
        <v>196511.69999999998</v>
      </c>
      <c r="T163" s="18"/>
      <c r="U163" s="18"/>
      <c r="V163" s="18"/>
      <c r="W163" s="18"/>
      <c r="X163" s="18"/>
      <c r="Y163" s="18"/>
      <c r="Z163" s="18"/>
      <c r="AA163" s="18"/>
      <c r="AB163" s="14">
        <f t="shared" si="65"/>
        <v>0</v>
      </c>
      <c r="AC163" s="14">
        <f t="shared" si="66"/>
        <v>0</v>
      </c>
      <c r="AD163" s="14">
        <f t="shared" si="67"/>
        <v>0</v>
      </c>
      <c r="AE163" s="14">
        <f t="shared" si="68"/>
        <v>0</v>
      </c>
      <c r="AF163" s="14">
        <f t="shared" si="69"/>
        <v>0</v>
      </c>
      <c r="AG163" s="14">
        <f t="shared" si="70"/>
        <v>0</v>
      </c>
      <c r="AH163" s="14">
        <f t="shared" si="71"/>
        <v>0.04</v>
      </c>
      <c r="AI163" s="14">
        <f t="shared" si="72"/>
        <v>0</v>
      </c>
      <c r="AJ163" s="14">
        <f t="shared" si="73"/>
        <v>0</v>
      </c>
      <c r="AK163" s="14">
        <f t="shared" si="74"/>
        <v>0</v>
      </c>
      <c r="AL163" s="14">
        <f t="shared" si="75"/>
        <v>0</v>
      </c>
      <c r="AM163" s="14">
        <f t="shared" si="76"/>
        <v>0</v>
      </c>
      <c r="AN163" s="14">
        <f t="shared" si="77"/>
        <v>0</v>
      </c>
      <c r="AO163" s="14">
        <f t="shared" si="78"/>
        <v>0</v>
      </c>
      <c r="AP163" s="14">
        <f t="shared" si="79"/>
        <v>0</v>
      </c>
      <c r="AQ163" s="25">
        <f t="shared" si="83"/>
        <v>0.04</v>
      </c>
      <c r="AR163" s="27">
        <f t="shared" si="84"/>
        <v>0</v>
      </c>
      <c r="AS163" s="27">
        <f t="shared" si="85"/>
        <v>196511.67799999999</v>
      </c>
      <c r="AT163" s="27">
        <f t="shared" si="86"/>
        <v>0</v>
      </c>
      <c r="AU163" s="30">
        <f t="shared" si="91"/>
        <v>294767.51699999993</v>
      </c>
      <c r="AV163" s="30">
        <f t="shared" si="92"/>
        <v>294767.51699999993</v>
      </c>
      <c r="AW163" s="30"/>
      <c r="AX163" s="36">
        <f t="shared" si="80"/>
        <v>294767.51699999993</v>
      </c>
      <c r="AY163" s="36">
        <f t="shared" si="81"/>
        <v>98255.838999999949</v>
      </c>
      <c r="AZ163" s="36">
        <f t="shared" si="82"/>
        <v>0</v>
      </c>
    </row>
    <row r="164" spans="1:52" ht="14.45" x14ac:dyDescent="0.3">
      <c r="A164" s="5" t="s">
        <v>7</v>
      </c>
      <c r="B164" s="5" t="s">
        <v>8</v>
      </c>
      <c r="C164" s="5" t="s">
        <v>1359</v>
      </c>
      <c r="D164" s="2" t="s">
        <v>209</v>
      </c>
      <c r="E164" s="2" t="s">
        <v>210</v>
      </c>
      <c r="F164" s="2" t="s">
        <v>11</v>
      </c>
      <c r="G164" s="2" t="s">
        <v>12</v>
      </c>
      <c r="H164" s="2" t="s">
        <v>13</v>
      </c>
      <c r="I164" s="18">
        <v>42520</v>
      </c>
      <c r="J164" s="18">
        <v>221104</v>
      </c>
      <c r="K164" s="18">
        <v>212600</v>
      </c>
      <c r="L164" s="18">
        <v>8504</v>
      </c>
      <c r="M164" s="18"/>
      <c r="N164" s="18"/>
      <c r="O164" s="18"/>
      <c r="P164" s="18"/>
      <c r="Q164" s="18"/>
      <c r="R164" s="18"/>
      <c r="S164" s="18">
        <v>8504</v>
      </c>
      <c r="T164" s="18"/>
      <c r="U164" s="18"/>
      <c r="V164" s="18"/>
      <c r="W164" s="18"/>
      <c r="X164" s="18"/>
      <c r="Y164" s="18"/>
      <c r="Z164" s="18"/>
      <c r="AA164" s="18"/>
      <c r="AB164" s="14">
        <f t="shared" si="65"/>
        <v>0</v>
      </c>
      <c r="AC164" s="14">
        <f t="shared" si="66"/>
        <v>0</v>
      </c>
      <c r="AD164" s="14">
        <f t="shared" si="67"/>
        <v>0</v>
      </c>
      <c r="AE164" s="14">
        <f t="shared" si="68"/>
        <v>0</v>
      </c>
      <c r="AF164" s="14">
        <f t="shared" si="69"/>
        <v>0</v>
      </c>
      <c r="AG164" s="14">
        <f t="shared" si="70"/>
        <v>0</v>
      </c>
      <c r="AH164" s="14">
        <f t="shared" si="71"/>
        <v>0.04</v>
      </c>
      <c r="AI164" s="14">
        <f t="shared" si="72"/>
        <v>0</v>
      </c>
      <c r="AJ164" s="14">
        <f t="shared" si="73"/>
        <v>0</v>
      </c>
      <c r="AK164" s="14">
        <f t="shared" si="74"/>
        <v>0</v>
      </c>
      <c r="AL164" s="14">
        <f t="shared" si="75"/>
        <v>0</v>
      </c>
      <c r="AM164" s="14">
        <f t="shared" si="76"/>
        <v>0</v>
      </c>
      <c r="AN164" s="14">
        <f t="shared" si="77"/>
        <v>0</v>
      </c>
      <c r="AO164" s="14">
        <f t="shared" si="78"/>
        <v>0</v>
      </c>
      <c r="AP164" s="14">
        <f t="shared" si="79"/>
        <v>0</v>
      </c>
      <c r="AQ164" s="25">
        <f t="shared" si="83"/>
        <v>0.04</v>
      </c>
      <c r="AR164" s="27">
        <f t="shared" si="84"/>
        <v>0</v>
      </c>
      <c r="AS164" s="27">
        <f t="shared" si="85"/>
        <v>8504</v>
      </c>
      <c r="AT164" s="27">
        <f t="shared" si="86"/>
        <v>0</v>
      </c>
      <c r="AU164" s="30">
        <f t="shared" si="91"/>
        <v>12756</v>
      </c>
      <c r="AV164" s="30">
        <f t="shared" si="92"/>
        <v>12756</v>
      </c>
      <c r="AW164" s="30"/>
      <c r="AX164" s="36">
        <f t="shared" si="80"/>
        <v>12756</v>
      </c>
      <c r="AY164" s="36">
        <f t="shared" si="81"/>
        <v>4252</v>
      </c>
      <c r="AZ164" s="36">
        <f t="shared" si="82"/>
        <v>0</v>
      </c>
    </row>
    <row r="165" spans="1:52" ht="14.45" x14ac:dyDescent="0.3">
      <c r="A165" s="5" t="s">
        <v>7</v>
      </c>
      <c r="B165" s="5" t="s">
        <v>8</v>
      </c>
      <c r="C165" s="5" t="s">
        <v>1359</v>
      </c>
      <c r="D165" s="2" t="s">
        <v>211</v>
      </c>
      <c r="E165" s="2" t="s">
        <v>212</v>
      </c>
      <c r="F165" s="2" t="s">
        <v>11</v>
      </c>
      <c r="G165" s="2" t="s">
        <v>12</v>
      </c>
      <c r="H165" s="2" t="s">
        <v>13</v>
      </c>
      <c r="I165" s="18">
        <v>14000</v>
      </c>
      <c r="J165" s="18">
        <v>15888.54</v>
      </c>
      <c r="K165" s="18">
        <v>13579.95</v>
      </c>
      <c r="L165" s="18">
        <v>2308.59</v>
      </c>
      <c r="M165" s="18"/>
      <c r="N165" s="18">
        <v>1697.49</v>
      </c>
      <c r="O165" s="18"/>
      <c r="P165" s="18"/>
      <c r="Q165" s="18"/>
      <c r="R165" s="18"/>
      <c r="S165" s="18">
        <v>611.1</v>
      </c>
      <c r="T165" s="18"/>
      <c r="U165" s="18"/>
      <c r="V165" s="18"/>
      <c r="W165" s="18"/>
      <c r="X165" s="18"/>
      <c r="Y165" s="18"/>
      <c r="Z165" s="18"/>
      <c r="AA165" s="18"/>
      <c r="AB165" s="14">
        <f t="shared" si="65"/>
        <v>0</v>
      </c>
      <c r="AC165" s="14">
        <f t="shared" si="66"/>
        <v>0.125</v>
      </c>
      <c r="AD165" s="14">
        <f t="shared" si="67"/>
        <v>0</v>
      </c>
      <c r="AE165" s="14">
        <f t="shared" si="68"/>
        <v>0</v>
      </c>
      <c r="AF165" s="14">
        <f t="shared" si="69"/>
        <v>0</v>
      </c>
      <c r="AG165" s="14">
        <f t="shared" si="70"/>
        <v>0</v>
      </c>
      <c r="AH165" s="14">
        <f t="shared" si="71"/>
        <v>0.04</v>
      </c>
      <c r="AI165" s="14">
        <f t="shared" si="72"/>
        <v>0</v>
      </c>
      <c r="AJ165" s="14">
        <f t="shared" si="73"/>
        <v>0</v>
      </c>
      <c r="AK165" s="14">
        <f t="shared" si="74"/>
        <v>0</v>
      </c>
      <c r="AL165" s="14">
        <f t="shared" si="75"/>
        <v>0</v>
      </c>
      <c r="AM165" s="14">
        <f t="shared" si="76"/>
        <v>0</v>
      </c>
      <c r="AN165" s="14">
        <f t="shared" si="77"/>
        <v>0</v>
      </c>
      <c r="AO165" s="14">
        <f t="shared" si="78"/>
        <v>0</v>
      </c>
      <c r="AP165" s="14">
        <f t="shared" si="79"/>
        <v>0</v>
      </c>
      <c r="AQ165" s="25">
        <f t="shared" si="83"/>
        <v>0.16500000000000001</v>
      </c>
      <c r="AR165" s="27">
        <f t="shared" si="84"/>
        <v>1697.4937500000001</v>
      </c>
      <c r="AS165" s="27">
        <f t="shared" si="85"/>
        <v>543.19800000000009</v>
      </c>
      <c r="AT165" s="27">
        <f t="shared" si="86"/>
        <v>0</v>
      </c>
      <c r="AU165" s="30">
        <f t="shared" si="91"/>
        <v>814.79700000000003</v>
      </c>
      <c r="AV165" s="30">
        <f t="shared" si="92"/>
        <v>814.79700000000003</v>
      </c>
      <c r="AW165" s="30"/>
      <c r="AX165" s="36">
        <f t="shared" si="80"/>
        <v>-882.69675000000007</v>
      </c>
      <c r="AY165" s="36">
        <f t="shared" si="81"/>
        <v>271.59899999999993</v>
      </c>
      <c r="AZ165" s="36">
        <f t="shared" si="82"/>
        <v>0</v>
      </c>
    </row>
    <row r="166" spans="1:52" ht="14.45" x14ac:dyDescent="0.3">
      <c r="A166" s="5" t="s">
        <v>7</v>
      </c>
      <c r="B166" s="5" t="s">
        <v>8</v>
      </c>
      <c r="C166" s="5" t="s">
        <v>1354</v>
      </c>
      <c r="D166" s="2" t="s">
        <v>213</v>
      </c>
      <c r="E166" s="2" t="s">
        <v>10</v>
      </c>
      <c r="F166" s="2" t="s">
        <v>11</v>
      </c>
      <c r="G166" s="2" t="s">
        <v>12</v>
      </c>
      <c r="H166" s="2" t="s">
        <v>13</v>
      </c>
      <c r="I166" s="18">
        <v>11419</v>
      </c>
      <c r="J166" s="18">
        <v>197210.31</v>
      </c>
      <c r="K166" s="18">
        <v>189625.3</v>
      </c>
      <c r="L166" s="18">
        <v>7585.01</v>
      </c>
      <c r="M166" s="18"/>
      <c r="N166" s="18"/>
      <c r="O166" s="18"/>
      <c r="P166" s="18"/>
      <c r="Q166" s="18"/>
      <c r="R166" s="18"/>
      <c r="S166" s="18">
        <v>7585.01</v>
      </c>
      <c r="T166" s="18"/>
      <c r="U166" s="18"/>
      <c r="V166" s="18"/>
      <c r="W166" s="18"/>
      <c r="X166" s="18"/>
      <c r="Y166" s="18"/>
      <c r="Z166" s="18"/>
      <c r="AA166" s="18"/>
      <c r="AB166" s="14">
        <f t="shared" si="65"/>
        <v>0</v>
      </c>
      <c r="AC166" s="14">
        <f t="shared" si="66"/>
        <v>0</v>
      </c>
      <c r="AD166" s="14">
        <f t="shared" si="67"/>
        <v>0</v>
      </c>
      <c r="AE166" s="14">
        <f t="shared" si="68"/>
        <v>0</v>
      </c>
      <c r="AF166" s="14">
        <f t="shared" si="69"/>
        <v>0</v>
      </c>
      <c r="AG166" s="14">
        <f t="shared" si="70"/>
        <v>0</v>
      </c>
      <c r="AH166" s="14">
        <f t="shared" si="71"/>
        <v>0.04</v>
      </c>
      <c r="AI166" s="14">
        <f t="shared" si="72"/>
        <v>0</v>
      </c>
      <c r="AJ166" s="14">
        <f t="shared" si="73"/>
        <v>0</v>
      </c>
      <c r="AK166" s="14">
        <f t="shared" si="74"/>
        <v>0</v>
      </c>
      <c r="AL166" s="14">
        <f t="shared" si="75"/>
        <v>0</v>
      </c>
      <c r="AM166" s="14">
        <f t="shared" si="76"/>
        <v>0</v>
      </c>
      <c r="AN166" s="14">
        <f t="shared" si="77"/>
        <v>0</v>
      </c>
      <c r="AO166" s="14">
        <f t="shared" si="78"/>
        <v>0</v>
      </c>
      <c r="AP166" s="14">
        <f t="shared" si="79"/>
        <v>0</v>
      </c>
      <c r="AQ166" s="25">
        <f t="shared" si="83"/>
        <v>0.04</v>
      </c>
      <c r="AR166" s="27">
        <f t="shared" si="84"/>
        <v>0</v>
      </c>
      <c r="AS166" s="27">
        <f t="shared" si="85"/>
        <v>7585.0119999999997</v>
      </c>
      <c r="AT166" s="27">
        <f t="shared" si="86"/>
        <v>0</v>
      </c>
      <c r="AU166" s="30">
        <f t="shared" si="91"/>
        <v>11377.517999999998</v>
      </c>
      <c r="AV166" s="30">
        <f t="shared" si="92"/>
        <v>11377.517999999998</v>
      </c>
      <c r="AW166" s="30"/>
      <c r="AX166" s="36">
        <f t="shared" si="80"/>
        <v>11377.517999999998</v>
      </c>
      <c r="AY166" s="36">
        <f t="shared" si="81"/>
        <v>3792.5059999999985</v>
      </c>
      <c r="AZ166" s="36">
        <f t="shared" si="82"/>
        <v>0</v>
      </c>
    </row>
    <row r="167" spans="1:52" ht="14.45" x14ac:dyDescent="0.3">
      <c r="A167" s="5" t="s">
        <v>7</v>
      </c>
      <c r="B167" s="5" t="s">
        <v>8</v>
      </c>
      <c r="C167" s="5" t="s">
        <v>1354</v>
      </c>
      <c r="D167" s="2" t="s">
        <v>214</v>
      </c>
      <c r="E167" s="2" t="s">
        <v>10</v>
      </c>
      <c r="F167" s="2" t="s">
        <v>11</v>
      </c>
      <c r="G167" s="2" t="s">
        <v>12</v>
      </c>
      <c r="H167" s="2" t="s">
        <v>13</v>
      </c>
      <c r="I167" s="18">
        <v>697</v>
      </c>
      <c r="J167" s="18">
        <v>15947.36</v>
      </c>
      <c r="K167" s="18">
        <v>15334</v>
      </c>
      <c r="L167" s="18">
        <v>613.36</v>
      </c>
      <c r="M167" s="18"/>
      <c r="N167" s="18"/>
      <c r="O167" s="18"/>
      <c r="P167" s="18"/>
      <c r="Q167" s="18"/>
      <c r="R167" s="18"/>
      <c r="S167" s="18">
        <v>613.36</v>
      </c>
      <c r="T167" s="18"/>
      <c r="U167" s="18"/>
      <c r="V167" s="18"/>
      <c r="W167" s="18"/>
      <c r="X167" s="18"/>
      <c r="Y167" s="18"/>
      <c r="Z167" s="18"/>
      <c r="AA167" s="18"/>
      <c r="AB167" s="14">
        <f t="shared" si="65"/>
        <v>0</v>
      </c>
      <c r="AC167" s="14">
        <f t="shared" si="66"/>
        <v>0</v>
      </c>
      <c r="AD167" s="14">
        <f t="shared" si="67"/>
        <v>0</v>
      </c>
      <c r="AE167" s="14">
        <f t="shared" si="68"/>
        <v>0</v>
      </c>
      <c r="AF167" s="14">
        <f t="shared" si="69"/>
        <v>0</v>
      </c>
      <c r="AG167" s="14">
        <f t="shared" si="70"/>
        <v>0</v>
      </c>
      <c r="AH167" s="14">
        <f t="shared" si="71"/>
        <v>0.04</v>
      </c>
      <c r="AI167" s="14">
        <f t="shared" si="72"/>
        <v>0</v>
      </c>
      <c r="AJ167" s="14">
        <f t="shared" si="73"/>
        <v>0</v>
      </c>
      <c r="AK167" s="14">
        <f t="shared" si="74"/>
        <v>0</v>
      </c>
      <c r="AL167" s="14">
        <f t="shared" si="75"/>
        <v>0</v>
      </c>
      <c r="AM167" s="14">
        <f t="shared" si="76"/>
        <v>0</v>
      </c>
      <c r="AN167" s="14">
        <f t="shared" si="77"/>
        <v>0</v>
      </c>
      <c r="AO167" s="14">
        <f t="shared" si="78"/>
        <v>0</v>
      </c>
      <c r="AP167" s="14">
        <f t="shared" si="79"/>
        <v>0</v>
      </c>
      <c r="AQ167" s="25">
        <f t="shared" si="83"/>
        <v>0.04</v>
      </c>
      <c r="AR167" s="27">
        <f t="shared" si="84"/>
        <v>0</v>
      </c>
      <c r="AS167" s="27">
        <f t="shared" si="85"/>
        <v>613.36</v>
      </c>
      <c r="AT167" s="27">
        <f t="shared" si="86"/>
        <v>0</v>
      </c>
      <c r="AU167" s="30">
        <f t="shared" si="91"/>
        <v>920.04</v>
      </c>
      <c r="AV167" s="30">
        <f t="shared" si="92"/>
        <v>920.04</v>
      </c>
      <c r="AW167" s="30"/>
      <c r="AX167" s="36">
        <f t="shared" si="80"/>
        <v>920.04</v>
      </c>
      <c r="AY167" s="36">
        <f t="shared" si="81"/>
        <v>306.67999999999995</v>
      </c>
      <c r="AZ167" s="36">
        <f t="shared" si="82"/>
        <v>0</v>
      </c>
    </row>
    <row r="168" spans="1:52" ht="14.45" x14ac:dyDescent="0.3">
      <c r="A168" s="5" t="s">
        <v>7</v>
      </c>
      <c r="B168" s="5" t="s">
        <v>8</v>
      </c>
      <c r="C168" s="5" t="s">
        <v>1354</v>
      </c>
      <c r="D168" s="2" t="s">
        <v>215</v>
      </c>
      <c r="E168" s="2" t="s">
        <v>10</v>
      </c>
      <c r="F168" s="2" t="s">
        <v>11</v>
      </c>
      <c r="G168" s="2" t="s">
        <v>12</v>
      </c>
      <c r="H168" s="2" t="s">
        <v>13</v>
      </c>
      <c r="I168" s="18">
        <v>6626</v>
      </c>
      <c r="J168" s="18">
        <v>224647.9</v>
      </c>
      <c r="K168" s="18">
        <v>216007.6</v>
      </c>
      <c r="L168" s="18">
        <v>8640.2999999999993</v>
      </c>
      <c r="M168" s="18"/>
      <c r="N168" s="18"/>
      <c r="O168" s="18"/>
      <c r="P168" s="18"/>
      <c r="Q168" s="18"/>
      <c r="R168" s="18"/>
      <c r="S168" s="18">
        <v>8640.2999999999993</v>
      </c>
      <c r="T168" s="18"/>
      <c r="U168" s="18"/>
      <c r="V168" s="18"/>
      <c r="W168" s="18"/>
      <c r="X168" s="18"/>
      <c r="Y168" s="18"/>
      <c r="Z168" s="18"/>
      <c r="AA168" s="18"/>
      <c r="AB168" s="14">
        <f t="shared" si="65"/>
        <v>0</v>
      </c>
      <c r="AC168" s="14">
        <f t="shared" si="66"/>
        <v>0</v>
      </c>
      <c r="AD168" s="14">
        <f t="shared" si="67"/>
        <v>0</v>
      </c>
      <c r="AE168" s="14">
        <f t="shared" si="68"/>
        <v>0</v>
      </c>
      <c r="AF168" s="14">
        <f t="shared" si="69"/>
        <v>0</v>
      </c>
      <c r="AG168" s="14">
        <f t="shared" si="70"/>
        <v>0</v>
      </c>
      <c r="AH168" s="14">
        <f t="shared" si="71"/>
        <v>0.04</v>
      </c>
      <c r="AI168" s="14">
        <f t="shared" si="72"/>
        <v>0</v>
      </c>
      <c r="AJ168" s="14">
        <f t="shared" si="73"/>
        <v>0</v>
      </c>
      <c r="AK168" s="14">
        <f t="shared" si="74"/>
        <v>0</v>
      </c>
      <c r="AL168" s="14">
        <f t="shared" si="75"/>
        <v>0</v>
      </c>
      <c r="AM168" s="14">
        <f t="shared" si="76"/>
        <v>0</v>
      </c>
      <c r="AN168" s="14">
        <f t="shared" si="77"/>
        <v>0</v>
      </c>
      <c r="AO168" s="14">
        <f t="shared" si="78"/>
        <v>0</v>
      </c>
      <c r="AP168" s="14">
        <f t="shared" si="79"/>
        <v>0</v>
      </c>
      <c r="AQ168" s="25">
        <f t="shared" si="83"/>
        <v>0.04</v>
      </c>
      <c r="AR168" s="27">
        <f t="shared" si="84"/>
        <v>0</v>
      </c>
      <c r="AS168" s="27">
        <f t="shared" si="85"/>
        <v>8640.3040000000001</v>
      </c>
      <c r="AT168" s="27">
        <f t="shared" si="86"/>
        <v>0</v>
      </c>
      <c r="AU168" s="30">
        <f t="shared" si="91"/>
        <v>12960.456</v>
      </c>
      <c r="AV168" s="30">
        <f t="shared" si="92"/>
        <v>12960.456</v>
      </c>
      <c r="AW168" s="30"/>
      <c r="AX168" s="36">
        <f t="shared" si="80"/>
        <v>12960.456</v>
      </c>
      <c r="AY168" s="36">
        <f t="shared" si="81"/>
        <v>4320.152</v>
      </c>
      <c r="AZ168" s="36">
        <f t="shared" si="82"/>
        <v>0</v>
      </c>
    </row>
    <row r="169" spans="1:52" ht="14.45" x14ac:dyDescent="0.3">
      <c r="A169" s="5" t="s">
        <v>7</v>
      </c>
      <c r="B169" s="5" t="s">
        <v>8</v>
      </c>
      <c r="C169" s="5" t="s">
        <v>1354</v>
      </c>
      <c r="D169" s="2" t="s">
        <v>215</v>
      </c>
      <c r="E169" s="2" t="s">
        <v>216</v>
      </c>
      <c r="F169" s="2" t="s">
        <v>11</v>
      </c>
      <c r="G169" s="2" t="s">
        <v>12</v>
      </c>
      <c r="H169" s="2" t="s">
        <v>13</v>
      </c>
      <c r="I169" s="18">
        <v>7711</v>
      </c>
      <c r="J169" s="18">
        <v>253413.56</v>
      </c>
      <c r="K169" s="18">
        <v>243666.87</v>
      </c>
      <c r="L169" s="18">
        <v>9746.69</v>
      </c>
      <c r="M169" s="18"/>
      <c r="N169" s="18"/>
      <c r="O169" s="18"/>
      <c r="P169" s="18"/>
      <c r="Q169" s="18"/>
      <c r="R169" s="18"/>
      <c r="S169" s="18">
        <v>9746.69</v>
      </c>
      <c r="T169" s="18"/>
      <c r="U169" s="18"/>
      <c r="V169" s="18"/>
      <c r="W169" s="18"/>
      <c r="X169" s="18"/>
      <c r="Y169" s="18"/>
      <c r="Z169" s="18"/>
      <c r="AA169" s="18"/>
      <c r="AB169" s="14">
        <f t="shared" si="65"/>
        <v>0</v>
      </c>
      <c r="AC169" s="14">
        <f t="shared" si="66"/>
        <v>0</v>
      </c>
      <c r="AD169" s="14">
        <f t="shared" si="67"/>
        <v>0</v>
      </c>
      <c r="AE169" s="14">
        <f t="shared" si="68"/>
        <v>0</v>
      </c>
      <c r="AF169" s="14">
        <f t="shared" si="69"/>
        <v>0</v>
      </c>
      <c r="AG169" s="14">
        <f t="shared" si="70"/>
        <v>0</v>
      </c>
      <c r="AH169" s="14">
        <f t="shared" si="71"/>
        <v>0.04</v>
      </c>
      <c r="AI169" s="14">
        <f t="shared" si="72"/>
        <v>0</v>
      </c>
      <c r="AJ169" s="14">
        <f t="shared" si="73"/>
        <v>0</v>
      </c>
      <c r="AK169" s="14">
        <f t="shared" si="74"/>
        <v>0</v>
      </c>
      <c r="AL169" s="14">
        <f t="shared" si="75"/>
        <v>0</v>
      </c>
      <c r="AM169" s="14">
        <f t="shared" si="76"/>
        <v>0</v>
      </c>
      <c r="AN169" s="14">
        <f t="shared" si="77"/>
        <v>0</v>
      </c>
      <c r="AO169" s="14">
        <f t="shared" si="78"/>
        <v>0</v>
      </c>
      <c r="AP169" s="14">
        <f t="shared" si="79"/>
        <v>0</v>
      </c>
      <c r="AQ169" s="25">
        <f t="shared" si="83"/>
        <v>0.04</v>
      </c>
      <c r="AR169" s="27">
        <f t="shared" si="84"/>
        <v>0</v>
      </c>
      <c r="AS169" s="27">
        <f t="shared" si="85"/>
        <v>9746.6748000000007</v>
      </c>
      <c r="AT169" s="27">
        <f t="shared" si="86"/>
        <v>0</v>
      </c>
      <c r="AU169" s="30">
        <f t="shared" si="91"/>
        <v>14620.012199999999</v>
      </c>
      <c r="AV169" s="30">
        <f t="shared" si="92"/>
        <v>14620.012199999999</v>
      </c>
      <c r="AW169" s="30"/>
      <c r="AX169" s="36">
        <f t="shared" si="80"/>
        <v>14620.012199999999</v>
      </c>
      <c r="AY169" s="36">
        <f t="shared" si="81"/>
        <v>4873.3373999999985</v>
      </c>
      <c r="AZ169" s="36">
        <f t="shared" si="82"/>
        <v>0</v>
      </c>
    </row>
    <row r="170" spans="1:52" ht="14.45" x14ac:dyDescent="0.3">
      <c r="A170" s="5" t="s">
        <v>7</v>
      </c>
      <c r="B170" s="5" t="s">
        <v>8</v>
      </c>
      <c r="C170" s="5" t="s">
        <v>1354</v>
      </c>
      <c r="D170" s="2" t="s">
        <v>217</v>
      </c>
      <c r="E170" s="2" t="s">
        <v>10</v>
      </c>
      <c r="F170" s="2" t="s">
        <v>11</v>
      </c>
      <c r="G170" s="2" t="s">
        <v>12</v>
      </c>
      <c r="H170" s="2" t="s">
        <v>13</v>
      </c>
      <c r="I170" s="18">
        <v>3920</v>
      </c>
      <c r="J170" s="18">
        <v>36079.68</v>
      </c>
      <c r="K170" s="18">
        <v>34692</v>
      </c>
      <c r="L170" s="18">
        <v>1387.6799999999998</v>
      </c>
      <c r="M170" s="18"/>
      <c r="N170" s="18"/>
      <c r="O170" s="18"/>
      <c r="P170" s="18"/>
      <c r="Q170" s="18"/>
      <c r="R170" s="18"/>
      <c r="S170" s="18">
        <v>1387.6799999999998</v>
      </c>
      <c r="T170" s="18"/>
      <c r="U170" s="18"/>
      <c r="V170" s="18"/>
      <c r="W170" s="18"/>
      <c r="X170" s="18"/>
      <c r="Y170" s="18"/>
      <c r="Z170" s="18"/>
      <c r="AA170" s="18"/>
      <c r="AB170" s="14">
        <f t="shared" si="65"/>
        <v>0</v>
      </c>
      <c r="AC170" s="14">
        <f t="shared" si="66"/>
        <v>0</v>
      </c>
      <c r="AD170" s="14">
        <f t="shared" si="67"/>
        <v>0</v>
      </c>
      <c r="AE170" s="14">
        <f t="shared" si="68"/>
        <v>0</v>
      </c>
      <c r="AF170" s="14">
        <f t="shared" si="69"/>
        <v>0</v>
      </c>
      <c r="AG170" s="14">
        <f t="shared" si="70"/>
        <v>0</v>
      </c>
      <c r="AH170" s="14">
        <f t="shared" si="71"/>
        <v>0.04</v>
      </c>
      <c r="AI170" s="14">
        <f t="shared" si="72"/>
        <v>0</v>
      </c>
      <c r="AJ170" s="14">
        <f t="shared" si="73"/>
        <v>0</v>
      </c>
      <c r="AK170" s="14">
        <f t="shared" si="74"/>
        <v>0</v>
      </c>
      <c r="AL170" s="14">
        <f t="shared" si="75"/>
        <v>0</v>
      </c>
      <c r="AM170" s="14">
        <f t="shared" si="76"/>
        <v>0</v>
      </c>
      <c r="AN170" s="14">
        <f t="shared" si="77"/>
        <v>0</v>
      </c>
      <c r="AO170" s="14">
        <f t="shared" si="78"/>
        <v>0</v>
      </c>
      <c r="AP170" s="14">
        <f t="shared" si="79"/>
        <v>0</v>
      </c>
      <c r="AQ170" s="25">
        <f t="shared" si="83"/>
        <v>0.04</v>
      </c>
      <c r="AR170" s="27">
        <f t="shared" si="84"/>
        <v>0</v>
      </c>
      <c r="AS170" s="27">
        <f t="shared" si="85"/>
        <v>1387.68</v>
      </c>
      <c r="AT170" s="27">
        <f t="shared" si="86"/>
        <v>0</v>
      </c>
      <c r="AU170" s="30">
        <f t="shared" si="91"/>
        <v>2081.52</v>
      </c>
      <c r="AV170" s="30">
        <f t="shared" si="92"/>
        <v>2081.52</v>
      </c>
      <c r="AW170" s="30"/>
      <c r="AX170" s="36">
        <f t="shared" si="80"/>
        <v>2081.52</v>
      </c>
      <c r="AY170" s="36">
        <f t="shared" si="81"/>
        <v>693.83999999999992</v>
      </c>
      <c r="AZ170" s="36">
        <f t="shared" si="82"/>
        <v>0</v>
      </c>
    </row>
    <row r="171" spans="1:52" ht="14.45" x14ac:dyDescent="0.3">
      <c r="A171" s="5" t="s">
        <v>7</v>
      </c>
      <c r="B171" s="5" t="s">
        <v>8</v>
      </c>
      <c r="C171" s="5" t="s">
        <v>1354</v>
      </c>
      <c r="D171" s="2" t="s">
        <v>218</v>
      </c>
      <c r="E171" s="2" t="s">
        <v>10</v>
      </c>
      <c r="F171" s="2" t="s">
        <v>11</v>
      </c>
      <c r="G171" s="2" t="s">
        <v>12</v>
      </c>
      <c r="H171" s="2" t="s">
        <v>13</v>
      </c>
      <c r="I171" s="18">
        <v>24678</v>
      </c>
      <c r="J171" s="18">
        <v>290015.84999999998</v>
      </c>
      <c r="K171" s="18">
        <v>278861.40000000002</v>
      </c>
      <c r="L171" s="18">
        <v>11154.450000000003</v>
      </c>
      <c r="M171" s="18"/>
      <c r="N171" s="18"/>
      <c r="O171" s="18"/>
      <c r="P171" s="18"/>
      <c r="Q171" s="18"/>
      <c r="R171" s="18"/>
      <c r="S171" s="18">
        <v>11154.450000000003</v>
      </c>
      <c r="T171" s="18"/>
      <c r="U171" s="18"/>
      <c r="V171" s="18"/>
      <c r="W171" s="18"/>
      <c r="X171" s="18"/>
      <c r="Y171" s="18"/>
      <c r="Z171" s="18"/>
      <c r="AA171" s="18"/>
      <c r="AB171" s="14">
        <f t="shared" si="65"/>
        <v>0</v>
      </c>
      <c r="AC171" s="14">
        <f t="shared" si="66"/>
        <v>0</v>
      </c>
      <c r="AD171" s="14">
        <f t="shared" si="67"/>
        <v>0</v>
      </c>
      <c r="AE171" s="14">
        <f t="shared" si="68"/>
        <v>0</v>
      </c>
      <c r="AF171" s="14">
        <f t="shared" si="69"/>
        <v>0</v>
      </c>
      <c r="AG171" s="14">
        <f t="shared" si="70"/>
        <v>0</v>
      </c>
      <c r="AH171" s="14">
        <f t="shared" si="71"/>
        <v>0.04</v>
      </c>
      <c r="AI171" s="14">
        <f t="shared" si="72"/>
        <v>0</v>
      </c>
      <c r="AJ171" s="14">
        <f t="shared" si="73"/>
        <v>0</v>
      </c>
      <c r="AK171" s="14">
        <f t="shared" si="74"/>
        <v>0</v>
      </c>
      <c r="AL171" s="14">
        <f t="shared" si="75"/>
        <v>0</v>
      </c>
      <c r="AM171" s="14">
        <f t="shared" si="76"/>
        <v>0</v>
      </c>
      <c r="AN171" s="14">
        <f t="shared" si="77"/>
        <v>0</v>
      </c>
      <c r="AO171" s="14">
        <f t="shared" si="78"/>
        <v>0</v>
      </c>
      <c r="AP171" s="14">
        <f t="shared" si="79"/>
        <v>0</v>
      </c>
      <c r="AQ171" s="25">
        <f t="shared" si="83"/>
        <v>0.04</v>
      </c>
      <c r="AR171" s="27">
        <f t="shared" si="84"/>
        <v>0</v>
      </c>
      <c r="AS171" s="27">
        <f t="shared" si="85"/>
        <v>11154.456000000002</v>
      </c>
      <c r="AT171" s="27">
        <f t="shared" si="86"/>
        <v>0</v>
      </c>
      <c r="AU171" s="30">
        <f t="shared" si="91"/>
        <v>16731.684000000001</v>
      </c>
      <c r="AV171" s="30">
        <f t="shared" si="92"/>
        <v>16731.684000000001</v>
      </c>
      <c r="AW171" s="30"/>
      <c r="AX171" s="36">
        <f t="shared" si="80"/>
        <v>16731.684000000001</v>
      </c>
      <c r="AY171" s="36">
        <f t="shared" si="81"/>
        <v>5577.2279999999992</v>
      </c>
      <c r="AZ171" s="36">
        <f t="shared" si="82"/>
        <v>0</v>
      </c>
    </row>
    <row r="172" spans="1:52" ht="14.45" x14ac:dyDescent="0.3">
      <c r="A172" s="5" t="s">
        <v>7</v>
      </c>
      <c r="B172" s="5" t="s">
        <v>8</v>
      </c>
      <c r="C172" s="5" t="s">
        <v>1354</v>
      </c>
      <c r="D172" s="2" t="s">
        <v>219</v>
      </c>
      <c r="E172" s="2" t="s">
        <v>10</v>
      </c>
      <c r="F172" s="2" t="s">
        <v>11</v>
      </c>
      <c r="G172" s="2" t="s">
        <v>12</v>
      </c>
      <c r="H172" s="2" t="s">
        <v>13</v>
      </c>
      <c r="I172" s="18">
        <v>6020</v>
      </c>
      <c r="J172" s="18">
        <v>55408.08</v>
      </c>
      <c r="K172" s="18">
        <v>53277</v>
      </c>
      <c r="L172" s="18">
        <v>2131.08</v>
      </c>
      <c r="M172" s="18"/>
      <c r="N172" s="18"/>
      <c r="O172" s="18"/>
      <c r="P172" s="18"/>
      <c r="Q172" s="18"/>
      <c r="R172" s="18"/>
      <c r="S172" s="18">
        <v>2131.08</v>
      </c>
      <c r="T172" s="18"/>
      <c r="U172" s="18"/>
      <c r="V172" s="18"/>
      <c r="W172" s="18"/>
      <c r="X172" s="18"/>
      <c r="Y172" s="18"/>
      <c r="Z172" s="18"/>
      <c r="AA172" s="18"/>
      <c r="AB172" s="14">
        <f t="shared" si="65"/>
        <v>0</v>
      </c>
      <c r="AC172" s="14">
        <f t="shared" si="66"/>
        <v>0</v>
      </c>
      <c r="AD172" s="14">
        <f t="shared" si="67"/>
        <v>0</v>
      </c>
      <c r="AE172" s="14">
        <f t="shared" si="68"/>
        <v>0</v>
      </c>
      <c r="AF172" s="14">
        <f t="shared" si="69"/>
        <v>0</v>
      </c>
      <c r="AG172" s="14">
        <f t="shared" si="70"/>
        <v>0</v>
      </c>
      <c r="AH172" s="14">
        <f t="shared" si="71"/>
        <v>0.04</v>
      </c>
      <c r="AI172" s="14">
        <f t="shared" si="72"/>
        <v>0</v>
      </c>
      <c r="AJ172" s="14">
        <f t="shared" si="73"/>
        <v>0</v>
      </c>
      <c r="AK172" s="14">
        <f t="shared" si="74"/>
        <v>0</v>
      </c>
      <c r="AL172" s="14">
        <f t="shared" si="75"/>
        <v>0</v>
      </c>
      <c r="AM172" s="14">
        <f t="shared" si="76"/>
        <v>0</v>
      </c>
      <c r="AN172" s="14">
        <f t="shared" si="77"/>
        <v>0</v>
      </c>
      <c r="AO172" s="14">
        <f t="shared" si="78"/>
        <v>0</v>
      </c>
      <c r="AP172" s="14">
        <f t="shared" si="79"/>
        <v>0</v>
      </c>
      <c r="AQ172" s="25">
        <f t="shared" si="83"/>
        <v>0.04</v>
      </c>
      <c r="AR172" s="27">
        <f t="shared" si="84"/>
        <v>0</v>
      </c>
      <c r="AS172" s="27">
        <f t="shared" si="85"/>
        <v>2131.08</v>
      </c>
      <c r="AT172" s="27">
        <f t="shared" si="86"/>
        <v>0</v>
      </c>
      <c r="AU172" s="30">
        <f t="shared" si="91"/>
        <v>3196.62</v>
      </c>
      <c r="AV172" s="30">
        <f t="shared" si="92"/>
        <v>3196.62</v>
      </c>
      <c r="AW172" s="30"/>
      <c r="AX172" s="36">
        <f t="shared" si="80"/>
        <v>3196.62</v>
      </c>
      <c r="AY172" s="36">
        <f t="shared" si="81"/>
        <v>1065.54</v>
      </c>
      <c r="AZ172" s="36">
        <f t="shared" si="82"/>
        <v>0</v>
      </c>
    </row>
    <row r="173" spans="1:52" ht="14.45" x14ac:dyDescent="0.3">
      <c r="A173" s="5" t="s">
        <v>7</v>
      </c>
      <c r="B173" s="5" t="s">
        <v>8</v>
      </c>
      <c r="C173" s="5" t="s">
        <v>1354</v>
      </c>
      <c r="D173" s="2" t="s">
        <v>220</v>
      </c>
      <c r="E173" s="2" t="s">
        <v>10</v>
      </c>
      <c r="F173" s="2" t="s">
        <v>11</v>
      </c>
      <c r="G173" s="2" t="s">
        <v>12</v>
      </c>
      <c r="H173" s="2" t="s">
        <v>13</v>
      </c>
      <c r="I173" s="18">
        <v>26685</v>
      </c>
      <c r="J173" s="18">
        <v>313602.12</v>
      </c>
      <c r="K173" s="18">
        <v>301540.5</v>
      </c>
      <c r="L173" s="18">
        <v>12061.619999999997</v>
      </c>
      <c r="M173" s="18"/>
      <c r="N173" s="18"/>
      <c r="O173" s="18"/>
      <c r="P173" s="18"/>
      <c r="Q173" s="18"/>
      <c r="R173" s="18"/>
      <c r="S173" s="18">
        <v>12061.619999999997</v>
      </c>
      <c r="T173" s="18"/>
      <c r="U173" s="18"/>
      <c r="V173" s="18"/>
      <c r="W173" s="18"/>
      <c r="X173" s="18"/>
      <c r="Y173" s="18"/>
      <c r="Z173" s="18"/>
      <c r="AA173" s="18"/>
      <c r="AB173" s="14">
        <f t="shared" si="65"/>
        <v>0</v>
      </c>
      <c r="AC173" s="14">
        <f t="shared" si="66"/>
        <v>0</v>
      </c>
      <c r="AD173" s="14">
        <f t="shared" si="67"/>
        <v>0</v>
      </c>
      <c r="AE173" s="14">
        <f t="shared" si="68"/>
        <v>0</v>
      </c>
      <c r="AF173" s="14">
        <f t="shared" si="69"/>
        <v>0</v>
      </c>
      <c r="AG173" s="14">
        <f t="shared" si="70"/>
        <v>0</v>
      </c>
      <c r="AH173" s="14">
        <f t="shared" si="71"/>
        <v>0.04</v>
      </c>
      <c r="AI173" s="14">
        <f t="shared" si="72"/>
        <v>0</v>
      </c>
      <c r="AJ173" s="14">
        <f t="shared" si="73"/>
        <v>0</v>
      </c>
      <c r="AK173" s="14">
        <f t="shared" si="74"/>
        <v>0</v>
      </c>
      <c r="AL173" s="14">
        <f t="shared" si="75"/>
        <v>0</v>
      </c>
      <c r="AM173" s="14">
        <f t="shared" si="76"/>
        <v>0</v>
      </c>
      <c r="AN173" s="14">
        <f t="shared" si="77"/>
        <v>0</v>
      </c>
      <c r="AO173" s="14">
        <f t="shared" si="78"/>
        <v>0</v>
      </c>
      <c r="AP173" s="14">
        <f t="shared" si="79"/>
        <v>0</v>
      </c>
      <c r="AQ173" s="25">
        <f t="shared" si="83"/>
        <v>0.04</v>
      </c>
      <c r="AR173" s="27">
        <f t="shared" si="84"/>
        <v>0</v>
      </c>
      <c r="AS173" s="27">
        <f t="shared" si="85"/>
        <v>12061.62</v>
      </c>
      <c r="AT173" s="27">
        <f t="shared" si="86"/>
        <v>0</v>
      </c>
      <c r="AU173" s="30">
        <f t="shared" si="91"/>
        <v>18092.43</v>
      </c>
      <c r="AV173" s="30">
        <f t="shared" si="92"/>
        <v>18092.43</v>
      </c>
      <c r="AW173" s="30"/>
      <c r="AX173" s="36">
        <f t="shared" si="80"/>
        <v>18092.43</v>
      </c>
      <c r="AY173" s="36">
        <f t="shared" si="81"/>
        <v>6030.8099999999995</v>
      </c>
      <c r="AZ173" s="36">
        <f t="shared" si="82"/>
        <v>0</v>
      </c>
    </row>
    <row r="174" spans="1:52" ht="14.45" x14ac:dyDescent="0.3">
      <c r="A174" s="5" t="s">
        <v>7</v>
      </c>
      <c r="B174" s="5" t="s">
        <v>8</v>
      </c>
      <c r="C174" s="5" t="s">
        <v>1354</v>
      </c>
      <c r="D174" s="2" t="s">
        <v>221</v>
      </c>
      <c r="E174" s="2" t="s">
        <v>10</v>
      </c>
      <c r="F174" s="2" t="s">
        <v>11</v>
      </c>
      <c r="G174" s="2" t="s">
        <v>12</v>
      </c>
      <c r="H174" s="2" t="s">
        <v>13</v>
      </c>
      <c r="I174" s="18">
        <v>1940</v>
      </c>
      <c r="J174" s="18">
        <v>17855.759999999998</v>
      </c>
      <c r="K174" s="18">
        <v>17169</v>
      </c>
      <c r="L174" s="18">
        <v>686.76</v>
      </c>
      <c r="M174" s="18"/>
      <c r="N174" s="18"/>
      <c r="O174" s="18"/>
      <c r="P174" s="18"/>
      <c r="Q174" s="18"/>
      <c r="R174" s="18"/>
      <c r="S174" s="18">
        <v>686.76</v>
      </c>
      <c r="T174" s="18"/>
      <c r="U174" s="18"/>
      <c r="V174" s="18"/>
      <c r="W174" s="18"/>
      <c r="X174" s="18"/>
      <c r="Y174" s="18"/>
      <c r="Z174" s="18"/>
      <c r="AA174" s="18"/>
      <c r="AB174" s="14">
        <f t="shared" si="65"/>
        <v>0</v>
      </c>
      <c r="AC174" s="14">
        <f t="shared" si="66"/>
        <v>0</v>
      </c>
      <c r="AD174" s="14">
        <f t="shared" si="67"/>
        <v>0</v>
      </c>
      <c r="AE174" s="14">
        <f t="shared" si="68"/>
        <v>0</v>
      </c>
      <c r="AF174" s="14">
        <f t="shared" si="69"/>
        <v>0</v>
      </c>
      <c r="AG174" s="14">
        <f t="shared" si="70"/>
        <v>0</v>
      </c>
      <c r="AH174" s="14">
        <f t="shared" si="71"/>
        <v>0.04</v>
      </c>
      <c r="AI174" s="14">
        <f t="shared" si="72"/>
        <v>0</v>
      </c>
      <c r="AJ174" s="14">
        <f t="shared" si="73"/>
        <v>0</v>
      </c>
      <c r="AK174" s="14">
        <f t="shared" si="74"/>
        <v>0</v>
      </c>
      <c r="AL174" s="14">
        <f t="shared" si="75"/>
        <v>0</v>
      </c>
      <c r="AM174" s="14">
        <f t="shared" si="76"/>
        <v>0</v>
      </c>
      <c r="AN174" s="14">
        <f t="shared" si="77"/>
        <v>0</v>
      </c>
      <c r="AO174" s="14">
        <f t="shared" si="78"/>
        <v>0</v>
      </c>
      <c r="AP174" s="14">
        <f t="shared" si="79"/>
        <v>0</v>
      </c>
      <c r="AQ174" s="25">
        <f t="shared" si="83"/>
        <v>0.04</v>
      </c>
      <c r="AR174" s="27">
        <f t="shared" si="84"/>
        <v>0</v>
      </c>
      <c r="AS174" s="27">
        <f t="shared" si="85"/>
        <v>686.76</v>
      </c>
      <c r="AT174" s="27">
        <f t="shared" si="86"/>
        <v>0</v>
      </c>
      <c r="AU174" s="30">
        <f t="shared" si="91"/>
        <v>1030.1399999999999</v>
      </c>
      <c r="AV174" s="30">
        <f t="shared" si="92"/>
        <v>1030.1399999999999</v>
      </c>
      <c r="AW174" s="30"/>
      <c r="AX174" s="36">
        <f t="shared" si="80"/>
        <v>1030.1399999999999</v>
      </c>
      <c r="AY174" s="36">
        <f t="shared" si="81"/>
        <v>343.37999999999988</v>
      </c>
      <c r="AZ174" s="36">
        <f t="shared" si="82"/>
        <v>0</v>
      </c>
    </row>
    <row r="175" spans="1:52" ht="14.45" x14ac:dyDescent="0.3">
      <c r="A175" s="5" t="s">
        <v>7</v>
      </c>
      <c r="B175" s="5" t="s">
        <v>8</v>
      </c>
      <c r="C175" s="5" t="s">
        <v>1354</v>
      </c>
      <c r="D175" s="2" t="s">
        <v>222</v>
      </c>
      <c r="E175" s="2" t="s">
        <v>10</v>
      </c>
      <c r="F175" s="2" t="s">
        <v>11</v>
      </c>
      <c r="G175" s="2" t="s">
        <v>12</v>
      </c>
      <c r="H175" s="2" t="s">
        <v>13</v>
      </c>
      <c r="I175" s="18">
        <v>3931</v>
      </c>
      <c r="J175" s="18">
        <v>46197.11</v>
      </c>
      <c r="K175" s="18">
        <v>44420.3</v>
      </c>
      <c r="L175" s="18">
        <v>1776.81</v>
      </c>
      <c r="M175" s="18"/>
      <c r="N175" s="18"/>
      <c r="O175" s="18"/>
      <c r="P175" s="18"/>
      <c r="Q175" s="18"/>
      <c r="R175" s="18"/>
      <c r="S175" s="18">
        <v>1776.81</v>
      </c>
      <c r="T175" s="18"/>
      <c r="U175" s="18"/>
      <c r="V175" s="18"/>
      <c r="W175" s="18"/>
      <c r="X175" s="18"/>
      <c r="Y175" s="18"/>
      <c r="Z175" s="18"/>
      <c r="AA175" s="18"/>
      <c r="AB175" s="14">
        <f t="shared" si="65"/>
        <v>0</v>
      </c>
      <c r="AC175" s="14">
        <f t="shared" si="66"/>
        <v>0</v>
      </c>
      <c r="AD175" s="14">
        <f t="shared" si="67"/>
        <v>0</v>
      </c>
      <c r="AE175" s="14">
        <f t="shared" si="68"/>
        <v>0</v>
      </c>
      <c r="AF175" s="14">
        <f t="shared" si="69"/>
        <v>0</v>
      </c>
      <c r="AG175" s="14">
        <f t="shared" si="70"/>
        <v>0</v>
      </c>
      <c r="AH175" s="14">
        <f t="shared" si="71"/>
        <v>0.04</v>
      </c>
      <c r="AI175" s="14">
        <f t="shared" si="72"/>
        <v>0</v>
      </c>
      <c r="AJ175" s="14">
        <f t="shared" si="73"/>
        <v>0</v>
      </c>
      <c r="AK175" s="14">
        <f t="shared" si="74"/>
        <v>0</v>
      </c>
      <c r="AL175" s="14">
        <f t="shared" si="75"/>
        <v>0</v>
      </c>
      <c r="AM175" s="14">
        <f t="shared" si="76"/>
        <v>0</v>
      </c>
      <c r="AN175" s="14">
        <f t="shared" si="77"/>
        <v>0</v>
      </c>
      <c r="AO175" s="14">
        <f t="shared" si="78"/>
        <v>0</v>
      </c>
      <c r="AP175" s="14">
        <f t="shared" si="79"/>
        <v>0</v>
      </c>
      <c r="AQ175" s="25">
        <f t="shared" si="83"/>
        <v>0.04</v>
      </c>
      <c r="AR175" s="27">
        <f t="shared" si="84"/>
        <v>0</v>
      </c>
      <c r="AS175" s="27">
        <f t="shared" si="85"/>
        <v>1776.8120000000001</v>
      </c>
      <c r="AT175" s="27">
        <f t="shared" si="86"/>
        <v>0</v>
      </c>
      <c r="AU175" s="30">
        <f t="shared" si="91"/>
        <v>2665.2180000000003</v>
      </c>
      <c r="AV175" s="30">
        <f t="shared" si="92"/>
        <v>2665.2180000000003</v>
      </c>
      <c r="AW175" s="30"/>
      <c r="AX175" s="36">
        <f t="shared" si="80"/>
        <v>2665.2180000000003</v>
      </c>
      <c r="AY175" s="36">
        <f t="shared" si="81"/>
        <v>888.40600000000018</v>
      </c>
      <c r="AZ175" s="36">
        <f t="shared" si="82"/>
        <v>0</v>
      </c>
    </row>
    <row r="176" spans="1:52" ht="14.45" x14ac:dyDescent="0.3">
      <c r="A176" s="5" t="s">
        <v>7</v>
      </c>
      <c r="B176" s="5" t="s">
        <v>8</v>
      </c>
      <c r="C176" s="5" t="s">
        <v>1354</v>
      </c>
      <c r="D176" s="2" t="s">
        <v>223</v>
      </c>
      <c r="E176" s="2" t="s">
        <v>10</v>
      </c>
      <c r="F176" s="2" t="s">
        <v>11</v>
      </c>
      <c r="G176" s="2" t="s">
        <v>12</v>
      </c>
      <c r="H176" s="2" t="s">
        <v>13</v>
      </c>
      <c r="I176" s="18">
        <v>7925</v>
      </c>
      <c r="J176" s="18">
        <v>72941.7</v>
      </c>
      <c r="K176" s="18">
        <v>70136.25</v>
      </c>
      <c r="L176" s="18">
        <v>2805.45</v>
      </c>
      <c r="M176" s="18"/>
      <c r="N176" s="18"/>
      <c r="O176" s="18"/>
      <c r="P176" s="18"/>
      <c r="Q176" s="18"/>
      <c r="R176" s="18"/>
      <c r="S176" s="18">
        <v>2805.45</v>
      </c>
      <c r="T176" s="18"/>
      <c r="U176" s="18"/>
      <c r="V176" s="18"/>
      <c r="W176" s="18"/>
      <c r="X176" s="18"/>
      <c r="Y176" s="18"/>
      <c r="Z176" s="18"/>
      <c r="AA176" s="18"/>
      <c r="AB176" s="14">
        <f t="shared" si="65"/>
        <v>0</v>
      </c>
      <c r="AC176" s="14">
        <f t="shared" si="66"/>
        <v>0</v>
      </c>
      <c r="AD176" s="14">
        <f t="shared" si="67"/>
        <v>0</v>
      </c>
      <c r="AE176" s="14">
        <f t="shared" si="68"/>
        <v>0</v>
      </c>
      <c r="AF176" s="14">
        <f t="shared" si="69"/>
        <v>0</v>
      </c>
      <c r="AG176" s="14">
        <f t="shared" si="70"/>
        <v>0</v>
      </c>
      <c r="AH176" s="14">
        <f t="shared" si="71"/>
        <v>0.04</v>
      </c>
      <c r="AI176" s="14">
        <f t="shared" si="72"/>
        <v>0</v>
      </c>
      <c r="AJ176" s="14">
        <f t="shared" si="73"/>
        <v>0</v>
      </c>
      <c r="AK176" s="14">
        <f t="shared" si="74"/>
        <v>0</v>
      </c>
      <c r="AL176" s="14">
        <f t="shared" si="75"/>
        <v>0</v>
      </c>
      <c r="AM176" s="14">
        <f t="shared" si="76"/>
        <v>0</v>
      </c>
      <c r="AN176" s="14">
        <f t="shared" si="77"/>
        <v>0</v>
      </c>
      <c r="AO176" s="14">
        <f t="shared" si="78"/>
        <v>0</v>
      </c>
      <c r="AP176" s="14">
        <f t="shared" si="79"/>
        <v>0</v>
      </c>
      <c r="AQ176" s="25">
        <f t="shared" si="83"/>
        <v>0.04</v>
      </c>
      <c r="AR176" s="27">
        <f t="shared" si="84"/>
        <v>0</v>
      </c>
      <c r="AS176" s="27">
        <f t="shared" si="85"/>
        <v>2805.4500000000003</v>
      </c>
      <c r="AT176" s="27">
        <f t="shared" si="86"/>
        <v>0</v>
      </c>
      <c r="AU176" s="30">
        <f t="shared" si="91"/>
        <v>4208.1750000000002</v>
      </c>
      <c r="AV176" s="30">
        <f t="shared" si="92"/>
        <v>4208.1750000000002</v>
      </c>
      <c r="AW176" s="30"/>
      <c r="AX176" s="36">
        <f t="shared" si="80"/>
        <v>4208.1750000000002</v>
      </c>
      <c r="AY176" s="36">
        <f t="shared" si="81"/>
        <v>1402.7249999999999</v>
      </c>
      <c r="AZ176" s="36">
        <f t="shared" si="82"/>
        <v>0</v>
      </c>
    </row>
    <row r="177" spans="1:52" ht="14.45" x14ac:dyDescent="0.3">
      <c r="A177" s="5" t="s">
        <v>7</v>
      </c>
      <c r="B177" s="5" t="s">
        <v>8</v>
      </c>
      <c r="C177" s="5" t="s">
        <v>1354</v>
      </c>
      <c r="D177" s="2" t="s">
        <v>224</v>
      </c>
      <c r="E177" s="2" t="s">
        <v>10</v>
      </c>
      <c r="F177" s="2" t="s">
        <v>16</v>
      </c>
      <c r="G177" s="2" t="s">
        <v>12</v>
      </c>
      <c r="H177" s="2" t="s">
        <v>13</v>
      </c>
      <c r="I177" s="18">
        <v>1400</v>
      </c>
      <c r="J177" s="18">
        <v>16136.4</v>
      </c>
      <c r="K177" s="18">
        <v>15820</v>
      </c>
      <c r="L177" s="18">
        <v>316.39999999999998</v>
      </c>
      <c r="M177" s="18"/>
      <c r="N177" s="18"/>
      <c r="O177" s="18"/>
      <c r="P177" s="18"/>
      <c r="Q177" s="18"/>
      <c r="R177" s="18"/>
      <c r="S177" s="18"/>
      <c r="T177" s="18"/>
      <c r="U177" s="18"/>
      <c r="V177" s="18"/>
      <c r="W177" s="18"/>
      <c r="X177" s="18"/>
      <c r="Y177" s="18"/>
      <c r="Z177" s="18">
        <v>316.39999999999998</v>
      </c>
      <c r="AA177" s="18"/>
      <c r="AB177" s="14">
        <f t="shared" si="65"/>
        <v>0</v>
      </c>
      <c r="AC177" s="14">
        <f t="shared" si="66"/>
        <v>0</v>
      </c>
      <c r="AD177" s="14">
        <f t="shared" si="67"/>
        <v>0</v>
      </c>
      <c r="AE177" s="14">
        <f t="shared" si="68"/>
        <v>0</v>
      </c>
      <c r="AF177" s="14">
        <f t="shared" si="69"/>
        <v>0</v>
      </c>
      <c r="AG177" s="14">
        <f t="shared" si="70"/>
        <v>0</v>
      </c>
      <c r="AH177" s="14">
        <f t="shared" si="71"/>
        <v>0</v>
      </c>
      <c r="AI177" s="14">
        <f t="shared" si="72"/>
        <v>0</v>
      </c>
      <c r="AJ177" s="14">
        <f t="shared" si="73"/>
        <v>0</v>
      </c>
      <c r="AK177" s="14">
        <f t="shared" si="74"/>
        <v>0</v>
      </c>
      <c r="AL177" s="14">
        <f t="shared" si="75"/>
        <v>0</v>
      </c>
      <c r="AM177" s="14">
        <f t="shared" si="76"/>
        <v>0</v>
      </c>
      <c r="AN177" s="14">
        <f t="shared" si="77"/>
        <v>0</v>
      </c>
      <c r="AO177" s="14">
        <f t="shared" si="78"/>
        <v>0.02</v>
      </c>
      <c r="AP177" s="14">
        <f t="shared" si="79"/>
        <v>0</v>
      </c>
      <c r="AQ177" s="25">
        <f t="shared" si="83"/>
        <v>0.02</v>
      </c>
      <c r="AR177" s="27">
        <f t="shared" si="84"/>
        <v>0</v>
      </c>
      <c r="AS177" s="27">
        <f t="shared" si="85"/>
        <v>0</v>
      </c>
      <c r="AT177" s="27">
        <f t="shared" si="86"/>
        <v>316.40000000000003</v>
      </c>
      <c r="AU177" s="30"/>
      <c r="AV177" s="30"/>
      <c r="AW177" s="30">
        <f>K177*$AU$1</f>
        <v>1898.3999999999999</v>
      </c>
      <c r="AX177" s="36">
        <f t="shared" si="80"/>
        <v>0</v>
      </c>
      <c r="AY177" s="36">
        <f t="shared" si="81"/>
        <v>0</v>
      </c>
      <c r="AZ177" s="36">
        <f t="shared" si="82"/>
        <v>1581.9999999999998</v>
      </c>
    </row>
    <row r="178" spans="1:52" ht="14.45" x14ac:dyDescent="0.3">
      <c r="A178" s="5" t="s">
        <v>7</v>
      </c>
      <c r="B178" s="5" t="s">
        <v>8</v>
      </c>
      <c r="C178" s="5" t="s">
        <v>1354</v>
      </c>
      <c r="D178" s="2" t="s">
        <v>224</v>
      </c>
      <c r="E178" s="2" t="s">
        <v>10</v>
      </c>
      <c r="F178" s="2" t="s">
        <v>11</v>
      </c>
      <c r="G178" s="2" t="s">
        <v>12</v>
      </c>
      <c r="H178" s="2" t="s">
        <v>13</v>
      </c>
      <c r="I178" s="18">
        <v>45148</v>
      </c>
      <c r="J178" s="18">
        <v>530579.30000000005</v>
      </c>
      <c r="K178" s="18">
        <v>510172.39999999997</v>
      </c>
      <c r="L178" s="18">
        <v>20406.899999999998</v>
      </c>
      <c r="M178" s="18"/>
      <c r="N178" s="18"/>
      <c r="O178" s="18"/>
      <c r="P178" s="18"/>
      <c r="Q178" s="18"/>
      <c r="R178" s="18"/>
      <c r="S178" s="18">
        <v>20406.899999999998</v>
      </c>
      <c r="T178" s="18"/>
      <c r="U178" s="18"/>
      <c r="V178" s="18"/>
      <c r="W178" s="18"/>
      <c r="X178" s="18"/>
      <c r="Y178" s="18"/>
      <c r="Z178" s="18"/>
      <c r="AA178" s="18"/>
      <c r="AB178" s="14">
        <f t="shared" si="65"/>
        <v>0</v>
      </c>
      <c r="AC178" s="14">
        <f t="shared" si="66"/>
        <v>0</v>
      </c>
      <c r="AD178" s="14">
        <f t="shared" si="67"/>
        <v>0</v>
      </c>
      <c r="AE178" s="14">
        <f t="shared" si="68"/>
        <v>0</v>
      </c>
      <c r="AF178" s="14">
        <f t="shared" si="69"/>
        <v>0</v>
      </c>
      <c r="AG178" s="14">
        <f t="shared" si="70"/>
        <v>0</v>
      </c>
      <c r="AH178" s="14">
        <f t="shared" si="71"/>
        <v>0.04</v>
      </c>
      <c r="AI178" s="14">
        <f t="shared" si="72"/>
        <v>0</v>
      </c>
      <c r="AJ178" s="14">
        <f t="shared" si="73"/>
        <v>0</v>
      </c>
      <c r="AK178" s="14">
        <f t="shared" si="74"/>
        <v>0</v>
      </c>
      <c r="AL178" s="14">
        <f t="shared" si="75"/>
        <v>0</v>
      </c>
      <c r="AM178" s="14">
        <f t="shared" si="76"/>
        <v>0</v>
      </c>
      <c r="AN178" s="14">
        <f t="shared" si="77"/>
        <v>0</v>
      </c>
      <c r="AO178" s="14">
        <f t="shared" si="78"/>
        <v>0</v>
      </c>
      <c r="AP178" s="14">
        <f t="shared" si="79"/>
        <v>0</v>
      </c>
      <c r="AQ178" s="25">
        <f t="shared" si="83"/>
        <v>0.04</v>
      </c>
      <c r="AR178" s="27">
        <f t="shared" si="84"/>
        <v>0</v>
      </c>
      <c r="AS178" s="27">
        <f t="shared" si="85"/>
        <v>20406.896000000001</v>
      </c>
      <c r="AT178" s="27">
        <f t="shared" si="86"/>
        <v>0</v>
      </c>
      <c r="AU178" s="30">
        <f t="shared" ref="AU178:AU211" si="93">K178*$AU$2</f>
        <v>30610.343999999997</v>
      </c>
      <c r="AV178" s="30">
        <f t="shared" ref="AV178:AV211" si="94">K178*$AV$2</f>
        <v>30610.343999999997</v>
      </c>
      <c r="AW178" s="30"/>
      <c r="AX178" s="36">
        <f t="shared" si="80"/>
        <v>30610.343999999997</v>
      </c>
      <c r="AY178" s="36">
        <f t="shared" si="81"/>
        <v>10203.447999999997</v>
      </c>
      <c r="AZ178" s="36">
        <f t="shared" si="82"/>
        <v>0</v>
      </c>
    </row>
    <row r="179" spans="1:52" ht="14.45" x14ac:dyDescent="0.3">
      <c r="A179" s="5" t="s">
        <v>7</v>
      </c>
      <c r="B179" s="5" t="s">
        <v>8</v>
      </c>
      <c r="C179" s="5" t="s">
        <v>1354</v>
      </c>
      <c r="D179" s="2" t="s">
        <v>225</v>
      </c>
      <c r="E179" s="2" t="s">
        <v>10</v>
      </c>
      <c r="F179" s="2" t="s">
        <v>11</v>
      </c>
      <c r="G179" s="2" t="s">
        <v>12</v>
      </c>
      <c r="H179" s="2" t="s">
        <v>13</v>
      </c>
      <c r="I179" s="18">
        <v>5943</v>
      </c>
      <c r="J179" s="18">
        <v>114343.32</v>
      </c>
      <c r="K179" s="18">
        <v>109945.5</v>
      </c>
      <c r="L179" s="18">
        <v>4397.82</v>
      </c>
      <c r="M179" s="18"/>
      <c r="N179" s="18"/>
      <c r="O179" s="18"/>
      <c r="P179" s="18"/>
      <c r="Q179" s="18"/>
      <c r="R179" s="18"/>
      <c r="S179" s="18">
        <v>4397.82</v>
      </c>
      <c r="T179" s="18"/>
      <c r="U179" s="18"/>
      <c r="V179" s="18"/>
      <c r="W179" s="18"/>
      <c r="X179" s="18"/>
      <c r="Y179" s="18"/>
      <c r="Z179" s="18"/>
      <c r="AA179" s="18"/>
      <c r="AB179" s="14">
        <f t="shared" si="65"/>
        <v>0</v>
      </c>
      <c r="AC179" s="14">
        <f t="shared" si="66"/>
        <v>0</v>
      </c>
      <c r="AD179" s="14">
        <f t="shared" si="67"/>
        <v>0</v>
      </c>
      <c r="AE179" s="14">
        <f t="shared" si="68"/>
        <v>0</v>
      </c>
      <c r="AF179" s="14">
        <f t="shared" si="69"/>
        <v>0</v>
      </c>
      <c r="AG179" s="14">
        <f t="shared" si="70"/>
        <v>0</v>
      </c>
      <c r="AH179" s="14">
        <f t="shared" si="71"/>
        <v>0.04</v>
      </c>
      <c r="AI179" s="14">
        <f t="shared" si="72"/>
        <v>0</v>
      </c>
      <c r="AJ179" s="14">
        <f t="shared" si="73"/>
        <v>0</v>
      </c>
      <c r="AK179" s="14">
        <f t="shared" si="74"/>
        <v>0</v>
      </c>
      <c r="AL179" s="14">
        <f t="shared" si="75"/>
        <v>0</v>
      </c>
      <c r="AM179" s="14">
        <f t="shared" si="76"/>
        <v>0</v>
      </c>
      <c r="AN179" s="14">
        <f t="shared" si="77"/>
        <v>0</v>
      </c>
      <c r="AO179" s="14">
        <f t="shared" si="78"/>
        <v>0</v>
      </c>
      <c r="AP179" s="14">
        <f t="shared" si="79"/>
        <v>0</v>
      </c>
      <c r="AQ179" s="25">
        <f t="shared" si="83"/>
        <v>0.04</v>
      </c>
      <c r="AR179" s="27">
        <f t="shared" si="84"/>
        <v>0</v>
      </c>
      <c r="AS179" s="27">
        <f t="shared" si="85"/>
        <v>4397.82</v>
      </c>
      <c r="AT179" s="27">
        <f t="shared" si="86"/>
        <v>0</v>
      </c>
      <c r="AU179" s="30">
        <f t="shared" si="93"/>
        <v>6596.73</v>
      </c>
      <c r="AV179" s="30">
        <f t="shared" si="94"/>
        <v>6596.73</v>
      </c>
      <c r="AW179" s="30"/>
      <c r="AX179" s="36">
        <f t="shared" si="80"/>
        <v>6596.73</v>
      </c>
      <c r="AY179" s="36">
        <f t="shared" si="81"/>
        <v>2198.91</v>
      </c>
      <c r="AZ179" s="36">
        <f t="shared" si="82"/>
        <v>0</v>
      </c>
    </row>
    <row r="180" spans="1:52" ht="14.45" x14ac:dyDescent="0.3">
      <c r="A180" s="5" t="s">
        <v>7</v>
      </c>
      <c r="B180" s="5" t="s">
        <v>8</v>
      </c>
      <c r="C180" s="5" t="s">
        <v>1354</v>
      </c>
      <c r="D180" s="2" t="s">
        <v>226</v>
      </c>
      <c r="E180" s="2" t="s">
        <v>10</v>
      </c>
      <c r="F180" s="2" t="s">
        <v>11</v>
      </c>
      <c r="G180" s="2" t="s">
        <v>12</v>
      </c>
      <c r="H180" s="2" t="s">
        <v>13</v>
      </c>
      <c r="I180" s="18">
        <v>924</v>
      </c>
      <c r="J180" s="18">
        <v>8562.16</v>
      </c>
      <c r="K180" s="18">
        <v>8232.84</v>
      </c>
      <c r="L180" s="18">
        <v>329.32</v>
      </c>
      <c r="M180" s="18"/>
      <c r="N180" s="18"/>
      <c r="O180" s="18"/>
      <c r="P180" s="18"/>
      <c r="Q180" s="18"/>
      <c r="R180" s="18"/>
      <c r="S180" s="18">
        <v>329.32</v>
      </c>
      <c r="T180" s="18"/>
      <c r="U180" s="18"/>
      <c r="V180" s="18"/>
      <c r="W180" s="18"/>
      <c r="X180" s="18"/>
      <c r="Y180" s="18"/>
      <c r="Z180" s="18"/>
      <c r="AA180" s="18"/>
      <c r="AB180" s="14">
        <f t="shared" si="65"/>
        <v>0</v>
      </c>
      <c r="AC180" s="14">
        <f t="shared" si="66"/>
        <v>0</v>
      </c>
      <c r="AD180" s="14">
        <f t="shared" si="67"/>
        <v>0</v>
      </c>
      <c r="AE180" s="14">
        <f t="shared" si="68"/>
        <v>0</v>
      </c>
      <c r="AF180" s="14">
        <f t="shared" si="69"/>
        <v>0</v>
      </c>
      <c r="AG180" s="14">
        <f t="shared" si="70"/>
        <v>0</v>
      </c>
      <c r="AH180" s="14">
        <f t="shared" si="71"/>
        <v>0.04</v>
      </c>
      <c r="AI180" s="14">
        <f t="shared" si="72"/>
        <v>0</v>
      </c>
      <c r="AJ180" s="14">
        <f t="shared" si="73"/>
        <v>0</v>
      </c>
      <c r="AK180" s="14">
        <f t="shared" si="74"/>
        <v>0</v>
      </c>
      <c r="AL180" s="14">
        <f t="shared" si="75"/>
        <v>0</v>
      </c>
      <c r="AM180" s="14">
        <f t="shared" si="76"/>
        <v>0</v>
      </c>
      <c r="AN180" s="14">
        <f t="shared" si="77"/>
        <v>0</v>
      </c>
      <c r="AO180" s="14">
        <f t="shared" si="78"/>
        <v>0</v>
      </c>
      <c r="AP180" s="14">
        <f t="shared" si="79"/>
        <v>0</v>
      </c>
      <c r="AQ180" s="25">
        <f t="shared" si="83"/>
        <v>0.04</v>
      </c>
      <c r="AR180" s="27">
        <f t="shared" si="84"/>
        <v>0</v>
      </c>
      <c r="AS180" s="27">
        <f t="shared" si="85"/>
        <v>329.31360000000001</v>
      </c>
      <c r="AT180" s="27">
        <f t="shared" si="86"/>
        <v>0</v>
      </c>
      <c r="AU180" s="30">
        <f t="shared" si="93"/>
        <v>493.97039999999998</v>
      </c>
      <c r="AV180" s="30">
        <f t="shared" si="94"/>
        <v>493.97039999999998</v>
      </c>
      <c r="AW180" s="30"/>
      <c r="AX180" s="36">
        <f t="shared" si="80"/>
        <v>493.97039999999998</v>
      </c>
      <c r="AY180" s="36">
        <f t="shared" si="81"/>
        <v>164.65679999999998</v>
      </c>
      <c r="AZ180" s="36">
        <f t="shared" si="82"/>
        <v>0</v>
      </c>
    </row>
    <row r="181" spans="1:52" ht="14.45" x14ac:dyDescent="0.3">
      <c r="A181" s="5" t="s">
        <v>7</v>
      </c>
      <c r="B181" s="5" t="s">
        <v>8</v>
      </c>
      <c r="C181" s="5" t="s">
        <v>1354</v>
      </c>
      <c r="D181" s="2" t="s">
        <v>227</v>
      </c>
      <c r="E181" s="2" t="s">
        <v>10</v>
      </c>
      <c r="F181" s="2" t="s">
        <v>11</v>
      </c>
      <c r="G181" s="2" t="s">
        <v>12</v>
      </c>
      <c r="H181" s="2" t="s">
        <v>13</v>
      </c>
      <c r="I181" s="18">
        <v>7750</v>
      </c>
      <c r="J181" s="18">
        <v>71647.8</v>
      </c>
      <c r="K181" s="18">
        <v>68892.12</v>
      </c>
      <c r="L181" s="18">
        <v>2755.6800000000003</v>
      </c>
      <c r="M181" s="18"/>
      <c r="N181" s="18"/>
      <c r="O181" s="18"/>
      <c r="P181" s="18"/>
      <c r="Q181" s="18"/>
      <c r="R181" s="18"/>
      <c r="S181" s="18">
        <v>2755.6800000000003</v>
      </c>
      <c r="T181" s="18"/>
      <c r="U181" s="18"/>
      <c r="V181" s="18"/>
      <c r="W181" s="18"/>
      <c r="X181" s="18"/>
      <c r="Y181" s="18"/>
      <c r="Z181" s="18"/>
      <c r="AA181" s="18"/>
      <c r="AB181" s="14">
        <f t="shared" si="65"/>
        <v>0</v>
      </c>
      <c r="AC181" s="14">
        <f t="shared" si="66"/>
        <v>0</v>
      </c>
      <c r="AD181" s="14">
        <f t="shared" si="67"/>
        <v>0</v>
      </c>
      <c r="AE181" s="14">
        <f t="shared" si="68"/>
        <v>0</v>
      </c>
      <c r="AF181" s="14">
        <f t="shared" si="69"/>
        <v>0</v>
      </c>
      <c r="AG181" s="14">
        <f t="shared" si="70"/>
        <v>0</v>
      </c>
      <c r="AH181" s="14">
        <f t="shared" si="71"/>
        <v>0.04</v>
      </c>
      <c r="AI181" s="14">
        <f t="shared" si="72"/>
        <v>0</v>
      </c>
      <c r="AJ181" s="14">
        <f t="shared" si="73"/>
        <v>0</v>
      </c>
      <c r="AK181" s="14">
        <f t="shared" si="74"/>
        <v>0</v>
      </c>
      <c r="AL181" s="14">
        <f t="shared" si="75"/>
        <v>0</v>
      </c>
      <c r="AM181" s="14">
        <f t="shared" si="76"/>
        <v>0</v>
      </c>
      <c r="AN181" s="14">
        <f t="shared" si="77"/>
        <v>0</v>
      </c>
      <c r="AO181" s="14">
        <f t="shared" si="78"/>
        <v>0</v>
      </c>
      <c r="AP181" s="14">
        <f t="shared" si="79"/>
        <v>0</v>
      </c>
      <c r="AQ181" s="25">
        <f t="shared" si="83"/>
        <v>0.04</v>
      </c>
      <c r="AR181" s="27">
        <f t="shared" si="84"/>
        <v>0</v>
      </c>
      <c r="AS181" s="27">
        <f t="shared" si="85"/>
        <v>2755.6848</v>
      </c>
      <c r="AT181" s="27">
        <f t="shared" si="86"/>
        <v>0</v>
      </c>
      <c r="AU181" s="30">
        <f t="shared" si="93"/>
        <v>4133.5271999999995</v>
      </c>
      <c r="AV181" s="30">
        <f t="shared" si="94"/>
        <v>4133.5271999999995</v>
      </c>
      <c r="AW181" s="30"/>
      <c r="AX181" s="36">
        <f t="shared" si="80"/>
        <v>4133.5271999999995</v>
      </c>
      <c r="AY181" s="36">
        <f t="shared" si="81"/>
        <v>1377.8423999999995</v>
      </c>
      <c r="AZ181" s="36">
        <f t="shared" si="82"/>
        <v>0</v>
      </c>
    </row>
    <row r="182" spans="1:52" ht="14.45" x14ac:dyDescent="0.3">
      <c r="A182" s="5" t="s">
        <v>7</v>
      </c>
      <c r="B182" s="5" t="s">
        <v>8</v>
      </c>
      <c r="C182" s="5" t="s">
        <v>1354</v>
      </c>
      <c r="D182" s="2" t="s">
        <v>228</v>
      </c>
      <c r="E182" s="2" t="s">
        <v>10</v>
      </c>
      <c r="F182" s="2" t="s">
        <v>11</v>
      </c>
      <c r="G182" s="2" t="s">
        <v>12</v>
      </c>
      <c r="H182" s="2" t="s">
        <v>13</v>
      </c>
      <c r="I182" s="18">
        <v>400</v>
      </c>
      <c r="J182" s="18">
        <v>4992</v>
      </c>
      <c r="K182" s="18">
        <v>4800</v>
      </c>
      <c r="L182" s="18">
        <v>192</v>
      </c>
      <c r="M182" s="18"/>
      <c r="N182" s="18"/>
      <c r="O182" s="18"/>
      <c r="P182" s="18"/>
      <c r="Q182" s="18"/>
      <c r="R182" s="18"/>
      <c r="S182" s="18">
        <v>192</v>
      </c>
      <c r="T182" s="18"/>
      <c r="U182" s="18"/>
      <c r="V182" s="18"/>
      <c r="W182" s="18"/>
      <c r="X182" s="18"/>
      <c r="Y182" s="18"/>
      <c r="Z182" s="18"/>
      <c r="AA182" s="18"/>
      <c r="AB182" s="14">
        <f t="shared" si="65"/>
        <v>0</v>
      </c>
      <c r="AC182" s="14">
        <f t="shared" si="66"/>
        <v>0</v>
      </c>
      <c r="AD182" s="14">
        <f t="shared" si="67"/>
        <v>0</v>
      </c>
      <c r="AE182" s="14">
        <f t="shared" si="68"/>
        <v>0</v>
      </c>
      <c r="AF182" s="14">
        <f t="shared" si="69"/>
        <v>0</v>
      </c>
      <c r="AG182" s="14">
        <f t="shared" si="70"/>
        <v>0</v>
      </c>
      <c r="AH182" s="14">
        <f t="shared" si="71"/>
        <v>0.04</v>
      </c>
      <c r="AI182" s="14">
        <f t="shared" si="72"/>
        <v>0</v>
      </c>
      <c r="AJ182" s="14">
        <f t="shared" si="73"/>
        <v>0</v>
      </c>
      <c r="AK182" s="14">
        <f t="shared" si="74"/>
        <v>0</v>
      </c>
      <c r="AL182" s="14">
        <f t="shared" si="75"/>
        <v>0</v>
      </c>
      <c r="AM182" s="14">
        <f t="shared" si="76"/>
        <v>0</v>
      </c>
      <c r="AN182" s="14">
        <f t="shared" si="77"/>
        <v>0</v>
      </c>
      <c r="AO182" s="14">
        <f t="shared" si="78"/>
        <v>0</v>
      </c>
      <c r="AP182" s="14">
        <f t="shared" si="79"/>
        <v>0</v>
      </c>
      <c r="AQ182" s="25">
        <f t="shared" si="83"/>
        <v>0.04</v>
      </c>
      <c r="AR182" s="27">
        <f t="shared" si="84"/>
        <v>0</v>
      </c>
      <c r="AS182" s="27">
        <f t="shared" si="85"/>
        <v>192</v>
      </c>
      <c r="AT182" s="27">
        <f t="shared" si="86"/>
        <v>0</v>
      </c>
      <c r="AU182" s="30">
        <f t="shared" si="93"/>
        <v>288</v>
      </c>
      <c r="AV182" s="30">
        <f t="shared" si="94"/>
        <v>288</v>
      </c>
      <c r="AW182" s="30"/>
      <c r="AX182" s="36">
        <f t="shared" si="80"/>
        <v>288</v>
      </c>
      <c r="AY182" s="36">
        <f t="shared" si="81"/>
        <v>96</v>
      </c>
      <c r="AZ182" s="36">
        <f t="shared" si="82"/>
        <v>0</v>
      </c>
    </row>
    <row r="183" spans="1:52" ht="14.45" x14ac:dyDescent="0.3">
      <c r="A183" s="5" t="s">
        <v>7</v>
      </c>
      <c r="B183" s="5" t="s">
        <v>8</v>
      </c>
      <c r="C183" s="5" t="s">
        <v>1354</v>
      </c>
      <c r="D183" s="2" t="s">
        <v>229</v>
      </c>
      <c r="E183" s="2" t="s">
        <v>230</v>
      </c>
      <c r="F183" s="2" t="s">
        <v>11</v>
      </c>
      <c r="G183" s="2" t="s">
        <v>12</v>
      </c>
      <c r="H183" s="2" t="s">
        <v>13</v>
      </c>
      <c r="I183" s="18">
        <v>1500</v>
      </c>
      <c r="J183" s="18">
        <v>26862.760000000002</v>
      </c>
      <c r="K183" s="18">
        <v>25829.58</v>
      </c>
      <c r="L183" s="18">
        <v>1033.1799999999998</v>
      </c>
      <c r="M183" s="18"/>
      <c r="N183" s="18"/>
      <c r="O183" s="18"/>
      <c r="P183" s="18"/>
      <c r="Q183" s="18"/>
      <c r="R183" s="18"/>
      <c r="S183" s="18">
        <v>1033.1799999999998</v>
      </c>
      <c r="T183" s="18"/>
      <c r="U183" s="18"/>
      <c r="V183" s="18"/>
      <c r="W183" s="18"/>
      <c r="X183" s="18"/>
      <c r="Y183" s="18"/>
      <c r="Z183" s="18"/>
      <c r="AA183" s="18"/>
      <c r="AB183" s="14">
        <f t="shared" si="65"/>
        <v>0</v>
      </c>
      <c r="AC183" s="14">
        <f t="shared" si="66"/>
        <v>0</v>
      </c>
      <c r="AD183" s="14">
        <f t="shared" si="67"/>
        <v>0</v>
      </c>
      <c r="AE183" s="14">
        <f t="shared" si="68"/>
        <v>0</v>
      </c>
      <c r="AF183" s="14">
        <f t="shared" si="69"/>
        <v>0</v>
      </c>
      <c r="AG183" s="14">
        <f t="shared" si="70"/>
        <v>0</v>
      </c>
      <c r="AH183" s="14">
        <f t="shared" si="71"/>
        <v>0.04</v>
      </c>
      <c r="AI183" s="14">
        <f t="shared" si="72"/>
        <v>0</v>
      </c>
      <c r="AJ183" s="14">
        <f t="shared" si="73"/>
        <v>0</v>
      </c>
      <c r="AK183" s="14">
        <f t="shared" si="74"/>
        <v>0</v>
      </c>
      <c r="AL183" s="14">
        <f t="shared" si="75"/>
        <v>0</v>
      </c>
      <c r="AM183" s="14">
        <f t="shared" si="76"/>
        <v>0</v>
      </c>
      <c r="AN183" s="14">
        <f t="shared" si="77"/>
        <v>0</v>
      </c>
      <c r="AO183" s="14">
        <f t="shared" si="78"/>
        <v>0</v>
      </c>
      <c r="AP183" s="14">
        <f t="shared" si="79"/>
        <v>0</v>
      </c>
      <c r="AQ183" s="25">
        <f t="shared" si="83"/>
        <v>0.04</v>
      </c>
      <c r="AR183" s="27">
        <f t="shared" si="84"/>
        <v>0</v>
      </c>
      <c r="AS183" s="27">
        <f t="shared" si="85"/>
        <v>1033.1832000000002</v>
      </c>
      <c r="AT183" s="27">
        <f t="shared" si="86"/>
        <v>0</v>
      </c>
      <c r="AU183" s="30">
        <f t="shared" si="93"/>
        <v>1549.7748000000001</v>
      </c>
      <c r="AV183" s="30">
        <f t="shared" si="94"/>
        <v>1549.7748000000001</v>
      </c>
      <c r="AW183" s="30"/>
      <c r="AX183" s="36">
        <f t="shared" si="80"/>
        <v>1549.7748000000001</v>
      </c>
      <c r="AY183" s="36">
        <f t="shared" si="81"/>
        <v>516.59159999999997</v>
      </c>
      <c r="AZ183" s="36">
        <f t="shared" si="82"/>
        <v>0</v>
      </c>
    </row>
    <row r="184" spans="1:52" ht="14.45" x14ac:dyDescent="0.3">
      <c r="A184" s="5" t="s">
        <v>7</v>
      </c>
      <c r="B184" s="5" t="s">
        <v>8</v>
      </c>
      <c r="C184" s="5" t="s">
        <v>1354</v>
      </c>
      <c r="D184" s="2" t="s">
        <v>231</v>
      </c>
      <c r="E184" s="2" t="s">
        <v>10</v>
      </c>
      <c r="F184" s="2" t="s">
        <v>11</v>
      </c>
      <c r="G184" s="2" t="s">
        <v>12</v>
      </c>
      <c r="H184" s="2" t="s">
        <v>13</v>
      </c>
      <c r="I184" s="18">
        <v>6321</v>
      </c>
      <c r="J184" s="18">
        <v>92691.15</v>
      </c>
      <c r="K184" s="18">
        <v>89126.099999999991</v>
      </c>
      <c r="L184" s="18">
        <v>3565.05</v>
      </c>
      <c r="M184" s="18"/>
      <c r="N184" s="18"/>
      <c r="O184" s="18"/>
      <c r="P184" s="18"/>
      <c r="Q184" s="18"/>
      <c r="R184" s="18"/>
      <c r="S184" s="18">
        <v>3565.05</v>
      </c>
      <c r="T184" s="18"/>
      <c r="U184" s="18"/>
      <c r="V184" s="18"/>
      <c r="W184" s="18"/>
      <c r="X184" s="18"/>
      <c r="Y184" s="18"/>
      <c r="Z184" s="18"/>
      <c r="AA184" s="18"/>
      <c r="AB184" s="14">
        <f t="shared" si="65"/>
        <v>0</v>
      </c>
      <c r="AC184" s="14">
        <f t="shared" si="66"/>
        <v>0</v>
      </c>
      <c r="AD184" s="14">
        <f t="shared" si="67"/>
        <v>0</v>
      </c>
      <c r="AE184" s="14">
        <f t="shared" si="68"/>
        <v>0</v>
      </c>
      <c r="AF184" s="14">
        <f t="shared" si="69"/>
        <v>0</v>
      </c>
      <c r="AG184" s="14">
        <f t="shared" si="70"/>
        <v>0</v>
      </c>
      <c r="AH184" s="14">
        <f t="shared" si="71"/>
        <v>0.04</v>
      </c>
      <c r="AI184" s="14">
        <f t="shared" si="72"/>
        <v>0</v>
      </c>
      <c r="AJ184" s="14">
        <f t="shared" si="73"/>
        <v>0</v>
      </c>
      <c r="AK184" s="14">
        <f t="shared" si="74"/>
        <v>0</v>
      </c>
      <c r="AL184" s="14">
        <f t="shared" si="75"/>
        <v>0</v>
      </c>
      <c r="AM184" s="14">
        <f t="shared" si="76"/>
        <v>0</v>
      </c>
      <c r="AN184" s="14">
        <f t="shared" si="77"/>
        <v>0</v>
      </c>
      <c r="AO184" s="14">
        <f t="shared" si="78"/>
        <v>0</v>
      </c>
      <c r="AP184" s="14">
        <f t="shared" si="79"/>
        <v>0</v>
      </c>
      <c r="AQ184" s="25">
        <f t="shared" si="83"/>
        <v>0.04</v>
      </c>
      <c r="AR184" s="27">
        <f t="shared" si="84"/>
        <v>0</v>
      </c>
      <c r="AS184" s="27">
        <f t="shared" si="85"/>
        <v>3565.0439999999999</v>
      </c>
      <c r="AT184" s="27">
        <f t="shared" si="86"/>
        <v>0</v>
      </c>
      <c r="AU184" s="30">
        <f t="shared" si="93"/>
        <v>5347.5659999999989</v>
      </c>
      <c r="AV184" s="30">
        <f t="shared" si="94"/>
        <v>5347.5659999999989</v>
      </c>
      <c r="AW184" s="30"/>
      <c r="AX184" s="36">
        <f t="shared" si="80"/>
        <v>5347.5659999999989</v>
      </c>
      <c r="AY184" s="36">
        <f t="shared" si="81"/>
        <v>1782.521999999999</v>
      </c>
      <c r="AZ184" s="36">
        <f t="shared" si="82"/>
        <v>0</v>
      </c>
    </row>
    <row r="185" spans="1:52" ht="14.45" x14ac:dyDescent="0.3">
      <c r="A185" s="5" t="s">
        <v>7</v>
      </c>
      <c r="B185" s="5" t="s">
        <v>8</v>
      </c>
      <c r="C185" s="5" t="s">
        <v>1354</v>
      </c>
      <c r="D185" s="2" t="s">
        <v>232</v>
      </c>
      <c r="E185" s="2" t="s">
        <v>10</v>
      </c>
      <c r="F185" s="2" t="s">
        <v>11</v>
      </c>
      <c r="G185" s="2" t="s">
        <v>12</v>
      </c>
      <c r="H185" s="2" t="s">
        <v>13</v>
      </c>
      <c r="I185" s="18">
        <v>6728</v>
      </c>
      <c r="J185" s="18">
        <v>97916.37000000001</v>
      </c>
      <c r="K185" s="18">
        <v>94150.349999999991</v>
      </c>
      <c r="L185" s="18">
        <v>3766.02</v>
      </c>
      <c r="M185" s="18"/>
      <c r="N185" s="18"/>
      <c r="O185" s="18"/>
      <c r="P185" s="18"/>
      <c r="Q185" s="18"/>
      <c r="R185" s="18"/>
      <c r="S185" s="18">
        <v>3766.02</v>
      </c>
      <c r="T185" s="18"/>
      <c r="U185" s="18"/>
      <c r="V185" s="18"/>
      <c r="W185" s="18"/>
      <c r="X185" s="18"/>
      <c r="Y185" s="18"/>
      <c r="Z185" s="18"/>
      <c r="AA185" s="18"/>
      <c r="AB185" s="14">
        <f t="shared" si="65"/>
        <v>0</v>
      </c>
      <c r="AC185" s="14">
        <f t="shared" si="66"/>
        <v>0</v>
      </c>
      <c r="AD185" s="14">
        <f t="shared" si="67"/>
        <v>0</v>
      </c>
      <c r="AE185" s="14">
        <f t="shared" si="68"/>
        <v>0</v>
      </c>
      <c r="AF185" s="14">
        <f t="shared" si="69"/>
        <v>0</v>
      </c>
      <c r="AG185" s="14">
        <f t="shared" si="70"/>
        <v>0</v>
      </c>
      <c r="AH185" s="14">
        <f t="shared" si="71"/>
        <v>0.04</v>
      </c>
      <c r="AI185" s="14">
        <f t="shared" si="72"/>
        <v>0</v>
      </c>
      <c r="AJ185" s="14">
        <f t="shared" si="73"/>
        <v>0</v>
      </c>
      <c r="AK185" s="14">
        <f t="shared" si="74"/>
        <v>0</v>
      </c>
      <c r="AL185" s="14">
        <f t="shared" si="75"/>
        <v>0</v>
      </c>
      <c r="AM185" s="14">
        <f t="shared" si="76"/>
        <v>0</v>
      </c>
      <c r="AN185" s="14">
        <f t="shared" si="77"/>
        <v>0</v>
      </c>
      <c r="AO185" s="14">
        <f t="shared" si="78"/>
        <v>0</v>
      </c>
      <c r="AP185" s="14">
        <f t="shared" si="79"/>
        <v>0</v>
      </c>
      <c r="AQ185" s="25">
        <f t="shared" si="83"/>
        <v>0.04</v>
      </c>
      <c r="AR185" s="27">
        <f t="shared" si="84"/>
        <v>0</v>
      </c>
      <c r="AS185" s="27">
        <f t="shared" si="85"/>
        <v>3766.0139999999997</v>
      </c>
      <c r="AT185" s="27">
        <f t="shared" si="86"/>
        <v>0</v>
      </c>
      <c r="AU185" s="30">
        <f t="shared" si="93"/>
        <v>5649.0209999999988</v>
      </c>
      <c r="AV185" s="30">
        <f t="shared" si="94"/>
        <v>5649.0209999999988</v>
      </c>
      <c r="AW185" s="30"/>
      <c r="AX185" s="36">
        <f t="shared" si="80"/>
        <v>5649.0209999999988</v>
      </c>
      <c r="AY185" s="36">
        <f t="shared" si="81"/>
        <v>1883.0069999999992</v>
      </c>
      <c r="AZ185" s="36">
        <f t="shared" si="82"/>
        <v>0</v>
      </c>
    </row>
    <row r="186" spans="1:52" ht="14.45" x14ac:dyDescent="0.3">
      <c r="A186" s="5" t="s">
        <v>7</v>
      </c>
      <c r="B186" s="5" t="s">
        <v>8</v>
      </c>
      <c r="C186" s="5" t="s">
        <v>1354</v>
      </c>
      <c r="D186" s="2" t="s">
        <v>233</v>
      </c>
      <c r="E186" s="2" t="s">
        <v>10</v>
      </c>
      <c r="F186" s="2" t="s">
        <v>11</v>
      </c>
      <c r="G186" s="2" t="s">
        <v>12</v>
      </c>
      <c r="H186" s="2" t="s">
        <v>13</v>
      </c>
      <c r="I186" s="18">
        <v>3210</v>
      </c>
      <c r="J186" s="18">
        <v>37723.919999999998</v>
      </c>
      <c r="K186" s="18">
        <v>36273</v>
      </c>
      <c r="L186" s="18">
        <v>1450.92</v>
      </c>
      <c r="M186" s="18"/>
      <c r="N186" s="18"/>
      <c r="O186" s="18"/>
      <c r="P186" s="18"/>
      <c r="Q186" s="18"/>
      <c r="R186" s="18"/>
      <c r="S186" s="18">
        <v>1450.92</v>
      </c>
      <c r="T186" s="18"/>
      <c r="U186" s="18"/>
      <c r="V186" s="18"/>
      <c r="W186" s="18"/>
      <c r="X186" s="18"/>
      <c r="Y186" s="18"/>
      <c r="Z186" s="18"/>
      <c r="AA186" s="18"/>
      <c r="AB186" s="14">
        <f t="shared" si="65"/>
        <v>0</v>
      </c>
      <c r="AC186" s="14">
        <f t="shared" si="66"/>
        <v>0</v>
      </c>
      <c r="AD186" s="14">
        <f t="shared" si="67"/>
        <v>0</v>
      </c>
      <c r="AE186" s="14">
        <f t="shared" si="68"/>
        <v>0</v>
      </c>
      <c r="AF186" s="14">
        <f t="shared" si="69"/>
        <v>0</v>
      </c>
      <c r="AG186" s="14">
        <f t="shared" si="70"/>
        <v>0</v>
      </c>
      <c r="AH186" s="14">
        <f t="shared" si="71"/>
        <v>0.04</v>
      </c>
      <c r="AI186" s="14">
        <f t="shared" si="72"/>
        <v>0</v>
      </c>
      <c r="AJ186" s="14">
        <f t="shared" si="73"/>
        <v>0</v>
      </c>
      <c r="AK186" s="14">
        <f t="shared" si="74"/>
        <v>0</v>
      </c>
      <c r="AL186" s="14">
        <f t="shared" si="75"/>
        <v>0</v>
      </c>
      <c r="AM186" s="14">
        <f t="shared" si="76"/>
        <v>0</v>
      </c>
      <c r="AN186" s="14">
        <f t="shared" si="77"/>
        <v>0</v>
      </c>
      <c r="AO186" s="14">
        <f t="shared" si="78"/>
        <v>0</v>
      </c>
      <c r="AP186" s="14">
        <f t="shared" si="79"/>
        <v>0</v>
      </c>
      <c r="AQ186" s="25">
        <f t="shared" si="83"/>
        <v>0.04</v>
      </c>
      <c r="AR186" s="27">
        <f t="shared" si="84"/>
        <v>0</v>
      </c>
      <c r="AS186" s="27">
        <f t="shared" si="85"/>
        <v>1450.92</v>
      </c>
      <c r="AT186" s="27">
        <f t="shared" si="86"/>
        <v>0</v>
      </c>
      <c r="AU186" s="30">
        <f t="shared" si="93"/>
        <v>2176.38</v>
      </c>
      <c r="AV186" s="30">
        <f t="shared" si="94"/>
        <v>2176.38</v>
      </c>
      <c r="AW186" s="30"/>
      <c r="AX186" s="36">
        <f t="shared" si="80"/>
        <v>2176.38</v>
      </c>
      <c r="AY186" s="36">
        <f t="shared" si="81"/>
        <v>725.46</v>
      </c>
      <c r="AZ186" s="36">
        <f t="shared" si="82"/>
        <v>0</v>
      </c>
    </row>
    <row r="187" spans="1:52" ht="14.45" x14ac:dyDescent="0.3">
      <c r="A187" s="5" t="s">
        <v>7</v>
      </c>
      <c r="B187" s="5" t="s">
        <v>8</v>
      </c>
      <c r="C187" s="5" t="s">
        <v>1354</v>
      </c>
      <c r="D187" s="2" t="s">
        <v>234</v>
      </c>
      <c r="E187" s="2" t="s">
        <v>230</v>
      </c>
      <c r="F187" s="2" t="s">
        <v>11</v>
      </c>
      <c r="G187" s="2" t="s">
        <v>12</v>
      </c>
      <c r="H187" s="2" t="s">
        <v>13</v>
      </c>
      <c r="I187" s="18">
        <v>21770</v>
      </c>
      <c r="J187" s="18">
        <v>547747.25</v>
      </c>
      <c r="K187" s="18">
        <v>526680.06000000006</v>
      </c>
      <c r="L187" s="18">
        <v>21067.19</v>
      </c>
      <c r="M187" s="18"/>
      <c r="N187" s="18"/>
      <c r="O187" s="18"/>
      <c r="P187" s="18"/>
      <c r="Q187" s="18"/>
      <c r="R187" s="18"/>
      <c r="S187" s="18">
        <v>21067.19</v>
      </c>
      <c r="T187" s="18"/>
      <c r="U187" s="18"/>
      <c r="V187" s="18"/>
      <c r="W187" s="18"/>
      <c r="X187" s="18"/>
      <c r="Y187" s="18"/>
      <c r="Z187" s="18"/>
      <c r="AA187" s="18"/>
      <c r="AB187" s="14">
        <f t="shared" si="65"/>
        <v>0</v>
      </c>
      <c r="AC187" s="14">
        <f t="shared" si="66"/>
        <v>0</v>
      </c>
      <c r="AD187" s="14">
        <f t="shared" si="67"/>
        <v>0</v>
      </c>
      <c r="AE187" s="14">
        <f t="shared" si="68"/>
        <v>0</v>
      </c>
      <c r="AF187" s="14">
        <f t="shared" si="69"/>
        <v>0</v>
      </c>
      <c r="AG187" s="14">
        <f t="shared" si="70"/>
        <v>0</v>
      </c>
      <c r="AH187" s="14">
        <f t="shared" si="71"/>
        <v>0.04</v>
      </c>
      <c r="AI187" s="14">
        <f t="shared" si="72"/>
        <v>0</v>
      </c>
      <c r="AJ187" s="14">
        <f t="shared" si="73"/>
        <v>0</v>
      </c>
      <c r="AK187" s="14">
        <f t="shared" si="74"/>
        <v>0</v>
      </c>
      <c r="AL187" s="14">
        <f t="shared" si="75"/>
        <v>0</v>
      </c>
      <c r="AM187" s="14">
        <f t="shared" si="76"/>
        <v>0</v>
      </c>
      <c r="AN187" s="14">
        <f t="shared" si="77"/>
        <v>0</v>
      </c>
      <c r="AO187" s="14">
        <f t="shared" si="78"/>
        <v>0</v>
      </c>
      <c r="AP187" s="14">
        <f t="shared" si="79"/>
        <v>0</v>
      </c>
      <c r="AQ187" s="25">
        <f t="shared" si="83"/>
        <v>0.04</v>
      </c>
      <c r="AR187" s="27">
        <f t="shared" si="84"/>
        <v>0</v>
      </c>
      <c r="AS187" s="27">
        <f t="shared" si="85"/>
        <v>21067.202400000002</v>
      </c>
      <c r="AT187" s="27">
        <f t="shared" si="86"/>
        <v>0</v>
      </c>
      <c r="AU187" s="30">
        <f t="shared" si="93"/>
        <v>31600.803600000003</v>
      </c>
      <c r="AV187" s="30">
        <f t="shared" si="94"/>
        <v>31600.803600000003</v>
      </c>
      <c r="AW187" s="30"/>
      <c r="AX187" s="36">
        <f t="shared" si="80"/>
        <v>31600.803600000003</v>
      </c>
      <c r="AY187" s="36">
        <f t="shared" si="81"/>
        <v>10533.601200000001</v>
      </c>
      <c r="AZ187" s="36">
        <f t="shared" si="82"/>
        <v>0</v>
      </c>
    </row>
    <row r="188" spans="1:52" ht="14.45" x14ac:dyDescent="0.3">
      <c r="A188" s="5" t="s">
        <v>7</v>
      </c>
      <c r="B188" s="5" t="s">
        <v>8</v>
      </c>
      <c r="C188" s="5" t="s">
        <v>1354</v>
      </c>
      <c r="D188" s="2" t="s">
        <v>235</v>
      </c>
      <c r="E188" s="2" t="s">
        <v>230</v>
      </c>
      <c r="F188" s="2" t="s">
        <v>11</v>
      </c>
      <c r="G188" s="2" t="s">
        <v>12</v>
      </c>
      <c r="H188" s="2" t="s">
        <v>13</v>
      </c>
      <c r="I188" s="18">
        <v>5428</v>
      </c>
      <c r="J188" s="18">
        <v>166361.36000000002</v>
      </c>
      <c r="K188" s="18">
        <v>159962.85</v>
      </c>
      <c r="L188" s="18">
        <v>6398.51</v>
      </c>
      <c r="M188" s="18"/>
      <c r="N188" s="18"/>
      <c r="O188" s="18"/>
      <c r="P188" s="18"/>
      <c r="Q188" s="18"/>
      <c r="R188" s="18"/>
      <c r="S188" s="18">
        <v>6398.51</v>
      </c>
      <c r="T188" s="18"/>
      <c r="U188" s="18"/>
      <c r="V188" s="18"/>
      <c r="W188" s="18"/>
      <c r="X188" s="18"/>
      <c r="Y188" s="18"/>
      <c r="Z188" s="18"/>
      <c r="AA188" s="18"/>
      <c r="AB188" s="14">
        <f t="shared" si="65"/>
        <v>0</v>
      </c>
      <c r="AC188" s="14">
        <f t="shared" si="66"/>
        <v>0</v>
      </c>
      <c r="AD188" s="14">
        <f t="shared" si="67"/>
        <v>0</v>
      </c>
      <c r="AE188" s="14">
        <f t="shared" si="68"/>
        <v>0</v>
      </c>
      <c r="AF188" s="14">
        <f t="shared" si="69"/>
        <v>0</v>
      </c>
      <c r="AG188" s="14">
        <f t="shared" si="70"/>
        <v>0</v>
      </c>
      <c r="AH188" s="14">
        <f t="shared" si="71"/>
        <v>0.04</v>
      </c>
      <c r="AI188" s="14">
        <f t="shared" si="72"/>
        <v>0</v>
      </c>
      <c r="AJ188" s="14">
        <f t="shared" si="73"/>
        <v>0</v>
      </c>
      <c r="AK188" s="14">
        <f t="shared" si="74"/>
        <v>0</v>
      </c>
      <c r="AL188" s="14">
        <f t="shared" si="75"/>
        <v>0</v>
      </c>
      <c r="AM188" s="14">
        <f t="shared" si="76"/>
        <v>0</v>
      </c>
      <c r="AN188" s="14">
        <f t="shared" si="77"/>
        <v>0</v>
      </c>
      <c r="AO188" s="14">
        <f t="shared" si="78"/>
        <v>0</v>
      </c>
      <c r="AP188" s="14">
        <f t="shared" si="79"/>
        <v>0</v>
      </c>
      <c r="AQ188" s="25">
        <f t="shared" si="83"/>
        <v>0.04</v>
      </c>
      <c r="AR188" s="27">
        <f t="shared" si="84"/>
        <v>0</v>
      </c>
      <c r="AS188" s="27">
        <f t="shared" si="85"/>
        <v>6398.5140000000001</v>
      </c>
      <c r="AT188" s="27">
        <f t="shared" si="86"/>
        <v>0</v>
      </c>
      <c r="AU188" s="30">
        <f t="shared" si="93"/>
        <v>9597.7710000000006</v>
      </c>
      <c r="AV188" s="30">
        <f t="shared" si="94"/>
        <v>9597.7710000000006</v>
      </c>
      <c r="AW188" s="30"/>
      <c r="AX188" s="36">
        <f t="shared" si="80"/>
        <v>9597.7710000000006</v>
      </c>
      <c r="AY188" s="36">
        <f t="shared" si="81"/>
        <v>3199.2570000000005</v>
      </c>
      <c r="AZ188" s="36">
        <f t="shared" si="82"/>
        <v>0</v>
      </c>
    </row>
    <row r="189" spans="1:52" ht="14.45" x14ac:dyDescent="0.3">
      <c r="A189" s="5" t="s">
        <v>7</v>
      </c>
      <c r="B189" s="5" t="s">
        <v>8</v>
      </c>
      <c r="C189" s="5" t="s">
        <v>1354</v>
      </c>
      <c r="D189" s="2" t="s">
        <v>236</v>
      </c>
      <c r="E189" s="2" t="s">
        <v>230</v>
      </c>
      <c r="F189" s="2" t="s">
        <v>11</v>
      </c>
      <c r="G189" s="2" t="s">
        <v>12</v>
      </c>
      <c r="H189" s="2" t="s">
        <v>13</v>
      </c>
      <c r="I189" s="18">
        <v>23333</v>
      </c>
      <c r="J189" s="18">
        <v>373471.25</v>
      </c>
      <c r="K189" s="18">
        <v>359106.96</v>
      </c>
      <c r="L189" s="18">
        <v>14364.289999999999</v>
      </c>
      <c r="M189" s="18"/>
      <c r="N189" s="18"/>
      <c r="O189" s="18"/>
      <c r="P189" s="18"/>
      <c r="Q189" s="18"/>
      <c r="R189" s="18"/>
      <c r="S189" s="18">
        <v>14364.289999999999</v>
      </c>
      <c r="T189" s="18"/>
      <c r="U189" s="18"/>
      <c r="V189" s="18"/>
      <c r="W189" s="18"/>
      <c r="X189" s="18"/>
      <c r="Y189" s="18"/>
      <c r="Z189" s="18"/>
      <c r="AA189" s="18"/>
      <c r="AB189" s="14">
        <f t="shared" si="65"/>
        <v>0</v>
      </c>
      <c r="AC189" s="14">
        <f t="shared" si="66"/>
        <v>0</v>
      </c>
      <c r="AD189" s="14">
        <f t="shared" si="67"/>
        <v>0</v>
      </c>
      <c r="AE189" s="14">
        <f t="shared" si="68"/>
        <v>0</v>
      </c>
      <c r="AF189" s="14">
        <f t="shared" si="69"/>
        <v>0</v>
      </c>
      <c r="AG189" s="14">
        <f t="shared" si="70"/>
        <v>0</v>
      </c>
      <c r="AH189" s="14">
        <f t="shared" si="71"/>
        <v>0.04</v>
      </c>
      <c r="AI189" s="14">
        <f t="shared" si="72"/>
        <v>0</v>
      </c>
      <c r="AJ189" s="14">
        <f t="shared" si="73"/>
        <v>0</v>
      </c>
      <c r="AK189" s="14">
        <f t="shared" si="74"/>
        <v>0</v>
      </c>
      <c r="AL189" s="14">
        <f t="shared" si="75"/>
        <v>0</v>
      </c>
      <c r="AM189" s="14">
        <f t="shared" si="76"/>
        <v>0</v>
      </c>
      <c r="AN189" s="14">
        <f t="shared" si="77"/>
        <v>0</v>
      </c>
      <c r="AO189" s="14">
        <f t="shared" si="78"/>
        <v>0</v>
      </c>
      <c r="AP189" s="14">
        <f t="shared" si="79"/>
        <v>0</v>
      </c>
      <c r="AQ189" s="25">
        <f t="shared" si="83"/>
        <v>0.04</v>
      </c>
      <c r="AR189" s="27">
        <f t="shared" si="84"/>
        <v>0</v>
      </c>
      <c r="AS189" s="27">
        <f t="shared" si="85"/>
        <v>14364.278400000001</v>
      </c>
      <c r="AT189" s="27">
        <f t="shared" si="86"/>
        <v>0</v>
      </c>
      <c r="AU189" s="30">
        <f t="shared" si="93"/>
        <v>21546.417600000001</v>
      </c>
      <c r="AV189" s="30">
        <f t="shared" si="94"/>
        <v>21546.417600000001</v>
      </c>
      <c r="AW189" s="30"/>
      <c r="AX189" s="36">
        <f t="shared" si="80"/>
        <v>21546.417600000001</v>
      </c>
      <c r="AY189" s="36">
        <f t="shared" si="81"/>
        <v>7182.1391999999996</v>
      </c>
      <c r="AZ189" s="36">
        <f t="shared" si="82"/>
        <v>0</v>
      </c>
    </row>
    <row r="190" spans="1:52" ht="14.45" x14ac:dyDescent="0.3">
      <c r="A190" s="5" t="s">
        <v>7</v>
      </c>
      <c r="B190" s="5" t="s">
        <v>8</v>
      </c>
      <c r="C190" s="5" t="s">
        <v>1354</v>
      </c>
      <c r="D190" s="2" t="s">
        <v>237</v>
      </c>
      <c r="E190" s="2" t="s">
        <v>230</v>
      </c>
      <c r="F190" s="2" t="s">
        <v>11</v>
      </c>
      <c r="G190" s="2" t="s">
        <v>12</v>
      </c>
      <c r="H190" s="2" t="s">
        <v>13</v>
      </c>
      <c r="I190" s="18">
        <v>206818</v>
      </c>
      <c r="J190" s="18">
        <v>7647783.5400000019</v>
      </c>
      <c r="K190" s="18">
        <v>7353638.049999998</v>
      </c>
      <c r="L190" s="18">
        <v>294145.49000000028</v>
      </c>
      <c r="M190" s="18"/>
      <c r="N190" s="18"/>
      <c r="O190" s="18"/>
      <c r="P190" s="18"/>
      <c r="Q190" s="18"/>
      <c r="R190" s="18"/>
      <c r="S190" s="18">
        <v>294145.49000000028</v>
      </c>
      <c r="T190" s="18"/>
      <c r="U190" s="18"/>
      <c r="V190" s="18"/>
      <c r="W190" s="18"/>
      <c r="X190" s="18"/>
      <c r="Y190" s="18"/>
      <c r="Z190" s="18"/>
      <c r="AA190" s="18"/>
      <c r="AB190" s="14">
        <f t="shared" si="65"/>
        <v>0</v>
      </c>
      <c r="AC190" s="14">
        <f t="shared" si="66"/>
        <v>0</v>
      </c>
      <c r="AD190" s="14">
        <f t="shared" si="67"/>
        <v>0</v>
      </c>
      <c r="AE190" s="14">
        <f t="shared" si="68"/>
        <v>0</v>
      </c>
      <c r="AF190" s="14">
        <f t="shared" si="69"/>
        <v>0</v>
      </c>
      <c r="AG190" s="14">
        <f t="shared" si="70"/>
        <v>0</v>
      </c>
      <c r="AH190" s="14">
        <f t="shared" si="71"/>
        <v>0.04</v>
      </c>
      <c r="AI190" s="14">
        <f t="shared" si="72"/>
        <v>0</v>
      </c>
      <c r="AJ190" s="14">
        <f t="shared" si="73"/>
        <v>0</v>
      </c>
      <c r="AK190" s="14">
        <f t="shared" si="74"/>
        <v>0</v>
      </c>
      <c r="AL190" s="14">
        <f t="shared" si="75"/>
        <v>0</v>
      </c>
      <c r="AM190" s="14">
        <f t="shared" si="76"/>
        <v>0</v>
      </c>
      <c r="AN190" s="14">
        <f t="shared" si="77"/>
        <v>0</v>
      </c>
      <c r="AO190" s="14">
        <f t="shared" si="78"/>
        <v>0</v>
      </c>
      <c r="AP190" s="14">
        <f t="shared" si="79"/>
        <v>0</v>
      </c>
      <c r="AQ190" s="25">
        <f t="shared" si="83"/>
        <v>0.04</v>
      </c>
      <c r="AR190" s="27">
        <f t="shared" si="84"/>
        <v>0</v>
      </c>
      <c r="AS190" s="27">
        <f t="shared" si="85"/>
        <v>294145.52199999994</v>
      </c>
      <c r="AT190" s="27">
        <f t="shared" si="86"/>
        <v>0</v>
      </c>
      <c r="AU190" s="30">
        <f t="shared" si="93"/>
        <v>441218.28299999988</v>
      </c>
      <c r="AV190" s="30">
        <f t="shared" si="94"/>
        <v>441218.28299999988</v>
      </c>
      <c r="AW190" s="30"/>
      <c r="AX190" s="36">
        <f t="shared" si="80"/>
        <v>441218.28299999988</v>
      </c>
      <c r="AY190" s="36">
        <f t="shared" si="81"/>
        <v>147072.76099999994</v>
      </c>
      <c r="AZ190" s="36">
        <f t="shared" si="82"/>
        <v>0</v>
      </c>
    </row>
    <row r="191" spans="1:52" ht="14.45" x14ac:dyDescent="0.3">
      <c r="A191" s="5" t="s">
        <v>7</v>
      </c>
      <c r="B191" s="5" t="s">
        <v>8</v>
      </c>
      <c r="C191" s="5" t="s">
        <v>1354</v>
      </c>
      <c r="D191" s="2" t="s">
        <v>238</v>
      </c>
      <c r="E191" s="2" t="s">
        <v>230</v>
      </c>
      <c r="F191" s="2" t="s">
        <v>11</v>
      </c>
      <c r="G191" s="2" t="s">
        <v>12</v>
      </c>
      <c r="H191" s="2" t="s">
        <v>13</v>
      </c>
      <c r="I191" s="18">
        <v>137478</v>
      </c>
      <c r="J191" s="18">
        <v>2758651.2</v>
      </c>
      <c r="K191" s="18">
        <v>2652549.2400000002</v>
      </c>
      <c r="L191" s="18">
        <v>106101.96</v>
      </c>
      <c r="M191" s="18"/>
      <c r="N191" s="18"/>
      <c r="O191" s="18"/>
      <c r="P191" s="18"/>
      <c r="Q191" s="18"/>
      <c r="R191" s="18"/>
      <c r="S191" s="18">
        <v>106101.96</v>
      </c>
      <c r="T191" s="18"/>
      <c r="U191" s="18"/>
      <c r="V191" s="18"/>
      <c r="W191" s="18"/>
      <c r="X191" s="18"/>
      <c r="Y191" s="18"/>
      <c r="Z191" s="18"/>
      <c r="AA191" s="18"/>
      <c r="AB191" s="14">
        <f t="shared" si="65"/>
        <v>0</v>
      </c>
      <c r="AC191" s="14">
        <f t="shared" si="66"/>
        <v>0</v>
      </c>
      <c r="AD191" s="14">
        <f t="shared" si="67"/>
        <v>0</v>
      </c>
      <c r="AE191" s="14">
        <f t="shared" si="68"/>
        <v>0</v>
      </c>
      <c r="AF191" s="14">
        <f t="shared" si="69"/>
        <v>0</v>
      </c>
      <c r="AG191" s="14">
        <f t="shared" si="70"/>
        <v>0</v>
      </c>
      <c r="AH191" s="14">
        <f t="shared" si="71"/>
        <v>0.04</v>
      </c>
      <c r="AI191" s="14">
        <f t="shared" si="72"/>
        <v>0</v>
      </c>
      <c r="AJ191" s="14">
        <f t="shared" si="73"/>
        <v>0</v>
      </c>
      <c r="AK191" s="14">
        <f t="shared" si="74"/>
        <v>0</v>
      </c>
      <c r="AL191" s="14">
        <f t="shared" si="75"/>
        <v>0</v>
      </c>
      <c r="AM191" s="14">
        <f t="shared" si="76"/>
        <v>0</v>
      </c>
      <c r="AN191" s="14">
        <f t="shared" si="77"/>
        <v>0</v>
      </c>
      <c r="AO191" s="14">
        <f t="shared" si="78"/>
        <v>0</v>
      </c>
      <c r="AP191" s="14">
        <f t="shared" si="79"/>
        <v>0</v>
      </c>
      <c r="AQ191" s="25">
        <f t="shared" si="83"/>
        <v>0.04</v>
      </c>
      <c r="AR191" s="27">
        <f t="shared" si="84"/>
        <v>0</v>
      </c>
      <c r="AS191" s="27">
        <f t="shared" si="85"/>
        <v>106101.96960000001</v>
      </c>
      <c r="AT191" s="27">
        <f t="shared" si="86"/>
        <v>0</v>
      </c>
      <c r="AU191" s="30">
        <f t="shared" si="93"/>
        <v>159152.95440000002</v>
      </c>
      <c r="AV191" s="30">
        <f t="shared" si="94"/>
        <v>159152.95440000002</v>
      </c>
      <c r="AW191" s="30"/>
      <c r="AX191" s="36">
        <f t="shared" si="80"/>
        <v>159152.95440000002</v>
      </c>
      <c r="AY191" s="36">
        <f t="shared" si="81"/>
        <v>53050.984800000006</v>
      </c>
      <c r="AZ191" s="36">
        <f t="shared" si="82"/>
        <v>0</v>
      </c>
    </row>
    <row r="192" spans="1:52" ht="14.45" x14ac:dyDescent="0.3">
      <c r="A192" s="5" t="s">
        <v>7</v>
      </c>
      <c r="B192" s="5" t="s">
        <v>8</v>
      </c>
      <c r="C192" s="5" t="s">
        <v>1354</v>
      </c>
      <c r="D192" s="2" t="s">
        <v>239</v>
      </c>
      <c r="E192" s="2" t="s">
        <v>230</v>
      </c>
      <c r="F192" s="2" t="s">
        <v>11</v>
      </c>
      <c r="G192" s="2" t="s">
        <v>12</v>
      </c>
      <c r="H192" s="2" t="s">
        <v>13</v>
      </c>
      <c r="I192" s="18">
        <v>17329</v>
      </c>
      <c r="J192" s="18">
        <v>318630.76</v>
      </c>
      <c r="K192" s="18">
        <v>306375.73</v>
      </c>
      <c r="L192" s="18">
        <v>12255.030000000002</v>
      </c>
      <c r="M192" s="18"/>
      <c r="N192" s="18"/>
      <c r="O192" s="18"/>
      <c r="P192" s="18"/>
      <c r="Q192" s="18"/>
      <c r="R192" s="18"/>
      <c r="S192" s="18">
        <v>12255.030000000002</v>
      </c>
      <c r="T192" s="18"/>
      <c r="U192" s="18"/>
      <c r="V192" s="18"/>
      <c r="W192" s="18"/>
      <c r="X192" s="18"/>
      <c r="Y192" s="18"/>
      <c r="Z192" s="18"/>
      <c r="AA192" s="18"/>
      <c r="AB192" s="14">
        <f t="shared" si="65"/>
        <v>0</v>
      </c>
      <c r="AC192" s="14">
        <f t="shared" si="66"/>
        <v>0</v>
      </c>
      <c r="AD192" s="14">
        <f t="shared" si="67"/>
        <v>0</v>
      </c>
      <c r="AE192" s="14">
        <f t="shared" si="68"/>
        <v>0</v>
      </c>
      <c r="AF192" s="14">
        <f t="shared" si="69"/>
        <v>0</v>
      </c>
      <c r="AG192" s="14">
        <f t="shared" si="70"/>
        <v>0</v>
      </c>
      <c r="AH192" s="14">
        <f t="shared" si="71"/>
        <v>0.04</v>
      </c>
      <c r="AI192" s="14">
        <f t="shared" si="72"/>
        <v>0</v>
      </c>
      <c r="AJ192" s="14">
        <f t="shared" si="73"/>
        <v>0</v>
      </c>
      <c r="AK192" s="14">
        <f t="shared" si="74"/>
        <v>0</v>
      </c>
      <c r="AL192" s="14">
        <f t="shared" si="75"/>
        <v>0</v>
      </c>
      <c r="AM192" s="14">
        <f t="shared" si="76"/>
        <v>0</v>
      </c>
      <c r="AN192" s="14">
        <f t="shared" si="77"/>
        <v>0</v>
      </c>
      <c r="AO192" s="14">
        <f t="shared" si="78"/>
        <v>0</v>
      </c>
      <c r="AP192" s="14">
        <f t="shared" si="79"/>
        <v>0</v>
      </c>
      <c r="AQ192" s="25">
        <f t="shared" si="83"/>
        <v>0.04</v>
      </c>
      <c r="AR192" s="27">
        <f t="shared" si="84"/>
        <v>0</v>
      </c>
      <c r="AS192" s="27">
        <f t="shared" si="85"/>
        <v>12255.029199999999</v>
      </c>
      <c r="AT192" s="27">
        <f t="shared" si="86"/>
        <v>0</v>
      </c>
      <c r="AU192" s="30">
        <f t="shared" si="93"/>
        <v>18382.543799999999</v>
      </c>
      <c r="AV192" s="30">
        <f t="shared" si="94"/>
        <v>18382.543799999999</v>
      </c>
      <c r="AW192" s="30"/>
      <c r="AX192" s="36">
        <f t="shared" si="80"/>
        <v>18382.543799999999</v>
      </c>
      <c r="AY192" s="36">
        <f t="shared" si="81"/>
        <v>6127.5146000000004</v>
      </c>
      <c r="AZ192" s="36">
        <f t="shared" si="82"/>
        <v>0</v>
      </c>
    </row>
    <row r="193" spans="1:52" ht="14.45" x14ac:dyDescent="0.3">
      <c r="A193" s="5" t="s">
        <v>7</v>
      </c>
      <c r="B193" s="5" t="s">
        <v>8</v>
      </c>
      <c r="C193" s="5" t="s">
        <v>1354</v>
      </c>
      <c r="D193" s="2" t="s">
        <v>240</v>
      </c>
      <c r="E193" s="2" t="s">
        <v>230</v>
      </c>
      <c r="F193" s="2" t="s">
        <v>11</v>
      </c>
      <c r="G193" s="2" t="s">
        <v>12</v>
      </c>
      <c r="H193" s="2" t="s">
        <v>13</v>
      </c>
      <c r="I193" s="18">
        <v>8900</v>
      </c>
      <c r="J193" s="18">
        <v>180028</v>
      </c>
      <c r="K193" s="18">
        <v>173103.84999999998</v>
      </c>
      <c r="L193" s="18">
        <v>6924.1500000000005</v>
      </c>
      <c r="M193" s="18"/>
      <c r="N193" s="18"/>
      <c r="O193" s="18"/>
      <c r="P193" s="18"/>
      <c r="Q193" s="18"/>
      <c r="R193" s="18"/>
      <c r="S193" s="18">
        <v>6924.1500000000005</v>
      </c>
      <c r="T193" s="18"/>
      <c r="U193" s="18"/>
      <c r="V193" s="18"/>
      <c r="W193" s="18"/>
      <c r="X193" s="18"/>
      <c r="Y193" s="18"/>
      <c r="Z193" s="18"/>
      <c r="AA193" s="18"/>
      <c r="AB193" s="14">
        <f t="shared" si="65"/>
        <v>0</v>
      </c>
      <c r="AC193" s="14">
        <f t="shared" si="66"/>
        <v>0</v>
      </c>
      <c r="AD193" s="14">
        <f t="shared" si="67"/>
        <v>0</v>
      </c>
      <c r="AE193" s="14">
        <f t="shared" si="68"/>
        <v>0</v>
      </c>
      <c r="AF193" s="14">
        <f t="shared" si="69"/>
        <v>0</v>
      </c>
      <c r="AG193" s="14">
        <f t="shared" si="70"/>
        <v>0</v>
      </c>
      <c r="AH193" s="14">
        <f t="shared" si="71"/>
        <v>0.04</v>
      </c>
      <c r="AI193" s="14">
        <f t="shared" si="72"/>
        <v>0</v>
      </c>
      <c r="AJ193" s="14">
        <f t="shared" si="73"/>
        <v>0</v>
      </c>
      <c r="AK193" s="14">
        <f t="shared" si="74"/>
        <v>0</v>
      </c>
      <c r="AL193" s="14">
        <f t="shared" si="75"/>
        <v>0</v>
      </c>
      <c r="AM193" s="14">
        <f t="shared" si="76"/>
        <v>0</v>
      </c>
      <c r="AN193" s="14">
        <f t="shared" si="77"/>
        <v>0</v>
      </c>
      <c r="AO193" s="14">
        <f t="shared" si="78"/>
        <v>0</v>
      </c>
      <c r="AP193" s="14">
        <f t="shared" si="79"/>
        <v>0</v>
      </c>
      <c r="AQ193" s="25">
        <f t="shared" si="83"/>
        <v>0.04</v>
      </c>
      <c r="AR193" s="27">
        <f t="shared" si="84"/>
        <v>0</v>
      </c>
      <c r="AS193" s="27">
        <f t="shared" si="85"/>
        <v>6924.1539999999995</v>
      </c>
      <c r="AT193" s="27">
        <f t="shared" si="86"/>
        <v>0</v>
      </c>
      <c r="AU193" s="30">
        <f t="shared" si="93"/>
        <v>10386.230999999998</v>
      </c>
      <c r="AV193" s="30">
        <f t="shared" si="94"/>
        <v>10386.230999999998</v>
      </c>
      <c r="AW193" s="30"/>
      <c r="AX193" s="36">
        <f t="shared" si="80"/>
        <v>10386.230999999998</v>
      </c>
      <c r="AY193" s="36">
        <f t="shared" si="81"/>
        <v>3462.0769999999984</v>
      </c>
      <c r="AZ193" s="36">
        <f t="shared" si="82"/>
        <v>0</v>
      </c>
    </row>
    <row r="194" spans="1:52" ht="14.45" x14ac:dyDescent="0.3">
      <c r="A194" s="5" t="s">
        <v>7</v>
      </c>
      <c r="B194" s="5" t="s">
        <v>8</v>
      </c>
      <c r="C194" s="5" t="s">
        <v>1354</v>
      </c>
      <c r="D194" s="2" t="s">
        <v>241</v>
      </c>
      <c r="E194" s="2" t="s">
        <v>230</v>
      </c>
      <c r="F194" s="2" t="s">
        <v>11</v>
      </c>
      <c r="G194" s="2" t="s">
        <v>12</v>
      </c>
      <c r="H194" s="2" t="s">
        <v>13</v>
      </c>
      <c r="I194" s="18">
        <v>4400</v>
      </c>
      <c r="J194" s="18">
        <v>89003</v>
      </c>
      <c r="K194" s="18">
        <v>85579.81</v>
      </c>
      <c r="L194" s="18">
        <v>3423.19</v>
      </c>
      <c r="M194" s="18"/>
      <c r="N194" s="18"/>
      <c r="O194" s="18"/>
      <c r="P194" s="18"/>
      <c r="Q194" s="18"/>
      <c r="R194" s="18"/>
      <c r="S194" s="18">
        <v>3423.19</v>
      </c>
      <c r="T194" s="18"/>
      <c r="U194" s="18"/>
      <c r="V194" s="18"/>
      <c r="W194" s="18"/>
      <c r="X194" s="18"/>
      <c r="Y194" s="18"/>
      <c r="Z194" s="18"/>
      <c r="AA194" s="18"/>
      <c r="AB194" s="14">
        <f t="shared" si="65"/>
        <v>0</v>
      </c>
      <c r="AC194" s="14">
        <f t="shared" si="66"/>
        <v>0</v>
      </c>
      <c r="AD194" s="14">
        <f t="shared" si="67"/>
        <v>0</v>
      </c>
      <c r="AE194" s="14">
        <f t="shared" si="68"/>
        <v>0</v>
      </c>
      <c r="AF194" s="14">
        <f t="shared" si="69"/>
        <v>0</v>
      </c>
      <c r="AG194" s="14">
        <f t="shared" si="70"/>
        <v>0</v>
      </c>
      <c r="AH194" s="14">
        <f t="shared" si="71"/>
        <v>0.04</v>
      </c>
      <c r="AI194" s="14">
        <f t="shared" si="72"/>
        <v>0</v>
      </c>
      <c r="AJ194" s="14">
        <f t="shared" si="73"/>
        <v>0</v>
      </c>
      <c r="AK194" s="14">
        <f t="shared" si="74"/>
        <v>0</v>
      </c>
      <c r="AL194" s="14">
        <f t="shared" si="75"/>
        <v>0</v>
      </c>
      <c r="AM194" s="14">
        <f t="shared" si="76"/>
        <v>0</v>
      </c>
      <c r="AN194" s="14">
        <f t="shared" si="77"/>
        <v>0</v>
      </c>
      <c r="AO194" s="14">
        <f t="shared" si="78"/>
        <v>0</v>
      </c>
      <c r="AP194" s="14">
        <f t="shared" si="79"/>
        <v>0</v>
      </c>
      <c r="AQ194" s="25">
        <f t="shared" si="83"/>
        <v>0.04</v>
      </c>
      <c r="AR194" s="27">
        <f t="shared" si="84"/>
        <v>0</v>
      </c>
      <c r="AS194" s="27">
        <f t="shared" si="85"/>
        <v>3423.1923999999999</v>
      </c>
      <c r="AT194" s="27">
        <f t="shared" si="86"/>
        <v>0</v>
      </c>
      <c r="AU194" s="30">
        <f t="shared" si="93"/>
        <v>5134.7885999999999</v>
      </c>
      <c r="AV194" s="30">
        <f t="shared" si="94"/>
        <v>5134.7885999999999</v>
      </c>
      <c r="AW194" s="30"/>
      <c r="AX194" s="36">
        <f t="shared" si="80"/>
        <v>5134.7885999999999</v>
      </c>
      <c r="AY194" s="36">
        <f t="shared" si="81"/>
        <v>1711.5962</v>
      </c>
      <c r="AZ194" s="36">
        <f t="shared" si="82"/>
        <v>0</v>
      </c>
    </row>
    <row r="195" spans="1:52" ht="14.45" x14ac:dyDescent="0.3">
      <c r="A195" s="5" t="s">
        <v>7</v>
      </c>
      <c r="B195" s="5" t="s">
        <v>8</v>
      </c>
      <c r="C195" s="5" t="s">
        <v>1354</v>
      </c>
      <c r="D195" s="2" t="s">
        <v>242</v>
      </c>
      <c r="E195" s="2" t="s">
        <v>230</v>
      </c>
      <c r="F195" s="2" t="s">
        <v>11</v>
      </c>
      <c r="G195" s="2" t="s">
        <v>12</v>
      </c>
      <c r="H195" s="2" t="s">
        <v>13</v>
      </c>
      <c r="I195" s="18">
        <v>86877</v>
      </c>
      <c r="J195" s="18">
        <v>1793836.28</v>
      </c>
      <c r="K195" s="18">
        <v>1724842.59</v>
      </c>
      <c r="L195" s="18">
        <v>68993.69</v>
      </c>
      <c r="M195" s="18"/>
      <c r="N195" s="18"/>
      <c r="O195" s="18"/>
      <c r="P195" s="18"/>
      <c r="Q195" s="18"/>
      <c r="R195" s="18"/>
      <c r="S195" s="18">
        <v>68993.69</v>
      </c>
      <c r="T195" s="18"/>
      <c r="U195" s="18"/>
      <c r="V195" s="18"/>
      <c r="W195" s="18"/>
      <c r="X195" s="18"/>
      <c r="Y195" s="18"/>
      <c r="Z195" s="18"/>
      <c r="AA195" s="18"/>
      <c r="AB195" s="14">
        <f t="shared" si="65"/>
        <v>0</v>
      </c>
      <c r="AC195" s="14">
        <f t="shared" si="66"/>
        <v>0</v>
      </c>
      <c r="AD195" s="14">
        <f t="shared" si="67"/>
        <v>0</v>
      </c>
      <c r="AE195" s="14">
        <f t="shared" si="68"/>
        <v>0</v>
      </c>
      <c r="AF195" s="14">
        <f t="shared" si="69"/>
        <v>0</v>
      </c>
      <c r="AG195" s="14">
        <f t="shared" si="70"/>
        <v>0</v>
      </c>
      <c r="AH195" s="14">
        <f t="shared" si="71"/>
        <v>0.04</v>
      </c>
      <c r="AI195" s="14">
        <f t="shared" si="72"/>
        <v>0</v>
      </c>
      <c r="AJ195" s="14">
        <f t="shared" si="73"/>
        <v>0</v>
      </c>
      <c r="AK195" s="14">
        <f t="shared" si="74"/>
        <v>0</v>
      </c>
      <c r="AL195" s="14">
        <f t="shared" si="75"/>
        <v>0</v>
      </c>
      <c r="AM195" s="14">
        <f t="shared" si="76"/>
        <v>0</v>
      </c>
      <c r="AN195" s="14">
        <f t="shared" si="77"/>
        <v>0</v>
      </c>
      <c r="AO195" s="14">
        <f t="shared" si="78"/>
        <v>0</v>
      </c>
      <c r="AP195" s="14">
        <f t="shared" si="79"/>
        <v>0</v>
      </c>
      <c r="AQ195" s="25">
        <f t="shared" si="83"/>
        <v>0.04</v>
      </c>
      <c r="AR195" s="27">
        <f t="shared" si="84"/>
        <v>0</v>
      </c>
      <c r="AS195" s="27">
        <f t="shared" si="85"/>
        <v>68993.703600000008</v>
      </c>
      <c r="AT195" s="27">
        <f t="shared" si="86"/>
        <v>0</v>
      </c>
      <c r="AU195" s="30">
        <f t="shared" si="93"/>
        <v>103490.5554</v>
      </c>
      <c r="AV195" s="30">
        <f t="shared" si="94"/>
        <v>103490.5554</v>
      </c>
      <c r="AW195" s="30"/>
      <c r="AX195" s="36">
        <f t="shared" si="80"/>
        <v>103490.5554</v>
      </c>
      <c r="AY195" s="36">
        <f t="shared" si="81"/>
        <v>34496.851799999989</v>
      </c>
      <c r="AZ195" s="36">
        <f t="shared" si="82"/>
        <v>0</v>
      </c>
    </row>
    <row r="196" spans="1:52" ht="14.45" x14ac:dyDescent="0.3">
      <c r="A196" s="5" t="s">
        <v>7</v>
      </c>
      <c r="B196" s="5" t="s">
        <v>8</v>
      </c>
      <c r="C196" s="5" t="s">
        <v>1354</v>
      </c>
      <c r="D196" s="2" t="s">
        <v>243</v>
      </c>
      <c r="E196" s="2" t="s">
        <v>230</v>
      </c>
      <c r="F196" s="2" t="s">
        <v>11</v>
      </c>
      <c r="G196" s="2" t="s">
        <v>12</v>
      </c>
      <c r="H196" s="2" t="s">
        <v>13</v>
      </c>
      <c r="I196" s="18">
        <v>125034</v>
      </c>
      <c r="J196" s="18">
        <v>2284953.83</v>
      </c>
      <c r="K196" s="18">
        <v>2197071</v>
      </c>
      <c r="L196" s="18">
        <v>87882.829999999987</v>
      </c>
      <c r="M196" s="18"/>
      <c r="N196" s="18"/>
      <c r="O196" s="18"/>
      <c r="P196" s="18"/>
      <c r="Q196" s="18"/>
      <c r="R196" s="18"/>
      <c r="S196" s="18">
        <v>87882.829999999987</v>
      </c>
      <c r="T196" s="18"/>
      <c r="U196" s="18"/>
      <c r="V196" s="18"/>
      <c r="W196" s="18"/>
      <c r="X196" s="18"/>
      <c r="Y196" s="18"/>
      <c r="Z196" s="18"/>
      <c r="AA196" s="18"/>
      <c r="AB196" s="14">
        <f t="shared" si="65"/>
        <v>0</v>
      </c>
      <c r="AC196" s="14">
        <f t="shared" si="66"/>
        <v>0</v>
      </c>
      <c r="AD196" s="14">
        <f t="shared" si="67"/>
        <v>0</v>
      </c>
      <c r="AE196" s="14">
        <f t="shared" si="68"/>
        <v>0</v>
      </c>
      <c r="AF196" s="14">
        <f t="shared" si="69"/>
        <v>0</v>
      </c>
      <c r="AG196" s="14">
        <f t="shared" si="70"/>
        <v>0</v>
      </c>
      <c r="AH196" s="14">
        <f t="shared" si="71"/>
        <v>0.04</v>
      </c>
      <c r="AI196" s="14">
        <f t="shared" si="72"/>
        <v>0</v>
      </c>
      <c r="AJ196" s="14">
        <f t="shared" si="73"/>
        <v>0</v>
      </c>
      <c r="AK196" s="14">
        <f t="shared" si="74"/>
        <v>0</v>
      </c>
      <c r="AL196" s="14">
        <f t="shared" si="75"/>
        <v>0</v>
      </c>
      <c r="AM196" s="14">
        <f t="shared" si="76"/>
        <v>0</v>
      </c>
      <c r="AN196" s="14">
        <f t="shared" si="77"/>
        <v>0</v>
      </c>
      <c r="AO196" s="14">
        <f t="shared" si="78"/>
        <v>0</v>
      </c>
      <c r="AP196" s="14">
        <f t="shared" si="79"/>
        <v>0</v>
      </c>
      <c r="AQ196" s="25">
        <f t="shared" si="83"/>
        <v>0.04</v>
      </c>
      <c r="AR196" s="27">
        <f t="shared" si="84"/>
        <v>0</v>
      </c>
      <c r="AS196" s="27">
        <f t="shared" si="85"/>
        <v>87882.84</v>
      </c>
      <c r="AT196" s="27">
        <f t="shared" si="86"/>
        <v>0</v>
      </c>
      <c r="AU196" s="30">
        <f t="shared" si="93"/>
        <v>131824.26</v>
      </c>
      <c r="AV196" s="30">
        <f t="shared" si="94"/>
        <v>131824.26</v>
      </c>
      <c r="AW196" s="30"/>
      <c r="AX196" s="36">
        <f t="shared" si="80"/>
        <v>131824.26</v>
      </c>
      <c r="AY196" s="36">
        <f t="shared" si="81"/>
        <v>43941.420000000013</v>
      </c>
      <c r="AZ196" s="36">
        <f t="shared" si="82"/>
        <v>0</v>
      </c>
    </row>
    <row r="197" spans="1:52" ht="14.45" x14ac:dyDescent="0.3">
      <c r="A197" s="5" t="s">
        <v>7</v>
      </c>
      <c r="B197" s="5" t="s">
        <v>8</v>
      </c>
      <c r="C197" s="5" t="s">
        <v>1354</v>
      </c>
      <c r="D197" s="2" t="s">
        <v>244</v>
      </c>
      <c r="E197" s="2" t="s">
        <v>230</v>
      </c>
      <c r="F197" s="2" t="s">
        <v>11</v>
      </c>
      <c r="G197" s="2" t="s">
        <v>12</v>
      </c>
      <c r="H197" s="2" t="s">
        <v>13</v>
      </c>
      <c r="I197" s="18">
        <v>8620</v>
      </c>
      <c r="J197" s="18">
        <v>236580.68</v>
      </c>
      <c r="K197" s="18">
        <v>227481.41999999998</v>
      </c>
      <c r="L197" s="18">
        <v>9099.26</v>
      </c>
      <c r="M197" s="18"/>
      <c r="N197" s="18"/>
      <c r="O197" s="18"/>
      <c r="P197" s="18"/>
      <c r="Q197" s="18"/>
      <c r="R197" s="18"/>
      <c r="S197" s="18">
        <v>9099.26</v>
      </c>
      <c r="T197" s="18"/>
      <c r="U197" s="18"/>
      <c r="V197" s="18"/>
      <c r="W197" s="18"/>
      <c r="X197" s="18"/>
      <c r="Y197" s="18"/>
      <c r="Z197" s="18"/>
      <c r="AA197" s="18"/>
      <c r="AB197" s="14">
        <f t="shared" ref="AB197:AB260" si="95">IF(M197&gt;0,M$4,0)</f>
        <v>0</v>
      </c>
      <c r="AC197" s="14">
        <f t="shared" ref="AC197:AC260" si="96">IF(N197&gt;0,N$4,0)</f>
        <v>0</v>
      </c>
      <c r="AD197" s="14">
        <f t="shared" ref="AD197:AD260" si="97">IF(O197&gt;0,O$4,0)</f>
        <v>0</v>
      </c>
      <c r="AE197" s="14">
        <f t="shared" ref="AE197:AE260" si="98">IF(P197&gt;0,P$4,0)</f>
        <v>0</v>
      </c>
      <c r="AF197" s="14">
        <f t="shared" ref="AF197:AF260" si="99">IF(Q197&gt;0,Q$4,0)</f>
        <v>0</v>
      </c>
      <c r="AG197" s="14">
        <f t="shared" ref="AG197:AG260" si="100">IF(R197&gt;0,R$4,0)</f>
        <v>0</v>
      </c>
      <c r="AH197" s="14">
        <f t="shared" ref="AH197:AH260" si="101">IF(S197&gt;0,S$4,0)</f>
        <v>0.04</v>
      </c>
      <c r="AI197" s="14">
        <f t="shared" ref="AI197:AI260" si="102">IF(T197&gt;0,T$4,0)</f>
        <v>0</v>
      </c>
      <c r="AJ197" s="14">
        <f t="shared" ref="AJ197:AJ260" si="103">IF(U197&gt;0,U$4,0)</f>
        <v>0</v>
      </c>
      <c r="AK197" s="14">
        <f t="shared" ref="AK197:AK260" si="104">IF(V197&gt;0,V$4,0)</f>
        <v>0</v>
      </c>
      <c r="AL197" s="14">
        <f t="shared" ref="AL197:AL260" si="105">IF(W197&gt;0,W$4,0)</f>
        <v>0</v>
      </c>
      <c r="AM197" s="14">
        <f t="shared" ref="AM197:AM260" si="106">IF(X197&gt;0,X$4,0)</f>
        <v>0</v>
      </c>
      <c r="AN197" s="14">
        <f t="shared" ref="AN197:AN260" si="107">IF(Y197&gt;0,Y$4,0)</f>
        <v>0</v>
      </c>
      <c r="AO197" s="14">
        <f t="shared" ref="AO197:AO260" si="108">IF(Z197&gt;0,Z$4,0)</f>
        <v>0</v>
      </c>
      <c r="AP197" s="14">
        <f t="shared" ref="AP197:AP260" si="109">IF(AA197&gt;0,AA$4,0)</f>
        <v>0</v>
      </c>
      <c r="AQ197" s="25">
        <f t="shared" si="83"/>
        <v>0.04</v>
      </c>
      <c r="AR197" s="27">
        <f t="shared" si="84"/>
        <v>0</v>
      </c>
      <c r="AS197" s="27">
        <f t="shared" si="85"/>
        <v>9099.2567999999992</v>
      </c>
      <c r="AT197" s="27">
        <f t="shared" si="86"/>
        <v>0</v>
      </c>
      <c r="AU197" s="30">
        <f t="shared" si="93"/>
        <v>13648.885199999999</v>
      </c>
      <c r="AV197" s="30">
        <f t="shared" si="94"/>
        <v>13648.885199999999</v>
      </c>
      <c r="AW197" s="30"/>
      <c r="AX197" s="36">
        <f t="shared" ref="AX197:AX260" si="110">AU197-AR197</f>
        <v>13648.885199999999</v>
      </c>
      <c r="AY197" s="36">
        <f t="shared" ref="AY197:AY260" si="111">AV197-AS197</f>
        <v>4549.6283999999996</v>
      </c>
      <c r="AZ197" s="36">
        <f t="shared" ref="AZ197:AZ260" si="112">AW197-AT197</f>
        <v>0</v>
      </c>
    </row>
    <row r="198" spans="1:52" ht="14.45" x14ac:dyDescent="0.3">
      <c r="A198" s="5" t="s">
        <v>7</v>
      </c>
      <c r="B198" s="5" t="s">
        <v>8</v>
      </c>
      <c r="C198" s="5" t="s">
        <v>1354</v>
      </c>
      <c r="D198" s="2" t="s">
        <v>245</v>
      </c>
      <c r="E198" s="2" t="s">
        <v>230</v>
      </c>
      <c r="F198" s="2" t="s">
        <v>11</v>
      </c>
      <c r="G198" s="2" t="s">
        <v>12</v>
      </c>
      <c r="H198" s="2" t="s">
        <v>13</v>
      </c>
      <c r="I198" s="18">
        <v>19832</v>
      </c>
      <c r="J198" s="18">
        <v>290196.71000000002</v>
      </c>
      <c r="K198" s="18">
        <v>279035.31</v>
      </c>
      <c r="L198" s="18">
        <v>11161.400000000001</v>
      </c>
      <c r="M198" s="18"/>
      <c r="N198" s="18"/>
      <c r="O198" s="18"/>
      <c r="P198" s="18"/>
      <c r="Q198" s="18"/>
      <c r="R198" s="18"/>
      <c r="S198" s="18">
        <v>11161.400000000001</v>
      </c>
      <c r="T198" s="18"/>
      <c r="U198" s="18"/>
      <c r="V198" s="18"/>
      <c r="W198" s="18"/>
      <c r="X198" s="18"/>
      <c r="Y198" s="18"/>
      <c r="Z198" s="18"/>
      <c r="AA198" s="18"/>
      <c r="AB198" s="14">
        <f t="shared" si="95"/>
        <v>0</v>
      </c>
      <c r="AC198" s="14">
        <f t="shared" si="96"/>
        <v>0</v>
      </c>
      <c r="AD198" s="14">
        <f t="shared" si="97"/>
        <v>0</v>
      </c>
      <c r="AE198" s="14">
        <f t="shared" si="98"/>
        <v>0</v>
      </c>
      <c r="AF198" s="14">
        <f t="shared" si="99"/>
        <v>0</v>
      </c>
      <c r="AG198" s="14">
        <f t="shared" si="100"/>
        <v>0</v>
      </c>
      <c r="AH198" s="14">
        <f t="shared" si="101"/>
        <v>0.04</v>
      </c>
      <c r="AI198" s="14">
        <f t="shared" si="102"/>
        <v>0</v>
      </c>
      <c r="AJ198" s="14">
        <f t="shared" si="103"/>
        <v>0</v>
      </c>
      <c r="AK198" s="14">
        <f t="shared" si="104"/>
        <v>0</v>
      </c>
      <c r="AL198" s="14">
        <f t="shared" si="105"/>
        <v>0</v>
      </c>
      <c r="AM198" s="14">
        <f t="shared" si="106"/>
        <v>0</v>
      </c>
      <c r="AN198" s="14">
        <f t="shared" si="107"/>
        <v>0</v>
      </c>
      <c r="AO198" s="14">
        <f t="shared" si="108"/>
        <v>0</v>
      </c>
      <c r="AP198" s="14">
        <f t="shared" si="109"/>
        <v>0</v>
      </c>
      <c r="AQ198" s="25">
        <f t="shared" ref="AQ198:AQ261" si="113">SUM(AB198:AP198)</f>
        <v>0.04</v>
      </c>
      <c r="AR198" s="27">
        <f t="shared" ref="AR198:AR261" si="114">SUM(AB198:AG198)*K198</f>
        <v>0</v>
      </c>
      <c r="AS198" s="27">
        <f t="shared" ref="AS198:AS261" si="115">SUM(AH198:AM198)*K198</f>
        <v>11161.412399999999</v>
      </c>
      <c r="AT198" s="27">
        <f t="shared" ref="AT198:AT261" si="116">SUM(AN198:AP198)*K198</f>
        <v>0</v>
      </c>
      <c r="AU198" s="30">
        <f t="shared" si="93"/>
        <v>16742.118599999998</v>
      </c>
      <c r="AV198" s="30">
        <f t="shared" si="94"/>
        <v>16742.118599999998</v>
      </c>
      <c r="AW198" s="30"/>
      <c r="AX198" s="36">
        <f t="shared" si="110"/>
        <v>16742.118599999998</v>
      </c>
      <c r="AY198" s="36">
        <f t="shared" si="111"/>
        <v>5580.7061999999987</v>
      </c>
      <c r="AZ198" s="36">
        <f t="shared" si="112"/>
        <v>0</v>
      </c>
    </row>
    <row r="199" spans="1:52" ht="14.45" x14ac:dyDescent="0.3">
      <c r="A199" s="5" t="s">
        <v>7</v>
      </c>
      <c r="B199" s="5" t="s">
        <v>8</v>
      </c>
      <c r="C199" s="5" t="s">
        <v>1354</v>
      </c>
      <c r="D199" s="2" t="s">
        <v>246</v>
      </c>
      <c r="E199" s="2" t="s">
        <v>230</v>
      </c>
      <c r="F199" s="2" t="s">
        <v>11</v>
      </c>
      <c r="G199" s="2" t="s">
        <v>12</v>
      </c>
      <c r="H199" s="2" t="s">
        <v>13</v>
      </c>
      <c r="I199" s="18">
        <v>145584</v>
      </c>
      <c r="J199" s="18">
        <v>2719532.6</v>
      </c>
      <c r="K199" s="18">
        <v>2614935.1800000002</v>
      </c>
      <c r="L199" s="18">
        <v>104597.41999999997</v>
      </c>
      <c r="M199" s="18"/>
      <c r="N199" s="18"/>
      <c r="O199" s="18"/>
      <c r="P199" s="18"/>
      <c r="Q199" s="18"/>
      <c r="R199" s="18"/>
      <c r="S199" s="18">
        <v>104597.41999999997</v>
      </c>
      <c r="T199" s="18"/>
      <c r="U199" s="18"/>
      <c r="V199" s="18"/>
      <c r="W199" s="18"/>
      <c r="X199" s="18"/>
      <c r="Y199" s="18"/>
      <c r="Z199" s="18"/>
      <c r="AA199" s="18"/>
      <c r="AB199" s="14">
        <f t="shared" si="95"/>
        <v>0</v>
      </c>
      <c r="AC199" s="14">
        <f t="shared" si="96"/>
        <v>0</v>
      </c>
      <c r="AD199" s="14">
        <f t="shared" si="97"/>
        <v>0</v>
      </c>
      <c r="AE199" s="14">
        <f t="shared" si="98"/>
        <v>0</v>
      </c>
      <c r="AF199" s="14">
        <f t="shared" si="99"/>
        <v>0</v>
      </c>
      <c r="AG199" s="14">
        <f t="shared" si="100"/>
        <v>0</v>
      </c>
      <c r="AH199" s="14">
        <f t="shared" si="101"/>
        <v>0.04</v>
      </c>
      <c r="AI199" s="14">
        <f t="shared" si="102"/>
        <v>0</v>
      </c>
      <c r="AJ199" s="14">
        <f t="shared" si="103"/>
        <v>0</v>
      </c>
      <c r="AK199" s="14">
        <f t="shared" si="104"/>
        <v>0</v>
      </c>
      <c r="AL199" s="14">
        <f t="shared" si="105"/>
        <v>0</v>
      </c>
      <c r="AM199" s="14">
        <f t="shared" si="106"/>
        <v>0</v>
      </c>
      <c r="AN199" s="14">
        <f t="shared" si="107"/>
        <v>0</v>
      </c>
      <c r="AO199" s="14">
        <f t="shared" si="108"/>
        <v>0</v>
      </c>
      <c r="AP199" s="14">
        <f t="shared" si="109"/>
        <v>0</v>
      </c>
      <c r="AQ199" s="25">
        <f t="shared" si="113"/>
        <v>0.04</v>
      </c>
      <c r="AR199" s="27">
        <f t="shared" si="114"/>
        <v>0</v>
      </c>
      <c r="AS199" s="27">
        <f t="shared" si="115"/>
        <v>104597.40720000002</v>
      </c>
      <c r="AT199" s="27">
        <f t="shared" si="116"/>
        <v>0</v>
      </c>
      <c r="AU199" s="30">
        <f t="shared" si="93"/>
        <v>156896.11079999999</v>
      </c>
      <c r="AV199" s="30">
        <f t="shared" si="94"/>
        <v>156896.11079999999</v>
      </c>
      <c r="AW199" s="30"/>
      <c r="AX199" s="36">
        <f t="shared" si="110"/>
        <v>156896.11079999999</v>
      </c>
      <c r="AY199" s="36">
        <f t="shared" si="111"/>
        <v>52298.703599999979</v>
      </c>
      <c r="AZ199" s="36">
        <f t="shared" si="112"/>
        <v>0</v>
      </c>
    </row>
    <row r="200" spans="1:52" ht="14.45" x14ac:dyDescent="0.3">
      <c r="A200" s="5" t="s">
        <v>7</v>
      </c>
      <c r="B200" s="5" t="s">
        <v>8</v>
      </c>
      <c r="C200" s="5" t="s">
        <v>1354</v>
      </c>
      <c r="D200" s="2" t="s">
        <v>247</v>
      </c>
      <c r="E200" s="2" t="s">
        <v>230</v>
      </c>
      <c r="F200" s="2" t="s">
        <v>11</v>
      </c>
      <c r="G200" s="2" t="s">
        <v>12</v>
      </c>
      <c r="H200" s="2" t="s">
        <v>13</v>
      </c>
      <c r="I200" s="18">
        <v>168187</v>
      </c>
      <c r="J200" s="18">
        <v>3583869.5300000007</v>
      </c>
      <c r="K200" s="18">
        <v>3446028.41</v>
      </c>
      <c r="L200" s="18">
        <v>137841.12000000002</v>
      </c>
      <c r="M200" s="18"/>
      <c r="N200" s="18"/>
      <c r="O200" s="18"/>
      <c r="P200" s="18"/>
      <c r="Q200" s="18"/>
      <c r="R200" s="18"/>
      <c r="S200" s="18">
        <v>137841.12000000002</v>
      </c>
      <c r="T200" s="18"/>
      <c r="U200" s="18"/>
      <c r="V200" s="18"/>
      <c r="W200" s="18"/>
      <c r="X200" s="18"/>
      <c r="Y200" s="18"/>
      <c r="Z200" s="18"/>
      <c r="AA200" s="18"/>
      <c r="AB200" s="14">
        <f t="shared" si="95"/>
        <v>0</v>
      </c>
      <c r="AC200" s="14">
        <f t="shared" si="96"/>
        <v>0</v>
      </c>
      <c r="AD200" s="14">
        <f t="shared" si="97"/>
        <v>0</v>
      </c>
      <c r="AE200" s="14">
        <f t="shared" si="98"/>
        <v>0</v>
      </c>
      <c r="AF200" s="14">
        <f t="shared" si="99"/>
        <v>0</v>
      </c>
      <c r="AG200" s="14">
        <f t="shared" si="100"/>
        <v>0</v>
      </c>
      <c r="AH200" s="14">
        <f t="shared" si="101"/>
        <v>0.04</v>
      </c>
      <c r="AI200" s="14">
        <f t="shared" si="102"/>
        <v>0</v>
      </c>
      <c r="AJ200" s="14">
        <f t="shared" si="103"/>
        <v>0</v>
      </c>
      <c r="AK200" s="14">
        <f t="shared" si="104"/>
        <v>0</v>
      </c>
      <c r="AL200" s="14">
        <f t="shared" si="105"/>
        <v>0</v>
      </c>
      <c r="AM200" s="14">
        <f t="shared" si="106"/>
        <v>0</v>
      </c>
      <c r="AN200" s="14">
        <f t="shared" si="107"/>
        <v>0</v>
      </c>
      <c r="AO200" s="14">
        <f t="shared" si="108"/>
        <v>0</v>
      </c>
      <c r="AP200" s="14">
        <f t="shared" si="109"/>
        <v>0</v>
      </c>
      <c r="AQ200" s="25">
        <f t="shared" si="113"/>
        <v>0.04</v>
      </c>
      <c r="AR200" s="27">
        <f t="shared" si="114"/>
        <v>0</v>
      </c>
      <c r="AS200" s="27">
        <f t="shared" si="115"/>
        <v>137841.13640000002</v>
      </c>
      <c r="AT200" s="27">
        <f t="shared" si="116"/>
        <v>0</v>
      </c>
      <c r="AU200" s="30">
        <f t="shared" si="93"/>
        <v>206761.7046</v>
      </c>
      <c r="AV200" s="30">
        <f t="shared" si="94"/>
        <v>206761.7046</v>
      </c>
      <c r="AW200" s="30"/>
      <c r="AX200" s="36">
        <f t="shared" si="110"/>
        <v>206761.7046</v>
      </c>
      <c r="AY200" s="36">
        <f t="shared" si="111"/>
        <v>68920.56819999998</v>
      </c>
      <c r="AZ200" s="36">
        <f t="shared" si="112"/>
        <v>0</v>
      </c>
    </row>
    <row r="201" spans="1:52" ht="14.45" x14ac:dyDescent="0.3">
      <c r="A201" s="5" t="s">
        <v>7</v>
      </c>
      <c r="B201" s="5" t="s">
        <v>8</v>
      </c>
      <c r="C201" s="5" t="s">
        <v>1354</v>
      </c>
      <c r="D201" s="2" t="s">
        <v>248</v>
      </c>
      <c r="E201" s="2" t="s">
        <v>230</v>
      </c>
      <c r="F201" s="2" t="s">
        <v>11</v>
      </c>
      <c r="G201" s="2" t="s">
        <v>12</v>
      </c>
      <c r="H201" s="2" t="s">
        <v>13</v>
      </c>
      <c r="I201" s="18">
        <v>33368</v>
      </c>
      <c r="J201" s="18">
        <v>1127730.23</v>
      </c>
      <c r="K201" s="18">
        <v>1084355.9800000002</v>
      </c>
      <c r="L201" s="18">
        <v>43374.249999999993</v>
      </c>
      <c r="M201" s="18"/>
      <c r="N201" s="18"/>
      <c r="O201" s="18"/>
      <c r="P201" s="18"/>
      <c r="Q201" s="18"/>
      <c r="R201" s="18"/>
      <c r="S201" s="18">
        <v>43374.249999999993</v>
      </c>
      <c r="T201" s="18"/>
      <c r="U201" s="18"/>
      <c r="V201" s="18"/>
      <c r="W201" s="18"/>
      <c r="X201" s="18"/>
      <c r="Y201" s="18"/>
      <c r="Z201" s="18"/>
      <c r="AA201" s="18"/>
      <c r="AB201" s="14">
        <f t="shared" si="95"/>
        <v>0</v>
      </c>
      <c r="AC201" s="14">
        <f t="shared" si="96"/>
        <v>0</v>
      </c>
      <c r="AD201" s="14">
        <f t="shared" si="97"/>
        <v>0</v>
      </c>
      <c r="AE201" s="14">
        <f t="shared" si="98"/>
        <v>0</v>
      </c>
      <c r="AF201" s="14">
        <f t="shared" si="99"/>
        <v>0</v>
      </c>
      <c r="AG201" s="14">
        <f t="shared" si="100"/>
        <v>0</v>
      </c>
      <c r="AH201" s="14">
        <f t="shared" si="101"/>
        <v>0.04</v>
      </c>
      <c r="AI201" s="14">
        <f t="shared" si="102"/>
        <v>0</v>
      </c>
      <c r="AJ201" s="14">
        <f t="shared" si="103"/>
        <v>0</v>
      </c>
      <c r="AK201" s="14">
        <f t="shared" si="104"/>
        <v>0</v>
      </c>
      <c r="AL201" s="14">
        <f t="shared" si="105"/>
        <v>0</v>
      </c>
      <c r="AM201" s="14">
        <f t="shared" si="106"/>
        <v>0</v>
      </c>
      <c r="AN201" s="14">
        <f t="shared" si="107"/>
        <v>0</v>
      </c>
      <c r="AO201" s="14">
        <f t="shared" si="108"/>
        <v>0</v>
      </c>
      <c r="AP201" s="14">
        <f t="shared" si="109"/>
        <v>0</v>
      </c>
      <c r="AQ201" s="25">
        <f t="shared" si="113"/>
        <v>0.04</v>
      </c>
      <c r="AR201" s="27">
        <f t="shared" si="114"/>
        <v>0</v>
      </c>
      <c r="AS201" s="27">
        <f t="shared" si="115"/>
        <v>43374.239200000011</v>
      </c>
      <c r="AT201" s="27">
        <f t="shared" si="116"/>
        <v>0</v>
      </c>
      <c r="AU201" s="30">
        <f t="shared" si="93"/>
        <v>65061.358800000009</v>
      </c>
      <c r="AV201" s="30">
        <f t="shared" si="94"/>
        <v>65061.358800000009</v>
      </c>
      <c r="AW201" s="30"/>
      <c r="AX201" s="36">
        <f t="shared" si="110"/>
        <v>65061.358800000009</v>
      </c>
      <c r="AY201" s="36">
        <f t="shared" si="111"/>
        <v>21687.119599999998</v>
      </c>
      <c r="AZ201" s="36">
        <f t="shared" si="112"/>
        <v>0</v>
      </c>
    </row>
    <row r="202" spans="1:52" ht="14.45" x14ac:dyDescent="0.3">
      <c r="A202" s="5" t="s">
        <v>7</v>
      </c>
      <c r="B202" s="5" t="s">
        <v>8</v>
      </c>
      <c r="C202" s="5" t="s">
        <v>1354</v>
      </c>
      <c r="D202" s="2" t="s">
        <v>249</v>
      </c>
      <c r="E202" s="2" t="s">
        <v>230</v>
      </c>
      <c r="F202" s="2" t="s">
        <v>11</v>
      </c>
      <c r="G202" s="2" t="s">
        <v>12</v>
      </c>
      <c r="H202" s="2" t="s">
        <v>13</v>
      </c>
      <c r="I202" s="18">
        <v>22936</v>
      </c>
      <c r="J202" s="18">
        <v>493699.50999999995</v>
      </c>
      <c r="K202" s="18">
        <v>474711.06</v>
      </c>
      <c r="L202" s="18">
        <v>18988.45</v>
      </c>
      <c r="M202" s="18"/>
      <c r="N202" s="18"/>
      <c r="O202" s="18"/>
      <c r="P202" s="18"/>
      <c r="Q202" s="18"/>
      <c r="R202" s="18"/>
      <c r="S202" s="18">
        <v>18988.45</v>
      </c>
      <c r="T202" s="18"/>
      <c r="U202" s="18"/>
      <c r="V202" s="18"/>
      <c r="W202" s="18"/>
      <c r="X202" s="18"/>
      <c r="Y202" s="18"/>
      <c r="Z202" s="18"/>
      <c r="AA202" s="18"/>
      <c r="AB202" s="14">
        <f t="shared" si="95"/>
        <v>0</v>
      </c>
      <c r="AC202" s="14">
        <f t="shared" si="96"/>
        <v>0</v>
      </c>
      <c r="AD202" s="14">
        <f t="shared" si="97"/>
        <v>0</v>
      </c>
      <c r="AE202" s="14">
        <f t="shared" si="98"/>
        <v>0</v>
      </c>
      <c r="AF202" s="14">
        <f t="shared" si="99"/>
        <v>0</v>
      </c>
      <c r="AG202" s="14">
        <f t="shared" si="100"/>
        <v>0</v>
      </c>
      <c r="AH202" s="14">
        <f t="shared" si="101"/>
        <v>0.04</v>
      </c>
      <c r="AI202" s="14">
        <f t="shared" si="102"/>
        <v>0</v>
      </c>
      <c r="AJ202" s="14">
        <f t="shared" si="103"/>
        <v>0</v>
      </c>
      <c r="AK202" s="14">
        <f t="shared" si="104"/>
        <v>0</v>
      </c>
      <c r="AL202" s="14">
        <f t="shared" si="105"/>
        <v>0</v>
      </c>
      <c r="AM202" s="14">
        <f t="shared" si="106"/>
        <v>0</v>
      </c>
      <c r="AN202" s="14">
        <f t="shared" si="107"/>
        <v>0</v>
      </c>
      <c r="AO202" s="14">
        <f t="shared" si="108"/>
        <v>0</v>
      </c>
      <c r="AP202" s="14">
        <f t="shared" si="109"/>
        <v>0</v>
      </c>
      <c r="AQ202" s="25">
        <f t="shared" si="113"/>
        <v>0.04</v>
      </c>
      <c r="AR202" s="27">
        <f t="shared" si="114"/>
        <v>0</v>
      </c>
      <c r="AS202" s="27">
        <f t="shared" si="115"/>
        <v>18988.4424</v>
      </c>
      <c r="AT202" s="27">
        <f t="shared" si="116"/>
        <v>0</v>
      </c>
      <c r="AU202" s="30">
        <f t="shared" si="93"/>
        <v>28482.6636</v>
      </c>
      <c r="AV202" s="30">
        <f t="shared" si="94"/>
        <v>28482.6636</v>
      </c>
      <c r="AW202" s="30"/>
      <c r="AX202" s="36">
        <f t="shared" si="110"/>
        <v>28482.6636</v>
      </c>
      <c r="AY202" s="36">
        <f t="shared" si="111"/>
        <v>9494.2212</v>
      </c>
      <c r="AZ202" s="36">
        <f t="shared" si="112"/>
        <v>0</v>
      </c>
    </row>
    <row r="203" spans="1:52" ht="14.45" x14ac:dyDescent="0.3">
      <c r="A203" s="5" t="s">
        <v>7</v>
      </c>
      <c r="B203" s="5" t="s">
        <v>8</v>
      </c>
      <c r="C203" s="5" t="s">
        <v>1354</v>
      </c>
      <c r="D203" s="2" t="s">
        <v>250</v>
      </c>
      <c r="E203" s="2" t="s">
        <v>230</v>
      </c>
      <c r="F203" s="2" t="s">
        <v>11</v>
      </c>
      <c r="G203" s="2" t="s">
        <v>12</v>
      </c>
      <c r="H203" s="2" t="s">
        <v>13</v>
      </c>
      <c r="I203" s="18">
        <v>31693</v>
      </c>
      <c r="J203" s="18">
        <v>646526.47999999986</v>
      </c>
      <c r="K203" s="18">
        <v>621660.08000000007</v>
      </c>
      <c r="L203" s="18">
        <v>24866.400000000001</v>
      </c>
      <c r="M203" s="18"/>
      <c r="N203" s="18"/>
      <c r="O203" s="18"/>
      <c r="P203" s="18"/>
      <c r="Q203" s="18"/>
      <c r="R203" s="18"/>
      <c r="S203" s="18">
        <v>24866.400000000001</v>
      </c>
      <c r="T203" s="18"/>
      <c r="U203" s="18"/>
      <c r="V203" s="18"/>
      <c r="W203" s="18"/>
      <c r="X203" s="18"/>
      <c r="Y203" s="18"/>
      <c r="Z203" s="18"/>
      <c r="AA203" s="18"/>
      <c r="AB203" s="14">
        <f t="shared" si="95"/>
        <v>0</v>
      </c>
      <c r="AC203" s="14">
        <f t="shared" si="96"/>
        <v>0</v>
      </c>
      <c r="AD203" s="14">
        <f t="shared" si="97"/>
        <v>0</v>
      </c>
      <c r="AE203" s="14">
        <f t="shared" si="98"/>
        <v>0</v>
      </c>
      <c r="AF203" s="14">
        <f t="shared" si="99"/>
        <v>0</v>
      </c>
      <c r="AG203" s="14">
        <f t="shared" si="100"/>
        <v>0</v>
      </c>
      <c r="AH203" s="14">
        <f t="shared" si="101"/>
        <v>0.04</v>
      </c>
      <c r="AI203" s="14">
        <f t="shared" si="102"/>
        <v>0</v>
      </c>
      <c r="AJ203" s="14">
        <f t="shared" si="103"/>
        <v>0</v>
      </c>
      <c r="AK203" s="14">
        <f t="shared" si="104"/>
        <v>0</v>
      </c>
      <c r="AL203" s="14">
        <f t="shared" si="105"/>
        <v>0</v>
      </c>
      <c r="AM203" s="14">
        <f t="shared" si="106"/>
        <v>0</v>
      </c>
      <c r="AN203" s="14">
        <f t="shared" si="107"/>
        <v>0</v>
      </c>
      <c r="AO203" s="14">
        <f t="shared" si="108"/>
        <v>0</v>
      </c>
      <c r="AP203" s="14">
        <f t="shared" si="109"/>
        <v>0</v>
      </c>
      <c r="AQ203" s="25">
        <f t="shared" si="113"/>
        <v>0.04</v>
      </c>
      <c r="AR203" s="27">
        <f t="shared" si="114"/>
        <v>0</v>
      </c>
      <c r="AS203" s="27">
        <f t="shared" si="115"/>
        <v>24866.403200000004</v>
      </c>
      <c r="AT203" s="27">
        <f t="shared" si="116"/>
        <v>0</v>
      </c>
      <c r="AU203" s="30">
        <f t="shared" si="93"/>
        <v>37299.604800000001</v>
      </c>
      <c r="AV203" s="30">
        <f t="shared" si="94"/>
        <v>37299.604800000001</v>
      </c>
      <c r="AW203" s="30"/>
      <c r="AX203" s="36">
        <f t="shared" si="110"/>
        <v>37299.604800000001</v>
      </c>
      <c r="AY203" s="36">
        <f t="shared" si="111"/>
        <v>12433.201599999997</v>
      </c>
      <c r="AZ203" s="36">
        <f t="shared" si="112"/>
        <v>0</v>
      </c>
    </row>
    <row r="204" spans="1:52" ht="14.45" x14ac:dyDescent="0.3">
      <c r="A204" s="5" t="s">
        <v>7</v>
      </c>
      <c r="B204" s="5" t="s">
        <v>8</v>
      </c>
      <c r="C204" s="5" t="s">
        <v>1354</v>
      </c>
      <c r="D204" s="2" t="s">
        <v>251</v>
      </c>
      <c r="E204" s="2" t="s">
        <v>230</v>
      </c>
      <c r="F204" s="2" t="s">
        <v>11</v>
      </c>
      <c r="G204" s="2" t="s">
        <v>12</v>
      </c>
      <c r="H204" s="2" t="s">
        <v>13</v>
      </c>
      <c r="I204" s="18">
        <v>9510</v>
      </c>
      <c r="J204" s="18">
        <v>205869.02</v>
      </c>
      <c r="K204" s="18">
        <v>197950.97999999998</v>
      </c>
      <c r="L204" s="18">
        <v>7918.04</v>
      </c>
      <c r="M204" s="18"/>
      <c r="N204" s="18"/>
      <c r="O204" s="18"/>
      <c r="P204" s="18"/>
      <c r="Q204" s="18"/>
      <c r="R204" s="18"/>
      <c r="S204" s="18">
        <v>7918.04</v>
      </c>
      <c r="T204" s="18"/>
      <c r="U204" s="18"/>
      <c r="V204" s="18"/>
      <c r="W204" s="18"/>
      <c r="X204" s="18"/>
      <c r="Y204" s="18"/>
      <c r="Z204" s="18"/>
      <c r="AA204" s="18"/>
      <c r="AB204" s="14">
        <f t="shared" si="95"/>
        <v>0</v>
      </c>
      <c r="AC204" s="14">
        <f t="shared" si="96"/>
        <v>0</v>
      </c>
      <c r="AD204" s="14">
        <f t="shared" si="97"/>
        <v>0</v>
      </c>
      <c r="AE204" s="14">
        <f t="shared" si="98"/>
        <v>0</v>
      </c>
      <c r="AF204" s="14">
        <f t="shared" si="99"/>
        <v>0</v>
      </c>
      <c r="AG204" s="14">
        <f t="shared" si="100"/>
        <v>0</v>
      </c>
      <c r="AH204" s="14">
        <f t="shared" si="101"/>
        <v>0.04</v>
      </c>
      <c r="AI204" s="14">
        <f t="shared" si="102"/>
        <v>0</v>
      </c>
      <c r="AJ204" s="14">
        <f t="shared" si="103"/>
        <v>0</v>
      </c>
      <c r="AK204" s="14">
        <f t="shared" si="104"/>
        <v>0</v>
      </c>
      <c r="AL204" s="14">
        <f t="shared" si="105"/>
        <v>0</v>
      </c>
      <c r="AM204" s="14">
        <f t="shared" si="106"/>
        <v>0</v>
      </c>
      <c r="AN204" s="14">
        <f t="shared" si="107"/>
        <v>0</v>
      </c>
      <c r="AO204" s="14">
        <f t="shared" si="108"/>
        <v>0</v>
      </c>
      <c r="AP204" s="14">
        <f t="shared" si="109"/>
        <v>0</v>
      </c>
      <c r="AQ204" s="25">
        <f t="shared" si="113"/>
        <v>0.04</v>
      </c>
      <c r="AR204" s="27">
        <f t="shared" si="114"/>
        <v>0</v>
      </c>
      <c r="AS204" s="27">
        <f t="shared" si="115"/>
        <v>7918.0391999999993</v>
      </c>
      <c r="AT204" s="27">
        <f t="shared" si="116"/>
        <v>0</v>
      </c>
      <c r="AU204" s="30">
        <f t="shared" si="93"/>
        <v>11877.058799999999</v>
      </c>
      <c r="AV204" s="30">
        <f t="shared" si="94"/>
        <v>11877.058799999999</v>
      </c>
      <c r="AW204" s="30"/>
      <c r="AX204" s="36">
        <f t="shared" si="110"/>
        <v>11877.058799999999</v>
      </c>
      <c r="AY204" s="36">
        <f t="shared" si="111"/>
        <v>3959.0195999999996</v>
      </c>
      <c r="AZ204" s="36">
        <f t="shared" si="112"/>
        <v>0</v>
      </c>
    </row>
    <row r="205" spans="1:52" ht="14.45" x14ac:dyDescent="0.3">
      <c r="A205" s="5" t="s">
        <v>7</v>
      </c>
      <c r="B205" s="5" t="s">
        <v>8</v>
      </c>
      <c r="C205" s="5" t="s">
        <v>1354</v>
      </c>
      <c r="D205" s="2" t="s">
        <v>252</v>
      </c>
      <c r="E205" s="2" t="s">
        <v>230</v>
      </c>
      <c r="F205" s="2" t="s">
        <v>11</v>
      </c>
      <c r="G205" s="2" t="s">
        <v>12</v>
      </c>
      <c r="H205" s="2" t="s">
        <v>13</v>
      </c>
      <c r="I205" s="18">
        <v>14543</v>
      </c>
      <c r="J205" s="18">
        <v>295984.10000000003</v>
      </c>
      <c r="K205" s="18">
        <v>284600.11</v>
      </c>
      <c r="L205" s="18">
        <v>11383.990000000002</v>
      </c>
      <c r="M205" s="18"/>
      <c r="N205" s="18"/>
      <c r="O205" s="18"/>
      <c r="P205" s="18"/>
      <c r="Q205" s="18"/>
      <c r="R205" s="18"/>
      <c r="S205" s="18">
        <v>11383.990000000002</v>
      </c>
      <c r="T205" s="18"/>
      <c r="U205" s="18"/>
      <c r="V205" s="18"/>
      <c r="W205" s="18"/>
      <c r="X205" s="18"/>
      <c r="Y205" s="18"/>
      <c r="Z205" s="18"/>
      <c r="AA205" s="18"/>
      <c r="AB205" s="14">
        <f t="shared" si="95"/>
        <v>0</v>
      </c>
      <c r="AC205" s="14">
        <f t="shared" si="96"/>
        <v>0</v>
      </c>
      <c r="AD205" s="14">
        <f t="shared" si="97"/>
        <v>0</v>
      </c>
      <c r="AE205" s="14">
        <f t="shared" si="98"/>
        <v>0</v>
      </c>
      <c r="AF205" s="14">
        <f t="shared" si="99"/>
        <v>0</v>
      </c>
      <c r="AG205" s="14">
        <f t="shared" si="100"/>
        <v>0</v>
      </c>
      <c r="AH205" s="14">
        <f t="shared" si="101"/>
        <v>0.04</v>
      </c>
      <c r="AI205" s="14">
        <f t="shared" si="102"/>
        <v>0</v>
      </c>
      <c r="AJ205" s="14">
        <f t="shared" si="103"/>
        <v>0</v>
      </c>
      <c r="AK205" s="14">
        <f t="shared" si="104"/>
        <v>0</v>
      </c>
      <c r="AL205" s="14">
        <f t="shared" si="105"/>
        <v>0</v>
      </c>
      <c r="AM205" s="14">
        <f t="shared" si="106"/>
        <v>0</v>
      </c>
      <c r="AN205" s="14">
        <f t="shared" si="107"/>
        <v>0</v>
      </c>
      <c r="AO205" s="14">
        <f t="shared" si="108"/>
        <v>0</v>
      </c>
      <c r="AP205" s="14">
        <f t="shared" si="109"/>
        <v>0</v>
      </c>
      <c r="AQ205" s="25">
        <f t="shared" si="113"/>
        <v>0.04</v>
      </c>
      <c r="AR205" s="27">
        <f t="shared" si="114"/>
        <v>0</v>
      </c>
      <c r="AS205" s="27">
        <f t="shared" si="115"/>
        <v>11384.0044</v>
      </c>
      <c r="AT205" s="27">
        <f t="shared" si="116"/>
        <v>0</v>
      </c>
      <c r="AU205" s="30">
        <f t="shared" si="93"/>
        <v>17076.006599999997</v>
      </c>
      <c r="AV205" s="30">
        <f t="shared" si="94"/>
        <v>17076.006599999997</v>
      </c>
      <c r="AW205" s="30"/>
      <c r="AX205" s="36">
        <f t="shared" si="110"/>
        <v>17076.006599999997</v>
      </c>
      <c r="AY205" s="36">
        <f t="shared" si="111"/>
        <v>5692.0021999999972</v>
      </c>
      <c r="AZ205" s="36">
        <f t="shared" si="112"/>
        <v>0</v>
      </c>
    </row>
    <row r="206" spans="1:52" ht="14.45" x14ac:dyDescent="0.3">
      <c r="A206" s="5" t="s">
        <v>7</v>
      </c>
      <c r="B206" s="5" t="s">
        <v>8</v>
      </c>
      <c r="C206" s="5" t="s">
        <v>1354</v>
      </c>
      <c r="D206" s="2" t="s">
        <v>253</v>
      </c>
      <c r="E206" s="2" t="s">
        <v>230</v>
      </c>
      <c r="F206" s="2" t="s">
        <v>11</v>
      </c>
      <c r="G206" s="2" t="s">
        <v>12</v>
      </c>
      <c r="H206" s="2" t="s">
        <v>13</v>
      </c>
      <c r="I206" s="18">
        <v>2410</v>
      </c>
      <c r="J206" s="18">
        <v>48147.939999999995</v>
      </c>
      <c r="K206" s="18">
        <v>46296.1</v>
      </c>
      <c r="L206" s="18">
        <v>1851.84</v>
      </c>
      <c r="M206" s="18"/>
      <c r="N206" s="18"/>
      <c r="O206" s="18"/>
      <c r="P206" s="18"/>
      <c r="Q206" s="18"/>
      <c r="R206" s="18"/>
      <c r="S206" s="18">
        <v>1851.84</v>
      </c>
      <c r="T206" s="18"/>
      <c r="U206" s="18"/>
      <c r="V206" s="18"/>
      <c r="W206" s="18"/>
      <c r="X206" s="18"/>
      <c r="Y206" s="18"/>
      <c r="Z206" s="18"/>
      <c r="AA206" s="18"/>
      <c r="AB206" s="14">
        <f t="shared" si="95"/>
        <v>0</v>
      </c>
      <c r="AC206" s="14">
        <f t="shared" si="96"/>
        <v>0</v>
      </c>
      <c r="AD206" s="14">
        <f t="shared" si="97"/>
        <v>0</v>
      </c>
      <c r="AE206" s="14">
        <f t="shared" si="98"/>
        <v>0</v>
      </c>
      <c r="AF206" s="14">
        <f t="shared" si="99"/>
        <v>0</v>
      </c>
      <c r="AG206" s="14">
        <f t="shared" si="100"/>
        <v>0</v>
      </c>
      <c r="AH206" s="14">
        <f t="shared" si="101"/>
        <v>0.04</v>
      </c>
      <c r="AI206" s="14">
        <f t="shared" si="102"/>
        <v>0</v>
      </c>
      <c r="AJ206" s="14">
        <f t="shared" si="103"/>
        <v>0</v>
      </c>
      <c r="AK206" s="14">
        <f t="shared" si="104"/>
        <v>0</v>
      </c>
      <c r="AL206" s="14">
        <f t="shared" si="105"/>
        <v>0</v>
      </c>
      <c r="AM206" s="14">
        <f t="shared" si="106"/>
        <v>0</v>
      </c>
      <c r="AN206" s="14">
        <f t="shared" si="107"/>
        <v>0</v>
      </c>
      <c r="AO206" s="14">
        <f t="shared" si="108"/>
        <v>0</v>
      </c>
      <c r="AP206" s="14">
        <f t="shared" si="109"/>
        <v>0</v>
      </c>
      <c r="AQ206" s="25">
        <f t="shared" si="113"/>
        <v>0.04</v>
      </c>
      <c r="AR206" s="27">
        <f t="shared" si="114"/>
        <v>0</v>
      </c>
      <c r="AS206" s="27">
        <f t="shared" si="115"/>
        <v>1851.8440000000001</v>
      </c>
      <c r="AT206" s="27">
        <f t="shared" si="116"/>
        <v>0</v>
      </c>
      <c r="AU206" s="30">
        <f t="shared" si="93"/>
        <v>2777.7659999999996</v>
      </c>
      <c r="AV206" s="30">
        <f t="shared" si="94"/>
        <v>2777.7659999999996</v>
      </c>
      <c r="AW206" s="30"/>
      <c r="AX206" s="36">
        <f t="shared" si="110"/>
        <v>2777.7659999999996</v>
      </c>
      <c r="AY206" s="36">
        <f t="shared" si="111"/>
        <v>925.92199999999957</v>
      </c>
      <c r="AZ206" s="36">
        <f t="shared" si="112"/>
        <v>0</v>
      </c>
    </row>
    <row r="207" spans="1:52" ht="14.45" x14ac:dyDescent="0.3">
      <c r="A207" s="5" t="s">
        <v>7</v>
      </c>
      <c r="B207" s="5" t="s">
        <v>8</v>
      </c>
      <c r="C207" s="5" t="s">
        <v>1354</v>
      </c>
      <c r="D207" s="2" t="s">
        <v>254</v>
      </c>
      <c r="E207" s="2" t="s">
        <v>230</v>
      </c>
      <c r="F207" s="2" t="s">
        <v>11</v>
      </c>
      <c r="G207" s="2" t="s">
        <v>12</v>
      </c>
      <c r="H207" s="2" t="s">
        <v>13</v>
      </c>
      <c r="I207" s="18">
        <v>4816</v>
      </c>
      <c r="J207" s="18">
        <v>166236.56</v>
      </c>
      <c r="K207" s="18">
        <v>159842.84999999998</v>
      </c>
      <c r="L207" s="18">
        <v>6393.71</v>
      </c>
      <c r="M207" s="18"/>
      <c r="N207" s="18"/>
      <c r="O207" s="18"/>
      <c r="P207" s="18"/>
      <c r="Q207" s="18"/>
      <c r="R207" s="18"/>
      <c r="S207" s="18">
        <v>6393.71</v>
      </c>
      <c r="T207" s="18"/>
      <c r="U207" s="18"/>
      <c r="V207" s="18"/>
      <c r="W207" s="18"/>
      <c r="X207" s="18"/>
      <c r="Y207" s="18"/>
      <c r="Z207" s="18"/>
      <c r="AA207" s="18"/>
      <c r="AB207" s="14">
        <f t="shared" si="95"/>
        <v>0</v>
      </c>
      <c r="AC207" s="14">
        <f t="shared" si="96"/>
        <v>0</v>
      </c>
      <c r="AD207" s="14">
        <f t="shared" si="97"/>
        <v>0</v>
      </c>
      <c r="AE207" s="14">
        <f t="shared" si="98"/>
        <v>0</v>
      </c>
      <c r="AF207" s="14">
        <f t="shared" si="99"/>
        <v>0</v>
      </c>
      <c r="AG207" s="14">
        <f t="shared" si="100"/>
        <v>0</v>
      </c>
      <c r="AH207" s="14">
        <f t="shared" si="101"/>
        <v>0.04</v>
      </c>
      <c r="AI207" s="14">
        <f t="shared" si="102"/>
        <v>0</v>
      </c>
      <c r="AJ207" s="14">
        <f t="shared" si="103"/>
        <v>0</v>
      </c>
      <c r="AK207" s="14">
        <f t="shared" si="104"/>
        <v>0</v>
      </c>
      <c r="AL207" s="14">
        <f t="shared" si="105"/>
        <v>0</v>
      </c>
      <c r="AM207" s="14">
        <f t="shared" si="106"/>
        <v>0</v>
      </c>
      <c r="AN207" s="14">
        <f t="shared" si="107"/>
        <v>0</v>
      </c>
      <c r="AO207" s="14">
        <f t="shared" si="108"/>
        <v>0</v>
      </c>
      <c r="AP207" s="14">
        <f t="shared" si="109"/>
        <v>0</v>
      </c>
      <c r="AQ207" s="25">
        <f t="shared" si="113"/>
        <v>0.04</v>
      </c>
      <c r="AR207" s="27">
        <f t="shared" si="114"/>
        <v>0</v>
      </c>
      <c r="AS207" s="27">
        <f t="shared" si="115"/>
        <v>6393.713999999999</v>
      </c>
      <c r="AT207" s="27">
        <f t="shared" si="116"/>
        <v>0</v>
      </c>
      <c r="AU207" s="30">
        <f t="shared" si="93"/>
        <v>9590.5709999999981</v>
      </c>
      <c r="AV207" s="30">
        <f t="shared" si="94"/>
        <v>9590.5709999999981</v>
      </c>
      <c r="AW207" s="30"/>
      <c r="AX207" s="36">
        <f t="shared" si="110"/>
        <v>9590.5709999999981</v>
      </c>
      <c r="AY207" s="36">
        <f t="shared" si="111"/>
        <v>3196.8569999999991</v>
      </c>
      <c r="AZ207" s="36">
        <f t="shared" si="112"/>
        <v>0</v>
      </c>
    </row>
    <row r="208" spans="1:52" ht="14.45" x14ac:dyDescent="0.3">
      <c r="A208" s="5" t="s">
        <v>7</v>
      </c>
      <c r="B208" s="5" t="s">
        <v>8</v>
      </c>
      <c r="C208" s="5" t="s">
        <v>1354</v>
      </c>
      <c r="D208" s="2" t="s">
        <v>255</v>
      </c>
      <c r="E208" s="2" t="s">
        <v>230</v>
      </c>
      <c r="F208" s="2" t="s">
        <v>11</v>
      </c>
      <c r="G208" s="2" t="s">
        <v>12</v>
      </c>
      <c r="H208" s="2" t="s">
        <v>13</v>
      </c>
      <c r="I208" s="18">
        <v>5340</v>
      </c>
      <c r="J208" s="18">
        <v>127444.71000000002</v>
      </c>
      <c r="K208" s="18">
        <v>122542.99</v>
      </c>
      <c r="L208" s="18">
        <v>4901.7199999999993</v>
      </c>
      <c r="M208" s="18"/>
      <c r="N208" s="18"/>
      <c r="O208" s="18"/>
      <c r="P208" s="18"/>
      <c r="Q208" s="18"/>
      <c r="R208" s="18"/>
      <c r="S208" s="18">
        <v>4901.7199999999993</v>
      </c>
      <c r="T208" s="18"/>
      <c r="U208" s="18"/>
      <c r="V208" s="18"/>
      <c r="W208" s="18"/>
      <c r="X208" s="18"/>
      <c r="Y208" s="18"/>
      <c r="Z208" s="18"/>
      <c r="AA208" s="18"/>
      <c r="AB208" s="14">
        <f t="shared" si="95"/>
        <v>0</v>
      </c>
      <c r="AC208" s="14">
        <f t="shared" si="96"/>
        <v>0</v>
      </c>
      <c r="AD208" s="14">
        <f t="shared" si="97"/>
        <v>0</v>
      </c>
      <c r="AE208" s="14">
        <f t="shared" si="98"/>
        <v>0</v>
      </c>
      <c r="AF208" s="14">
        <f t="shared" si="99"/>
        <v>0</v>
      </c>
      <c r="AG208" s="14">
        <f t="shared" si="100"/>
        <v>0</v>
      </c>
      <c r="AH208" s="14">
        <f t="shared" si="101"/>
        <v>0.04</v>
      </c>
      <c r="AI208" s="14">
        <f t="shared" si="102"/>
        <v>0</v>
      </c>
      <c r="AJ208" s="14">
        <f t="shared" si="103"/>
        <v>0</v>
      </c>
      <c r="AK208" s="14">
        <f t="shared" si="104"/>
        <v>0</v>
      </c>
      <c r="AL208" s="14">
        <f t="shared" si="105"/>
        <v>0</v>
      </c>
      <c r="AM208" s="14">
        <f t="shared" si="106"/>
        <v>0</v>
      </c>
      <c r="AN208" s="14">
        <f t="shared" si="107"/>
        <v>0</v>
      </c>
      <c r="AO208" s="14">
        <f t="shared" si="108"/>
        <v>0</v>
      </c>
      <c r="AP208" s="14">
        <f t="shared" si="109"/>
        <v>0</v>
      </c>
      <c r="AQ208" s="25">
        <f t="shared" si="113"/>
        <v>0.04</v>
      </c>
      <c r="AR208" s="27">
        <f t="shared" si="114"/>
        <v>0</v>
      </c>
      <c r="AS208" s="27">
        <f t="shared" si="115"/>
        <v>4901.7196000000004</v>
      </c>
      <c r="AT208" s="27">
        <f t="shared" si="116"/>
        <v>0</v>
      </c>
      <c r="AU208" s="30">
        <f t="shared" si="93"/>
        <v>7352.5793999999996</v>
      </c>
      <c r="AV208" s="30">
        <f t="shared" si="94"/>
        <v>7352.5793999999996</v>
      </c>
      <c r="AW208" s="30"/>
      <c r="AX208" s="36">
        <f t="shared" si="110"/>
        <v>7352.5793999999996</v>
      </c>
      <c r="AY208" s="36">
        <f t="shared" si="111"/>
        <v>2450.8597999999993</v>
      </c>
      <c r="AZ208" s="36">
        <f t="shared" si="112"/>
        <v>0</v>
      </c>
    </row>
    <row r="209" spans="1:52" ht="14.45" x14ac:dyDescent="0.3">
      <c r="A209" s="5" t="s">
        <v>7</v>
      </c>
      <c r="B209" s="5" t="s">
        <v>8</v>
      </c>
      <c r="C209" s="5" t="s">
        <v>1354</v>
      </c>
      <c r="D209" s="2" t="s">
        <v>256</v>
      </c>
      <c r="E209" s="2" t="s">
        <v>230</v>
      </c>
      <c r="F209" s="2" t="s">
        <v>11</v>
      </c>
      <c r="G209" s="2" t="s">
        <v>12</v>
      </c>
      <c r="H209" s="2" t="s">
        <v>13</v>
      </c>
      <c r="I209" s="18">
        <v>10948</v>
      </c>
      <c r="J209" s="18">
        <v>322462.78000000003</v>
      </c>
      <c r="K209" s="18">
        <v>310060.37</v>
      </c>
      <c r="L209" s="18">
        <v>12402.41</v>
      </c>
      <c r="M209" s="18"/>
      <c r="N209" s="18"/>
      <c r="O209" s="18"/>
      <c r="P209" s="18"/>
      <c r="Q209" s="18"/>
      <c r="R209" s="18"/>
      <c r="S209" s="18">
        <v>12402.41</v>
      </c>
      <c r="T209" s="18"/>
      <c r="U209" s="18"/>
      <c r="V209" s="18"/>
      <c r="W209" s="18"/>
      <c r="X209" s="18"/>
      <c r="Y209" s="18"/>
      <c r="Z209" s="18"/>
      <c r="AA209" s="18"/>
      <c r="AB209" s="14">
        <f t="shared" si="95"/>
        <v>0</v>
      </c>
      <c r="AC209" s="14">
        <f t="shared" si="96"/>
        <v>0</v>
      </c>
      <c r="AD209" s="14">
        <f t="shared" si="97"/>
        <v>0</v>
      </c>
      <c r="AE209" s="14">
        <f t="shared" si="98"/>
        <v>0</v>
      </c>
      <c r="AF209" s="14">
        <f t="shared" si="99"/>
        <v>0</v>
      </c>
      <c r="AG209" s="14">
        <f t="shared" si="100"/>
        <v>0</v>
      </c>
      <c r="AH209" s="14">
        <f t="shared" si="101"/>
        <v>0.04</v>
      </c>
      <c r="AI209" s="14">
        <f t="shared" si="102"/>
        <v>0</v>
      </c>
      <c r="AJ209" s="14">
        <f t="shared" si="103"/>
        <v>0</v>
      </c>
      <c r="AK209" s="14">
        <f t="shared" si="104"/>
        <v>0</v>
      </c>
      <c r="AL209" s="14">
        <f t="shared" si="105"/>
        <v>0</v>
      </c>
      <c r="AM209" s="14">
        <f t="shared" si="106"/>
        <v>0</v>
      </c>
      <c r="AN209" s="14">
        <f t="shared" si="107"/>
        <v>0</v>
      </c>
      <c r="AO209" s="14">
        <f t="shared" si="108"/>
        <v>0</v>
      </c>
      <c r="AP209" s="14">
        <f t="shared" si="109"/>
        <v>0</v>
      </c>
      <c r="AQ209" s="25">
        <f t="shared" si="113"/>
        <v>0.04</v>
      </c>
      <c r="AR209" s="27">
        <f t="shared" si="114"/>
        <v>0</v>
      </c>
      <c r="AS209" s="27">
        <f t="shared" si="115"/>
        <v>12402.4148</v>
      </c>
      <c r="AT209" s="27">
        <f t="shared" si="116"/>
        <v>0</v>
      </c>
      <c r="AU209" s="30">
        <f t="shared" si="93"/>
        <v>18603.622199999998</v>
      </c>
      <c r="AV209" s="30">
        <f t="shared" si="94"/>
        <v>18603.622199999998</v>
      </c>
      <c r="AW209" s="30"/>
      <c r="AX209" s="36">
        <f t="shared" si="110"/>
        <v>18603.622199999998</v>
      </c>
      <c r="AY209" s="36">
        <f t="shared" si="111"/>
        <v>6201.2073999999975</v>
      </c>
      <c r="AZ209" s="36">
        <f t="shared" si="112"/>
        <v>0</v>
      </c>
    </row>
    <row r="210" spans="1:52" ht="14.45" x14ac:dyDescent="0.3">
      <c r="A210" s="5" t="s">
        <v>7</v>
      </c>
      <c r="B210" s="5" t="s">
        <v>8</v>
      </c>
      <c r="C210" s="5" t="s">
        <v>1354</v>
      </c>
      <c r="D210" s="2" t="s">
        <v>257</v>
      </c>
      <c r="E210" s="2" t="s">
        <v>230</v>
      </c>
      <c r="F210" s="2" t="s">
        <v>11</v>
      </c>
      <c r="G210" s="2" t="s">
        <v>12</v>
      </c>
      <c r="H210" s="2" t="s">
        <v>13</v>
      </c>
      <c r="I210" s="18">
        <v>55345</v>
      </c>
      <c r="J210" s="18">
        <v>1555733.4500000002</v>
      </c>
      <c r="K210" s="18">
        <v>1495897.54</v>
      </c>
      <c r="L210" s="18">
        <v>59835.91</v>
      </c>
      <c r="M210" s="18"/>
      <c r="N210" s="18"/>
      <c r="O210" s="18"/>
      <c r="P210" s="18"/>
      <c r="Q210" s="18"/>
      <c r="R210" s="18"/>
      <c r="S210" s="18">
        <v>59835.91</v>
      </c>
      <c r="T210" s="18"/>
      <c r="U210" s="18"/>
      <c r="V210" s="18"/>
      <c r="W210" s="18"/>
      <c r="X210" s="18"/>
      <c r="Y210" s="18"/>
      <c r="Z210" s="18"/>
      <c r="AA210" s="18"/>
      <c r="AB210" s="14">
        <f t="shared" si="95"/>
        <v>0</v>
      </c>
      <c r="AC210" s="14">
        <f t="shared" si="96"/>
        <v>0</v>
      </c>
      <c r="AD210" s="14">
        <f t="shared" si="97"/>
        <v>0</v>
      </c>
      <c r="AE210" s="14">
        <f t="shared" si="98"/>
        <v>0</v>
      </c>
      <c r="AF210" s="14">
        <f t="shared" si="99"/>
        <v>0</v>
      </c>
      <c r="AG210" s="14">
        <f t="shared" si="100"/>
        <v>0</v>
      </c>
      <c r="AH210" s="14">
        <f t="shared" si="101"/>
        <v>0.04</v>
      </c>
      <c r="AI210" s="14">
        <f t="shared" si="102"/>
        <v>0</v>
      </c>
      <c r="AJ210" s="14">
        <f t="shared" si="103"/>
        <v>0</v>
      </c>
      <c r="AK210" s="14">
        <f t="shared" si="104"/>
        <v>0</v>
      </c>
      <c r="AL210" s="14">
        <f t="shared" si="105"/>
        <v>0</v>
      </c>
      <c r="AM210" s="14">
        <f t="shared" si="106"/>
        <v>0</v>
      </c>
      <c r="AN210" s="14">
        <f t="shared" si="107"/>
        <v>0</v>
      </c>
      <c r="AO210" s="14">
        <f t="shared" si="108"/>
        <v>0</v>
      </c>
      <c r="AP210" s="14">
        <f t="shared" si="109"/>
        <v>0</v>
      </c>
      <c r="AQ210" s="25">
        <f t="shared" si="113"/>
        <v>0.04</v>
      </c>
      <c r="AR210" s="27">
        <f t="shared" si="114"/>
        <v>0</v>
      </c>
      <c r="AS210" s="27">
        <f t="shared" si="115"/>
        <v>59835.901600000005</v>
      </c>
      <c r="AT210" s="27">
        <f t="shared" si="116"/>
        <v>0</v>
      </c>
      <c r="AU210" s="30">
        <f t="shared" si="93"/>
        <v>89753.852400000003</v>
      </c>
      <c r="AV210" s="30">
        <f t="shared" si="94"/>
        <v>89753.852400000003</v>
      </c>
      <c r="AW210" s="30"/>
      <c r="AX210" s="36">
        <f t="shared" si="110"/>
        <v>89753.852400000003</v>
      </c>
      <c r="AY210" s="36">
        <f t="shared" si="111"/>
        <v>29917.950799999999</v>
      </c>
      <c r="AZ210" s="36">
        <f t="shared" si="112"/>
        <v>0</v>
      </c>
    </row>
    <row r="211" spans="1:52" ht="14.45" x14ac:dyDescent="0.3">
      <c r="A211" s="5" t="s">
        <v>7</v>
      </c>
      <c r="B211" s="5" t="s">
        <v>8</v>
      </c>
      <c r="C211" s="5" t="s">
        <v>1354</v>
      </c>
      <c r="D211" s="2" t="s">
        <v>258</v>
      </c>
      <c r="E211" s="2" t="s">
        <v>10</v>
      </c>
      <c r="F211" s="2" t="s">
        <v>11</v>
      </c>
      <c r="G211" s="2" t="s">
        <v>12</v>
      </c>
      <c r="H211" s="2" t="s">
        <v>13</v>
      </c>
      <c r="I211" s="18">
        <v>3891</v>
      </c>
      <c r="J211" s="18">
        <v>35812.76</v>
      </c>
      <c r="K211" s="18">
        <v>34435.35</v>
      </c>
      <c r="L211" s="18">
        <v>1377.4099999999999</v>
      </c>
      <c r="M211" s="18"/>
      <c r="N211" s="18"/>
      <c r="O211" s="18"/>
      <c r="P211" s="18"/>
      <c r="Q211" s="18"/>
      <c r="R211" s="18"/>
      <c r="S211" s="18">
        <v>1377.4099999999999</v>
      </c>
      <c r="T211" s="18"/>
      <c r="U211" s="18"/>
      <c r="V211" s="18"/>
      <c r="W211" s="18"/>
      <c r="X211" s="18"/>
      <c r="Y211" s="18"/>
      <c r="Z211" s="18"/>
      <c r="AA211" s="18"/>
      <c r="AB211" s="14">
        <f t="shared" si="95"/>
        <v>0</v>
      </c>
      <c r="AC211" s="14">
        <f t="shared" si="96"/>
        <v>0</v>
      </c>
      <c r="AD211" s="14">
        <f t="shared" si="97"/>
        <v>0</v>
      </c>
      <c r="AE211" s="14">
        <f t="shared" si="98"/>
        <v>0</v>
      </c>
      <c r="AF211" s="14">
        <f t="shared" si="99"/>
        <v>0</v>
      </c>
      <c r="AG211" s="14">
        <f t="shared" si="100"/>
        <v>0</v>
      </c>
      <c r="AH211" s="14">
        <f t="shared" si="101"/>
        <v>0.04</v>
      </c>
      <c r="AI211" s="14">
        <f t="shared" si="102"/>
        <v>0</v>
      </c>
      <c r="AJ211" s="14">
        <f t="shared" si="103"/>
        <v>0</v>
      </c>
      <c r="AK211" s="14">
        <f t="shared" si="104"/>
        <v>0</v>
      </c>
      <c r="AL211" s="14">
        <f t="shared" si="105"/>
        <v>0</v>
      </c>
      <c r="AM211" s="14">
        <f t="shared" si="106"/>
        <v>0</v>
      </c>
      <c r="AN211" s="14">
        <f t="shared" si="107"/>
        <v>0</v>
      </c>
      <c r="AO211" s="14">
        <f t="shared" si="108"/>
        <v>0</v>
      </c>
      <c r="AP211" s="14">
        <f t="shared" si="109"/>
        <v>0</v>
      </c>
      <c r="AQ211" s="25">
        <f t="shared" si="113"/>
        <v>0.04</v>
      </c>
      <c r="AR211" s="27">
        <f t="shared" si="114"/>
        <v>0</v>
      </c>
      <c r="AS211" s="27">
        <f t="shared" si="115"/>
        <v>1377.414</v>
      </c>
      <c r="AT211" s="27">
        <f t="shared" si="116"/>
        <v>0</v>
      </c>
      <c r="AU211" s="30">
        <f t="shared" si="93"/>
        <v>2066.1209999999996</v>
      </c>
      <c r="AV211" s="30">
        <f t="shared" si="94"/>
        <v>2066.1209999999996</v>
      </c>
      <c r="AW211" s="30"/>
      <c r="AX211" s="36">
        <f t="shared" si="110"/>
        <v>2066.1209999999996</v>
      </c>
      <c r="AY211" s="36">
        <f t="shared" si="111"/>
        <v>688.70699999999965</v>
      </c>
      <c r="AZ211" s="36">
        <f t="shared" si="112"/>
        <v>0</v>
      </c>
    </row>
    <row r="212" spans="1:52" ht="14.45" x14ac:dyDescent="0.3">
      <c r="A212" s="5" t="s">
        <v>7</v>
      </c>
      <c r="B212" s="5" t="s">
        <v>8</v>
      </c>
      <c r="C212" s="5" t="s">
        <v>1354</v>
      </c>
      <c r="D212" s="2" t="s">
        <v>259</v>
      </c>
      <c r="E212" s="2" t="s">
        <v>10</v>
      </c>
      <c r="F212" s="2" t="s">
        <v>16</v>
      </c>
      <c r="G212" s="2" t="s">
        <v>12</v>
      </c>
      <c r="H212" s="2" t="s">
        <v>13</v>
      </c>
      <c r="I212" s="18">
        <v>1400</v>
      </c>
      <c r="J212" s="18">
        <v>16136.4</v>
      </c>
      <c r="K212" s="18">
        <v>15820</v>
      </c>
      <c r="L212" s="18">
        <v>316.39999999999998</v>
      </c>
      <c r="M212" s="18"/>
      <c r="N212" s="18"/>
      <c r="O212" s="18"/>
      <c r="P212" s="18"/>
      <c r="Q212" s="18"/>
      <c r="R212" s="18"/>
      <c r="S212" s="18"/>
      <c r="T212" s="18"/>
      <c r="U212" s="18"/>
      <c r="V212" s="18"/>
      <c r="W212" s="18"/>
      <c r="X212" s="18"/>
      <c r="Y212" s="18"/>
      <c r="Z212" s="18">
        <v>316.39999999999998</v>
      </c>
      <c r="AA212" s="18"/>
      <c r="AB212" s="14">
        <f t="shared" si="95"/>
        <v>0</v>
      </c>
      <c r="AC212" s="14">
        <f t="shared" si="96"/>
        <v>0</v>
      </c>
      <c r="AD212" s="14">
        <f t="shared" si="97"/>
        <v>0</v>
      </c>
      <c r="AE212" s="14">
        <f t="shared" si="98"/>
        <v>0</v>
      </c>
      <c r="AF212" s="14">
        <f t="shared" si="99"/>
        <v>0</v>
      </c>
      <c r="AG212" s="14">
        <f t="shared" si="100"/>
        <v>0</v>
      </c>
      <c r="AH212" s="14">
        <f t="shared" si="101"/>
        <v>0</v>
      </c>
      <c r="AI212" s="14">
        <f t="shared" si="102"/>
        <v>0</v>
      </c>
      <c r="AJ212" s="14">
        <f t="shared" si="103"/>
        <v>0</v>
      </c>
      <c r="AK212" s="14">
        <f t="shared" si="104"/>
        <v>0</v>
      </c>
      <c r="AL212" s="14">
        <f t="shared" si="105"/>
        <v>0</v>
      </c>
      <c r="AM212" s="14">
        <f t="shared" si="106"/>
        <v>0</v>
      </c>
      <c r="AN212" s="14">
        <f t="shared" si="107"/>
        <v>0</v>
      </c>
      <c r="AO212" s="14">
        <f t="shared" si="108"/>
        <v>0.02</v>
      </c>
      <c r="AP212" s="14">
        <f t="shared" si="109"/>
        <v>0</v>
      </c>
      <c r="AQ212" s="25">
        <f t="shared" si="113"/>
        <v>0.02</v>
      </c>
      <c r="AR212" s="27">
        <f t="shared" si="114"/>
        <v>0</v>
      </c>
      <c r="AS212" s="27">
        <f t="shared" si="115"/>
        <v>0</v>
      </c>
      <c r="AT212" s="27">
        <f t="shared" si="116"/>
        <v>316.40000000000003</v>
      </c>
      <c r="AU212" s="30"/>
      <c r="AV212" s="30"/>
      <c r="AW212" s="30">
        <f>K212*$AU$1</f>
        <v>1898.3999999999999</v>
      </c>
      <c r="AX212" s="36">
        <f t="shared" si="110"/>
        <v>0</v>
      </c>
      <c r="AY212" s="36">
        <f t="shared" si="111"/>
        <v>0</v>
      </c>
      <c r="AZ212" s="36">
        <f t="shared" si="112"/>
        <v>1581.9999999999998</v>
      </c>
    </row>
    <row r="213" spans="1:52" ht="14.45" x14ac:dyDescent="0.3">
      <c r="A213" s="5" t="s">
        <v>7</v>
      </c>
      <c r="B213" s="5" t="s">
        <v>8</v>
      </c>
      <c r="C213" s="5" t="s">
        <v>1354</v>
      </c>
      <c r="D213" s="2" t="s">
        <v>259</v>
      </c>
      <c r="E213" s="2" t="s">
        <v>10</v>
      </c>
      <c r="F213" s="2" t="s">
        <v>11</v>
      </c>
      <c r="G213" s="2" t="s">
        <v>12</v>
      </c>
      <c r="H213" s="2" t="s">
        <v>13</v>
      </c>
      <c r="I213" s="18">
        <v>30171</v>
      </c>
      <c r="J213" s="18">
        <v>354569.59</v>
      </c>
      <c r="K213" s="18">
        <v>340932.3</v>
      </c>
      <c r="L213" s="18">
        <v>13637.289999999999</v>
      </c>
      <c r="M213" s="18"/>
      <c r="N213" s="18"/>
      <c r="O213" s="18"/>
      <c r="P213" s="18"/>
      <c r="Q213" s="18"/>
      <c r="R213" s="18"/>
      <c r="S213" s="18">
        <v>13637.289999999999</v>
      </c>
      <c r="T213" s="18"/>
      <c r="U213" s="18"/>
      <c r="V213" s="18"/>
      <c r="W213" s="18"/>
      <c r="X213" s="18"/>
      <c r="Y213" s="18"/>
      <c r="Z213" s="18"/>
      <c r="AA213" s="18"/>
      <c r="AB213" s="14">
        <f t="shared" si="95"/>
        <v>0</v>
      </c>
      <c r="AC213" s="14">
        <f t="shared" si="96"/>
        <v>0</v>
      </c>
      <c r="AD213" s="14">
        <f t="shared" si="97"/>
        <v>0</v>
      </c>
      <c r="AE213" s="14">
        <f t="shared" si="98"/>
        <v>0</v>
      </c>
      <c r="AF213" s="14">
        <f t="shared" si="99"/>
        <v>0</v>
      </c>
      <c r="AG213" s="14">
        <f t="shared" si="100"/>
        <v>0</v>
      </c>
      <c r="AH213" s="14">
        <f t="shared" si="101"/>
        <v>0.04</v>
      </c>
      <c r="AI213" s="14">
        <f t="shared" si="102"/>
        <v>0</v>
      </c>
      <c r="AJ213" s="14">
        <f t="shared" si="103"/>
        <v>0</v>
      </c>
      <c r="AK213" s="14">
        <f t="shared" si="104"/>
        <v>0</v>
      </c>
      <c r="AL213" s="14">
        <f t="shared" si="105"/>
        <v>0</v>
      </c>
      <c r="AM213" s="14">
        <f t="shared" si="106"/>
        <v>0</v>
      </c>
      <c r="AN213" s="14">
        <f t="shared" si="107"/>
        <v>0</v>
      </c>
      <c r="AO213" s="14">
        <f t="shared" si="108"/>
        <v>0</v>
      </c>
      <c r="AP213" s="14">
        <f t="shared" si="109"/>
        <v>0</v>
      </c>
      <c r="AQ213" s="25">
        <f t="shared" si="113"/>
        <v>0.04</v>
      </c>
      <c r="AR213" s="27">
        <f t="shared" si="114"/>
        <v>0</v>
      </c>
      <c r="AS213" s="27">
        <f t="shared" si="115"/>
        <v>13637.291999999999</v>
      </c>
      <c r="AT213" s="27">
        <f t="shared" si="116"/>
        <v>0</v>
      </c>
      <c r="AU213" s="30">
        <f t="shared" ref="AU213:AU243" si="117">K213*$AU$2</f>
        <v>20455.937999999998</v>
      </c>
      <c r="AV213" s="30">
        <f t="shared" ref="AV213:AV243" si="118">K213*$AV$2</f>
        <v>20455.937999999998</v>
      </c>
      <c r="AW213" s="30"/>
      <c r="AX213" s="36">
        <f t="shared" si="110"/>
        <v>20455.937999999998</v>
      </c>
      <c r="AY213" s="36">
        <f t="shared" si="111"/>
        <v>6818.6459999999988</v>
      </c>
      <c r="AZ213" s="36">
        <f t="shared" si="112"/>
        <v>0</v>
      </c>
    </row>
    <row r="214" spans="1:52" ht="14.45" x14ac:dyDescent="0.3">
      <c r="A214" s="5" t="s">
        <v>7</v>
      </c>
      <c r="B214" s="5" t="s">
        <v>8</v>
      </c>
      <c r="C214" s="5" t="s">
        <v>1354</v>
      </c>
      <c r="D214" s="2" t="s">
        <v>260</v>
      </c>
      <c r="E214" s="2" t="s">
        <v>10</v>
      </c>
      <c r="F214" s="2" t="s">
        <v>11</v>
      </c>
      <c r="G214" s="2" t="s">
        <v>12</v>
      </c>
      <c r="H214" s="2" t="s">
        <v>13</v>
      </c>
      <c r="I214" s="18">
        <v>2009</v>
      </c>
      <c r="J214" s="18">
        <v>23609.77</v>
      </c>
      <c r="K214" s="18">
        <v>22701.7</v>
      </c>
      <c r="L214" s="18">
        <v>908.07</v>
      </c>
      <c r="M214" s="18"/>
      <c r="N214" s="18"/>
      <c r="O214" s="18"/>
      <c r="P214" s="18"/>
      <c r="Q214" s="18"/>
      <c r="R214" s="18"/>
      <c r="S214" s="18">
        <v>908.07</v>
      </c>
      <c r="T214" s="18"/>
      <c r="U214" s="18"/>
      <c r="V214" s="18"/>
      <c r="W214" s="18"/>
      <c r="X214" s="18"/>
      <c r="Y214" s="18"/>
      <c r="Z214" s="18"/>
      <c r="AA214" s="18"/>
      <c r="AB214" s="14">
        <f t="shared" si="95"/>
        <v>0</v>
      </c>
      <c r="AC214" s="14">
        <f t="shared" si="96"/>
        <v>0</v>
      </c>
      <c r="AD214" s="14">
        <f t="shared" si="97"/>
        <v>0</v>
      </c>
      <c r="AE214" s="14">
        <f t="shared" si="98"/>
        <v>0</v>
      </c>
      <c r="AF214" s="14">
        <f t="shared" si="99"/>
        <v>0</v>
      </c>
      <c r="AG214" s="14">
        <f t="shared" si="100"/>
        <v>0</v>
      </c>
      <c r="AH214" s="14">
        <f t="shared" si="101"/>
        <v>0.04</v>
      </c>
      <c r="AI214" s="14">
        <f t="shared" si="102"/>
        <v>0</v>
      </c>
      <c r="AJ214" s="14">
        <f t="shared" si="103"/>
        <v>0</v>
      </c>
      <c r="AK214" s="14">
        <f t="shared" si="104"/>
        <v>0</v>
      </c>
      <c r="AL214" s="14">
        <f t="shared" si="105"/>
        <v>0</v>
      </c>
      <c r="AM214" s="14">
        <f t="shared" si="106"/>
        <v>0</v>
      </c>
      <c r="AN214" s="14">
        <f t="shared" si="107"/>
        <v>0</v>
      </c>
      <c r="AO214" s="14">
        <f t="shared" si="108"/>
        <v>0</v>
      </c>
      <c r="AP214" s="14">
        <f t="shared" si="109"/>
        <v>0</v>
      </c>
      <c r="AQ214" s="25">
        <f t="shared" si="113"/>
        <v>0.04</v>
      </c>
      <c r="AR214" s="27">
        <f t="shared" si="114"/>
        <v>0</v>
      </c>
      <c r="AS214" s="27">
        <f t="shared" si="115"/>
        <v>908.0680000000001</v>
      </c>
      <c r="AT214" s="27">
        <f t="shared" si="116"/>
        <v>0</v>
      </c>
      <c r="AU214" s="30">
        <f t="shared" si="117"/>
        <v>1362.1020000000001</v>
      </c>
      <c r="AV214" s="30">
        <f t="shared" si="118"/>
        <v>1362.1020000000001</v>
      </c>
      <c r="AW214" s="30"/>
      <c r="AX214" s="36">
        <f t="shared" si="110"/>
        <v>1362.1020000000001</v>
      </c>
      <c r="AY214" s="36">
        <f t="shared" si="111"/>
        <v>454.03399999999999</v>
      </c>
      <c r="AZ214" s="36">
        <f t="shared" si="112"/>
        <v>0</v>
      </c>
    </row>
    <row r="215" spans="1:52" ht="14.45" x14ac:dyDescent="0.3">
      <c r="A215" s="5" t="s">
        <v>7</v>
      </c>
      <c r="B215" s="5" t="s">
        <v>8</v>
      </c>
      <c r="C215" s="5" t="s">
        <v>1354</v>
      </c>
      <c r="D215" s="2" t="s">
        <v>261</v>
      </c>
      <c r="E215" s="2" t="s">
        <v>262</v>
      </c>
      <c r="F215" s="2" t="s">
        <v>11</v>
      </c>
      <c r="G215" s="2" t="s">
        <v>12</v>
      </c>
      <c r="H215" s="2" t="s">
        <v>13</v>
      </c>
      <c r="I215" s="18">
        <v>5744</v>
      </c>
      <c r="J215" s="18">
        <v>112903.8</v>
      </c>
      <c r="K215" s="18">
        <v>108561.35</v>
      </c>
      <c r="L215" s="18">
        <v>4342.45</v>
      </c>
      <c r="M215" s="18"/>
      <c r="N215" s="18"/>
      <c r="O215" s="18"/>
      <c r="P215" s="18"/>
      <c r="Q215" s="18"/>
      <c r="R215" s="18"/>
      <c r="S215" s="18">
        <v>4342.45</v>
      </c>
      <c r="T215" s="18"/>
      <c r="U215" s="18"/>
      <c r="V215" s="18"/>
      <c r="W215" s="18"/>
      <c r="X215" s="18"/>
      <c r="Y215" s="18"/>
      <c r="Z215" s="18"/>
      <c r="AA215" s="18"/>
      <c r="AB215" s="14">
        <f t="shared" si="95"/>
        <v>0</v>
      </c>
      <c r="AC215" s="14">
        <f t="shared" si="96"/>
        <v>0</v>
      </c>
      <c r="AD215" s="14">
        <f t="shared" si="97"/>
        <v>0</v>
      </c>
      <c r="AE215" s="14">
        <f t="shared" si="98"/>
        <v>0</v>
      </c>
      <c r="AF215" s="14">
        <f t="shared" si="99"/>
        <v>0</v>
      </c>
      <c r="AG215" s="14">
        <f t="shared" si="100"/>
        <v>0</v>
      </c>
      <c r="AH215" s="14">
        <f t="shared" si="101"/>
        <v>0.04</v>
      </c>
      <c r="AI215" s="14">
        <f t="shared" si="102"/>
        <v>0</v>
      </c>
      <c r="AJ215" s="14">
        <f t="shared" si="103"/>
        <v>0</v>
      </c>
      <c r="AK215" s="14">
        <f t="shared" si="104"/>
        <v>0</v>
      </c>
      <c r="AL215" s="14">
        <f t="shared" si="105"/>
        <v>0</v>
      </c>
      <c r="AM215" s="14">
        <f t="shared" si="106"/>
        <v>0</v>
      </c>
      <c r="AN215" s="14">
        <f t="shared" si="107"/>
        <v>0</v>
      </c>
      <c r="AO215" s="14">
        <f t="shared" si="108"/>
        <v>0</v>
      </c>
      <c r="AP215" s="14">
        <f t="shared" si="109"/>
        <v>0</v>
      </c>
      <c r="AQ215" s="25">
        <f t="shared" si="113"/>
        <v>0.04</v>
      </c>
      <c r="AR215" s="27">
        <f t="shared" si="114"/>
        <v>0</v>
      </c>
      <c r="AS215" s="27">
        <f t="shared" si="115"/>
        <v>4342.4540000000006</v>
      </c>
      <c r="AT215" s="27">
        <f t="shared" si="116"/>
        <v>0</v>
      </c>
      <c r="AU215" s="30">
        <f t="shared" si="117"/>
        <v>6513.6810000000005</v>
      </c>
      <c r="AV215" s="30">
        <f t="shared" si="118"/>
        <v>6513.6810000000005</v>
      </c>
      <c r="AW215" s="30"/>
      <c r="AX215" s="36">
        <f t="shared" si="110"/>
        <v>6513.6810000000005</v>
      </c>
      <c r="AY215" s="36">
        <f t="shared" si="111"/>
        <v>2171.2269999999999</v>
      </c>
      <c r="AZ215" s="36">
        <f t="shared" si="112"/>
        <v>0</v>
      </c>
    </row>
    <row r="216" spans="1:52" ht="14.45" x14ac:dyDescent="0.3">
      <c r="A216" s="5" t="s">
        <v>7</v>
      </c>
      <c r="B216" s="5" t="s">
        <v>8</v>
      </c>
      <c r="C216" s="5" t="s">
        <v>1354</v>
      </c>
      <c r="D216" s="2" t="s">
        <v>263</v>
      </c>
      <c r="E216" s="2" t="s">
        <v>10</v>
      </c>
      <c r="F216" s="2" t="s">
        <v>11</v>
      </c>
      <c r="G216" s="2" t="s">
        <v>12</v>
      </c>
      <c r="H216" s="2" t="s">
        <v>13</v>
      </c>
      <c r="I216" s="18">
        <v>1945</v>
      </c>
      <c r="J216" s="18">
        <v>25790.7</v>
      </c>
      <c r="K216" s="18">
        <v>24798.75</v>
      </c>
      <c r="L216" s="18">
        <v>991.95</v>
      </c>
      <c r="M216" s="18"/>
      <c r="N216" s="18"/>
      <c r="O216" s="18"/>
      <c r="P216" s="18"/>
      <c r="Q216" s="18"/>
      <c r="R216" s="18"/>
      <c r="S216" s="18">
        <v>991.95</v>
      </c>
      <c r="T216" s="18"/>
      <c r="U216" s="18"/>
      <c r="V216" s="18"/>
      <c r="W216" s="18"/>
      <c r="X216" s="18"/>
      <c r="Y216" s="18"/>
      <c r="Z216" s="18"/>
      <c r="AA216" s="18"/>
      <c r="AB216" s="14">
        <f t="shared" si="95"/>
        <v>0</v>
      </c>
      <c r="AC216" s="14">
        <f t="shared" si="96"/>
        <v>0</v>
      </c>
      <c r="AD216" s="14">
        <f t="shared" si="97"/>
        <v>0</v>
      </c>
      <c r="AE216" s="14">
        <f t="shared" si="98"/>
        <v>0</v>
      </c>
      <c r="AF216" s="14">
        <f t="shared" si="99"/>
        <v>0</v>
      </c>
      <c r="AG216" s="14">
        <f t="shared" si="100"/>
        <v>0</v>
      </c>
      <c r="AH216" s="14">
        <f t="shared" si="101"/>
        <v>0.04</v>
      </c>
      <c r="AI216" s="14">
        <f t="shared" si="102"/>
        <v>0</v>
      </c>
      <c r="AJ216" s="14">
        <f t="shared" si="103"/>
        <v>0</v>
      </c>
      <c r="AK216" s="14">
        <f t="shared" si="104"/>
        <v>0</v>
      </c>
      <c r="AL216" s="14">
        <f t="shared" si="105"/>
        <v>0</v>
      </c>
      <c r="AM216" s="14">
        <f t="shared" si="106"/>
        <v>0</v>
      </c>
      <c r="AN216" s="14">
        <f t="shared" si="107"/>
        <v>0</v>
      </c>
      <c r="AO216" s="14">
        <f t="shared" si="108"/>
        <v>0</v>
      </c>
      <c r="AP216" s="14">
        <f t="shared" si="109"/>
        <v>0</v>
      </c>
      <c r="AQ216" s="25">
        <f t="shared" si="113"/>
        <v>0.04</v>
      </c>
      <c r="AR216" s="27">
        <f t="shared" si="114"/>
        <v>0</v>
      </c>
      <c r="AS216" s="27">
        <f t="shared" si="115"/>
        <v>991.95</v>
      </c>
      <c r="AT216" s="27">
        <f t="shared" si="116"/>
        <v>0</v>
      </c>
      <c r="AU216" s="30">
        <f t="shared" si="117"/>
        <v>1487.925</v>
      </c>
      <c r="AV216" s="30">
        <f t="shared" si="118"/>
        <v>1487.925</v>
      </c>
      <c r="AW216" s="30"/>
      <c r="AX216" s="36">
        <f t="shared" si="110"/>
        <v>1487.925</v>
      </c>
      <c r="AY216" s="36">
        <f t="shared" si="111"/>
        <v>495.97499999999991</v>
      </c>
      <c r="AZ216" s="36">
        <f t="shared" si="112"/>
        <v>0</v>
      </c>
    </row>
    <row r="217" spans="1:52" ht="14.45" x14ac:dyDescent="0.3">
      <c r="A217" s="5" t="s">
        <v>7</v>
      </c>
      <c r="B217" s="5" t="s">
        <v>8</v>
      </c>
      <c r="C217" s="5" t="s">
        <v>1354</v>
      </c>
      <c r="D217" s="2" t="s">
        <v>264</v>
      </c>
      <c r="E217" s="2" t="s">
        <v>10</v>
      </c>
      <c r="F217" s="2" t="s">
        <v>11</v>
      </c>
      <c r="G217" s="2" t="s">
        <v>12</v>
      </c>
      <c r="H217" s="2" t="s">
        <v>13</v>
      </c>
      <c r="I217" s="18">
        <v>8491</v>
      </c>
      <c r="J217" s="18">
        <v>331149</v>
      </c>
      <c r="K217" s="18">
        <v>318412.5</v>
      </c>
      <c r="L217" s="18">
        <v>12736.5</v>
      </c>
      <c r="M217" s="18"/>
      <c r="N217" s="18"/>
      <c r="O217" s="18"/>
      <c r="P217" s="18"/>
      <c r="Q217" s="18"/>
      <c r="R217" s="18"/>
      <c r="S217" s="18">
        <v>12736.5</v>
      </c>
      <c r="T217" s="18"/>
      <c r="U217" s="18"/>
      <c r="V217" s="18"/>
      <c r="W217" s="18"/>
      <c r="X217" s="18"/>
      <c r="Y217" s="18"/>
      <c r="Z217" s="18"/>
      <c r="AA217" s="18"/>
      <c r="AB217" s="14">
        <f t="shared" si="95"/>
        <v>0</v>
      </c>
      <c r="AC217" s="14">
        <f t="shared" si="96"/>
        <v>0</v>
      </c>
      <c r="AD217" s="14">
        <f t="shared" si="97"/>
        <v>0</v>
      </c>
      <c r="AE217" s="14">
        <f t="shared" si="98"/>
        <v>0</v>
      </c>
      <c r="AF217" s="14">
        <f t="shared" si="99"/>
        <v>0</v>
      </c>
      <c r="AG217" s="14">
        <f t="shared" si="100"/>
        <v>0</v>
      </c>
      <c r="AH217" s="14">
        <f t="shared" si="101"/>
        <v>0.04</v>
      </c>
      <c r="AI217" s="14">
        <f t="shared" si="102"/>
        <v>0</v>
      </c>
      <c r="AJ217" s="14">
        <f t="shared" si="103"/>
        <v>0</v>
      </c>
      <c r="AK217" s="14">
        <f t="shared" si="104"/>
        <v>0</v>
      </c>
      <c r="AL217" s="14">
        <f t="shared" si="105"/>
        <v>0</v>
      </c>
      <c r="AM217" s="14">
        <f t="shared" si="106"/>
        <v>0</v>
      </c>
      <c r="AN217" s="14">
        <f t="shared" si="107"/>
        <v>0</v>
      </c>
      <c r="AO217" s="14">
        <f t="shared" si="108"/>
        <v>0</v>
      </c>
      <c r="AP217" s="14">
        <f t="shared" si="109"/>
        <v>0</v>
      </c>
      <c r="AQ217" s="25">
        <f t="shared" si="113"/>
        <v>0.04</v>
      </c>
      <c r="AR217" s="27">
        <f t="shared" si="114"/>
        <v>0</v>
      </c>
      <c r="AS217" s="27">
        <f t="shared" si="115"/>
        <v>12736.5</v>
      </c>
      <c r="AT217" s="27">
        <f t="shared" si="116"/>
        <v>0</v>
      </c>
      <c r="AU217" s="30">
        <f t="shared" si="117"/>
        <v>19104.75</v>
      </c>
      <c r="AV217" s="30">
        <f t="shared" si="118"/>
        <v>19104.75</v>
      </c>
      <c r="AW217" s="30"/>
      <c r="AX217" s="36">
        <f t="shared" si="110"/>
        <v>19104.75</v>
      </c>
      <c r="AY217" s="36">
        <f t="shared" si="111"/>
        <v>6368.25</v>
      </c>
      <c r="AZ217" s="36">
        <f t="shared" si="112"/>
        <v>0</v>
      </c>
    </row>
    <row r="218" spans="1:52" ht="14.45" x14ac:dyDescent="0.3">
      <c r="A218" s="5" t="s">
        <v>7</v>
      </c>
      <c r="B218" s="5" t="s">
        <v>8</v>
      </c>
      <c r="C218" s="5" t="s">
        <v>1354</v>
      </c>
      <c r="D218" s="2" t="s">
        <v>265</v>
      </c>
      <c r="E218" s="2" t="s">
        <v>216</v>
      </c>
      <c r="F218" s="2" t="s">
        <v>11</v>
      </c>
      <c r="G218" s="2" t="s">
        <v>12</v>
      </c>
      <c r="H218" s="2" t="s">
        <v>13</v>
      </c>
      <c r="I218" s="18">
        <v>603</v>
      </c>
      <c r="J218" s="18">
        <v>14916.74</v>
      </c>
      <c r="K218" s="18">
        <v>14343.02</v>
      </c>
      <c r="L218" s="18">
        <v>573.72</v>
      </c>
      <c r="M218" s="18"/>
      <c r="N218" s="18"/>
      <c r="O218" s="18"/>
      <c r="P218" s="18"/>
      <c r="Q218" s="18"/>
      <c r="R218" s="18"/>
      <c r="S218" s="18">
        <v>573.72</v>
      </c>
      <c r="T218" s="18"/>
      <c r="U218" s="18"/>
      <c r="V218" s="18"/>
      <c r="W218" s="18"/>
      <c r="X218" s="18"/>
      <c r="Y218" s="18"/>
      <c r="Z218" s="18"/>
      <c r="AA218" s="18"/>
      <c r="AB218" s="14">
        <f t="shared" si="95"/>
        <v>0</v>
      </c>
      <c r="AC218" s="14">
        <f t="shared" si="96"/>
        <v>0</v>
      </c>
      <c r="AD218" s="14">
        <f t="shared" si="97"/>
        <v>0</v>
      </c>
      <c r="AE218" s="14">
        <f t="shared" si="98"/>
        <v>0</v>
      </c>
      <c r="AF218" s="14">
        <f t="shared" si="99"/>
        <v>0</v>
      </c>
      <c r="AG218" s="14">
        <f t="shared" si="100"/>
        <v>0</v>
      </c>
      <c r="AH218" s="14">
        <f t="shared" si="101"/>
        <v>0.04</v>
      </c>
      <c r="AI218" s="14">
        <f t="shared" si="102"/>
        <v>0</v>
      </c>
      <c r="AJ218" s="14">
        <f t="shared" si="103"/>
        <v>0</v>
      </c>
      <c r="AK218" s="14">
        <f t="shared" si="104"/>
        <v>0</v>
      </c>
      <c r="AL218" s="14">
        <f t="shared" si="105"/>
        <v>0</v>
      </c>
      <c r="AM218" s="14">
        <f t="shared" si="106"/>
        <v>0</v>
      </c>
      <c r="AN218" s="14">
        <f t="shared" si="107"/>
        <v>0</v>
      </c>
      <c r="AO218" s="14">
        <f t="shared" si="108"/>
        <v>0</v>
      </c>
      <c r="AP218" s="14">
        <f t="shared" si="109"/>
        <v>0</v>
      </c>
      <c r="AQ218" s="25">
        <f t="shared" si="113"/>
        <v>0.04</v>
      </c>
      <c r="AR218" s="27">
        <f t="shared" si="114"/>
        <v>0</v>
      </c>
      <c r="AS218" s="27">
        <f t="shared" si="115"/>
        <v>573.72080000000005</v>
      </c>
      <c r="AT218" s="27">
        <f t="shared" si="116"/>
        <v>0</v>
      </c>
      <c r="AU218" s="30">
        <f t="shared" si="117"/>
        <v>860.58119999999997</v>
      </c>
      <c r="AV218" s="30">
        <f t="shared" si="118"/>
        <v>860.58119999999997</v>
      </c>
      <c r="AW218" s="30"/>
      <c r="AX218" s="36">
        <f t="shared" si="110"/>
        <v>860.58119999999997</v>
      </c>
      <c r="AY218" s="36">
        <f t="shared" si="111"/>
        <v>286.86039999999991</v>
      </c>
      <c r="AZ218" s="36">
        <f t="shared" si="112"/>
        <v>0</v>
      </c>
    </row>
    <row r="219" spans="1:52" ht="14.45" x14ac:dyDescent="0.3">
      <c r="A219" s="5" t="s">
        <v>7</v>
      </c>
      <c r="B219" s="5" t="s">
        <v>8</v>
      </c>
      <c r="C219" s="5" t="s">
        <v>1354</v>
      </c>
      <c r="D219" s="2" t="s">
        <v>266</v>
      </c>
      <c r="E219" s="2" t="s">
        <v>216</v>
      </c>
      <c r="F219" s="2" t="s">
        <v>11</v>
      </c>
      <c r="G219" s="2" t="s">
        <v>12</v>
      </c>
      <c r="H219" s="2" t="s">
        <v>13</v>
      </c>
      <c r="I219" s="18">
        <v>402</v>
      </c>
      <c r="J219" s="18">
        <v>9783.07</v>
      </c>
      <c r="K219" s="18">
        <v>9406.7999999999993</v>
      </c>
      <c r="L219" s="18">
        <v>376.27</v>
      </c>
      <c r="M219" s="18"/>
      <c r="N219" s="18"/>
      <c r="O219" s="18"/>
      <c r="P219" s="18"/>
      <c r="Q219" s="18"/>
      <c r="R219" s="18"/>
      <c r="S219" s="18">
        <v>376.27</v>
      </c>
      <c r="T219" s="18"/>
      <c r="U219" s="18"/>
      <c r="V219" s="18"/>
      <c r="W219" s="18"/>
      <c r="X219" s="18"/>
      <c r="Y219" s="18"/>
      <c r="Z219" s="18"/>
      <c r="AA219" s="18"/>
      <c r="AB219" s="14">
        <f t="shared" si="95"/>
        <v>0</v>
      </c>
      <c r="AC219" s="14">
        <f t="shared" si="96"/>
        <v>0</v>
      </c>
      <c r="AD219" s="14">
        <f t="shared" si="97"/>
        <v>0</v>
      </c>
      <c r="AE219" s="14">
        <f t="shared" si="98"/>
        <v>0</v>
      </c>
      <c r="AF219" s="14">
        <f t="shared" si="99"/>
        <v>0</v>
      </c>
      <c r="AG219" s="14">
        <f t="shared" si="100"/>
        <v>0</v>
      </c>
      <c r="AH219" s="14">
        <f t="shared" si="101"/>
        <v>0.04</v>
      </c>
      <c r="AI219" s="14">
        <f t="shared" si="102"/>
        <v>0</v>
      </c>
      <c r="AJ219" s="14">
        <f t="shared" si="103"/>
        <v>0</v>
      </c>
      <c r="AK219" s="14">
        <f t="shared" si="104"/>
        <v>0</v>
      </c>
      <c r="AL219" s="14">
        <f t="shared" si="105"/>
        <v>0</v>
      </c>
      <c r="AM219" s="14">
        <f t="shared" si="106"/>
        <v>0</v>
      </c>
      <c r="AN219" s="14">
        <f t="shared" si="107"/>
        <v>0</v>
      </c>
      <c r="AO219" s="14">
        <f t="shared" si="108"/>
        <v>0</v>
      </c>
      <c r="AP219" s="14">
        <f t="shared" si="109"/>
        <v>0</v>
      </c>
      <c r="AQ219" s="25">
        <f t="shared" si="113"/>
        <v>0.04</v>
      </c>
      <c r="AR219" s="27">
        <f t="shared" si="114"/>
        <v>0</v>
      </c>
      <c r="AS219" s="27">
        <f t="shared" si="115"/>
        <v>376.27199999999999</v>
      </c>
      <c r="AT219" s="27">
        <f t="shared" si="116"/>
        <v>0</v>
      </c>
      <c r="AU219" s="30">
        <f t="shared" si="117"/>
        <v>564.4079999999999</v>
      </c>
      <c r="AV219" s="30">
        <f t="shared" si="118"/>
        <v>564.4079999999999</v>
      </c>
      <c r="AW219" s="30"/>
      <c r="AX219" s="36">
        <f t="shared" si="110"/>
        <v>564.4079999999999</v>
      </c>
      <c r="AY219" s="36">
        <f t="shared" si="111"/>
        <v>188.13599999999991</v>
      </c>
      <c r="AZ219" s="36">
        <f t="shared" si="112"/>
        <v>0</v>
      </c>
    </row>
    <row r="220" spans="1:52" ht="14.45" x14ac:dyDescent="0.3">
      <c r="A220" s="5" t="s">
        <v>7</v>
      </c>
      <c r="B220" s="5" t="s">
        <v>8</v>
      </c>
      <c r="C220" s="5" t="s">
        <v>1354</v>
      </c>
      <c r="D220" s="2" t="s">
        <v>267</v>
      </c>
      <c r="E220" s="2" t="s">
        <v>216</v>
      </c>
      <c r="F220" s="2" t="s">
        <v>11</v>
      </c>
      <c r="G220" s="2" t="s">
        <v>12</v>
      </c>
      <c r="H220" s="2" t="s">
        <v>13</v>
      </c>
      <c r="I220" s="18">
        <v>1680</v>
      </c>
      <c r="J220" s="18">
        <v>39521.659999999996</v>
      </c>
      <c r="K220" s="18">
        <v>38001.599999999999</v>
      </c>
      <c r="L220" s="18">
        <v>1520.06</v>
      </c>
      <c r="M220" s="18"/>
      <c r="N220" s="18"/>
      <c r="O220" s="18"/>
      <c r="P220" s="18"/>
      <c r="Q220" s="18"/>
      <c r="R220" s="18"/>
      <c r="S220" s="18">
        <v>1520.06</v>
      </c>
      <c r="T220" s="18"/>
      <c r="U220" s="18"/>
      <c r="V220" s="18"/>
      <c r="W220" s="18"/>
      <c r="X220" s="18"/>
      <c r="Y220" s="18"/>
      <c r="Z220" s="18"/>
      <c r="AA220" s="18"/>
      <c r="AB220" s="14">
        <f t="shared" si="95"/>
        <v>0</v>
      </c>
      <c r="AC220" s="14">
        <f t="shared" si="96"/>
        <v>0</v>
      </c>
      <c r="AD220" s="14">
        <f t="shared" si="97"/>
        <v>0</v>
      </c>
      <c r="AE220" s="14">
        <f t="shared" si="98"/>
        <v>0</v>
      </c>
      <c r="AF220" s="14">
        <f t="shared" si="99"/>
        <v>0</v>
      </c>
      <c r="AG220" s="14">
        <f t="shared" si="100"/>
        <v>0</v>
      </c>
      <c r="AH220" s="14">
        <f t="shared" si="101"/>
        <v>0.04</v>
      </c>
      <c r="AI220" s="14">
        <f t="shared" si="102"/>
        <v>0</v>
      </c>
      <c r="AJ220" s="14">
        <f t="shared" si="103"/>
        <v>0</v>
      </c>
      <c r="AK220" s="14">
        <f t="shared" si="104"/>
        <v>0</v>
      </c>
      <c r="AL220" s="14">
        <f t="shared" si="105"/>
        <v>0</v>
      </c>
      <c r="AM220" s="14">
        <f t="shared" si="106"/>
        <v>0</v>
      </c>
      <c r="AN220" s="14">
        <f t="shared" si="107"/>
        <v>0</v>
      </c>
      <c r="AO220" s="14">
        <f t="shared" si="108"/>
        <v>0</v>
      </c>
      <c r="AP220" s="14">
        <f t="shared" si="109"/>
        <v>0</v>
      </c>
      <c r="AQ220" s="25">
        <f t="shared" si="113"/>
        <v>0.04</v>
      </c>
      <c r="AR220" s="27">
        <f t="shared" si="114"/>
        <v>0</v>
      </c>
      <c r="AS220" s="27">
        <f t="shared" si="115"/>
        <v>1520.0640000000001</v>
      </c>
      <c r="AT220" s="27">
        <f t="shared" si="116"/>
        <v>0</v>
      </c>
      <c r="AU220" s="30">
        <f t="shared" si="117"/>
        <v>2280.096</v>
      </c>
      <c r="AV220" s="30">
        <f t="shared" si="118"/>
        <v>2280.096</v>
      </c>
      <c r="AW220" s="30"/>
      <c r="AX220" s="36">
        <f t="shared" si="110"/>
        <v>2280.096</v>
      </c>
      <c r="AY220" s="36">
        <f t="shared" si="111"/>
        <v>760.03199999999993</v>
      </c>
      <c r="AZ220" s="36">
        <f t="shared" si="112"/>
        <v>0</v>
      </c>
    </row>
    <row r="221" spans="1:52" ht="14.45" x14ac:dyDescent="0.3">
      <c r="A221" s="5" t="s">
        <v>7</v>
      </c>
      <c r="B221" s="5" t="s">
        <v>8</v>
      </c>
      <c r="C221" s="5" t="s">
        <v>1354</v>
      </c>
      <c r="D221" s="2" t="s">
        <v>268</v>
      </c>
      <c r="E221" s="2" t="s">
        <v>216</v>
      </c>
      <c r="F221" s="2" t="s">
        <v>11</v>
      </c>
      <c r="G221" s="2" t="s">
        <v>12</v>
      </c>
      <c r="H221" s="2" t="s">
        <v>13</v>
      </c>
      <c r="I221" s="18">
        <v>850</v>
      </c>
      <c r="J221" s="18">
        <v>24346.399999999998</v>
      </c>
      <c r="K221" s="18">
        <v>23410</v>
      </c>
      <c r="L221" s="18">
        <v>936.4</v>
      </c>
      <c r="M221" s="18"/>
      <c r="N221" s="18"/>
      <c r="O221" s="18"/>
      <c r="P221" s="18"/>
      <c r="Q221" s="18"/>
      <c r="R221" s="18"/>
      <c r="S221" s="18">
        <v>936.4</v>
      </c>
      <c r="T221" s="18"/>
      <c r="U221" s="18"/>
      <c r="V221" s="18"/>
      <c r="W221" s="18"/>
      <c r="X221" s="18"/>
      <c r="Y221" s="18"/>
      <c r="Z221" s="18"/>
      <c r="AA221" s="18"/>
      <c r="AB221" s="14">
        <f t="shared" si="95"/>
        <v>0</v>
      </c>
      <c r="AC221" s="14">
        <f t="shared" si="96"/>
        <v>0</v>
      </c>
      <c r="AD221" s="14">
        <f t="shared" si="97"/>
        <v>0</v>
      </c>
      <c r="AE221" s="14">
        <f t="shared" si="98"/>
        <v>0</v>
      </c>
      <c r="AF221" s="14">
        <f t="shared" si="99"/>
        <v>0</v>
      </c>
      <c r="AG221" s="14">
        <f t="shared" si="100"/>
        <v>0</v>
      </c>
      <c r="AH221" s="14">
        <f t="shared" si="101"/>
        <v>0.04</v>
      </c>
      <c r="AI221" s="14">
        <f t="shared" si="102"/>
        <v>0</v>
      </c>
      <c r="AJ221" s="14">
        <f t="shared" si="103"/>
        <v>0</v>
      </c>
      <c r="AK221" s="14">
        <f t="shared" si="104"/>
        <v>0</v>
      </c>
      <c r="AL221" s="14">
        <f t="shared" si="105"/>
        <v>0</v>
      </c>
      <c r="AM221" s="14">
        <f t="shared" si="106"/>
        <v>0</v>
      </c>
      <c r="AN221" s="14">
        <f t="shared" si="107"/>
        <v>0</v>
      </c>
      <c r="AO221" s="14">
        <f t="shared" si="108"/>
        <v>0</v>
      </c>
      <c r="AP221" s="14">
        <f t="shared" si="109"/>
        <v>0</v>
      </c>
      <c r="AQ221" s="25">
        <f t="shared" si="113"/>
        <v>0.04</v>
      </c>
      <c r="AR221" s="27">
        <f t="shared" si="114"/>
        <v>0</v>
      </c>
      <c r="AS221" s="27">
        <f t="shared" si="115"/>
        <v>936.4</v>
      </c>
      <c r="AT221" s="27">
        <f t="shared" si="116"/>
        <v>0</v>
      </c>
      <c r="AU221" s="30">
        <f t="shared" si="117"/>
        <v>1404.6</v>
      </c>
      <c r="AV221" s="30">
        <f t="shared" si="118"/>
        <v>1404.6</v>
      </c>
      <c r="AW221" s="30"/>
      <c r="AX221" s="36">
        <f t="shared" si="110"/>
        <v>1404.6</v>
      </c>
      <c r="AY221" s="36">
        <f t="shared" si="111"/>
        <v>468.19999999999993</v>
      </c>
      <c r="AZ221" s="36">
        <f t="shared" si="112"/>
        <v>0</v>
      </c>
    </row>
    <row r="222" spans="1:52" ht="14.45" x14ac:dyDescent="0.3">
      <c r="A222" s="5" t="s">
        <v>7</v>
      </c>
      <c r="B222" s="5" t="s">
        <v>8</v>
      </c>
      <c r="C222" s="5" t="s">
        <v>1354</v>
      </c>
      <c r="D222" s="2" t="s">
        <v>269</v>
      </c>
      <c r="E222" s="2" t="s">
        <v>216</v>
      </c>
      <c r="F222" s="2" t="s">
        <v>11</v>
      </c>
      <c r="G222" s="2" t="s">
        <v>12</v>
      </c>
      <c r="H222" s="2" t="s">
        <v>13</v>
      </c>
      <c r="I222" s="18">
        <v>847</v>
      </c>
      <c r="J222" s="18">
        <v>15203.980000000001</v>
      </c>
      <c r="K222" s="18">
        <v>14619.220000000001</v>
      </c>
      <c r="L222" s="18">
        <v>584.76</v>
      </c>
      <c r="M222" s="18"/>
      <c r="N222" s="18"/>
      <c r="O222" s="18"/>
      <c r="P222" s="18"/>
      <c r="Q222" s="18"/>
      <c r="R222" s="18"/>
      <c r="S222" s="18">
        <v>584.76</v>
      </c>
      <c r="T222" s="18"/>
      <c r="U222" s="18"/>
      <c r="V222" s="18"/>
      <c r="W222" s="18"/>
      <c r="X222" s="18"/>
      <c r="Y222" s="18"/>
      <c r="Z222" s="18"/>
      <c r="AA222" s="18"/>
      <c r="AB222" s="14">
        <f t="shared" si="95"/>
        <v>0</v>
      </c>
      <c r="AC222" s="14">
        <f t="shared" si="96"/>
        <v>0</v>
      </c>
      <c r="AD222" s="14">
        <f t="shared" si="97"/>
        <v>0</v>
      </c>
      <c r="AE222" s="14">
        <f t="shared" si="98"/>
        <v>0</v>
      </c>
      <c r="AF222" s="14">
        <f t="shared" si="99"/>
        <v>0</v>
      </c>
      <c r="AG222" s="14">
        <f t="shared" si="100"/>
        <v>0</v>
      </c>
      <c r="AH222" s="14">
        <f t="shared" si="101"/>
        <v>0.04</v>
      </c>
      <c r="AI222" s="14">
        <f t="shared" si="102"/>
        <v>0</v>
      </c>
      <c r="AJ222" s="14">
        <f t="shared" si="103"/>
        <v>0</v>
      </c>
      <c r="AK222" s="14">
        <f t="shared" si="104"/>
        <v>0</v>
      </c>
      <c r="AL222" s="14">
        <f t="shared" si="105"/>
        <v>0</v>
      </c>
      <c r="AM222" s="14">
        <f t="shared" si="106"/>
        <v>0</v>
      </c>
      <c r="AN222" s="14">
        <f t="shared" si="107"/>
        <v>0</v>
      </c>
      <c r="AO222" s="14">
        <f t="shared" si="108"/>
        <v>0</v>
      </c>
      <c r="AP222" s="14">
        <f t="shared" si="109"/>
        <v>0</v>
      </c>
      <c r="AQ222" s="25">
        <f t="shared" si="113"/>
        <v>0.04</v>
      </c>
      <c r="AR222" s="27">
        <f t="shared" si="114"/>
        <v>0</v>
      </c>
      <c r="AS222" s="27">
        <f t="shared" si="115"/>
        <v>584.76880000000006</v>
      </c>
      <c r="AT222" s="27">
        <f t="shared" si="116"/>
        <v>0</v>
      </c>
      <c r="AU222" s="30">
        <f t="shared" si="117"/>
        <v>877.15320000000008</v>
      </c>
      <c r="AV222" s="30">
        <f t="shared" si="118"/>
        <v>877.15320000000008</v>
      </c>
      <c r="AW222" s="30"/>
      <c r="AX222" s="36">
        <f t="shared" si="110"/>
        <v>877.15320000000008</v>
      </c>
      <c r="AY222" s="36">
        <f t="shared" si="111"/>
        <v>292.38440000000003</v>
      </c>
      <c r="AZ222" s="36">
        <f t="shared" si="112"/>
        <v>0</v>
      </c>
    </row>
    <row r="223" spans="1:52" ht="14.45" x14ac:dyDescent="0.3">
      <c r="A223" s="5" t="s">
        <v>7</v>
      </c>
      <c r="B223" s="5" t="s">
        <v>8</v>
      </c>
      <c r="C223" s="5" t="s">
        <v>1354</v>
      </c>
      <c r="D223" s="2" t="s">
        <v>270</v>
      </c>
      <c r="E223" s="2" t="s">
        <v>216</v>
      </c>
      <c r="F223" s="2" t="s">
        <v>11</v>
      </c>
      <c r="G223" s="2" t="s">
        <v>12</v>
      </c>
      <c r="H223" s="2" t="s">
        <v>13</v>
      </c>
      <c r="I223" s="18">
        <v>3160</v>
      </c>
      <c r="J223" s="18">
        <v>56756.13</v>
      </c>
      <c r="K223" s="18">
        <v>54573.2</v>
      </c>
      <c r="L223" s="18">
        <v>2182.9300000000003</v>
      </c>
      <c r="M223" s="18"/>
      <c r="N223" s="18"/>
      <c r="O223" s="18"/>
      <c r="P223" s="18"/>
      <c r="Q223" s="18"/>
      <c r="R223" s="18"/>
      <c r="S223" s="18">
        <v>2182.9300000000003</v>
      </c>
      <c r="T223" s="18"/>
      <c r="U223" s="18"/>
      <c r="V223" s="18"/>
      <c r="W223" s="18"/>
      <c r="X223" s="18"/>
      <c r="Y223" s="18"/>
      <c r="Z223" s="18"/>
      <c r="AA223" s="18"/>
      <c r="AB223" s="14">
        <f t="shared" si="95"/>
        <v>0</v>
      </c>
      <c r="AC223" s="14">
        <f t="shared" si="96"/>
        <v>0</v>
      </c>
      <c r="AD223" s="14">
        <f t="shared" si="97"/>
        <v>0</v>
      </c>
      <c r="AE223" s="14">
        <f t="shared" si="98"/>
        <v>0</v>
      </c>
      <c r="AF223" s="14">
        <f t="shared" si="99"/>
        <v>0</v>
      </c>
      <c r="AG223" s="14">
        <f t="shared" si="100"/>
        <v>0</v>
      </c>
      <c r="AH223" s="14">
        <f t="shared" si="101"/>
        <v>0.04</v>
      </c>
      <c r="AI223" s="14">
        <f t="shared" si="102"/>
        <v>0</v>
      </c>
      <c r="AJ223" s="14">
        <f t="shared" si="103"/>
        <v>0</v>
      </c>
      <c r="AK223" s="14">
        <f t="shared" si="104"/>
        <v>0</v>
      </c>
      <c r="AL223" s="14">
        <f t="shared" si="105"/>
        <v>0</v>
      </c>
      <c r="AM223" s="14">
        <f t="shared" si="106"/>
        <v>0</v>
      </c>
      <c r="AN223" s="14">
        <f t="shared" si="107"/>
        <v>0</v>
      </c>
      <c r="AO223" s="14">
        <f t="shared" si="108"/>
        <v>0</v>
      </c>
      <c r="AP223" s="14">
        <f t="shared" si="109"/>
        <v>0</v>
      </c>
      <c r="AQ223" s="25">
        <f t="shared" si="113"/>
        <v>0.04</v>
      </c>
      <c r="AR223" s="27">
        <f t="shared" si="114"/>
        <v>0</v>
      </c>
      <c r="AS223" s="27">
        <f t="shared" si="115"/>
        <v>2182.9279999999999</v>
      </c>
      <c r="AT223" s="27">
        <f t="shared" si="116"/>
        <v>0</v>
      </c>
      <c r="AU223" s="30">
        <f t="shared" si="117"/>
        <v>3274.3919999999998</v>
      </c>
      <c r="AV223" s="30">
        <f t="shared" si="118"/>
        <v>3274.3919999999998</v>
      </c>
      <c r="AW223" s="30"/>
      <c r="AX223" s="36">
        <f t="shared" si="110"/>
        <v>3274.3919999999998</v>
      </c>
      <c r="AY223" s="36">
        <f t="shared" si="111"/>
        <v>1091.4639999999999</v>
      </c>
      <c r="AZ223" s="36">
        <f t="shared" si="112"/>
        <v>0</v>
      </c>
    </row>
    <row r="224" spans="1:52" ht="14.45" x14ac:dyDescent="0.3">
      <c r="A224" s="5" t="s">
        <v>7</v>
      </c>
      <c r="B224" s="5" t="s">
        <v>8</v>
      </c>
      <c r="C224" s="5" t="s">
        <v>1354</v>
      </c>
      <c r="D224" s="2" t="s">
        <v>271</v>
      </c>
      <c r="E224" s="2" t="s">
        <v>216</v>
      </c>
      <c r="F224" s="2" t="s">
        <v>11</v>
      </c>
      <c r="G224" s="2" t="s">
        <v>12</v>
      </c>
      <c r="H224" s="2" t="s">
        <v>13</v>
      </c>
      <c r="I224" s="18">
        <v>1015</v>
      </c>
      <c r="J224" s="18">
        <v>24120.46</v>
      </c>
      <c r="K224" s="18">
        <v>23192.75</v>
      </c>
      <c r="L224" s="18">
        <v>927.71</v>
      </c>
      <c r="M224" s="18"/>
      <c r="N224" s="18"/>
      <c r="O224" s="18"/>
      <c r="P224" s="18"/>
      <c r="Q224" s="18"/>
      <c r="R224" s="18"/>
      <c r="S224" s="18">
        <v>927.71</v>
      </c>
      <c r="T224" s="18"/>
      <c r="U224" s="18"/>
      <c r="V224" s="18"/>
      <c r="W224" s="18"/>
      <c r="X224" s="18"/>
      <c r="Y224" s="18"/>
      <c r="Z224" s="18"/>
      <c r="AA224" s="18"/>
      <c r="AB224" s="14">
        <f t="shared" si="95"/>
        <v>0</v>
      </c>
      <c r="AC224" s="14">
        <f t="shared" si="96"/>
        <v>0</v>
      </c>
      <c r="AD224" s="14">
        <f t="shared" si="97"/>
        <v>0</v>
      </c>
      <c r="AE224" s="14">
        <f t="shared" si="98"/>
        <v>0</v>
      </c>
      <c r="AF224" s="14">
        <f t="shared" si="99"/>
        <v>0</v>
      </c>
      <c r="AG224" s="14">
        <f t="shared" si="100"/>
        <v>0</v>
      </c>
      <c r="AH224" s="14">
        <f t="shared" si="101"/>
        <v>0.04</v>
      </c>
      <c r="AI224" s="14">
        <f t="shared" si="102"/>
        <v>0</v>
      </c>
      <c r="AJ224" s="14">
        <f t="shared" si="103"/>
        <v>0</v>
      </c>
      <c r="AK224" s="14">
        <f t="shared" si="104"/>
        <v>0</v>
      </c>
      <c r="AL224" s="14">
        <f t="shared" si="105"/>
        <v>0</v>
      </c>
      <c r="AM224" s="14">
        <f t="shared" si="106"/>
        <v>0</v>
      </c>
      <c r="AN224" s="14">
        <f t="shared" si="107"/>
        <v>0</v>
      </c>
      <c r="AO224" s="14">
        <f t="shared" si="108"/>
        <v>0</v>
      </c>
      <c r="AP224" s="14">
        <f t="shared" si="109"/>
        <v>0</v>
      </c>
      <c r="AQ224" s="25">
        <f t="shared" si="113"/>
        <v>0.04</v>
      </c>
      <c r="AR224" s="27">
        <f t="shared" si="114"/>
        <v>0</v>
      </c>
      <c r="AS224" s="27">
        <f t="shared" si="115"/>
        <v>927.71</v>
      </c>
      <c r="AT224" s="27">
        <f t="shared" si="116"/>
        <v>0</v>
      </c>
      <c r="AU224" s="30">
        <f t="shared" si="117"/>
        <v>1391.5650000000001</v>
      </c>
      <c r="AV224" s="30">
        <f t="shared" si="118"/>
        <v>1391.5650000000001</v>
      </c>
      <c r="AW224" s="30"/>
      <c r="AX224" s="36">
        <f t="shared" si="110"/>
        <v>1391.5650000000001</v>
      </c>
      <c r="AY224" s="36">
        <f t="shared" si="111"/>
        <v>463.85500000000002</v>
      </c>
      <c r="AZ224" s="36">
        <f t="shared" si="112"/>
        <v>0</v>
      </c>
    </row>
    <row r="225" spans="1:52" ht="14.45" x14ac:dyDescent="0.3">
      <c r="A225" s="5" t="s">
        <v>7</v>
      </c>
      <c r="B225" s="5" t="s">
        <v>8</v>
      </c>
      <c r="C225" s="5" t="s">
        <v>1354</v>
      </c>
      <c r="D225" s="2" t="s">
        <v>272</v>
      </c>
      <c r="E225" s="2" t="s">
        <v>10</v>
      </c>
      <c r="F225" s="2" t="s">
        <v>11</v>
      </c>
      <c r="G225" s="2" t="s">
        <v>12</v>
      </c>
      <c r="H225" s="2" t="s">
        <v>13</v>
      </c>
      <c r="I225" s="18">
        <v>1703</v>
      </c>
      <c r="J225" s="18">
        <v>40540.94</v>
      </c>
      <c r="K225" s="18">
        <v>38981.67</v>
      </c>
      <c r="L225" s="18">
        <v>1559.27</v>
      </c>
      <c r="M225" s="18"/>
      <c r="N225" s="18"/>
      <c r="O225" s="18"/>
      <c r="P225" s="18"/>
      <c r="Q225" s="18"/>
      <c r="R225" s="18"/>
      <c r="S225" s="18">
        <v>1559.27</v>
      </c>
      <c r="T225" s="18"/>
      <c r="U225" s="18"/>
      <c r="V225" s="18"/>
      <c r="W225" s="18"/>
      <c r="X225" s="18"/>
      <c r="Y225" s="18"/>
      <c r="Z225" s="18"/>
      <c r="AA225" s="18"/>
      <c r="AB225" s="14">
        <f t="shared" si="95"/>
        <v>0</v>
      </c>
      <c r="AC225" s="14">
        <f t="shared" si="96"/>
        <v>0</v>
      </c>
      <c r="AD225" s="14">
        <f t="shared" si="97"/>
        <v>0</v>
      </c>
      <c r="AE225" s="14">
        <f t="shared" si="98"/>
        <v>0</v>
      </c>
      <c r="AF225" s="14">
        <f t="shared" si="99"/>
        <v>0</v>
      </c>
      <c r="AG225" s="14">
        <f t="shared" si="100"/>
        <v>0</v>
      </c>
      <c r="AH225" s="14">
        <f t="shared" si="101"/>
        <v>0.04</v>
      </c>
      <c r="AI225" s="14">
        <f t="shared" si="102"/>
        <v>0</v>
      </c>
      <c r="AJ225" s="14">
        <f t="shared" si="103"/>
        <v>0</v>
      </c>
      <c r="AK225" s="14">
        <f t="shared" si="104"/>
        <v>0</v>
      </c>
      <c r="AL225" s="14">
        <f t="shared" si="105"/>
        <v>0</v>
      </c>
      <c r="AM225" s="14">
        <f t="shared" si="106"/>
        <v>0</v>
      </c>
      <c r="AN225" s="14">
        <f t="shared" si="107"/>
        <v>0</v>
      </c>
      <c r="AO225" s="14">
        <f t="shared" si="108"/>
        <v>0</v>
      </c>
      <c r="AP225" s="14">
        <f t="shared" si="109"/>
        <v>0</v>
      </c>
      <c r="AQ225" s="25">
        <f t="shared" si="113"/>
        <v>0.04</v>
      </c>
      <c r="AR225" s="27">
        <f t="shared" si="114"/>
        <v>0</v>
      </c>
      <c r="AS225" s="27">
        <f t="shared" si="115"/>
        <v>1559.2667999999999</v>
      </c>
      <c r="AT225" s="27">
        <f t="shared" si="116"/>
        <v>0</v>
      </c>
      <c r="AU225" s="30">
        <f t="shared" si="117"/>
        <v>2338.9001999999996</v>
      </c>
      <c r="AV225" s="30">
        <f t="shared" si="118"/>
        <v>2338.9001999999996</v>
      </c>
      <c r="AW225" s="30"/>
      <c r="AX225" s="36">
        <f t="shared" si="110"/>
        <v>2338.9001999999996</v>
      </c>
      <c r="AY225" s="36">
        <f t="shared" si="111"/>
        <v>779.63339999999971</v>
      </c>
      <c r="AZ225" s="36">
        <f t="shared" si="112"/>
        <v>0</v>
      </c>
    </row>
    <row r="226" spans="1:52" ht="14.45" x14ac:dyDescent="0.3">
      <c r="A226" s="5" t="s">
        <v>7</v>
      </c>
      <c r="B226" s="5" t="s">
        <v>8</v>
      </c>
      <c r="C226" s="5" t="s">
        <v>1354</v>
      </c>
      <c r="D226" s="2" t="s">
        <v>272</v>
      </c>
      <c r="E226" s="2" t="s">
        <v>216</v>
      </c>
      <c r="F226" s="2" t="s">
        <v>11</v>
      </c>
      <c r="G226" s="2" t="s">
        <v>12</v>
      </c>
      <c r="H226" s="2" t="s">
        <v>13</v>
      </c>
      <c r="I226" s="18">
        <v>2430</v>
      </c>
      <c r="J226" s="18">
        <v>57846.53</v>
      </c>
      <c r="K226" s="18">
        <v>55621.67</v>
      </c>
      <c r="L226" s="18">
        <v>2224.86</v>
      </c>
      <c r="M226" s="18"/>
      <c r="N226" s="18"/>
      <c r="O226" s="18"/>
      <c r="P226" s="18"/>
      <c r="Q226" s="18"/>
      <c r="R226" s="18"/>
      <c r="S226" s="18">
        <v>2224.86</v>
      </c>
      <c r="T226" s="18"/>
      <c r="U226" s="18"/>
      <c r="V226" s="18"/>
      <c r="W226" s="18"/>
      <c r="X226" s="18"/>
      <c r="Y226" s="18"/>
      <c r="Z226" s="18"/>
      <c r="AA226" s="18"/>
      <c r="AB226" s="14">
        <f t="shared" si="95"/>
        <v>0</v>
      </c>
      <c r="AC226" s="14">
        <f t="shared" si="96"/>
        <v>0</v>
      </c>
      <c r="AD226" s="14">
        <f t="shared" si="97"/>
        <v>0</v>
      </c>
      <c r="AE226" s="14">
        <f t="shared" si="98"/>
        <v>0</v>
      </c>
      <c r="AF226" s="14">
        <f t="shared" si="99"/>
        <v>0</v>
      </c>
      <c r="AG226" s="14">
        <f t="shared" si="100"/>
        <v>0</v>
      </c>
      <c r="AH226" s="14">
        <f t="shared" si="101"/>
        <v>0.04</v>
      </c>
      <c r="AI226" s="14">
        <f t="shared" si="102"/>
        <v>0</v>
      </c>
      <c r="AJ226" s="14">
        <f t="shared" si="103"/>
        <v>0</v>
      </c>
      <c r="AK226" s="14">
        <f t="shared" si="104"/>
        <v>0</v>
      </c>
      <c r="AL226" s="14">
        <f t="shared" si="105"/>
        <v>0</v>
      </c>
      <c r="AM226" s="14">
        <f t="shared" si="106"/>
        <v>0</v>
      </c>
      <c r="AN226" s="14">
        <f t="shared" si="107"/>
        <v>0</v>
      </c>
      <c r="AO226" s="14">
        <f t="shared" si="108"/>
        <v>0</v>
      </c>
      <c r="AP226" s="14">
        <f t="shared" si="109"/>
        <v>0</v>
      </c>
      <c r="AQ226" s="25">
        <f t="shared" si="113"/>
        <v>0.04</v>
      </c>
      <c r="AR226" s="27">
        <f t="shared" si="114"/>
        <v>0</v>
      </c>
      <c r="AS226" s="27">
        <f t="shared" si="115"/>
        <v>2224.8667999999998</v>
      </c>
      <c r="AT226" s="27">
        <f t="shared" si="116"/>
        <v>0</v>
      </c>
      <c r="AU226" s="30">
        <f t="shared" si="117"/>
        <v>3337.3001999999997</v>
      </c>
      <c r="AV226" s="30">
        <f t="shared" si="118"/>
        <v>3337.3001999999997</v>
      </c>
      <c r="AW226" s="30"/>
      <c r="AX226" s="36">
        <f t="shared" si="110"/>
        <v>3337.3001999999997</v>
      </c>
      <c r="AY226" s="36">
        <f t="shared" si="111"/>
        <v>1112.4333999999999</v>
      </c>
      <c r="AZ226" s="36">
        <f t="shared" si="112"/>
        <v>0</v>
      </c>
    </row>
    <row r="227" spans="1:52" ht="14.45" x14ac:dyDescent="0.3">
      <c r="A227" s="5" t="s">
        <v>7</v>
      </c>
      <c r="B227" s="5" t="s">
        <v>8</v>
      </c>
      <c r="C227" s="5" t="s">
        <v>1354</v>
      </c>
      <c r="D227" s="2" t="s">
        <v>273</v>
      </c>
      <c r="E227" s="2" t="s">
        <v>216</v>
      </c>
      <c r="F227" s="2" t="s">
        <v>11</v>
      </c>
      <c r="G227" s="2" t="s">
        <v>12</v>
      </c>
      <c r="H227" s="2" t="s">
        <v>13</v>
      </c>
      <c r="I227" s="18">
        <v>3630</v>
      </c>
      <c r="J227" s="18">
        <v>145496</v>
      </c>
      <c r="K227" s="18">
        <v>139900</v>
      </c>
      <c r="L227" s="18">
        <v>5596</v>
      </c>
      <c r="M227" s="18"/>
      <c r="N227" s="18"/>
      <c r="O227" s="18"/>
      <c r="P227" s="18"/>
      <c r="Q227" s="18"/>
      <c r="R227" s="18"/>
      <c r="S227" s="18">
        <v>5596</v>
      </c>
      <c r="T227" s="18"/>
      <c r="U227" s="18"/>
      <c r="V227" s="18"/>
      <c r="W227" s="18"/>
      <c r="X227" s="18"/>
      <c r="Y227" s="18"/>
      <c r="Z227" s="18"/>
      <c r="AA227" s="18"/>
      <c r="AB227" s="14">
        <f t="shared" si="95"/>
        <v>0</v>
      </c>
      <c r="AC227" s="14">
        <f t="shared" si="96"/>
        <v>0</v>
      </c>
      <c r="AD227" s="14">
        <f t="shared" si="97"/>
        <v>0</v>
      </c>
      <c r="AE227" s="14">
        <f t="shared" si="98"/>
        <v>0</v>
      </c>
      <c r="AF227" s="14">
        <f t="shared" si="99"/>
        <v>0</v>
      </c>
      <c r="AG227" s="14">
        <f t="shared" si="100"/>
        <v>0</v>
      </c>
      <c r="AH227" s="14">
        <f t="shared" si="101"/>
        <v>0.04</v>
      </c>
      <c r="AI227" s="14">
        <f t="shared" si="102"/>
        <v>0</v>
      </c>
      <c r="AJ227" s="14">
        <f t="shared" si="103"/>
        <v>0</v>
      </c>
      <c r="AK227" s="14">
        <f t="shared" si="104"/>
        <v>0</v>
      </c>
      <c r="AL227" s="14">
        <f t="shared" si="105"/>
        <v>0</v>
      </c>
      <c r="AM227" s="14">
        <f t="shared" si="106"/>
        <v>0</v>
      </c>
      <c r="AN227" s="14">
        <f t="shared" si="107"/>
        <v>0</v>
      </c>
      <c r="AO227" s="14">
        <f t="shared" si="108"/>
        <v>0</v>
      </c>
      <c r="AP227" s="14">
        <f t="shared" si="109"/>
        <v>0</v>
      </c>
      <c r="AQ227" s="25">
        <f t="shared" si="113"/>
        <v>0.04</v>
      </c>
      <c r="AR227" s="27">
        <f t="shared" si="114"/>
        <v>0</v>
      </c>
      <c r="AS227" s="27">
        <f t="shared" si="115"/>
        <v>5596</v>
      </c>
      <c r="AT227" s="27">
        <f t="shared" si="116"/>
        <v>0</v>
      </c>
      <c r="AU227" s="30">
        <f t="shared" si="117"/>
        <v>8394</v>
      </c>
      <c r="AV227" s="30">
        <f t="shared" si="118"/>
        <v>8394</v>
      </c>
      <c r="AW227" s="30"/>
      <c r="AX227" s="36">
        <f t="shared" si="110"/>
        <v>8394</v>
      </c>
      <c r="AY227" s="36">
        <f t="shared" si="111"/>
        <v>2798</v>
      </c>
      <c r="AZ227" s="36">
        <f t="shared" si="112"/>
        <v>0</v>
      </c>
    </row>
    <row r="228" spans="1:52" ht="14.45" x14ac:dyDescent="0.3">
      <c r="A228" s="5" t="s">
        <v>7</v>
      </c>
      <c r="B228" s="5" t="s">
        <v>8</v>
      </c>
      <c r="C228" s="5" t="s">
        <v>1354</v>
      </c>
      <c r="D228" s="2" t="s">
        <v>274</v>
      </c>
      <c r="E228" s="2" t="s">
        <v>10</v>
      </c>
      <c r="F228" s="2" t="s">
        <v>11</v>
      </c>
      <c r="G228" s="2" t="s">
        <v>12</v>
      </c>
      <c r="H228" s="2" t="s">
        <v>13</v>
      </c>
      <c r="I228" s="18">
        <v>18562</v>
      </c>
      <c r="J228" s="18">
        <v>413274.76999999996</v>
      </c>
      <c r="K228" s="18">
        <v>397379.58</v>
      </c>
      <c r="L228" s="18">
        <v>15895.189999999999</v>
      </c>
      <c r="M228" s="18"/>
      <c r="N228" s="18"/>
      <c r="O228" s="18"/>
      <c r="P228" s="18"/>
      <c r="Q228" s="18"/>
      <c r="R228" s="18"/>
      <c r="S228" s="18">
        <v>15895.189999999999</v>
      </c>
      <c r="T228" s="18"/>
      <c r="U228" s="18"/>
      <c r="V228" s="18"/>
      <c r="W228" s="18"/>
      <c r="X228" s="18"/>
      <c r="Y228" s="18"/>
      <c r="Z228" s="18"/>
      <c r="AA228" s="18"/>
      <c r="AB228" s="14">
        <f t="shared" si="95"/>
        <v>0</v>
      </c>
      <c r="AC228" s="14">
        <f t="shared" si="96"/>
        <v>0</v>
      </c>
      <c r="AD228" s="14">
        <f t="shared" si="97"/>
        <v>0</v>
      </c>
      <c r="AE228" s="14">
        <f t="shared" si="98"/>
        <v>0</v>
      </c>
      <c r="AF228" s="14">
        <f t="shared" si="99"/>
        <v>0</v>
      </c>
      <c r="AG228" s="14">
        <f t="shared" si="100"/>
        <v>0</v>
      </c>
      <c r="AH228" s="14">
        <f t="shared" si="101"/>
        <v>0.04</v>
      </c>
      <c r="AI228" s="14">
        <f t="shared" si="102"/>
        <v>0</v>
      </c>
      <c r="AJ228" s="14">
        <f t="shared" si="103"/>
        <v>0</v>
      </c>
      <c r="AK228" s="14">
        <f t="shared" si="104"/>
        <v>0</v>
      </c>
      <c r="AL228" s="14">
        <f t="shared" si="105"/>
        <v>0</v>
      </c>
      <c r="AM228" s="14">
        <f t="shared" si="106"/>
        <v>0</v>
      </c>
      <c r="AN228" s="14">
        <f t="shared" si="107"/>
        <v>0</v>
      </c>
      <c r="AO228" s="14">
        <f t="shared" si="108"/>
        <v>0</v>
      </c>
      <c r="AP228" s="14">
        <f t="shared" si="109"/>
        <v>0</v>
      </c>
      <c r="AQ228" s="25">
        <f t="shared" si="113"/>
        <v>0.04</v>
      </c>
      <c r="AR228" s="27">
        <f t="shared" si="114"/>
        <v>0</v>
      </c>
      <c r="AS228" s="27">
        <f t="shared" si="115"/>
        <v>15895.183200000001</v>
      </c>
      <c r="AT228" s="27">
        <f t="shared" si="116"/>
        <v>0</v>
      </c>
      <c r="AU228" s="30">
        <f t="shared" si="117"/>
        <v>23842.774799999999</v>
      </c>
      <c r="AV228" s="30">
        <f t="shared" si="118"/>
        <v>23842.774799999999</v>
      </c>
      <c r="AW228" s="30"/>
      <c r="AX228" s="36">
        <f t="shared" si="110"/>
        <v>23842.774799999999</v>
      </c>
      <c r="AY228" s="36">
        <f t="shared" si="111"/>
        <v>7947.5915999999979</v>
      </c>
      <c r="AZ228" s="36">
        <f t="shared" si="112"/>
        <v>0</v>
      </c>
    </row>
    <row r="229" spans="1:52" ht="14.45" x14ac:dyDescent="0.3">
      <c r="A229" s="5" t="s">
        <v>7</v>
      </c>
      <c r="B229" s="5" t="s">
        <v>8</v>
      </c>
      <c r="C229" s="5" t="s">
        <v>1354</v>
      </c>
      <c r="D229" s="2" t="s">
        <v>274</v>
      </c>
      <c r="E229" s="2" t="s">
        <v>216</v>
      </c>
      <c r="F229" s="2" t="s">
        <v>11</v>
      </c>
      <c r="G229" s="2" t="s">
        <v>12</v>
      </c>
      <c r="H229" s="2" t="s">
        <v>13</v>
      </c>
      <c r="I229" s="18">
        <v>26994</v>
      </c>
      <c r="J229" s="18">
        <v>600495.6</v>
      </c>
      <c r="K229" s="18">
        <v>577399.61</v>
      </c>
      <c r="L229" s="18">
        <v>23095.99</v>
      </c>
      <c r="M229" s="18"/>
      <c r="N229" s="18"/>
      <c r="O229" s="18"/>
      <c r="P229" s="18"/>
      <c r="Q229" s="18"/>
      <c r="R229" s="18"/>
      <c r="S229" s="18">
        <v>23095.99</v>
      </c>
      <c r="T229" s="18"/>
      <c r="U229" s="18"/>
      <c r="V229" s="18"/>
      <c r="W229" s="18"/>
      <c r="X229" s="18"/>
      <c r="Y229" s="18"/>
      <c r="Z229" s="18"/>
      <c r="AA229" s="18"/>
      <c r="AB229" s="14">
        <f t="shared" si="95"/>
        <v>0</v>
      </c>
      <c r="AC229" s="14">
        <f t="shared" si="96"/>
        <v>0</v>
      </c>
      <c r="AD229" s="14">
        <f t="shared" si="97"/>
        <v>0</v>
      </c>
      <c r="AE229" s="14">
        <f t="shared" si="98"/>
        <v>0</v>
      </c>
      <c r="AF229" s="14">
        <f t="shared" si="99"/>
        <v>0</v>
      </c>
      <c r="AG229" s="14">
        <f t="shared" si="100"/>
        <v>0</v>
      </c>
      <c r="AH229" s="14">
        <f t="shared" si="101"/>
        <v>0.04</v>
      </c>
      <c r="AI229" s="14">
        <f t="shared" si="102"/>
        <v>0</v>
      </c>
      <c r="AJ229" s="14">
        <f t="shared" si="103"/>
        <v>0</v>
      </c>
      <c r="AK229" s="14">
        <f t="shared" si="104"/>
        <v>0</v>
      </c>
      <c r="AL229" s="14">
        <f t="shared" si="105"/>
        <v>0</v>
      </c>
      <c r="AM229" s="14">
        <f t="shared" si="106"/>
        <v>0</v>
      </c>
      <c r="AN229" s="14">
        <f t="shared" si="107"/>
        <v>0</v>
      </c>
      <c r="AO229" s="14">
        <f t="shared" si="108"/>
        <v>0</v>
      </c>
      <c r="AP229" s="14">
        <f t="shared" si="109"/>
        <v>0</v>
      </c>
      <c r="AQ229" s="25">
        <f t="shared" si="113"/>
        <v>0.04</v>
      </c>
      <c r="AR229" s="27">
        <f t="shared" si="114"/>
        <v>0</v>
      </c>
      <c r="AS229" s="27">
        <f t="shared" si="115"/>
        <v>23095.984400000001</v>
      </c>
      <c r="AT229" s="27">
        <f t="shared" si="116"/>
        <v>0</v>
      </c>
      <c r="AU229" s="30">
        <f t="shared" si="117"/>
        <v>34643.976599999995</v>
      </c>
      <c r="AV229" s="30">
        <f t="shared" si="118"/>
        <v>34643.976599999995</v>
      </c>
      <c r="AW229" s="30"/>
      <c r="AX229" s="36">
        <f t="shared" si="110"/>
        <v>34643.976599999995</v>
      </c>
      <c r="AY229" s="36">
        <f t="shared" si="111"/>
        <v>11547.992199999993</v>
      </c>
      <c r="AZ229" s="36">
        <f t="shared" si="112"/>
        <v>0</v>
      </c>
    </row>
    <row r="230" spans="1:52" ht="14.45" x14ac:dyDescent="0.3">
      <c r="A230" s="5" t="s">
        <v>7</v>
      </c>
      <c r="B230" s="5" t="s">
        <v>8</v>
      </c>
      <c r="C230" s="5" t="s">
        <v>1354</v>
      </c>
      <c r="D230" s="2" t="s">
        <v>275</v>
      </c>
      <c r="E230" s="2" t="s">
        <v>10</v>
      </c>
      <c r="F230" s="2" t="s">
        <v>11</v>
      </c>
      <c r="G230" s="2" t="s">
        <v>12</v>
      </c>
      <c r="H230" s="2" t="s">
        <v>13</v>
      </c>
      <c r="I230" s="18">
        <v>500</v>
      </c>
      <c r="J230" s="18">
        <v>16010.79</v>
      </c>
      <c r="K230" s="18">
        <v>15394.990000000002</v>
      </c>
      <c r="L230" s="18">
        <v>615.79999999999995</v>
      </c>
      <c r="M230" s="18"/>
      <c r="N230" s="18"/>
      <c r="O230" s="18"/>
      <c r="P230" s="18"/>
      <c r="Q230" s="18"/>
      <c r="R230" s="18"/>
      <c r="S230" s="18">
        <v>615.79999999999995</v>
      </c>
      <c r="T230" s="18"/>
      <c r="U230" s="18"/>
      <c r="V230" s="18"/>
      <c r="W230" s="18"/>
      <c r="X230" s="18"/>
      <c r="Y230" s="18"/>
      <c r="Z230" s="18"/>
      <c r="AA230" s="18"/>
      <c r="AB230" s="14">
        <f t="shared" si="95"/>
        <v>0</v>
      </c>
      <c r="AC230" s="14">
        <f t="shared" si="96"/>
        <v>0</v>
      </c>
      <c r="AD230" s="14">
        <f t="shared" si="97"/>
        <v>0</v>
      </c>
      <c r="AE230" s="14">
        <f t="shared" si="98"/>
        <v>0</v>
      </c>
      <c r="AF230" s="14">
        <f t="shared" si="99"/>
        <v>0</v>
      </c>
      <c r="AG230" s="14">
        <f t="shared" si="100"/>
        <v>0</v>
      </c>
      <c r="AH230" s="14">
        <f t="shared" si="101"/>
        <v>0.04</v>
      </c>
      <c r="AI230" s="14">
        <f t="shared" si="102"/>
        <v>0</v>
      </c>
      <c r="AJ230" s="14">
        <f t="shared" si="103"/>
        <v>0</v>
      </c>
      <c r="AK230" s="14">
        <f t="shared" si="104"/>
        <v>0</v>
      </c>
      <c r="AL230" s="14">
        <f t="shared" si="105"/>
        <v>0</v>
      </c>
      <c r="AM230" s="14">
        <f t="shared" si="106"/>
        <v>0</v>
      </c>
      <c r="AN230" s="14">
        <f t="shared" si="107"/>
        <v>0</v>
      </c>
      <c r="AO230" s="14">
        <f t="shared" si="108"/>
        <v>0</v>
      </c>
      <c r="AP230" s="14">
        <f t="shared" si="109"/>
        <v>0</v>
      </c>
      <c r="AQ230" s="25">
        <f t="shared" si="113"/>
        <v>0.04</v>
      </c>
      <c r="AR230" s="27">
        <f t="shared" si="114"/>
        <v>0</v>
      </c>
      <c r="AS230" s="27">
        <f t="shared" si="115"/>
        <v>615.79960000000005</v>
      </c>
      <c r="AT230" s="27">
        <f t="shared" si="116"/>
        <v>0</v>
      </c>
      <c r="AU230" s="30">
        <f t="shared" si="117"/>
        <v>923.69940000000008</v>
      </c>
      <c r="AV230" s="30">
        <f t="shared" si="118"/>
        <v>923.69940000000008</v>
      </c>
      <c r="AW230" s="30"/>
      <c r="AX230" s="36">
        <f t="shared" si="110"/>
        <v>923.69940000000008</v>
      </c>
      <c r="AY230" s="36">
        <f t="shared" si="111"/>
        <v>307.89980000000003</v>
      </c>
      <c r="AZ230" s="36">
        <f t="shared" si="112"/>
        <v>0</v>
      </c>
    </row>
    <row r="231" spans="1:52" ht="14.45" x14ac:dyDescent="0.3">
      <c r="A231" s="5" t="s">
        <v>7</v>
      </c>
      <c r="B231" s="5" t="s">
        <v>8</v>
      </c>
      <c r="C231" s="5" t="s">
        <v>1354</v>
      </c>
      <c r="D231" s="2" t="s">
        <v>275</v>
      </c>
      <c r="E231" s="2" t="s">
        <v>216</v>
      </c>
      <c r="F231" s="2" t="s">
        <v>11</v>
      </c>
      <c r="G231" s="2" t="s">
        <v>12</v>
      </c>
      <c r="H231" s="2" t="s">
        <v>13</v>
      </c>
      <c r="I231" s="18">
        <v>2132</v>
      </c>
      <c r="J231" s="18">
        <v>68269.59</v>
      </c>
      <c r="K231" s="18">
        <v>65643.829999999987</v>
      </c>
      <c r="L231" s="18">
        <v>2625.7599999999998</v>
      </c>
      <c r="M231" s="18"/>
      <c r="N231" s="18"/>
      <c r="O231" s="18"/>
      <c r="P231" s="18"/>
      <c r="Q231" s="18"/>
      <c r="R231" s="18"/>
      <c r="S231" s="18">
        <v>2625.7599999999998</v>
      </c>
      <c r="T231" s="18"/>
      <c r="U231" s="18"/>
      <c r="V231" s="18"/>
      <c r="W231" s="18"/>
      <c r="X231" s="18"/>
      <c r="Y231" s="18"/>
      <c r="Z231" s="18"/>
      <c r="AA231" s="18"/>
      <c r="AB231" s="14">
        <f t="shared" si="95"/>
        <v>0</v>
      </c>
      <c r="AC231" s="14">
        <f t="shared" si="96"/>
        <v>0</v>
      </c>
      <c r="AD231" s="14">
        <f t="shared" si="97"/>
        <v>0</v>
      </c>
      <c r="AE231" s="14">
        <f t="shared" si="98"/>
        <v>0</v>
      </c>
      <c r="AF231" s="14">
        <f t="shared" si="99"/>
        <v>0</v>
      </c>
      <c r="AG231" s="14">
        <f t="shared" si="100"/>
        <v>0</v>
      </c>
      <c r="AH231" s="14">
        <f t="shared" si="101"/>
        <v>0.04</v>
      </c>
      <c r="AI231" s="14">
        <f t="shared" si="102"/>
        <v>0</v>
      </c>
      <c r="AJ231" s="14">
        <f t="shared" si="103"/>
        <v>0</v>
      </c>
      <c r="AK231" s="14">
        <f t="shared" si="104"/>
        <v>0</v>
      </c>
      <c r="AL231" s="14">
        <f t="shared" si="105"/>
        <v>0</v>
      </c>
      <c r="AM231" s="14">
        <f t="shared" si="106"/>
        <v>0</v>
      </c>
      <c r="AN231" s="14">
        <f t="shared" si="107"/>
        <v>0</v>
      </c>
      <c r="AO231" s="14">
        <f t="shared" si="108"/>
        <v>0</v>
      </c>
      <c r="AP231" s="14">
        <f t="shared" si="109"/>
        <v>0</v>
      </c>
      <c r="AQ231" s="25">
        <f t="shared" si="113"/>
        <v>0.04</v>
      </c>
      <c r="AR231" s="27">
        <f t="shared" si="114"/>
        <v>0</v>
      </c>
      <c r="AS231" s="27">
        <f t="shared" si="115"/>
        <v>2625.7531999999997</v>
      </c>
      <c r="AT231" s="27">
        <f t="shared" si="116"/>
        <v>0</v>
      </c>
      <c r="AU231" s="30">
        <f t="shared" si="117"/>
        <v>3938.6297999999992</v>
      </c>
      <c r="AV231" s="30">
        <f t="shared" si="118"/>
        <v>3938.6297999999992</v>
      </c>
      <c r="AW231" s="30"/>
      <c r="AX231" s="36">
        <f t="shared" si="110"/>
        <v>3938.6297999999992</v>
      </c>
      <c r="AY231" s="36">
        <f t="shared" si="111"/>
        <v>1312.8765999999996</v>
      </c>
      <c r="AZ231" s="36">
        <f t="shared" si="112"/>
        <v>0</v>
      </c>
    </row>
    <row r="232" spans="1:52" ht="14.45" x14ac:dyDescent="0.3">
      <c r="A232" s="5" t="s">
        <v>7</v>
      </c>
      <c r="B232" s="5" t="s">
        <v>8</v>
      </c>
      <c r="C232" s="5" t="s">
        <v>1354</v>
      </c>
      <c r="D232" s="2" t="s">
        <v>276</v>
      </c>
      <c r="E232" s="2" t="s">
        <v>216</v>
      </c>
      <c r="F232" s="2" t="s">
        <v>11</v>
      </c>
      <c r="G232" s="2" t="s">
        <v>12</v>
      </c>
      <c r="H232" s="2" t="s">
        <v>13</v>
      </c>
      <c r="I232" s="18">
        <v>558</v>
      </c>
      <c r="J232" s="18">
        <v>15871.75</v>
      </c>
      <c r="K232" s="18">
        <v>15261.3</v>
      </c>
      <c r="L232" s="18">
        <v>610.45000000000005</v>
      </c>
      <c r="M232" s="18"/>
      <c r="N232" s="18"/>
      <c r="O232" s="18"/>
      <c r="P232" s="18"/>
      <c r="Q232" s="18"/>
      <c r="R232" s="18"/>
      <c r="S232" s="18">
        <v>610.45000000000005</v>
      </c>
      <c r="T232" s="18"/>
      <c r="U232" s="18"/>
      <c r="V232" s="18"/>
      <c r="W232" s="18"/>
      <c r="X232" s="18"/>
      <c r="Y232" s="18"/>
      <c r="Z232" s="18"/>
      <c r="AA232" s="18"/>
      <c r="AB232" s="14">
        <f t="shared" si="95"/>
        <v>0</v>
      </c>
      <c r="AC232" s="14">
        <f t="shared" si="96"/>
        <v>0</v>
      </c>
      <c r="AD232" s="14">
        <f t="shared" si="97"/>
        <v>0</v>
      </c>
      <c r="AE232" s="14">
        <f t="shared" si="98"/>
        <v>0</v>
      </c>
      <c r="AF232" s="14">
        <f t="shared" si="99"/>
        <v>0</v>
      </c>
      <c r="AG232" s="14">
        <f t="shared" si="100"/>
        <v>0</v>
      </c>
      <c r="AH232" s="14">
        <f t="shared" si="101"/>
        <v>0.04</v>
      </c>
      <c r="AI232" s="14">
        <f t="shared" si="102"/>
        <v>0</v>
      </c>
      <c r="AJ232" s="14">
        <f t="shared" si="103"/>
        <v>0</v>
      </c>
      <c r="AK232" s="14">
        <f t="shared" si="104"/>
        <v>0</v>
      </c>
      <c r="AL232" s="14">
        <f t="shared" si="105"/>
        <v>0</v>
      </c>
      <c r="AM232" s="14">
        <f t="shared" si="106"/>
        <v>0</v>
      </c>
      <c r="AN232" s="14">
        <f t="shared" si="107"/>
        <v>0</v>
      </c>
      <c r="AO232" s="14">
        <f t="shared" si="108"/>
        <v>0</v>
      </c>
      <c r="AP232" s="14">
        <f t="shared" si="109"/>
        <v>0</v>
      </c>
      <c r="AQ232" s="25">
        <f t="shared" si="113"/>
        <v>0.04</v>
      </c>
      <c r="AR232" s="27">
        <f t="shared" si="114"/>
        <v>0</v>
      </c>
      <c r="AS232" s="27">
        <f t="shared" si="115"/>
        <v>610.452</v>
      </c>
      <c r="AT232" s="27">
        <f t="shared" si="116"/>
        <v>0</v>
      </c>
      <c r="AU232" s="30">
        <f t="shared" si="117"/>
        <v>915.67799999999988</v>
      </c>
      <c r="AV232" s="30">
        <f t="shared" si="118"/>
        <v>915.67799999999988</v>
      </c>
      <c r="AW232" s="30"/>
      <c r="AX232" s="36">
        <f t="shared" si="110"/>
        <v>915.67799999999988</v>
      </c>
      <c r="AY232" s="36">
        <f t="shared" si="111"/>
        <v>305.22599999999989</v>
      </c>
      <c r="AZ232" s="36">
        <f t="shared" si="112"/>
        <v>0</v>
      </c>
    </row>
    <row r="233" spans="1:52" ht="14.45" x14ac:dyDescent="0.3">
      <c r="A233" s="5" t="s">
        <v>7</v>
      </c>
      <c r="B233" s="5" t="s">
        <v>8</v>
      </c>
      <c r="C233" s="5" t="s">
        <v>1354</v>
      </c>
      <c r="D233" s="2" t="s">
        <v>277</v>
      </c>
      <c r="E233" s="2" t="s">
        <v>216</v>
      </c>
      <c r="F233" s="2" t="s">
        <v>11</v>
      </c>
      <c r="G233" s="2" t="s">
        <v>12</v>
      </c>
      <c r="H233" s="2" t="s">
        <v>13</v>
      </c>
      <c r="I233" s="18">
        <v>2130</v>
      </c>
      <c r="J233" s="18">
        <v>59035</v>
      </c>
      <c r="K233" s="18">
        <v>56764.42</v>
      </c>
      <c r="L233" s="18">
        <v>2270.58</v>
      </c>
      <c r="M233" s="18"/>
      <c r="N233" s="18"/>
      <c r="O233" s="18"/>
      <c r="P233" s="18"/>
      <c r="Q233" s="18"/>
      <c r="R233" s="18"/>
      <c r="S233" s="18">
        <v>2270.58</v>
      </c>
      <c r="T233" s="18"/>
      <c r="U233" s="18"/>
      <c r="V233" s="18"/>
      <c r="W233" s="18"/>
      <c r="X233" s="18"/>
      <c r="Y233" s="18"/>
      <c r="Z233" s="18"/>
      <c r="AA233" s="18"/>
      <c r="AB233" s="14">
        <f t="shared" si="95"/>
        <v>0</v>
      </c>
      <c r="AC233" s="14">
        <f t="shared" si="96"/>
        <v>0</v>
      </c>
      <c r="AD233" s="14">
        <f t="shared" si="97"/>
        <v>0</v>
      </c>
      <c r="AE233" s="14">
        <f t="shared" si="98"/>
        <v>0</v>
      </c>
      <c r="AF233" s="14">
        <f t="shared" si="99"/>
        <v>0</v>
      </c>
      <c r="AG233" s="14">
        <f t="shared" si="100"/>
        <v>0</v>
      </c>
      <c r="AH233" s="14">
        <f t="shared" si="101"/>
        <v>0.04</v>
      </c>
      <c r="AI233" s="14">
        <f t="shared" si="102"/>
        <v>0</v>
      </c>
      <c r="AJ233" s="14">
        <f t="shared" si="103"/>
        <v>0</v>
      </c>
      <c r="AK233" s="14">
        <f t="shared" si="104"/>
        <v>0</v>
      </c>
      <c r="AL233" s="14">
        <f t="shared" si="105"/>
        <v>0</v>
      </c>
      <c r="AM233" s="14">
        <f t="shared" si="106"/>
        <v>0</v>
      </c>
      <c r="AN233" s="14">
        <f t="shared" si="107"/>
        <v>0</v>
      </c>
      <c r="AO233" s="14">
        <f t="shared" si="108"/>
        <v>0</v>
      </c>
      <c r="AP233" s="14">
        <f t="shared" si="109"/>
        <v>0</v>
      </c>
      <c r="AQ233" s="25">
        <f t="shared" si="113"/>
        <v>0.04</v>
      </c>
      <c r="AR233" s="27">
        <f t="shared" si="114"/>
        <v>0</v>
      </c>
      <c r="AS233" s="27">
        <f t="shared" si="115"/>
        <v>2270.5767999999998</v>
      </c>
      <c r="AT233" s="27">
        <f t="shared" si="116"/>
        <v>0</v>
      </c>
      <c r="AU233" s="30">
        <f t="shared" si="117"/>
        <v>3405.8651999999997</v>
      </c>
      <c r="AV233" s="30">
        <f t="shared" si="118"/>
        <v>3405.8651999999997</v>
      </c>
      <c r="AW233" s="30"/>
      <c r="AX233" s="36">
        <f t="shared" si="110"/>
        <v>3405.8651999999997</v>
      </c>
      <c r="AY233" s="36">
        <f t="shared" si="111"/>
        <v>1135.2883999999999</v>
      </c>
      <c r="AZ233" s="36">
        <f t="shared" si="112"/>
        <v>0</v>
      </c>
    </row>
    <row r="234" spans="1:52" ht="14.45" x14ac:dyDescent="0.3">
      <c r="A234" s="5" t="s">
        <v>7</v>
      </c>
      <c r="B234" s="5" t="s">
        <v>8</v>
      </c>
      <c r="C234" s="5" t="s">
        <v>1354</v>
      </c>
      <c r="D234" s="2" t="s">
        <v>278</v>
      </c>
      <c r="E234" s="2" t="s">
        <v>10</v>
      </c>
      <c r="F234" s="2" t="s">
        <v>11</v>
      </c>
      <c r="G234" s="2" t="s">
        <v>12</v>
      </c>
      <c r="H234" s="2" t="s">
        <v>13</v>
      </c>
      <c r="I234" s="18">
        <v>2090</v>
      </c>
      <c r="J234" s="18">
        <v>56861.380000000005</v>
      </c>
      <c r="K234" s="18">
        <v>54674.400000000001</v>
      </c>
      <c r="L234" s="18">
        <v>2186.98</v>
      </c>
      <c r="M234" s="18"/>
      <c r="N234" s="18"/>
      <c r="O234" s="18"/>
      <c r="P234" s="18"/>
      <c r="Q234" s="18"/>
      <c r="R234" s="18"/>
      <c r="S234" s="18">
        <v>2186.98</v>
      </c>
      <c r="T234" s="18"/>
      <c r="U234" s="18"/>
      <c r="V234" s="18"/>
      <c r="W234" s="18"/>
      <c r="X234" s="18"/>
      <c r="Y234" s="18"/>
      <c r="Z234" s="18"/>
      <c r="AA234" s="18"/>
      <c r="AB234" s="14">
        <f t="shared" si="95"/>
        <v>0</v>
      </c>
      <c r="AC234" s="14">
        <f t="shared" si="96"/>
        <v>0</v>
      </c>
      <c r="AD234" s="14">
        <f t="shared" si="97"/>
        <v>0</v>
      </c>
      <c r="AE234" s="14">
        <f t="shared" si="98"/>
        <v>0</v>
      </c>
      <c r="AF234" s="14">
        <f t="shared" si="99"/>
        <v>0</v>
      </c>
      <c r="AG234" s="14">
        <f t="shared" si="100"/>
        <v>0</v>
      </c>
      <c r="AH234" s="14">
        <f t="shared" si="101"/>
        <v>0.04</v>
      </c>
      <c r="AI234" s="14">
        <f t="shared" si="102"/>
        <v>0</v>
      </c>
      <c r="AJ234" s="14">
        <f t="shared" si="103"/>
        <v>0</v>
      </c>
      <c r="AK234" s="14">
        <f t="shared" si="104"/>
        <v>0</v>
      </c>
      <c r="AL234" s="14">
        <f t="shared" si="105"/>
        <v>0</v>
      </c>
      <c r="AM234" s="14">
        <f t="shared" si="106"/>
        <v>0</v>
      </c>
      <c r="AN234" s="14">
        <f t="shared" si="107"/>
        <v>0</v>
      </c>
      <c r="AO234" s="14">
        <f t="shared" si="108"/>
        <v>0</v>
      </c>
      <c r="AP234" s="14">
        <f t="shared" si="109"/>
        <v>0</v>
      </c>
      <c r="AQ234" s="25">
        <f t="shared" si="113"/>
        <v>0.04</v>
      </c>
      <c r="AR234" s="27">
        <f t="shared" si="114"/>
        <v>0</v>
      </c>
      <c r="AS234" s="27">
        <f t="shared" si="115"/>
        <v>2186.9760000000001</v>
      </c>
      <c r="AT234" s="27">
        <f t="shared" si="116"/>
        <v>0</v>
      </c>
      <c r="AU234" s="30">
        <f t="shared" si="117"/>
        <v>3280.4639999999999</v>
      </c>
      <c r="AV234" s="30">
        <f t="shared" si="118"/>
        <v>3280.4639999999999</v>
      </c>
      <c r="AW234" s="30"/>
      <c r="AX234" s="36">
        <f t="shared" si="110"/>
        <v>3280.4639999999999</v>
      </c>
      <c r="AY234" s="36">
        <f t="shared" si="111"/>
        <v>1093.4879999999998</v>
      </c>
      <c r="AZ234" s="36">
        <f t="shared" si="112"/>
        <v>0</v>
      </c>
    </row>
    <row r="235" spans="1:52" ht="14.45" x14ac:dyDescent="0.3">
      <c r="A235" s="5" t="s">
        <v>7</v>
      </c>
      <c r="B235" s="5" t="s">
        <v>8</v>
      </c>
      <c r="C235" s="5" t="s">
        <v>1354</v>
      </c>
      <c r="D235" s="2" t="s">
        <v>278</v>
      </c>
      <c r="E235" s="2" t="s">
        <v>216</v>
      </c>
      <c r="F235" s="2" t="s">
        <v>11</v>
      </c>
      <c r="G235" s="2" t="s">
        <v>12</v>
      </c>
      <c r="H235" s="2" t="s">
        <v>13</v>
      </c>
      <c r="I235" s="18">
        <v>1008</v>
      </c>
      <c r="J235" s="18">
        <v>18439.95</v>
      </c>
      <c r="K235" s="18">
        <v>17730.72</v>
      </c>
      <c r="L235" s="18">
        <v>709.23</v>
      </c>
      <c r="M235" s="18"/>
      <c r="N235" s="18"/>
      <c r="O235" s="18"/>
      <c r="P235" s="18"/>
      <c r="Q235" s="18"/>
      <c r="R235" s="18"/>
      <c r="S235" s="18">
        <v>709.23</v>
      </c>
      <c r="T235" s="18"/>
      <c r="U235" s="18"/>
      <c r="V235" s="18"/>
      <c r="W235" s="18"/>
      <c r="X235" s="18"/>
      <c r="Y235" s="18"/>
      <c r="Z235" s="18"/>
      <c r="AA235" s="18"/>
      <c r="AB235" s="14">
        <f t="shared" si="95"/>
        <v>0</v>
      </c>
      <c r="AC235" s="14">
        <f t="shared" si="96"/>
        <v>0</v>
      </c>
      <c r="AD235" s="14">
        <f t="shared" si="97"/>
        <v>0</v>
      </c>
      <c r="AE235" s="14">
        <f t="shared" si="98"/>
        <v>0</v>
      </c>
      <c r="AF235" s="14">
        <f t="shared" si="99"/>
        <v>0</v>
      </c>
      <c r="AG235" s="14">
        <f t="shared" si="100"/>
        <v>0</v>
      </c>
      <c r="AH235" s="14">
        <f t="shared" si="101"/>
        <v>0.04</v>
      </c>
      <c r="AI235" s="14">
        <f t="shared" si="102"/>
        <v>0</v>
      </c>
      <c r="AJ235" s="14">
        <f t="shared" si="103"/>
        <v>0</v>
      </c>
      <c r="AK235" s="14">
        <f t="shared" si="104"/>
        <v>0</v>
      </c>
      <c r="AL235" s="14">
        <f t="shared" si="105"/>
        <v>0</v>
      </c>
      <c r="AM235" s="14">
        <f t="shared" si="106"/>
        <v>0</v>
      </c>
      <c r="AN235" s="14">
        <f t="shared" si="107"/>
        <v>0</v>
      </c>
      <c r="AO235" s="14">
        <f t="shared" si="108"/>
        <v>0</v>
      </c>
      <c r="AP235" s="14">
        <f t="shared" si="109"/>
        <v>0</v>
      </c>
      <c r="AQ235" s="25">
        <f t="shared" si="113"/>
        <v>0.04</v>
      </c>
      <c r="AR235" s="27">
        <f t="shared" si="114"/>
        <v>0</v>
      </c>
      <c r="AS235" s="27">
        <f t="shared" si="115"/>
        <v>709.22880000000009</v>
      </c>
      <c r="AT235" s="27">
        <f t="shared" si="116"/>
        <v>0</v>
      </c>
      <c r="AU235" s="30">
        <f t="shared" si="117"/>
        <v>1063.8432</v>
      </c>
      <c r="AV235" s="30">
        <f t="shared" si="118"/>
        <v>1063.8432</v>
      </c>
      <c r="AW235" s="30"/>
      <c r="AX235" s="36">
        <f t="shared" si="110"/>
        <v>1063.8432</v>
      </c>
      <c r="AY235" s="36">
        <f t="shared" si="111"/>
        <v>354.61439999999993</v>
      </c>
      <c r="AZ235" s="36">
        <f t="shared" si="112"/>
        <v>0</v>
      </c>
    </row>
    <row r="236" spans="1:52" ht="14.45" x14ac:dyDescent="0.3">
      <c r="A236" s="5" t="s">
        <v>7</v>
      </c>
      <c r="B236" s="5" t="s">
        <v>8</v>
      </c>
      <c r="C236" s="5" t="s">
        <v>1354</v>
      </c>
      <c r="D236" s="2" t="s">
        <v>279</v>
      </c>
      <c r="E236" s="2" t="s">
        <v>10</v>
      </c>
      <c r="F236" s="2" t="s">
        <v>11</v>
      </c>
      <c r="G236" s="2" t="s">
        <v>12</v>
      </c>
      <c r="H236" s="2" t="s">
        <v>13</v>
      </c>
      <c r="I236" s="18">
        <v>2926</v>
      </c>
      <c r="J236" s="18">
        <v>54470.420000000006</v>
      </c>
      <c r="K236" s="18">
        <v>52375.399999999994</v>
      </c>
      <c r="L236" s="18">
        <v>2095.02</v>
      </c>
      <c r="M236" s="18"/>
      <c r="N236" s="18"/>
      <c r="O236" s="18"/>
      <c r="P236" s="18"/>
      <c r="Q236" s="18"/>
      <c r="R236" s="18"/>
      <c r="S236" s="18">
        <v>2095.02</v>
      </c>
      <c r="T236" s="18"/>
      <c r="U236" s="18"/>
      <c r="V236" s="18"/>
      <c r="W236" s="18"/>
      <c r="X236" s="18"/>
      <c r="Y236" s="18"/>
      <c r="Z236" s="18"/>
      <c r="AA236" s="18"/>
      <c r="AB236" s="14">
        <f t="shared" si="95"/>
        <v>0</v>
      </c>
      <c r="AC236" s="14">
        <f t="shared" si="96"/>
        <v>0</v>
      </c>
      <c r="AD236" s="14">
        <f t="shared" si="97"/>
        <v>0</v>
      </c>
      <c r="AE236" s="14">
        <f t="shared" si="98"/>
        <v>0</v>
      </c>
      <c r="AF236" s="14">
        <f t="shared" si="99"/>
        <v>0</v>
      </c>
      <c r="AG236" s="14">
        <f t="shared" si="100"/>
        <v>0</v>
      </c>
      <c r="AH236" s="14">
        <f t="shared" si="101"/>
        <v>0.04</v>
      </c>
      <c r="AI236" s="14">
        <f t="shared" si="102"/>
        <v>0</v>
      </c>
      <c r="AJ236" s="14">
        <f t="shared" si="103"/>
        <v>0</v>
      </c>
      <c r="AK236" s="14">
        <f t="shared" si="104"/>
        <v>0</v>
      </c>
      <c r="AL236" s="14">
        <f t="shared" si="105"/>
        <v>0</v>
      </c>
      <c r="AM236" s="14">
        <f t="shared" si="106"/>
        <v>0</v>
      </c>
      <c r="AN236" s="14">
        <f t="shared" si="107"/>
        <v>0</v>
      </c>
      <c r="AO236" s="14">
        <f t="shared" si="108"/>
        <v>0</v>
      </c>
      <c r="AP236" s="14">
        <f t="shared" si="109"/>
        <v>0</v>
      </c>
      <c r="AQ236" s="25">
        <f t="shared" si="113"/>
        <v>0.04</v>
      </c>
      <c r="AR236" s="27">
        <f t="shared" si="114"/>
        <v>0</v>
      </c>
      <c r="AS236" s="27">
        <f t="shared" si="115"/>
        <v>2095.0159999999996</v>
      </c>
      <c r="AT236" s="27">
        <f t="shared" si="116"/>
        <v>0</v>
      </c>
      <c r="AU236" s="30">
        <f t="shared" si="117"/>
        <v>3142.5239999999994</v>
      </c>
      <c r="AV236" s="30">
        <f t="shared" si="118"/>
        <v>3142.5239999999994</v>
      </c>
      <c r="AW236" s="30"/>
      <c r="AX236" s="36">
        <f t="shared" si="110"/>
        <v>3142.5239999999994</v>
      </c>
      <c r="AY236" s="36">
        <f t="shared" si="111"/>
        <v>1047.5079999999998</v>
      </c>
      <c r="AZ236" s="36">
        <f t="shared" si="112"/>
        <v>0</v>
      </c>
    </row>
    <row r="237" spans="1:52" ht="14.45" x14ac:dyDescent="0.3">
      <c r="A237" s="5" t="s">
        <v>7</v>
      </c>
      <c r="B237" s="5" t="s">
        <v>8</v>
      </c>
      <c r="C237" s="5" t="s">
        <v>1354</v>
      </c>
      <c r="D237" s="2" t="s">
        <v>279</v>
      </c>
      <c r="E237" s="2" t="s">
        <v>216</v>
      </c>
      <c r="F237" s="2" t="s">
        <v>11</v>
      </c>
      <c r="G237" s="2" t="s">
        <v>12</v>
      </c>
      <c r="H237" s="2" t="s">
        <v>13</v>
      </c>
      <c r="I237" s="18">
        <v>2262</v>
      </c>
      <c r="J237" s="18">
        <v>42018.2</v>
      </c>
      <c r="K237" s="18">
        <v>40402.119999999995</v>
      </c>
      <c r="L237" s="18">
        <v>1616.0800000000002</v>
      </c>
      <c r="M237" s="18"/>
      <c r="N237" s="18"/>
      <c r="O237" s="18"/>
      <c r="P237" s="18"/>
      <c r="Q237" s="18"/>
      <c r="R237" s="18"/>
      <c r="S237" s="18">
        <v>1616.0800000000002</v>
      </c>
      <c r="T237" s="18"/>
      <c r="U237" s="18"/>
      <c r="V237" s="18"/>
      <c r="W237" s="18"/>
      <c r="X237" s="18"/>
      <c r="Y237" s="18"/>
      <c r="Z237" s="18"/>
      <c r="AA237" s="18"/>
      <c r="AB237" s="14">
        <f t="shared" si="95"/>
        <v>0</v>
      </c>
      <c r="AC237" s="14">
        <f t="shared" si="96"/>
        <v>0</v>
      </c>
      <c r="AD237" s="14">
        <f t="shared" si="97"/>
        <v>0</v>
      </c>
      <c r="AE237" s="14">
        <f t="shared" si="98"/>
        <v>0</v>
      </c>
      <c r="AF237" s="14">
        <f t="shared" si="99"/>
        <v>0</v>
      </c>
      <c r="AG237" s="14">
        <f t="shared" si="100"/>
        <v>0</v>
      </c>
      <c r="AH237" s="14">
        <f t="shared" si="101"/>
        <v>0.04</v>
      </c>
      <c r="AI237" s="14">
        <f t="shared" si="102"/>
        <v>0</v>
      </c>
      <c r="AJ237" s="14">
        <f t="shared" si="103"/>
        <v>0</v>
      </c>
      <c r="AK237" s="14">
        <f t="shared" si="104"/>
        <v>0</v>
      </c>
      <c r="AL237" s="14">
        <f t="shared" si="105"/>
        <v>0</v>
      </c>
      <c r="AM237" s="14">
        <f t="shared" si="106"/>
        <v>0</v>
      </c>
      <c r="AN237" s="14">
        <f t="shared" si="107"/>
        <v>0</v>
      </c>
      <c r="AO237" s="14">
        <f t="shared" si="108"/>
        <v>0</v>
      </c>
      <c r="AP237" s="14">
        <f t="shared" si="109"/>
        <v>0</v>
      </c>
      <c r="AQ237" s="25">
        <f t="shared" si="113"/>
        <v>0.04</v>
      </c>
      <c r="AR237" s="27">
        <f t="shared" si="114"/>
        <v>0</v>
      </c>
      <c r="AS237" s="27">
        <f t="shared" si="115"/>
        <v>1616.0847999999999</v>
      </c>
      <c r="AT237" s="27">
        <f t="shared" si="116"/>
        <v>0</v>
      </c>
      <c r="AU237" s="30">
        <f t="shared" si="117"/>
        <v>2424.1271999999994</v>
      </c>
      <c r="AV237" s="30">
        <f t="shared" si="118"/>
        <v>2424.1271999999994</v>
      </c>
      <c r="AW237" s="30"/>
      <c r="AX237" s="36">
        <f t="shared" si="110"/>
        <v>2424.1271999999994</v>
      </c>
      <c r="AY237" s="36">
        <f t="shared" si="111"/>
        <v>808.04239999999959</v>
      </c>
      <c r="AZ237" s="36">
        <f t="shared" si="112"/>
        <v>0</v>
      </c>
    </row>
    <row r="238" spans="1:52" ht="14.45" x14ac:dyDescent="0.3">
      <c r="A238" s="5" t="s">
        <v>7</v>
      </c>
      <c r="B238" s="5" t="s">
        <v>8</v>
      </c>
      <c r="C238" s="5" t="s">
        <v>1354</v>
      </c>
      <c r="D238" s="2" t="s">
        <v>280</v>
      </c>
      <c r="E238" s="2" t="s">
        <v>10</v>
      </c>
      <c r="F238" s="2" t="s">
        <v>11</v>
      </c>
      <c r="G238" s="2" t="s">
        <v>12</v>
      </c>
      <c r="H238" s="2" t="s">
        <v>13</v>
      </c>
      <c r="I238" s="18">
        <v>18446</v>
      </c>
      <c r="J238" s="18">
        <v>337651.70999999996</v>
      </c>
      <c r="K238" s="18">
        <v>324665.12000000005</v>
      </c>
      <c r="L238" s="18">
        <v>12986.59</v>
      </c>
      <c r="M238" s="18"/>
      <c r="N238" s="18"/>
      <c r="O238" s="18"/>
      <c r="P238" s="18"/>
      <c r="Q238" s="18"/>
      <c r="R238" s="18"/>
      <c r="S238" s="18">
        <v>12986.59</v>
      </c>
      <c r="T238" s="18"/>
      <c r="U238" s="18"/>
      <c r="V238" s="18"/>
      <c r="W238" s="18"/>
      <c r="X238" s="18"/>
      <c r="Y238" s="18"/>
      <c r="Z238" s="18"/>
      <c r="AA238" s="18"/>
      <c r="AB238" s="14">
        <f t="shared" si="95"/>
        <v>0</v>
      </c>
      <c r="AC238" s="14">
        <f t="shared" si="96"/>
        <v>0</v>
      </c>
      <c r="AD238" s="14">
        <f t="shared" si="97"/>
        <v>0</v>
      </c>
      <c r="AE238" s="14">
        <f t="shared" si="98"/>
        <v>0</v>
      </c>
      <c r="AF238" s="14">
        <f t="shared" si="99"/>
        <v>0</v>
      </c>
      <c r="AG238" s="14">
        <f t="shared" si="100"/>
        <v>0</v>
      </c>
      <c r="AH238" s="14">
        <f t="shared" si="101"/>
        <v>0.04</v>
      </c>
      <c r="AI238" s="14">
        <f t="shared" si="102"/>
        <v>0</v>
      </c>
      <c r="AJ238" s="14">
        <f t="shared" si="103"/>
        <v>0</v>
      </c>
      <c r="AK238" s="14">
        <f t="shared" si="104"/>
        <v>0</v>
      </c>
      <c r="AL238" s="14">
        <f t="shared" si="105"/>
        <v>0</v>
      </c>
      <c r="AM238" s="14">
        <f t="shared" si="106"/>
        <v>0</v>
      </c>
      <c r="AN238" s="14">
        <f t="shared" si="107"/>
        <v>0</v>
      </c>
      <c r="AO238" s="14">
        <f t="shared" si="108"/>
        <v>0</v>
      </c>
      <c r="AP238" s="14">
        <f t="shared" si="109"/>
        <v>0</v>
      </c>
      <c r="AQ238" s="25">
        <f t="shared" si="113"/>
        <v>0.04</v>
      </c>
      <c r="AR238" s="27">
        <f t="shared" si="114"/>
        <v>0</v>
      </c>
      <c r="AS238" s="27">
        <f t="shared" si="115"/>
        <v>12986.604800000003</v>
      </c>
      <c r="AT238" s="27">
        <f t="shared" si="116"/>
        <v>0</v>
      </c>
      <c r="AU238" s="30">
        <f t="shared" si="117"/>
        <v>19479.907200000001</v>
      </c>
      <c r="AV238" s="30">
        <f t="shared" si="118"/>
        <v>19479.907200000001</v>
      </c>
      <c r="AW238" s="30"/>
      <c r="AX238" s="36">
        <f t="shared" si="110"/>
        <v>19479.907200000001</v>
      </c>
      <c r="AY238" s="36">
        <f t="shared" si="111"/>
        <v>6493.3023999999987</v>
      </c>
      <c r="AZ238" s="36">
        <f t="shared" si="112"/>
        <v>0</v>
      </c>
    </row>
    <row r="239" spans="1:52" ht="14.45" x14ac:dyDescent="0.3">
      <c r="A239" s="5" t="s">
        <v>7</v>
      </c>
      <c r="B239" s="5" t="s">
        <v>8</v>
      </c>
      <c r="C239" s="5" t="s">
        <v>1354</v>
      </c>
      <c r="D239" s="2" t="s">
        <v>280</v>
      </c>
      <c r="E239" s="2" t="s">
        <v>216</v>
      </c>
      <c r="F239" s="2" t="s">
        <v>11</v>
      </c>
      <c r="G239" s="2" t="s">
        <v>12</v>
      </c>
      <c r="H239" s="2" t="s">
        <v>13</v>
      </c>
      <c r="I239" s="18">
        <v>20554</v>
      </c>
      <c r="J239" s="18">
        <v>376257.72000000003</v>
      </c>
      <c r="K239" s="18">
        <v>361786.26</v>
      </c>
      <c r="L239" s="18">
        <v>14471.46</v>
      </c>
      <c r="M239" s="18"/>
      <c r="N239" s="18"/>
      <c r="O239" s="18"/>
      <c r="P239" s="18"/>
      <c r="Q239" s="18"/>
      <c r="R239" s="18"/>
      <c r="S239" s="18">
        <v>14471.46</v>
      </c>
      <c r="T239" s="18"/>
      <c r="U239" s="18"/>
      <c r="V239" s="18"/>
      <c r="W239" s="18"/>
      <c r="X239" s="18"/>
      <c r="Y239" s="18"/>
      <c r="Z239" s="18"/>
      <c r="AA239" s="18"/>
      <c r="AB239" s="14">
        <f t="shared" si="95"/>
        <v>0</v>
      </c>
      <c r="AC239" s="14">
        <f t="shared" si="96"/>
        <v>0</v>
      </c>
      <c r="AD239" s="14">
        <f t="shared" si="97"/>
        <v>0</v>
      </c>
      <c r="AE239" s="14">
        <f t="shared" si="98"/>
        <v>0</v>
      </c>
      <c r="AF239" s="14">
        <f t="shared" si="99"/>
        <v>0</v>
      </c>
      <c r="AG239" s="14">
        <f t="shared" si="100"/>
        <v>0</v>
      </c>
      <c r="AH239" s="14">
        <f t="shared" si="101"/>
        <v>0.04</v>
      </c>
      <c r="AI239" s="14">
        <f t="shared" si="102"/>
        <v>0</v>
      </c>
      <c r="AJ239" s="14">
        <f t="shared" si="103"/>
        <v>0</v>
      </c>
      <c r="AK239" s="14">
        <f t="shared" si="104"/>
        <v>0</v>
      </c>
      <c r="AL239" s="14">
        <f t="shared" si="105"/>
        <v>0</v>
      </c>
      <c r="AM239" s="14">
        <f t="shared" si="106"/>
        <v>0</v>
      </c>
      <c r="AN239" s="14">
        <f t="shared" si="107"/>
        <v>0</v>
      </c>
      <c r="AO239" s="14">
        <f t="shared" si="108"/>
        <v>0</v>
      </c>
      <c r="AP239" s="14">
        <f t="shared" si="109"/>
        <v>0</v>
      </c>
      <c r="AQ239" s="25">
        <f t="shared" si="113"/>
        <v>0.04</v>
      </c>
      <c r="AR239" s="27">
        <f t="shared" si="114"/>
        <v>0</v>
      </c>
      <c r="AS239" s="27">
        <f t="shared" si="115"/>
        <v>14471.450400000002</v>
      </c>
      <c r="AT239" s="27">
        <f t="shared" si="116"/>
        <v>0</v>
      </c>
      <c r="AU239" s="30">
        <f t="shared" si="117"/>
        <v>21707.175599999999</v>
      </c>
      <c r="AV239" s="30">
        <f t="shared" si="118"/>
        <v>21707.175599999999</v>
      </c>
      <c r="AW239" s="30"/>
      <c r="AX239" s="36">
        <f t="shared" si="110"/>
        <v>21707.175599999999</v>
      </c>
      <c r="AY239" s="36">
        <f t="shared" si="111"/>
        <v>7235.7251999999971</v>
      </c>
      <c r="AZ239" s="36">
        <f t="shared" si="112"/>
        <v>0</v>
      </c>
    </row>
    <row r="240" spans="1:52" ht="14.45" x14ac:dyDescent="0.3">
      <c r="A240" s="5" t="s">
        <v>7</v>
      </c>
      <c r="B240" s="5" t="s">
        <v>8</v>
      </c>
      <c r="C240" s="5" t="s">
        <v>1354</v>
      </c>
      <c r="D240" s="2" t="s">
        <v>281</v>
      </c>
      <c r="E240" s="2" t="s">
        <v>10</v>
      </c>
      <c r="F240" s="2" t="s">
        <v>11</v>
      </c>
      <c r="G240" s="2" t="s">
        <v>12</v>
      </c>
      <c r="H240" s="2" t="s">
        <v>13</v>
      </c>
      <c r="I240" s="18">
        <v>1613</v>
      </c>
      <c r="J240" s="18">
        <v>36737.69</v>
      </c>
      <c r="K240" s="18">
        <v>35324.699999999997</v>
      </c>
      <c r="L240" s="18">
        <v>1412.9900000000002</v>
      </c>
      <c r="M240" s="18"/>
      <c r="N240" s="18"/>
      <c r="O240" s="18"/>
      <c r="P240" s="18"/>
      <c r="Q240" s="18"/>
      <c r="R240" s="18"/>
      <c r="S240" s="18">
        <v>1412.9900000000002</v>
      </c>
      <c r="T240" s="18"/>
      <c r="U240" s="18"/>
      <c r="V240" s="18"/>
      <c r="W240" s="18"/>
      <c r="X240" s="18"/>
      <c r="Y240" s="18"/>
      <c r="Z240" s="18"/>
      <c r="AA240" s="18"/>
      <c r="AB240" s="14">
        <f t="shared" si="95"/>
        <v>0</v>
      </c>
      <c r="AC240" s="14">
        <f t="shared" si="96"/>
        <v>0</v>
      </c>
      <c r="AD240" s="14">
        <f t="shared" si="97"/>
        <v>0</v>
      </c>
      <c r="AE240" s="14">
        <f t="shared" si="98"/>
        <v>0</v>
      </c>
      <c r="AF240" s="14">
        <f t="shared" si="99"/>
        <v>0</v>
      </c>
      <c r="AG240" s="14">
        <f t="shared" si="100"/>
        <v>0</v>
      </c>
      <c r="AH240" s="14">
        <f t="shared" si="101"/>
        <v>0.04</v>
      </c>
      <c r="AI240" s="14">
        <f t="shared" si="102"/>
        <v>0</v>
      </c>
      <c r="AJ240" s="14">
        <f t="shared" si="103"/>
        <v>0</v>
      </c>
      <c r="AK240" s="14">
        <f t="shared" si="104"/>
        <v>0</v>
      </c>
      <c r="AL240" s="14">
        <f t="shared" si="105"/>
        <v>0</v>
      </c>
      <c r="AM240" s="14">
        <f t="shared" si="106"/>
        <v>0</v>
      </c>
      <c r="AN240" s="14">
        <f t="shared" si="107"/>
        <v>0</v>
      </c>
      <c r="AO240" s="14">
        <f t="shared" si="108"/>
        <v>0</v>
      </c>
      <c r="AP240" s="14">
        <f t="shared" si="109"/>
        <v>0</v>
      </c>
      <c r="AQ240" s="25">
        <f t="shared" si="113"/>
        <v>0.04</v>
      </c>
      <c r="AR240" s="27">
        <f t="shared" si="114"/>
        <v>0</v>
      </c>
      <c r="AS240" s="27">
        <f t="shared" si="115"/>
        <v>1412.9879999999998</v>
      </c>
      <c r="AT240" s="27">
        <f t="shared" si="116"/>
        <v>0</v>
      </c>
      <c r="AU240" s="30">
        <f t="shared" si="117"/>
        <v>2119.482</v>
      </c>
      <c r="AV240" s="30">
        <f t="shared" si="118"/>
        <v>2119.482</v>
      </c>
      <c r="AW240" s="30"/>
      <c r="AX240" s="36">
        <f t="shared" si="110"/>
        <v>2119.482</v>
      </c>
      <c r="AY240" s="36">
        <f t="shared" si="111"/>
        <v>706.49400000000014</v>
      </c>
      <c r="AZ240" s="36">
        <f t="shared" si="112"/>
        <v>0</v>
      </c>
    </row>
    <row r="241" spans="1:52" ht="14.45" x14ac:dyDescent="0.3">
      <c r="A241" s="5" t="s">
        <v>7</v>
      </c>
      <c r="B241" s="5" t="s">
        <v>8</v>
      </c>
      <c r="C241" s="5" t="s">
        <v>1354</v>
      </c>
      <c r="D241" s="2" t="s">
        <v>281</v>
      </c>
      <c r="E241" s="2" t="s">
        <v>216</v>
      </c>
      <c r="F241" s="2" t="s">
        <v>11</v>
      </c>
      <c r="G241" s="2" t="s">
        <v>12</v>
      </c>
      <c r="H241" s="2" t="s">
        <v>13</v>
      </c>
      <c r="I241" s="18">
        <v>2010</v>
      </c>
      <c r="J241" s="18">
        <v>45778.99</v>
      </c>
      <c r="K241" s="18">
        <v>44018.26</v>
      </c>
      <c r="L241" s="18">
        <v>1760.73</v>
      </c>
      <c r="M241" s="18"/>
      <c r="N241" s="18"/>
      <c r="O241" s="18"/>
      <c r="P241" s="18"/>
      <c r="Q241" s="18"/>
      <c r="R241" s="18"/>
      <c r="S241" s="18">
        <v>1760.73</v>
      </c>
      <c r="T241" s="18"/>
      <c r="U241" s="18"/>
      <c r="V241" s="18"/>
      <c r="W241" s="18"/>
      <c r="X241" s="18"/>
      <c r="Y241" s="18"/>
      <c r="Z241" s="18"/>
      <c r="AA241" s="18"/>
      <c r="AB241" s="14">
        <f t="shared" si="95"/>
        <v>0</v>
      </c>
      <c r="AC241" s="14">
        <f t="shared" si="96"/>
        <v>0</v>
      </c>
      <c r="AD241" s="14">
        <f t="shared" si="97"/>
        <v>0</v>
      </c>
      <c r="AE241" s="14">
        <f t="shared" si="98"/>
        <v>0</v>
      </c>
      <c r="AF241" s="14">
        <f t="shared" si="99"/>
        <v>0</v>
      </c>
      <c r="AG241" s="14">
        <f t="shared" si="100"/>
        <v>0</v>
      </c>
      <c r="AH241" s="14">
        <f t="shared" si="101"/>
        <v>0.04</v>
      </c>
      <c r="AI241" s="14">
        <f t="shared" si="102"/>
        <v>0</v>
      </c>
      <c r="AJ241" s="14">
        <f t="shared" si="103"/>
        <v>0</v>
      </c>
      <c r="AK241" s="14">
        <f t="shared" si="104"/>
        <v>0</v>
      </c>
      <c r="AL241" s="14">
        <f t="shared" si="105"/>
        <v>0</v>
      </c>
      <c r="AM241" s="14">
        <f t="shared" si="106"/>
        <v>0</v>
      </c>
      <c r="AN241" s="14">
        <f t="shared" si="107"/>
        <v>0</v>
      </c>
      <c r="AO241" s="14">
        <f t="shared" si="108"/>
        <v>0</v>
      </c>
      <c r="AP241" s="14">
        <f t="shared" si="109"/>
        <v>0</v>
      </c>
      <c r="AQ241" s="25">
        <f t="shared" si="113"/>
        <v>0.04</v>
      </c>
      <c r="AR241" s="27">
        <f t="shared" si="114"/>
        <v>0</v>
      </c>
      <c r="AS241" s="27">
        <f t="shared" si="115"/>
        <v>1760.7304000000001</v>
      </c>
      <c r="AT241" s="27">
        <f t="shared" si="116"/>
        <v>0</v>
      </c>
      <c r="AU241" s="30">
        <f t="shared" si="117"/>
        <v>2641.0956000000001</v>
      </c>
      <c r="AV241" s="30">
        <f t="shared" si="118"/>
        <v>2641.0956000000001</v>
      </c>
      <c r="AW241" s="30"/>
      <c r="AX241" s="36">
        <f t="shared" si="110"/>
        <v>2641.0956000000001</v>
      </c>
      <c r="AY241" s="36">
        <f t="shared" si="111"/>
        <v>880.36519999999996</v>
      </c>
      <c r="AZ241" s="36">
        <f t="shared" si="112"/>
        <v>0</v>
      </c>
    </row>
    <row r="242" spans="1:52" ht="14.45" x14ac:dyDescent="0.3">
      <c r="A242" s="5" t="s">
        <v>7</v>
      </c>
      <c r="B242" s="5" t="s">
        <v>8</v>
      </c>
      <c r="C242" s="5" t="s">
        <v>1354</v>
      </c>
      <c r="D242" s="2" t="s">
        <v>282</v>
      </c>
      <c r="E242" s="2" t="s">
        <v>10</v>
      </c>
      <c r="F242" s="2" t="s">
        <v>11</v>
      </c>
      <c r="G242" s="2" t="s">
        <v>12</v>
      </c>
      <c r="H242" s="2" t="s">
        <v>13</v>
      </c>
      <c r="I242" s="18">
        <v>500</v>
      </c>
      <c r="J242" s="18">
        <v>9256</v>
      </c>
      <c r="K242" s="18">
        <v>8900</v>
      </c>
      <c r="L242" s="18">
        <v>356</v>
      </c>
      <c r="M242" s="18"/>
      <c r="N242" s="18"/>
      <c r="O242" s="18"/>
      <c r="P242" s="18"/>
      <c r="Q242" s="18"/>
      <c r="R242" s="18"/>
      <c r="S242" s="18">
        <v>356</v>
      </c>
      <c r="T242" s="18"/>
      <c r="U242" s="18"/>
      <c r="V242" s="18"/>
      <c r="W242" s="18"/>
      <c r="X242" s="18"/>
      <c r="Y242" s="18"/>
      <c r="Z242" s="18"/>
      <c r="AA242" s="18"/>
      <c r="AB242" s="14">
        <f t="shared" si="95"/>
        <v>0</v>
      </c>
      <c r="AC242" s="14">
        <f t="shared" si="96"/>
        <v>0</v>
      </c>
      <c r="AD242" s="14">
        <f t="shared" si="97"/>
        <v>0</v>
      </c>
      <c r="AE242" s="14">
        <f t="shared" si="98"/>
        <v>0</v>
      </c>
      <c r="AF242" s="14">
        <f t="shared" si="99"/>
        <v>0</v>
      </c>
      <c r="AG242" s="14">
        <f t="shared" si="100"/>
        <v>0</v>
      </c>
      <c r="AH242" s="14">
        <f t="shared" si="101"/>
        <v>0.04</v>
      </c>
      <c r="AI242" s="14">
        <f t="shared" si="102"/>
        <v>0</v>
      </c>
      <c r="AJ242" s="14">
        <f t="shared" si="103"/>
        <v>0</v>
      </c>
      <c r="AK242" s="14">
        <f t="shared" si="104"/>
        <v>0</v>
      </c>
      <c r="AL242" s="14">
        <f t="shared" si="105"/>
        <v>0</v>
      </c>
      <c r="AM242" s="14">
        <f t="shared" si="106"/>
        <v>0</v>
      </c>
      <c r="AN242" s="14">
        <f t="shared" si="107"/>
        <v>0</v>
      </c>
      <c r="AO242" s="14">
        <f t="shared" si="108"/>
        <v>0</v>
      </c>
      <c r="AP242" s="14">
        <f t="shared" si="109"/>
        <v>0</v>
      </c>
      <c r="AQ242" s="25">
        <f t="shared" si="113"/>
        <v>0.04</v>
      </c>
      <c r="AR242" s="27">
        <f t="shared" si="114"/>
        <v>0</v>
      </c>
      <c r="AS242" s="27">
        <f t="shared" si="115"/>
        <v>356</v>
      </c>
      <c r="AT242" s="27">
        <f t="shared" si="116"/>
        <v>0</v>
      </c>
      <c r="AU242" s="30">
        <f t="shared" si="117"/>
        <v>534</v>
      </c>
      <c r="AV242" s="30">
        <f t="shared" si="118"/>
        <v>534</v>
      </c>
      <c r="AW242" s="30"/>
      <c r="AX242" s="36">
        <f t="shared" si="110"/>
        <v>534</v>
      </c>
      <c r="AY242" s="36">
        <f t="shared" si="111"/>
        <v>178</v>
      </c>
      <c r="AZ242" s="36">
        <f t="shared" si="112"/>
        <v>0</v>
      </c>
    </row>
    <row r="243" spans="1:52" ht="14.45" x14ac:dyDescent="0.3">
      <c r="A243" s="5" t="s">
        <v>7</v>
      </c>
      <c r="B243" s="5" t="s">
        <v>8</v>
      </c>
      <c r="C243" s="5" t="s">
        <v>1354</v>
      </c>
      <c r="D243" s="2" t="s">
        <v>282</v>
      </c>
      <c r="E243" s="2" t="s">
        <v>216</v>
      </c>
      <c r="F243" s="2" t="s">
        <v>11</v>
      </c>
      <c r="G243" s="2" t="s">
        <v>12</v>
      </c>
      <c r="H243" s="2" t="s">
        <v>13</v>
      </c>
      <c r="I243" s="18">
        <v>2363</v>
      </c>
      <c r="J243" s="18">
        <v>43743.44</v>
      </c>
      <c r="K243" s="18">
        <v>42061</v>
      </c>
      <c r="L243" s="18">
        <v>1682.44</v>
      </c>
      <c r="M243" s="18"/>
      <c r="N243" s="18"/>
      <c r="O243" s="18"/>
      <c r="P243" s="18"/>
      <c r="Q243" s="18"/>
      <c r="R243" s="18"/>
      <c r="S243" s="18">
        <v>1682.44</v>
      </c>
      <c r="T243" s="18"/>
      <c r="U243" s="18"/>
      <c r="V243" s="18"/>
      <c r="W243" s="18"/>
      <c r="X243" s="18"/>
      <c r="Y243" s="18"/>
      <c r="Z243" s="18"/>
      <c r="AA243" s="18"/>
      <c r="AB243" s="14">
        <f t="shared" si="95"/>
        <v>0</v>
      </c>
      <c r="AC243" s="14">
        <f t="shared" si="96"/>
        <v>0</v>
      </c>
      <c r="AD243" s="14">
        <f t="shared" si="97"/>
        <v>0</v>
      </c>
      <c r="AE243" s="14">
        <f t="shared" si="98"/>
        <v>0</v>
      </c>
      <c r="AF243" s="14">
        <f t="shared" si="99"/>
        <v>0</v>
      </c>
      <c r="AG243" s="14">
        <f t="shared" si="100"/>
        <v>0</v>
      </c>
      <c r="AH243" s="14">
        <f t="shared" si="101"/>
        <v>0.04</v>
      </c>
      <c r="AI243" s="14">
        <f t="shared" si="102"/>
        <v>0</v>
      </c>
      <c r="AJ243" s="14">
        <f t="shared" si="103"/>
        <v>0</v>
      </c>
      <c r="AK243" s="14">
        <f t="shared" si="104"/>
        <v>0</v>
      </c>
      <c r="AL243" s="14">
        <f t="shared" si="105"/>
        <v>0</v>
      </c>
      <c r="AM243" s="14">
        <f t="shared" si="106"/>
        <v>0</v>
      </c>
      <c r="AN243" s="14">
        <f t="shared" si="107"/>
        <v>0</v>
      </c>
      <c r="AO243" s="14">
        <f t="shared" si="108"/>
        <v>0</v>
      </c>
      <c r="AP243" s="14">
        <f t="shared" si="109"/>
        <v>0</v>
      </c>
      <c r="AQ243" s="25">
        <f t="shared" si="113"/>
        <v>0.04</v>
      </c>
      <c r="AR243" s="27">
        <f t="shared" si="114"/>
        <v>0</v>
      </c>
      <c r="AS243" s="27">
        <f t="shared" si="115"/>
        <v>1682.44</v>
      </c>
      <c r="AT243" s="27">
        <f t="shared" si="116"/>
        <v>0</v>
      </c>
      <c r="AU243" s="30">
        <f t="shared" si="117"/>
        <v>2523.66</v>
      </c>
      <c r="AV243" s="30">
        <f t="shared" si="118"/>
        <v>2523.66</v>
      </c>
      <c r="AW243" s="30"/>
      <c r="AX243" s="36">
        <f t="shared" si="110"/>
        <v>2523.66</v>
      </c>
      <c r="AY243" s="36">
        <f t="shared" si="111"/>
        <v>841.2199999999998</v>
      </c>
      <c r="AZ243" s="36">
        <f t="shared" si="112"/>
        <v>0</v>
      </c>
    </row>
    <row r="244" spans="1:52" ht="14.45" x14ac:dyDescent="0.3">
      <c r="A244" s="5" t="s">
        <v>7</v>
      </c>
      <c r="B244" s="5" t="s">
        <v>8</v>
      </c>
      <c r="C244" s="5" t="s">
        <v>1354</v>
      </c>
      <c r="D244" s="2" t="s">
        <v>283</v>
      </c>
      <c r="E244" s="2" t="s">
        <v>284</v>
      </c>
      <c r="F244" s="2" t="s">
        <v>16</v>
      </c>
      <c r="G244" s="2" t="s">
        <v>20</v>
      </c>
      <c r="H244" s="2" t="s">
        <v>13</v>
      </c>
      <c r="I244" s="18">
        <v>2505</v>
      </c>
      <c r="J244" s="18">
        <v>102323.56999999999</v>
      </c>
      <c r="K244" s="18">
        <v>94638.9</v>
      </c>
      <c r="L244" s="18">
        <v>7684.67</v>
      </c>
      <c r="M244" s="18">
        <v>5678.33</v>
      </c>
      <c r="N244" s="18"/>
      <c r="O244" s="18"/>
      <c r="P244" s="18"/>
      <c r="Q244" s="18"/>
      <c r="R244" s="18"/>
      <c r="S244" s="18"/>
      <c r="T244" s="18"/>
      <c r="U244" s="18"/>
      <c r="V244" s="18"/>
      <c r="W244" s="18"/>
      <c r="X244" s="18"/>
      <c r="Y244" s="18"/>
      <c r="Z244" s="18">
        <v>2006.34</v>
      </c>
      <c r="AA244" s="18"/>
      <c r="AB244" s="14">
        <f t="shared" si="95"/>
        <v>0.06</v>
      </c>
      <c r="AC244" s="14">
        <f t="shared" si="96"/>
        <v>0</v>
      </c>
      <c r="AD244" s="14">
        <f t="shared" si="97"/>
        <v>0</v>
      </c>
      <c r="AE244" s="14">
        <f t="shared" si="98"/>
        <v>0</v>
      </c>
      <c r="AF244" s="14">
        <f t="shared" si="99"/>
        <v>0</v>
      </c>
      <c r="AG244" s="14">
        <f t="shared" si="100"/>
        <v>0</v>
      </c>
      <c r="AH244" s="14">
        <f t="shared" si="101"/>
        <v>0</v>
      </c>
      <c r="AI244" s="14">
        <f t="shared" si="102"/>
        <v>0</v>
      </c>
      <c r="AJ244" s="14">
        <f t="shared" si="103"/>
        <v>0</v>
      </c>
      <c r="AK244" s="14">
        <f t="shared" si="104"/>
        <v>0</v>
      </c>
      <c r="AL244" s="14">
        <f t="shared" si="105"/>
        <v>0</v>
      </c>
      <c r="AM244" s="14">
        <f t="shared" si="106"/>
        <v>0</v>
      </c>
      <c r="AN244" s="14">
        <f t="shared" si="107"/>
        <v>0</v>
      </c>
      <c r="AO244" s="14">
        <f t="shared" si="108"/>
        <v>0.02</v>
      </c>
      <c r="AP244" s="14">
        <f t="shared" si="109"/>
        <v>0</v>
      </c>
      <c r="AQ244" s="25">
        <f t="shared" si="113"/>
        <v>0.08</v>
      </c>
      <c r="AR244" s="27">
        <f t="shared" si="114"/>
        <v>5678.3339999999998</v>
      </c>
      <c r="AS244" s="27">
        <f t="shared" si="115"/>
        <v>0</v>
      </c>
      <c r="AT244" s="27">
        <f t="shared" si="116"/>
        <v>1892.778</v>
      </c>
      <c r="AU244" s="30"/>
      <c r="AV244" s="30"/>
      <c r="AW244" s="30">
        <f>K244*$AU$1</f>
        <v>11356.668</v>
      </c>
      <c r="AX244" s="36">
        <f t="shared" si="110"/>
        <v>-5678.3339999999998</v>
      </c>
      <c r="AY244" s="36">
        <f t="shared" si="111"/>
        <v>0</v>
      </c>
      <c r="AZ244" s="36">
        <f t="shared" si="112"/>
        <v>9463.89</v>
      </c>
    </row>
    <row r="245" spans="1:52" ht="14.45" x14ac:dyDescent="0.3">
      <c r="A245" s="5" t="s">
        <v>7</v>
      </c>
      <c r="B245" s="5" t="s">
        <v>8</v>
      </c>
      <c r="C245" s="5" t="s">
        <v>1354</v>
      </c>
      <c r="D245" s="2" t="s">
        <v>283</v>
      </c>
      <c r="E245" s="2" t="s">
        <v>216</v>
      </c>
      <c r="F245" s="2" t="s">
        <v>11</v>
      </c>
      <c r="G245" s="2" t="s">
        <v>12</v>
      </c>
      <c r="H245" s="2" t="s">
        <v>13</v>
      </c>
      <c r="I245" s="18">
        <v>3818</v>
      </c>
      <c r="J245" s="18">
        <v>123886.06</v>
      </c>
      <c r="K245" s="18">
        <v>119121.22</v>
      </c>
      <c r="L245" s="18">
        <v>4764.84</v>
      </c>
      <c r="M245" s="18"/>
      <c r="N245" s="18"/>
      <c r="O245" s="18"/>
      <c r="P245" s="18"/>
      <c r="Q245" s="18"/>
      <c r="R245" s="18"/>
      <c r="S245" s="18">
        <v>4764.84</v>
      </c>
      <c r="T245" s="18"/>
      <c r="U245" s="18"/>
      <c r="V245" s="18"/>
      <c r="W245" s="18"/>
      <c r="X245" s="18"/>
      <c r="Y245" s="18"/>
      <c r="Z245" s="18"/>
      <c r="AA245" s="18"/>
      <c r="AB245" s="14">
        <f t="shared" si="95"/>
        <v>0</v>
      </c>
      <c r="AC245" s="14">
        <f t="shared" si="96"/>
        <v>0</v>
      </c>
      <c r="AD245" s="14">
        <f t="shared" si="97"/>
        <v>0</v>
      </c>
      <c r="AE245" s="14">
        <f t="shared" si="98"/>
        <v>0</v>
      </c>
      <c r="AF245" s="14">
        <f t="shared" si="99"/>
        <v>0</v>
      </c>
      <c r="AG245" s="14">
        <f t="shared" si="100"/>
        <v>0</v>
      </c>
      <c r="AH245" s="14">
        <f t="shared" si="101"/>
        <v>0.04</v>
      </c>
      <c r="AI245" s="14">
        <f t="shared" si="102"/>
        <v>0</v>
      </c>
      <c r="AJ245" s="14">
        <f t="shared" si="103"/>
        <v>0</v>
      </c>
      <c r="AK245" s="14">
        <f t="shared" si="104"/>
        <v>0</v>
      </c>
      <c r="AL245" s="14">
        <f t="shared" si="105"/>
        <v>0</v>
      </c>
      <c r="AM245" s="14">
        <f t="shared" si="106"/>
        <v>0</v>
      </c>
      <c r="AN245" s="14">
        <f t="shared" si="107"/>
        <v>0</v>
      </c>
      <c r="AO245" s="14">
        <f t="shared" si="108"/>
        <v>0</v>
      </c>
      <c r="AP245" s="14">
        <f t="shared" si="109"/>
        <v>0</v>
      </c>
      <c r="AQ245" s="25">
        <f t="shared" si="113"/>
        <v>0.04</v>
      </c>
      <c r="AR245" s="27">
        <f t="shared" si="114"/>
        <v>0</v>
      </c>
      <c r="AS245" s="27">
        <f t="shared" si="115"/>
        <v>4764.8487999999998</v>
      </c>
      <c r="AT245" s="27">
        <f t="shared" si="116"/>
        <v>0</v>
      </c>
      <c r="AU245" s="30">
        <f>K245*$AU$2</f>
        <v>7147.2731999999996</v>
      </c>
      <c r="AV245" s="30">
        <f>K245*$AV$2</f>
        <v>7147.2731999999996</v>
      </c>
      <c r="AW245" s="30"/>
      <c r="AX245" s="36">
        <f t="shared" si="110"/>
        <v>7147.2731999999996</v>
      </c>
      <c r="AY245" s="36">
        <f t="shared" si="111"/>
        <v>2382.4243999999999</v>
      </c>
      <c r="AZ245" s="36">
        <f t="shared" si="112"/>
        <v>0</v>
      </c>
    </row>
    <row r="246" spans="1:52" ht="14.45" x14ac:dyDescent="0.3">
      <c r="A246" s="5" t="s">
        <v>7</v>
      </c>
      <c r="B246" s="5" t="s">
        <v>8</v>
      </c>
      <c r="C246" s="5" t="s">
        <v>1354</v>
      </c>
      <c r="D246" s="2" t="s">
        <v>285</v>
      </c>
      <c r="E246" s="2" t="s">
        <v>284</v>
      </c>
      <c r="F246" s="2" t="s">
        <v>16</v>
      </c>
      <c r="G246" s="2" t="s">
        <v>20</v>
      </c>
      <c r="H246" s="2" t="s">
        <v>13</v>
      </c>
      <c r="I246" s="18">
        <v>680</v>
      </c>
      <c r="J246" s="18">
        <v>24842.95</v>
      </c>
      <c r="K246" s="18">
        <v>22977.200000000001</v>
      </c>
      <c r="L246" s="18">
        <v>1865.75</v>
      </c>
      <c r="M246" s="18">
        <v>1378.63</v>
      </c>
      <c r="N246" s="18"/>
      <c r="O246" s="18"/>
      <c r="P246" s="18"/>
      <c r="Q246" s="18"/>
      <c r="R246" s="18"/>
      <c r="S246" s="18"/>
      <c r="T246" s="18"/>
      <c r="U246" s="18"/>
      <c r="V246" s="18"/>
      <c r="W246" s="18"/>
      <c r="X246" s="18"/>
      <c r="Y246" s="18"/>
      <c r="Z246" s="18">
        <v>487.12</v>
      </c>
      <c r="AA246" s="18"/>
      <c r="AB246" s="14">
        <f t="shared" si="95"/>
        <v>0.06</v>
      </c>
      <c r="AC246" s="14">
        <f t="shared" si="96"/>
        <v>0</v>
      </c>
      <c r="AD246" s="14">
        <f t="shared" si="97"/>
        <v>0</v>
      </c>
      <c r="AE246" s="14">
        <f t="shared" si="98"/>
        <v>0</v>
      </c>
      <c r="AF246" s="14">
        <f t="shared" si="99"/>
        <v>0</v>
      </c>
      <c r="AG246" s="14">
        <f t="shared" si="100"/>
        <v>0</v>
      </c>
      <c r="AH246" s="14">
        <f t="shared" si="101"/>
        <v>0</v>
      </c>
      <c r="AI246" s="14">
        <f t="shared" si="102"/>
        <v>0</v>
      </c>
      <c r="AJ246" s="14">
        <f t="shared" si="103"/>
        <v>0</v>
      </c>
      <c r="AK246" s="14">
        <f t="shared" si="104"/>
        <v>0</v>
      </c>
      <c r="AL246" s="14">
        <f t="shared" si="105"/>
        <v>0</v>
      </c>
      <c r="AM246" s="14">
        <f t="shared" si="106"/>
        <v>0</v>
      </c>
      <c r="AN246" s="14">
        <f t="shared" si="107"/>
        <v>0</v>
      </c>
      <c r="AO246" s="14">
        <f t="shared" si="108"/>
        <v>0.02</v>
      </c>
      <c r="AP246" s="14">
        <f t="shared" si="109"/>
        <v>0</v>
      </c>
      <c r="AQ246" s="25">
        <f t="shared" si="113"/>
        <v>0.08</v>
      </c>
      <c r="AR246" s="27">
        <f t="shared" si="114"/>
        <v>1378.6320000000001</v>
      </c>
      <c r="AS246" s="27">
        <f t="shared" si="115"/>
        <v>0</v>
      </c>
      <c r="AT246" s="27">
        <f t="shared" si="116"/>
        <v>459.54400000000004</v>
      </c>
      <c r="AU246" s="30"/>
      <c r="AV246" s="30"/>
      <c r="AW246" s="30">
        <f>K246*$AU$1</f>
        <v>2757.2640000000001</v>
      </c>
      <c r="AX246" s="36">
        <f t="shared" si="110"/>
        <v>-1378.6320000000001</v>
      </c>
      <c r="AY246" s="36">
        <f t="shared" si="111"/>
        <v>0</v>
      </c>
      <c r="AZ246" s="36">
        <f t="shared" si="112"/>
        <v>2297.7200000000003</v>
      </c>
    </row>
    <row r="247" spans="1:52" ht="14.45" x14ac:dyDescent="0.3">
      <c r="A247" s="5" t="s">
        <v>7</v>
      </c>
      <c r="B247" s="5" t="s">
        <v>8</v>
      </c>
      <c r="C247" s="5" t="s">
        <v>1354</v>
      </c>
      <c r="D247" s="2" t="s">
        <v>285</v>
      </c>
      <c r="E247" s="2" t="s">
        <v>216</v>
      </c>
      <c r="F247" s="2" t="s">
        <v>11</v>
      </c>
      <c r="G247" s="2" t="s">
        <v>12</v>
      </c>
      <c r="H247" s="2" t="s">
        <v>13</v>
      </c>
      <c r="I247" s="18">
        <v>469</v>
      </c>
      <c r="J247" s="18">
        <v>12511.04</v>
      </c>
      <c r="K247" s="18">
        <v>12029.85</v>
      </c>
      <c r="L247" s="18">
        <v>481.19</v>
      </c>
      <c r="M247" s="18"/>
      <c r="N247" s="18"/>
      <c r="O247" s="18"/>
      <c r="P247" s="18"/>
      <c r="Q247" s="18"/>
      <c r="R247" s="18"/>
      <c r="S247" s="18">
        <v>481.19</v>
      </c>
      <c r="T247" s="18"/>
      <c r="U247" s="18"/>
      <c r="V247" s="18"/>
      <c r="W247" s="18"/>
      <c r="X247" s="18"/>
      <c r="Y247" s="18"/>
      <c r="Z247" s="18"/>
      <c r="AA247" s="18"/>
      <c r="AB247" s="14">
        <f t="shared" si="95"/>
        <v>0</v>
      </c>
      <c r="AC247" s="14">
        <f t="shared" si="96"/>
        <v>0</v>
      </c>
      <c r="AD247" s="14">
        <f t="shared" si="97"/>
        <v>0</v>
      </c>
      <c r="AE247" s="14">
        <f t="shared" si="98"/>
        <v>0</v>
      </c>
      <c r="AF247" s="14">
        <f t="shared" si="99"/>
        <v>0</v>
      </c>
      <c r="AG247" s="14">
        <f t="shared" si="100"/>
        <v>0</v>
      </c>
      <c r="AH247" s="14">
        <f t="shared" si="101"/>
        <v>0.04</v>
      </c>
      <c r="AI247" s="14">
        <f t="shared" si="102"/>
        <v>0</v>
      </c>
      <c r="AJ247" s="14">
        <f t="shared" si="103"/>
        <v>0</v>
      </c>
      <c r="AK247" s="14">
        <f t="shared" si="104"/>
        <v>0</v>
      </c>
      <c r="AL247" s="14">
        <f t="shared" si="105"/>
        <v>0</v>
      </c>
      <c r="AM247" s="14">
        <f t="shared" si="106"/>
        <v>0</v>
      </c>
      <c r="AN247" s="14">
        <f t="shared" si="107"/>
        <v>0</v>
      </c>
      <c r="AO247" s="14">
        <f t="shared" si="108"/>
        <v>0</v>
      </c>
      <c r="AP247" s="14">
        <f t="shared" si="109"/>
        <v>0</v>
      </c>
      <c r="AQ247" s="25">
        <f t="shared" si="113"/>
        <v>0.04</v>
      </c>
      <c r="AR247" s="27">
        <f t="shared" si="114"/>
        <v>0</v>
      </c>
      <c r="AS247" s="27">
        <f t="shared" si="115"/>
        <v>481.19400000000002</v>
      </c>
      <c r="AT247" s="27">
        <f t="shared" si="116"/>
        <v>0</v>
      </c>
      <c r="AU247" s="30">
        <f>K247*$AU$2</f>
        <v>721.79099999999994</v>
      </c>
      <c r="AV247" s="30">
        <f>K247*$AV$2</f>
        <v>721.79099999999994</v>
      </c>
      <c r="AW247" s="30"/>
      <c r="AX247" s="36">
        <f t="shared" si="110"/>
        <v>721.79099999999994</v>
      </c>
      <c r="AY247" s="36">
        <f t="shared" si="111"/>
        <v>240.59699999999992</v>
      </c>
      <c r="AZ247" s="36">
        <f t="shared" si="112"/>
        <v>0</v>
      </c>
    </row>
    <row r="248" spans="1:52" ht="14.45" x14ac:dyDescent="0.3">
      <c r="A248" s="5" t="s">
        <v>7</v>
      </c>
      <c r="B248" s="5" t="s">
        <v>8</v>
      </c>
      <c r="C248" s="5" t="s">
        <v>1354</v>
      </c>
      <c r="D248" s="2" t="s">
        <v>286</v>
      </c>
      <c r="E248" s="2" t="s">
        <v>284</v>
      </c>
      <c r="F248" s="2" t="s">
        <v>16</v>
      </c>
      <c r="G248" s="2" t="s">
        <v>20</v>
      </c>
      <c r="H248" s="2" t="s">
        <v>13</v>
      </c>
      <c r="I248" s="18">
        <v>1674</v>
      </c>
      <c r="J248" s="18">
        <v>68379.11</v>
      </c>
      <c r="K248" s="18">
        <v>63243.72</v>
      </c>
      <c r="L248" s="18">
        <v>5135.3899999999994</v>
      </c>
      <c r="M248" s="18">
        <v>3794.62</v>
      </c>
      <c r="N248" s="18"/>
      <c r="O248" s="18"/>
      <c r="P248" s="18"/>
      <c r="Q248" s="18"/>
      <c r="R248" s="18"/>
      <c r="S248" s="18"/>
      <c r="T248" s="18"/>
      <c r="U248" s="18"/>
      <c r="V248" s="18"/>
      <c r="W248" s="18"/>
      <c r="X248" s="18"/>
      <c r="Y248" s="18"/>
      <c r="Z248" s="18">
        <v>1340.77</v>
      </c>
      <c r="AA248" s="18"/>
      <c r="AB248" s="14">
        <f t="shared" si="95"/>
        <v>0.06</v>
      </c>
      <c r="AC248" s="14">
        <f t="shared" si="96"/>
        <v>0</v>
      </c>
      <c r="AD248" s="14">
        <f t="shared" si="97"/>
        <v>0</v>
      </c>
      <c r="AE248" s="14">
        <f t="shared" si="98"/>
        <v>0</v>
      </c>
      <c r="AF248" s="14">
        <f t="shared" si="99"/>
        <v>0</v>
      </c>
      <c r="AG248" s="14">
        <f t="shared" si="100"/>
        <v>0</v>
      </c>
      <c r="AH248" s="14">
        <f t="shared" si="101"/>
        <v>0</v>
      </c>
      <c r="AI248" s="14">
        <f t="shared" si="102"/>
        <v>0</v>
      </c>
      <c r="AJ248" s="14">
        <f t="shared" si="103"/>
        <v>0</v>
      </c>
      <c r="AK248" s="14">
        <f t="shared" si="104"/>
        <v>0</v>
      </c>
      <c r="AL248" s="14">
        <f t="shared" si="105"/>
        <v>0</v>
      </c>
      <c r="AM248" s="14">
        <f t="shared" si="106"/>
        <v>0</v>
      </c>
      <c r="AN248" s="14">
        <f t="shared" si="107"/>
        <v>0</v>
      </c>
      <c r="AO248" s="14">
        <f t="shared" si="108"/>
        <v>0.02</v>
      </c>
      <c r="AP248" s="14">
        <f t="shared" si="109"/>
        <v>0</v>
      </c>
      <c r="AQ248" s="25">
        <f t="shared" si="113"/>
        <v>0.08</v>
      </c>
      <c r="AR248" s="27">
        <f t="shared" si="114"/>
        <v>3794.6232</v>
      </c>
      <c r="AS248" s="27">
        <f t="shared" si="115"/>
        <v>0</v>
      </c>
      <c r="AT248" s="27">
        <f t="shared" si="116"/>
        <v>1264.8744000000002</v>
      </c>
      <c r="AU248" s="30"/>
      <c r="AV248" s="30"/>
      <c r="AW248" s="30">
        <f>K248*$AU$1</f>
        <v>7589.2464</v>
      </c>
      <c r="AX248" s="36">
        <f t="shared" si="110"/>
        <v>-3794.6232</v>
      </c>
      <c r="AY248" s="36">
        <f t="shared" si="111"/>
        <v>0</v>
      </c>
      <c r="AZ248" s="36">
        <f t="shared" si="112"/>
        <v>6324.3719999999994</v>
      </c>
    </row>
    <row r="249" spans="1:52" ht="14.45" x14ac:dyDescent="0.3">
      <c r="A249" s="5" t="s">
        <v>7</v>
      </c>
      <c r="B249" s="5" t="s">
        <v>8</v>
      </c>
      <c r="C249" s="5" t="s">
        <v>1354</v>
      </c>
      <c r="D249" s="2" t="s">
        <v>286</v>
      </c>
      <c r="E249" s="2" t="s">
        <v>216</v>
      </c>
      <c r="F249" s="2" t="s">
        <v>11</v>
      </c>
      <c r="G249" s="2" t="s">
        <v>12</v>
      </c>
      <c r="H249" s="2" t="s">
        <v>13</v>
      </c>
      <c r="I249" s="18">
        <v>2174</v>
      </c>
      <c r="J249" s="18">
        <v>70541.62</v>
      </c>
      <c r="K249" s="18">
        <v>67828.479999999996</v>
      </c>
      <c r="L249" s="18">
        <v>2713.14</v>
      </c>
      <c r="M249" s="18"/>
      <c r="N249" s="18"/>
      <c r="O249" s="18"/>
      <c r="P249" s="18"/>
      <c r="Q249" s="18"/>
      <c r="R249" s="18"/>
      <c r="S249" s="18">
        <v>2713.14</v>
      </c>
      <c r="T249" s="18"/>
      <c r="U249" s="18"/>
      <c r="V249" s="18"/>
      <c r="W249" s="18"/>
      <c r="X249" s="18"/>
      <c r="Y249" s="18"/>
      <c r="Z249" s="18"/>
      <c r="AA249" s="18"/>
      <c r="AB249" s="14">
        <f t="shared" si="95"/>
        <v>0</v>
      </c>
      <c r="AC249" s="14">
        <f t="shared" si="96"/>
        <v>0</v>
      </c>
      <c r="AD249" s="14">
        <f t="shared" si="97"/>
        <v>0</v>
      </c>
      <c r="AE249" s="14">
        <f t="shared" si="98"/>
        <v>0</v>
      </c>
      <c r="AF249" s="14">
        <f t="shared" si="99"/>
        <v>0</v>
      </c>
      <c r="AG249" s="14">
        <f t="shared" si="100"/>
        <v>0</v>
      </c>
      <c r="AH249" s="14">
        <f t="shared" si="101"/>
        <v>0.04</v>
      </c>
      <c r="AI249" s="14">
        <f t="shared" si="102"/>
        <v>0</v>
      </c>
      <c r="AJ249" s="14">
        <f t="shared" si="103"/>
        <v>0</v>
      </c>
      <c r="AK249" s="14">
        <f t="shared" si="104"/>
        <v>0</v>
      </c>
      <c r="AL249" s="14">
        <f t="shared" si="105"/>
        <v>0</v>
      </c>
      <c r="AM249" s="14">
        <f t="shared" si="106"/>
        <v>0</v>
      </c>
      <c r="AN249" s="14">
        <f t="shared" si="107"/>
        <v>0</v>
      </c>
      <c r="AO249" s="14">
        <f t="shared" si="108"/>
        <v>0</v>
      </c>
      <c r="AP249" s="14">
        <f t="shared" si="109"/>
        <v>0</v>
      </c>
      <c r="AQ249" s="25">
        <f t="shared" si="113"/>
        <v>0.04</v>
      </c>
      <c r="AR249" s="27">
        <f t="shared" si="114"/>
        <v>0</v>
      </c>
      <c r="AS249" s="27">
        <f t="shared" si="115"/>
        <v>2713.1392000000001</v>
      </c>
      <c r="AT249" s="27">
        <f t="shared" si="116"/>
        <v>0</v>
      </c>
      <c r="AU249" s="30">
        <f>K249*$AU$2</f>
        <v>4069.7087999999994</v>
      </c>
      <c r="AV249" s="30">
        <f>K249*$AV$2</f>
        <v>4069.7087999999994</v>
      </c>
      <c r="AW249" s="30"/>
      <c r="AX249" s="36">
        <f t="shared" si="110"/>
        <v>4069.7087999999994</v>
      </c>
      <c r="AY249" s="36">
        <f t="shared" si="111"/>
        <v>1356.5695999999994</v>
      </c>
      <c r="AZ249" s="36">
        <f t="shared" si="112"/>
        <v>0</v>
      </c>
    </row>
    <row r="250" spans="1:52" ht="14.45" x14ac:dyDescent="0.3">
      <c r="A250" s="5" t="s">
        <v>7</v>
      </c>
      <c r="B250" s="5" t="s">
        <v>8</v>
      </c>
      <c r="C250" s="5" t="s">
        <v>1354</v>
      </c>
      <c r="D250" s="2" t="s">
        <v>287</v>
      </c>
      <c r="E250" s="2" t="s">
        <v>284</v>
      </c>
      <c r="F250" s="2" t="s">
        <v>16</v>
      </c>
      <c r="G250" s="2" t="s">
        <v>20</v>
      </c>
      <c r="H250" s="2" t="s">
        <v>13</v>
      </c>
      <c r="I250" s="18">
        <v>428</v>
      </c>
      <c r="J250" s="18">
        <v>15635.62</v>
      </c>
      <c r="K250" s="18">
        <v>14461.36</v>
      </c>
      <c r="L250" s="18">
        <v>1174.26</v>
      </c>
      <c r="M250" s="18">
        <v>867.68</v>
      </c>
      <c r="N250" s="18"/>
      <c r="O250" s="18"/>
      <c r="P250" s="18"/>
      <c r="Q250" s="18"/>
      <c r="R250" s="18"/>
      <c r="S250" s="18"/>
      <c r="T250" s="18"/>
      <c r="U250" s="18"/>
      <c r="V250" s="18"/>
      <c r="W250" s="18"/>
      <c r="X250" s="18"/>
      <c r="Y250" s="18"/>
      <c r="Z250" s="18">
        <v>306.58</v>
      </c>
      <c r="AA250" s="18"/>
      <c r="AB250" s="14">
        <f t="shared" si="95"/>
        <v>0.06</v>
      </c>
      <c r="AC250" s="14">
        <f t="shared" si="96"/>
        <v>0</v>
      </c>
      <c r="AD250" s="14">
        <f t="shared" si="97"/>
        <v>0</v>
      </c>
      <c r="AE250" s="14">
        <f t="shared" si="98"/>
        <v>0</v>
      </c>
      <c r="AF250" s="14">
        <f t="shared" si="99"/>
        <v>0</v>
      </c>
      <c r="AG250" s="14">
        <f t="shared" si="100"/>
        <v>0</v>
      </c>
      <c r="AH250" s="14">
        <f t="shared" si="101"/>
        <v>0</v>
      </c>
      <c r="AI250" s="14">
        <f t="shared" si="102"/>
        <v>0</v>
      </c>
      <c r="AJ250" s="14">
        <f t="shared" si="103"/>
        <v>0</v>
      </c>
      <c r="AK250" s="14">
        <f t="shared" si="104"/>
        <v>0</v>
      </c>
      <c r="AL250" s="14">
        <f t="shared" si="105"/>
        <v>0</v>
      </c>
      <c r="AM250" s="14">
        <f t="shared" si="106"/>
        <v>0</v>
      </c>
      <c r="AN250" s="14">
        <f t="shared" si="107"/>
        <v>0</v>
      </c>
      <c r="AO250" s="14">
        <f t="shared" si="108"/>
        <v>0.02</v>
      </c>
      <c r="AP250" s="14">
        <f t="shared" si="109"/>
        <v>0</v>
      </c>
      <c r="AQ250" s="25">
        <f t="shared" si="113"/>
        <v>0.08</v>
      </c>
      <c r="AR250" s="27">
        <f t="shared" si="114"/>
        <v>867.6816</v>
      </c>
      <c r="AS250" s="27">
        <f t="shared" si="115"/>
        <v>0</v>
      </c>
      <c r="AT250" s="27">
        <f t="shared" si="116"/>
        <v>289.22720000000004</v>
      </c>
      <c r="AU250" s="30"/>
      <c r="AV250" s="30"/>
      <c r="AW250" s="30">
        <f>K250*$AU$1</f>
        <v>1735.3632</v>
      </c>
      <c r="AX250" s="36">
        <f t="shared" si="110"/>
        <v>-867.6816</v>
      </c>
      <c r="AY250" s="36">
        <f t="shared" si="111"/>
        <v>0</v>
      </c>
      <c r="AZ250" s="36">
        <f t="shared" si="112"/>
        <v>1446.136</v>
      </c>
    </row>
    <row r="251" spans="1:52" ht="14.45" x14ac:dyDescent="0.3">
      <c r="A251" s="5" t="s">
        <v>7</v>
      </c>
      <c r="B251" s="5" t="s">
        <v>8</v>
      </c>
      <c r="C251" s="5" t="s">
        <v>1354</v>
      </c>
      <c r="D251" s="2" t="s">
        <v>287</v>
      </c>
      <c r="E251" s="2" t="s">
        <v>216</v>
      </c>
      <c r="F251" s="2" t="s">
        <v>11</v>
      </c>
      <c r="G251" s="2" t="s">
        <v>12</v>
      </c>
      <c r="H251" s="2" t="s">
        <v>13</v>
      </c>
      <c r="I251" s="18">
        <v>291</v>
      </c>
      <c r="J251" s="18">
        <v>7762.7199999999993</v>
      </c>
      <c r="K251" s="18">
        <v>7464.15</v>
      </c>
      <c r="L251" s="18">
        <v>298.57</v>
      </c>
      <c r="M251" s="18"/>
      <c r="N251" s="18"/>
      <c r="O251" s="18"/>
      <c r="P251" s="18"/>
      <c r="Q251" s="18"/>
      <c r="R251" s="18"/>
      <c r="S251" s="18">
        <v>298.57</v>
      </c>
      <c r="T251" s="18"/>
      <c r="U251" s="18"/>
      <c r="V251" s="18"/>
      <c r="W251" s="18"/>
      <c r="X251" s="18"/>
      <c r="Y251" s="18"/>
      <c r="Z251" s="18"/>
      <c r="AA251" s="18"/>
      <c r="AB251" s="14">
        <f t="shared" si="95"/>
        <v>0</v>
      </c>
      <c r="AC251" s="14">
        <f t="shared" si="96"/>
        <v>0</v>
      </c>
      <c r="AD251" s="14">
        <f t="shared" si="97"/>
        <v>0</v>
      </c>
      <c r="AE251" s="14">
        <f t="shared" si="98"/>
        <v>0</v>
      </c>
      <c r="AF251" s="14">
        <f t="shared" si="99"/>
        <v>0</v>
      </c>
      <c r="AG251" s="14">
        <f t="shared" si="100"/>
        <v>0</v>
      </c>
      <c r="AH251" s="14">
        <f t="shared" si="101"/>
        <v>0.04</v>
      </c>
      <c r="AI251" s="14">
        <f t="shared" si="102"/>
        <v>0</v>
      </c>
      <c r="AJ251" s="14">
        <f t="shared" si="103"/>
        <v>0</v>
      </c>
      <c r="AK251" s="14">
        <f t="shared" si="104"/>
        <v>0</v>
      </c>
      <c r="AL251" s="14">
        <f t="shared" si="105"/>
        <v>0</v>
      </c>
      <c r="AM251" s="14">
        <f t="shared" si="106"/>
        <v>0</v>
      </c>
      <c r="AN251" s="14">
        <f t="shared" si="107"/>
        <v>0</v>
      </c>
      <c r="AO251" s="14">
        <f t="shared" si="108"/>
        <v>0</v>
      </c>
      <c r="AP251" s="14">
        <f t="shared" si="109"/>
        <v>0</v>
      </c>
      <c r="AQ251" s="25">
        <f t="shared" si="113"/>
        <v>0.04</v>
      </c>
      <c r="AR251" s="27">
        <f t="shared" si="114"/>
        <v>0</v>
      </c>
      <c r="AS251" s="27">
        <f t="shared" si="115"/>
        <v>298.56599999999997</v>
      </c>
      <c r="AT251" s="27">
        <f t="shared" si="116"/>
        <v>0</v>
      </c>
      <c r="AU251" s="30">
        <f t="shared" ref="AU251:AU280" si="119">K251*$AU$2</f>
        <v>447.84899999999999</v>
      </c>
      <c r="AV251" s="30">
        <f t="shared" ref="AV251:AV280" si="120">K251*$AV$2</f>
        <v>447.84899999999999</v>
      </c>
      <c r="AW251" s="30"/>
      <c r="AX251" s="36">
        <f t="shared" si="110"/>
        <v>447.84899999999999</v>
      </c>
      <c r="AY251" s="36">
        <f t="shared" si="111"/>
        <v>149.28300000000002</v>
      </c>
      <c r="AZ251" s="36">
        <f t="shared" si="112"/>
        <v>0</v>
      </c>
    </row>
    <row r="252" spans="1:52" ht="14.45" x14ac:dyDescent="0.3">
      <c r="A252" s="5" t="s">
        <v>7</v>
      </c>
      <c r="B252" s="5" t="s">
        <v>8</v>
      </c>
      <c r="C252" s="5" t="s">
        <v>1354</v>
      </c>
      <c r="D252" s="2" t="s">
        <v>288</v>
      </c>
      <c r="E252" s="2" t="s">
        <v>216</v>
      </c>
      <c r="F252" s="2" t="s">
        <v>11</v>
      </c>
      <c r="G252" s="2" t="s">
        <v>12</v>
      </c>
      <c r="H252" s="2" t="s">
        <v>13</v>
      </c>
      <c r="I252" s="18">
        <v>9784</v>
      </c>
      <c r="J252" s="18">
        <v>382999</v>
      </c>
      <c r="K252" s="18">
        <v>368268.27</v>
      </c>
      <c r="L252" s="18">
        <v>14730.73</v>
      </c>
      <c r="M252" s="18"/>
      <c r="N252" s="18"/>
      <c r="O252" s="18"/>
      <c r="P252" s="18"/>
      <c r="Q252" s="18"/>
      <c r="R252" s="18"/>
      <c r="S252" s="18">
        <v>14730.73</v>
      </c>
      <c r="T252" s="18"/>
      <c r="U252" s="18"/>
      <c r="V252" s="18"/>
      <c r="W252" s="18"/>
      <c r="X252" s="18"/>
      <c r="Y252" s="18"/>
      <c r="Z252" s="18"/>
      <c r="AA252" s="18"/>
      <c r="AB252" s="14">
        <f t="shared" si="95"/>
        <v>0</v>
      </c>
      <c r="AC252" s="14">
        <f t="shared" si="96"/>
        <v>0</v>
      </c>
      <c r="AD252" s="14">
        <f t="shared" si="97"/>
        <v>0</v>
      </c>
      <c r="AE252" s="14">
        <f t="shared" si="98"/>
        <v>0</v>
      </c>
      <c r="AF252" s="14">
        <f t="shared" si="99"/>
        <v>0</v>
      </c>
      <c r="AG252" s="14">
        <f t="shared" si="100"/>
        <v>0</v>
      </c>
      <c r="AH252" s="14">
        <f t="shared" si="101"/>
        <v>0.04</v>
      </c>
      <c r="AI252" s="14">
        <f t="shared" si="102"/>
        <v>0</v>
      </c>
      <c r="AJ252" s="14">
        <f t="shared" si="103"/>
        <v>0</v>
      </c>
      <c r="AK252" s="14">
        <f t="shared" si="104"/>
        <v>0</v>
      </c>
      <c r="AL252" s="14">
        <f t="shared" si="105"/>
        <v>0</v>
      </c>
      <c r="AM252" s="14">
        <f t="shared" si="106"/>
        <v>0</v>
      </c>
      <c r="AN252" s="14">
        <f t="shared" si="107"/>
        <v>0</v>
      </c>
      <c r="AO252" s="14">
        <f t="shared" si="108"/>
        <v>0</v>
      </c>
      <c r="AP252" s="14">
        <f t="shared" si="109"/>
        <v>0</v>
      </c>
      <c r="AQ252" s="25">
        <f t="shared" si="113"/>
        <v>0.04</v>
      </c>
      <c r="AR252" s="27">
        <f t="shared" si="114"/>
        <v>0</v>
      </c>
      <c r="AS252" s="27">
        <f t="shared" si="115"/>
        <v>14730.730800000001</v>
      </c>
      <c r="AT252" s="27">
        <f t="shared" si="116"/>
        <v>0</v>
      </c>
      <c r="AU252" s="30">
        <f t="shared" si="119"/>
        <v>22096.0962</v>
      </c>
      <c r="AV252" s="30">
        <f t="shared" si="120"/>
        <v>22096.0962</v>
      </c>
      <c r="AW252" s="30"/>
      <c r="AX252" s="36">
        <f t="shared" si="110"/>
        <v>22096.0962</v>
      </c>
      <c r="AY252" s="36">
        <f t="shared" si="111"/>
        <v>7365.3653999999988</v>
      </c>
      <c r="AZ252" s="36">
        <f t="shared" si="112"/>
        <v>0</v>
      </c>
    </row>
    <row r="253" spans="1:52" ht="14.45" x14ac:dyDescent="0.3">
      <c r="A253" s="5" t="s">
        <v>7</v>
      </c>
      <c r="B253" s="5" t="s">
        <v>8</v>
      </c>
      <c r="C253" s="5" t="s">
        <v>1354</v>
      </c>
      <c r="D253" s="2" t="s">
        <v>289</v>
      </c>
      <c r="E253" s="2" t="s">
        <v>216</v>
      </c>
      <c r="F253" s="2" t="s">
        <v>11</v>
      </c>
      <c r="G253" s="2" t="s">
        <v>12</v>
      </c>
      <c r="H253" s="2" t="s">
        <v>13</v>
      </c>
      <c r="I253" s="18">
        <v>7465</v>
      </c>
      <c r="J253" s="18">
        <v>261167.03</v>
      </c>
      <c r="K253" s="18">
        <v>251122.14</v>
      </c>
      <c r="L253" s="18">
        <v>10044.89</v>
      </c>
      <c r="M253" s="18"/>
      <c r="N253" s="18"/>
      <c r="O253" s="18"/>
      <c r="P253" s="18"/>
      <c r="Q253" s="18"/>
      <c r="R253" s="18"/>
      <c r="S253" s="18">
        <v>10044.89</v>
      </c>
      <c r="T253" s="18"/>
      <c r="U253" s="18"/>
      <c r="V253" s="18"/>
      <c r="W253" s="18"/>
      <c r="X253" s="18"/>
      <c r="Y253" s="18"/>
      <c r="Z253" s="18"/>
      <c r="AA253" s="18"/>
      <c r="AB253" s="14">
        <f t="shared" si="95"/>
        <v>0</v>
      </c>
      <c r="AC253" s="14">
        <f t="shared" si="96"/>
        <v>0</v>
      </c>
      <c r="AD253" s="14">
        <f t="shared" si="97"/>
        <v>0</v>
      </c>
      <c r="AE253" s="14">
        <f t="shared" si="98"/>
        <v>0</v>
      </c>
      <c r="AF253" s="14">
        <f t="shared" si="99"/>
        <v>0</v>
      </c>
      <c r="AG253" s="14">
        <f t="shared" si="100"/>
        <v>0</v>
      </c>
      <c r="AH253" s="14">
        <f t="shared" si="101"/>
        <v>0.04</v>
      </c>
      <c r="AI253" s="14">
        <f t="shared" si="102"/>
        <v>0</v>
      </c>
      <c r="AJ253" s="14">
        <f t="shared" si="103"/>
        <v>0</v>
      </c>
      <c r="AK253" s="14">
        <f t="shared" si="104"/>
        <v>0</v>
      </c>
      <c r="AL253" s="14">
        <f t="shared" si="105"/>
        <v>0</v>
      </c>
      <c r="AM253" s="14">
        <f t="shared" si="106"/>
        <v>0</v>
      </c>
      <c r="AN253" s="14">
        <f t="shared" si="107"/>
        <v>0</v>
      </c>
      <c r="AO253" s="14">
        <f t="shared" si="108"/>
        <v>0</v>
      </c>
      <c r="AP253" s="14">
        <f t="shared" si="109"/>
        <v>0</v>
      </c>
      <c r="AQ253" s="25">
        <f t="shared" si="113"/>
        <v>0.04</v>
      </c>
      <c r="AR253" s="27">
        <f t="shared" si="114"/>
        <v>0</v>
      </c>
      <c r="AS253" s="27">
        <f t="shared" si="115"/>
        <v>10044.885600000001</v>
      </c>
      <c r="AT253" s="27">
        <f t="shared" si="116"/>
        <v>0</v>
      </c>
      <c r="AU253" s="30">
        <f t="shared" si="119"/>
        <v>15067.3284</v>
      </c>
      <c r="AV253" s="30">
        <f t="shared" si="120"/>
        <v>15067.3284</v>
      </c>
      <c r="AW253" s="30"/>
      <c r="AX253" s="36">
        <f t="shared" si="110"/>
        <v>15067.3284</v>
      </c>
      <c r="AY253" s="36">
        <f t="shared" si="111"/>
        <v>5022.4427999999989</v>
      </c>
      <c r="AZ253" s="36">
        <f t="shared" si="112"/>
        <v>0</v>
      </c>
    </row>
    <row r="254" spans="1:52" ht="14.45" x14ac:dyDescent="0.3">
      <c r="A254" s="5" t="s">
        <v>7</v>
      </c>
      <c r="B254" s="5" t="s">
        <v>8</v>
      </c>
      <c r="C254" s="5" t="s">
        <v>1354</v>
      </c>
      <c r="D254" s="2" t="s">
        <v>290</v>
      </c>
      <c r="E254" s="2" t="s">
        <v>216</v>
      </c>
      <c r="F254" s="2" t="s">
        <v>11</v>
      </c>
      <c r="G254" s="2" t="s">
        <v>12</v>
      </c>
      <c r="H254" s="2" t="s">
        <v>13</v>
      </c>
      <c r="I254" s="18">
        <v>22897</v>
      </c>
      <c r="J254" s="18">
        <v>428630.6</v>
      </c>
      <c r="K254" s="18">
        <v>412144.81999999995</v>
      </c>
      <c r="L254" s="18">
        <v>16485.78</v>
      </c>
      <c r="M254" s="18"/>
      <c r="N254" s="18"/>
      <c r="O254" s="18"/>
      <c r="P254" s="18"/>
      <c r="Q254" s="18"/>
      <c r="R254" s="18"/>
      <c r="S254" s="18">
        <v>16485.78</v>
      </c>
      <c r="T254" s="18"/>
      <c r="U254" s="18"/>
      <c r="V254" s="18"/>
      <c r="W254" s="18"/>
      <c r="X254" s="18"/>
      <c r="Y254" s="18"/>
      <c r="Z254" s="18"/>
      <c r="AA254" s="18"/>
      <c r="AB254" s="14">
        <f t="shared" si="95"/>
        <v>0</v>
      </c>
      <c r="AC254" s="14">
        <f t="shared" si="96"/>
        <v>0</v>
      </c>
      <c r="AD254" s="14">
        <f t="shared" si="97"/>
        <v>0</v>
      </c>
      <c r="AE254" s="14">
        <f t="shared" si="98"/>
        <v>0</v>
      </c>
      <c r="AF254" s="14">
        <f t="shared" si="99"/>
        <v>0</v>
      </c>
      <c r="AG254" s="14">
        <f t="shared" si="100"/>
        <v>0</v>
      </c>
      <c r="AH254" s="14">
        <f t="shared" si="101"/>
        <v>0.04</v>
      </c>
      <c r="AI254" s="14">
        <f t="shared" si="102"/>
        <v>0</v>
      </c>
      <c r="AJ254" s="14">
        <f t="shared" si="103"/>
        <v>0</v>
      </c>
      <c r="AK254" s="14">
        <f t="shared" si="104"/>
        <v>0</v>
      </c>
      <c r="AL254" s="14">
        <f t="shared" si="105"/>
        <v>0</v>
      </c>
      <c r="AM254" s="14">
        <f t="shared" si="106"/>
        <v>0</v>
      </c>
      <c r="AN254" s="14">
        <f t="shared" si="107"/>
        <v>0</v>
      </c>
      <c r="AO254" s="14">
        <f t="shared" si="108"/>
        <v>0</v>
      </c>
      <c r="AP254" s="14">
        <f t="shared" si="109"/>
        <v>0</v>
      </c>
      <c r="AQ254" s="25">
        <f t="shared" si="113"/>
        <v>0.04</v>
      </c>
      <c r="AR254" s="27">
        <f t="shared" si="114"/>
        <v>0</v>
      </c>
      <c r="AS254" s="27">
        <f t="shared" si="115"/>
        <v>16485.792799999999</v>
      </c>
      <c r="AT254" s="27">
        <f t="shared" si="116"/>
        <v>0</v>
      </c>
      <c r="AU254" s="30">
        <f t="shared" si="119"/>
        <v>24728.689199999997</v>
      </c>
      <c r="AV254" s="30">
        <f t="shared" si="120"/>
        <v>24728.689199999997</v>
      </c>
      <c r="AW254" s="30"/>
      <c r="AX254" s="36">
        <f t="shared" si="110"/>
        <v>24728.689199999997</v>
      </c>
      <c r="AY254" s="36">
        <f t="shared" si="111"/>
        <v>8242.8963999999978</v>
      </c>
      <c r="AZ254" s="36">
        <f t="shared" si="112"/>
        <v>0</v>
      </c>
    </row>
    <row r="255" spans="1:52" ht="14.45" x14ac:dyDescent="0.3">
      <c r="A255" s="5" t="s">
        <v>7</v>
      </c>
      <c r="B255" s="5" t="s">
        <v>8</v>
      </c>
      <c r="C255" s="5" t="s">
        <v>1354</v>
      </c>
      <c r="D255" s="2" t="s">
        <v>291</v>
      </c>
      <c r="E255" s="2" t="s">
        <v>216</v>
      </c>
      <c r="F255" s="2" t="s">
        <v>11</v>
      </c>
      <c r="G255" s="2" t="s">
        <v>12</v>
      </c>
      <c r="H255" s="2" t="s">
        <v>13</v>
      </c>
      <c r="I255" s="18">
        <v>1360</v>
      </c>
      <c r="J255" s="18">
        <v>25459</v>
      </c>
      <c r="K255" s="18">
        <v>24479.81</v>
      </c>
      <c r="L255" s="18">
        <v>979.18999999999994</v>
      </c>
      <c r="M255" s="18"/>
      <c r="N255" s="18"/>
      <c r="O255" s="18"/>
      <c r="P255" s="18"/>
      <c r="Q255" s="18"/>
      <c r="R255" s="18"/>
      <c r="S255" s="18">
        <v>979.18999999999994</v>
      </c>
      <c r="T255" s="18"/>
      <c r="U255" s="18"/>
      <c r="V255" s="18"/>
      <c r="W255" s="18"/>
      <c r="X255" s="18"/>
      <c r="Y255" s="18"/>
      <c r="Z255" s="18"/>
      <c r="AA255" s="18"/>
      <c r="AB255" s="14">
        <f t="shared" si="95"/>
        <v>0</v>
      </c>
      <c r="AC255" s="14">
        <f t="shared" si="96"/>
        <v>0</v>
      </c>
      <c r="AD255" s="14">
        <f t="shared" si="97"/>
        <v>0</v>
      </c>
      <c r="AE255" s="14">
        <f t="shared" si="98"/>
        <v>0</v>
      </c>
      <c r="AF255" s="14">
        <f t="shared" si="99"/>
        <v>0</v>
      </c>
      <c r="AG255" s="14">
        <f t="shared" si="100"/>
        <v>0</v>
      </c>
      <c r="AH255" s="14">
        <f t="shared" si="101"/>
        <v>0.04</v>
      </c>
      <c r="AI255" s="14">
        <f t="shared" si="102"/>
        <v>0</v>
      </c>
      <c r="AJ255" s="14">
        <f t="shared" si="103"/>
        <v>0</v>
      </c>
      <c r="AK255" s="14">
        <f t="shared" si="104"/>
        <v>0</v>
      </c>
      <c r="AL255" s="14">
        <f t="shared" si="105"/>
        <v>0</v>
      </c>
      <c r="AM255" s="14">
        <f t="shared" si="106"/>
        <v>0</v>
      </c>
      <c r="AN255" s="14">
        <f t="shared" si="107"/>
        <v>0</v>
      </c>
      <c r="AO255" s="14">
        <f t="shared" si="108"/>
        <v>0</v>
      </c>
      <c r="AP255" s="14">
        <f t="shared" si="109"/>
        <v>0</v>
      </c>
      <c r="AQ255" s="25">
        <f t="shared" si="113"/>
        <v>0.04</v>
      </c>
      <c r="AR255" s="27">
        <f t="shared" si="114"/>
        <v>0</v>
      </c>
      <c r="AS255" s="27">
        <f t="shared" si="115"/>
        <v>979.19240000000002</v>
      </c>
      <c r="AT255" s="27">
        <f t="shared" si="116"/>
        <v>0</v>
      </c>
      <c r="AU255" s="30">
        <f t="shared" si="119"/>
        <v>1468.7886000000001</v>
      </c>
      <c r="AV255" s="30">
        <f t="shared" si="120"/>
        <v>1468.7886000000001</v>
      </c>
      <c r="AW255" s="30"/>
      <c r="AX255" s="36">
        <f t="shared" si="110"/>
        <v>1468.7886000000001</v>
      </c>
      <c r="AY255" s="36">
        <f t="shared" si="111"/>
        <v>489.59620000000007</v>
      </c>
      <c r="AZ255" s="36">
        <f t="shared" si="112"/>
        <v>0</v>
      </c>
    </row>
    <row r="256" spans="1:52" ht="14.45" x14ac:dyDescent="0.3">
      <c r="A256" s="5" t="s">
        <v>7</v>
      </c>
      <c r="B256" s="5" t="s">
        <v>8</v>
      </c>
      <c r="C256" s="5" t="s">
        <v>1354</v>
      </c>
      <c r="D256" s="2" t="s">
        <v>292</v>
      </c>
      <c r="E256" s="2" t="s">
        <v>10</v>
      </c>
      <c r="F256" s="2" t="s">
        <v>11</v>
      </c>
      <c r="G256" s="2" t="s">
        <v>12</v>
      </c>
      <c r="H256" s="2" t="s">
        <v>13</v>
      </c>
      <c r="I256" s="18">
        <v>8688</v>
      </c>
      <c r="J256" s="18">
        <v>135081.02000000002</v>
      </c>
      <c r="K256" s="18">
        <v>129885.6</v>
      </c>
      <c r="L256" s="18">
        <v>5195.42</v>
      </c>
      <c r="M256" s="18"/>
      <c r="N256" s="18"/>
      <c r="O256" s="18"/>
      <c r="P256" s="18"/>
      <c r="Q256" s="18"/>
      <c r="R256" s="18"/>
      <c r="S256" s="18">
        <v>5195.42</v>
      </c>
      <c r="T256" s="18"/>
      <c r="U256" s="18"/>
      <c r="V256" s="18"/>
      <c r="W256" s="18"/>
      <c r="X256" s="18"/>
      <c r="Y256" s="18"/>
      <c r="Z256" s="18"/>
      <c r="AA256" s="18"/>
      <c r="AB256" s="14">
        <f t="shared" si="95"/>
        <v>0</v>
      </c>
      <c r="AC256" s="14">
        <f t="shared" si="96"/>
        <v>0</v>
      </c>
      <c r="AD256" s="14">
        <f t="shared" si="97"/>
        <v>0</v>
      </c>
      <c r="AE256" s="14">
        <f t="shared" si="98"/>
        <v>0</v>
      </c>
      <c r="AF256" s="14">
        <f t="shared" si="99"/>
        <v>0</v>
      </c>
      <c r="AG256" s="14">
        <f t="shared" si="100"/>
        <v>0</v>
      </c>
      <c r="AH256" s="14">
        <f t="shared" si="101"/>
        <v>0.04</v>
      </c>
      <c r="AI256" s="14">
        <f t="shared" si="102"/>
        <v>0</v>
      </c>
      <c r="AJ256" s="14">
        <f t="shared" si="103"/>
        <v>0</v>
      </c>
      <c r="AK256" s="14">
        <f t="shared" si="104"/>
        <v>0</v>
      </c>
      <c r="AL256" s="14">
        <f t="shared" si="105"/>
        <v>0</v>
      </c>
      <c r="AM256" s="14">
        <f t="shared" si="106"/>
        <v>0</v>
      </c>
      <c r="AN256" s="14">
        <f t="shared" si="107"/>
        <v>0</v>
      </c>
      <c r="AO256" s="14">
        <f t="shared" si="108"/>
        <v>0</v>
      </c>
      <c r="AP256" s="14">
        <f t="shared" si="109"/>
        <v>0</v>
      </c>
      <c r="AQ256" s="25">
        <f t="shared" si="113"/>
        <v>0.04</v>
      </c>
      <c r="AR256" s="27">
        <f t="shared" si="114"/>
        <v>0</v>
      </c>
      <c r="AS256" s="27">
        <f t="shared" si="115"/>
        <v>5195.424</v>
      </c>
      <c r="AT256" s="27">
        <f t="shared" si="116"/>
        <v>0</v>
      </c>
      <c r="AU256" s="30">
        <f t="shared" si="119"/>
        <v>7793.1360000000004</v>
      </c>
      <c r="AV256" s="30">
        <f t="shared" si="120"/>
        <v>7793.1360000000004</v>
      </c>
      <c r="AW256" s="30"/>
      <c r="AX256" s="36">
        <f t="shared" si="110"/>
        <v>7793.1360000000004</v>
      </c>
      <c r="AY256" s="36">
        <f t="shared" si="111"/>
        <v>2597.7120000000004</v>
      </c>
      <c r="AZ256" s="36">
        <f t="shared" si="112"/>
        <v>0</v>
      </c>
    </row>
    <row r="257" spans="1:52" ht="14.45" x14ac:dyDescent="0.3">
      <c r="A257" s="5" t="s">
        <v>7</v>
      </c>
      <c r="B257" s="5" t="s">
        <v>8</v>
      </c>
      <c r="C257" s="5" t="s">
        <v>1354</v>
      </c>
      <c r="D257" s="2" t="s">
        <v>293</v>
      </c>
      <c r="E257" s="2" t="s">
        <v>10</v>
      </c>
      <c r="F257" s="2" t="s">
        <v>11</v>
      </c>
      <c r="G257" s="2" t="s">
        <v>12</v>
      </c>
      <c r="H257" s="2" t="s">
        <v>13</v>
      </c>
      <c r="I257" s="18">
        <v>6605</v>
      </c>
      <c r="J257" s="18">
        <v>105304.83</v>
      </c>
      <c r="K257" s="18">
        <v>101254.65000000001</v>
      </c>
      <c r="L257" s="18">
        <v>4050.18</v>
      </c>
      <c r="M257" s="18"/>
      <c r="N257" s="18"/>
      <c r="O257" s="18"/>
      <c r="P257" s="18"/>
      <c r="Q257" s="18"/>
      <c r="R257" s="18"/>
      <c r="S257" s="18">
        <v>4050.18</v>
      </c>
      <c r="T257" s="18"/>
      <c r="U257" s="18"/>
      <c r="V257" s="18"/>
      <c r="W257" s="18"/>
      <c r="X257" s="18"/>
      <c r="Y257" s="18"/>
      <c r="Z257" s="18"/>
      <c r="AA257" s="18"/>
      <c r="AB257" s="14">
        <f t="shared" si="95"/>
        <v>0</v>
      </c>
      <c r="AC257" s="14">
        <f t="shared" si="96"/>
        <v>0</v>
      </c>
      <c r="AD257" s="14">
        <f t="shared" si="97"/>
        <v>0</v>
      </c>
      <c r="AE257" s="14">
        <f t="shared" si="98"/>
        <v>0</v>
      </c>
      <c r="AF257" s="14">
        <f t="shared" si="99"/>
        <v>0</v>
      </c>
      <c r="AG257" s="14">
        <f t="shared" si="100"/>
        <v>0</v>
      </c>
      <c r="AH257" s="14">
        <f t="shared" si="101"/>
        <v>0.04</v>
      </c>
      <c r="AI257" s="14">
        <f t="shared" si="102"/>
        <v>0</v>
      </c>
      <c r="AJ257" s="14">
        <f t="shared" si="103"/>
        <v>0</v>
      </c>
      <c r="AK257" s="14">
        <f t="shared" si="104"/>
        <v>0</v>
      </c>
      <c r="AL257" s="14">
        <f t="shared" si="105"/>
        <v>0</v>
      </c>
      <c r="AM257" s="14">
        <f t="shared" si="106"/>
        <v>0</v>
      </c>
      <c r="AN257" s="14">
        <f t="shared" si="107"/>
        <v>0</v>
      </c>
      <c r="AO257" s="14">
        <f t="shared" si="108"/>
        <v>0</v>
      </c>
      <c r="AP257" s="14">
        <f t="shared" si="109"/>
        <v>0</v>
      </c>
      <c r="AQ257" s="25">
        <f t="shared" si="113"/>
        <v>0.04</v>
      </c>
      <c r="AR257" s="27">
        <f t="shared" si="114"/>
        <v>0</v>
      </c>
      <c r="AS257" s="27">
        <f t="shared" si="115"/>
        <v>4050.1860000000006</v>
      </c>
      <c r="AT257" s="27">
        <f t="shared" si="116"/>
        <v>0</v>
      </c>
      <c r="AU257" s="30">
        <f t="shared" si="119"/>
        <v>6075.2790000000005</v>
      </c>
      <c r="AV257" s="30">
        <f t="shared" si="120"/>
        <v>6075.2790000000005</v>
      </c>
      <c r="AW257" s="30"/>
      <c r="AX257" s="36">
        <f t="shared" si="110"/>
        <v>6075.2790000000005</v>
      </c>
      <c r="AY257" s="36">
        <f t="shared" si="111"/>
        <v>2025.0929999999998</v>
      </c>
      <c r="AZ257" s="36">
        <f t="shared" si="112"/>
        <v>0</v>
      </c>
    </row>
    <row r="258" spans="1:52" ht="14.45" x14ac:dyDescent="0.3">
      <c r="A258" s="5" t="s">
        <v>7</v>
      </c>
      <c r="B258" s="5" t="s">
        <v>8</v>
      </c>
      <c r="C258" s="5" t="s">
        <v>1354</v>
      </c>
      <c r="D258" s="2" t="s">
        <v>293</v>
      </c>
      <c r="E258" s="2" t="s">
        <v>216</v>
      </c>
      <c r="F258" s="2" t="s">
        <v>11</v>
      </c>
      <c r="G258" s="2" t="s">
        <v>12</v>
      </c>
      <c r="H258" s="2" t="s">
        <v>13</v>
      </c>
      <c r="I258" s="18">
        <v>6575</v>
      </c>
      <c r="J258" s="18">
        <v>101817.8</v>
      </c>
      <c r="K258" s="18">
        <v>97901.73</v>
      </c>
      <c r="L258" s="18">
        <v>3916.0700000000006</v>
      </c>
      <c r="M258" s="18"/>
      <c r="N258" s="18"/>
      <c r="O258" s="18"/>
      <c r="P258" s="18"/>
      <c r="Q258" s="18"/>
      <c r="R258" s="18"/>
      <c r="S258" s="18">
        <v>3916.0700000000006</v>
      </c>
      <c r="T258" s="18"/>
      <c r="U258" s="18"/>
      <c r="V258" s="18"/>
      <c r="W258" s="18"/>
      <c r="X258" s="18"/>
      <c r="Y258" s="18"/>
      <c r="Z258" s="18"/>
      <c r="AA258" s="18"/>
      <c r="AB258" s="14">
        <f t="shared" si="95"/>
        <v>0</v>
      </c>
      <c r="AC258" s="14">
        <f t="shared" si="96"/>
        <v>0</v>
      </c>
      <c r="AD258" s="14">
        <f t="shared" si="97"/>
        <v>0</v>
      </c>
      <c r="AE258" s="14">
        <f t="shared" si="98"/>
        <v>0</v>
      </c>
      <c r="AF258" s="14">
        <f t="shared" si="99"/>
        <v>0</v>
      </c>
      <c r="AG258" s="14">
        <f t="shared" si="100"/>
        <v>0</v>
      </c>
      <c r="AH258" s="14">
        <f t="shared" si="101"/>
        <v>0.04</v>
      </c>
      <c r="AI258" s="14">
        <f t="shared" si="102"/>
        <v>0</v>
      </c>
      <c r="AJ258" s="14">
        <f t="shared" si="103"/>
        <v>0</v>
      </c>
      <c r="AK258" s="14">
        <f t="shared" si="104"/>
        <v>0</v>
      </c>
      <c r="AL258" s="14">
        <f t="shared" si="105"/>
        <v>0</v>
      </c>
      <c r="AM258" s="14">
        <f t="shared" si="106"/>
        <v>0</v>
      </c>
      <c r="AN258" s="14">
        <f t="shared" si="107"/>
        <v>0</v>
      </c>
      <c r="AO258" s="14">
        <f t="shared" si="108"/>
        <v>0</v>
      </c>
      <c r="AP258" s="14">
        <f t="shared" si="109"/>
        <v>0</v>
      </c>
      <c r="AQ258" s="25">
        <f t="shared" si="113"/>
        <v>0.04</v>
      </c>
      <c r="AR258" s="27">
        <f t="shared" si="114"/>
        <v>0</v>
      </c>
      <c r="AS258" s="27">
        <f t="shared" si="115"/>
        <v>3916.0691999999999</v>
      </c>
      <c r="AT258" s="27">
        <f t="shared" si="116"/>
        <v>0</v>
      </c>
      <c r="AU258" s="30">
        <f t="shared" si="119"/>
        <v>5874.1037999999999</v>
      </c>
      <c r="AV258" s="30">
        <f t="shared" si="120"/>
        <v>5874.1037999999999</v>
      </c>
      <c r="AW258" s="30"/>
      <c r="AX258" s="36">
        <f t="shared" si="110"/>
        <v>5874.1037999999999</v>
      </c>
      <c r="AY258" s="36">
        <f t="shared" si="111"/>
        <v>1958.0346</v>
      </c>
      <c r="AZ258" s="36">
        <f t="shared" si="112"/>
        <v>0</v>
      </c>
    </row>
    <row r="259" spans="1:52" ht="14.45" x14ac:dyDescent="0.3">
      <c r="A259" s="5" t="s">
        <v>7</v>
      </c>
      <c r="B259" s="5" t="s">
        <v>8</v>
      </c>
      <c r="C259" s="5" t="s">
        <v>1354</v>
      </c>
      <c r="D259" s="2" t="s">
        <v>294</v>
      </c>
      <c r="E259" s="2" t="s">
        <v>10</v>
      </c>
      <c r="F259" s="2" t="s">
        <v>11</v>
      </c>
      <c r="G259" s="2" t="s">
        <v>12</v>
      </c>
      <c r="H259" s="2" t="s">
        <v>13</v>
      </c>
      <c r="I259" s="18">
        <v>18075</v>
      </c>
      <c r="J259" s="18">
        <v>360921.60999999993</v>
      </c>
      <c r="K259" s="18">
        <v>347040.00000000006</v>
      </c>
      <c r="L259" s="18">
        <v>13881.61</v>
      </c>
      <c r="M259" s="18"/>
      <c r="N259" s="18"/>
      <c r="O259" s="18"/>
      <c r="P259" s="18"/>
      <c r="Q259" s="18"/>
      <c r="R259" s="18"/>
      <c r="S259" s="18">
        <v>13881.61</v>
      </c>
      <c r="T259" s="18"/>
      <c r="U259" s="18"/>
      <c r="V259" s="18"/>
      <c r="W259" s="18"/>
      <c r="X259" s="18"/>
      <c r="Y259" s="18"/>
      <c r="Z259" s="18"/>
      <c r="AA259" s="18"/>
      <c r="AB259" s="14">
        <f t="shared" si="95"/>
        <v>0</v>
      </c>
      <c r="AC259" s="14">
        <f t="shared" si="96"/>
        <v>0</v>
      </c>
      <c r="AD259" s="14">
        <f t="shared" si="97"/>
        <v>0</v>
      </c>
      <c r="AE259" s="14">
        <f t="shared" si="98"/>
        <v>0</v>
      </c>
      <c r="AF259" s="14">
        <f t="shared" si="99"/>
        <v>0</v>
      </c>
      <c r="AG259" s="14">
        <f t="shared" si="100"/>
        <v>0</v>
      </c>
      <c r="AH259" s="14">
        <f t="shared" si="101"/>
        <v>0.04</v>
      </c>
      <c r="AI259" s="14">
        <f t="shared" si="102"/>
        <v>0</v>
      </c>
      <c r="AJ259" s="14">
        <f t="shared" si="103"/>
        <v>0</v>
      </c>
      <c r="AK259" s="14">
        <f t="shared" si="104"/>
        <v>0</v>
      </c>
      <c r="AL259" s="14">
        <f t="shared" si="105"/>
        <v>0</v>
      </c>
      <c r="AM259" s="14">
        <f t="shared" si="106"/>
        <v>0</v>
      </c>
      <c r="AN259" s="14">
        <f t="shared" si="107"/>
        <v>0</v>
      </c>
      <c r="AO259" s="14">
        <f t="shared" si="108"/>
        <v>0</v>
      </c>
      <c r="AP259" s="14">
        <f t="shared" si="109"/>
        <v>0</v>
      </c>
      <c r="AQ259" s="25">
        <f t="shared" si="113"/>
        <v>0.04</v>
      </c>
      <c r="AR259" s="27">
        <f t="shared" si="114"/>
        <v>0</v>
      </c>
      <c r="AS259" s="27">
        <f t="shared" si="115"/>
        <v>13881.600000000002</v>
      </c>
      <c r="AT259" s="27">
        <f t="shared" si="116"/>
        <v>0</v>
      </c>
      <c r="AU259" s="30">
        <f t="shared" si="119"/>
        <v>20822.400000000001</v>
      </c>
      <c r="AV259" s="30">
        <f t="shared" si="120"/>
        <v>20822.400000000001</v>
      </c>
      <c r="AW259" s="30"/>
      <c r="AX259" s="36">
        <f t="shared" si="110"/>
        <v>20822.400000000001</v>
      </c>
      <c r="AY259" s="36">
        <f t="shared" si="111"/>
        <v>6940.7999999999993</v>
      </c>
      <c r="AZ259" s="36">
        <f t="shared" si="112"/>
        <v>0</v>
      </c>
    </row>
    <row r="260" spans="1:52" ht="14.45" x14ac:dyDescent="0.3">
      <c r="A260" s="5" t="s">
        <v>7</v>
      </c>
      <c r="B260" s="5" t="s">
        <v>8</v>
      </c>
      <c r="C260" s="5" t="s">
        <v>1354</v>
      </c>
      <c r="D260" s="2" t="s">
        <v>294</v>
      </c>
      <c r="E260" s="2" t="s">
        <v>216</v>
      </c>
      <c r="F260" s="2" t="s">
        <v>11</v>
      </c>
      <c r="G260" s="2" t="s">
        <v>12</v>
      </c>
      <c r="H260" s="2" t="s">
        <v>13</v>
      </c>
      <c r="I260" s="18">
        <v>28272</v>
      </c>
      <c r="J260" s="18">
        <v>546892.55999999994</v>
      </c>
      <c r="K260" s="18">
        <v>525858.23</v>
      </c>
      <c r="L260" s="18">
        <v>21034.33</v>
      </c>
      <c r="M260" s="18"/>
      <c r="N260" s="18"/>
      <c r="O260" s="18"/>
      <c r="P260" s="18"/>
      <c r="Q260" s="18"/>
      <c r="R260" s="18"/>
      <c r="S260" s="18">
        <v>21034.33</v>
      </c>
      <c r="T260" s="18"/>
      <c r="U260" s="18"/>
      <c r="V260" s="18"/>
      <c r="W260" s="18"/>
      <c r="X260" s="18"/>
      <c r="Y260" s="18"/>
      <c r="Z260" s="18"/>
      <c r="AA260" s="18"/>
      <c r="AB260" s="14">
        <f t="shared" si="95"/>
        <v>0</v>
      </c>
      <c r="AC260" s="14">
        <f t="shared" si="96"/>
        <v>0</v>
      </c>
      <c r="AD260" s="14">
        <f t="shared" si="97"/>
        <v>0</v>
      </c>
      <c r="AE260" s="14">
        <f t="shared" si="98"/>
        <v>0</v>
      </c>
      <c r="AF260" s="14">
        <f t="shared" si="99"/>
        <v>0</v>
      </c>
      <c r="AG260" s="14">
        <f t="shared" si="100"/>
        <v>0</v>
      </c>
      <c r="AH260" s="14">
        <f t="shared" si="101"/>
        <v>0.04</v>
      </c>
      <c r="AI260" s="14">
        <f t="shared" si="102"/>
        <v>0</v>
      </c>
      <c r="AJ260" s="14">
        <f t="shared" si="103"/>
        <v>0</v>
      </c>
      <c r="AK260" s="14">
        <f t="shared" si="104"/>
        <v>0</v>
      </c>
      <c r="AL260" s="14">
        <f t="shared" si="105"/>
        <v>0</v>
      </c>
      <c r="AM260" s="14">
        <f t="shared" si="106"/>
        <v>0</v>
      </c>
      <c r="AN260" s="14">
        <f t="shared" si="107"/>
        <v>0</v>
      </c>
      <c r="AO260" s="14">
        <f t="shared" si="108"/>
        <v>0</v>
      </c>
      <c r="AP260" s="14">
        <f t="shared" si="109"/>
        <v>0</v>
      </c>
      <c r="AQ260" s="25">
        <f t="shared" si="113"/>
        <v>0.04</v>
      </c>
      <c r="AR260" s="27">
        <f t="shared" si="114"/>
        <v>0</v>
      </c>
      <c r="AS260" s="27">
        <f t="shared" si="115"/>
        <v>21034.3292</v>
      </c>
      <c r="AT260" s="27">
        <f t="shared" si="116"/>
        <v>0</v>
      </c>
      <c r="AU260" s="30">
        <f t="shared" si="119"/>
        <v>31551.493799999997</v>
      </c>
      <c r="AV260" s="30">
        <f t="shared" si="120"/>
        <v>31551.493799999997</v>
      </c>
      <c r="AW260" s="30"/>
      <c r="AX260" s="36">
        <f t="shared" si="110"/>
        <v>31551.493799999997</v>
      </c>
      <c r="AY260" s="36">
        <f t="shared" si="111"/>
        <v>10517.164599999996</v>
      </c>
      <c r="AZ260" s="36">
        <f t="shared" si="112"/>
        <v>0</v>
      </c>
    </row>
    <row r="261" spans="1:52" ht="14.45" x14ac:dyDescent="0.3">
      <c r="A261" s="5" t="s">
        <v>7</v>
      </c>
      <c r="B261" s="5" t="s">
        <v>8</v>
      </c>
      <c r="C261" s="5" t="s">
        <v>1354</v>
      </c>
      <c r="D261" s="2" t="s">
        <v>295</v>
      </c>
      <c r="E261" s="2" t="s">
        <v>10</v>
      </c>
      <c r="F261" s="2" t="s">
        <v>11</v>
      </c>
      <c r="G261" s="2" t="s">
        <v>12</v>
      </c>
      <c r="H261" s="2" t="s">
        <v>13</v>
      </c>
      <c r="I261" s="18">
        <v>32659</v>
      </c>
      <c r="J261" s="18">
        <v>636850.5</v>
      </c>
      <c r="K261" s="18">
        <v>612356.25</v>
      </c>
      <c r="L261" s="18">
        <v>24494.25</v>
      </c>
      <c r="M261" s="18"/>
      <c r="N261" s="18"/>
      <c r="O261" s="18"/>
      <c r="P261" s="18"/>
      <c r="Q261" s="18"/>
      <c r="R261" s="18"/>
      <c r="S261" s="18">
        <v>24494.25</v>
      </c>
      <c r="T261" s="18"/>
      <c r="U261" s="18"/>
      <c r="V261" s="18"/>
      <c r="W261" s="18"/>
      <c r="X261" s="18"/>
      <c r="Y261" s="18"/>
      <c r="Z261" s="18"/>
      <c r="AA261" s="18"/>
      <c r="AB261" s="14">
        <f t="shared" ref="AB261:AB324" si="121">IF(M261&gt;0,M$4,0)</f>
        <v>0</v>
      </c>
      <c r="AC261" s="14">
        <f t="shared" ref="AC261:AC324" si="122">IF(N261&gt;0,N$4,0)</f>
        <v>0</v>
      </c>
      <c r="AD261" s="14">
        <f t="shared" ref="AD261:AD324" si="123">IF(O261&gt;0,O$4,0)</f>
        <v>0</v>
      </c>
      <c r="AE261" s="14">
        <f t="shared" ref="AE261:AE324" si="124">IF(P261&gt;0,P$4,0)</f>
        <v>0</v>
      </c>
      <c r="AF261" s="14">
        <f t="shared" ref="AF261:AF324" si="125">IF(Q261&gt;0,Q$4,0)</f>
        <v>0</v>
      </c>
      <c r="AG261" s="14">
        <f t="shared" ref="AG261:AG324" si="126">IF(R261&gt;0,R$4,0)</f>
        <v>0</v>
      </c>
      <c r="AH261" s="14">
        <f t="shared" ref="AH261:AH324" si="127">IF(S261&gt;0,S$4,0)</f>
        <v>0.04</v>
      </c>
      <c r="AI261" s="14">
        <f t="shared" ref="AI261:AI324" si="128">IF(T261&gt;0,T$4,0)</f>
        <v>0</v>
      </c>
      <c r="AJ261" s="14">
        <f t="shared" ref="AJ261:AJ324" si="129">IF(U261&gt;0,U$4,0)</f>
        <v>0</v>
      </c>
      <c r="AK261" s="14">
        <f t="shared" ref="AK261:AK324" si="130">IF(V261&gt;0,V$4,0)</f>
        <v>0</v>
      </c>
      <c r="AL261" s="14">
        <f t="shared" ref="AL261:AL324" si="131">IF(W261&gt;0,W$4,0)</f>
        <v>0</v>
      </c>
      <c r="AM261" s="14">
        <f t="shared" ref="AM261:AM324" si="132">IF(X261&gt;0,X$4,0)</f>
        <v>0</v>
      </c>
      <c r="AN261" s="14">
        <f t="shared" ref="AN261:AN324" si="133">IF(Y261&gt;0,Y$4,0)</f>
        <v>0</v>
      </c>
      <c r="AO261" s="14">
        <f t="shared" ref="AO261:AO324" si="134">IF(Z261&gt;0,Z$4,0)</f>
        <v>0</v>
      </c>
      <c r="AP261" s="14">
        <f t="shared" ref="AP261:AP324" si="135">IF(AA261&gt;0,AA$4,0)</f>
        <v>0</v>
      </c>
      <c r="AQ261" s="25">
        <f t="shared" si="113"/>
        <v>0.04</v>
      </c>
      <c r="AR261" s="27">
        <f t="shared" si="114"/>
        <v>0</v>
      </c>
      <c r="AS261" s="27">
        <f t="shared" si="115"/>
        <v>24494.25</v>
      </c>
      <c r="AT261" s="27">
        <f t="shared" si="116"/>
        <v>0</v>
      </c>
      <c r="AU261" s="30">
        <f t="shared" si="119"/>
        <v>36741.375</v>
      </c>
      <c r="AV261" s="30">
        <f t="shared" si="120"/>
        <v>36741.375</v>
      </c>
      <c r="AW261" s="30"/>
      <c r="AX261" s="36">
        <f t="shared" ref="AX261:AX324" si="136">AU261-AR261</f>
        <v>36741.375</v>
      </c>
      <c r="AY261" s="36">
        <f t="shared" ref="AY261:AY324" si="137">AV261-AS261</f>
        <v>12247.125</v>
      </c>
      <c r="AZ261" s="36">
        <f t="shared" ref="AZ261:AZ324" si="138">AW261-AT261</f>
        <v>0</v>
      </c>
    </row>
    <row r="262" spans="1:52" ht="14.45" x14ac:dyDescent="0.3">
      <c r="A262" s="5" t="s">
        <v>7</v>
      </c>
      <c r="B262" s="5" t="s">
        <v>8</v>
      </c>
      <c r="C262" s="5" t="s">
        <v>1354</v>
      </c>
      <c r="D262" s="2" t="s">
        <v>295</v>
      </c>
      <c r="E262" s="2" t="s">
        <v>216</v>
      </c>
      <c r="F262" s="2" t="s">
        <v>11</v>
      </c>
      <c r="G262" s="2" t="s">
        <v>12</v>
      </c>
      <c r="H262" s="2" t="s">
        <v>13</v>
      </c>
      <c r="I262" s="18">
        <v>23300</v>
      </c>
      <c r="J262" s="18">
        <v>441021.07999999996</v>
      </c>
      <c r="K262" s="18">
        <v>424058.73000000004</v>
      </c>
      <c r="L262" s="18">
        <v>16962.349999999999</v>
      </c>
      <c r="M262" s="18"/>
      <c r="N262" s="18"/>
      <c r="O262" s="18"/>
      <c r="P262" s="18"/>
      <c r="Q262" s="18"/>
      <c r="R262" s="18"/>
      <c r="S262" s="18">
        <v>16962.349999999999</v>
      </c>
      <c r="T262" s="18"/>
      <c r="U262" s="18"/>
      <c r="V262" s="18"/>
      <c r="W262" s="18"/>
      <c r="X262" s="18"/>
      <c r="Y262" s="18"/>
      <c r="Z262" s="18"/>
      <c r="AA262" s="18"/>
      <c r="AB262" s="14">
        <f t="shared" si="121"/>
        <v>0</v>
      </c>
      <c r="AC262" s="14">
        <f t="shared" si="122"/>
        <v>0</v>
      </c>
      <c r="AD262" s="14">
        <f t="shared" si="123"/>
        <v>0</v>
      </c>
      <c r="AE262" s="14">
        <f t="shared" si="124"/>
        <v>0</v>
      </c>
      <c r="AF262" s="14">
        <f t="shared" si="125"/>
        <v>0</v>
      </c>
      <c r="AG262" s="14">
        <f t="shared" si="126"/>
        <v>0</v>
      </c>
      <c r="AH262" s="14">
        <f t="shared" si="127"/>
        <v>0.04</v>
      </c>
      <c r="AI262" s="14">
        <f t="shared" si="128"/>
        <v>0</v>
      </c>
      <c r="AJ262" s="14">
        <f t="shared" si="129"/>
        <v>0</v>
      </c>
      <c r="AK262" s="14">
        <f t="shared" si="130"/>
        <v>0</v>
      </c>
      <c r="AL262" s="14">
        <f t="shared" si="131"/>
        <v>0</v>
      </c>
      <c r="AM262" s="14">
        <f t="shared" si="132"/>
        <v>0</v>
      </c>
      <c r="AN262" s="14">
        <f t="shared" si="133"/>
        <v>0</v>
      </c>
      <c r="AO262" s="14">
        <f t="shared" si="134"/>
        <v>0</v>
      </c>
      <c r="AP262" s="14">
        <f t="shared" si="135"/>
        <v>0</v>
      </c>
      <c r="AQ262" s="25">
        <f t="shared" ref="AQ262:AQ325" si="139">SUM(AB262:AP262)</f>
        <v>0.04</v>
      </c>
      <c r="AR262" s="27">
        <f t="shared" ref="AR262:AR325" si="140">SUM(AB262:AG262)*K262</f>
        <v>0</v>
      </c>
      <c r="AS262" s="27">
        <f t="shared" ref="AS262:AS325" si="141">SUM(AH262:AM262)*K262</f>
        <v>16962.349200000001</v>
      </c>
      <c r="AT262" s="27">
        <f t="shared" ref="AT262:AT325" si="142">SUM(AN262:AP262)*K262</f>
        <v>0</v>
      </c>
      <c r="AU262" s="30">
        <f t="shared" si="119"/>
        <v>25443.523800000003</v>
      </c>
      <c r="AV262" s="30">
        <f t="shared" si="120"/>
        <v>25443.523800000003</v>
      </c>
      <c r="AW262" s="30"/>
      <c r="AX262" s="36">
        <f t="shared" si="136"/>
        <v>25443.523800000003</v>
      </c>
      <c r="AY262" s="36">
        <f t="shared" si="137"/>
        <v>8481.1746000000021</v>
      </c>
      <c r="AZ262" s="36">
        <f t="shared" si="138"/>
        <v>0</v>
      </c>
    </row>
    <row r="263" spans="1:52" ht="14.45" x14ac:dyDescent="0.3">
      <c r="A263" s="5" t="s">
        <v>7</v>
      </c>
      <c r="B263" s="5" t="s">
        <v>8</v>
      </c>
      <c r="C263" s="5" t="s">
        <v>1354</v>
      </c>
      <c r="D263" s="2" t="s">
        <v>296</v>
      </c>
      <c r="E263" s="2" t="s">
        <v>230</v>
      </c>
      <c r="F263" s="2" t="s">
        <v>11</v>
      </c>
      <c r="G263" s="2" t="s">
        <v>12</v>
      </c>
      <c r="H263" s="2" t="s">
        <v>13</v>
      </c>
      <c r="I263" s="18">
        <v>738</v>
      </c>
      <c r="J263" s="18">
        <v>14974</v>
      </c>
      <c r="K263" s="18">
        <v>14398.08</v>
      </c>
      <c r="L263" s="18">
        <v>575.91999999999996</v>
      </c>
      <c r="M263" s="18"/>
      <c r="N263" s="18"/>
      <c r="O263" s="18"/>
      <c r="P263" s="18"/>
      <c r="Q263" s="18"/>
      <c r="R263" s="18"/>
      <c r="S263" s="18">
        <v>575.91999999999996</v>
      </c>
      <c r="T263" s="18"/>
      <c r="U263" s="18"/>
      <c r="V263" s="18"/>
      <c r="W263" s="18"/>
      <c r="X263" s="18"/>
      <c r="Y263" s="18"/>
      <c r="Z263" s="18"/>
      <c r="AA263" s="18"/>
      <c r="AB263" s="14">
        <f t="shared" si="121"/>
        <v>0</v>
      </c>
      <c r="AC263" s="14">
        <f t="shared" si="122"/>
        <v>0</v>
      </c>
      <c r="AD263" s="14">
        <f t="shared" si="123"/>
        <v>0</v>
      </c>
      <c r="AE263" s="14">
        <f t="shared" si="124"/>
        <v>0</v>
      </c>
      <c r="AF263" s="14">
        <f t="shared" si="125"/>
        <v>0</v>
      </c>
      <c r="AG263" s="14">
        <f t="shared" si="126"/>
        <v>0</v>
      </c>
      <c r="AH263" s="14">
        <f t="shared" si="127"/>
        <v>0.04</v>
      </c>
      <c r="AI263" s="14">
        <f t="shared" si="128"/>
        <v>0</v>
      </c>
      <c r="AJ263" s="14">
        <f t="shared" si="129"/>
        <v>0</v>
      </c>
      <c r="AK263" s="14">
        <f t="shared" si="130"/>
        <v>0</v>
      </c>
      <c r="AL263" s="14">
        <f t="shared" si="131"/>
        <v>0</v>
      </c>
      <c r="AM263" s="14">
        <f t="shared" si="132"/>
        <v>0</v>
      </c>
      <c r="AN263" s="14">
        <f t="shared" si="133"/>
        <v>0</v>
      </c>
      <c r="AO263" s="14">
        <f t="shared" si="134"/>
        <v>0</v>
      </c>
      <c r="AP263" s="14">
        <f t="shared" si="135"/>
        <v>0</v>
      </c>
      <c r="AQ263" s="25">
        <f t="shared" si="139"/>
        <v>0.04</v>
      </c>
      <c r="AR263" s="27">
        <f t="shared" si="140"/>
        <v>0</v>
      </c>
      <c r="AS263" s="27">
        <f t="shared" si="141"/>
        <v>575.92320000000007</v>
      </c>
      <c r="AT263" s="27">
        <f t="shared" si="142"/>
        <v>0</v>
      </c>
      <c r="AU263" s="30">
        <f t="shared" si="119"/>
        <v>863.88479999999993</v>
      </c>
      <c r="AV263" s="30">
        <f t="shared" si="120"/>
        <v>863.88479999999993</v>
      </c>
      <c r="AW263" s="30"/>
      <c r="AX263" s="36">
        <f t="shared" si="136"/>
        <v>863.88479999999993</v>
      </c>
      <c r="AY263" s="36">
        <f t="shared" si="137"/>
        <v>287.96159999999986</v>
      </c>
      <c r="AZ263" s="36">
        <f t="shared" si="138"/>
        <v>0</v>
      </c>
    </row>
    <row r="264" spans="1:52" ht="14.45" x14ac:dyDescent="0.3">
      <c r="A264" s="5" t="s">
        <v>7</v>
      </c>
      <c r="B264" s="5" t="s">
        <v>8</v>
      </c>
      <c r="C264" s="5" t="s">
        <v>1354</v>
      </c>
      <c r="D264" s="2" t="s">
        <v>297</v>
      </c>
      <c r="E264" s="2" t="s">
        <v>298</v>
      </c>
      <c r="F264" s="2" t="s">
        <v>11</v>
      </c>
      <c r="G264" s="2" t="s">
        <v>12</v>
      </c>
      <c r="H264" s="2" t="s">
        <v>13</v>
      </c>
      <c r="I264" s="18">
        <v>1300</v>
      </c>
      <c r="J264" s="18">
        <v>22131.420000000002</v>
      </c>
      <c r="K264" s="18">
        <v>21280.22</v>
      </c>
      <c r="L264" s="18">
        <v>851.19999999999993</v>
      </c>
      <c r="M264" s="18"/>
      <c r="N264" s="18"/>
      <c r="O264" s="18"/>
      <c r="P264" s="18"/>
      <c r="Q264" s="18"/>
      <c r="R264" s="18"/>
      <c r="S264" s="18">
        <v>851.19999999999993</v>
      </c>
      <c r="T264" s="18"/>
      <c r="U264" s="18"/>
      <c r="V264" s="18"/>
      <c r="W264" s="18"/>
      <c r="X264" s="18"/>
      <c r="Y264" s="18"/>
      <c r="Z264" s="18"/>
      <c r="AA264" s="18"/>
      <c r="AB264" s="14">
        <f t="shared" si="121"/>
        <v>0</v>
      </c>
      <c r="AC264" s="14">
        <f t="shared" si="122"/>
        <v>0</v>
      </c>
      <c r="AD264" s="14">
        <f t="shared" si="123"/>
        <v>0</v>
      </c>
      <c r="AE264" s="14">
        <f t="shared" si="124"/>
        <v>0</v>
      </c>
      <c r="AF264" s="14">
        <f t="shared" si="125"/>
        <v>0</v>
      </c>
      <c r="AG264" s="14">
        <f t="shared" si="126"/>
        <v>0</v>
      </c>
      <c r="AH264" s="14">
        <f t="shared" si="127"/>
        <v>0.04</v>
      </c>
      <c r="AI264" s="14">
        <f t="shared" si="128"/>
        <v>0</v>
      </c>
      <c r="AJ264" s="14">
        <f t="shared" si="129"/>
        <v>0</v>
      </c>
      <c r="AK264" s="14">
        <f t="shared" si="130"/>
        <v>0</v>
      </c>
      <c r="AL264" s="14">
        <f t="shared" si="131"/>
        <v>0</v>
      </c>
      <c r="AM264" s="14">
        <f t="shared" si="132"/>
        <v>0</v>
      </c>
      <c r="AN264" s="14">
        <f t="shared" si="133"/>
        <v>0</v>
      </c>
      <c r="AO264" s="14">
        <f t="shared" si="134"/>
        <v>0</v>
      </c>
      <c r="AP264" s="14">
        <f t="shared" si="135"/>
        <v>0</v>
      </c>
      <c r="AQ264" s="25">
        <f t="shared" si="139"/>
        <v>0.04</v>
      </c>
      <c r="AR264" s="27">
        <f t="shared" si="140"/>
        <v>0</v>
      </c>
      <c r="AS264" s="27">
        <f t="shared" si="141"/>
        <v>851.20880000000011</v>
      </c>
      <c r="AT264" s="27">
        <f t="shared" si="142"/>
        <v>0</v>
      </c>
      <c r="AU264" s="30">
        <f t="shared" si="119"/>
        <v>1276.8132000000001</v>
      </c>
      <c r="AV264" s="30">
        <f t="shared" si="120"/>
        <v>1276.8132000000001</v>
      </c>
      <c r="AW264" s="30"/>
      <c r="AX264" s="36">
        <f t="shared" si="136"/>
        <v>1276.8132000000001</v>
      </c>
      <c r="AY264" s="36">
        <f t="shared" si="137"/>
        <v>425.60439999999994</v>
      </c>
      <c r="AZ264" s="36">
        <f t="shared" si="138"/>
        <v>0</v>
      </c>
    </row>
    <row r="265" spans="1:52" ht="14.45" x14ac:dyDescent="0.3">
      <c r="A265" s="5" t="s">
        <v>7</v>
      </c>
      <c r="B265" s="5" t="s">
        <v>8</v>
      </c>
      <c r="C265" s="5" t="s">
        <v>1354</v>
      </c>
      <c r="D265" s="2" t="s">
        <v>299</v>
      </c>
      <c r="E265" s="2" t="s">
        <v>298</v>
      </c>
      <c r="F265" s="2" t="s">
        <v>11</v>
      </c>
      <c r="G265" s="2" t="s">
        <v>12</v>
      </c>
      <c r="H265" s="2" t="s">
        <v>13</v>
      </c>
      <c r="I265" s="18">
        <v>3890</v>
      </c>
      <c r="J265" s="18">
        <v>76097.73</v>
      </c>
      <c r="K265" s="18">
        <v>73170.899999999994</v>
      </c>
      <c r="L265" s="18">
        <v>2926.83</v>
      </c>
      <c r="M265" s="18"/>
      <c r="N265" s="18"/>
      <c r="O265" s="18"/>
      <c r="P265" s="18"/>
      <c r="Q265" s="18"/>
      <c r="R265" s="18"/>
      <c r="S265" s="18">
        <v>2926.83</v>
      </c>
      <c r="T265" s="18"/>
      <c r="U265" s="18"/>
      <c r="V265" s="18"/>
      <c r="W265" s="18"/>
      <c r="X265" s="18"/>
      <c r="Y265" s="18"/>
      <c r="Z265" s="18"/>
      <c r="AA265" s="18"/>
      <c r="AB265" s="14">
        <f t="shared" si="121"/>
        <v>0</v>
      </c>
      <c r="AC265" s="14">
        <f t="shared" si="122"/>
        <v>0</v>
      </c>
      <c r="AD265" s="14">
        <f t="shared" si="123"/>
        <v>0</v>
      </c>
      <c r="AE265" s="14">
        <f t="shared" si="124"/>
        <v>0</v>
      </c>
      <c r="AF265" s="14">
        <f t="shared" si="125"/>
        <v>0</v>
      </c>
      <c r="AG265" s="14">
        <f t="shared" si="126"/>
        <v>0</v>
      </c>
      <c r="AH265" s="14">
        <f t="shared" si="127"/>
        <v>0.04</v>
      </c>
      <c r="AI265" s="14">
        <f t="shared" si="128"/>
        <v>0</v>
      </c>
      <c r="AJ265" s="14">
        <f t="shared" si="129"/>
        <v>0</v>
      </c>
      <c r="AK265" s="14">
        <f t="shared" si="130"/>
        <v>0</v>
      </c>
      <c r="AL265" s="14">
        <f t="shared" si="131"/>
        <v>0</v>
      </c>
      <c r="AM265" s="14">
        <f t="shared" si="132"/>
        <v>0</v>
      </c>
      <c r="AN265" s="14">
        <f t="shared" si="133"/>
        <v>0</v>
      </c>
      <c r="AO265" s="14">
        <f t="shared" si="134"/>
        <v>0</v>
      </c>
      <c r="AP265" s="14">
        <f t="shared" si="135"/>
        <v>0</v>
      </c>
      <c r="AQ265" s="25">
        <f t="shared" si="139"/>
        <v>0.04</v>
      </c>
      <c r="AR265" s="27">
        <f t="shared" si="140"/>
        <v>0</v>
      </c>
      <c r="AS265" s="27">
        <f t="shared" si="141"/>
        <v>2926.8359999999998</v>
      </c>
      <c r="AT265" s="27">
        <f t="shared" si="142"/>
        <v>0</v>
      </c>
      <c r="AU265" s="30">
        <f t="shared" si="119"/>
        <v>4390.2539999999999</v>
      </c>
      <c r="AV265" s="30">
        <f t="shared" si="120"/>
        <v>4390.2539999999999</v>
      </c>
      <c r="AW265" s="30"/>
      <c r="AX265" s="36">
        <f t="shared" si="136"/>
        <v>4390.2539999999999</v>
      </c>
      <c r="AY265" s="36">
        <f t="shared" si="137"/>
        <v>1463.4180000000001</v>
      </c>
      <c r="AZ265" s="36">
        <f t="shared" si="138"/>
        <v>0</v>
      </c>
    </row>
    <row r="266" spans="1:52" ht="14.45" x14ac:dyDescent="0.3">
      <c r="A266" s="5" t="s">
        <v>7</v>
      </c>
      <c r="B266" s="5" t="s">
        <v>8</v>
      </c>
      <c r="C266" s="5" t="s">
        <v>1354</v>
      </c>
      <c r="D266" s="2" t="s">
        <v>300</v>
      </c>
      <c r="E266" s="2" t="s">
        <v>298</v>
      </c>
      <c r="F266" s="2" t="s">
        <v>11</v>
      </c>
      <c r="G266" s="2" t="s">
        <v>12</v>
      </c>
      <c r="H266" s="2" t="s">
        <v>13</v>
      </c>
      <c r="I266" s="18">
        <v>1490</v>
      </c>
      <c r="J266" s="18">
        <v>25366.95</v>
      </c>
      <c r="K266" s="18">
        <v>24391.3</v>
      </c>
      <c r="L266" s="18">
        <v>975.65000000000009</v>
      </c>
      <c r="M266" s="18"/>
      <c r="N266" s="18"/>
      <c r="O266" s="18"/>
      <c r="P266" s="18"/>
      <c r="Q266" s="18"/>
      <c r="R266" s="18"/>
      <c r="S266" s="18">
        <v>975.65000000000009</v>
      </c>
      <c r="T266" s="18"/>
      <c r="U266" s="18"/>
      <c r="V266" s="18"/>
      <c r="W266" s="18"/>
      <c r="X266" s="18"/>
      <c r="Y266" s="18"/>
      <c r="Z266" s="18"/>
      <c r="AA266" s="18"/>
      <c r="AB266" s="14">
        <f t="shared" si="121"/>
        <v>0</v>
      </c>
      <c r="AC266" s="14">
        <f t="shared" si="122"/>
        <v>0</v>
      </c>
      <c r="AD266" s="14">
        <f t="shared" si="123"/>
        <v>0</v>
      </c>
      <c r="AE266" s="14">
        <f t="shared" si="124"/>
        <v>0</v>
      </c>
      <c r="AF266" s="14">
        <f t="shared" si="125"/>
        <v>0</v>
      </c>
      <c r="AG266" s="14">
        <f t="shared" si="126"/>
        <v>0</v>
      </c>
      <c r="AH266" s="14">
        <f t="shared" si="127"/>
        <v>0.04</v>
      </c>
      <c r="AI266" s="14">
        <f t="shared" si="128"/>
        <v>0</v>
      </c>
      <c r="AJ266" s="14">
        <f t="shared" si="129"/>
        <v>0</v>
      </c>
      <c r="AK266" s="14">
        <f t="shared" si="130"/>
        <v>0</v>
      </c>
      <c r="AL266" s="14">
        <f t="shared" si="131"/>
        <v>0</v>
      </c>
      <c r="AM266" s="14">
        <f t="shared" si="132"/>
        <v>0</v>
      </c>
      <c r="AN266" s="14">
        <f t="shared" si="133"/>
        <v>0</v>
      </c>
      <c r="AO266" s="14">
        <f t="shared" si="134"/>
        <v>0</v>
      </c>
      <c r="AP266" s="14">
        <f t="shared" si="135"/>
        <v>0</v>
      </c>
      <c r="AQ266" s="25">
        <f t="shared" si="139"/>
        <v>0.04</v>
      </c>
      <c r="AR266" s="27">
        <f t="shared" si="140"/>
        <v>0</v>
      </c>
      <c r="AS266" s="27">
        <f t="shared" si="141"/>
        <v>975.65200000000004</v>
      </c>
      <c r="AT266" s="27">
        <f t="shared" si="142"/>
        <v>0</v>
      </c>
      <c r="AU266" s="30">
        <f t="shared" si="119"/>
        <v>1463.4779999999998</v>
      </c>
      <c r="AV266" s="30">
        <f t="shared" si="120"/>
        <v>1463.4779999999998</v>
      </c>
      <c r="AW266" s="30"/>
      <c r="AX266" s="36">
        <f t="shared" si="136"/>
        <v>1463.4779999999998</v>
      </c>
      <c r="AY266" s="36">
        <f t="shared" si="137"/>
        <v>487.82599999999979</v>
      </c>
      <c r="AZ266" s="36">
        <f t="shared" si="138"/>
        <v>0</v>
      </c>
    </row>
    <row r="267" spans="1:52" ht="14.45" x14ac:dyDescent="0.3">
      <c r="A267" s="5" t="s">
        <v>7</v>
      </c>
      <c r="B267" s="5" t="s">
        <v>8</v>
      </c>
      <c r="C267" s="5" t="s">
        <v>1354</v>
      </c>
      <c r="D267" s="2" t="s">
        <v>301</v>
      </c>
      <c r="E267" s="2" t="s">
        <v>298</v>
      </c>
      <c r="F267" s="2" t="s">
        <v>11</v>
      </c>
      <c r="G267" s="2" t="s">
        <v>12</v>
      </c>
      <c r="H267" s="2" t="s">
        <v>13</v>
      </c>
      <c r="I267" s="18">
        <v>60870</v>
      </c>
      <c r="J267" s="18">
        <v>1348389.48</v>
      </c>
      <c r="K267" s="18">
        <v>1296528.3500000001</v>
      </c>
      <c r="L267" s="18">
        <v>51861.130000000005</v>
      </c>
      <c r="M267" s="18"/>
      <c r="N267" s="18"/>
      <c r="O267" s="18"/>
      <c r="P267" s="18"/>
      <c r="Q267" s="18"/>
      <c r="R267" s="18"/>
      <c r="S267" s="18">
        <v>51861.130000000005</v>
      </c>
      <c r="T267" s="18"/>
      <c r="U267" s="18"/>
      <c r="V267" s="18"/>
      <c r="W267" s="18"/>
      <c r="X267" s="18"/>
      <c r="Y267" s="18"/>
      <c r="Z267" s="18"/>
      <c r="AA267" s="18"/>
      <c r="AB267" s="14">
        <f t="shared" si="121"/>
        <v>0</v>
      </c>
      <c r="AC267" s="14">
        <f t="shared" si="122"/>
        <v>0</v>
      </c>
      <c r="AD267" s="14">
        <f t="shared" si="123"/>
        <v>0</v>
      </c>
      <c r="AE267" s="14">
        <f t="shared" si="124"/>
        <v>0</v>
      </c>
      <c r="AF267" s="14">
        <f t="shared" si="125"/>
        <v>0</v>
      </c>
      <c r="AG267" s="14">
        <f t="shared" si="126"/>
        <v>0</v>
      </c>
      <c r="AH267" s="14">
        <f t="shared" si="127"/>
        <v>0.04</v>
      </c>
      <c r="AI267" s="14">
        <f t="shared" si="128"/>
        <v>0</v>
      </c>
      <c r="AJ267" s="14">
        <f t="shared" si="129"/>
        <v>0</v>
      </c>
      <c r="AK267" s="14">
        <f t="shared" si="130"/>
        <v>0</v>
      </c>
      <c r="AL267" s="14">
        <f t="shared" si="131"/>
        <v>0</v>
      </c>
      <c r="AM267" s="14">
        <f t="shared" si="132"/>
        <v>0</v>
      </c>
      <c r="AN267" s="14">
        <f t="shared" si="133"/>
        <v>0</v>
      </c>
      <c r="AO267" s="14">
        <f t="shared" si="134"/>
        <v>0</v>
      </c>
      <c r="AP267" s="14">
        <f t="shared" si="135"/>
        <v>0</v>
      </c>
      <c r="AQ267" s="25">
        <f t="shared" si="139"/>
        <v>0.04</v>
      </c>
      <c r="AR267" s="27">
        <f t="shared" si="140"/>
        <v>0</v>
      </c>
      <c r="AS267" s="27">
        <f t="shared" si="141"/>
        <v>51861.134000000005</v>
      </c>
      <c r="AT267" s="27">
        <f t="shared" si="142"/>
        <v>0</v>
      </c>
      <c r="AU267" s="30">
        <f t="shared" si="119"/>
        <v>77791.701000000001</v>
      </c>
      <c r="AV267" s="30">
        <f t="shared" si="120"/>
        <v>77791.701000000001</v>
      </c>
      <c r="AW267" s="30"/>
      <c r="AX267" s="36">
        <f t="shared" si="136"/>
        <v>77791.701000000001</v>
      </c>
      <c r="AY267" s="36">
        <f t="shared" si="137"/>
        <v>25930.566999999995</v>
      </c>
      <c r="AZ267" s="36">
        <f t="shared" si="138"/>
        <v>0</v>
      </c>
    </row>
    <row r="268" spans="1:52" ht="14.45" x14ac:dyDescent="0.3">
      <c r="A268" s="5" t="s">
        <v>7</v>
      </c>
      <c r="B268" s="5" t="s">
        <v>8</v>
      </c>
      <c r="C268" s="5" t="s">
        <v>1354</v>
      </c>
      <c r="D268" s="2" t="s">
        <v>302</v>
      </c>
      <c r="E268" s="2" t="s">
        <v>298</v>
      </c>
      <c r="F268" s="2" t="s">
        <v>11</v>
      </c>
      <c r="G268" s="2" t="s">
        <v>12</v>
      </c>
      <c r="H268" s="2" t="s">
        <v>13</v>
      </c>
      <c r="I268" s="18">
        <v>4615</v>
      </c>
      <c r="J268" s="18">
        <v>90280.02</v>
      </c>
      <c r="K268" s="18">
        <v>86807.700000000012</v>
      </c>
      <c r="L268" s="18">
        <v>3472.3199999999997</v>
      </c>
      <c r="M268" s="18"/>
      <c r="N268" s="18"/>
      <c r="O268" s="18"/>
      <c r="P268" s="18"/>
      <c r="Q268" s="18"/>
      <c r="R268" s="18"/>
      <c r="S268" s="18">
        <v>3472.3199999999997</v>
      </c>
      <c r="T268" s="18"/>
      <c r="U268" s="18"/>
      <c r="V268" s="18"/>
      <c r="W268" s="18"/>
      <c r="X268" s="18"/>
      <c r="Y268" s="18"/>
      <c r="Z268" s="18"/>
      <c r="AA268" s="18"/>
      <c r="AB268" s="14">
        <f t="shared" si="121"/>
        <v>0</v>
      </c>
      <c r="AC268" s="14">
        <f t="shared" si="122"/>
        <v>0</v>
      </c>
      <c r="AD268" s="14">
        <f t="shared" si="123"/>
        <v>0</v>
      </c>
      <c r="AE268" s="14">
        <f t="shared" si="124"/>
        <v>0</v>
      </c>
      <c r="AF268" s="14">
        <f t="shared" si="125"/>
        <v>0</v>
      </c>
      <c r="AG268" s="14">
        <f t="shared" si="126"/>
        <v>0</v>
      </c>
      <c r="AH268" s="14">
        <f t="shared" si="127"/>
        <v>0.04</v>
      </c>
      <c r="AI268" s="14">
        <f t="shared" si="128"/>
        <v>0</v>
      </c>
      <c r="AJ268" s="14">
        <f t="shared" si="129"/>
        <v>0</v>
      </c>
      <c r="AK268" s="14">
        <f t="shared" si="130"/>
        <v>0</v>
      </c>
      <c r="AL268" s="14">
        <f t="shared" si="131"/>
        <v>0</v>
      </c>
      <c r="AM268" s="14">
        <f t="shared" si="132"/>
        <v>0</v>
      </c>
      <c r="AN268" s="14">
        <f t="shared" si="133"/>
        <v>0</v>
      </c>
      <c r="AO268" s="14">
        <f t="shared" si="134"/>
        <v>0</v>
      </c>
      <c r="AP268" s="14">
        <f t="shared" si="135"/>
        <v>0</v>
      </c>
      <c r="AQ268" s="25">
        <f t="shared" si="139"/>
        <v>0.04</v>
      </c>
      <c r="AR268" s="27">
        <f t="shared" si="140"/>
        <v>0</v>
      </c>
      <c r="AS268" s="27">
        <f t="shared" si="141"/>
        <v>3472.3080000000004</v>
      </c>
      <c r="AT268" s="27">
        <f t="shared" si="142"/>
        <v>0</v>
      </c>
      <c r="AU268" s="30">
        <f t="shared" si="119"/>
        <v>5208.4620000000004</v>
      </c>
      <c r="AV268" s="30">
        <f t="shared" si="120"/>
        <v>5208.4620000000004</v>
      </c>
      <c r="AW268" s="30"/>
      <c r="AX268" s="36">
        <f t="shared" si="136"/>
        <v>5208.4620000000004</v>
      </c>
      <c r="AY268" s="36">
        <f t="shared" si="137"/>
        <v>1736.154</v>
      </c>
      <c r="AZ268" s="36">
        <f t="shared" si="138"/>
        <v>0</v>
      </c>
    </row>
    <row r="269" spans="1:52" ht="14.45" x14ac:dyDescent="0.3">
      <c r="A269" s="5" t="s">
        <v>7</v>
      </c>
      <c r="B269" s="5" t="s">
        <v>8</v>
      </c>
      <c r="C269" s="5" t="s">
        <v>1354</v>
      </c>
      <c r="D269" s="2" t="s">
        <v>303</v>
      </c>
      <c r="E269" s="2" t="s">
        <v>230</v>
      </c>
      <c r="F269" s="2" t="s">
        <v>11</v>
      </c>
      <c r="G269" s="2" t="s">
        <v>12</v>
      </c>
      <c r="H269" s="2" t="s">
        <v>13</v>
      </c>
      <c r="I269" s="18">
        <v>12192</v>
      </c>
      <c r="J269" s="18">
        <v>293788.18</v>
      </c>
      <c r="K269" s="18">
        <v>282488.64</v>
      </c>
      <c r="L269" s="18">
        <v>11299.540000000003</v>
      </c>
      <c r="M269" s="18"/>
      <c r="N269" s="18"/>
      <c r="O269" s="18"/>
      <c r="P269" s="18"/>
      <c r="Q269" s="18"/>
      <c r="R269" s="18"/>
      <c r="S269" s="18">
        <v>11299.540000000003</v>
      </c>
      <c r="T269" s="18"/>
      <c r="U269" s="18"/>
      <c r="V269" s="18"/>
      <c r="W269" s="18"/>
      <c r="X269" s="18"/>
      <c r="Y269" s="18"/>
      <c r="Z269" s="18"/>
      <c r="AA269" s="18"/>
      <c r="AB269" s="14">
        <f t="shared" si="121"/>
        <v>0</v>
      </c>
      <c r="AC269" s="14">
        <f t="shared" si="122"/>
        <v>0</v>
      </c>
      <c r="AD269" s="14">
        <f t="shared" si="123"/>
        <v>0</v>
      </c>
      <c r="AE269" s="14">
        <f t="shared" si="124"/>
        <v>0</v>
      </c>
      <c r="AF269" s="14">
        <f t="shared" si="125"/>
        <v>0</v>
      </c>
      <c r="AG269" s="14">
        <f t="shared" si="126"/>
        <v>0</v>
      </c>
      <c r="AH269" s="14">
        <f t="shared" si="127"/>
        <v>0.04</v>
      </c>
      <c r="AI269" s="14">
        <f t="shared" si="128"/>
        <v>0</v>
      </c>
      <c r="AJ269" s="14">
        <f t="shared" si="129"/>
        <v>0</v>
      </c>
      <c r="AK269" s="14">
        <f t="shared" si="130"/>
        <v>0</v>
      </c>
      <c r="AL269" s="14">
        <f t="shared" si="131"/>
        <v>0</v>
      </c>
      <c r="AM269" s="14">
        <f t="shared" si="132"/>
        <v>0</v>
      </c>
      <c r="AN269" s="14">
        <f t="shared" si="133"/>
        <v>0</v>
      </c>
      <c r="AO269" s="14">
        <f t="shared" si="134"/>
        <v>0</v>
      </c>
      <c r="AP269" s="14">
        <f t="shared" si="135"/>
        <v>0</v>
      </c>
      <c r="AQ269" s="25">
        <f t="shared" si="139"/>
        <v>0.04</v>
      </c>
      <c r="AR269" s="27">
        <f t="shared" si="140"/>
        <v>0</v>
      </c>
      <c r="AS269" s="27">
        <f t="shared" si="141"/>
        <v>11299.545600000001</v>
      </c>
      <c r="AT269" s="27">
        <f t="shared" si="142"/>
        <v>0</v>
      </c>
      <c r="AU269" s="30">
        <f t="shared" si="119"/>
        <v>16949.3184</v>
      </c>
      <c r="AV269" s="30">
        <f t="shared" si="120"/>
        <v>16949.3184</v>
      </c>
      <c r="AW269" s="30"/>
      <c r="AX269" s="36">
        <f t="shared" si="136"/>
        <v>16949.3184</v>
      </c>
      <c r="AY269" s="36">
        <f t="shared" si="137"/>
        <v>5649.7727999999988</v>
      </c>
      <c r="AZ269" s="36">
        <f t="shared" si="138"/>
        <v>0</v>
      </c>
    </row>
    <row r="270" spans="1:52" ht="14.45" x14ac:dyDescent="0.3">
      <c r="A270" s="5" t="s">
        <v>7</v>
      </c>
      <c r="B270" s="5" t="s">
        <v>8</v>
      </c>
      <c r="C270" s="5" t="s">
        <v>1354</v>
      </c>
      <c r="D270" s="2" t="s">
        <v>303</v>
      </c>
      <c r="E270" s="2" t="s">
        <v>298</v>
      </c>
      <c r="F270" s="2" t="s">
        <v>11</v>
      </c>
      <c r="G270" s="2" t="s">
        <v>12</v>
      </c>
      <c r="H270" s="2" t="s">
        <v>13</v>
      </c>
      <c r="I270" s="18">
        <v>12135</v>
      </c>
      <c r="J270" s="18">
        <v>237389.25</v>
      </c>
      <c r="K270" s="18">
        <v>228258.89999999997</v>
      </c>
      <c r="L270" s="18">
        <v>9130.35</v>
      </c>
      <c r="M270" s="18"/>
      <c r="N270" s="18"/>
      <c r="O270" s="18"/>
      <c r="P270" s="18"/>
      <c r="Q270" s="18"/>
      <c r="R270" s="18"/>
      <c r="S270" s="18">
        <v>9130.35</v>
      </c>
      <c r="T270" s="18"/>
      <c r="U270" s="18"/>
      <c r="V270" s="18"/>
      <c r="W270" s="18"/>
      <c r="X270" s="18"/>
      <c r="Y270" s="18"/>
      <c r="Z270" s="18"/>
      <c r="AA270" s="18"/>
      <c r="AB270" s="14">
        <f t="shared" si="121"/>
        <v>0</v>
      </c>
      <c r="AC270" s="14">
        <f t="shared" si="122"/>
        <v>0</v>
      </c>
      <c r="AD270" s="14">
        <f t="shared" si="123"/>
        <v>0</v>
      </c>
      <c r="AE270" s="14">
        <f t="shared" si="124"/>
        <v>0</v>
      </c>
      <c r="AF270" s="14">
        <f t="shared" si="125"/>
        <v>0</v>
      </c>
      <c r="AG270" s="14">
        <f t="shared" si="126"/>
        <v>0</v>
      </c>
      <c r="AH270" s="14">
        <f t="shared" si="127"/>
        <v>0.04</v>
      </c>
      <c r="AI270" s="14">
        <f t="shared" si="128"/>
        <v>0</v>
      </c>
      <c r="AJ270" s="14">
        <f t="shared" si="129"/>
        <v>0</v>
      </c>
      <c r="AK270" s="14">
        <f t="shared" si="130"/>
        <v>0</v>
      </c>
      <c r="AL270" s="14">
        <f t="shared" si="131"/>
        <v>0</v>
      </c>
      <c r="AM270" s="14">
        <f t="shared" si="132"/>
        <v>0</v>
      </c>
      <c r="AN270" s="14">
        <f t="shared" si="133"/>
        <v>0</v>
      </c>
      <c r="AO270" s="14">
        <f t="shared" si="134"/>
        <v>0</v>
      </c>
      <c r="AP270" s="14">
        <f t="shared" si="135"/>
        <v>0</v>
      </c>
      <c r="AQ270" s="25">
        <f t="shared" si="139"/>
        <v>0.04</v>
      </c>
      <c r="AR270" s="27">
        <f t="shared" si="140"/>
        <v>0</v>
      </c>
      <c r="AS270" s="27">
        <f t="shared" si="141"/>
        <v>9130.3559999999979</v>
      </c>
      <c r="AT270" s="27">
        <f t="shared" si="142"/>
        <v>0</v>
      </c>
      <c r="AU270" s="30">
        <f t="shared" si="119"/>
        <v>13695.533999999998</v>
      </c>
      <c r="AV270" s="30">
        <f t="shared" si="120"/>
        <v>13695.533999999998</v>
      </c>
      <c r="AW270" s="30"/>
      <c r="AX270" s="36">
        <f t="shared" si="136"/>
        <v>13695.533999999998</v>
      </c>
      <c r="AY270" s="36">
        <f t="shared" si="137"/>
        <v>4565.1779999999999</v>
      </c>
      <c r="AZ270" s="36">
        <f t="shared" si="138"/>
        <v>0</v>
      </c>
    </row>
    <row r="271" spans="1:52" ht="14.45" x14ac:dyDescent="0.3">
      <c r="A271" s="5" t="s">
        <v>7</v>
      </c>
      <c r="B271" s="5" t="s">
        <v>8</v>
      </c>
      <c r="C271" s="5" t="s">
        <v>1354</v>
      </c>
      <c r="D271" s="2" t="s">
        <v>304</v>
      </c>
      <c r="E271" s="2" t="s">
        <v>298</v>
      </c>
      <c r="F271" s="2" t="s">
        <v>11</v>
      </c>
      <c r="G271" s="2" t="s">
        <v>12</v>
      </c>
      <c r="H271" s="2" t="s">
        <v>13</v>
      </c>
      <c r="I271" s="18">
        <v>2630</v>
      </c>
      <c r="J271" s="18">
        <v>44774.759999999995</v>
      </c>
      <c r="K271" s="18">
        <v>43052.66</v>
      </c>
      <c r="L271" s="18">
        <v>1722.1</v>
      </c>
      <c r="M271" s="18"/>
      <c r="N271" s="18"/>
      <c r="O271" s="18"/>
      <c r="P271" s="18"/>
      <c r="Q271" s="18"/>
      <c r="R271" s="18"/>
      <c r="S271" s="18">
        <v>1722.1</v>
      </c>
      <c r="T271" s="18"/>
      <c r="U271" s="18"/>
      <c r="V271" s="18"/>
      <c r="W271" s="18"/>
      <c r="X271" s="18"/>
      <c r="Y271" s="18"/>
      <c r="Z271" s="18"/>
      <c r="AA271" s="18"/>
      <c r="AB271" s="14">
        <f t="shared" si="121"/>
        <v>0</v>
      </c>
      <c r="AC271" s="14">
        <f t="shared" si="122"/>
        <v>0</v>
      </c>
      <c r="AD271" s="14">
        <f t="shared" si="123"/>
        <v>0</v>
      </c>
      <c r="AE271" s="14">
        <f t="shared" si="124"/>
        <v>0</v>
      </c>
      <c r="AF271" s="14">
        <f t="shared" si="125"/>
        <v>0</v>
      </c>
      <c r="AG271" s="14">
        <f t="shared" si="126"/>
        <v>0</v>
      </c>
      <c r="AH271" s="14">
        <f t="shared" si="127"/>
        <v>0.04</v>
      </c>
      <c r="AI271" s="14">
        <f t="shared" si="128"/>
        <v>0</v>
      </c>
      <c r="AJ271" s="14">
        <f t="shared" si="129"/>
        <v>0</v>
      </c>
      <c r="AK271" s="14">
        <f t="shared" si="130"/>
        <v>0</v>
      </c>
      <c r="AL271" s="14">
        <f t="shared" si="131"/>
        <v>0</v>
      </c>
      <c r="AM271" s="14">
        <f t="shared" si="132"/>
        <v>0</v>
      </c>
      <c r="AN271" s="14">
        <f t="shared" si="133"/>
        <v>0</v>
      </c>
      <c r="AO271" s="14">
        <f t="shared" si="134"/>
        <v>0</v>
      </c>
      <c r="AP271" s="14">
        <f t="shared" si="135"/>
        <v>0</v>
      </c>
      <c r="AQ271" s="25">
        <f t="shared" si="139"/>
        <v>0.04</v>
      </c>
      <c r="AR271" s="27">
        <f t="shared" si="140"/>
        <v>0</v>
      </c>
      <c r="AS271" s="27">
        <f t="shared" si="141"/>
        <v>1722.1064000000001</v>
      </c>
      <c r="AT271" s="27">
        <f t="shared" si="142"/>
        <v>0</v>
      </c>
      <c r="AU271" s="30">
        <f t="shared" si="119"/>
        <v>2583.1596</v>
      </c>
      <c r="AV271" s="30">
        <f t="shared" si="120"/>
        <v>2583.1596</v>
      </c>
      <c r="AW271" s="30"/>
      <c r="AX271" s="36">
        <f t="shared" si="136"/>
        <v>2583.1596</v>
      </c>
      <c r="AY271" s="36">
        <f t="shared" si="137"/>
        <v>861.05319999999983</v>
      </c>
      <c r="AZ271" s="36">
        <f t="shared" si="138"/>
        <v>0</v>
      </c>
    </row>
    <row r="272" spans="1:52" ht="14.45" x14ac:dyDescent="0.3">
      <c r="A272" s="5" t="s">
        <v>7</v>
      </c>
      <c r="B272" s="5" t="s">
        <v>8</v>
      </c>
      <c r="C272" s="5" t="s">
        <v>1354</v>
      </c>
      <c r="D272" s="2" t="s">
        <v>305</v>
      </c>
      <c r="E272" s="2" t="s">
        <v>298</v>
      </c>
      <c r="F272" s="2" t="s">
        <v>11</v>
      </c>
      <c r="G272" s="2" t="s">
        <v>12</v>
      </c>
      <c r="H272" s="2" t="s">
        <v>13</v>
      </c>
      <c r="I272" s="18">
        <v>5010</v>
      </c>
      <c r="J272" s="18">
        <v>223611.22999999998</v>
      </c>
      <c r="K272" s="18">
        <v>215010.8</v>
      </c>
      <c r="L272" s="18">
        <v>8600.43</v>
      </c>
      <c r="M272" s="18"/>
      <c r="N272" s="18"/>
      <c r="O272" s="18"/>
      <c r="P272" s="18"/>
      <c r="Q272" s="18"/>
      <c r="R272" s="18"/>
      <c r="S272" s="18">
        <v>8600.43</v>
      </c>
      <c r="T272" s="18"/>
      <c r="U272" s="18"/>
      <c r="V272" s="18"/>
      <c r="W272" s="18"/>
      <c r="X272" s="18"/>
      <c r="Y272" s="18"/>
      <c r="Z272" s="18"/>
      <c r="AA272" s="18"/>
      <c r="AB272" s="14">
        <f t="shared" si="121"/>
        <v>0</v>
      </c>
      <c r="AC272" s="14">
        <f t="shared" si="122"/>
        <v>0</v>
      </c>
      <c r="AD272" s="14">
        <f t="shared" si="123"/>
        <v>0</v>
      </c>
      <c r="AE272" s="14">
        <f t="shared" si="124"/>
        <v>0</v>
      </c>
      <c r="AF272" s="14">
        <f t="shared" si="125"/>
        <v>0</v>
      </c>
      <c r="AG272" s="14">
        <f t="shared" si="126"/>
        <v>0</v>
      </c>
      <c r="AH272" s="14">
        <f t="shared" si="127"/>
        <v>0.04</v>
      </c>
      <c r="AI272" s="14">
        <f t="shared" si="128"/>
        <v>0</v>
      </c>
      <c r="AJ272" s="14">
        <f t="shared" si="129"/>
        <v>0</v>
      </c>
      <c r="AK272" s="14">
        <f t="shared" si="130"/>
        <v>0</v>
      </c>
      <c r="AL272" s="14">
        <f t="shared" si="131"/>
        <v>0</v>
      </c>
      <c r="AM272" s="14">
        <f t="shared" si="132"/>
        <v>0</v>
      </c>
      <c r="AN272" s="14">
        <f t="shared" si="133"/>
        <v>0</v>
      </c>
      <c r="AO272" s="14">
        <f t="shared" si="134"/>
        <v>0</v>
      </c>
      <c r="AP272" s="14">
        <f t="shared" si="135"/>
        <v>0</v>
      </c>
      <c r="AQ272" s="25">
        <f t="shared" si="139"/>
        <v>0.04</v>
      </c>
      <c r="AR272" s="27">
        <f t="shared" si="140"/>
        <v>0</v>
      </c>
      <c r="AS272" s="27">
        <f t="shared" si="141"/>
        <v>8600.4319999999989</v>
      </c>
      <c r="AT272" s="27">
        <f t="shared" si="142"/>
        <v>0</v>
      </c>
      <c r="AU272" s="30">
        <f t="shared" si="119"/>
        <v>12900.647999999999</v>
      </c>
      <c r="AV272" s="30">
        <f t="shared" si="120"/>
        <v>12900.647999999999</v>
      </c>
      <c r="AW272" s="30"/>
      <c r="AX272" s="36">
        <f t="shared" si="136"/>
        <v>12900.647999999999</v>
      </c>
      <c r="AY272" s="36">
        <f t="shared" si="137"/>
        <v>4300.2160000000003</v>
      </c>
      <c r="AZ272" s="36">
        <f t="shared" si="138"/>
        <v>0</v>
      </c>
    </row>
    <row r="273" spans="1:52" ht="14.45" x14ac:dyDescent="0.3">
      <c r="A273" s="5" t="s">
        <v>7</v>
      </c>
      <c r="B273" s="5" t="s">
        <v>8</v>
      </c>
      <c r="C273" s="5" t="s">
        <v>1354</v>
      </c>
      <c r="D273" s="2" t="s">
        <v>306</v>
      </c>
      <c r="E273" s="2" t="s">
        <v>298</v>
      </c>
      <c r="F273" s="2" t="s">
        <v>11</v>
      </c>
      <c r="G273" s="2" t="s">
        <v>12</v>
      </c>
      <c r="H273" s="2" t="s">
        <v>13</v>
      </c>
      <c r="I273" s="18">
        <v>11982</v>
      </c>
      <c r="J273" s="18">
        <v>540854.23</v>
      </c>
      <c r="K273" s="18">
        <v>520052.16000000003</v>
      </c>
      <c r="L273" s="18">
        <v>20802.07</v>
      </c>
      <c r="M273" s="18"/>
      <c r="N273" s="18"/>
      <c r="O273" s="18"/>
      <c r="P273" s="18"/>
      <c r="Q273" s="18"/>
      <c r="R273" s="18"/>
      <c r="S273" s="18">
        <v>20802.07</v>
      </c>
      <c r="T273" s="18"/>
      <c r="U273" s="18"/>
      <c r="V273" s="18"/>
      <c r="W273" s="18"/>
      <c r="X273" s="18"/>
      <c r="Y273" s="18"/>
      <c r="Z273" s="18"/>
      <c r="AA273" s="18"/>
      <c r="AB273" s="14">
        <f t="shared" si="121"/>
        <v>0</v>
      </c>
      <c r="AC273" s="14">
        <f t="shared" si="122"/>
        <v>0</v>
      </c>
      <c r="AD273" s="14">
        <f t="shared" si="123"/>
        <v>0</v>
      </c>
      <c r="AE273" s="14">
        <f t="shared" si="124"/>
        <v>0</v>
      </c>
      <c r="AF273" s="14">
        <f t="shared" si="125"/>
        <v>0</v>
      </c>
      <c r="AG273" s="14">
        <f t="shared" si="126"/>
        <v>0</v>
      </c>
      <c r="AH273" s="14">
        <f t="shared" si="127"/>
        <v>0.04</v>
      </c>
      <c r="AI273" s="14">
        <f t="shared" si="128"/>
        <v>0</v>
      </c>
      <c r="AJ273" s="14">
        <f t="shared" si="129"/>
        <v>0</v>
      </c>
      <c r="AK273" s="14">
        <f t="shared" si="130"/>
        <v>0</v>
      </c>
      <c r="AL273" s="14">
        <f t="shared" si="131"/>
        <v>0</v>
      </c>
      <c r="AM273" s="14">
        <f t="shared" si="132"/>
        <v>0</v>
      </c>
      <c r="AN273" s="14">
        <f t="shared" si="133"/>
        <v>0</v>
      </c>
      <c r="AO273" s="14">
        <f t="shared" si="134"/>
        <v>0</v>
      </c>
      <c r="AP273" s="14">
        <f t="shared" si="135"/>
        <v>0</v>
      </c>
      <c r="AQ273" s="25">
        <f t="shared" si="139"/>
        <v>0.04</v>
      </c>
      <c r="AR273" s="27">
        <f t="shared" si="140"/>
        <v>0</v>
      </c>
      <c r="AS273" s="27">
        <f t="shared" si="141"/>
        <v>20802.0864</v>
      </c>
      <c r="AT273" s="27">
        <f t="shared" si="142"/>
        <v>0</v>
      </c>
      <c r="AU273" s="30">
        <f t="shared" si="119"/>
        <v>31203.1296</v>
      </c>
      <c r="AV273" s="30">
        <f t="shared" si="120"/>
        <v>31203.1296</v>
      </c>
      <c r="AW273" s="30"/>
      <c r="AX273" s="36">
        <f t="shared" si="136"/>
        <v>31203.1296</v>
      </c>
      <c r="AY273" s="36">
        <f t="shared" si="137"/>
        <v>10401.0432</v>
      </c>
      <c r="AZ273" s="36">
        <f t="shared" si="138"/>
        <v>0</v>
      </c>
    </row>
    <row r="274" spans="1:52" ht="14.45" x14ac:dyDescent="0.3">
      <c r="A274" s="5" t="s">
        <v>7</v>
      </c>
      <c r="B274" s="5" t="s">
        <v>8</v>
      </c>
      <c r="C274" s="5" t="s">
        <v>1354</v>
      </c>
      <c r="D274" s="2" t="s">
        <v>307</v>
      </c>
      <c r="E274" s="2" t="s">
        <v>298</v>
      </c>
      <c r="F274" s="2" t="s">
        <v>11</v>
      </c>
      <c r="G274" s="2" t="s">
        <v>12</v>
      </c>
      <c r="H274" s="2" t="s">
        <v>13</v>
      </c>
      <c r="I274" s="18">
        <v>1540</v>
      </c>
      <c r="J274" s="18">
        <v>60027.969999999994</v>
      </c>
      <c r="K274" s="18">
        <v>57719.199999999997</v>
      </c>
      <c r="L274" s="18">
        <v>2308.77</v>
      </c>
      <c r="M274" s="18"/>
      <c r="N274" s="18"/>
      <c r="O274" s="18"/>
      <c r="P274" s="18"/>
      <c r="Q274" s="18"/>
      <c r="R274" s="18"/>
      <c r="S274" s="18">
        <v>2308.77</v>
      </c>
      <c r="T274" s="18"/>
      <c r="U274" s="18"/>
      <c r="V274" s="18"/>
      <c r="W274" s="18"/>
      <c r="X274" s="18"/>
      <c r="Y274" s="18"/>
      <c r="Z274" s="18"/>
      <c r="AA274" s="18"/>
      <c r="AB274" s="14">
        <f t="shared" si="121"/>
        <v>0</v>
      </c>
      <c r="AC274" s="14">
        <f t="shared" si="122"/>
        <v>0</v>
      </c>
      <c r="AD274" s="14">
        <f t="shared" si="123"/>
        <v>0</v>
      </c>
      <c r="AE274" s="14">
        <f t="shared" si="124"/>
        <v>0</v>
      </c>
      <c r="AF274" s="14">
        <f t="shared" si="125"/>
        <v>0</v>
      </c>
      <c r="AG274" s="14">
        <f t="shared" si="126"/>
        <v>0</v>
      </c>
      <c r="AH274" s="14">
        <f t="shared" si="127"/>
        <v>0.04</v>
      </c>
      <c r="AI274" s="14">
        <f t="shared" si="128"/>
        <v>0</v>
      </c>
      <c r="AJ274" s="14">
        <f t="shared" si="129"/>
        <v>0</v>
      </c>
      <c r="AK274" s="14">
        <f t="shared" si="130"/>
        <v>0</v>
      </c>
      <c r="AL274" s="14">
        <f t="shared" si="131"/>
        <v>0</v>
      </c>
      <c r="AM274" s="14">
        <f t="shared" si="132"/>
        <v>0</v>
      </c>
      <c r="AN274" s="14">
        <f t="shared" si="133"/>
        <v>0</v>
      </c>
      <c r="AO274" s="14">
        <f t="shared" si="134"/>
        <v>0</v>
      </c>
      <c r="AP274" s="14">
        <f t="shared" si="135"/>
        <v>0</v>
      </c>
      <c r="AQ274" s="25">
        <f t="shared" si="139"/>
        <v>0.04</v>
      </c>
      <c r="AR274" s="27">
        <f t="shared" si="140"/>
        <v>0</v>
      </c>
      <c r="AS274" s="27">
        <f t="shared" si="141"/>
        <v>2308.768</v>
      </c>
      <c r="AT274" s="27">
        <f t="shared" si="142"/>
        <v>0</v>
      </c>
      <c r="AU274" s="30">
        <f t="shared" si="119"/>
        <v>3463.1519999999996</v>
      </c>
      <c r="AV274" s="30">
        <f t="shared" si="120"/>
        <v>3463.1519999999996</v>
      </c>
      <c r="AW274" s="30"/>
      <c r="AX274" s="36">
        <f t="shared" si="136"/>
        <v>3463.1519999999996</v>
      </c>
      <c r="AY274" s="36">
        <f t="shared" si="137"/>
        <v>1154.3839999999996</v>
      </c>
      <c r="AZ274" s="36">
        <f t="shared" si="138"/>
        <v>0</v>
      </c>
    </row>
    <row r="275" spans="1:52" ht="14.45" x14ac:dyDescent="0.3">
      <c r="A275" s="5" t="s">
        <v>7</v>
      </c>
      <c r="B275" s="5" t="s">
        <v>8</v>
      </c>
      <c r="C275" s="5" t="s">
        <v>1354</v>
      </c>
      <c r="D275" s="2" t="s">
        <v>308</v>
      </c>
      <c r="E275" s="2" t="s">
        <v>298</v>
      </c>
      <c r="F275" s="2" t="s">
        <v>11</v>
      </c>
      <c r="G275" s="2" t="s">
        <v>12</v>
      </c>
      <c r="H275" s="2" t="s">
        <v>13</v>
      </c>
      <c r="I275" s="18">
        <v>7055</v>
      </c>
      <c r="J275" s="18">
        <v>399955.96</v>
      </c>
      <c r="K275" s="18">
        <v>384573.04000000004</v>
      </c>
      <c r="L275" s="18">
        <v>15382.92</v>
      </c>
      <c r="M275" s="18"/>
      <c r="N275" s="18"/>
      <c r="O275" s="18"/>
      <c r="P275" s="18"/>
      <c r="Q275" s="18"/>
      <c r="R275" s="18"/>
      <c r="S275" s="18">
        <v>15382.92</v>
      </c>
      <c r="T275" s="18"/>
      <c r="U275" s="18"/>
      <c r="V275" s="18"/>
      <c r="W275" s="18"/>
      <c r="X275" s="18"/>
      <c r="Y275" s="18"/>
      <c r="Z275" s="18"/>
      <c r="AA275" s="18"/>
      <c r="AB275" s="14">
        <f t="shared" si="121"/>
        <v>0</v>
      </c>
      <c r="AC275" s="14">
        <f t="shared" si="122"/>
        <v>0</v>
      </c>
      <c r="AD275" s="14">
        <f t="shared" si="123"/>
        <v>0</v>
      </c>
      <c r="AE275" s="14">
        <f t="shared" si="124"/>
        <v>0</v>
      </c>
      <c r="AF275" s="14">
        <f t="shared" si="125"/>
        <v>0</v>
      </c>
      <c r="AG275" s="14">
        <f t="shared" si="126"/>
        <v>0</v>
      </c>
      <c r="AH275" s="14">
        <f t="shared" si="127"/>
        <v>0.04</v>
      </c>
      <c r="AI275" s="14">
        <f t="shared" si="128"/>
        <v>0</v>
      </c>
      <c r="AJ275" s="14">
        <f t="shared" si="129"/>
        <v>0</v>
      </c>
      <c r="AK275" s="14">
        <f t="shared" si="130"/>
        <v>0</v>
      </c>
      <c r="AL275" s="14">
        <f t="shared" si="131"/>
        <v>0</v>
      </c>
      <c r="AM275" s="14">
        <f t="shared" si="132"/>
        <v>0</v>
      </c>
      <c r="AN275" s="14">
        <f t="shared" si="133"/>
        <v>0</v>
      </c>
      <c r="AO275" s="14">
        <f t="shared" si="134"/>
        <v>0</v>
      </c>
      <c r="AP275" s="14">
        <f t="shared" si="135"/>
        <v>0</v>
      </c>
      <c r="AQ275" s="25">
        <f t="shared" si="139"/>
        <v>0.04</v>
      </c>
      <c r="AR275" s="27">
        <f t="shared" si="140"/>
        <v>0</v>
      </c>
      <c r="AS275" s="27">
        <f t="shared" si="141"/>
        <v>15382.921600000001</v>
      </c>
      <c r="AT275" s="27">
        <f t="shared" si="142"/>
        <v>0</v>
      </c>
      <c r="AU275" s="30">
        <f t="shared" si="119"/>
        <v>23074.382400000002</v>
      </c>
      <c r="AV275" s="30">
        <f t="shared" si="120"/>
        <v>23074.382400000002</v>
      </c>
      <c r="AW275" s="30"/>
      <c r="AX275" s="36">
        <f t="shared" si="136"/>
        <v>23074.382400000002</v>
      </c>
      <c r="AY275" s="36">
        <f t="shared" si="137"/>
        <v>7691.4608000000007</v>
      </c>
      <c r="AZ275" s="36">
        <f t="shared" si="138"/>
        <v>0</v>
      </c>
    </row>
    <row r="276" spans="1:52" ht="14.45" x14ac:dyDescent="0.3">
      <c r="A276" s="5" t="s">
        <v>7</v>
      </c>
      <c r="B276" s="5" t="s">
        <v>8</v>
      </c>
      <c r="C276" s="5" t="s">
        <v>1354</v>
      </c>
      <c r="D276" s="2" t="s">
        <v>309</v>
      </c>
      <c r="E276" s="2" t="s">
        <v>10</v>
      </c>
      <c r="F276" s="2" t="s">
        <v>11</v>
      </c>
      <c r="G276" s="2" t="s">
        <v>12</v>
      </c>
      <c r="H276" s="2" t="s">
        <v>13</v>
      </c>
      <c r="I276" s="18">
        <v>56975</v>
      </c>
      <c r="J276" s="18">
        <v>3396058.36</v>
      </c>
      <c r="K276" s="18">
        <v>3265440.7399999998</v>
      </c>
      <c r="L276" s="18">
        <v>130617.62000000001</v>
      </c>
      <c r="M276" s="18"/>
      <c r="N276" s="18"/>
      <c r="O276" s="18"/>
      <c r="P276" s="18"/>
      <c r="Q276" s="18"/>
      <c r="R276" s="18"/>
      <c r="S276" s="18">
        <v>130617.62000000001</v>
      </c>
      <c r="T276" s="18"/>
      <c r="U276" s="18"/>
      <c r="V276" s="18"/>
      <c r="W276" s="18"/>
      <c r="X276" s="18"/>
      <c r="Y276" s="18"/>
      <c r="Z276" s="18"/>
      <c r="AA276" s="18"/>
      <c r="AB276" s="14">
        <f t="shared" si="121"/>
        <v>0</v>
      </c>
      <c r="AC276" s="14">
        <f t="shared" si="122"/>
        <v>0</v>
      </c>
      <c r="AD276" s="14">
        <f t="shared" si="123"/>
        <v>0</v>
      </c>
      <c r="AE276" s="14">
        <f t="shared" si="124"/>
        <v>0</v>
      </c>
      <c r="AF276" s="14">
        <f t="shared" si="125"/>
        <v>0</v>
      </c>
      <c r="AG276" s="14">
        <f t="shared" si="126"/>
        <v>0</v>
      </c>
      <c r="AH276" s="14">
        <f t="shared" si="127"/>
        <v>0.04</v>
      </c>
      <c r="AI276" s="14">
        <f t="shared" si="128"/>
        <v>0</v>
      </c>
      <c r="AJ276" s="14">
        <f t="shared" si="129"/>
        <v>0</v>
      </c>
      <c r="AK276" s="14">
        <f t="shared" si="130"/>
        <v>0</v>
      </c>
      <c r="AL276" s="14">
        <f t="shared" si="131"/>
        <v>0</v>
      </c>
      <c r="AM276" s="14">
        <f t="shared" si="132"/>
        <v>0</v>
      </c>
      <c r="AN276" s="14">
        <f t="shared" si="133"/>
        <v>0</v>
      </c>
      <c r="AO276" s="14">
        <f t="shared" si="134"/>
        <v>0</v>
      </c>
      <c r="AP276" s="14">
        <f t="shared" si="135"/>
        <v>0</v>
      </c>
      <c r="AQ276" s="25">
        <f t="shared" si="139"/>
        <v>0.04</v>
      </c>
      <c r="AR276" s="27">
        <f t="shared" si="140"/>
        <v>0</v>
      </c>
      <c r="AS276" s="27">
        <f t="shared" si="141"/>
        <v>130617.6296</v>
      </c>
      <c r="AT276" s="27">
        <f t="shared" si="142"/>
        <v>0</v>
      </c>
      <c r="AU276" s="30">
        <f t="shared" si="119"/>
        <v>195926.44439999998</v>
      </c>
      <c r="AV276" s="30">
        <f t="shared" si="120"/>
        <v>195926.44439999998</v>
      </c>
      <c r="AW276" s="30"/>
      <c r="AX276" s="36">
        <f t="shared" si="136"/>
        <v>195926.44439999998</v>
      </c>
      <c r="AY276" s="36">
        <f t="shared" si="137"/>
        <v>65308.814799999978</v>
      </c>
      <c r="AZ276" s="36">
        <f t="shared" si="138"/>
        <v>0</v>
      </c>
    </row>
    <row r="277" spans="1:52" ht="14.45" x14ac:dyDescent="0.3">
      <c r="A277" s="5" t="s">
        <v>7</v>
      </c>
      <c r="B277" s="5" t="s">
        <v>8</v>
      </c>
      <c r="C277" s="5" t="s">
        <v>1354</v>
      </c>
      <c r="D277" s="2" t="s">
        <v>310</v>
      </c>
      <c r="E277" s="2" t="s">
        <v>10</v>
      </c>
      <c r="F277" s="2" t="s">
        <v>11</v>
      </c>
      <c r="G277" s="2" t="s">
        <v>12</v>
      </c>
      <c r="H277" s="2" t="s">
        <v>13</v>
      </c>
      <c r="I277" s="18">
        <v>3895</v>
      </c>
      <c r="J277" s="18">
        <v>159804.07</v>
      </c>
      <c r="K277" s="18">
        <v>153657.75</v>
      </c>
      <c r="L277" s="18">
        <v>6146.32</v>
      </c>
      <c r="M277" s="18"/>
      <c r="N277" s="18"/>
      <c r="O277" s="18"/>
      <c r="P277" s="18"/>
      <c r="Q277" s="18"/>
      <c r="R277" s="18"/>
      <c r="S277" s="18">
        <v>6146.32</v>
      </c>
      <c r="T277" s="18"/>
      <c r="U277" s="18"/>
      <c r="V277" s="18"/>
      <c r="W277" s="18"/>
      <c r="X277" s="18"/>
      <c r="Y277" s="18"/>
      <c r="Z277" s="18"/>
      <c r="AA277" s="18"/>
      <c r="AB277" s="14">
        <f t="shared" si="121"/>
        <v>0</v>
      </c>
      <c r="AC277" s="14">
        <f t="shared" si="122"/>
        <v>0</v>
      </c>
      <c r="AD277" s="14">
        <f t="shared" si="123"/>
        <v>0</v>
      </c>
      <c r="AE277" s="14">
        <f t="shared" si="124"/>
        <v>0</v>
      </c>
      <c r="AF277" s="14">
        <f t="shared" si="125"/>
        <v>0</v>
      </c>
      <c r="AG277" s="14">
        <f t="shared" si="126"/>
        <v>0</v>
      </c>
      <c r="AH277" s="14">
        <f t="shared" si="127"/>
        <v>0.04</v>
      </c>
      <c r="AI277" s="14">
        <f t="shared" si="128"/>
        <v>0</v>
      </c>
      <c r="AJ277" s="14">
        <f t="shared" si="129"/>
        <v>0</v>
      </c>
      <c r="AK277" s="14">
        <f t="shared" si="130"/>
        <v>0</v>
      </c>
      <c r="AL277" s="14">
        <f t="shared" si="131"/>
        <v>0</v>
      </c>
      <c r="AM277" s="14">
        <f t="shared" si="132"/>
        <v>0</v>
      </c>
      <c r="AN277" s="14">
        <f t="shared" si="133"/>
        <v>0</v>
      </c>
      <c r="AO277" s="14">
        <f t="shared" si="134"/>
        <v>0</v>
      </c>
      <c r="AP277" s="14">
        <f t="shared" si="135"/>
        <v>0</v>
      </c>
      <c r="AQ277" s="25">
        <f t="shared" si="139"/>
        <v>0.04</v>
      </c>
      <c r="AR277" s="27">
        <f t="shared" si="140"/>
        <v>0</v>
      </c>
      <c r="AS277" s="27">
        <f t="shared" si="141"/>
        <v>6146.31</v>
      </c>
      <c r="AT277" s="27">
        <f t="shared" si="142"/>
        <v>0</v>
      </c>
      <c r="AU277" s="30">
        <f t="shared" si="119"/>
        <v>9219.4650000000001</v>
      </c>
      <c r="AV277" s="30">
        <f t="shared" si="120"/>
        <v>9219.4650000000001</v>
      </c>
      <c r="AW277" s="30"/>
      <c r="AX277" s="36">
        <f t="shared" si="136"/>
        <v>9219.4650000000001</v>
      </c>
      <c r="AY277" s="36">
        <f t="shared" si="137"/>
        <v>3073.1549999999997</v>
      </c>
      <c r="AZ277" s="36">
        <f t="shared" si="138"/>
        <v>0</v>
      </c>
    </row>
    <row r="278" spans="1:52" ht="14.45" x14ac:dyDescent="0.3">
      <c r="A278" s="5" t="s">
        <v>7</v>
      </c>
      <c r="B278" s="5" t="s">
        <v>8</v>
      </c>
      <c r="C278" s="5" t="s">
        <v>1354</v>
      </c>
      <c r="D278" s="2" t="s">
        <v>311</v>
      </c>
      <c r="E278" s="2" t="s">
        <v>10</v>
      </c>
      <c r="F278" s="2" t="s">
        <v>11</v>
      </c>
      <c r="G278" s="2" t="s">
        <v>12</v>
      </c>
      <c r="H278" s="2" t="s">
        <v>13</v>
      </c>
      <c r="I278" s="18">
        <v>784</v>
      </c>
      <c r="J278" s="18">
        <v>12393.47</v>
      </c>
      <c r="K278" s="18">
        <v>11916.8</v>
      </c>
      <c r="L278" s="18">
        <v>476.67</v>
      </c>
      <c r="M278" s="18"/>
      <c r="N278" s="18"/>
      <c r="O278" s="18"/>
      <c r="P278" s="18"/>
      <c r="Q278" s="18"/>
      <c r="R278" s="18"/>
      <c r="S278" s="18">
        <v>476.67</v>
      </c>
      <c r="T278" s="18"/>
      <c r="U278" s="18"/>
      <c r="V278" s="18"/>
      <c r="W278" s="18"/>
      <c r="X278" s="18"/>
      <c r="Y278" s="18"/>
      <c r="Z278" s="18"/>
      <c r="AA278" s="18"/>
      <c r="AB278" s="14">
        <f t="shared" si="121"/>
        <v>0</v>
      </c>
      <c r="AC278" s="14">
        <f t="shared" si="122"/>
        <v>0</v>
      </c>
      <c r="AD278" s="14">
        <f t="shared" si="123"/>
        <v>0</v>
      </c>
      <c r="AE278" s="14">
        <f t="shared" si="124"/>
        <v>0</v>
      </c>
      <c r="AF278" s="14">
        <f t="shared" si="125"/>
        <v>0</v>
      </c>
      <c r="AG278" s="14">
        <f t="shared" si="126"/>
        <v>0</v>
      </c>
      <c r="AH278" s="14">
        <f t="shared" si="127"/>
        <v>0.04</v>
      </c>
      <c r="AI278" s="14">
        <f t="shared" si="128"/>
        <v>0</v>
      </c>
      <c r="AJ278" s="14">
        <f t="shared" si="129"/>
        <v>0</v>
      </c>
      <c r="AK278" s="14">
        <f t="shared" si="130"/>
        <v>0</v>
      </c>
      <c r="AL278" s="14">
        <f t="shared" si="131"/>
        <v>0</v>
      </c>
      <c r="AM278" s="14">
        <f t="shared" si="132"/>
        <v>0</v>
      </c>
      <c r="AN278" s="14">
        <f t="shared" si="133"/>
        <v>0</v>
      </c>
      <c r="AO278" s="14">
        <f t="shared" si="134"/>
        <v>0</v>
      </c>
      <c r="AP278" s="14">
        <f t="shared" si="135"/>
        <v>0</v>
      </c>
      <c r="AQ278" s="25">
        <f t="shared" si="139"/>
        <v>0.04</v>
      </c>
      <c r="AR278" s="27">
        <f t="shared" si="140"/>
        <v>0</v>
      </c>
      <c r="AS278" s="27">
        <f t="shared" si="141"/>
        <v>476.67199999999997</v>
      </c>
      <c r="AT278" s="27">
        <f t="shared" si="142"/>
        <v>0</v>
      </c>
      <c r="AU278" s="30">
        <f t="shared" si="119"/>
        <v>715.00799999999992</v>
      </c>
      <c r="AV278" s="30">
        <f t="shared" si="120"/>
        <v>715.00799999999992</v>
      </c>
      <c r="AW278" s="30"/>
      <c r="AX278" s="36">
        <f t="shared" si="136"/>
        <v>715.00799999999992</v>
      </c>
      <c r="AY278" s="36">
        <f t="shared" si="137"/>
        <v>238.33599999999996</v>
      </c>
      <c r="AZ278" s="36">
        <f t="shared" si="138"/>
        <v>0</v>
      </c>
    </row>
    <row r="279" spans="1:52" ht="14.45" x14ac:dyDescent="0.3">
      <c r="A279" s="5" t="s">
        <v>7</v>
      </c>
      <c r="B279" s="5" t="s">
        <v>8</v>
      </c>
      <c r="C279" s="5" t="s">
        <v>1354</v>
      </c>
      <c r="D279" s="2" t="s">
        <v>312</v>
      </c>
      <c r="E279" s="2" t="s">
        <v>10</v>
      </c>
      <c r="F279" s="2" t="s">
        <v>11</v>
      </c>
      <c r="G279" s="2" t="s">
        <v>12</v>
      </c>
      <c r="H279" s="2" t="s">
        <v>13</v>
      </c>
      <c r="I279" s="18">
        <v>1295</v>
      </c>
      <c r="J279" s="18">
        <v>17306.38</v>
      </c>
      <c r="K279" s="18">
        <v>16640.75</v>
      </c>
      <c r="L279" s="18">
        <v>665.63</v>
      </c>
      <c r="M279" s="18"/>
      <c r="N279" s="18"/>
      <c r="O279" s="18"/>
      <c r="P279" s="18"/>
      <c r="Q279" s="18"/>
      <c r="R279" s="18"/>
      <c r="S279" s="18">
        <v>665.63</v>
      </c>
      <c r="T279" s="18"/>
      <c r="U279" s="18"/>
      <c r="V279" s="18"/>
      <c r="W279" s="18"/>
      <c r="X279" s="18"/>
      <c r="Y279" s="18"/>
      <c r="Z279" s="18"/>
      <c r="AA279" s="18"/>
      <c r="AB279" s="14">
        <f t="shared" si="121"/>
        <v>0</v>
      </c>
      <c r="AC279" s="14">
        <f t="shared" si="122"/>
        <v>0</v>
      </c>
      <c r="AD279" s="14">
        <f t="shared" si="123"/>
        <v>0</v>
      </c>
      <c r="AE279" s="14">
        <f t="shared" si="124"/>
        <v>0</v>
      </c>
      <c r="AF279" s="14">
        <f t="shared" si="125"/>
        <v>0</v>
      </c>
      <c r="AG279" s="14">
        <f t="shared" si="126"/>
        <v>0</v>
      </c>
      <c r="AH279" s="14">
        <f t="shared" si="127"/>
        <v>0.04</v>
      </c>
      <c r="AI279" s="14">
        <f t="shared" si="128"/>
        <v>0</v>
      </c>
      <c r="AJ279" s="14">
        <f t="shared" si="129"/>
        <v>0</v>
      </c>
      <c r="AK279" s="14">
        <f t="shared" si="130"/>
        <v>0</v>
      </c>
      <c r="AL279" s="14">
        <f t="shared" si="131"/>
        <v>0</v>
      </c>
      <c r="AM279" s="14">
        <f t="shared" si="132"/>
        <v>0</v>
      </c>
      <c r="AN279" s="14">
        <f t="shared" si="133"/>
        <v>0</v>
      </c>
      <c r="AO279" s="14">
        <f t="shared" si="134"/>
        <v>0</v>
      </c>
      <c r="AP279" s="14">
        <f t="shared" si="135"/>
        <v>0</v>
      </c>
      <c r="AQ279" s="25">
        <f t="shared" si="139"/>
        <v>0.04</v>
      </c>
      <c r="AR279" s="27">
        <f t="shared" si="140"/>
        <v>0</v>
      </c>
      <c r="AS279" s="27">
        <f t="shared" si="141"/>
        <v>665.63</v>
      </c>
      <c r="AT279" s="27">
        <f t="shared" si="142"/>
        <v>0</v>
      </c>
      <c r="AU279" s="30">
        <f t="shared" si="119"/>
        <v>998.44499999999994</v>
      </c>
      <c r="AV279" s="30">
        <f t="shared" si="120"/>
        <v>998.44499999999994</v>
      </c>
      <c r="AW279" s="30"/>
      <c r="AX279" s="36">
        <f t="shared" si="136"/>
        <v>998.44499999999994</v>
      </c>
      <c r="AY279" s="36">
        <f t="shared" si="137"/>
        <v>332.81499999999994</v>
      </c>
      <c r="AZ279" s="36">
        <f t="shared" si="138"/>
        <v>0</v>
      </c>
    </row>
    <row r="280" spans="1:52" ht="14.45" x14ac:dyDescent="0.3">
      <c r="A280" s="5" t="s">
        <v>7</v>
      </c>
      <c r="B280" s="5" t="s">
        <v>8</v>
      </c>
      <c r="C280" s="5" t="s">
        <v>1354</v>
      </c>
      <c r="D280" s="2" t="s">
        <v>313</v>
      </c>
      <c r="E280" s="2" t="s">
        <v>10</v>
      </c>
      <c r="F280" s="2" t="s">
        <v>11</v>
      </c>
      <c r="G280" s="2" t="s">
        <v>12</v>
      </c>
      <c r="H280" s="2" t="s">
        <v>13</v>
      </c>
      <c r="I280" s="18">
        <v>100</v>
      </c>
      <c r="J280" s="18">
        <v>1729.52</v>
      </c>
      <c r="K280" s="18">
        <v>1663</v>
      </c>
      <c r="L280" s="18">
        <v>66.52</v>
      </c>
      <c r="M280" s="18"/>
      <c r="N280" s="18"/>
      <c r="O280" s="18"/>
      <c r="P280" s="18"/>
      <c r="Q280" s="18"/>
      <c r="R280" s="18"/>
      <c r="S280" s="18">
        <v>66.52</v>
      </c>
      <c r="T280" s="18"/>
      <c r="U280" s="18"/>
      <c r="V280" s="18"/>
      <c r="W280" s="18"/>
      <c r="X280" s="18"/>
      <c r="Y280" s="18"/>
      <c r="Z280" s="18"/>
      <c r="AA280" s="18"/>
      <c r="AB280" s="14">
        <f t="shared" si="121"/>
        <v>0</v>
      </c>
      <c r="AC280" s="14">
        <f t="shared" si="122"/>
        <v>0</v>
      </c>
      <c r="AD280" s="14">
        <f t="shared" si="123"/>
        <v>0</v>
      </c>
      <c r="AE280" s="14">
        <f t="shared" si="124"/>
        <v>0</v>
      </c>
      <c r="AF280" s="14">
        <f t="shared" si="125"/>
        <v>0</v>
      </c>
      <c r="AG280" s="14">
        <f t="shared" si="126"/>
        <v>0</v>
      </c>
      <c r="AH280" s="14">
        <f t="shared" si="127"/>
        <v>0.04</v>
      </c>
      <c r="AI280" s="14">
        <f t="shared" si="128"/>
        <v>0</v>
      </c>
      <c r="AJ280" s="14">
        <f t="shared" si="129"/>
        <v>0</v>
      </c>
      <c r="AK280" s="14">
        <f t="shared" si="130"/>
        <v>0</v>
      </c>
      <c r="AL280" s="14">
        <f t="shared" si="131"/>
        <v>0</v>
      </c>
      <c r="AM280" s="14">
        <f t="shared" si="132"/>
        <v>0</v>
      </c>
      <c r="AN280" s="14">
        <f t="shared" si="133"/>
        <v>0</v>
      </c>
      <c r="AO280" s="14">
        <f t="shared" si="134"/>
        <v>0</v>
      </c>
      <c r="AP280" s="14">
        <f t="shared" si="135"/>
        <v>0</v>
      </c>
      <c r="AQ280" s="25">
        <f t="shared" si="139"/>
        <v>0.04</v>
      </c>
      <c r="AR280" s="27">
        <f t="shared" si="140"/>
        <v>0</v>
      </c>
      <c r="AS280" s="27">
        <f t="shared" si="141"/>
        <v>66.52</v>
      </c>
      <c r="AT280" s="27">
        <f t="shared" si="142"/>
        <v>0</v>
      </c>
      <c r="AU280" s="30">
        <f t="shared" si="119"/>
        <v>99.78</v>
      </c>
      <c r="AV280" s="30">
        <f t="shared" si="120"/>
        <v>99.78</v>
      </c>
      <c r="AW280" s="30"/>
      <c r="AX280" s="36">
        <f t="shared" si="136"/>
        <v>99.78</v>
      </c>
      <c r="AY280" s="36">
        <f t="shared" si="137"/>
        <v>33.260000000000005</v>
      </c>
      <c r="AZ280" s="36">
        <f t="shared" si="138"/>
        <v>0</v>
      </c>
    </row>
    <row r="281" spans="1:52" ht="14.45" x14ac:dyDescent="0.3">
      <c r="A281" s="5" t="s">
        <v>7</v>
      </c>
      <c r="B281" s="5" t="s">
        <v>8</v>
      </c>
      <c r="C281" s="5"/>
      <c r="D281" s="2" t="s">
        <v>314</v>
      </c>
      <c r="E281" s="2" t="s">
        <v>315</v>
      </c>
      <c r="F281" s="2" t="s">
        <v>16</v>
      </c>
      <c r="G281" s="2" t="s">
        <v>17</v>
      </c>
      <c r="H281" s="2" t="s">
        <v>13</v>
      </c>
      <c r="I281" s="18">
        <v>400</v>
      </c>
      <c r="J281" s="18">
        <v>28759.42594216</v>
      </c>
      <c r="K281" s="18">
        <v>26283.350000000006</v>
      </c>
      <c r="L281" s="18">
        <v>2476.0759421600001</v>
      </c>
      <c r="M281" s="18"/>
      <c r="N281" s="18">
        <v>432.25</v>
      </c>
      <c r="O281" s="18">
        <v>1557.3535999999999</v>
      </c>
      <c r="P281" s="18"/>
      <c r="Q281" s="18">
        <v>14.072072000000002</v>
      </c>
      <c r="R281" s="18">
        <v>7.0360360000000011</v>
      </c>
      <c r="S281" s="18"/>
      <c r="T281" s="18"/>
      <c r="U281" s="18"/>
      <c r="V281" s="18"/>
      <c r="W281" s="18"/>
      <c r="X281" s="18"/>
      <c r="Y281" s="18"/>
      <c r="Z281" s="18">
        <v>465.36423416000002</v>
      </c>
      <c r="AA281" s="18"/>
      <c r="AB281" s="14">
        <f t="shared" si="121"/>
        <v>0</v>
      </c>
      <c r="AC281" s="14">
        <v>0</v>
      </c>
      <c r="AD281" s="14">
        <f t="shared" si="123"/>
        <v>0.14000000000000001</v>
      </c>
      <c r="AE281" s="14">
        <f t="shared" si="124"/>
        <v>0</v>
      </c>
      <c r="AF281" s="14">
        <f t="shared" si="125"/>
        <v>2E-3</v>
      </c>
      <c r="AG281" s="14">
        <f t="shared" si="126"/>
        <v>1E-3</v>
      </c>
      <c r="AH281" s="14">
        <f t="shared" si="127"/>
        <v>0</v>
      </c>
      <c r="AI281" s="14">
        <f t="shared" si="128"/>
        <v>0</v>
      </c>
      <c r="AJ281" s="14">
        <f t="shared" si="129"/>
        <v>0</v>
      </c>
      <c r="AK281" s="14">
        <f t="shared" si="130"/>
        <v>0</v>
      </c>
      <c r="AL281" s="14">
        <f t="shared" si="131"/>
        <v>0</v>
      </c>
      <c r="AM281" s="14">
        <f t="shared" si="132"/>
        <v>0</v>
      </c>
      <c r="AN281" s="14">
        <f t="shared" si="133"/>
        <v>0</v>
      </c>
      <c r="AO281" s="14">
        <f t="shared" si="134"/>
        <v>0.02</v>
      </c>
      <c r="AP281" s="14">
        <f t="shared" si="135"/>
        <v>0</v>
      </c>
      <c r="AQ281" s="25">
        <f t="shared" si="139"/>
        <v>0.16300000000000001</v>
      </c>
      <c r="AR281" s="27">
        <f t="shared" si="140"/>
        <v>3758.5190500000012</v>
      </c>
      <c r="AS281" s="27">
        <f t="shared" si="141"/>
        <v>0</v>
      </c>
      <c r="AT281" s="27">
        <f t="shared" si="142"/>
        <v>525.66700000000014</v>
      </c>
      <c r="AU281" s="30"/>
      <c r="AV281" s="30"/>
      <c r="AW281" s="30">
        <f t="shared" ref="AW281:AW294" si="143">K281*$AU$1</f>
        <v>3154.0020000000004</v>
      </c>
      <c r="AX281" s="36">
        <f t="shared" si="136"/>
        <v>-3758.5190500000012</v>
      </c>
      <c r="AY281" s="36">
        <f t="shared" si="137"/>
        <v>0</v>
      </c>
      <c r="AZ281" s="36">
        <f t="shared" si="138"/>
        <v>2628.335</v>
      </c>
    </row>
    <row r="282" spans="1:52" ht="14.45" x14ac:dyDescent="0.3">
      <c r="A282" s="5" t="s">
        <v>7</v>
      </c>
      <c r="B282" s="5" t="s">
        <v>8</v>
      </c>
      <c r="C282" s="5"/>
      <c r="D282" s="2" t="s">
        <v>316</v>
      </c>
      <c r="E282" s="2" t="s">
        <v>317</v>
      </c>
      <c r="F282" s="2" t="s">
        <v>16</v>
      </c>
      <c r="G282" s="2" t="s">
        <v>318</v>
      </c>
      <c r="H282" s="2" t="s">
        <v>13</v>
      </c>
      <c r="I282" s="18">
        <v>25</v>
      </c>
      <c r="J282" s="18">
        <v>4446.57</v>
      </c>
      <c r="K282" s="18">
        <v>3875</v>
      </c>
      <c r="L282" s="18">
        <v>571.56999999999994</v>
      </c>
      <c r="M282" s="18"/>
      <c r="N282" s="18">
        <v>484.38</v>
      </c>
      <c r="O282" s="18"/>
      <c r="P282" s="18"/>
      <c r="Q282" s="18"/>
      <c r="R282" s="18"/>
      <c r="S282" s="18"/>
      <c r="T282" s="18"/>
      <c r="U282" s="18"/>
      <c r="V282" s="18"/>
      <c r="W282" s="18"/>
      <c r="X282" s="18"/>
      <c r="Y282" s="18"/>
      <c r="Z282" s="18">
        <v>87.19</v>
      </c>
      <c r="AA282" s="18"/>
      <c r="AB282" s="14">
        <f t="shared" si="121"/>
        <v>0</v>
      </c>
      <c r="AC282" s="14">
        <f t="shared" si="122"/>
        <v>0.125</v>
      </c>
      <c r="AD282" s="14">
        <f t="shared" si="123"/>
        <v>0</v>
      </c>
      <c r="AE282" s="14">
        <f t="shared" si="124"/>
        <v>0</v>
      </c>
      <c r="AF282" s="14">
        <f t="shared" si="125"/>
        <v>0</v>
      </c>
      <c r="AG282" s="14">
        <f t="shared" si="126"/>
        <v>0</v>
      </c>
      <c r="AH282" s="14">
        <f t="shared" si="127"/>
        <v>0</v>
      </c>
      <c r="AI282" s="14">
        <f t="shared" si="128"/>
        <v>0</v>
      </c>
      <c r="AJ282" s="14">
        <f t="shared" si="129"/>
        <v>0</v>
      </c>
      <c r="AK282" s="14">
        <f t="shared" si="130"/>
        <v>0</v>
      </c>
      <c r="AL282" s="14">
        <f t="shared" si="131"/>
        <v>0</v>
      </c>
      <c r="AM282" s="14">
        <f t="shared" si="132"/>
        <v>0</v>
      </c>
      <c r="AN282" s="14">
        <f t="shared" si="133"/>
        <v>0</v>
      </c>
      <c r="AO282" s="14">
        <f t="shared" si="134"/>
        <v>0.02</v>
      </c>
      <c r="AP282" s="14">
        <f t="shared" si="135"/>
        <v>0</v>
      </c>
      <c r="AQ282" s="25">
        <f t="shared" si="139"/>
        <v>0.14499999999999999</v>
      </c>
      <c r="AR282" s="27">
        <f t="shared" si="140"/>
        <v>484.375</v>
      </c>
      <c r="AS282" s="27">
        <f t="shared" si="141"/>
        <v>0</v>
      </c>
      <c r="AT282" s="27">
        <f t="shared" si="142"/>
        <v>77.5</v>
      </c>
      <c r="AU282" s="30"/>
      <c r="AV282" s="30"/>
      <c r="AW282" s="30">
        <f t="shared" si="143"/>
        <v>465</v>
      </c>
      <c r="AX282" s="36">
        <f t="shared" si="136"/>
        <v>-484.375</v>
      </c>
      <c r="AY282" s="36">
        <f t="shared" si="137"/>
        <v>0</v>
      </c>
      <c r="AZ282" s="36">
        <f t="shared" si="138"/>
        <v>387.5</v>
      </c>
    </row>
    <row r="283" spans="1:52" ht="14.45" x14ac:dyDescent="0.3">
      <c r="A283" s="5" t="s">
        <v>7</v>
      </c>
      <c r="B283" s="5" t="s">
        <v>8</v>
      </c>
      <c r="C283" s="5"/>
      <c r="D283" s="2" t="s">
        <v>319</v>
      </c>
      <c r="E283" s="2" t="s">
        <v>320</v>
      </c>
      <c r="F283" s="2" t="s">
        <v>16</v>
      </c>
      <c r="G283" s="2" t="s">
        <v>321</v>
      </c>
      <c r="H283" s="2" t="s">
        <v>13</v>
      </c>
      <c r="I283" s="18">
        <v>1620</v>
      </c>
      <c r="J283" s="18">
        <v>1156680</v>
      </c>
      <c r="K283" s="18">
        <v>1134000</v>
      </c>
      <c r="L283" s="18">
        <v>22680</v>
      </c>
      <c r="M283" s="18"/>
      <c r="N283" s="18"/>
      <c r="O283" s="18"/>
      <c r="P283" s="18"/>
      <c r="Q283" s="18"/>
      <c r="R283" s="18"/>
      <c r="S283" s="18"/>
      <c r="T283" s="18"/>
      <c r="U283" s="18"/>
      <c r="V283" s="18"/>
      <c r="W283" s="18"/>
      <c r="X283" s="18"/>
      <c r="Y283" s="18"/>
      <c r="Z283" s="18">
        <v>22680</v>
      </c>
      <c r="AA283" s="18"/>
      <c r="AB283" s="14">
        <f t="shared" si="121"/>
        <v>0</v>
      </c>
      <c r="AC283" s="14">
        <f t="shared" si="122"/>
        <v>0</v>
      </c>
      <c r="AD283" s="14">
        <f t="shared" si="123"/>
        <v>0</v>
      </c>
      <c r="AE283" s="14">
        <f t="shared" si="124"/>
        <v>0</v>
      </c>
      <c r="AF283" s="14">
        <f t="shared" si="125"/>
        <v>0</v>
      </c>
      <c r="AG283" s="14">
        <f t="shared" si="126"/>
        <v>0</v>
      </c>
      <c r="AH283" s="14">
        <f t="shared" si="127"/>
        <v>0</v>
      </c>
      <c r="AI283" s="14">
        <f t="shared" si="128"/>
        <v>0</v>
      </c>
      <c r="AJ283" s="14">
        <f t="shared" si="129"/>
        <v>0</v>
      </c>
      <c r="AK283" s="14">
        <f t="shared" si="130"/>
        <v>0</v>
      </c>
      <c r="AL283" s="14">
        <f t="shared" si="131"/>
        <v>0</v>
      </c>
      <c r="AM283" s="14">
        <f t="shared" si="132"/>
        <v>0</v>
      </c>
      <c r="AN283" s="14">
        <f t="shared" si="133"/>
        <v>0</v>
      </c>
      <c r="AO283" s="14">
        <f t="shared" si="134"/>
        <v>0.02</v>
      </c>
      <c r="AP283" s="14">
        <f t="shared" si="135"/>
        <v>0</v>
      </c>
      <c r="AQ283" s="25">
        <f t="shared" si="139"/>
        <v>0.02</v>
      </c>
      <c r="AR283" s="27">
        <f t="shared" si="140"/>
        <v>0</v>
      </c>
      <c r="AS283" s="27">
        <f t="shared" si="141"/>
        <v>0</v>
      </c>
      <c r="AT283" s="27">
        <f t="shared" si="142"/>
        <v>22680</v>
      </c>
      <c r="AU283" s="30"/>
      <c r="AV283" s="30"/>
      <c r="AW283" s="30">
        <f t="shared" si="143"/>
        <v>136080</v>
      </c>
      <c r="AX283" s="36">
        <f t="shared" si="136"/>
        <v>0</v>
      </c>
      <c r="AY283" s="36">
        <f t="shared" si="137"/>
        <v>0</v>
      </c>
      <c r="AZ283" s="36">
        <f t="shared" si="138"/>
        <v>113400</v>
      </c>
    </row>
    <row r="284" spans="1:52" ht="14.45" x14ac:dyDescent="0.3">
      <c r="A284" s="5" t="s">
        <v>7</v>
      </c>
      <c r="B284" s="5" t="s">
        <v>8</v>
      </c>
      <c r="C284" s="5"/>
      <c r="D284" s="2" t="s">
        <v>322</v>
      </c>
      <c r="E284" s="2" t="s">
        <v>323</v>
      </c>
      <c r="F284" s="2" t="s">
        <v>16</v>
      </c>
      <c r="G284" s="2" t="s">
        <v>20</v>
      </c>
      <c r="H284" s="2" t="s">
        <v>13</v>
      </c>
      <c r="I284" s="18">
        <v>875</v>
      </c>
      <c r="J284" s="18">
        <v>1506093.75</v>
      </c>
      <c r="K284" s="18">
        <v>1312500</v>
      </c>
      <c r="L284" s="18">
        <v>193593.75</v>
      </c>
      <c r="M284" s="18"/>
      <c r="N284" s="18">
        <v>164062.5</v>
      </c>
      <c r="O284" s="18"/>
      <c r="P284" s="18"/>
      <c r="Q284" s="18"/>
      <c r="R284" s="18"/>
      <c r="S284" s="18"/>
      <c r="T284" s="18"/>
      <c r="U284" s="18"/>
      <c r="V284" s="18"/>
      <c r="W284" s="18"/>
      <c r="X284" s="18"/>
      <c r="Y284" s="18"/>
      <c r="Z284" s="18">
        <v>29531.25</v>
      </c>
      <c r="AA284" s="18"/>
      <c r="AB284" s="14">
        <f t="shared" si="121"/>
        <v>0</v>
      </c>
      <c r="AC284" s="14">
        <f t="shared" si="122"/>
        <v>0.125</v>
      </c>
      <c r="AD284" s="14">
        <f t="shared" si="123"/>
        <v>0</v>
      </c>
      <c r="AE284" s="14">
        <f t="shared" si="124"/>
        <v>0</v>
      </c>
      <c r="AF284" s="14">
        <f t="shared" si="125"/>
        <v>0</v>
      </c>
      <c r="AG284" s="14">
        <f t="shared" si="126"/>
        <v>0</v>
      </c>
      <c r="AH284" s="14">
        <f t="shared" si="127"/>
        <v>0</v>
      </c>
      <c r="AI284" s="14">
        <f t="shared" si="128"/>
        <v>0</v>
      </c>
      <c r="AJ284" s="14">
        <f t="shared" si="129"/>
        <v>0</v>
      </c>
      <c r="AK284" s="14">
        <f t="shared" si="130"/>
        <v>0</v>
      </c>
      <c r="AL284" s="14">
        <f t="shared" si="131"/>
        <v>0</v>
      </c>
      <c r="AM284" s="14">
        <f t="shared" si="132"/>
        <v>0</v>
      </c>
      <c r="AN284" s="14">
        <f t="shared" si="133"/>
        <v>0</v>
      </c>
      <c r="AO284" s="14">
        <f t="shared" si="134"/>
        <v>0.02</v>
      </c>
      <c r="AP284" s="14">
        <f t="shared" si="135"/>
        <v>0</v>
      </c>
      <c r="AQ284" s="25">
        <f t="shared" si="139"/>
        <v>0.14499999999999999</v>
      </c>
      <c r="AR284" s="27">
        <f t="shared" si="140"/>
        <v>164062.5</v>
      </c>
      <c r="AS284" s="27">
        <f t="shared" si="141"/>
        <v>0</v>
      </c>
      <c r="AT284" s="27">
        <f t="shared" si="142"/>
        <v>26250</v>
      </c>
      <c r="AU284" s="30"/>
      <c r="AV284" s="30"/>
      <c r="AW284" s="30">
        <f t="shared" si="143"/>
        <v>157500</v>
      </c>
      <c r="AX284" s="36">
        <f t="shared" si="136"/>
        <v>-164062.5</v>
      </c>
      <c r="AY284" s="36">
        <f t="shared" si="137"/>
        <v>0</v>
      </c>
      <c r="AZ284" s="36">
        <f t="shared" si="138"/>
        <v>131250</v>
      </c>
    </row>
    <row r="285" spans="1:52" ht="14.45" x14ac:dyDescent="0.3">
      <c r="A285" s="5" t="s">
        <v>7</v>
      </c>
      <c r="B285" s="5" t="s">
        <v>8</v>
      </c>
      <c r="C285" s="5"/>
      <c r="D285" s="2" t="s">
        <v>324</v>
      </c>
      <c r="E285" s="2" t="s">
        <v>325</v>
      </c>
      <c r="F285" s="2" t="s">
        <v>16</v>
      </c>
      <c r="G285" s="2" t="s">
        <v>17</v>
      </c>
      <c r="H285" s="2" t="s">
        <v>13</v>
      </c>
      <c r="I285" s="18">
        <v>90</v>
      </c>
      <c r="J285" s="18">
        <v>294058.55000000005</v>
      </c>
      <c r="K285" s="18">
        <v>276790.13</v>
      </c>
      <c r="L285" s="18">
        <v>17268.419999999998</v>
      </c>
      <c r="M285" s="18"/>
      <c r="N285" s="18">
        <v>11502.57</v>
      </c>
      <c r="O285" s="18"/>
      <c r="P285" s="18"/>
      <c r="Q285" s="18"/>
      <c r="R285" s="18"/>
      <c r="S285" s="18"/>
      <c r="T285" s="18"/>
      <c r="U285" s="18"/>
      <c r="V285" s="18"/>
      <c r="W285" s="18"/>
      <c r="X285" s="18"/>
      <c r="Y285" s="18"/>
      <c r="Z285" s="18">
        <v>5765.85</v>
      </c>
      <c r="AA285" s="18"/>
      <c r="AB285" s="14">
        <f t="shared" si="121"/>
        <v>0</v>
      </c>
      <c r="AC285" s="14">
        <f t="shared" si="122"/>
        <v>0.125</v>
      </c>
      <c r="AD285" s="14">
        <f t="shared" si="123"/>
        <v>0</v>
      </c>
      <c r="AE285" s="14">
        <f t="shared" si="124"/>
        <v>0</v>
      </c>
      <c r="AF285" s="14">
        <f t="shared" si="125"/>
        <v>0</v>
      </c>
      <c r="AG285" s="14">
        <f t="shared" si="126"/>
        <v>0</v>
      </c>
      <c r="AH285" s="14">
        <f t="shared" si="127"/>
        <v>0</v>
      </c>
      <c r="AI285" s="14">
        <f t="shared" si="128"/>
        <v>0</v>
      </c>
      <c r="AJ285" s="14">
        <f t="shared" si="129"/>
        <v>0</v>
      </c>
      <c r="AK285" s="14">
        <f t="shared" si="130"/>
        <v>0</v>
      </c>
      <c r="AL285" s="14">
        <f t="shared" si="131"/>
        <v>0</v>
      </c>
      <c r="AM285" s="14">
        <f t="shared" si="132"/>
        <v>0</v>
      </c>
      <c r="AN285" s="14">
        <f t="shared" si="133"/>
        <v>0</v>
      </c>
      <c r="AO285" s="14">
        <f t="shared" si="134"/>
        <v>0.02</v>
      </c>
      <c r="AP285" s="14">
        <f t="shared" si="135"/>
        <v>0</v>
      </c>
      <c r="AQ285" s="25">
        <f t="shared" si="139"/>
        <v>0.14499999999999999</v>
      </c>
      <c r="AR285" s="27">
        <f t="shared" si="140"/>
        <v>34598.766250000001</v>
      </c>
      <c r="AS285" s="27">
        <f t="shared" si="141"/>
        <v>0</v>
      </c>
      <c r="AT285" s="27">
        <f t="shared" si="142"/>
        <v>5535.8026</v>
      </c>
      <c r="AU285" s="30"/>
      <c r="AV285" s="30"/>
      <c r="AW285" s="30">
        <f t="shared" si="143"/>
        <v>33214.815600000002</v>
      </c>
      <c r="AX285" s="36">
        <f t="shared" si="136"/>
        <v>-34598.766250000001</v>
      </c>
      <c r="AY285" s="36">
        <f t="shared" si="137"/>
        <v>0</v>
      </c>
      <c r="AZ285" s="36">
        <f t="shared" si="138"/>
        <v>27679.013000000003</v>
      </c>
    </row>
    <row r="286" spans="1:52" ht="14.45" x14ac:dyDescent="0.3">
      <c r="A286" s="5" t="s">
        <v>7</v>
      </c>
      <c r="B286" s="5" t="s">
        <v>8</v>
      </c>
      <c r="C286" s="5"/>
      <c r="D286" s="2" t="s">
        <v>326</v>
      </c>
      <c r="E286" s="2" t="s">
        <v>327</v>
      </c>
      <c r="F286" s="2" t="s">
        <v>16</v>
      </c>
      <c r="G286" s="2" t="s">
        <v>17</v>
      </c>
      <c r="H286" s="2" t="s">
        <v>13</v>
      </c>
      <c r="I286" s="18">
        <v>10000</v>
      </c>
      <c r="J286" s="18">
        <v>3763.8</v>
      </c>
      <c r="K286" s="18">
        <v>3280</v>
      </c>
      <c r="L286" s="18">
        <v>483.8</v>
      </c>
      <c r="M286" s="18"/>
      <c r="N286" s="18">
        <v>410</v>
      </c>
      <c r="O286" s="18"/>
      <c r="P286" s="18"/>
      <c r="Q286" s="18"/>
      <c r="R286" s="18"/>
      <c r="S286" s="18"/>
      <c r="T286" s="18"/>
      <c r="U286" s="18"/>
      <c r="V286" s="18"/>
      <c r="W286" s="18"/>
      <c r="X286" s="18"/>
      <c r="Y286" s="18"/>
      <c r="Z286" s="18">
        <v>73.8</v>
      </c>
      <c r="AA286" s="18"/>
      <c r="AB286" s="14">
        <f t="shared" si="121"/>
        <v>0</v>
      </c>
      <c r="AC286" s="14">
        <f t="shared" si="122"/>
        <v>0.125</v>
      </c>
      <c r="AD286" s="14">
        <f t="shared" si="123"/>
        <v>0</v>
      </c>
      <c r="AE286" s="14">
        <f t="shared" si="124"/>
        <v>0</v>
      </c>
      <c r="AF286" s="14">
        <f t="shared" si="125"/>
        <v>0</v>
      </c>
      <c r="AG286" s="14">
        <f t="shared" si="126"/>
        <v>0</v>
      </c>
      <c r="AH286" s="14">
        <f t="shared" si="127"/>
        <v>0</v>
      </c>
      <c r="AI286" s="14">
        <f t="shared" si="128"/>
        <v>0</v>
      </c>
      <c r="AJ286" s="14">
        <f t="shared" si="129"/>
        <v>0</v>
      </c>
      <c r="AK286" s="14">
        <f t="shared" si="130"/>
        <v>0</v>
      </c>
      <c r="AL286" s="14">
        <f t="shared" si="131"/>
        <v>0</v>
      </c>
      <c r="AM286" s="14">
        <f t="shared" si="132"/>
        <v>0</v>
      </c>
      <c r="AN286" s="14">
        <f t="shared" si="133"/>
        <v>0</v>
      </c>
      <c r="AO286" s="14">
        <f t="shared" si="134"/>
        <v>0.02</v>
      </c>
      <c r="AP286" s="14">
        <f t="shared" si="135"/>
        <v>0</v>
      </c>
      <c r="AQ286" s="25">
        <f t="shared" si="139"/>
        <v>0.14499999999999999</v>
      </c>
      <c r="AR286" s="27">
        <f t="shared" si="140"/>
        <v>410</v>
      </c>
      <c r="AS286" s="27">
        <f t="shared" si="141"/>
        <v>0</v>
      </c>
      <c r="AT286" s="27">
        <f t="shared" si="142"/>
        <v>65.599999999999994</v>
      </c>
      <c r="AU286" s="30"/>
      <c r="AV286" s="30"/>
      <c r="AW286" s="30">
        <f t="shared" si="143"/>
        <v>393.59999999999997</v>
      </c>
      <c r="AX286" s="36">
        <f t="shared" si="136"/>
        <v>-410</v>
      </c>
      <c r="AY286" s="36">
        <f t="shared" si="137"/>
        <v>0</v>
      </c>
      <c r="AZ286" s="36">
        <f t="shared" si="138"/>
        <v>328</v>
      </c>
    </row>
    <row r="287" spans="1:52" ht="14.45" x14ac:dyDescent="0.3">
      <c r="A287" s="5" t="s">
        <v>7</v>
      </c>
      <c r="B287" s="5" t="s">
        <v>8</v>
      </c>
      <c r="C287" s="5"/>
      <c r="D287" s="2" t="s">
        <v>328</v>
      </c>
      <c r="E287" s="2" t="s">
        <v>327</v>
      </c>
      <c r="F287" s="2" t="s">
        <v>16</v>
      </c>
      <c r="G287" s="2" t="s">
        <v>17</v>
      </c>
      <c r="H287" s="2" t="s">
        <v>13</v>
      </c>
      <c r="I287" s="18">
        <v>10000</v>
      </c>
      <c r="J287" s="18">
        <v>1319.63</v>
      </c>
      <c r="K287" s="18">
        <v>1150</v>
      </c>
      <c r="L287" s="18">
        <v>169.63</v>
      </c>
      <c r="M287" s="18"/>
      <c r="N287" s="18">
        <v>143.75</v>
      </c>
      <c r="O287" s="18"/>
      <c r="P287" s="18"/>
      <c r="Q287" s="18"/>
      <c r="R287" s="18"/>
      <c r="S287" s="18"/>
      <c r="T287" s="18"/>
      <c r="U287" s="18"/>
      <c r="V287" s="18"/>
      <c r="W287" s="18"/>
      <c r="X287" s="18"/>
      <c r="Y287" s="18"/>
      <c r="Z287" s="18">
        <v>25.88</v>
      </c>
      <c r="AA287" s="18"/>
      <c r="AB287" s="14">
        <f t="shared" si="121"/>
        <v>0</v>
      </c>
      <c r="AC287" s="14">
        <f t="shared" si="122"/>
        <v>0.125</v>
      </c>
      <c r="AD287" s="14">
        <f t="shared" si="123"/>
        <v>0</v>
      </c>
      <c r="AE287" s="14">
        <f t="shared" si="124"/>
        <v>0</v>
      </c>
      <c r="AF287" s="14">
        <f t="shared" si="125"/>
        <v>0</v>
      </c>
      <c r="AG287" s="14">
        <f t="shared" si="126"/>
        <v>0</v>
      </c>
      <c r="AH287" s="14">
        <f t="shared" si="127"/>
        <v>0</v>
      </c>
      <c r="AI287" s="14">
        <f t="shared" si="128"/>
        <v>0</v>
      </c>
      <c r="AJ287" s="14">
        <f t="shared" si="129"/>
        <v>0</v>
      </c>
      <c r="AK287" s="14">
        <f t="shared" si="130"/>
        <v>0</v>
      </c>
      <c r="AL287" s="14">
        <f t="shared" si="131"/>
        <v>0</v>
      </c>
      <c r="AM287" s="14">
        <f t="shared" si="132"/>
        <v>0</v>
      </c>
      <c r="AN287" s="14">
        <f t="shared" si="133"/>
        <v>0</v>
      </c>
      <c r="AO287" s="14">
        <f t="shared" si="134"/>
        <v>0.02</v>
      </c>
      <c r="AP287" s="14">
        <f t="shared" si="135"/>
        <v>0</v>
      </c>
      <c r="AQ287" s="25">
        <f t="shared" si="139"/>
        <v>0.14499999999999999</v>
      </c>
      <c r="AR287" s="27">
        <f t="shared" si="140"/>
        <v>143.75</v>
      </c>
      <c r="AS287" s="27">
        <f t="shared" si="141"/>
        <v>0</v>
      </c>
      <c r="AT287" s="27">
        <f t="shared" si="142"/>
        <v>23</v>
      </c>
      <c r="AU287" s="30"/>
      <c r="AV287" s="30"/>
      <c r="AW287" s="30">
        <f t="shared" si="143"/>
        <v>138</v>
      </c>
      <c r="AX287" s="36">
        <f t="shared" si="136"/>
        <v>-143.75</v>
      </c>
      <c r="AY287" s="36">
        <f t="shared" si="137"/>
        <v>0</v>
      </c>
      <c r="AZ287" s="36">
        <f t="shared" si="138"/>
        <v>115</v>
      </c>
    </row>
    <row r="288" spans="1:52" ht="14.45" x14ac:dyDescent="0.3">
      <c r="A288" s="5" t="s">
        <v>7</v>
      </c>
      <c r="B288" s="5" t="s">
        <v>8</v>
      </c>
      <c r="C288" s="5"/>
      <c r="D288" s="2" t="s">
        <v>329</v>
      </c>
      <c r="E288" s="2" t="s">
        <v>327</v>
      </c>
      <c r="F288" s="2" t="s">
        <v>16</v>
      </c>
      <c r="G288" s="2" t="s">
        <v>17</v>
      </c>
      <c r="H288" s="2" t="s">
        <v>13</v>
      </c>
      <c r="I288" s="18">
        <v>740000</v>
      </c>
      <c r="J288" s="18">
        <v>342408.67000000004</v>
      </c>
      <c r="K288" s="18">
        <v>298395.34999999998</v>
      </c>
      <c r="L288" s="18">
        <v>44013.32</v>
      </c>
      <c r="M288" s="18"/>
      <c r="N288" s="18">
        <v>37299.42</v>
      </c>
      <c r="O288" s="18"/>
      <c r="P288" s="18"/>
      <c r="Q288" s="18"/>
      <c r="R288" s="18"/>
      <c r="S288" s="18"/>
      <c r="T288" s="18"/>
      <c r="U288" s="18"/>
      <c r="V288" s="18"/>
      <c r="W288" s="18"/>
      <c r="X288" s="18"/>
      <c r="Y288" s="18"/>
      <c r="Z288" s="18">
        <v>6713.9</v>
      </c>
      <c r="AA288" s="18"/>
      <c r="AB288" s="14">
        <f t="shared" si="121"/>
        <v>0</v>
      </c>
      <c r="AC288" s="14">
        <f t="shared" si="122"/>
        <v>0.125</v>
      </c>
      <c r="AD288" s="14">
        <f t="shared" si="123"/>
        <v>0</v>
      </c>
      <c r="AE288" s="14">
        <f t="shared" si="124"/>
        <v>0</v>
      </c>
      <c r="AF288" s="14">
        <f t="shared" si="125"/>
        <v>0</v>
      </c>
      <c r="AG288" s="14">
        <f t="shared" si="126"/>
        <v>0</v>
      </c>
      <c r="AH288" s="14">
        <f t="shared" si="127"/>
        <v>0</v>
      </c>
      <c r="AI288" s="14">
        <f t="shared" si="128"/>
        <v>0</v>
      </c>
      <c r="AJ288" s="14">
        <f t="shared" si="129"/>
        <v>0</v>
      </c>
      <c r="AK288" s="14">
        <f t="shared" si="130"/>
        <v>0</v>
      </c>
      <c r="AL288" s="14">
        <f t="shared" si="131"/>
        <v>0</v>
      </c>
      <c r="AM288" s="14">
        <f t="shared" si="132"/>
        <v>0</v>
      </c>
      <c r="AN288" s="14">
        <f t="shared" si="133"/>
        <v>0</v>
      </c>
      <c r="AO288" s="14">
        <f t="shared" si="134"/>
        <v>0.02</v>
      </c>
      <c r="AP288" s="14">
        <f t="shared" si="135"/>
        <v>0</v>
      </c>
      <c r="AQ288" s="25">
        <f t="shared" si="139"/>
        <v>0.14499999999999999</v>
      </c>
      <c r="AR288" s="27">
        <f t="shared" si="140"/>
        <v>37299.418749999997</v>
      </c>
      <c r="AS288" s="27">
        <f t="shared" si="141"/>
        <v>0</v>
      </c>
      <c r="AT288" s="27">
        <f t="shared" si="142"/>
        <v>5967.9069999999992</v>
      </c>
      <c r="AU288" s="30"/>
      <c r="AV288" s="30"/>
      <c r="AW288" s="30">
        <f t="shared" si="143"/>
        <v>35807.441999999995</v>
      </c>
      <c r="AX288" s="36">
        <f t="shared" si="136"/>
        <v>-37299.418749999997</v>
      </c>
      <c r="AY288" s="36">
        <f t="shared" si="137"/>
        <v>0</v>
      </c>
      <c r="AZ288" s="36">
        <f t="shared" si="138"/>
        <v>29839.534999999996</v>
      </c>
    </row>
    <row r="289" spans="1:52" ht="14.45" x14ac:dyDescent="0.3">
      <c r="A289" s="5" t="s">
        <v>7</v>
      </c>
      <c r="B289" s="5" t="s">
        <v>8</v>
      </c>
      <c r="C289" s="5"/>
      <c r="D289" s="2" t="s">
        <v>330</v>
      </c>
      <c r="E289" s="2" t="s">
        <v>327</v>
      </c>
      <c r="F289" s="2" t="s">
        <v>16</v>
      </c>
      <c r="G289" s="2" t="s">
        <v>17</v>
      </c>
      <c r="H289" s="2" t="s">
        <v>13</v>
      </c>
      <c r="I289" s="18">
        <v>4680000</v>
      </c>
      <c r="J289" s="18">
        <v>1908866.2799999993</v>
      </c>
      <c r="K289" s="18">
        <v>1663500</v>
      </c>
      <c r="L289" s="18">
        <v>245366.28000000003</v>
      </c>
      <c r="M289" s="18"/>
      <c r="N289" s="18">
        <v>207937.5</v>
      </c>
      <c r="O289" s="18"/>
      <c r="P289" s="18"/>
      <c r="Q289" s="18"/>
      <c r="R289" s="18"/>
      <c r="S289" s="18"/>
      <c r="T289" s="18"/>
      <c r="U289" s="18"/>
      <c r="V289" s="18"/>
      <c r="W289" s="18"/>
      <c r="X289" s="18"/>
      <c r="Y289" s="18"/>
      <c r="Z289" s="18">
        <v>37428.78</v>
      </c>
      <c r="AA289" s="18"/>
      <c r="AB289" s="14">
        <f t="shared" si="121"/>
        <v>0</v>
      </c>
      <c r="AC289" s="14">
        <f t="shared" si="122"/>
        <v>0.125</v>
      </c>
      <c r="AD289" s="14">
        <f t="shared" si="123"/>
        <v>0</v>
      </c>
      <c r="AE289" s="14">
        <f t="shared" si="124"/>
        <v>0</v>
      </c>
      <c r="AF289" s="14">
        <f t="shared" si="125"/>
        <v>0</v>
      </c>
      <c r="AG289" s="14">
        <f t="shared" si="126"/>
        <v>0</v>
      </c>
      <c r="AH289" s="14">
        <f t="shared" si="127"/>
        <v>0</v>
      </c>
      <c r="AI289" s="14">
        <f t="shared" si="128"/>
        <v>0</v>
      </c>
      <c r="AJ289" s="14">
        <f t="shared" si="129"/>
        <v>0</v>
      </c>
      <c r="AK289" s="14">
        <f t="shared" si="130"/>
        <v>0</v>
      </c>
      <c r="AL289" s="14">
        <f t="shared" si="131"/>
        <v>0</v>
      </c>
      <c r="AM289" s="14">
        <f t="shared" si="132"/>
        <v>0</v>
      </c>
      <c r="AN289" s="14">
        <f t="shared" si="133"/>
        <v>0</v>
      </c>
      <c r="AO289" s="14">
        <f t="shared" si="134"/>
        <v>0.02</v>
      </c>
      <c r="AP289" s="14">
        <f t="shared" si="135"/>
        <v>0</v>
      </c>
      <c r="AQ289" s="25">
        <f t="shared" si="139"/>
        <v>0.14499999999999999</v>
      </c>
      <c r="AR289" s="27">
        <f t="shared" si="140"/>
        <v>207937.5</v>
      </c>
      <c r="AS289" s="27">
        <f t="shared" si="141"/>
        <v>0</v>
      </c>
      <c r="AT289" s="27">
        <f t="shared" si="142"/>
        <v>33270</v>
      </c>
      <c r="AU289" s="30"/>
      <c r="AV289" s="30"/>
      <c r="AW289" s="30">
        <f t="shared" si="143"/>
        <v>199620</v>
      </c>
      <c r="AX289" s="36">
        <f t="shared" si="136"/>
        <v>-207937.5</v>
      </c>
      <c r="AY289" s="36">
        <f t="shared" si="137"/>
        <v>0</v>
      </c>
      <c r="AZ289" s="36">
        <f t="shared" si="138"/>
        <v>166350</v>
      </c>
    </row>
    <row r="290" spans="1:52" ht="14.45" x14ac:dyDescent="0.3">
      <c r="A290" s="5" t="s">
        <v>7</v>
      </c>
      <c r="B290" s="5" t="s">
        <v>8</v>
      </c>
      <c r="C290" s="5"/>
      <c r="D290" s="2" t="s">
        <v>331</v>
      </c>
      <c r="E290" s="2" t="s">
        <v>332</v>
      </c>
      <c r="F290" s="2" t="s">
        <v>16</v>
      </c>
      <c r="G290" s="2" t="s">
        <v>17</v>
      </c>
      <c r="H290" s="2" t="s">
        <v>13</v>
      </c>
      <c r="I290" s="18">
        <v>2070</v>
      </c>
      <c r="J290" s="18">
        <v>288343.32999999996</v>
      </c>
      <c r="K290" s="18">
        <v>251279.6</v>
      </c>
      <c r="L290" s="18">
        <v>37063.730000000003</v>
      </c>
      <c r="M290" s="18"/>
      <c r="N290" s="18">
        <v>31409.930000000004</v>
      </c>
      <c r="O290" s="18"/>
      <c r="P290" s="18"/>
      <c r="Q290" s="18"/>
      <c r="R290" s="18"/>
      <c r="S290" s="18"/>
      <c r="T290" s="18"/>
      <c r="U290" s="18"/>
      <c r="V290" s="18"/>
      <c r="W290" s="18"/>
      <c r="X290" s="18"/>
      <c r="Y290" s="18"/>
      <c r="Z290" s="18">
        <v>5653.8</v>
      </c>
      <c r="AA290" s="18"/>
      <c r="AB290" s="14">
        <f t="shared" si="121"/>
        <v>0</v>
      </c>
      <c r="AC290" s="14">
        <f t="shared" si="122"/>
        <v>0.125</v>
      </c>
      <c r="AD290" s="14">
        <f t="shared" si="123"/>
        <v>0</v>
      </c>
      <c r="AE290" s="14">
        <f t="shared" si="124"/>
        <v>0</v>
      </c>
      <c r="AF290" s="14">
        <f t="shared" si="125"/>
        <v>0</v>
      </c>
      <c r="AG290" s="14">
        <f t="shared" si="126"/>
        <v>0</v>
      </c>
      <c r="AH290" s="14">
        <f t="shared" si="127"/>
        <v>0</v>
      </c>
      <c r="AI290" s="14">
        <f t="shared" si="128"/>
        <v>0</v>
      </c>
      <c r="AJ290" s="14">
        <f t="shared" si="129"/>
        <v>0</v>
      </c>
      <c r="AK290" s="14">
        <f t="shared" si="130"/>
        <v>0</v>
      </c>
      <c r="AL290" s="14">
        <f t="shared" si="131"/>
        <v>0</v>
      </c>
      <c r="AM290" s="14">
        <f t="shared" si="132"/>
        <v>0</v>
      </c>
      <c r="AN290" s="14">
        <f t="shared" si="133"/>
        <v>0</v>
      </c>
      <c r="AO290" s="14">
        <f t="shared" si="134"/>
        <v>0.02</v>
      </c>
      <c r="AP290" s="14">
        <f t="shared" si="135"/>
        <v>0</v>
      </c>
      <c r="AQ290" s="25">
        <f t="shared" si="139"/>
        <v>0.14499999999999999</v>
      </c>
      <c r="AR290" s="27">
        <f t="shared" si="140"/>
        <v>31409.95</v>
      </c>
      <c r="AS290" s="27">
        <f t="shared" si="141"/>
        <v>0</v>
      </c>
      <c r="AT290" s="27">
        <f t="shared" si="142"/>
        <v>5025.5920000000006</v>
      </c>
      <c r="AU290" s="30"/>
      <c r="AV290" s="30"/>
      <c r="AW290" s="30">
        <f t="shared" si="143"/>
        <v>30153.552</v>
      </c>
      <c r="AX290" s="36">
        <f t="shared" si="136"/>
        <v>-31409.95</v>
      </c>
      <c r="AY290" s="36">
        <f t="shared" si="137"/>
        <v>0</v>
      </c>
      <c r="AZ290" s="36">
        <f t="shared" si="138"/>
        <v>25127.96</v>
      </c>
    </row>
    <row r="291" spans="1:52" ht="14.45" x14ac:dyDescent="0.3">
      <c r="A291" s="5" t="s">
        <v>7</v>
      </c>
      <c r="B291" s="5" t="s">
        <v>8</v>
      </c>
      <c r="C291" s="5"/>
      <c r="D291" s="2" t="s">
        <v>333</v>
      </c>
      <c r="E291" s="2" t="s">
        <v>334</v>
      </c>
      <c r="F291" s="2" t="s">
        <v>16</v>
      </c>
      <c r="G291" s="2" t="s">
        <v>17</v>
      </c>
      <c r="H291" s="2" t="s">
        <v>13</v>
      </c>
      <c r="I291" s="18">
        <v>360</v>
      </c>
      <c r="J291" s="18">
        <v>26025.059999999998</v>
      </c>
      <c r="K291" s="18">
        <v>22679.79</v>
      </c>
      <c r="L291" s="18">
        <v>3345.2700000000004</v>
      </c>
      <c r="M291" s="18"/>
      <c r="N291" s="18">
        <v>2834.9700000000003</v>
      </c>
      <c r="O291" s="18"/>
      <c r="P291" s="18"/>
      <c r="Q291" s="18"/>
      <c r="R291" s="18"/>
      <c r="S291" s="18"/>
      <c r="T291" s="18"/>
      <c r="U291" s="18"/>
      <c r="V291" s="18"/>
      <c r="W291" s="18"/>
      <c r="X291" s="18"/>
      <c r="Y291" s="18"/>
      <c r="Z291" s="18">
        <v>510.29999999999995</v>
      </c>
      <c r="AA291" s="18"/>
      <c r="AB291" s="14">
        <f t="shared" si="121"/>
        <v>0</v>
      </c>
      <c r="AC291" s="14">
        <f t="shared" si="122"/>
        <v>0.125</v>
      </c>
      <c r="AD291" s="14">
        <f t="shared" si="123"/>
        <v>0</v>
      </c>
      <c r="AE291" s="14">
        <f t="shared" si="124"/>
        <v>0</v>
      </c>
      <c r="AF291" s="14">
        <f t="shared" si="125"/>
        <v>0</v>
      </c>
      <c r="AG291" s="14">
        <f t="shared" si="126"/>
        <v>0</v>
      </c>
      <c r="AH291" s="14">
        <f t="shared" si="127"/>
        <v>0</v>
      </c>
      <c r="AI291" s="14">
        <f t="shared" si="128"/>
        <v>0</v>
      </c>
      <c r="AJ291" s="14">
        <f t="shared" si="129"/>
        <v>0</v>
      </c>
      <c r="AK291" s="14">
        <f t="shared" si="130"/>
        <v>0</v>
      </c>
      <c r="AL291" s="14">
        <f t="shared" si="131"/>
        <v>0</v>
      </c>
      <c r="AM291" s="14">
        <f t="shared" si="132"/>
        <v>0</v>
      </c>
      <c r="AN291" s="14">
        <f t="shared" si="133"/>
        <v>0</v>
      </c>
      <c r="AO291" s="14">
        <f t="shared" si="134"/>
        <v>0.02</v>
      </c>
      <c r="AP291" s="14">
        <f t="shared" si="135"/>
        <v>0</v>
      </c>
      <c r="AQ291" s="25">
        <f t="shared" si="139"/>
        <v>0.14499999999999999</v>
      </c>
      <c r="AR291" s="27">
        <f t="shared" si="140"/>
        <v>2834.9737500000001</v>
      </c>
      <c r="AS291" s="27">
        <f t="shared" si="141"/>
        <v>0</v>
      </c>
      <c r="AT291" s="27">
        <f t="shared" si="142"/>
        <v>453.59580000000005</v>
      </c>
      <c r="AU291" s="30"/>
      <c r="AV291" s="30"/>
      <c r="AW291" s="30">
        <f t="shared" si="143"/>
        <v>2721.5747999999999</v>
      </c>
      <c r="AX291" s="36">
        <f t="shared" si="136"/>
        <v>-2834.9737500000001</v>
      </c>
      <c r="AY291" s="36">
        <f t="shared" si="137"/>
        <v>0</v>
      </c>
      <c r="AZ291" s="36">
        <f t="shared" si="138"/>
        <v>2267.9789999999998</v>
      </c>
    </row>
    <row r="292" spans="1:52" ht="14.45" x14ac:dyDescent="0.3">
      <c r="A292" s="5" t="s">
        <v>7</v>
      </c>
      <c r="B292" s="5" t="s">
        <v>8</v>
      </c>
      <c r="C292" s="5"/>
      <c r="D292" s="2" t="s">
        <v>335</v>
      </c>
      <c r="E292" s="2" t="s">
        <v>334</v>
      </c>
      <c r="F292" s="2" t="s">
        <v>16</v>
      </c>
      <c r="G292" s="2" t="s">
        <v>17</v>
      </c>
      <c r="H292" s="2" t="s">
        <v>13</v>
      </c>
      <c r="I292" s="18">
        <v>56400</v>
      </c>
      <c r="J292" s="18">
        <v>8588906.790000001</v>
      </c>
      <c r="K292" s="18">
        <v>7484886.080000001</v>
      </c>
      <c r="L292" s="18">
        <v>1104020.71</v>
      </c>
      <c r="M292" s="18"/>
      <c r="N292" s="18">
        <v>935610.71999999986</v>
      </c>
      <c r="O292" s="18"/>
      <c r="P292" s="18"/>
      <c r="Q292" s="18"/>
      <c r="R292" s="18"/>
      <c r="S292" s="18"/>
      <c r="T292" s="18"/>
      <c r="U292" s="18"/>
      <c r="V292" s="18"/>
      <c r="W292" s="18"/>
      <c r="X292" s="18"/>
      <c r="Y292" s="18"/>
      <c r="Z292" s="18">
        <v>168409.99000000008</v>
      </c>
      <c r="AA292" s="18"/>
      <c r="AB292" s="14">
        <f t="shared" si="121"/>
        <v>0</v>
      </c>
      <c r="AC292" s="14">
        <f t="shared" si="122"/>
        <v>0.125</v>
      </c>
      <c r="AD292" s="14">
        <f t="shared" si="123"/>
        <v>0</v>
      </c>
      <c r="AE292" s="14">
        <f t="shared" si="124"/>
        <v>0</v>
      </c>
      <c r="AF292" s="14">
        <f t="shared" si="125"/>
        <v>0</v>
      </c>
      <c r="AG292" s="14">
        <f t="shared" si="126"/>
        <v>0</v>
      </c>
      <c r="AH292" s="14">
        <f t="shared" si="127"/>
        <v>0</v>
      </c>
      <c r="AI292" s="14">
        <f t="shared" si="128"/>
        <v>0</v>
      </c>
      <c r="AJ292" s="14">
        <f t="shared" si="129"/>
        <v>0</v>
      </c>
      <c r="AK292" s="14">
        <f t="shared" si="130"/>
        <v>0</v>
      </c>
      <c r="AL292" s="14">
        <f t="shared" si="131"/>
        <v>0</v>
      </c>
      <c r="AM292" s="14">
        <f t="shared" si="132"/>
        <v>0</v>
      </c>
      <c r="AN292" s="14">
        <f t="shared" si="133"/>
        <v>0</v>
      </c>
      <c r="AO292" s="14">
        <f t="shared" si="134"/>
        <v>0.02</v>
      </c>
      <c r="AP292" s="14">
        <f t="shared" si="135"/>
        <v>0</v>
      </c>
      <c r="AQ292" s="25">
        <f t="shared" si="139"/>
        <v>0.14499999999999999</v>
      </c>
      <c r="AR292" s="27">
        <f t="shared" si="140"/>
        <v>935610.76000000013</v>
      </c>
      <c r="AS292" s="27">
        <f t="shared" si="141"/>
        <v>0</v>
      </c>
      <c r="AT292" s="27">
        <f t="shared" si="142"/>
        <v>149697.72160000002</v>
      </c>
      <c r="AU292" s="30"/>
      <c r="AV292" s="30"/>
      <c r="AW292" s="30">
        <f t="shared" si="143"/>
        <v>898186.32960000006</v>
      </c>
      <c r="AX292" s="36">
        <f t="shared" si="136"/>
        <v>-935610.76000000013</v>
      </c>
      <c r="AY292" s="36">
        <f t="shared" si="137"/>
        <v>0</v>
      </c>
      <c r="AZ292" s="36">
        <f t="shared" si="138"/>
        <v>748488.60800000001</v>
      </c>
    </row>
    <row r="293" spans="1:52" ht="14.45" x14ac:dyDescent="0.3">
      <c r="A293" s="5" t="s">
        <v>7</v>
      </c>
      <c r="B293" s="5" t="s">
        <v>8</v>
      </c>
      <c r="C293" s="5"/>
      <c r="D293" s="2" t="s">
        <v>336</v>
      </c>
      <c r="E293" s="2" t="s">
        <v>337</v>
      </c>
      <c r="F293" s="2" t="s">
        <v>16</v>
      </c>
      <c r="G293" s="2" t="s">
        <v>17</v>
      </c>
      <c r="H293" s="2" t="s">
        <v>13</v>
      </c>
      <c r="I293" s="18">
        <v>8</v>
      </c>
      <c r="J293" s="18">
        <v>27540</v>
      </c>
      <c r="K293" s="18">
        <v>24000</v>
      </c>
      <c r="L293" s="18">
        <v>3540</v>
      </c>
      <c r="M293" s="18"/>
      <c r="N293" s="18">
        <v>3000</v>
      </c>
      <c r="O293" s="18"/>
      <c r="P293" s="18"/>
      <c r="Q293" s="18"/>
      <c r="R293" s="18"/>
      <c r="S293" s="18"/>
      <c r="T293" s="18"/>
      <c r="U293" s="18"/>
      <c r="V293" s="18"/>
      <c r="W293" s="18"/>
      <c r="X293" s="18"/>
      <c r="Y293" s="18"/>
      <c r="Z293" s="18">
        <v>540</v>
      </c>
      <c r="AA293" s="18"/>
      <c r="AB293" s="14">
        <f t="shared" si="121"/>
        <v>0</v>
      </c>
      <c r="AC293" s="14">
        <f t="shared" si="122"/>
        <v>0.125</v>
      </c>
      <c r="AD293" s="14">
        <f t="shared" si="123"/>
        <v>0</v>
      </c>
      <c r="AE293" s="14">
        <f t="shared" si="124"/>
        <v>0</v>
      </c>
      <c r="AF293" s="14">
        <f t="shared" si="125"/>
        <v>0</v>
      </c>
      <c r="AG293" s="14">
        <f t="shared" si="126"/>
        <v>0</v>
      </c>
      <c r="AH293" s="14">
        <f t="shared" si="127"/>
        <v>0</v>
      </c>
      <c r="AI293" s="14">
        <f t="shared" si="128"/>
        <v>0</v>
      </c>
      <c r="AJ293" s="14">
        <f t="shared" si="129"/>
        <v>0</v>
      </c>
      <c r="AK293" s="14">
        <f t="shared" si="130"/>
        <v>0</v>
      </c>
      <c r="AL293" s="14">
        <f t="shared" si="131"/>
        <v>0</v>
      </c>
      <c r="AM293" s="14">
        <f t="shared" si="132"/>
        <v>0</v>
      </c>
      <c r="AN293" s="14">
        <f t="shared" si="133"/>
        <v>0</v>
      </c>
      <c r="AO293" s="14">
        <f t="shared" si="134"/>
        <v>0.02</v>
      </c>
      <c r="AP293" s="14">
        <f t="shared" si="135"/>
        <v>0</v>
      </c>
      <c r="AQ293" s="25">
        <f t="shared" si="139"/>
        <v>0.14499999999999999</v>
      </c>
      <c r="AR293" s="27">
        <f t="shared" si="140"/>
        <v>3000</v>
      </c>
      <c r="AS293" s="27">
        <f t="shared" si="141"/>
        <v>0</v>
      </c>
      <c r="AT293" s="27">
        <f t="shared" si="142"/>
        <v>480</v>
      </c>
      <c r="AU293" s="30"/>
      <c r="AV293" s="30"/>
      <c r="AW293" s="30">
        <f t="shared" si="143"/>
        <v>2880</v>
      </c>
      <c r="AX293" s="36">
        <f t="shared" si="136"/>
        <v>-3000</v>
      </c>
      <c r="AY293" s="36">
        <f t="shared" si="137"/>
        <v>0</v>
      </c>
      <c r="AZ293" s="36">
        <f t="shared" si="138"/>
        <v>2400</v>
      </c>
    </row>
    <row r="294" spans="1:52" ht="14.45" x14ac:dyDescent="0.3">
      <c r="A294" s="5" t="s">
        <v>7</v>
      </c>
      <c r="B294" s="5" t="s">
        <v>8</v>
      </c>
      <c r="C294" s="5"/>
      <c r="D294" s="2" t="s">
        <v>338</v>
      </c>
      <c r="E294" s="2" t="s">
        <v>115</v>
      </c>
      <c r="F294" s="2" t="s">
        <v>16</v>
      </c>
      <c r="G294" s="2" t="s">
        <v>116</v>
      </c>
      <c r="H294" s="2" t="s">
        <v>13</v>
      </c>
      <c r="I294" s="18">
        <v>246540</v>
      </c>
      <c r="J294" s="18">
        <v>1041088.6599999999</v>
      </c>
      <c r="K294" s="18">
        <v>907266.8</v>
      </c>
      <c r="L294" s="18">
        <v>133821.85999999999</v>
      </c>
      <c r="M294" s="18"/>
      <c r="N294" s="18">
        <v>113408.35</v>
      </c>
      <c r="O294" s="18"/>
      <c r="P294" s="18"/>
      <c r="Q294" s="18"/>
      <c r="R294" s="18"/>
      <c r="S294" s="18"/>
      <c r="T294" s="18"/>
      <c r="U294" s="18"/>
      <c r="V294" s="18"/>
      <c r="W294" s="18"/>
      <c r="X294" s="18"/>
      <c r="Y294" s="18"/>
      <c r="Z294" s="18">
        <v>20413.510000000002</v>
      </c>
      <c r="AA294" s="18"/>
      <c r="AB294" s="14">
        <f t="shared" si="121"/>
        <v>0</v>
      </c>
      <c r="AC294" s="14">
        <f t="shared" si="122"/>
        <v>0.125</v>
      </c>
      <c r="AD294" s="14">
        <f t="shared" si="123"/>
        <v>0</v>
      </c>
      <c r="AE294" s="14">
        <f t="shared" si="124"/>
        <v>0</v>
      </c>
      <c r="AF294" s="14">
        <f t="shared" si="125"/>
        <v>0</v>
      </c>
      <c r="AG294" s="14">
        <f t="shared" si="126"/>
        <v>0</v>
      </c>
      <c r="AH294" s="14">
        <f t="shared" si="127"/>
        <v>0</v>
      </c>
      <c r="AI294" s="14">
        <f t="shared" si="128"/>
        <v>0</v>
      </c>
      <c r="AJ294" s="14">
        <f t="shared" si="129"/>
        <v>0</v>
      </c>
      <c r="AK294" s="14">
        <f t="shared" si="130"/>
        <v>0</v>
      </c>
      <c r="AL294" s="14">
        <f t="shared" si="131"/>
        <v>0</v>
      </c>
      <c r="AM294" s="14">
        <f t="shared" si="132"/>
        <v>0</v>
      </c>
      <c r="AN294" s="14">
        <f t="shared" si="133"/>
        <v>0</v>
      </c>
      <c r="AO294" s="14">
        <f t="shared" si="134"/>
        <v>0.02</v>
      </c>
      <c r="AP294" s="14">
        <f t="shared" si="135"/>
        <v>0</v>
      </c>
      <c r="AQ294" s="25">
        <f t="shared" si="139"/>
        <v>0.14499999999999999</v>
      </c>
      <c r="AR294" s="27">
        <f t="shared" si="140"/>
        <v>113408.35</v>
      </c>
      <c r="AS294" s="27">
        <f t="shared" si="141"/>
        <v>0</v>
      </c>
      <c r="AT294" s="27">
        <f t="shared" si="142"/>
        <v>18145.336000000003</v>
      </c>
      <c r="AU294" s="30"/>
      <c r="AV294" s="30"/>
      <c r="AW294" s="30">
        <f t="shared" si="143"/>
        <v>108872.016</v>
      </c>
      <c r="AX294" s="36">
        <f t="shared" si="136"/>
        <v>-113408.35</v>
      </c>
      <c r="AY294" s="36">
        <f t="shared" si="137"/>
        <v>0</v>
      </c>
      <c r="AZ294" s="36">
        <f t="shared" si="138"/>
        <v>90726.68</v>
      </c>
    </row>
    <row r="295" spans="1:52" ht="14.45" x14ac:dyDescent="0.3">
      <c r="A295" s="5" t="s">
        <v>7</v>
      </c>
      <c r="B295" s="5" t="s">
        <v>8</v>
      </c>
      <c r="C295" s="5"/>
      <c r="D295" s="2" t="s">
        <v>339</v>
      </c>
      <c r="E295" s="2" t="s">
        <v>120</v>
      </c>
      <c r="F295" s="2" t="s">
        <v>11</v>
      </c>
      <c r="G295" s="2" t="s">
        <v>12</v>
      </c>
      <c r="H295" s="2" t="s">
        <v>13</v>
      </c>
      <c r="I295" s="18">
        <v>3892896</v>
      </c>
      <c r="J295" s="18">
        <v>22173598.289999995</v>
      </c>
      <c r="K295" s="18">
        <v>21320767.559999995</v>
      </c>
      <c r="L295" s="18">
        <v>852830.73</v>
      </c>
      <c r="M295" s="18"/>
      <c r="N295" s="18"/>
      <c r="O295" s="18"/>
      <c r="P295" s="18"/>
      <c r="Q295" s="18"/>
      <c r="R295" s="18"/>
      <c r="S295" s="18">
        <v>852830.73</v>
      </c>
      <c r="T295" s="18"/>
      <c r="U295" s="18"/>
      <c r="V295" s="18"/>
      <c r="W295" s="18"/>
      <c r="X295" s="18"/>
      <c r="Y295" s="18"/>
      <c r="Z295" s="18"/>
      <c r="AA295" s="18"/>
      <c r="AB295" s="14">
        <f t="shared" si="121"/>
        <v>0</v>
      </c>
      <c r="AC295" s="14">
        <f t="shared" si="122"/>
        <v>0</v>
      </c>
      <c r="AD295" s="14">
        <f t="shared" si="123"/>
        <v>0</v>
      </c>
      <c r="AE295" s="14">
        <f t="shared" si="124"/>
        <v>0</v>
      </c>
      <c r="AF295" s="14">
        <f t="shared" si="125"/>
        <v>0</v>
      </c>
      <c r="AG295" s="14">
        <f t="shared" si="126"/>
        <v>0</v>
      </c>
      <c r="AH295" s="14">
        <f t="shared" si="127"/>
        <v>0.04</v>
      </c>
      <c r="AI295" s="14">
        <f t="shared" si="128"/>
        <v>0</v>
      </c>
      <c r="AJ295" s="14">
        <f t="shared" si="129"/>
        <v>0</v>
      </c>
      <c r="AK295" s="14">
        <f t="shared" si="130"/>
        <v>0</v>
      </c>
      <c r="AL295" s="14">
        <f t="shared" si="131"/>
        <v>0</v>
      </c>
      <c r="AM295" s="14">
        <f t="shared" si="132"/>
        <v>0</v>
      </c>
      <c r="AN295" s="14">
        <f t="shared" si="133"/>
        <v>0</v>
      </c>
      <c r="AO295" s="14">
        <f t="shared" si="134"/>
        <v>0</v>
      </c>
      <c r="AP295" s="14">
        <f t="shared" si="135"/>
        <v>0</v>
      </c>
      <c r="AQ295" s="25">
        <f t="shared" si="139"/>
        <v>0.04</v>
      </c>
      <c r="AR295" s="27">
        <f t="shared" si="140"/>
        <v>0</v>
      </c>
      <c r="AS295" s="27">
        <f t="shared" si="141"/>
        <v>852830.70239999983</v>
      </c>
      <c r="AT295" s="27">
        <f t="shared" si="142"/>
        <v>0</v>
      </c>
      <c r="AU295" s="30">
        <f t="shared" ref="AU295:AU298" si="144">K295*$AU$2</f>
        <v>1279246.0535999998</v>
      </c>
      <c r="AV295" s="30">
        <f t="shared" ref="AV295:AV298" si="145">K295*$AV$2</f>
        <v>1279246.0535999998</v>
      </c>
      <c r="AW295" s="30"/>
      <c r="AX295" s="36">
        <f t="shared" si="136"/>
        <v>1279246.0535999998</v>
      </c>
      <c r="AY295" s="36">
        <f t="shared" si="137"/>
        <v>426415.35119999992</v>
      </c>
      <c r="AZ295" s="36">
        <f t="shared" si="138"/>
        <v>0</v>
      </c>
    </row>
    <row r="296" spans="1:52" ht="14.45" x14ac:dyDescent="0.3">
      <c r="A296" s="5" t="s">
        <v>7</v>
      </c>
      <c r="B296" s="5" t="s">
        <v>8</v>
      </c>
      <c r="C296" s="5"/>
      <c r="D296" s="2" t="s">
        <v>340</v>
      </c>
      <c r="E296" s="2" t="s">
        <v>120</v>
      </c>
      <c r="F296" s="2" t="s">
        <v>11</v>
      </c>
      <c r="G296" s="2" t="s">
        <v>12</v>
      </c>
      <c r="H296" s="2" t="s">
        <v>13</v>
      </c>
      <c r="I296" s="18">
        <v>6167040</v>
      </c>
      <c r="J296" s="18">
        <v>35330699.439999998</v>
      </c>
      <c r="K296" s="18">
        <v>33971826.529999994</v>
      </c>
      <c r="L296" s="18">
        <v>1358872.9099999997</v>
      </c>
      <c r="M296" s="18"/>
      <c r="N296" s="18"/>
      <c r="O296" s="18"/>
      <c r="P296" s="18"/>
      <c r="Q296" s="18"/>
      <c r="R296" s="18"/>
      <c r="S296" s="18">
        <v>1358872.9099999997</v>
      </c>
      <c r="T296" s="18"/>
      <c r="U296" s="18"/>
      <c r="V296" s="18"/>
      <c r="W296" s="18"/>
      <c r="X296" s="18"/>
      <c r="Y296" s="18"/>
      <c r="Z296" s="18"/>
      <c r="AA296" s="18"/>
      <c r="AB296" s="14">
        <f t="shared" si="121"/>
        <v>0</v>
      </c>
      <c r="AC296" s="14">
        <f t="shared" si="122"/>
        <v>0</v>
      </c>
      <c r="AD296" s="14">
        <f t="shared" si="123"/>
        <v>0</v>
      </c>
      <c r="AE296" s="14">
        <f t="shared" si="124"/>
        <v>0</v>
      </c>
      <c r="AF296" s="14">
        <f t="shared" si="125"/>
        <v>0</v>
      </c>
      <c r="AG296" s="14">
        <f t="shared" si="126"/>
        <v>0</v>
      </c>
      <c r="AH296" s="14">
        <f t="shared" si="127"/>
        <v>0.04</v>
      </c>
      <c r="AI296" s="14">
        <f t="shared" si="128"/>
        <v>0</v>
      </c>
      <c r="AJ296" s="14">
        <f t="shared" si="129"/>
        <v>0</v>
      </c>
      <c r="AK296" s="14">
        <f t="shared" si="130"/>
        <v>0</v>
      </c>
      <c r="AL296" s="14">
        <f t="shared" si="131"/>
        <v>0</v>
      </c>
      <c r="AM296" s="14">
        <f t="shared" si="132"/>
        <v>0</v>
      </c>
      <c r="AN296" s="14">
        <f t="shared" si="133"/>
        <v>0</v>
      </c>
      <c r="AO296" s="14">
        <f t="shared" si="134"/>
        <v>0</v>
      </c>
      <c r="AP296" s="14">
        <f t="shared" si="135"/>
        <v>0</v>
      </c>
      <c r="AQ296" s="25">
        <f t="shared" si="139"/>
        <v>0.04</v>
      </c>
      <c r="AR296" s="27">
        <f t="shared" si="140"/>
        <v>0</v>
      </c>
      <c r="AS296" s="27">
        <f t="shared" si="141"/>
        <v>1358873.0611999999</v>
      </c>
      <c r="AT296" s="27">
        <f t="shared" si="142"/>
        <v>0</v>
      </c>
      <c r="AU296" s="30">
        <f t="shared" si="144"/>
        <v>2038309.5917999996</v>
      </c>
      <c r="AV296" s="30">
        <f t="shared" si="145"/>
        <v>2038309.5917999996</v>
      </c>
      <c r="AW296" s="30"/>
      <c r="AX296" s="36">
        <f t="shared" si="136"/>
        <v>2038309.5917999996</v>
      </c>
      <c r="AY296" s="36">
        <f t="shared" si="137"/>
        <v>679436.53059999971</v>
      </c>
      <c r="AZ296" s="36">
        <f t="shared" si="138"/>
        <v>0</v>
      </c>
    </row>
    <row r="297" spans="1:52" ht="14.45" x14ac:dyDescent="0.3">
      <c r="A297" s="5" t="s">
        <v>7</v>
      </c>
      <c r="B297" s="5" t="s">
        <v>8</v>
      </c>
      <c r="C297" s="5"/>
      <c r="D297" s="2" t="s">
        <v>341</v>
      </c>
      <c r="E297" s="2" t="s">
        <v>120</v>
      </c>
      <c r="F297" s="2" t="s">
        <v>11</v>
      </c>
      <c r="G297" s="2" t="s">
        <v>12</v>
      </c>
      <c r="H297" s="2" t="s">
        <v>13</v>
      </c>
      <c r="I297" s="18">
        <v>5010600</v>
      </c>
      <c r="J297" s="18">
        <v>8968415.2799999956</v>
      </c>
      <c r="K297" s="18">
        <v>8623476.2799999993</v>
      </c>
      <c r="L297" s="18">
        <v>344939.00000000006</v>
      </c>
      <c r="M297" s="18"/>
      <c r="N297" s="18"/>
      <c r="O297" s="18"/>
      <c r="P297" s="18"/>
      <c r="Q297" s="18"/>
      <c r="R297" s="18"/>
      <c r="S297" s="18">
        <v>344939.00000000006</v>
      </c>
      <c r="T297" s="18"/>
      <c r="U297" s="18"/>
      <c r="V297" s="18"/>
      <c r="W297" s="18"/>
      <c r="X297" s="18"/>
      <c r="Y297" s="18"/>
      <c r="Z297" s="18"/>
      <c r="AA297" s="18"/>
      <c r="AB297" s="14">
        <f t="shared" si="121"/>
        <v>0</v>
      </c>
      <c r="AC297" s="14">
        <f t="shared" si="122"/>
        <v>0</v>
      </c>
      <c r="AD297" s="14">
        <f t="shared" si="123"/>
        <v>0</v>
      </c>
      <c r="AE297" s="14">
        <f t="shared" si="124"/>
        <v>0</v>
      </c>
      <c r="AF297" s="14">
        <f t="shared" si="125"/>
        <v>0</v>
      </c>
      <c r="AG297" s="14">
        <f t="shared" si="126"/>
        <v>0</v>
      </c>
      <c r="AH297" s="14">
        <f t="shared" si="127"/>
        <v>0.04</v>
      </c>
      <c r="AI297" s="14">
        <f t="shared" si="128"/>
        <v>0</v>
      </c>
      <c r="AJ297" s="14">
        <f t="shared" si="129"/>
        <v>0</v>
      </c>
      <c r="AK297" s="14">
        <f t="shared" si="130"/>
        <v>0</v>
      </c>
      <c r="AL297" s="14">
        <f t="shared" si="131"/>
        <v>0</v>
      </c>
      <c r="AM297" s="14">
        <f t="shared" si="132"/>
        <v>0</v>
      </c>
      <c r="AN297" s="14">
        <f t="shared" si="133"/>
        <v>0</v>
      </c>
      <c r="AO297" s="14">
        <f t="shared" si="134"/>
        <v>0</v>
      </c>
      <c r="AP297" s="14">
        <f t="shared" si="135"/>
        <v>0</v>
      </c>
      <c r="AQ297" s="25">
        <f t="shared" si="139"/>
        <v>0.04</v>
      </c>
      <c r="AR297" s="27">
        <f t="shared" si="140"/>
        <v>0</v>
      </c>
      <c r="AS297" s="27">
        <f t="shared" si="141"/>
        <v>344939.05119999999</v>
      </c>
      <c r="AT297" s="27">
        <f t="shared" si="142"/>
        <v>0</v>
      </c>
      <c r="AU297" s="30">
        <f t="shared" si="144"/>
        <v>517408.57679999992</v>
      </c>
      <c r="AV297" s="30">
        <f t="shared" si="145"/>
        <v>517408.57679999992</v>
      </c>
      <c r="AW297" s="30"/>
      <c r="AX297" s="36">
        <f t="shared" si="136"/>
        <v>517408.57679999992</v>
      </c>
      <c r="AY297" s="36">
        <f t="shared" si="137"/>
        <v>172469.52559999994</v>
      </c>
      <c r="AZ297" s="36">
        <f t="shared" si="138"/>
        <v>0</v>
      </c>
    </row>
    <row r="298" spans="1:52" ht="14.45" x14ac:dyDescent="0.3">
      <c r="A298" s="5" t="s">
        <v>7</v>
      </c>
      <c r="B298" s="5" t="s">
        <v>8</v>
      </c>
      <c r="C298" s="5"/>
      <c r="D298" s="2" t="s">
        <v>342</v>
      </c>
      <c r="E298" s="2" t="s">
        <v>120</v>
      </c>
      <c r="F298" s="2" t="s">
        <v>11</v>
      </c>
      <c r="G298" s="2" t="s">
        <v>12</v>
      </c>
      <c r="H298" s="2" t="s">
        <v>13</v>
      </c>
      <c r="I298" s="18">
        <v>928200</v>
      </c>
      <c r="J298" s="18">
        <v>1704798.5099999998</v>
      </c>
      <c r="K298" s="18">
        <v>1639229.36</v>
      </c>
      <c r="L298" s="18">
        <v>65569.149999999994</v>
      </c>
      <c r="M298" s="18"/>
      <c r="N298" s="18"/>
      <c r="O298" s="18"/>
      <c r="P298" s="18"/>
      <c r="Q298" s="18"/>
      <c r="R298" s="18"/>
      <c r="S298" s="18">
        <v>65569.149999999994</v>
      </c>
      <c r="T298" s="18"/>
      <c r="U298" s="18"/>
      <c r="V298" s="18"/>
      <c r="W298" s="18"/>
      <c r="X298" s="18"/>
      <c r="Y298" s="18"/>
      <c r="Z298" s="18"/>
      <c r="AA298" s="18"/>
      <c r="AB298" s="14">
        <f t="shared" si="121"/>
        <v>0</v>
      </c>
      <c r="AC298" s="14">
        <f t="shared" si="122"/>
        <v>0</v>
      </c>
      <c r="AD298" s="14">
        <f t="shared" si="123"/>
        <v>0</v>
      </c>
      <c r="AE298" s="14">
        <f t="shared" si="124"/>
        <v>0</v>
      </c>
      <c r="AF298" s="14">
        <f t="shared" si="125"/>
        <v>0</v>
      </c>
      <c r="AG298" s="14">
        <f t="shared" si="126"/>
        <v>0</v>
      </c>
      <c r="AH298" s="14">
        <f t="shared" si="127"/>
        <v>0.04</v>
      </c>
      <c r="AI298" s="14">
        <f t="shared" si="128"/>
        <v>0</v>
      </c>
      <c r="AJ298" s="14">
        <f t="shared" si="129"/>
        <v>0</v>
      </c>
      <c r="AK298" s="14">
        <f t="shared" si="130"/>
        <v>0</v>
      </c>
      <c r="AL298" s="14">
        <f t="shared" si="131"/>
        <v>0</v>
      </c>
      <c r="AM298" s="14">
        <f t="shared" si="132"/>
        <v>0</v>
      </c>
      <c r="AN298" s="14">
        <f t="shared" si="133"/>
        <v>0</v>
      </c>
      <c r="AO298" s="14">
        <f t="shared" si="134"/>
        <v>0</v>
      </c>
      <c r="AP298" s="14">
        <f t="shared" si="135"/>
        <v>0</v>
      </c>
      <c r="AQ298" s="25">
        <f t="shared" si="139"/>
        <v>0.04</v>
      </c>
      <c r="AR298" s="27">
        <f t="shared" si="140"/>
        <v>0</v>
      </c>
      <c r="AS298" s="27">
        <f t="shared" si="141"/>
        <v>65569.174400000004</v>
      </c>
      <c r="AT298" s="27">
        <f t="shared" si="142"/>
        <v>0</v>
      </c>
      <c r="AU298" s="30">
        <f t="shared" si="144"/>
        <v>98353.761599999998</v>
      </c>
      <c r="AV298" s="30">
        <f t="shared" si="145"/>
        <v>98353.761599999998</v>
      </c>
      <c r="AW298" s="30"/>
      <c r="AX298" s="36">
        <f t="shared" si="136"/>
        <v>98353.761599999998</v>
      </c>
      <c r="AY298" s="36">
        <f t="shared" si="137"/>
        <v>32784.587199999994</v>
      </c>
      <c r="AZ298" s="36">
        <f t="shared" si="138"/>
        <v>0</v>
      </c>
    </row>
    <row r="299" spans="1:52" ht="14.45" x14ac:dyDescent="0.3">
      <c r="A299" s="5" t="s">
        <v>7</v>
      </c>
      <c r="B299" s="5" t="s">
        <v>8</v>
      </c>
      <c r="C299" s="5"/>
      <c r="D299" s="2" t="s">
        <v>343</v>
      </c>
      <c r="E299" s="2" t="s">
        <v>126</v>
      </c>
      <c r="F299" s="2" t="s">
        <v>16</v>
      </c>
      <c r="G299" s="2" t="s">
        <v>116</v>
      </c>
      <c r="H299" s="2" t="s">
        <v>13</v>
      </c>
      <c r="I299" s="18">
        <v>345792</v>
      </c>
      <c r="J299" s="18">
        <v>3537915.5900000008</v>
      </c>
      <c r="K299" s="18">
        <v>3502886.7199999997</v>
      </c>
      <c r="L299" s="18">
        <v>35028.870000000003</v>
      </c>
      <c r="M299" s="18"/>
      <c r="N299" s="18"/>
      <c r="O299" s="18"/>
      <c r="P299" s="18"/>
      <c r="Q299" s="18"/>
      <c r="R299" s="18"/>
      <c r="S299" s="18"/>
      <c r="T299" s="18"/>
      <c r="U299" s="18"/>
      <c r="V299" s="18"/>
      <c r="W299" s="18"/>
      <c r="X299" s="18"/>
      <c r="Y299" s="18">
        <v>35028.870000000003</v>
      </c>
      <c r="Z299" s="18"/>
      <c r="AA299" s="18"/>
      <c r="AB299" s="14">
        <f t="shared" si="121"/>
        <v>0</v>
      </c>
      <c r="AC299" s="14">
        <f t="shared" si="122"/>
        <v>0</v>
      </c>
      <c r="AD299" s="14">
        <f t="shared" si="123"/>
        <v>0</v>
      </c>
      <c r="AE299" s="14">
        <f t="shared" si="124"/>
        <v>0</v>
      </c>
      <c r="AF299" s="14">
        <f t="shared" si="125"/>
        <v>0</v>
      </c>
      <c r="AG299" s="14">
        <f t="shared" si="126"/>
        <v>0</v>
      </c>
      <c r="AH299" s="14">
        <f t="shared" si="127"/>
        <v>0</v>
      </c>
      <c r="AI299" s="14">
        <f t="shared" si="128"/>
        <v>0</v>
      </c>
      <c r="AJ299" s="14">
        <f t="shared" si="129"/>
        <v>0</v>
      </c>
      <c r="AK299" s="14">
        <f t="shared" si="130"/>
        <v>0</v>
      </c>
      <c r="AL299" s="14">
        <f t="shared" si="131"/>
        <v>0</v>
      </c>
      <c r="AM299" s="14">
        <f t="shared" si="132"/>
        <v>0</v>
      </c>
      <c r="AN299" s="14">
        <f t="shared" si="133"/>
        <v>0.01</v>
      </c>
      <c r="AO299" s="14">
        <f t="shared" si="134"/>
        <v>0</v>
      </c>
      <c r="AP299" s="14">
        <f t="shared" si="135"/>
        <v>0</v>
      </c>
      <c r="AQ299" s="25">
        <f t="shared" si="139"/>
        <v>0.01</v>
      </c>
      <c r="AR299" s="27">
        <f t="shared" si="140"/>
        <v>0</v>
      </c>
      <c r="AS299" s="27">
        <f t="shared" si="141"/>
        <v>0</v>
      </c>
      <c r="AT299" s="27">
        <f t="shared" si="142"/>
        <v>35028.867200000001</v>
      </c>
      <c r="AU299" s="30"/>
      <c r="AV299" s="30"/>
      <c r="AW299" s="30">
        <f t="shared" ref="AW299:AW306" si="146">K299*$AU$1</f>
        <v>420346.40639999998</v>
      </c>
      <c r="AX299" s="36">
        <f t="shared" si="136"/>
        <v>0</v>
      </c>
      <c r="AY299" s="36">
        <f t="shared" si="137"/>
        <v>0</v>
      </c>
      <c r="AZ299" s="36">
        <f t="shared" si="138"/>
        <v>385317.5392</v>
      </c>
    </row>
    <row r="300" spans="1:52" ht="14.45" x14ac:dyDescent="0.3">
      <c r="A300" s="5" t="s">
        <v>7</v>
      </c>
      <c r="B300" s="5" t="s">
        <v>8</v>
      </c>
      <c r="C300" s="5"/>
      <c r="D300" s="2" t="s">
        <v>343</v>
      </c>
      <c r="E300" s="2" t="s">
        <v>115</v>
      </c>
      <c r="F300" s="2" t="s">
        <v>16</v>
      </c>
      <c r="G300" s="2" t="s">
        <v>100</v>
      </c>
      <c r="H300" s="2" t="s">
        <v>13</v>
      </c>
      <c r="I300" s="18">
        <v>457944</v>
      </c>
      <c r="J300" s="18">
        <v>4268035.4400000004</v>
      </c>
      <c r="K300" s="18">
        <v>4225777.6999999993</v>
      </c>
      <c r="L300" s="18">
        <v>42257.739999999991</v>
      </c>
      <c r="M300" s="18"/>
      <c r="N300" s="18"/>
      <c r="O300" s="18"/>
      <c r="P300" s="18"/>
      <c r="Q300" s="18"/>
      <c r="R300" s="18"/>
      <c r="S300" s="18"/>
      <c r="T300" s="18"/>
      <c r="U300" s="18"/>
      <c r="V300" s="18"/>
      <c r="W300" s="18"/>
      <c r="X300" s="18"/>
      <c r="Y300" s="18">
        <v>42257.739999999991</v>
      </c>
      <c r="Z300" s="18"/>
      <c r="AA300" s="18"/>
      <c r="AB300" s="14">
        <f t="shared" si="121"/>
        <v>0</v>
      </c>
      <c r="AC300" s="14">
        <f t="shared" si="122"/>
        <v>0</v>
      </c>
      <c r="AD300" s="14">
        <f t="shared" si="123"/>
        <v>0</v>
      </c>
      <c r="AE300" s="14">
        <f t="shared" si="124"/>
        <v>0</v>
      </c>
      <c r="AF300" s="14">
        <f t="shared" si="125"/>
        <v>0</v>
      </c>
      <c r="AG300" s="14">
        <f t="shared" si="126"/>
        <v>0</v>
      </c>
      <c r="AH300" s="14">
        <f t="shared" si="127"/>
        <v>0</v>
      </c>
      <c r="AI300" s="14">
        <f t="shared" si="128"/>
        <v>0</v>
      </c>
      <c r="AJ300" s="14">
        <f t="shared" si="129"/>
        <v>0</v>
      </c>
      <c r="AK300" s="14">
        <f t="shared" si="130"/>
        <v>0</v>
      </c>
      <c r="AL300" s="14">
        <f t="shared" si="131"/>
        <v>0</v>
      </c>
      <c r="AM300" s="14">
        <f t="shared" si="132"/>
        <v>0</v>
      </c>
      <c r="AN300" s="14">
        <f t="shared" si="133"/>
        <v>0.01</v>
      </c>
      <c r="AO300" s="14">
        <f t="shared" si="134"/>
        <v>0</v>
      </c>
      <c r="AP300" s="14">
        <f t="shared" si="135"/>
        <v>0</v>
      </c>
      <c r="AQ300" s="25">
        <f t="shared" si="139"/>
        <v>0.01</v>
      </c>
      <c r="AR300" s="27">
        <f t="shared" si="140"/>
        <v>0</v>
      </c>
      <c r="AS300" s="27">
        <f t="shared" si="141"/>
        <v>0</v>
      </c>
      <c r="AT300" s="27">
        <f t="shared" si="142"/>
        <v>42257.776999999995</v>
      </c>
      <c r="AU300" s="30"/>
      <c r="AV300" s="30"/>
      <c r="AW300" s="30">
        <f t="shared" si="146"/>
        <v>507093.32399999991</v>
      </c>
      <c r="AX300" s="36">
        <f t="shared" si="136"/>
        <v>0</v>
      </c>
      <c r="AY300" s="36">
        <f t="shared" si="137"/>
        <v>0</v>
      </c>
      <c r="AZ300" s="36">
        <f t="shared" si="138"/>
        <v>464835.5469999999</v>
      </c>
    </row>
    <row r="301" spans="1:52" ht="14.45" x14ac:dyDescent="0.3">
      <c r="A301" s="5" t="s">
        <v>7</v>
      </c>
      <c r="B301" s="5" t="s">
        <v>8</v>
      </c>
      <c r="C301" s="5"/>
      <c r="D301" s="2" t="s">
        <v>344</v>
      </c>
      <c r="E301" s="2" t="s">
        <v>115</v>
      </c>
      <c r="F301" s="2" t="s">
        <v>16</v>
      </c>
      <c r="G301" s="2" t="s">
        <v>100</v>
      </c>
      <c r="H301" s="2" t="s">
        <v>13</v>
      </c>
      <c r="I301" s="18">
        <v>1487640</v>
      </c>
      <c r="J301" s="18">
        <v>14361505.32</v>
      </c>
      <c r="K301" s="18">
        <v>14219312.200000005</v>
      </c>
      <c r="L301" s="18">
        <v>142193.12</v>
      </c>
      <c r="M301" s="18"/>
      <c r="N301" s="18"/>
      <c r="O301" s="18"/>
      <c r="P301" s="18"/>
      <c r="Q301" s="18"/>
      <c r="R301" s="18"/>
      <c r="S301" s="18"/>
      <c r="T301" s="18"/>
      <c r="U301" s="18"/>
      <c r="V301" s="18"/>
      <c r="W301" s="18"/>
      <c r="X301" s="18"/>
      <c r="Y301" s="18">
        <v>142193.12</v>
      </c>
      <c r="Z301" s="18"/>
      <c r="AA301" s="18"/>
      <c r="AB301" s="14">
        <f t="shared" si="121"/>
        <v>0</v>
      </c>
      <c r="AC301" s="14">
        <f t="shared" si="122"/>
        <v>0</v>
      </c>
      <c r="AD301" s="14">
        <f t="shared" si="123"/>
        <v>0</v>
      </c>
      <c r="AE301" s="14">
        <f t="shared" si="124"/>
        <v>0</v>
      </c>
      <c r="AF301" s="14">
        <f t="shared" si="125"/>
        <v>0</v>
      </c>
      <c r="AG301" s="14">
        <f t="shared" si="126"/>
        <v>0</v>
      </c>
      <c r="AH301" s="14">
        <f t="shared" si="127"/>
        <v>0</v>
      </c>
      <c r="AI301" s="14">
        <f t="shared" si="128"/>
        <v>0</v>
      </c>
      <c r="AJ301" s="14">
        <f t="shared" si="129"/>
        <v>0</v>
      </c>
      <c r="AK301" s="14">
        <f t="shared" si="130"/>
        <v>0</v>
      </c>
      <c r="AL301" s="14">
        <f t="shared" si="131"/>
        <v>0</v>
      </c>
      <c r="AM301" s="14">
        <f t="shared" si="132"/>
        <v>0</v>
      </c>
      <c r="AN301" s="14">
        <f t="shared" si="133"/>
        <v>0.01</v>
      </c>
      <c r="AO301" s="14">
        <f t="shared" si="134"/>
        <v>0</v>
      </c>
      <c r="AP301" s="14">
        <f t="shared" si="135"/>
        <v>0</v>
      </c>
      <c r="AQ301" s="25">
        <f t="shared" si="139"/>
        <v>0.01</v>
      </c>
      <c r="AR301" s="27">
        <f t="shared" si="140"/>
        <v>0</v>
      </c>
      <c r="AS301" s="27">
        <f t="shared" si="141"/>
        <v>0</v>
      </c>
      <c r="AT301" s="27">
        <f t="shared" si="142"/>
        <v>142193.12200000006</v>
      </c>
      <c r="AU301" s="30"/>
      <c r="AV301" s="30"/>
      <c r="AW301" s="30">
        <f t="shared" si="146"/>
        <v>1706317.4640000006</v>
      </c>
      <c r="AX301" s="36">
        <f t="shared" si="136"/>
        <v>0</v>
      </c>
      <c r="AY301" s="36">
        <f t="shared" si="137"/>
        <v>0</v>
      </c>
      <c r="AZ301" s="36">
        <f t="shared" si="138"/>
        <v>1564124.3420000006</v>
      </c>
    </row>
    <row r="302" spans="1:52" ht="14.45" x14ac:dyDescent="0.3">
      <c r="A302" s="5" t="s">
        <v>7</v>
      </c>
      <c r="B302" s="5" t="s">
        <v>8</v>
      </c>
      <c r="C302" s="5"/>
      <c r="D302" s="2" t="s">
        <v>345</v>
      </c>
      <c r="E302" s="2" t="s">
        <v>115</v>
      </c>
      <c r="F302" s="2" t="s">
        <v>16</v>
      </c>
      <c r="G302" s="2" t="s">
        <v>116</v>
      </c>
      <c r="H302" s="2" t="s">
        <v>13</v>
      </c>
      <c r="I302" s="18">
        <v>1038000</v>
      </c>
      <c r="J302" s="18">
        <v>3215981.87</v>
      </c>
      <c r="K302" s="18">
        <v>2802598.55</v>
      </c>
      <c r="L302" s="18">
        <v>413383.31999999995</v>
      </c>
      <c r="M302" s="18"/>
      <c r="N302" s="18">
        <v>350324.84</v>
      </c>
      <c r="O302" s="18"/>
      <c r="P302" s="18"/>
      <c r="Q302" s="18"/>
      <c r="R302" s="18"/>
      <c r="S302" s="18"/>
      <c r="T302" s="18"/>
      <c r="U302" s="18"/>
      <c r="V302" s="18"/>
      <c r="W302" s="18"/>
      <c r="X302" s="18"/>
      <c r="Y302" s="18"/>
      <c r="Z302" s="18">
        <v>63058.48</v>
      </c>
      <c r="AA302" s="18"/>
      <c r="AB302" s="14">
        <f t="shared" si="121"/>
        <v>0</v>
      </c>
      <c r="AC302" s="14">
        <f t="shared" si="122"/>
        <v>0.125</v>
      </c>
      <c r="AD302" s="14">
        <f t="shared" si="123"/>
        <v>0</v>
      </c>
      <c r="AE302" s="14">
        <f t="shared" si="124"/>
        <v>0</v>
      </c>
      <c r="AF302" s="14">
        <f t="shared" si="125"/>
        <v>0</v>
      </c>
      <c r="AG302" s="14">
        <f t="shared" si="126"/>
        <v>0</v>
      </c>
      <c r="AH302" s="14">
        <f t="shared" si="127"/>
        <v>0</v>
      </c>
      <c r="AI302" s="14">
        <f t="shared" si="128"/>
        <v>0</v>
      </c>
      <c r="AJ302" s="14">
        <f t="shared" si="129"/>
        <v>0</v>
      </c>
      <c r="AK302" s="14">
        <f t="shared" si="130"/>
        <v>0</v>
      </c>
      <c r="AL302" s="14">
        <f t="shared" si="131"/>
        <v>0</v>
      </c>
      <c r="AM302" s="14">
        <f t="shared" si="132"/>
        <v>0</v>
      </c>
      <c r="AN302" s="14">
        <f t="shared" si="133"/>
        <v>0</v>
      </c>
      <c r="AO302" s="14">
        <f t="shared" si="134"/>
        <v>0.02</v>
      </c>
      <c r="AP302" s="14">
        <f t="shared" si="135"/>
        <v>0</v>
      </c>
      <c r="AQ302" s="25">
        <f t="shared" si="139"/>
        <v>0.14499999999999999</v>
      </c>
      <c r="AR302" s="27">
        <f t="shared" si="140"/>
        <v>350324.81874999998</v>
      </c>
      <c r="AS302" s="27">
        <f t="shared" si="141"/>
        <v>0</v>
      </c>
      <c r="AT302" s="27">
        <f t="shared" si="142"/>
        <v>56051.970999999998</v>
      </c>
      <c r="AU302" s="30"/>
      <c r="AV302" s="30"/>
      <c r="AW302" s="30">
        <f t="shared" si="146"/>
        <v>336311.82599999994</v>
      </c>
      <c r="AX302" s="36">
        <f t="shared" si="136"/>
        <v>-350324.81874999998</v>
      </c>
      <c r="AY302" s="36">
        <f t="shared" si="137"/>
        <v>0</v>
      </c>
      <c r="AZ302" s="36">
        <f t="shared" si="138"/>
        <v>280259.85499999992</v>
      </c>
    </row>
    <row r="303" spans="1:52" ht="14.45" x14ac:dyDescent="0.3">
      <c r="A303" s="5" t="s">
        <v>7</v>
      </c>
      <c r="B303" s="5" t="s">
        <v>8</v>
      </c>
      <c r="C303" s="5"/>
      <c r="D303" s="2" t="s">
        <v>346</v>
      </c>
      <c r="E303" s="2" t="s">
        <v>115</v>
      </c>
      <c r="F303" s="2" t="s">
        <v>16</v>
      </c>
      <c r="G303" s="2" t="s">
        <v>116</v>
      </c>
      <c r="H303" s="2" t="s">
        <v>13</v>
      </c>
      <c r="I303" s="18">
        <v>2515965</v>
      </c>
      <c r="J303" s="18">
        <v>8103631.3199999994</v>
      </c>
      <c r="K303" s="18">
        <v>7061988.0399999991</v>
      </c>
      <c r="L303" s="18">
        <v>1041643.28</v>
      </c>
      <c r="M303" s="18"/>
      <c r="N303" s="18">
        <v>882748.53999999992</v>
      </c>
      <c r="O303" s="18"/>
      <c r="P303" s="18"/>
      <c r="Q303" s="18"/>
      <c r="R303" s="18"/>
      <c r="S303" s="18"/>
      <c r="T303" s="18"/>
      <c r="U303" s="18"/>
      <c r="V303" s="18"/>
      <c r="W303" s="18"/>
      <c r="X303" s="18"/>
      <c r="Y303" s="18"/>
      <c r="Z303" s="18">
        <v>158894.74</v>
      </c>
      <c r="AA303" s="18"/>
      <c r="AB303" s="14">
        <f t="shared" si="121"/>
        <v>0</v>
      </c>
      <c r="AC303" s="14">
        <f t="shared" si="122"/>
        <v>0.125</v>
      </c>
      <c r="AD303" s="14">
        <f t="shared" si="123"/>
        <v>0</v>
      </c>
      <c r="AE303" s="14">
        <f t="shared" si="124"/>
        <v>0</v>
      </c>
      <c r="AF303" s="14">
        <f t="shared" si="125"/>
        <v>0</v>
      </c>
      <c r="AG303" s="14">
        <f t="shared" si="126"/>
        <v>0</v>
      </c>
      <c r="AH303" s="14">
        <f t="shared" si="127"/>
        <v>0</v>
      </c>
      <c r="AI303" s="14">
        <f t="shared" si="128"/>
        <v>0</v>
      </c>
      <c r="AJ303" s="14">
        <f t="shared" si="129"/>
        <v>0</v>
      </c>
      <c r="AK303" s="14">
        <f t="shared" si="130"/>
        <v>0</v>
      </c>
      <c r="AL303" s="14">
        <f t="shared" si="131"/>
        <v>0</v>
      </c>
      <c r="AM303" s="14">
        <f t="shared" si="132"/>
        <v>0</v>
      </c>
      <c r="AN303" s="14">
        <f t="shared" si="133"/>
        <v>0</v>
      </c>
      <c r="AO303" s="14">
        <f t="shared" si="134"/>
        <v>0.02</v>
      </c>
      <c r="AP303" s="14">
        <f t="shared" si="135"/>
        <v>0</v>
      </c>
      <c r="AQ303" s="25">
        <f t="shared" si="139"/>
        <v>0.14499999999999999</v>
      </c>
      <c r="AR303" s="27">
        <f t="shared" si="140"/>
        <v>882748.50499999989</v>
      </c>
      <c r="AS303" s="27">
        <f t="shared" si="141"/>
        <v>0</v>
      </c>
      <c r="AT303" s="27">
        <f t="shared" si="142"/>
        <v>141239.76079999999</v>
      </c>
      <c r="AU303" s="30"/>
      <c r="AV303" s="30"/>
      <c r="AW303" s="30">
        <f t="shared" si="146"/>
        <v>847438.56479999982</v>
      </c>
      <c r="AX303" s="36">
        <f t="shared" si="136"/>
        <v>-882748.50499999989</v>
      </c>
      <c r="AY303" s="36">
        <f t="shared" si="137"/>
        <v>0</v>
      </c>
      <c r="AZ303" s="36">
        <f t="shared" si="138"/>
        <v>706198.80399999977</v>
      </c>
    </row>
    <row r="304" spans="1:52" ht="14.45" x14ac:dyDescent="0.3">
      <c r="A304" s="5" t="s">
        <v>7</v>
      </c>
      <c r="B304" s="5" t="s">
        <v>8</v>
      </c>
      <c r="C304" s="5"/>
      <c r="D304" s="2" t="s">
        <v>347</v>
      </c>
      <c r="E304" s="2" t="s">
        <v>126</v>
      </c>
      <c r="F304" s="2" t="s">
        <v>16</v>
      </c>
      <c r="G304" s="2" t="s">
        <v>116</v>
      </c>
      <c r="H304" s="2" t="s">
        <v>13</v>
      </c>
      <c r="I304" s="18">
        <v>27492</v>
      </c>
      <c r="J304" s="18">
        <v>546452.44999999995</v>
      </c>
      <c r="K304" s="18">
        <v>541042.03</v>
      </c>
      <c r="L304" s="18">
        <v>5410.42</v>
      </c>
      <c r="M304" s="18"/>
      <c r="N304" s="18"/>
      <c r="O304" s="18"/>
      <c r="P304" s="18"/>
      <c r="Q304" s="18"/>
      <c r="R304" s="18"/>
      <c r="S304" s="18"/>
      <c r="T304" s="18"/>
      <c r="U304" s="18"/>
      <c r="V304" s="18"/>
      <c r="W304" s="18"/>
      <c r="X304" s="18"/>
      <c r="Y304" s="18">
        <v>5410.42</v>
      </c>
      <c r="Z304" s="18"/>
      <c r="AA304" s="18"/>
      <c r="AB304" s="14">
        <f t="shared" si="121"/>
        <v>0</v>
      </c>
      <c r="AC304" s="14">
        <f t="shared" si="122"/>
        <v>0</v>
      </c>
      <c r="AD304" s="14">
        <f t="shared" si="123"/>
        <v>0</v>
      </c>
      <c r="AE304" s="14">
        <f t="shared" si="124"/>
        <v>0</v>
      </c>
      <c r="AF304" s="14">
        <f t="shared" si="125"/>
        <v>0</v>
      </c>
      <c r="AG304" s="14">
        <f t="shared" si="126"/>
        <v>0</v>
      </c>
      <c r="AH304" s="14">
        <f t="shared" si="127"/>
        <v>0</v>
      </c>
      <c r="AI304" s="14">
        <f t="shared" si="128"/>
        <v>0</v>
      </c>
      <c r="AJ304" s="14">
        <f t="shared" si="129"/>
        <v>0</v>
      </c>
      <c r="AK304" s="14">
        <f t="shared" si="130"/>
        <v>0</v>
      </c>
      <c r="AL304" s="14">
        <f t="shared" si="131"/>
        <v>0</v>
      </c>
      <c r="AM304" s="14">
        <f t="shared" si="132"/>
        <v>0</v>
      </c>
      <c r="AN304" s="14">
        <f t="shared" si="133"/>
        <v>0.01</v>
      </c>
      <c r="AO304" s="14">
        <f t="shared" si="134"/>
        <v>0</v>
      </c>
      <c r="AP304" s="14">
        <f t="shared" si="135"/>
        <v>0</v>
      </c>
      <c r="AQ304" s="25">
        <f t="shared" si="139"/>
        <v>0.01</v>
      </c>
      <c r="AR304" s="27">
        <f t="shared" si="140"/>
        <v>0</v>
      </c>
      <c r="AS304" s="27">
        <f t="shared" si="141"/>
        <v>0</v>
      </c>
      <c r="AT304" s="27">
        <f t="shared" si="142"/>
        <v>5410.4203000000007</v>
      </c>
      <c r="AU304" s="30"/>
      <c r="AV304" s="30"/>
      <c r="AW304" s="30">
        <f t="shared" si="146"/>
        <v>64925.043600000005</v>
      </c>
      <c r="AX304" s="36">
        <f t="shared" si="136"/>
        <v>0</v>
      </c>
      <c r="AY304" s="36">
        <f t="shared" si="137"/>
        <v>0</v>
      </c>
      <c r="AZ304" s="36">
        <f t="shared" si="138"/>
        <v>59514.623300000007</v>
      </c>
    </row>
    <row r="305" spans="1:52" ht="14.45" x14ac:dyDescent="0.3">
      <c r="A305" s="5" t="s">
        <v>7</v>
      </c>
      <c r="B305" s="5" t="s">
        <v>8</v>
      </c>
      <c r="C305" s="5"/>
      <c r="D305" s="2" t="s">
        <v>347</v>
      </c>
      <c r="E305" s="2" t="s">
        <v>115</v>
      </c>
      <c r="F305" s="2" t="s">
        <v>16</v>
      </c>
      <c r="G305" s="2" t="s">
        <v>100</v>
      </c>
      <c r="H305" s="2" t="s">
        <v>13</v>
      </c>
      <c r="I305" s="18">
        <v>176160</v>
      </c>
      <c r="J305" s="18">
        <v>3207118.6699999995</v>
      </c>
      <c r="K305" s="18">
        <v>3175365.0400000005</v>
      </c>
      <c r="L305" s="18">
        <v>31753.629999999994</v>
      </c>
      <c r="M305" s="18"/>
      <c r="N305" s="18"/>
      <c r="O305" s="18"/>
      <c r="P305" s="18"/>
      <c r="Q305" s="18"/>
      <c r="R305" s="18"/>
      <c r="S305" s="18"/>
      <c r="T305" s="18"/>
      <c r="U305" s="18"/>
      <c r="V305" s="18"/>
      <c r="W305" s="18"/>
      <c r="X305" s="18"/>
      <c r="Y305" s="18">
        <v>31753.629999999994</v>
      </c>
      <c r="Z305" s="18"/>
      <c r="AA305" s="18"/>
      <c r="AB305" s="14">
        <f t="shared" si="121"/>
        <v>0</v>
      </c>
      <c r="AC305" s="14">
        <f t="shared" si="122"/>
        <v>0</v>
      </c>
      <c r="AD305" s="14">
        <f t="shared" si="123"/>
        <v>0</v>
      </c>
      <c r="AE305" s="14">
        <f t="shared" si="124"/>
        <v>0</v>
      </c>
      <c r="AF305" s="14">
        <f t="shared" si="125"/>
        <v>0</v>
      </c>
      <c r="AG305" s="14">
        <f t="shared" si="126"/>
        <v>0</v>
      </c>
      <c r="AH305" s="14">
        <f t="shared" si="127"/>
        <v>0</v>
      </c>
      <c r="AI305" s="14">
        <f t="shared" si="128"/>
        <v>0</v>
      </c>
      <c r="AJ305" s="14">
        <f t="shared" si="129"/>
        <v>0</v>
      </c>
      <c r="AK305" s="14">
        <f t="shared" si="130"/>
        <v>0</v>
      </c>
      <c r="AL305" s="14">
        <f t="shared" si="131"/>
        <v>0</v>
      </c>
      <c r="AM305" s="14">
        <f t="shared" si="132"/>
        <v>0</v>
      </c>
      <c r="AN305" s="14">
        <f t="shared" si="133"/>
        <v>0.01</v>
      </c>
      <c r="AO305" s="14">
        <f t="shared" si="134"/>
        <v>0</v>
      </c>
      <c r="AP305" s="14">
        <f t="shared" si="135"/>
        <v>0</v>
      </c>
      <c r="AQ305" s="25">
        <f t="shared" si="139"/>
        <v>0.01</v>
      </c>
      <c r="AR305" s="27">
        <f t="shared" si="140"/>
        <v>0</v>
      </c>
      <c r="AS305" s="27">
        <f t="shared" si="141"/>
        <v>0</v>
      </c>
      <c r="AT305" s="27">
        <f t="shared" si="142"/>
        <v>31753.650400000006</v>
      </c>
      <c r="AU305" s="30"/>
      <c r="AV305" s="30"/>
      <c r="AW305" s="30">
        <f t="shared" si="146"/>
        <v>381043.80480000004</v>
      </c>
      <c r="AX305" s="36">
        <f t="shared" si="136"/>
        <v>0</v>
      </c>
      <c r="AY305" s="36">
        <f t="shared" si="137"/>
        <v>0</v>
      </c>
      <c r="AZ305" s="36">
        <f t="shared" si="138"/>
        <v>349290.15440000006</v>
      </c>
    </row>
    <row r="306" spans="1:52" ht="14.45" x14ac:dyDescent="0.3">
      <c r="A306" s="5" t="s">
        <v>7</v>
      </c>
      <c r="B306" s="5" t="s">
        <v>8</v>
      </c>
      <c r="C306" s="5"/>
      <c r="D306" s="2" t="s">
        <v>348</v>
      </c>
      <c r="E306" s="2" t="s">
        <v>115</v>
      </c>
      <c r="F306" s="2" t="s">
        <v>16</v>
      </c>
      <c r="G306" s="2" t="s">
        <v>100</v>
      </c>
      <c r="H306" s="2" t="s">
        <v>13</v>
      </c>
      <c r="I306" s="18">
        <v>293028</v>
      </c>
      <c r="J306" s="18">
        <v>5454962.7000000011</v>
      </c>
      <c r="K306" s="18">
        <v>5400953.1300000008</v>
      </c>
      <c r="L306" s="18">
        <v>54009.57</v>
      </c>
      <c r="M306" s="18"/>
      <c r="N306" s="18"/>
      <c r="O306" s="18"/>
      <c r="P306" s="18"/>
      <c r="Q306" s="18"/>
      <c r="R306" s="18"/>
      <c r="S306" s="18"/>
      <c r="T306" s="18"/>
      <c r="U306" s="18"/>
      <c r="V306" s="18"/>
      <c r="W306" s="18"/>
      <c r="X306" s="18"/>
      <c r="Y306" s="18">
        <v>54009.57</v>
      </c>
      <c r="Z306" s="18"/>
      <c r="AA306" s="18"/>
      <c r="AB306" s="14">
        <f t="shared" si="121"/>
        <v>0</v>
      </c>
      <c r="AC306" s="14">
        <f t="shared" si="122"/>
        <v>0</v>
      </c>
      <c r="AD306" s="14">
        <f t="shared" si="123"/>
        <v>0</v>
      </c>
      <c r="AE306" s="14">
        <f t="shared" si="124"/>
        <v>0</v>
      </c>
      <c r="AF306" s="14">
        <f t="shared" si="125"/>
        <v>0</v>
      </c>
      <c r="AG306" s="14">
        <f t="shared" si="126"/>
        <v>0</v>
      </c>
      <c r="AH306" s="14">
        <f t="shared" si="127"/>
        <v>0</v>
      </c>
      <c r="AI306" s="14">
        <f t="shared" si="128"/>
        <v>0</v>
      </c>
      <c r="AJ306" s="14">
        <f t="shared" si="129"/>
        <v>0</v>
      </c>
      <c r="AK306" s="14">
        <f t="shared" si="130"/>
        <v>0</v>
      </c>
      <c r="AL306" s="14">
        <f t="shared" si="131"/>
        <v>0</v>
      </c>
      <c r="AM306" s="14">
        <f t="shared" si="132"/>
        <v>0</v>
      </c>
      <c r="AN306" s="14">
        <f t="shared" si="133"/>
        <v>0.01</v>
      </c>
      <c r="AO306" s="14">
        <f t="shared" si="134"/>
        <v>0</v>
      </c>
      <c r="AP306" s="14">
        <f t="shared" si="135"/>
        <v>0</v>
      </c>
      <c r="AQ306" s="25">
        <f t="shared" si="139"/>
        <v>0.01</v>
      </c>
      <c r="AR306" s="27">
        <f t="shared" si="140"/>
        <v>0</v>
      </c>
      <c r="AS306" s="27">
        <f t="shared" si="141"/>
        <v>0</v>
      </c>
      <c r="AT306" s="27">
        <f t="shared" si="142"/>
        <v>54009.53130000001</v>
      </c>
      <c r="AU306" s="30"/>
      <c r="AV306" s="30"/>
      <c r="AW306" s="30">
        <f t="shared" si="146"/>
        <v>648114.37560000003</v>
      </c>
      <c r="AX306" s="36">
        <f t="shared" si="136"/>
        <v>0</v>
      </c>
      <c r="AY306" s="36">
        <f t="shared" si="137"/>
        <v>0</v>
      </c>
      <c r="AZ306" s="36">
        <f t="shared" si="138"/>
        <v>594104.8443</v>
      </c>
    </row>
    <row r="307" spans="1:52" ht="14.45" x14ac:dyDescent="0.3">
      <c r="A307" s="5" t="s">
        <v>7</v>
      </c>
      <c r="B307" s="5" t="s">
        <v>8</v>
      </c>
      <c r="C307" s="5"/>
      <c r="D307" s="2" t="s">
        <v>349</v>
      </c>
      <c r="E307" s="2" t="s">
        <v>120</v>
      </c>
      <c r="F307" s="2" t="s">
        <v>11</v>
      </c>
      <c r="G307" s="2" t="s">
        <v>12</v>
      </c>
      <c r="H307" s="2" t="s">
        <v>13</v>
      </c>
      <c r="I307" s="18">
        <v>2448</v>
      </c>
      <c r="J307" s="18">
        <v>14231.26</v>
      </c>
      <c r="K307" s="18">
        <v>13683.91</v>
      </c>
      <c r="L307" s="18">
        <v>547.34999999999991</v>
      </c>
      <c r="M307" s="18"/>
      <c r="N307" s="18"/>
      <c r="O307" s="18"/>
      <c r="P307" s="18"/>
      <c r="Q307" s="18"/>
      <c r="R307" s="18"/>
      <c r="S307" s="18">
        <v>547.34999999999991</v>
      </c>
      <c r="T307" s="18"/>
      <c r="U307" s="18"/>
      <c r="V307" s="18"/>
      <c r="W307" s="18"/>
      <c r="X307" s="18"/>
      <c r="Y307" s="18"/>
      <c r="Z307" s="18"/>
      <c r="AA307" s="18"/>
      <c r="AB307" s="14">
        <f t="shared" si="121"/>
        <v>0</v>
      </c>
      <c r="AC307" s="14">
        <f t="shared" si="122"/>
        <v>0</v>
      </c>
      <c r="AD307" s="14">
        <f t="shared" si="123"/>
        <v>0</v>
      </c>
      <c r="AE307" s="14">
        <f t="shared" si="124"/>
        <v>0</v>
      </c>
      <c r="AF307" s="14">
        <f t="shared" si="125"/>
        <v>0</v>
      </c>
      <c r="AG307" s="14">
        <f t="shared" si="126"/>
        <v>0</v>
      </c>
      <c r="AH307" s="14">
        <f t="shared" si="127"/>
        <v>0.04</v>
      </c>
      <c r="AI307" s="14">
        <f t="shared" si="128"/>
        <v>0</v>
      </c>
      <c r="AJ307" s="14">
        <f t="shared" si="129"/>
        <v>0</v>
      </c>
      <c r="AK307" s="14">
        <f t="shared" si="130"/>
        <v>0</v>
      </c>
      <c r="AL307" s="14">
        <f t="shared" si="131"/>
        <v>0</v>
      </c>
      <c r="AM307" s="14">
        <f t="shared" si="132"/>
        <v>0</v>
      </c>
      <c r="AN307" s="14">
        <f t="shared" si="133"/>
        <v>0</v>
      </c>
      <c r="AO307" s="14">
        <f t="shared" si="134"/>
        <v>0</v>
      </c>
      <c r="AP307" s="14">
        <f t="shared" si="135"/>
        <v>0</v>
      </c>
      <c r="AQ307" s="25">
        <f t="shared" si="139"/>
        <v>0.04</v>
      </c>
      <c r="AR307" s="27">
        <f t="shared" si="140"/>
        <v>0</v>
      </c>
      <c r="AS307" s="27">
        <f t="shared" si="141"/>
        <v>547.35640000000001</v>
      </c>
      <c r="AT307" s="27">
        <f t="shared" si="142"/>
        <v>0</v>
      </c>
      <c r="AU307" s="30">
        <f t="shared" ref="AU307:AU308" si="147">K307*$AU$2</f>
        <v>821.03459999999995</v>
      </c>
      <c r="AV307" s="30">
        <f t="shared" ref="AV307:AV308" si="148">K307*$AV$2</f>
        <v>821.03459999999995</v>
      </c>
      <c r="AW307" s="30"/>
      <c r="AX307" s="36">
        <f t="shared" si="136"/>
        <v>821.03459999999995</v>
      </c>
      <c r="AY307" s="36">
        <f t="shared" si="137"/>
        <v>273.67819999999995</v>
      </c>
      <c r="AZ307" s="36">
        <f t="shared" si="138"/>
        <v>0</v>
      </c>
    </row>
    <row r="308" spans="1:52" ht="14.45" x14ac:dyDescent="0.3">
      <c r="A308" s="5" t="s">
        <v>7</v>
      </c>
      <c r="B308" s="5" t="s">
        <v>8</v>
      </c>
      <c r="C308" s="5"/>
      <c r="D308" s="2" t="s">
        <v>350</v>
      </c>
      <c r="E308" s="2" t="s">
        <v>120</v>
      </c>
      <c r="F308" s="2" t="s">
        <v>11</v>
      </c>
      <c r="G308" s="2" t="s">
        <v>12</v>
      </c>
      <c r="H308" s="2" t="s">
        <v>13</v>
      </c>
      <c r="I308" s="18">
        <v>3108</v>
      </c>
      <c r="J308" s="18">
        <v>212815.56</v>
      </c>
      <c r="K308" s="18">
        <v>204630.35</v>
      </c>
      <c r="L308" s="18">
        <v>8185.2100000000009</v>
      </c>
      <c r="M308" s="18"/>
      <c r="N308" s="18"/>
      <c r="O308" s="18"/>
      <c r="P308" s="18"/>
      <c r="Q308" s="18"/>
      <c r="R308" s="18"/>
      <c r="S308" s="18">
        <v>8185.2100000000009</v>
      </c>
      <c r="T308" s="18"/>
      <c r="U308" s="18"/>
      <c r="V308" s="18"/>
      <c r="W308" s="18"/>
      <c r="X308" s="18"/>
      <c r="Y308" s="18"/>
      <c r="Z308" s="18"/>
      <c r="AA308" s="18"/>
      <c r="AB308" s="14">
        <f t="shared" si="121"/>
        <v>0</v>
      </c>
      <c r="AC308" s="14">
        <f t="shared" si="122"/>
        <v>0</v>
      </c>
      <c r="AD308" s="14">
        <f t="shared" si="123"/>
        <v>0</v>
      </c>
      <c r="AE308" s="14">
        <f t="shared" si="124"/>
        <v>0</v>
      </c>
      <c r="AF308" s="14">
        <f t="shared" si="125"/>
        <v>0</v>
      </c>
      <c r="AG308" s="14">
        <f t="shared" si="126"/>
        <v>0</v>
      </c>
      <c r="AH308" s="14">
        <f t="shared" si="127"/>
        <v>0.04</v>
      </c>
      <c r="AI308" s="14">
        <f t="shared" si="128"/>
        <v>0</v>
      </c>
      <c r="AJ308" s="14">
        <f t="shared" si="129"/>
        <v>0</v>
      </c>
      <c r="AK308" s="14">
        <f t="shared" si="130"/>
        <v>0</v>
      </c>
      <c r="AL308" s="14">
        <f t="shared" si="131"/>
        <v>0</v>
      </c>
      <c r="AM308" s="14">
        <f t="shared" si="132"/>
        <v>0</v>
      </c>
      <c r="AN308" s="14">
        <f t="shared" si="133"/>
        <v>0</v>
      </c>
      <c r="AO308" s="14">
        <f t="shared" si="134"/>
        <v>0</v>
      </c>
      <c r="AP308" s="14">
        <f t="shared" si="135"/>
        <v>0</v>
      </c>
      <c r="AQ308" s="25">
        <f t="shared" si="139"/>
        <v>0.04</v>
      </c>
      <c r="AR308" s="27">
        <f t="shared" si="140"/>
        <v>0</v>
      </c>
      <c r="AS308" s="27">
        <f t="shared" si="141"/>
        <v>8185.2140000000009</v>
      </c>
      <c r="AT308" s="27">
        <f t="shared" si="142"/>
        <v>0</v>
      </c>
      <c r="AU308" s="30">
        <f t="shared" si="147"/>
        <v>12277.821</v>
      </c>
      <c r="AV308" s="30">
        <f t="shared" si="148"/>
        <v>12277.821</v>
      </c>
      <c r="AW308" s="30"/>
      <c r="AX308" s="36">
        <f t="shared" si="136"/>
        <v>12277.821</v>
      </c>
      <c r="AY308" s="36">
        <f t="shared" si="137"/>
        <v>4092.6069999999991</v>
      </c>
      <c r="AZ308" s="36">
        <f t="shared" si="138"/>
        <v>0</v>
      </c>
    </row>
    <row r="309" spans="1:52" ht="14.45" x14ac:dyDescent="0.3">
      <c r="A309" s="5" t="s">
        <v>7</v>
      </c>
      <c r="B309" s="5" t="s">
        <v>8</v>
      </c>
      <c r="C309" s="5"/>
      <c r="D309" s="2" t="s">
        <v>351</v>
      </c>
      <c r="E309" s="2" t="s">
        <v>126</v>
      </c>
      <c r="F309" s="2" t="s">
        <v>16</v>
      </c>
      <c r="G309" s="2" t="s">
        <v>116</v>
      </c>
      <c r="H309" s="2" t="s">
        <v>13</v>
      </c>
      <c r="I309" s="18">
        <v>147888</v>
      </c>
      <c r="J309" s="18">
        <v>1184478.1500000001</v>
      </c>
      <c r="K309" s="18">
        <v>1172750.6499999999</v>
      </c>
      <c r="L309" s="18">
        <v>11727.499999999998</v>
      </c>
      <c r="M309" s="18"/>
      <c r="N309" s="18"/>
      <c r="O309" s="18"/>
      <c r="P309" s="18"/>
      <c r="Q309" s="18"/>
      <c r="R309" s="18"/>
      <c r="S309" s="18"/>
      <c r="T309" s="18"/>
      <c r="U309" s="18"/>
      <c r="V309" s="18"/>
      <c r="W309" s="18"/>
      <c r="X309" s="18"/>
      <c r="Y309" s="18">
        <v>11727.499999999998</v>
      </c>
      <c r="Z309" s="18"/>
      <c r="AA309" s="18"/>
      <c r="AB309" s="14">
        <f t="shared" si="121"/>
        <v>0</v>
      </c>
      <c r="AC309" s="14">
        <f t="shared" si="122"/>
        <v>0</v>
      </c>
      <c r="AD309" s="14">
        <f t="shared" si="123"/>
        <v>0</v>
      </c>
      <c r="AE309" s="14">
        <f t="shared" si="124"/>
        <v>0</v>
      </c>
      <c r="AF309" s="14">
        <f t="shared" si="125"/>
        <v>0</v>
      </c>
      <c r="AG309" s="14">
        <f t="shared" si="126"/>
        <v>0</v>
      </c>
      <c r="AH309" s="14">
        <f t="shared" si="127"/>
        <v>0</v>
      </c>
      <c r="AI309" s="14">
        <f t="shared" si="128"/>
        <v>0</v>
      </c>
      <c r="AJ309" s="14">
        <f t="shared" si="129"/>
        <v>0</v>
      </c>
      <c r="AK309" s="14">
        <f t="shared" si="130"/>
        <v>0</v>
      </c>
      <c r="AL309" s="14">
        <f t="shared" si="131"/>
        <v>0</v>
      </c>
      <c r="AM309" s="14">
        <f t="shared" si="132"/>
        <v>0</v>
      </c>
      <c r="AN309" s="14">
        <f t="shared" si="133"/>
        <v>0.01</v>
      </c>
      <c r="AO309" s="14">
        <f t="shared" si="134"/>
        <v>0</v>
      </c>
      <c r="AP309" s="14">
        <f t="shared" si="135"/>
        <v>0</v>
      </c>
      <c r="AQ309" s="25">
        <f t="shared" si="139"/>
        <v>0.01</v>
      </c>
      <c r="AR309" s="27">
        <f t="shared" si="140"/>
        <v>0</v>
      </c>
      <c r="AS309" s="27">
        <f t="shared" si="141"/>
        <v>0</v>
      </c>
      <c r="AT309" s="27">
        <f t="shared" si="142"/>
        <v>11727.5065</v>
      </c>
      <c r="AU309" s="30"/>
      <c r="AV309" s="30"/>
      <c r="AW309" s="30">
        <f t="shared" ref="AW309:AW326" si="149">K309*$AU$1</f>
        <v>140730.07799999998</v>
      </c>
      <c r="AX309" s="36">
        <f t="shared" si="136"/>
        <v>0</v>
      </c>
      <c r="AY309" s="36">
        <f t="shared" si="137"/>
        <v>0</v>
      </c>
      <c r="AZ309" s="36">
        <f t="shared" si="138"/>
        <v>129002.57149999998</v>
      </c>
    </row>
    <row r="310" spans="1:52" ht="14.45" x14ac:dyDescent="0.3">
      <c r="A310" s="5" t="s">
        <v>7</v>
      </c>
      <c r="B310" s="5" t="s">
        <v>8</v>
      </c>
      <c r="C310" s="5"/>
      <c r="D310" s="2" t="s">
        <v>351</v>
      </c>
      <c r="E310" s="2" t="s">
        <v>115</v>
      </c>
      <c r="F310" s="2" t="s">
        <v>16</v>
      </c>
      <c r="G310" s="2" t="s">
        <v>100</v>
      </c>
      <c r="H310" s="2" t="s">
        <v>13</v>
      </c>
      <c r="I310" s="18">
        <v>107422</v>
      </c>
      <c r="J310" s="18">
        <v>810466.75999999989</v>
      </c>
      <c r="K310" s="18">
        <v>802442.34000000008</v>
      </c>
      <c r="L310" s="18">
        <v>8024.42</v>
      </c>
      <c r="M310" s="18"/>
      <c r="N310" s="18"/>
      <c r="O310" s="18"/>
      <c r="P310" s="18"/>
      <c r="Q310" s="18"/>
      <c r="R310" s="18"/>
      <c r="S310" s="18"/>
      <c r="T310" s="18"/>
      <c r="U310" s="18"/>
      <c r="V310" s="18"/>
      <c r="W310" s="18"/>
      <c r="X310" s="18"/>
      <c r="Y310" s="18">
        <v>8024.42</v>
      </c>
      <c r="Z310" s="18"/>
      <c r="AA310" s="18"/>
      <c r="AB310" s="14">
        <f t="shared" si="121"/>
        <v>0</v>
      </c>
      <c r="AC310" s="14">
        <f t="shared" si="122"/>
        <v>0</v>
      </c>
      <c r="AD310" s="14">
        <f t="shared" si="123"/>
        <v>0</v>
      </c>
      <c r="AE310" s="14">
        <f t="shared" si="124"/>
        <v>0</v>
      </c>
      <c r="AF310" s="14">
        <f t="shared" si="125"/>
        <v>0</v>
      </c>
      <c r="AG310" s="14">
        <f t="shared" si="126"/>
        <v>0</v>
      </c>
      <c r="AH310" s="14">
        <f t="shared" si="127"/>
        <v>0</v>
      </c>
      <c r="AI310" s="14">
        <f t="shared" si="128"/>
        <v>0</v>
      </c>
      <c r="AJ310" s="14">
        <f t="shared" si="129"/>
        <v>0</v>
      </c>
      <c r="AK310" s="14">
        <f t="shared" si="130"/>
        <v>0</v>
      </c>
      <c r="AL310" s="14">
        <f t="shared" si="131"/>
        <v>0</v>
      </c>
      <c r="AM310" s="14">
        <f t="shared" si="132"/>
        <v>0</v>
      </c>
      <c r="AN310" s="14">
        <f t="shared" si="133"/>
        <v>0.01</v>
      </c>
      <c r="AO310" s="14">
        <f t="shared" si="134"/>
        <v>0</v>
      </c>
      <c r="AP310" s="14">
        <f t="shared" si="135"/>
        <v>0</v>
      </c>
      <c r="AQ310" s="25">
        <f t="shared" si="139"/>
        <v>0.01</v>
      </c>
      <c r="AR310" s="27">
        <f t="shared" si="140"/>
        <v>0</v>
      </c>
      <c r="AS310" s="27">
        <f t="shared" si="141"/>
        <v>0</v>
      </c>
      <c r="AT310" s="27">
        <f t="shared" si="142"/>
        <v>8024.4234000000006</v>
      </c>
      <c r="AU310" s="30"/>
      <c r="AV310" s="30"/>
      <c r="AW310" s="30">
        <f t="shared" si="149"/>
        <v>96293.080800000011</v>
      </c>
      <c r="AX310" s="36">
        <f t="shared" si="136"/>
        <v>0</v>
      </c>
      <c r="AY310" s="36">
        <f t="shared" si="137"/>
        <v>0</v>
      </c>
      <c r="AZ310" s="36">
        <f t="shared" si="138"/>
        <v>88268.657400000011</v>
      </c>
    </row>
    <row r="311" spans="1:52" ht="14.45" x14ac:dyDescent="0.3">
      <c r="A311" s="5" t="s">
        <v>7</v>
      </c>
      <c r="B311" s="5" t="s">
        <v>8</v>
      </c>
      <c r="C311" s="5"/>
      <c r="D311" s="2" t="s">
        <v>352</v>
      </c>
      <c r="E311" s="2" t="s">
        <v>126</v>
      </c>
      <c r="F311" s="2" t="s">
        <v>16</v>
      </c>
      <c r="G311" s="2" t="s">
        <v>116</v>
      </c>
      <c r="H311" s="2" t="s">
        <v>13</v>
      </c>
      <c r="I311" s="18">
        <v>18288</v>
      </c>
      <c r="J311" s="18">
        <v>146473.87</v>
      </c>
      <c r="K311" s="18">
        <v>145023.63999999998</v>
      </c>
      <c r="L311" s="18">
        <v>1450.23</v>
      </c>
      <c r="M311" s="18"/>
      <c r="N311" s="18"/>
      <c r="O311" s="18"/>
      <c r="P311" s="18"/>
      <c r="Q311" s="18"/>
      <c r="R311" s="18"/>
      <c r="S311" s="18"/>
      <c r="T311" s="18"/>
      <c r="U311" s="18"/>
      <c r="V311" s="18"/>
      <c r="W311" s="18"/>
      <c r="X311" s="18"/>
      <c r="Y311" s="18">
        <v>1450.23</v>
      </c>
      <c r="Z311" s="18"/>
      <c r="AA311" s="18"/>
      <c r="AB311" s="14">
        <f t="shared" si="121"/>
        <v>0</v>
      </c>
      <c r="AC311" s="14">
        <f t="shared" si="122"/>
        <v>0</v>
      </c>
      <c r="AD311" s="14">
        <f t="shared" si="123"/>
        <v>0</v>
      </c>
      <c r="AE311" s="14">
        <f t="shared" si="124"/>
        <v>0</v>
      </c>
      <c r="AF311" s="14">
        <f t="shared" si="125"/>
        <v>0</v>
      </c>
      <c r="AG311" s="14">
        <f t="shared" si="126"/>
        <v>0</v>
      </c>
      <c r="AH311" s="14">
        <f t="shared" si="127"/>
        <v>0</v>
      </c>
      <c r="AI311" s="14">
        <f t="shared" si="128"/>
        <v>0</v>
      </c>
      <c r="AJ311" s="14">
        <f t="shared" si="129"/>
        <v>0</v>
      </c>
      <c r="AK311" s="14">
        <f t="shared" si="130"/>
        <v>0</v>
      </c>
      <c r="AL311" s="14">
        <f t="shared" si="131"/>
        <v>0</v>
      </c>
      <c r="AM311" s="14">
        <f t="shared" si="132"/>
        <v>0</v>
      </c>
      <c r="AN311" s="14">
        <f t="shared" si="133"/>
        <v>0.01</v>
      </c>
      <c r="AO311" s="14">
        <f t="shared" si="134"/>
        <v>0</v>
      </c>
      <c r="AP311" s="14">
        <f t="shared" si="135"/>
        <v>0</v>
      </c>
      <c r="AQ311" s="25">
        <f t="shared" si="139"/>
        <v>0.01</v>
      </c>
      <c r="AR311" s="27">
        <f t="shared" si="140"/>
        <v>0</v>
      </c>
      <c r="AS311" s="27">
        <f t="shared" si="141"/>
        <v>0</v>
      </c>
      <c r="AT311" s="27">
        <f t="shared" si="142"/>
        <v>1450.2363999999998</v>
      </c>
      <c r="AU311" s="30"/>
      <c r="AV311" s="30"/>
      <c r="AW311" s="30">
        <f t="shared" si="149"/>
        <v>17402.836799999997</v>
      </c>
      <c r="AX311" s="36">
        <f t="shared" si="136"/>
        <v>0</v>
      </c>
      <c r="AY311" s="36">
        <f t="shared" si="137"/>
        <v>0</v>
      </c>
      <c r="AZ311" s="36">
        <f t="shared" si="138"/>
        <v>15952.600399999998</v>
      </c>
    </row>
    <row r="312" spans="1:52" ht="14.45" x14ac:dyDescent="0.3">
      <c r="A312" s="5" t="s">
        <v>7</v>
      </c>
      <c r="B312" s="5" t="s">
        <v>8</v>
      </c>
      <c r="C312" s="5"/>
      <c r="D312" s="2" t="s">
        <v>353</v>
      </c>
      <c r="E312" s="2" t="s">
        <v>126</v>
      </c>
      <c r="F312" s="2" t="s">
        <v>16</v>
      </c>
      <c r="G312" s="2" t="s">
        <v>116</v>
      </c>
      <c r="H312" s="2" t="s">
        <v>13</v>
      </c>
      <c r="I312" s="18">
        <v>385776</v>
      </c>
      <c r="J312" s="18">
        <v>3043038.4699999993</v>
      </c>
      <c r="K312" s="18">
        <v>3012909.38</v>
      </c>
      <c r="L312" s="18">
        <v>30129.089999999997</v>
      </c>
      <c r="M312" s="18"/>
      <c r="N312" s="18"/>
      <c r="O312" s="18"/>
      <c r="P312" s="18"/>
      <c r="Q312" s="18"/>
      <c r="R312" s="18"/>
      <c r="S312" s="18"/>
      <c r="T312" s="18"/>
      <c r="U312" s="18"/>
      <c r="V312" s="18"/>
      <c r="W312" s="18"/>
      <c r="X312" s="18"/>
      <c r="Y312" s="18">
        <v>30129.089999999997</v>
      </c>
      <c r="Z312" s="18"/>
      <c r="AA312" s="18"/>
      <c r="AB312" s="14">
        <f t="shared" si="121"/>
        <v>0</v>
      </c>
      <c r="AC312" s="14">
        <f t="shared" si="122"/>
        <v>0</v>
      </c>
      <c r="AD312" s="14">
        <f t="shared" si="123"/>
        <v>0</v>
      </c>
      <c r="AE312" s="14">
        <f t="shared" si="124"/>
        <v>0</v>
      </c>
      <c r="AF312" s="14">
        <f t="shared" si="125"/>
        <v>0</v>
      </c>
      <c r="AG312" s="14">
        <f t="shared" si="126"/>
        <v>0</v>
      </c>
      <c r="AH312" s="14">
        <f t="shared" si="127"/>
        <v>0</v>
      </c>
      <c r="AI312" s="14">
        <f t="shared" si="128"/>
        <v>0</v>
      </c>
      <c r="AJ312" s="14">
        <f t="shared" si="129"/>
        <v>0</v>
      </c>
      <c r="AK312" s="14">
        <f t="shared" si="130"/>
        <v>0</v>
      </c>
      <c r="AL312" s="14">
        <f t="shared" si="131"/>
        <v>0</v>
      </c>
      <c r="AM312" s="14">
        <f t="shared" si="132"/>
        <v>0</v>
      </c>
      <c r="AN312" s="14">
        <f t="shared" si="133"/>
        <v>0.01</v>
      </c>
      <c r="AO312" s="14">
        <f t="shared" si="134"/>
        <v>0</v>
      </c>
      <c r="AP312" s="14">
        <f t="shared" si="135"/>
        <v>0</v>
      </c>
      <c r="AQ312" s="25">
        <f t="shared" si="139"/>
        <v>0.01</v>
      </c>
      <c r="AR312" s="27">
        <f t="shared" si="140"/>
        <v>0</v>
      </c>
      <c r="AS312" s="27">
        <f t="shared" si="141"/>
        <v>0</v>
      </c>
      <c r="AT312" s="27">
        <f t="shared" si="142"/>
        <v>30129.093799999999</v>
      </c>
      <c r="AU312" s="30"/>
      <c r="AV312" s="30"/>
      <c r="AW312" s="30">
        <f t="shared" si="149"/>
        <v>361549.12559999997</v>
      </c>
      <c r="AX312" s="36">
        <f t="shared" si="136"/>
        <v>0</v>
      </c>
      <c r="AY312" s="36">
        <f t="shared" si="137"/>
        <v>0</v>
      </c>
      <c r="AZ312" s="36">
        <f t="shared" si="138"/>
        <v>331420.0318</v>
      </c>
    </row>
    <row r="313" spans="1:52" ht="14.45" x14ac:dyDescent="0.3">
      <c r="A313" s="5" t="s">
        <v>7</v>
      </c>
      <c r="B313" s="5" t="s">
        <v>8</v>
      </c>
      <c r="C313" s="5"/>
      <c r="D313" s="2" t="s">
        <v>353</v>
      </c>
      <c r="E313" s="2" t="s">
        <v>115</v>
      </c>
      <c r="F313" s="2" t="s">
        <v>16</v>
      </c>
      <c r="G313" s="2" t="s">
        <v>100</v>
      </c>
      <c r="H313" s="2" t="s">
        <v>13</v>
      </c>
      <c r="I313" s="18">
        <v>219456</v>
      </c>
      <c r="J313" s="18">
        <v>1688977.25</v>
      </c>
      <c r="K313" s="18">
        <v>1672254.72</v>
      </c>
      <c r="L313" s="18">
        <v>16722.53</v>
      </c>
      <c r="M313" s="18"/>
      <c r="N313" s="18"/>
      <c r="O313" s="18"/>
      <c r="P313" s="18"/>
      <c r="Q313" s="18"/>
      <c r="R313" s="18"/>
      <c r="S313" s="18"/>
      <c r="T313" s="18"/>
      <c r="U313" s="18"/>
      <c r="V313" s="18"/>
      <c r="W313" s="18"/>
      <c r="X313" s="18"/>
      <c r="Y313" s="18">
        <v>16722.53</v>
      </c>
      <c r="Z313" s="18"/>
      <c r="AA313" s="18"/>
      <c r="AB313" s="14">
        <f t="shared" si="121"/>
        <v>0</v>
      </c>
      <c r="AC313" s="14">
        <f t="shared" si="122"/>
        <v>0</v>
      </c>
      <c r="AD313" s="14">
        <f t="shared" si="123"/>
        <v>0</v>
      </c>
      <c r="AE313" s="14">
        <f t="shared" si="124"/>
        <v>0</v>
      </c>
      <c r="AF313" s="14">
        <f t="shared" si="125"/>
        <v>0</v>
      </c>
      <c r="AG313" s="14">
        <f t="shared" si="126"/>
        <v>0</v>
      </c>
      <c r="AH313" s="14">
        <f t="shared" si="127"/>
        <v>0</v>
      </c>
      <c r="AI313" s="14">
        <f t="shared" si="128"/>
        <v>0</v>
      </c>
      <c r="AJ313" s="14">
        <f t="shared" si="129"/>
        <v>0</v>
      </c>
      <c r="AK313" s="14">
        <f t="shared" si="130"/>
        <v>0</v>
      </c>
      <c r="AL313" s="14">
        <f t="shared" si="131"/>
        <v>0</v>
      </c>
      <c r="AM313" s="14">
        <f t="shared" si="132"/>
        <v>0</v>
      </c>
      <c r="AN313" s="14">
        <f t="shared" si="133"/>
        <v>0.01</v>
      </c>
      <c r="AO313" s="14">
        <f t="shared" si="134"/>
        <v>0</v>
      </c>
      <c r="AP313" s="14">
        <f t="shared" si="135"/>
        <v>0</v>
      </c>
      <c r="AQ313" s="25">
        <f t="shared" si="139"/>
        <v>0.01</v>
      </c>
      <c r="AR313" s="27">
        <f t="shared" si="140"/>
        <v>0</v>
      </c>
      <c r="AS313" s="27">
        <f t="shared" si="141"/>
        <v>0</v>
      </c>
      <c r="AT313" s="27">
        <f t="shared" si="142"/>
        <v>16722.547200000001</v>
      </c>
      <c r="AU313" s="30"/>
      <c r="AV313" s="30"/>
      <c r="AW313" s="30">
        <f t="shared" si="149"/>
        <v>200670.56639999998</v>
      </c>
      <c r="AX313" s="36">
        <f t="shared" si="136"/>
        <v>0</v>
      </c>
      <c r="AY313" s="36">
        <f t="shared" si="137"/>
        <v>0</v>
      </c>
      <c r="AZ313" s="36">
        <f t="shared" si="138"/>
        <v>183948.01919999998</v>
      </c>
    </row>
    <row r="314" spans="1:52" ht="14.45" x14ac:dyDescent="0.3">
      <c r="A314" s="5" t="s">
        <v>7</v>
      </c>
      <c r="B314" s="5" t="s">
        <v>8</v>
      </c>
      <c r="C314" s="5"/>
      <c r="D314" s="2" t="s">
        <v>354</v>
      </c>
      <c r="E314" s="2" t="s">
        <v>115</v>
      </c>
      <c r="F314" s="2" t="s">
        <v>16</v>
      </c>
      <c r="G314" s="2" t="s">
        <v>100</v>
      </c>
      <c r="H314" s="2" t="s">
        <v>13</v>
      </c>
      <c r="I314" s="18">
        <v>36960</v>
      </c>
      <c r="J314" s="18">
        <v>475952.39999999997</v>
      </c>
      <c r="K314" s="18">
        <v>471240</v>
      </c>
      <c r="L314" s="18">
        <v>4712.4000000000005</v>
      </c>
      <c r="M314" s="18"/>
      <c r="N314" s="18"/>
      <c r="O314" s="18"/>
      <c r="P314" s="18"/>
      <c r="Q314" s="18"/>
      <c r="R314" s="18"/>
      <c r="S314" s="18"/>
      <c r="T314" s="18"/>
      <c r="U314" s="18"/>
      <c r="V314" s="18"/>
      <c r="W314" s="18"/>
      <c r="X314" s="18"/>
      <c r="Y314" s="18">
        <v>4712.4000000000005</v>
      </c>
      <c r="Z314" s="18"/>
      <c r="AA314" s="18"/>
      <c r="AB314" s="14">
        <f t="shared" si="121"/>
        <v>0</v>
      </c>
      <c r="AC314" s="14">
        <f t="shared" si="122"/>
        <v>0</v>
      </c>
      <c r="AD314" s="14">
        <f t="shared" si="123"/>
        <v>0</v>
      </c>
      <c r="AE314" s="14">
        <f t="shared" si="124"/>
        <v>0</v>
      </c>
      <c r="AF314" s="14">
        <f t="shared" si="125"/>
        <v>0</v>
      </c>
      <c r="AG314" s="14">
        <f t="shared" si="126"/>
        <v>0</v>
      </c>
      <c r="AH314" s="14">
        <f t="shared" si="127"/>
        <v>0</v>
      </c>
      <c r="AI314" s="14">
        <f t="shared" si="128"/>
        <v>0</v>
      </c>
      <c r="AJ314" s="14">
        <f t="shared" si="129"/>
        <v>0</v>
      </c>
      <c r="AK314" s="14">
        <f t="shared" si="130"/>
        <v>0</v>
      </c>
      <c r="AL314" s="14">
        <f t="shared" si="131"/>
        <v>0</v>
      </c>
      <c r="AM314" s="14">
        <f t="shared" si="132"/>
        <v>0</v>
      </c>
      <c r="AN314" s="14">
        <f t="shared" si="133"/>
        <v>0.01</v>
      </c>
      <c r="AO314" s="14">
        <f t="shared" si="134"/>
        <v>0</v>
      </c>
      <c r="AP314" s="14">
        <f t="shared" si="135"/>
        <v>0</v>
      </c>
      <c r="AQ314" s="25">
        <f t="shared" si="139"/>
        <v>0.01</v>
      </c>
      <c r="AR314" s="27">
        <f t="shared" si="140"/>
        <v>0</v>
      </c>
      <c r="AS314" s="27">
        <f t="shared" si="141"/>
        <v>0</v>
      </c>
      <c r="AT314" s="27">
        <f t="shared" si="142"/>
        <v>4712.4000000000005</v>
      </c>
      <c r="AU314" s="30"/>
      <c r="AV314" s="30"/>
      <c r="AW314" s="30">
        <f t="shared" si="149"/>
        <v>56548.799999999996</v>
      </c>
      <c r="AX314" s="36">
        <f t="shared" si="136"/>
        <v>0</v>
      </c>
      <c r="AY314" s="36">
        <f t="shared" si="137"/>
        <v>0</v>
      </c>
      <c r="AZ314" s="36">
        <f t="shared" si="138"/>
        <v>51836.399999999994</v>
      </c>
    </row>
    <row r="315" spans="1:52" ht="14.45" x14ac:dyDescent="0.3">
      <c r="A315" s="5" t="s">
        <v>7</v>
      </c>
      <c r="B315" s="5" t="s">
        <v>8</v>
      </c>
      <c r="C315" s="5"/>
      <c r="D315" s="2" t="s">
        <v>355</v>
      </c>
      <c r="E315" s="2" t="s">
        <v>126</v>
      </c>
      <c r="F315" s="2" t="s">
        <v>16</v>
      </c>
      <c r="G315" s="2" t="s">
        <v>116</v>
      </c>
      <c r="H315" s="2" t="s">
        <v>13</v>
      </c>
      <c r="I315" s="18">
        <v>530320</v>
      </c>
      <c r="J315" s="18">
        <v>2490646.7100000004</v>
      </c>
      <c r="K315" s="18">
        <v>2465986.83</v>
      </c>
      <c r="L315" s="18">
        <v>24659.880000000005</v>
      </c>
      <c r="M315" s="18"/>
      <c r="N315" s="18"/>
      <c r="O315" s="18"/>
      <c r="P315" s="18"/>
      <c r="Q315" s="18"/>
      <c r="R315" s="18"/>
      <c r="S315" s="18"/>
      <c r="T315" s="18"/>
      <c r="U315" s="18"/>
      <c r="V315" s="18"/>
      <c r="W315" s="18"/>
      <c r="X315" s="18"/>
      <c r="Y315" s="18">
        <v>24659.880000000005</v>
      </c>
      <c r="Z315" s="18"/>
      <c r="AA315" s="18"/>
      <c r="AB315" s="14">
        <f t="shared" si="121"/>
        <v>0</v>
      </c>
      <c r="AC315" s="14">
        <f t="shared" si="122"/>
        <v>0</v>
      </c>
      <c r="AD315" s="14">
        <f t="shared" si="123"/>
        <v>0</v>
      </c>
      <c r="AE315" s="14">
        <f t="shared" si="124"/>
        <v>0</v>
      </c>
      <c r="AF315" s="14">
        <f t="shared" si="125"/>
        <v>0</v>
      </c>
      <c r="AG315" s="14">
        <f t="shared" si="126"/>
        <v>0</v>
      </c>
      <c r="AH315" s="14">
        <f t="shared" si="127"/>
        <v>0</v>
      </c>
      <c r="AI315" s="14">
        <f t="shared" si="128"/>
        <v>0</v>
      </c>
      <c r="AJ315" s="14">
        <f t="shared" si="129"/>
        <v>0</v>
      </c>
      <c r="AK315" s="14">
        <f t="shared" si="130"/>
        <v>0</v>
      </c>
      <c r="AL315" s="14">
        <f t="shared" si="131"/>
        <v>0</v>
      </c>
      <c r="AM315" s="14">
        <f t="shared" si="132"/>
        <v>0</v>
      </c>
      <c r="AN315" s="14">
        <f t="shared" si="133"/>
        <v>0.01</v>
      </c>
      <c r="AO315" s="14">
        <f t="shared" si="134"/>
        <v>0</v>
      </c>
      <c r="AP315" s="14">
        <f t="shared" si="135"/>
        <v>0</v>
      </c>
      <c r="AQ315" s="25">
        <f t="shared" si="139"/>
        <v>0.01</v>
      </c>
      <c r="AR315" s="27">
        <f t="shared" si="140"/>
        <v>0</v>
      </c>
      <c r="AS315" s="27">
        <f t="shared" si="141"/>
        <v>0</v>
      </c>
      <c r="AT315" s="27">
        <f t="shared" si="142"/>
        <v>24659.868300000002</v>
      </c>
      <c r="AU315" s="30"/>
      <c r="AV315" s="30"/>
      <c r="AW315" s="30">
        <f t="shared" si="149"/>
        <v>295918.41960000002</v>
      </c>
      <c r="AX315" s="36">
        <f t="shared" si="136"/>
        <v>0</v>
      </c>
      <c r="AY315" s="36">
        <f t="shared" si="137"/>
        <v>0</v>
      </c>
      <c r="AZ315" s="36">
        <f t="shared" si="138"/>
        <v>271258.55130000005</v>
      </c>
    </row>
    <row r="316" spans="1:52" ht="14.45" x14ac:dyDescent="0.3">
      <c r="A316" s="5" t="s">
        <v>7</v>
      </c>
      <c r="B316" s="5" t="s">
        <v>8</v>
      </c>
      <c r="C316" s="5"/>
      <c r="D316" s="2" t="s">
        <v>355</v>
      </c>
      <c r="E316" s="2" t="s">
        <v>115</v>
      </c>
      <c r="F316" s="2" t="s">
        <v>16</v>
      </c>
      <c r="G316" s="2" t="s">
        <v>100</v>
      </c>
      <c r="H316" s="2" t="s">
        <v>13</v>
      </c>
      <c r="I316" s="18">
        <v>148120</v>
      </c>
      <c r="J316" s="18">
        <v>677693.44000000006</v>
      </c>
      <c r="K316" s="18">
        <v>670983.6</v>
      </c>
      <c r="L316" s="18">
        <v>6709.84</v>
      </c>
      <c r="M316" s="18"/>
      <c r="N316" s="18"/>
      <c r="O316" s="18"/>
      <c r="P316" s="18"/>
      <c r="Q316" s="18"/>
      <c r="R316" s="18"/>
      <c r="S316" s="18"/>
      <c r="T316" s="18"/>
      <c r="U316" s="18"/>
      <c r="V316" s="18"/>
      <c r="W316" s="18"/>
      <c r="X316" s="18"/>
      <c r="Y316" s="18">
        <v>6709.84</v>
      </c>
      <c r="Z316" s="18"/>
      <c r="AA316" s="18"/>
      <c r="AB316" s="14">
        <f t="shared" si="121"/>
        <v>0</v>
      </c>
      <c r="AC316" s="14">
        <f t="shared" si="122"/>
        <v>0</v>
      </c>
      <c r="AD316" s="14">
        <f t="shared" si="123"/>
        <v>0</v>
      </c>
      <c r="AE316" s="14">
        <f t="shared" si="124"/>
        <v>0</v>
      </c>
      <c r="AF316" s="14">
        <f t="shared" si="125"/>
        <v>0</v>
      </c>
      <c r="AG316" s="14">
        <f t="shared" si="126"/>
        <v>0</v>
      </c>
      <c r="AH316" s="14">
        <f t="shared" si="127"/>
        <v>0</v>
      </c>
      <c r="AI316" s="14">
        <f t="shared" si="128"/>
        <v>0</v>
      </c>
      <c r="AJ316" s="14">
        <f t="shared" si="129"/>
        <v>0</v>
      </c>
      <c r="AK316" s="14">
        <f t="shared" si="130"/>
        <v>0</v>
      </c>
      <c r="AL316" s="14">
        <f t="shared" si="131"/>
        <v>0</v>
      </c>
      <c r="AM316" s="14">
        <f t="shared" si="132"/>
        <v>0</v>
      </c>
      <c r="AN316" s="14">
        <f t="shared" si="133"/>
        <v>0.01</v>
      </c>
      <c r="AO316" s="14">
        <f t="shared" si="134"/>
        <v>0</v>
      </c>
      <c r="AP316" s="14">
        <f t="shared" si="135"/>
        <v>0</v>
      </c>
      <c r="AQ316" s="25">
        <f t="shared" si="139"/>
        <v>0.01</v>
      </c>
      <c r="AR316" s="27">
        <f t="shared" si="140"/>
        <v>0</v>
      </c>
      <c r="AS316" s="27">
        <f t="shared" si="141"/>
        <v>0</v>
      </c>
      <c r="AT316" s="27">
        <f t="shared" si="142"/>
        <v>6709.8360000000002</v>
      </c>
      <c r="AU316" s="30"/>
      <c r="AV316" s="30"/>
      <c r="AW316" s="30">
        <f t="shared" si="149"/>
        <v>80518.031999999992</v>
      </c>
      <c r="AX316" s="36">
        <f t="shared" si="136"/>
        <v>0</v>
      </c>
      <c r="AY316" s="36">
        <f t="shared" si="137"/>
        <v>0</v>
      </c>
      <c r="AZ316" s="36">
        <f t="shared" si="138"/>
        <v>73808.195999999996</v>
      </c>
    </row>
    <row r="317" spans="1:52" ht="14.45" x14ac:dyDescent="0.3">
      <c r="A317" s="5" t="s">
        <v>7</v>
      </c>
      <c r="B317" s="5" t="s">
        <v>8</v>
      </c>
      <c r="C317" s="5"/>
      <c r="D317" s="2" t="s">
        <v>356</v>
      </c>
      <c r="E317" s="2" t="s">
        <v>126</v>
      </c>
      <c r="F317" s="2" t="s">
        <v>16</v>
      </c>
      <c r="G317" s="2" t="s">
        <v>116</v>
      </c>
      <c r="H317" s="2" t="s">
        <v>13</v>
      </c>
      <c r="I317" s="18">
        <v>27216</v>
      </c>
      <c r="J317" s="18">
        <v>212208.55</v>
      </c>
      <c r="K317" s="18">
        <v>210107.46999999997</v>
      </c>
      <c r="L317" s="18">
        <v>2101.08</v>
      </c>
      <c r="M317" s="18"/>
      <c r="N317" s="18"/>
      <c r="O317" s="18"/>
      <c r="P317" s="18"/>
      <c r="Q317" s="18"/>
      <c r="R317" s="18"/>
      <c r="S317" s="18"/>
      <c r="T317" s="18"/>
      <c r="U317" s="18"/>
      <c r="V317" s="18"/>
      <c r="W317" s="18"/>
      <c r="X317" s="18"/>
      <c r="Y317" s="18">
        <v>2101.08</v>
      </c>
      <c r="Z317" s="18"/>
      <c r="AA317" s="18"/>
      <c r="AB317" s="14">
        <f t="shared" si="121"/>
        <v>0</v>
      </c>
      <c r="AC317" s="14">
        <f t="shared" si="122"/>
        <v>0</v>
      </c>
      <c r="AD317" s="14">
        <f t="shared" si="123"/>
        <v>0</v>
      </c>
      <c r="AE317" s="14">
        <f t="shared" si="124"/>
        <v>0</v>
      </c>
      <c r="AF317" s="14">
        <f t="shared" si="125"/>
        <v>0</v>
      </c>
      <c r="AG317" s="14">
        <f t="shared" si="126"/>
        <v>0</v>
      </c>
      <c r="AH317" s="14">
        <f t="shared" si="127"/>
        <v>0</v>
      </c>
      <c r="AI317" s="14">
        <f t="shared" si="128"/>
        <v>0</v>
      </c>
      <c r="AJ317" s="14">
        <f t="shared" si="129"/>
        <v>0</v>
      </c>
      <c r="AK317" s="14">
        <f t="shared" si="130"/>
        <v>0</v>
      </c>
      <c r="AL317" s="14">
        <f t="shared" si="131"/>
        <v>0</v>
      </c>
      <c r="AM317" s="14">
        <f t="shared" si="132"/>
        <v>0</v>
      </c>
      <c r="AN317" s="14">
        <f t="shared" si="133"/>
        <v>0.01</v>
      </c>
      <c r="AO317" s="14">
        <f t="shared" si="134"/>
        <v>0</v>
      </c>
      <c r="AP317" s="14">
        <f t="shared" si="135"/>
        <v>0</v>
      </c>
      <c r="AQ317" s="25">
        <f t="shared" si="139"/>
        <v>0.01</v>
      </c>
      <c r="AR317" s="27">
        <f t="shared" si="140"/>
        <v>0</v>
      </c>
      <c r="AS317" s="27">
        <f t="shared" si="141"/>
        <v>0</v>
      </c>
      <c r="AT317" s="27">
        <f t="shared" si="142"/>
        <v>2101.0746999999997</v>
      </c>
      <c r="AU317" s="30"/>
      <c r="AV317" s="30"/>
      <c r="AW317" s="30">
        <f t="shared" si="149"/>
        <v>25212.896399999994</v>
      </c>
      <c r="AX317" s="36">
        <f t="shared" si="136"/>
        <v>0</v>
      </c>
      <c r="AY317" s="36">
        <f t="shared" si="137"/>
        <v>0</v>
      </c>
      <c r="AZ317" s="36">
        <f t="shared" si="138"/>
        <v>23111.821699999993</v>
      </c>
    </row>
    <row r="318" spans="1:52" ht="14.45" x14ac:dyDescent="0.3">
      <c r="A318" s="5" t="s">
        <v>7</v>
      </c>
      <c r="B318" s="5" t="s">
        <v>8</v>
      </c>
      <c r="C318" s="5"/>
      <c r="D318" s="2" t="s">
        <v>357</v>
      </c>
      <c r="E318" s="2" t="s">
        <v>126</v>
      </c>
      <c r="F318" s="2" t="s">
        <v>16</v>
      </c>
      <c r="G318" s="2" t="s">
        <v>116</v>
      </c>
      <c r="H318" s="2" t="s">
        <v>13</v>
      </c>
      <c r="I318" s="18">
        <v>24122</v>
      </c>
      <c r="J318" s="18">
        <v>329877.59999999998</v>
      </c>
      <c r="K318" s="18">
        <v>326611.49</v>
      </c>
      <c r="L318" s="18">
        <v>3266.11</v>
      </c>
      <c r="M318" s="18"/>
      <c r="N318" s="18"/>
      <c r="O318" s="18"/>
      <c r="P318" s="18"/>
      <c r="Q318" s="18"/>
      <c r="R318" s="18"/>
      <c r="S318" s="18"/>
      <c r="T318" s="18"/>
      <c r="U318" s="18"/>
      <c r="V318" s="18"/>
      <c r="W318" s="18"/>
      <c r="X318" s="18"/>
      <c r="Y318" s="18">
        <v>3266.11</v>
      </c>
      <c r="Z318" s="18"/>
      <c r="AA318" s="18"/>
      <c r="AB318" s="14">
        <f t="shared" si="121"/>
        <v>0</v>
      </c>
      <c r="AC318" s="14">
        <f t="shared" si="122"/>
        <v>0</v>
      </c>
      <c r="AD318" s="14">
        <f t="shared" si="123"/>
        <v>0</v>
      </c>
      <c r="AE318" s="14">
        <f t="shared" si="124"/>
        <v>0</v>
      </c>
      <c r="AF318" s="14">
        <f t="shared" si="125"/>
        <v>0</v>
      </c>
      <c r="AG318" s="14">
        <f t="shared" si="126"/>
        <v>0</v>
      </c>
      <c r="AH318" s="14">
        <f t="shared" si="127"/>
        <v>0</v>
      </c>
      <c r="AI318" s="14">
        <f t="shared" si="128"/>
        <v>0</v>
      </c>
      <c r="AJ318" s="14">
        <f t="shared" si="129"/>
        <v>0</v>
      </c>
      <c r="AK318" s="14">
        <f t="shared" si="130"/>
        <v>0</v>
      </c>
      <c r="AL318" s="14">
        <f t="shared" si="131"/>
        <v>0</v>
      </c>
      <c r="AM318" s="14">
        <f t="shared" si="132"/>
        <v>0</v>
      </c>
      <c r="AN318" s="14">
        <f t="shared" si="133"/>
        <v>0.01</v>
      </c>
      <c r="AO318" s="14">
        <f t="shared" si="134"/>
        <v>0</v>
      </c>
      <c r="AP318" s="14">
        <f t="shared" si="135"/>
        <v>0</v>
      </c>
      <c r="AQ318" s="25">
        <f t="shared" si="139"/>
        <v>0.01</v>
      </c>
      <c r="AR318" s="27">
        <f t="shared" si="140"/>
        <v>0</v>
      </c>
      <c r="AS318" s="27">
        <f t="shared" si="141"/>
        <v>0</v>
      </c>
      <c r="AT318" s="27">
        <f t="shared" si="142"/>
        <v>3266.1149</v>
      </c>
      <c r="AU318" s="30"/>
      <c r="AV318" s="30"/>
      <c r="AW318" s="30">
        <f t="shared" si="149"/>
        <v>39193.378799999999</v>
      </c>
      <c r="AX318" s="36">
        <f t="shared" si="136"/>
        <v>0</v>
      </c>
      <c r="AY318" s="36">
        <f t="shared" si="137"/>
        <v>0</v>
      </c>
      <c r="AZ318" s="36">
        <f t="shared" si="138"/>
        <v>35927.263899999998</v>
      </c>
    </row>
    <row r="319" spans="1:52" ht="14.45" x14ac:dyDescent="0.3">
      <c r="A319" s="5" t="s">
        <v>7</v>
      </c>
      <c r="B319" s="5" t="s">
        <v>8</v>
      </c>
      <c r="C319" s="5"/>
      <c r="D319" s="2" t="s">
        <v>358</v>
      </c>
      <c r="E319" s="2" t="s">
        <v>126</v>
      </c>
      <c r="F319" s="2" t="s">
        <v>16</v>
      </c>
      <c r="G319" s="2" t="s">
        <v>116</v>
      </c>
      <c r="H319" s="2" t="s">
        <v>13</v>
      </c>
      <c r="I319" s="18">
        <v>4644</v>
      </c>
      <c r="J319" s="18">
        <v>21810.55</v>
      </c>
      <c r="K319" s="18">
        <v>21594.6</v>
      </c>
      <c r="L319" s="18">
        <v>215.95</v>
      </c>
      <c r="M319" s="18"/>
      <c r="N319" s="18"/>
      <c r="O319" s="18"/>
      <c r="P319" s="18"/>
      <c r="Q319" s="18"/>
      <c r="R319" s="18"/>
      <c r="S319" s="18"/>
      <c r="T319" s="18"/>
      <c r="U319" s="18"/>
      <c r="V319" s="18"/>
      <c r="W319" s="18"/>
      <c r="X319" s="18"/>
      <c r="Y319" s="18">
        <v>215.95</v>
      </c>
      <c r="Z319" s="18"/>
      <c r="AA319" s="18"/>
      <c r="AB319" s="14">
        <f t="shared" si="121"/>
        <v>0</v>
      </c>
      <c r="AC319" s="14">
        <f t="shared" si="122"/>
        <v>0</v>
      </c>
      <c r="AD319" s="14">
        <f t="shared" si="123"/>
        <v>0</v>
      </c>
      <c r="AE319" s="14">
        <f t="shared" si="124"/>
        <v>0</v>
      </c>
      <c r="AF319" s="14">
        <f t="shared" si="125"/>
        <v>0</v>
      </c>
      <c r="AG319" s="14">
        <f t="shared" si="126"/>
        <v>0</v>
      </c>
      <c r="AH319" s="14">
        <f t="shared" si="127"/>
        <v>0</v>
      </c>
      <c r="AI319" s="14">
        <f t="shared" si="128"/>
        <v>0</v>
      </c>
      <c r="AJ319" s="14">
        <f t="shared" si="129"/>
        <v>0</v>
      </c>
      <c r="AK319" s="14">
        <f t="shared" si="130"/>
        <v>0</v>
      </c>
      <c r="AL319" s="14">
        <f t="shared" si="131"/>
        <v>0</v>
      </c>
      <c r="AM319" s="14">
        <f t="shared" si="132"/>
        <v>0</v>
      </c>
      <c r="AN319" s="14">
        <f t="shared" si="133"/>
        <v>0.01</v>
      </c>
      <c r="AO319" s="14">
        <f t="shared" si="134"/>
        <v>0</v>
      </c>
      <c r="AP319" s="14">
        <f t="shared" si="135"/>
        <v>0</v>
      </c>
      <c r="AQ319" s="25">
        <f t="shared" si="139"/>
        <v>0.01</v>
      </c>
      <c r="AR319" s="27">
        <f t="shared" si="140"/>
        <v>0</v>
      </c>
      <c r="AS319" s="27">
        <f t="shared" si="141"/>
        <v>0</v>
      </c>
      <c r="AT319" s="27">
        <f t="shared" si="142"/>
        <v>215.946</v>
      </c>
      <c r="AU319" s="30"/>
      <c r="AV319" s="30"/>
      <c r="AW319" s="30">
        <f t="shared" si="149"/>
        <v>2591.3519999999999</v>
      </c>
      <c r="AX319" s="36">
        <f t="shared" si="136"/>
        <v>0</v>
      </c>
      <c r="AY319" s="36">
        <f t="shared" si="137"/>
        <v>0</v>
      </c>
      <c r="AZ319" s="36">
        <f t="shared" si="138"/>
        <v>2375.4059999999999</v>
      </c>
    </row>
    <row r="320" spans="1:52" ht="14.45" x14ac:dyDescent="0.3">
      <c r="A320" s="5" t="s">
        <v>7</v>
      </c>
      <c r="B320" s="5" t="s">
        <v>8</v>
      </c>
      <c r="C320" s="5"/>
      <c r="D320" s="2" t="s">
        <v>359</v>
      </c>
      <c r="E320" s="2" t="s">
        <v>325</v>
      </c>
      <c r="F320" s="2" t="s">
        <v>16</v>
      </c>
      <c r="G320" s="2" t="s">
        <v>17</v>
      </c>
      <c r="H320" s="2" t="s">
        <v>13</v>
      </c>
      <c r="I320" s="18">
        <v>30</v>
      </c>
      <c r="J320" s="18">
        <v>100093.62</v>
      </c>
      <c r="K320" s="18">
        <v>98131</v>
      </c>
      <c r="L320" s="18">
        <v>1962.62</v>
      </c>
      <c r="M320" s="18"/>
      <c r="N320" s="18"/>
      <c r="O320" s="18"/>
      <c r="P320" s="18"/>
      <c r="Q320" s="18"/>
      <c r="R320" s="18"/>
      <c r="S320" s="18"/>
      <c r="T320" s="18"/>
      <c r="U320" s="18"/>
      <c r="V320" s="18"/>
      <c r="W320" s="18"/>
      <c r="X320" s="18"/>
      <c r="Y320" s="18"/>
      <c r="Z320" s="18">
        <v>1962.62</v>
      </c>
      <c r="AA320" s="18"/>
      <c r="AB320" s="14">
        <f t="shared" si="121"/>
        <v>0</v>
      </c>
      <c r="AC320" s="14">
        <f t="shared" si="122"/>
        <v>0</v>
      </c>
      <c r="AD320" s="14">
        <f t="shared" si="123"/>
        <v>0</v>
      </c>
      <c r="AE320" s="14">
        <f t="shared" si="124"/>
        <v>0</v>
      </c>
      <c r="AF320" s="14">
        <f t="shared" si="125"/>
        <v>0</v>
      </c>
      <c r="AG320" s="14">
        <f t="shared" si="126"/>
        <v>0</v>
      </c>
      <c r="AH320" s="14">
        <f t="shared" si="127"/>
        <v>0</v>
      </c>
      <c r="AI320" s="14">
        <f t="shared" si="128"/>
        <v>0</v>
      </c>
      <c r="AJ320" s="14">
        <f t="shared" si="129"/>
        <v>0</v>
      </c>
      <c r="AK320" s="14">
        <f t="shared" si="130"/>
        <v>0</v>
      </c>
      <c r="AL320" s="14">
        <f t="shared" si="131"/>
        <v>0</v>
      </c>
      <c r="AM320" s="14">
        <f t="shared" si="132"/>
        <v>0</v>
      </c>
      <c r="AN320" s="14">
        <f t="shared" si="133"/>
        <v>0</v>
      </c>
      <c r="AO320" s="14">
        <f t="shared" si="134"/>
        <v>0.02</v>
      </c>
      <c r="AP320" s="14">
        <f t="shared" si="135"/>
        <v>0</v>
      </c>
      <c r="AQ320" s="25">
        <f t="shared" si="139"/>
        <v>0.02</v>
      </c>
      <c r="AR320" s="27">
        <f t="shared" si="140"/>
        <v>0</v>
      </c>
      <c r="AS320" s="27">
        <f t="shared" si="141"/>
        <v>0</v>
      </c>
      <c r="AT320" s="27">
        <f t="shared" si="142"/>
        <v>1962.6200000000001</v>
      </c>
      <c r="AU320" s="30"/>
      <c r="AV320" s="30"/>
      <c r="AW320" s="30">
        <f t="shared" si="149"/>
        <v>11775.72</v>
      </c>
      <c r="AX320" s="36">
        <f t="shared" si="136"/>
        <v>0</v>
      </c>
      <c r="AY320" s="36">
        <f t="shared" si="137"/>
        <v>0</v>
      </c>
      <c r="AZ320" s="36">
        <f t="shared" si="138"/>
        <v>9813.0999999999985</v>
      </c>
    </row>
    <row r="321" spans="1:52" ht="14.45" x14ac:dyDescent="0.3">
      <c r="A321" s="5" t="s">
        <v>7</v>
      </c>
      <c r="B321" s="5" t="s">
        <v>8</v>
      </c>
      <c r="C321" s="5"/>
      <c r="D321" s="2" t="s">
        <v>360</v>
      </c>
      <c r="E321" s="2" t="s">
        <v>337</v>
      </c>
      <c r="F321" s="2" t="s">
        <v>16</v>
      </c>
      <c r="G321" s="2" t="s">
        <v>17</v>
      </c>
      <c r="H321" s="2" t="s">
        <v>13</v>
      </c>
      <c r="I321" s="18">
        <v>3</v>
      </c>
      <c r="J321" s="18">
        <v>21459.78</v>
      </c>
      <c r="K321" s="18">
        <v>21039</v>
      </c>
      <c r="L321" s="18">
        <v>420.78</v>
      </c>
      <c r="M321" s="18"/>
      <c r="N321" s="18"/>
      <c r="O321" s="18"/>
      <c r="P321" s="18"/>
      <c r="Q321" s="18"/>
      <c r="R321" s="18"/>
      <c r="S321" s="18"/>
      <c r="T321" s="18"/>
      <c r="U321" s="18"/>
      <c r="V321" s="18"/>
      <c r="W321" s="18"/>
      <c r="X321" s="18"/>
      <c r="Y321" s="18"/>
      <c r="Z321" s="18">
        <v>420.78</v>
      </c>
      <c r="AA321" s="18"/>
      <c r="AB321" s="14">
        <f t="shared" si="121"/>
        <v>0</v>
      </c>
      <c r="AC321" s="14">
        <f t="shared" si="122"/>
        <v>0</v>
      </c>
      <c r="AD321" s="14">
        <f t="shared" si="123"/>
        <v>0</v>
      </c>
      <c r="AE321" s="14">
        <f t="shared" si="124"/>
        <v>0</v>
      </c>
      <c r="AF321" s="14">
        <f t="shared" si="125"/>
        <v>0</v>
      </c>
      <c r="AG321" s="14">
        <f t="shared" si="126"/>
        <v>0</v>
      </c>
      <c r="AH321" s="14">
        <f t="shared" si="127"/>
        <v>0</v>
      </c>
      <c r="AI321" s="14">
        <f t="shared" si="128"/>
        <v>0</v>
      </c>
      <c r="AJ321" s="14">
        <f t="shared" si="129"/>
        <v>0</v>
      </c>
      <c r="AK321" s="14">
        <f t="shared" si="130"/>
        <v>0</v>
      </c>
      <c r="AL321" s="14">
        <f t="shared" si="131"/>
        <v>0</v>
      </c>
      <c r="AM321" s="14">
        <f t="shared" si="132"/>
        <v>0</v>
      </c>
      <c r="AN321" s="14">
        <f t="shared" si="133"/>
        <v>0</v>
      </c>
      <c r="AO321" s="14">
        <f t="shared" si="134"/>
        <v>0.02</v>
      </c>
      <c r="AP321" s="14">
        <f t="shared" si="135"/>
        <v>0</v>
      </c>
      <c r="AQ321" s="25">
        <f t="shared" si="139"/>
        <v>0.02</v>
      </c>
      <c r="AR321" s="27">
        <f t="shared" si="140"/>
        <v>0</v>
      </c>
      <c r="AS321" s="27">
        <f t="shared" si="141"/>
        <v>0</v>
      </c>
      <c r="AT321" s="27">
        <f t="shared" si="142"/>
        <v>420.78000000000003</v>
      </c>
      <c r="AU321" s="30"/>
      <c r="AV321" s="30"/>
      <c r="AW321" s="30">
        <f t="shared" si="149"/>
        <v>2524.6799999999998</v>
      </c>
      <c r="AX321" s="36">
        <f t="shared" si="136"/>
        <v>0</v>
      </c>
      <c r="AY321" s="36">
        <f t="shared" si="137"/>
        <v>0</v>
      </c>
      <c r="AZ321" s="36">
        <f t="shared" si="138"/>
        <v>2103.8999999999996</v>
      </c>
    </row>
    <row r="322" spans="1:52" ht="14.45" x14ac:dyDescent="0.3">
      <c r="A322" s="5" t="s">
        <v>7</v>
      </c>
      <c r="B322" s="5" t="s">
        <v>8</v>
      </c>
      <c r="C322" s="5"/>
      <c r="D322" s="2" t="s">
        <v>361</v>
      </c>
      <c r="E322" s="2" t="s">
        <v>362</v>
      </c>
      <c r="F322" s="2" t="s">
        <v>16</v>
      </c>
      <c r="G322" s="2" t="s">
        <v>12</v>
      </c>
      <c r="H322" s="2" t="s">
        <v>13</v>
      </c>
      <c r="I322" s="18">
        <v>1808281</v>
      </c>
      <c r="J322" s="18">
        <v>5758132.9199999971</v>
      </c>
      <c r="K322" s="18">
        <v>5017980.6599999992</v>
      </c>
      <c r="L322" s="18">
        <v>740152.26000000013</v>
      </c>
      <c r="M322" s="18"/>
      <c r="N322" s="18">
        <v>627247.65</v>
      </c>
      <c r="O322" s="18"/>
      <c r="P322" s="18"/>
      <c r="Q322" s="18"/>
      <c r="R322" s="18"/>
      <c r="S322" s="18"/>
      <c r="T322" s="18"/>
      <c r="U322" s="18"/>
      <c r="V322" s="18"/>
      <c r="W322" s="18"/>
      <c r="X322" s="18"/>
      <c r="Y322" s="18"/>
      <c r="Z322" s="18">
        <v>112904.61</v>
      </c>
      <c r="AA322" s="18"/>
      <c r="AB322" s="14">
        <f t="shared" si="121"/>
        <v>0</v>
      </c>
      <c r="AC322" s="14">
        <f t="shared" si="122"/>
        <v>0.125</v>
      </c>
      <c r="AD322" s="14">
        <f t="shared" si="123"/>
        <v>0</v>
      </c>
      <c r="AE322" s="14">
        <f t="shared" si="124"/>
        <v>0</v>
      </c>
      <c r="AF322" s="14">
        <f t="shared" si="125"/>
        <v>0</v>
      </c>
      <c r="AG322" s="14">
        <f t="shared" si="126"/>
        <v>0</v>
      </c>
      <c r="AH322" s="14">
        <f t="shared" si="127"/>
        <v>0</v>
      </c>
      <c r="AI322" s="14">
        <f t="shared" si="128"/>
        <v>0</v>
      </c>
      <c r="AJ322" s="14">
        <f t="shared" si="129"/>
        <v>0</v>
      </c>
      <c r="AK322" s="14">
        <f t="shared" si="130"/>
        <v>0</v>
      </c>
      <c r="AL322" s="14">
        <f t="shared" si="131"/>
        <v>0</v>
      </c>
      <c r="AM322" s="14">
        <f t="shared" si="132"/>
        <v>0</v>
      </c>
      <c r="AN322" s="14">
        <f t="shared" si="133"/>
        <v>0</v>
      </c>
      <c r="AO322" s="14">
        <f t="shared" si="134"/>
        <v>0.02</v>
      </c>
      <c r="AP322" s="14">
        <f t="shared" si="135"/>
        <v>0</v>
      </c>
      <c r="AQ322" s="25">
        <f t="shared" si="139"/>
        <v>0.14499999999999999</v>
      </c>
      <c r="AR322" s="27">
        <f t="shared" si="140"/>
        <v>627247.5824999999</v>
      </c>
      <c r="AS322" s="27">
        <f t="shared" si="141"/>
        <v>0</v>
      </c>
      <c r="AT322" s="27">
        <f t="shared" si="142"/>
        <v>100359.61319999999</v>
      </c>
      <c r="AU322" s="30"/>
      <c r="AV322" s="30"/>
      <c r="AW322" s="30">
        <f t="shared" si="149"/>
        <v>602157.6791999999</v>
      </c>
      <c r="AX322" s="36">
        <f t="shared" si="136"/>
        <v>-627247.5824999999</v>
      </c>
      <c r="AY322" s="36">
        <f t="shared" si="137"/>
        <v>0</v>
      </c>
      <c r="AZ322" s="36">
        <f t="shared" si="138"/>
        <v>501798.06599999988</v>
      </c>
    </row>
    <row r="323" spans="1:52" ht="14.45" x14ac:dyDescent="0.3">
      <c r="A323" s="5" t="s">
        <v>7</v>
      </c>
      <c r="B323" s="5" t="s">
        <v>8</v>
      </c>
      <c r="C323" s="5"/>
      <c r="D323" s="2" t="s">
        <v>361</v>
      </c>
      <c r="E323" s="2" t="s">
        <v>363</v>
      </c>
      <c r="F323" s="2" t="s">
        <v>16</v>
      </c>
      <c r="G323" s="2" t="s">
        <v>100</v>
      </c>
      <c r="H323" s="2" t="s">
        <v>13</v>
      </c>
      <c r="I323" s="18">
        <v>155250</v>
      </c>
      <c r="J323" s="18">
        <v>508040</v>
      </c>
      <c r="K323" s="18">
        <v>503009.89999999997</v>
      </c>
      <c r="L323" s="18">
        <v>5030.1000000000004</v>
      </c>
      <c r="M323" s="18"/>
      <c r="N323" s="18"/>
      <c r="O323" s="18"/>
      <c r="P323" s="18"/>
      <c r="Q323" s="18"/>
      <c r="R323" s="18"/>
      <c r="S323" s="18"/>
      <c r="T323" s="18"/>
      <c r="U323" s="18"/>
      <c r="V323" s="18"/>
      <c r="W323" s="18"/>
      <c r="X323" s="18"/>
      <c r="Y323" s="18">
        <v>5030.1000000000004</v>
      </c>
      <c r="Z323" s="18"/>
      <c r="AA323" s="18"/>
      <c r="AB323" s="14">
        <f t="shared" si="121"/>
        <v>0</v>
      </c>
      <c r="AC323" s="14">
        <f t="shared" si="122"/>
        <v>0</v>
      </c>
      <c r="AD323" s="14">
        <f t="shared" si="123"/>
        <v>0</v>
      </c>
      <c r="AE323" s="14">
        <f t="shared" si="124"/>
        <v>0</v>
      </c>
      <c r="AF323" s="14">
        <f t="shared" si="125"/>
        <v>0</v>
      </c>
      <c r="AG323" s="14">
        <f t="shared" si="126"/>
        <v>0</v>
      </c>
      <c r="AH323" s="14">
        <f t="shared" si="127"/>
        <v>0</v>
      </c>
      <c r="AI323" s="14">
        <f t="shared" si="128"/>
        <v>0</v>
      </c>
      <c r="AJ323" s="14">
        <f t="shared" si="129"/>
        <v>0</v>
      </c>
      <c r="AK323" s="14">
        <f t="shared" si="130"/>
        <v>0</v>
      </c>
      <c r="AL323" s="14">
        <f t="shared" si="131"/>
        <v>0</v>
      </c>
      <c r="AM323" s="14">
        <f t="shared" si="132"/>
        <v>0</v>
      </c>
      <c r="AN323" s="14">
        <f t="shared" si="133"/>
        <v>0.01</v>
      </c>
      <c r="AO323" s="14">
        <f t="shared" si="134"/>
        <v>0</v>
      </c>
      <c r="AP323" s="14">
        <f t="shared" si="135"/>
        <v>0</v>
      </c>
      <c r="AQ323" s="25">
        <f t="shared" si="139"/>
        <v>0.01</v>
      </c>
      <c r="AR323" s="27">
        <f t="shared" si="140"/>
        <v>0</v>
      </c>
      <c r="AS323" s="27">
        <f t="shared" si="141"/>
        <v>0</v>
      </c>
      <c r="AT323" s="27">
        <f t="shared" si="142"/>
        <v>5030.0990000000002</v>
      </c>
      <c r="AU323" s="30"/>
      <c r="AV323" s="30"/>
      <c r="AW323" s="30">
        <f t="shared" si="149"/>
        <v>60361.187999999995</v>
      </c>
      <c r="AX323" s="36">
        <f t="shared" si="136"/>
        <v>0</v>
      </c>
      <c r="AY323" s="36">
        <f t="shared" si="137"/>
        <v>0</v>
      </c>
      <c r="AZ323" s="36">
        <f t="shared" si="138"/>
        <v>55331.088999999993</v>
      </c>
    </row>
    <row r="324" spans="1:52" ht="14.45" x14ac:dyDescent="0.3">
      <c r="A324" s="5" t="s">
        <v>7</v>
      </c>
      <c r="B324" s="5" t="s">
        <v>8</v>
      </c>
      <c r="C324" s="5"/>
      <c r="D324" s="2" t="s">
        <v>361</v>
      </c>
      <c r="E324" s="2" t="s">
        <v>364</v>
      </c>
      <c r="F324" s="2" t="s">
        <v>16</v>
      </c>
      <c r="G324" s="2" t="s">
        <v>35</v>
      </c>
      <c r="H324" s="2" t="s">
        <v>13</v>
      </c>
      <c r="I324" s="18">
        <v>5000</v>
      </c>
      <c r="J324" s="18">
        <v>15950.25</v>
      </c>
      <c r="K324" s="18">
        <v>13900</v>
      </c>
      <c r="L324" s="18">
        <v>2050.25</v>
      </c>
      <c r="M324" s="18"/>
      <c r="N324" s="18">
        <v>1737.5</v>
      </c>
      <c r="O324" s="18"/>
      <c r="P324" s="18"/>
      <c r="Q324" s="18"/>
      <c r="R324" s="18"/>
      <c r="S324" s="18"/>
      <c r="T324" s="18"/>
      <c r="U324" s="18"/>
      <c r="V324" s="18"/>
      <c r="W324" s="18"/>
      <c r="X324" s="18"/>
      <c r="Y324" s="18"/>
      <c r="Z324" s="18">
        <v>312.75</v>
      </c>
      <c r="AA324" s="18"/>
      <c r="AB324" s="14">
        <f t="shared" si="121"/>
        <v>0</v>
      </c>
      <c r="AC324" s="14">
        <f t="shared" si="122"/>
        <v>0.125</v>
      </c>
      <c r="AD324" s="14">
        <f t="shared" si="123"/>
        <v>0</v>
      </c>
      <c r="AE324" s="14">
        <f t="shared" si="124"/>
        <v>0</v>
      </c>
      <c r="AF324" s="14">
        <f t="shared" si="125"/>
        <v>0</v>
      </c>
      <c r="AG324" s="14">
        <f t="shared" si="126"/>
        <v>0</v>
      </c>
      <c r="AH324" s="14">
        <f t="shared" si="127"/>
        <v>0</v>
      </c>
      <c r="AI324" s="14">
        <f t="shared" si="128"/>
        <v>0</v>
      </c>
      <c r="AJ324" s="14">
        <f t="shared" si="129"/>
        <v>0</v>
      </c>
      <c r="AK324" s="14">
        <f t="shared" si="130"/>
        <v>0</v>
      </c>
      <c r="AL324" s="14">
        <f t="shared" si="131"/>
        <v>0</v>
      </c>
      <c r="AM324" s="14">
        <f t="shared" si="132"/>
        <v>0</v>
      </c>
      <c r="AN324" s="14">
        <f t="shared" si="133"/>
        <v>0</v>
      </c>
      <c r="AO324" s="14">
        <f t="shared" si="134"/>
        <v>0.02</v>
      </c>
      <c r="AP324" s="14">
        <f t="shared" si="135"/>
        <v>0</v>
      </c>
      <c r="AQ324" s="25">
        <f t="shared" si="139"/>
        <v>0.14499999999999999</v>
      </c>
      <c r="AR324" s="27">
        <f t="shared" si="140"/>
        <v>1737.5</v>
      </c>
      <c r="AS324" s="27">
        <f t="shared" si="141"/>
        <v>0</v>
      </c>
      <c r="AT324" s="27">
        <f t="shared" si="142"/>
        <v>278</v>
      </c>
      <c r="AU324" s="30"/>
      <c r="AV324" s="30"/>
      <c r="AW324" s="30">
        <f t="shared" si="149"/>
        <v>1668</v>
      </c>
      <c r="AX324" s="36">
        <f t="shared" si="136"/>
        <v>-1737.5</v>
      </c>
      <c r="AY324" s="36">
        <f t="shared" si="137"/>
        <v>0</v>
      </c>
      <c r="AZ324" s="36">
        <f t="shared" si="138"/>
        <v>1390</v>
      </c>
    </row>
    <row r="325" spans="1:52" ht="14.45" x14ac:dyDescent="0.3">
      <c r="A325" s="5" t="s">
        <v>7</v>
      </c>
      <c r="B325" s="5" t="s">
        <v>8</v>
      </c>
      <c r="C325" s="5"/>
      <c r="D325" s="2" t="s">
        <v>365</v>
      </c>
      <c r="E325" s="2" t="s">
        <v>366</v>
      </c>
      <c r="F325" s="2" t="s">
        <v>16</v>
      </c>
      <c r="G325" s="2" t="s">
        <v>20</v>
      </c>
      <c r="H325" s="2" t="s">
        <v>13</v>
      </c>
      <c r="I325" s="18">
        <v>450</v>
      </c>
      <c r="J325" s="18">
        <v>151526.48000000001</v>
      </c>
      <c r="K325" s="18">
        <v>132049.21</v>
      </c>
      <c r="L325" s="18">
        <v>19477.27</v>
      </c>
      <c r="M325" s="18"/>
      <c r="N325" s="18">
        <v>16506.149999999998</v>
      </c>
      <c r="O325" s="18"/>
      <c r="P325" s="18"/>
      <c r="Q325" s="18"/>
      <c r="R325" s="18"/>
      <c r="S325" s="18"/>
      <c r="T325" s="18"/>
      <c r="U325" s="18"/>
      <c r="V325" s="18"/>
      <c r="W325" s="18"/>
      <c r="X325" s="18"/>
      <c r="Y325" s="18"/>
      <c r="Z325" s="18">
        <v>2971.12</v>
      </c>
      <c r="AA325" s="18"/>
      <c r="AB325" s="14">
        <f t="shared" ref="AB325:AB388" si="150">IF(M325&gt;0,M$4,0)</f>
        <v>0</v>
      </c>
      <c r="AC325" s="14">
        <f t="shared" ref="AC325:AC388" si="151">IF(N325&gt;0,N$4,0)</f>
        <v>0.125</v>
      </c>
      <c r="AD325" s="14">
        <f t="shared" ref="AD325:AD388" si="152">IF(O325&gt;0,O$4,0)</f>
        <v>0</v>
      </c>
      <c r="AE325" s="14">
        <f t="shared" ref="AE325:AE388" si="153">IF(P325&gt;0,P$4,0)</f>
        <v>0</v>
      </c>
      <c r="AF325" s="14">
        <f t="shared" ref="AF325:AF388" si="154">IF(Q325&gt;0,Q$4,0)</f>
        <v>0</v>
      </c>
      <c r="AG325" s="14">
        <f t="shared" ref="AG325:AG388" si="155">IF(R325&gt;0,R$4,0)</f>
        <v>0</v>
      </c>
      <c r="AH325" s="14">
        <f t="shared" ref="AH325:AH388" si="156">IF(S325&gt;0,S$4,0)</f>
        <v>0</v>
      </c>
      <c r="AI325" s="14">
        <f t="shared" ref="AI325:AI388" si="157">IF(T325&gt;0,T$4,0)</f>
        <v>0</v>
      </c>
      <c r="AJ325" s="14">
        <f t="shared" ref="AJ325:AJ388" si="158">IF(U325&gt;0,U$4,0)</f>
        <v>0</v>
      </c>
      <c r="AK325" s="14">
        <f t="shared" ref="AK325:AK388" si="159">IF(V325&gt;0,V$4,0)</f>
        <v>0</v>
      </c>
      <c r="AL325" s="14">
        <f t="shared" ref="AL325:AL388" si="160">IF(W325&gt;0,W$4,0)</f>
        <v>0</v>
      </c>
      <c r="AM325" s="14">
        <f t="shared" ref="AM325:AM388" si="161">IF(X325&gt;0,X$4,0)</f>
        <v>0</v>
      </c>
      <c r="AN325" s="14">
        <f t="shared" ref="AN325:AN388" si="162">IF(Y325&gt;0,Y$4,0)</f>
        <v>0</v>
      </c>
      <c r="AO325" s="14">
        <f t="shared" ref="AO325:AO388" si="163">IF(Z325&gt;0,Z$4,0)</f>
        <v>0.02</v>
      </c>
      <c r="AP325" s="14">
        <f t="shared" ref="AP325:AP388" si="164">IF(AA325&gt;0,AA$4,0)</f>
        <v>0</v>
      </c>
      <c r="AQ325" s="25">
        <f t="shared" si="139"/>
        <v>0.14499999999999999</v>
      </c>
      <c r="AR325" s="27">
        <f t="shared" si="140"/>
        <v>16506.151249999999</v>
      </c>
      <c r="AS325" s="27">
        <f t="shared" si="141"/>
        <v>0</v>
      </c>
      <c r="AT325" s="27">
        <f t="shared" si="142"/>
        <v>2640.9841999999999</v>
      </c>
      <c r="AU325" s="30"/>
      <c r="AV325" s="30"/>
      <c r="AW325" s="30">
        <f t="shared" si="149"/>
        <v>15845.905199999999</v>
      </c>
      <c r="AX325" s="36">
        <f t="shared" ref="AX325:AX388" si="165">AU325-AR325</f>
        <v>-16506.151249999999</v>
      </c>
      <c r="AY325" s="36">
        <f t="shared" ref="AY325:AY388" si="166">AV325-AS325</f>
        <v>0</v>
      </c>
      <c r="AZ325" s="36">
        <f t="shared" ref="AZ325:AZ388" si="167">AW325-AT325</f>
        <v>13204.920999999998</v>
      </c>
    </row>
    <row r="326" spans="1:52" ht="14.45" x14ac:dyDescent="0.3">
      <c r="A326" s="5" t="s">
        <v>7</v>
      </c>
      <c r="B326" s="5" t="s">
        <v>8</v>
      </c>
      <c r="C326" s="5"/>
      <c r="D326" s="2" t="s">
        <v>367</v>
      </c>
      <c r="E326" s="2" t="s">
        <v>368</v>
      </c>
      <c r="F326" s="2" t="s">
        <v>16</v>
      </c>
      <c r="G326" s="2" t="s">
        <v>20</v>
      </c>
      <c r="H326" s="2" t="s">
        <v>13</v>
      </c>
      <c r="I326" s="18">
        <v>10850</v>
      </c>
      <c r="J326" s="18">
        <v>2273340.0599999996</v>
      </c>
      <c r="K326" s="18">
        <v>1981124.22</v>
      </c>
      <c r="L326" s="18">
        <v>292215.83999999997</v>
      </c>
      <c r="M326" s="18"/>
      <c r="N326" s="18">
        <v>247640.55000000002</v>
      </c>
      <c r="O326" s="18"/>
      <c r="P326" s="18"/>
      <c r="Q326" s="18"/>
      <c r="R326" s="18"/>
      <c r="S326" s="18"/>
      <c r="T326" s="18"/>
      <c r="U326" s="18"/>
      <c r="V326" s="18"/>
      <c r="W326" s="18"/>
      <c r="X326" s="18"/>
      <c r="Y326" s="18"/>
      <c r="Z326" s="18">
        <v>44575.29</v>
      </c>
      <c r="AA326" s="18"/>
      <c r="AB326" s="14">
        <f t="shared" si="150"/>
        <v>0</v>
      </c>
      <c r="AC326" s="14">
        <f t="shared" si="151"/>
        <v>0.125</v>
      </c>
      <c r="AD326" s="14">
        <f t="shared" si="152"/>
        <v>0</v>
      </c>
      <c r="AE326" s="14">
        <f t="shared" si="153"/>
        <v>0</v>
      </c>
      <c r="AF326" s="14">
        <f t="shared" si="154"/>
        <v>0</v>
      </c>
      <c r="AG326" s="14">
        <f t="shared" si="155"/>
        <v>0</v>
      </c>
      <c r="AH326" s="14">
        <f t="shared" si="156"/>
        <v>0</v>
      </c>
      <c r="AI326" s="14">
        <f t="shared" si="157"/>
        <v>0</v>
      </c>
      <c r="AJ326" s="14">
        <f t="shared" si="158"/>
        <v>0</v>
      </c>
      <c r="AK326" s="14">
        <f t="shared" si="159"/>
        <v>0</v>
      </c>
      <c r="AL326" s="14">
        <f t="shared" si="160"/>
        <v>0</v>
      </c>
      <c r="AM326" s="14">
        <f t="shared" si="161"/>
        <v>0</v>
      </c>
      <c r="AN326" s="14">
        <f t="shared" si="162"/>
        <v>0</v>
      </c>
      <c r="AO326" s="14">
        <f t="shared" si="163"/>
        <v>0.02</v>
      </c>
      <c r="AP326" s="14">
        <f t="shared" si="164"/>
        <v>0</v>
      </c>
      <c r="AQ326" s="25">
        <f t="shared" ref="AQ326:AQ389" si="168">SUM(AB326:AP326)</f>
        <v>0.14499999999999999</v>
      </c>
      <c r="AR326" s="27">
        <f t="shared" ref="AR326:AR389" si="169">SUM(AB326:AG326)*K326</f>
        <v>247640.5275</v>
      </c>
      <c r="AS326" s="27">
        <f t="shared" ref="AS326:AS389" si="170">SUM(AH326:AM326)*K326</f>
        <v>0</v>
      </c>
      <c r="AT326" s="27">
        <f t="shared" ref="AT326:AT389" si="171">SUM(AN326:AP326)*K326</f>
        <v>39622.484400000001</v>
      </c>
      <c r="AU326" s="30"/>
      <c r="AV326" s="30"/>
      <c r="AW326" s="30">
        <f t="shared" si="149"/>
        <v>237734.90639999998</v>
      </c>
      <c r="AX326" s="36">
        <f t="shared" si="165"/>
        <v>-247640.5275</v>
      </c>
      <c r="AY326" s="36">
        <f t="shared" si="166"/>
        <v>0</v>
      </c>
      <c r="AZ326" s="36">
        <f t="shared" si="167"/>
        <v>198112.42199999996</v>
      </c>
    </row>
    <row r="327" spans="1:52" ht="14.45" x14ac:dyDescent="0.3">
      <c r="A327" s="5" t="s">
        <v>7</v>
      </c>
      <c r="B327" s="5" t="s">
        <v>8</v>
      </c>
      <c r="C327" s="5"/>
      <c r="D327" s="2" t="s">
        <v>369</v>
      </c>
      <c r="E327" s="2" t="s">
        <v>39</v>
      </c>
      <c r="F327" s="2" t="s">
        <v>11</v>
      </c>
      <c r="G327" s="2" t="s">
        <v>12</v>
      </c>
      <c r="H327" s="2" t="s">
        <v>13</v>
      </c>
      <c r="I327" s="18">
        <v>373</v>
      </c>
      <c r="J327" s="18">
        <v>102798.8</v>
      </c>
      <c r="K327" s="18">
        <v>98845</v>
      </c>
      <c r="L327" s="18">
        <v>3953.8</v>
      </c>
      <c r="M327" s="18"/>
      <c r="N327" s="18"/>
      <c r="O327" s="18"/>
      <c r="P327" s="18"/>
      <c r="Q327" s="18"/>
      <c r="R327" s="18"/>
      <c r="S327" s="18">
        <v>3953.8</v>
      </c>
      <c r="T327" s="18"/>
      <c r="U327" s="18"/>
      <c r="V327" s="18"/>
      <c r="W327" s="18"/>
      <c r="X327" s="18"/>
      <c r="Y327" s="18"/>
      <c r="Z327" s="18"/>
      <c r="AA327" s="18"/>
      <c r="AB327" s="14">
        <f t="shared" si="150"/>
        <v>0</v>
      </c>
      <c r="AC327" s="14">
        <f t="shared" si="151"/>
        <v>0</v>
      </c>
      <c r="AD327" s="14">
        <f t="shared" si="152"/>
        <v>0</v>
      </c>
      <c r="AE327" s="14">
        <f t="shared" si="153"/>
        <v>0</v>
      </c>
      <c r="AF327" s="14">
        <f t="shared" si="154"/>
        <v>0</v>
      </c>
      <c r="AG327" s="14">
        <f t="shared" si="155"/>
        <v>0</v>
      </c>
      <c r="AH327" s="14">
        <f t="shared" si="156"/>
        <v>0.04</v>
      </c>
      <c r="AI327" s="14">
        <f t="shared" si="157"/>
        <v>0</v>
      </c>
      <c r="AJ327" s="14">
        <f t="shared" si="158"/>
        <v>0</v>
      </c>
      <c r="AK327" s="14">
        <f t="shared" si="159"/>
        <v>0</v>
      </c>
      <c r="AL327" s="14">
        <f t="shared" si="160"/>
        <v>0</v>
      </c>
      <c r="AM327" s="14">
        <f t="shared" si="161"/>
        <v>0</v>
      </c>
      <c r="AN327" s="14">
        <f t="shared" si="162"/>
        <v>0</v>
      </c>
      <c r="AO327" s="14">
        <f t="shared" si="163"/>
        <v>0</v>
      </c>
      <c r="AP327" s="14">
        <f t="shared" si="164"/>
        <v>0</v>
      </c>
      <c r="AQ327" s="25">
        <f t="shared" si="168"/>
        <v>0.04</v>
      </c>
      <c r="AR327" s="27">
        <f t="shared" si="169"/>
        <v>0</v>
      </c>
      <c r="AS327" s="27">
        <f t="shared" si="170"/>
        <v>3953.8</v>
      </c>
      <c r="AT327" s="27">
        <f t="shared" si="171"/>
        <v>0</v>
      </c>
      <c r="AU327" s="30">
        <f t="shared" ref="AU327:AU328" si="172">K327*$AU$2</f>
        <v>5930.7</v>
      </c>
      <c r="AV327" s="30">
        <f t="shared" ref="AV327:AV328" si="173">K327*$AV$2</f>
        <v>5930.7</v>
      </c>
      <c r="AW327" s="30"/>
      <c r="AX327" s="36">
        <f t="shared" si="165"/>
        <v>5930.7</v>
      </c>
      <c r="AY327" s="36">
        <f t="shared" si="166"/>
        <v>1976.8999999999996</v>
      </c>
      <c r="AZ327" s="36">
        <f t="shared" si="167"/>
        <v>0</v>
      </c>
    </row>
    <row r="328" spans="1:52" ht="14.45" x14ac:dyDescent="0.3">
      <c r="A328" s="5" t="s">
        <v>7</v>
      </c>
      <c r="B328" s="5" t="s">
        <v>8</v>
      </c>
      <c r="C328" s="5"/>
      <c r="D328" s="2" t="s">
        <v>370</v>
      </c>
      <c r="E328" s="2" t="s">
        <v>371</v>
      </c>
      <c r="F328" s="2" t="s">
        <v>11</v>
      </c>
      <c r="G328" s="2" t="s">
        <v>12</v>
      </c>
      <c r="H328" s="2" t="s">
        <v>13</v>
      </c>
      <c r="I328" s="18">
        <v>225</v>
      </c>
      <c r="J328" s="18">
        <v>383531.53999999992</v>
      </c>
      <c r="K328" s="18">
        <v>337170.58999999997</v>
      </c>
      <c r="L328" s="18">
        <v>46360.94999999999</v>
      </c>
      <c r="M328" s="18"/>
      <c r="N328" s="18"/>
      <c r="O328" s="18"/>
      <c r="P328" s="18"/>
      <c r="Q328" s="18"/>
      <c r="R328" s="18"/>
      <c r="S328" s="18"/>
      <c r="T328" s="18"/>
      <c r="U328" s="18"/>
      <c r="V328" s="18">
        <v>46360.94999999999</v>
      </c>
      <c r="W328" s="18"/>
      <c r="X328" s="18"/>
      <c r="Y328" s="18"/>
      <c r="Z328" s="18"/>
      <c r="AA328" s="18"/>
      <c r="AB328" s="14">
        <f t="shared" si="150"/>
        <v>0</v>
      </c>
      <c r="AC328" s="14">
        <f t="shared" si="151"/>
        <v>0</v>
      </c>
      <c r="AD328" s="14">
        <f t="shared" si="152"/>
        <v>0</v>
      </c>
      <c r="AE328" s="14">
        <f t="shared" si="153"/>
        <v>0</v>
      </c>
      <c r="AF328" s="14">
        <f t="shared" si="154"/>
        <v>0</v>
      </c>
      <c r="AG328" s="14">
        <f t="shared" si="155"/>
        <v>0</v>
      </c>
      <c r="AH328" s="14">
        <f t="shared" si="156"/>
        <v>0</v>
      </c>
      <c r="AI328" s="14">
        <f t="shared" si="157"/>
        <v>0</v>
      </c>
      <c r="AJ328" s="14">
        <f t="shared" si="158"/>
        <v>0</v>
      </c>
      <c r="AK328" s="14">
        <f t="shared" si="159"/>
        <v>0.13750000000000001</v>
      </c>
      <c r="AL328" s="14">
        <f t="shared" si="160"/>
        <v>0</v>
      </c>
      <c r="AM328" s="14">
        <f t="shared" si="161"/>
        <v>0</v>
      </c>
      <c r="AN328" s="14">
        <f t="shared" si="162"/>
        <v>0</v>
      </c>
      <c r="AO328" s="14">
        <f t="shared" si="163"/>
        <v>0</v>
      </c>
      <c r="AP328" s="14">
        <f t="shared" si="164"/>
        <v>0</v>
      </c>
      <c r="AQ328" s="25">
        <f t="shared" si="168"/>
        <v>0.13750000000000001</v>
      </c>
      <c r="AR328" s="27">
        <f t="shared" si="169"/>
        <v>0</v>
      </c>
      <c r="AS328" s="27">
        <f t="shared" si="170"/>
        <v>46360.956124999997</v>
      </c>
      <c r="AT328" s="27">
        <f t="shared" si="171"/>
        <v>0</v>
      </c>
      <c r="AU328" s="30">
        <f t="shared" si="172"/>
        <v>20230.235399999998</v>
      </c>
      <c r="AV328" s="30">
        <f t="shared" si="173"/>
        <v>20230.235399999998</v>
      </c>
      <c r="AW328" s="30"/>
      <c r="AX328" s="36">
        <f t="shared" si="165"/>
        <v>20230.235399999998</v>
      </c>
      <c r="AY328" s="36">
        <f t="shared" si="166"/>
        <v>-26130.720724999999</v>
      </c>
      <c r="AZ328" s="36">
        <f t="shared" si="167"/>
        <v>0</v>
      </c>
    </row>
    <row r="329" spans="1:52" ht="14.45" x14ac:dyDescent="0.3">
      <c r="A329" s="5" t="s">
        <v>7</v>
      </c>
      <c r="B329" s="5" t="s">
        <v>8</v>
      </c>
      <c r="C329" s="5"/>
      <c r="D329" s="2" t="s">
        <v>372</v>
      </c>
      <c r="E329" s="2" t="s">
        <v>373</v>
      </c>
      <c r="F329" s="2" t="s">
        <v>16</v>
      </c>
      <c r="G329" s="2" t="s">
        <v>17</v>
      </c>
      <c r="H329" s="2" t="s">
        <v>13</v>
      </c>
      <c r="I329" s="18">
        <v>11690</v>
      </c>
      <c r="J329" s="18">
        <v>10297256.169999998</v>
      </c>
      <c r="K329" s="18">
        <v>9087440.1700000018</v>
      </c>
      <c r="L329" s="18">
        <v>1209816.0000000002</v>
      </c>
      <c r="M329" s="18"/>
      <c r="N329" s="18">
        <v>1007908.97</v>
      </c>
      <c r="O329" s="18"/>
      <c r="P329" s="18"/>
      <c r="Q329" s="18"/>
      <c r="R329" s="18"/>
      <c r="S329" s="18"/>
      <c r="T329" s="18"/>
      <c r="U329" s="18"/>
      <c r="V329" s="18"/>
      <c r="W329" s="18"/>
      <c r="X329" s="18"/>
      <c r="Y329" s="18"/>
      <c r="Z329" s="18">
        <v>201907.03000000003</v>
      </c>
      <c r="AA329" s="18"/>
      <c r="AB329" s="14">
        <f t="shared" si="150"/>
        <v>0</v>
      </c>
      <c r="AC329" s="14">
        <f t="shared" si="151"/>
        <v>0.125</v>
      </c>
      <c r="AD329" s="14">
        <f t="shared" si="152"/>
        <v>0</v>
      </c>
      <c r="AE329" s="14">
        <f t="shared" si="153"/>
        <v>0</v>
      </c>
      <c r="AF329" s="14">
        <f t="shared" si="154"/>
        <v>0</v>
      </c>
      <c r="AG329" s="14">
        <f t="shared" si="155"/>
        <v>0</v>
      </c>
      <c r="AH329" s="14">
        <f t="shared" si="156"/>
        <v>0</v>
      </c>
      <c r="AI329" s="14">
        <f t="shared" si="157"/>
        <v>0</v>
      </c>
      <c r="AJ329" s="14">
        <f t="shared" si="158"/>
        <v>0</v>
      </c>
      <c r="AK329" s="14">
        <f t="shared" si="159"/>
        <v>0</v>
      </c>
      <c r="AL329" s="14">
        <f t="shared" si="160"/>
        <v>0</v>
      </c>
      <c r="AM329" s="14">
        <f t="shared" si="161"/>
        <v>0</v>
      </c>
      <c r="AN329" s="14">
        <f t="shared" si="162"/>
        <v>0</v>
      </c>
      <c r="AO329" s="14">
        <f t="shared" si="163"/>
        <v>0.02</v>
      </c>
      <c r="AP329" s="14">
        <f t="shared" si="164"/>
        <v>0</v>
      </c>
      <c r="AQ329" s="25">
        <f t="shared" si="168"/>
        <v>0.14499999999999999</v>
      </c>
      <c r="AR329" s="27">
        <f t="shared" si="169"/>
        <v>1135930.0212500002</v>
      </c>
      <c r="AS329" s="27">
        <f t="shared" si="170"/>
        <v>0</v>
      </c>
      <c r="AT329" s="27">
        <f t="shared" si="171"/>
        <v>181748.80340000003</v>
      </c>
      <c r="AU329" s="30"/>
      <c r="AV329" s="30"/>
      <c r="AW329" s="30">
        <f t="shared" ref="AW329:AW344" si="174">K329*$AU$1</f>
        <v>1090492.8204000001</v>
      </c>
      <c r="AX329" s="36">
        <f t="shared" si="165"/>
        <v>-1135930.0212500002</v>
      </c>
      <c r="AY329" s="36">
        <f t="shared" si="166"/>
        <v>0</v>
      </c>
      <c r="AZ329" s="36">
        <f t="shared" si="167"/>
        <v>908744.01699999999</v>
      </c>
    </row>
    <row r="330" spans="1:52" ht="14.45" x14ac:dyDescent="0.3">
      <c r="A330" s="5" t="s">
        <v>7</v>
      </c>
      <c r="B330" s="5" t="s">
        <v>8</v>
      </c>
      <c r="C330" s="5"/>
      <c r="D330" s="2" t="s">
        <v>374</v>
      </c>
      <c r="E330" s="2" t="s">
        <v>368</v>
      </c>
      <c r="F330" s="2" t="s">
        <v>16</v>
      </c>
      <c r="G330" s="2" t="s">
        <v>20</v>
      </c>
      <c r="H330" s="2" t="s">
        <v>13</v>
      </c>
      <c r="I330" s="18">
        <v>225</v>
      </c>
      <c r="J330" s="18">
        <v>47375.47</v>
      </c>
      <c r="K330" s="18">
        <v>41285.800000000003</v>
      </c>
      <c r="L330" s="18">
        <v>6089.67</v>
      </c>
      <c r="M330" s="18"/>
      <c r="N330" s="18">
        <v>5160.74</v>
      </c>
      <c r="O330" s="18"/>
      <c r="P330" s="18"/>
      <c r="Q330" s="18"/>
      <c r="R330" s="18"/>
      <c r="S330" s="18"/>
      <c r="T330" s="18"/>
      <c r="U330" s="18"/>
      <c r="V330" s="18"/>
      <c r="W330" s="18"/>
      <c r="X330" s="18"/>
      <c r="Y330" s="18"/>
      <c r="Z330" s="18">
        <v>928.93000000000018</v>
      </c>
      <c r="AA330" s="18"/>
      <c r="AB330" s="14">
        <f t="shared" si="150"/>
        <v>0</v>
      </c>
      <c r="AC330" s="14">
        <f t="shared" si="151"/>
        <v>0.125</v>
      </c>
      <c r="AD330" s="14">
        <f t="shared" si="152"/>
        <v>0</v>
      </c>
      <c r="AE330" s="14">
        <f t="shared" si="153"/>
        <v>0</v>
      </c>
      <c r="AF330" s="14">
        <f t="shared" si="154"/>
        <v>0</v>
      </c>
      <c r="AG330" s="14">
        <f t="shared" si="155"/>
        <v>0</v>
      </c>
      <c r="AH330" s="14">
        <f t="shared" si="156"/>
        <v>0</v>
      </c>
      <c r="AI330" s="14">
        <f t="shared" si="157"/>
        <v>0</v>
      </c>
      <c r="AJ330" s="14">
        <f t="shared" si="158"/>
        <v>0</v>
      </c>
      <c r="AK330" s="14">
        <f t="shared" si="159"/>
        <v>0</v>
      </c>
      <c r="AL330" s="14">
        <f t="shared" si="160"/>
        <v>0</v>
      </c>
      <c r="AM330" s="14">
        <f t="shared" si="161"/>
        <v>0</v>
      </c>
      <c r="AN330" s="14">
        <f t="shared" si="162"/>
        <v>0</v>
      </c>
      <c r="AO330" s="14">
        <f t="shared" si="163"/>
        <v>0.02</v>
      </c>
      <c r="AP330" s="14">
        <f t="shared" si="164"/>
        <v>0</v>
      </c>
      <c r="AQ330" s="25">
        <f t="shared" si="168"/>
        <v>0.14499999999999999</v>
      </c>
      <c r="AR330" s="27">
        <f t="shared" si="169"/>
        <v>5160.7250000000004</v>
      </c>
      <c r="AS330" s="27">
        <f t="shared" si="170"/>
        <v>0</v>
      </c>
      <c r="AT330" s="27">
        <f t="shared" si="171"/>
        <v>825.71600000000012</v>
      </c>
      <c r="AU330" s="30"/>
      <c r="AV330" s="30"/>
      <c r="AW330" s="30">
        <f t="shared" si="174"/>
        <v>4954.2960000000003</v>
      </c>
      <c r="AX330" s="36">
        <f t="shared" si="165"/>
        <v>-5160.7250000000004</v>
      </c>
      <c r="AY330" s="36">
        <f t="shared" si="166"/>
        <v>0</v>
      </c>
      <c r="AZ330" s="36">
        <f t="shared" si="167"/>
        <v>4128.58</v>
      </c>
    </row>
    <row r="331" spans="1:52" ht="14.45" x14ac:dyDescent="0.3">
      <c r="A331" s="5" t="s">
        <v>7</v>
      </c>
      <c r="B331" s="5" t="s">
        <v>8</v>
      </c>
      <c r="C331" s="5"/>
      <c r="D331" s="2" t="s">
        <v>375</v>
      </c>
      <c r="E331" s="2" t="s">
        <v>376</v>
      </c>
      <c r="F331" s="2" t="s">
        <v>16</v>
      </c>
      <c r="G331" s="2" t="s">
        <v>17</v>
      </c>
      <c r="H331" s="2" t="s">
        <v>13</v>
      </c>
      <c r="I331" s="18">
        <v>675</v>
      </c>
      <c r="J331" s="18">
        <v>2052264.4300000002</v>
      </c>
      <c r="K331" s="18">
        <v>2012023.9500000004</v>
      </c>
      <c r="L331" s="18">
        <v>40240.480000000003</v>
      </c>
      <c r="M331" s="18"/>
      <c r="N331" s="18"/>
      <c r="O331" s="18"/>
      <c r="P331" s="18"/>
      <c r="Q331" s="18"/>
      <c r="R331" s="18"/>
      <c r="S331" s="18"/>
      <c r="T331" s="18"/>
      <c r="U331" s="18"/>
      <c r="V331" s="18"/>
      <c r="W331" s="18"/>
      <c r="X331" s="18"/>
      <c r="Y331" s="18"/>
      <c r="Z331" s="18">
        <v>40240.480000000003</v>
      </c>
      <c r="AA331" s="18"/>
      <c r="AB331" s="14">
        <f t="shared" si="150"/>
        <v>0</v>
      </c>
      <c r="AC331" s="14">
        <f t="shared" si="151"/>
        <v>0</v>
      </c>
      <c r="AD331" s="14">
        <f t="shared" si="152"/>
        <v>0</v>
      </c>
      <c r="AE331" s="14">
        <f t="shared" si="153"/>
        <v>0</v>
      </c>
      <c r="AF331" s="14">
        <f t="shared" si="154"/>
        <v>0</v>
      </c>
      <c r="AG331" s="14">
        <f t="shared" si="155"/>
        <v>0</v>
      </c>
      <c r="AH331" s="14">
        <f t="shared" si="156"/>
        <v>0</v>
      </c>
      <c r="AI331" s="14">
        <f t="shared" si="157"/>
        <v>0</v>
      </c>
      <c r="AJ331" s="14">
        <f t="shared" si="158"/>
        <v>0</v>
      </c>
      <c r="AK331" s="14">
        <f t="shared" si="159"/>
        <v>0</v>
      </c>
      <c r="AL331" s="14">
        <f t="shared" si="160"/>
        <v>0</v>
      </c>
      <c r="AM331" s="14">
        <f t="shared" si="161"/>
        <v>0</v>
      </c>
      <c r="AN331" s="14">
        <f t="shared" si="162"/>
        <v>0</v>
      </c>
      <c r="AO331" s="14">
        <f t="shared" si="163"/>
        <v>0.02</v>
      </c>
      <c r="AP331" s="14">
        <f t="shared" si="164"/>
        <v>0</v>
      </c>
      <c r="AQ331" s="25">
        <f t="shared" si="168"/>
        <v>0.02</v>
      </c>
      <c r="AR331" s="27">
        <f t="shared" si="169"/>
        <v>0</v>
      </c>
      <c r="AS331" s="27">
        <f t="shared" si="170"/>
        <v>0</v>
      </c>
      <c r="AT331" s="27">
        <f t="shared" si="171"/>
        <v>40240.479000000007</v>
      </c>
      <c r="AU331" s="30"/>
      <c r="AV331" s="30"/>
      <c r="AW331" s="30">
        <f t="shared" si="174"/>
        <v>241442.87400000004</v>
      </c>
      <c r="AX331" s="36">
        <f t="shared" si="165"/>
        <v>0</v>
      </c>
      <c r="AY331" s="36">
        <f t="shared" si="166"/>
        <v>0</v>
      </c>
      <c r="AZ331" s="36">
        <f t="shared" si="167"/>
        <v>201202.39500000002</v>
      </c>
    </row>
    <row r="332" spans="1:52" ht="14.45" x14ac:dyDescent="0.3">
      <c r="A332" s="5" t="s">
        <v>7</v>
      </c>
      <c r="B332" s="5" t="s">
        <v>8</v>
      </c>
      <c r="C332" s="5"/>
      <c r="D332" s="2" t="s">
        <v>377</v>
      </c>
      <c r="E332" s="2" t="s">
        <v>378</v>
      </c>
      <c r="F332" s="2" t="s">
        <v>16</v>
      </c>
      <c r="G332" s="2" t="s">
        <v>17</v>
      </c>
      <c r="H332" s="2" t="s">
        <v>13</v>
      </c>
      <c r="I332" s="18">
        <v>610800</v>
      </c>
      <c r="J332" s="18">
        <v>1948171.0299999998</v>
      </c>
      <c r="K332" s="18">
        <v>1801860</v>
      </c>
      <c r="L332" s="18">
        <v>146311.03</v>
      </c>
      <c r="M332" s="18">
        <v>108111.6</v>
      </c>
      <c r="N332" s="18"/>
      <c r="O332" s="18"/>
      <c r="P332" s="18"/>
      <c r="Q332" s="18"/>
      <c r="R332" s="18"/>
      <c r="S332" s="18"/>
      <c r="T332" s="18"/>
      <c r="U332" s="18"/>
      <c r="V332" s="18"/>
      <c r="W332" s="18"/>
      <c r="X332" s="18"/>
      <c r="Y332" s="18"/>
      <c r="Z332" s="18">
        <v>38199.43</v>
      </c>
      <c r="AA332" s="18"/>
      <c r="AB332" s="14">
        <f t="shared" si="150"/>
        <v>0.06</v>
      </c>
      <c r="AC332" s="14">
        <f t="shared" si="151"/>
        <v>0</v>
      </c>
      <c r="AD332" s="14">
        <f t="shared" si="152"/>
        <v>0</v>
      </c>
      <c r="AE332" s="14">
        <f t="shared" si="153"/>
        <v>0</v>
      </c>
      <c r="AF332" s="14">
        <f t="shared" si="154"/>
        <v>0</v>
      </c>
      <c r="AG332" s="14">
        <f t="shared" si="155"/>
        <v>0</v>
      </c>
      <c r="AH332" s="14">
        <f t="shared" si="156"/>
        <v>0</v>
      </c>
      <c r="AI332" s="14">
        <f t="shared" si="157"/>
        <v>0</v>
      </c>
      <c r="AJ332" s="14">
        <f t="shared" si="158"/>
        <v>0</v>
      </c>
      <c r="AK332" s="14">
        <f t="shared" si="159"/>
        <v>0</v>
      </c>
      <c r="AL332" s="14">
        <f t="shared" si="160"/>
        <v>0</v>
      </c>
      <c r="AM332" s="14">
        <f t="shared" si="161"/>
        <v>0</v>
      </c>
      <c r="AN332" s="14">
        <f t="shared" si="162"/>
        <v>0</v>
      </c>
      <c r="AO332" s="14">
        <f t="shared" si="163"/>
        <v>0.02</v>
      </c>
      <c r="AP332" s="14">
        <f t="shared" si="164"/>
        <v>0</v>
      </c>
      <c r="AQ332" s="25">
        <f t="shared" si="168"/>
        <v>0.08</v>
      </c>
      <c r="AR332" s="27">
        <f t="shared" si="169"/>
        <v>108111.59999999999</v>
      </c>
      <c r="AS332" s="27">
        <f t="shared" si="170"/>
        <v>0</v>
      </c>
      <c r="AT332" s="27">
        <f t="shared" si="171"/>
        <v>36037.200000000004</v>
      </c>
      <c r="AU332" s="30"/>
      <c r="AV332" s="30"/>
      <c r="AW332" s="30">
        <f t="shared" si="174"/>
        <v>216223.19999999998</v>
      </c>
      <c r="AX332" s="36">
        <f t="shared" si="165"/>
        <v>-108111.59999999999</v>
      </c>
      <c r="AY332" s="36">
        <f t="shared" si="166"/>
        <v>0</v>
      </c>
      <c r="AZ332" s="36">
        <f t="shared" si="167"/>
        <v>180185.99999999997</v>
      </c>
    </row>
    <row r="333" spans="1:52" ht="14.45" x14ac:dyDescent="0.3">
      <c r="A333" s="5" t="s">
        <v>7</v>
      </c>
      <c r="B333" s="5" t="s">
        <v>8</v>
      </c>
      <c r="C333" s="12" t="s">
        <v>1362</v>
      </c>
      <c r="D333" s="2" t="s">
        <v>379</v>
      </c>
      <c r="E333" s="2" t="s">
        <v>380</v>
      </c>
      <c r="F333" s="2" t="s">
        <v>16</v>
      </c>
      <c r="G333" s="2" t="s">
        <v>381</v>
      </c>
      <c r="H333" s="2" t="s">
        <v>13</v>
      </c>
      <c r="I333" s="18">
        <v>450</v>
      </c>
      <c r="J333" s="18">
        <v>1066313.8999999999</v>
      </c>
      <c r="K333" s="18">
        <v>929249.59000000008</v>
      </c>
      <c r="L333" s="18">
        <v>137064.31</v>
      </c>
      <c r="M333" s="18"/>
      <c r="N333" s="18">
        <v>116156.2</v>
      </c>
      <c r="O333" s="18"/>
      <c r="P333" s="18"/>
      <c r="Q333" s="18"/>
      <c r="R333" s="18"/>
      <c r="S333" s="18"/>
      <c r="T333" s="18"/>
      <c r="U333" s="18"/>
      <c r="V333" s="18"/>
      <c r="W333" s="18"/>
      <c r="X333" s="18"/>
      <c r="Y333" s="18"/>
      <c r="Z333" s="18">
        <v>20908.11</v>
      </c>
      <c r="AA333" s="18"/>
      <c r="AB333" s="14">
        <f t="shared" si="150"/>
        <v>0</v>
      </c>
      <c r="AC333" s="14">
        <f t="shared" si="151"/>
        <v>0.125</v>
      </c>
      <c r="AD333" s="14">
        <f t="shared" si="152"/>
        <v>0</v>
      </c>
      <c r="AE333" s="14">
        <f t="shared" si="153"/>
        <v>0</v>
      </c>
      <c r="AF333" s="14">
        <f t="shared" si="154"/>
        <v>0</v>
      </c>
      <c r="AG333" s="14">
        <f t="shared" si="155"/>
        <v>0</v>
      </c>
      <c r="AH333" s="14">
        <f t="shared" si="156"/>
        <v>0</v>
      </c>
      <c r="AI333" s="14">
        <f t="shared" si="157"/>
        <v>0</v>
      </c>
      <c r="AJ333" s="14">
        <f t="shared" si="158"/>
        <v>0</v>
      </c>
      <c r="AK333" s="14">
        <f t="shared" si="159"/>
        <v>0</v>
      </c>
      <c r="AL333" s="14">
        <f t="shared" si="160"/>
        <v>0</v>
      </c>
      <c r="AM333" s="14">
        <f t="shared" si="161"/>
        <v>0</v>
      </c>
      <c r="AN333" s="14">
        <f t="shared" si="162"/>
        <v>0</v>
      </c>
      <c r="AO333" s="14">
        <f t="shared" si="163"/>
        <v>0.02</v>
      </c>
      <c r="AP333" s="14">
        <f t="shared" si="164"/>
        <v>0</v>
      </c>
      <c r="AQ333" s="25">
        <f t="shared" si="168"/>
        <v>0.14499999999999999</v>
      </c>
      <c r="AR333" s="27">
        <f t="shared" si="169"/>
        <v>116156.19875000001</v>
      </c>
      <c r="AS333" s="27">
        <f t="shared" si="170"/>
        <v>0</v>
      </c>
      <c r="AT333" s="27">
        <f t="shared" si="171"/>
        <v>18584.991800000003</v>
      </c>
      <c r="AU333" s="30"/>
      <c r="AV333" s="30"/>
      <c r="AW333" s="30">
        <f t="shared" si="174"/>
        <v>111509.95080000001</v>
      </c>
      <c r="AX333" s="36">
        <f t="shared" si="165"/>
        <v>-116156.19875000001</v>
      </c>
      <c r="AY333" s="36">
        <f t="shared" si="166"/>
        <v>0</v>
      </c>
      <c r="AZ333" s="36">
        <f t="shared" si="167"/>
        <v>92924.959000000003</v>
      </c>
    </row>
    <row r="334" spans="1:52" ht="14.45" x14ac:dyDescent="0.3">
      <c r="A334" s="5" t="s">
        <v>7</v>
      </c>
      <c r="B334" s="5" t="s">
        <v>8</v>
      </c>
      <c r="C334" s="12" t="s">
        <v>1362</v>
      </c>
      <c r="D334" s="2" t="s">
        <v>382</v>
      </c>
      <c r="E334" s="2" t="s">
        <v>383</v>
      </c>
      <c r="F334" s="2" t="s">
        <v>16</v>
      </c>
      <c r="G334" s="2" t="s">
        <v>17</v>
      </c>
      <c r="H334" s="2" t="s">
        <v>13</v>
      </c>
      <c r="I334" s="18">
        <v>100</v>
      </c>
      <c r="J334" s="18">
        <v>350331.18</v>
      </c>
      <c r="K334" s="18">
        <v>305299.5</v>
      </c>
      <c r="L334" s="18">
        <v>45031.68</v>
      </c>
      <c r="M334" s="18"/>
      <c r="N334" s="18">
        <v>38162.44</v>
      </c>
      <c r="O334" s="18"/>
      <c r="P334" s="18"/>
      <c r="Q334" s="18"/>
      <c r="R334" s="18"/>
      <c r="S334" s="18"/>
      <c r="T334" s="18"/>
      <c r="U334" s="18"/>
      <c r="V334" s="18"/>
      <c r="W334" s="18"/>
      <c r="X334" s="18"/>
      <c r="Y334" s="18"/>
      <c r="Z334" s="18">
        <v>6869.24</v>
      </c>
      <c r="AA334" s="18"/>
      <c r="AB334" s="14">
        <f t="shared" si="150"/>
        <v>0</v>
      </c>
      <c r="AC334" s="14">
        <f t="shared" si="151"/>
        <v>0.125</v>
      </c>
      <c r="AD334" s="14">
        <f t="shared" si="152"/>
        <v>0</v>
      </c>
      <c r="AE334" s="14">
        <f t="shared" si="153"/>
        <v>0</v>
      </c>
      <c r="AF334" s="14">
        <f t="shared" si="154"/>
        <v>0</v>
      </c>
      <c r="AG334" s="14">
        <f t="shared" si="155"/>
        <v>0</v>
      </c>
      <c r="AH334" s="14">
        <f t="shared" si="156"/>
        <v>0</v>
      </c>
      <c r="AI334" s="14">
        <f t="shared" si="157"/>
        <v>0</v>
      </c>
      <c r="AJ334" s="14">
        <f t="shared" si="158"/>
        <v>0</v>
      </c>
      <c r="AK334" s="14">
        <f t="shared" si="159"/>
        <v>0</v>
      </c>
      <c r="AL334" s="14">
        <f t="shared" si="160"/>
        <v>0</v>
      </c>
      <c r="AM334" s="14">
        <f t="shared" si="161"/>
        <v>0</v>
      </c>
      <c r="AN334" s="14">
        <f t="shared" si="162"/>
        <v>0</v>
      </c>
      <c r="AO334" s="14">
        <f t="shared" si="163"/>
        <v>0.02</v>
      </c>
      <c r="AP334" s="14">
        <f t="shared" si="164"/>
        <v>0</v>
      </c>
      <c r="AQ334" s="25">
        <f t="shared" si="168"/>
        <v>0.14499999999999999</v>
      </c>
      <c r="AR334" s="27">
        <f t="shared" si="169"/>
        <v>38162.4375</v>
      </c>
      <c r="AS334" s="27">
        <f t="shared" si="170"/>
        <v>0</v>
      </c>
      <c r="AT334" s="27">
        <f t="shared" si="171"/>
        <v>6105.99</v>
      </c>
      <c r="AU334" s="30"/>
      <c r="AV334" s="30"/>
      <c r="AW334" s="30">
        <f t="shared" si="174"/>
        <v>36635.939999999995</v>
      </c>
      <c r="AX334" s="36">
        <f t="shared" si="165"/>
        <v>-38162.4375</v>
      </c>
      <c r="AY334" s="36">
        <f t="shared" si="166"/>
        <v>0</v>
      </c>
      <c r="AZ334" s="36">
        <f t="shared" si="167"/>
        <v>30529.949999999997</v>
      </c>
    </row>
    <row r="335" spans="1:52" ht="14.45" x14ac:dyDescent="0.3">
      <c r="A335" s="5" t="s">
        <v>7</v>
      </c>
      <c r="B335" s="5" t="s">
        <v>8</v>
      </c>
      <c r="C335" s="12" t="s">
        <v>1362</v>
      </c>
      <c r="D335" s="2" t="s">
        <v>384</v>
      </c>
      <c r="E335" s="2" t="s">
        <v>383</v>
      </c>
      <c r="F335" s="2" t="s">
        <v>16</v>
      </c>
      <c r="G335" s="2" t="s">
        <v>17</v>
      </c>
      <c r="H335" s="2" t="s">
        <v>13</v>
      </c>
      <c r="I335" s="18">
        <v>1025</v>
      </c>
      <c r="J335" s="18">
        <v>2300622.4</v>
      </c>
      <c r="K335" s="18">
        <v>2004899.7</v>
      </c>
      <c r="L335" s="18">
        <v>295722.7</v>
      </c>
      <c r="M335" s="18"/>
      <c r="N335" s="18">
        <v>250612.46</v>
      </c>
      <c r="O335" s="18"/>
      <c r="P335" s="18"/>
      <c r="Q335" s="18"/>
      <c r="R335" s="18"/>
      <c r="S335" s="18"/>
      <c r="T335" s="18"/>
      <c r="U335" s="18"/>
      <c r="V335" s="18"/>
      <c r="W335" s="18"/>
      <c r="X335" s="18"/>
      <c r="Y335" s="18"/>
      <c r="Z335" s="18">
        <v>45110.239999999998</v>
      </c>
      <c r="AA335" s="18"/>
      <c r="AB335" s="14">
        <f t="shared" si="150"/>
        <v>0</v>
      </c>
      <c r="AC335" s="14">
        <f t="shared" si="151"/>
        <v>0.125</v>
      </c>
      <c r="AD335" s="14">
        <f t="shared" si="152"/>
        <v>0</v>
      </c>
      <c r="AE335" s="14">
        <f t="shared" si="153"/>
        <v>0</v>
      </c>
      <c r="AF335" s="14">
        <f t="shared" si="154"/>
        <v>0</v>
      </c>
      <c r="AG335" s="14">
        <f t="shared" si="155"/>
        <v>0</v>
      </c>
      <c r="AH335" s="14">
        <f t="shared" si="156"/>
        <v>0</v>
      </c>
      <c r="AI335" s="14">
        <f t="shared" si="157"/>
        <v>0</v>
      </c>
      <c r="AJ335" s="14">
        <f t="shared" si="158"/>
        <v>0</v>
      </c>
      <c r="AK335" s="14">
        <f t="shared" si="159"/>
        <v>0</v>
      </c>
      <c r="AL335" s="14">
        <f t="shared" si="160"/>
        <v>0</v>
      </c>
      <c r="AM335" s="14">
        <f t="shared" si="161"/>
        <v>0</v>
      </c>
      <c r="AN335" s="14">
        <f t="shared" si="162"/>
        <v>0</v>
      </c>
      <c r="AO335" s="14">
        <f t="shared" si="163"/>
        <v>0.02</v>
      </c>
      <c r="AP335" s="14">
        <f t="shared" si="164"/>
        <v>0</v>
      </c>
      <c r="AQ335" s="25">
        <f t="shared" si="168"/>
        <v>0.14499999999999999</v>
      </c>
      <c r="AR335" s="27">
        <f t="shared" si="169"/>
        <v>250612.46249999999</v>
      </c>
      <c r="AS335" s="27">
        <f t="shared" si="170"/>
        <v>0</v>
      </c>
      <c r="AT335" s="27">
        <f t="shared" si="171"/>
        <v>40097.993999999999</v>
      </c>
      <c r="AU335" s="30"/>
      <c r="AV335" s="30"/>
      <c r="AW335" s="30">
        <f t="shared" si="174"/>
        <v>240587.96399999998</v>
      </c>
      <c r="AX335" s="36">
        <f t="shared" si="165"/>
        <v>-250612.46249999999</v>
      </c>
      <c r="AY335" s="36">
        <f t="shared" si="166"/>
        <v>0</v>
      </c>
      <c r="AZ335" s="36">
        <f t="shared" si="167"/>
        <v>200489.96999999997</v>
      </c>
    </row>
    <row r="336" spans="1:52" ht="14.45" x14ac:dyDescent="0.3">
      <c r="A336" s="5" t="s">
        <v>7</v>
      </c>
      <c r="B336" s="5" t="s">
        <v>8</v>
      </c>
      <c r="C336" s="12" t="s">
        <v>1362</v>
      </c>
      <c r="D336" s="2" t="s">
        <v>385</v>
      </c>
      <c r="E336" s="2" t="s">
        <v>383</v>
      </c>
      <c r="F336" s="2" t="s">
        <v>16</v>
      </c>
      <c r="G336" s="2" t="s">
        <v>17</v>
      </c>
      <c r="H336" s="2" t="s">
        <v>13</v>
      </c>
      <c r="I336" s="18">
        <v>1800</v>
      </c>
      <c r="J336" s="18">
        <v>2581873.8699999996</v>
      </c>
      <c r="K336" s="18">
        <v>2249999</v>
      </c>
      <c r="L336" s="18">
        <v>331874.87</v>
      </c>
      <c r="M336" s="18"/>
      <c r="N336" s="18">
        <v>281249.88</v>
      </c>
      <c r="O336" s="18"/>
      <c r="P336" s="18"/>
      <c r="Q336" s="18"/>
      <c r="R336" s="18"/>
      <c r="S336" s="18"/>
      <c r="T336" s="18"/>
      <c r="U336" s="18"/>
      <c r="V336" s="18"/>
      <c r="W336" s="18"/>
      <c r="X336" s="18"/>
      <c r="Y336" s="18"/>
      <c r="Z336" s="18">
        <v>50624.99</v>
      </c>
      <c r="AA336" s="18"/>
      <c r="AB336" s="14">
        <f t="shared" si="150"/>
        <v>0</v>
      </c>
      <c r="AC336" s="14">
        <f t="shared" si="151"/>
        <v>0.125</v>
      </c>
      <c r="AD336" s="14">
        <f t="shared" si="152"/>
        <v>0</v>
      </c>
      <c r="AE336" s="14">
        <f t="shared" si="153"/>
        <v>0</v>
      </c>
      <c r="AF336" s="14">
        <f t="shared" si="154"/>
        <v>0</v>
      </c>
      <c r="AG336" s="14">
        <f t="shared" si="155"/>
        <v>0</v>
      </c>
      <c r="AH336" s="14">
        <f t="shared" si="156"/>
        <v>0</v>
      </c>
      <c r="AI336" s="14">
        <f t="shared" si="157"/>
        <v>0</v>
      </c>
      <c r="AJ336" s="14">
        <f t="shared" si="158"/>
        <v>0</v>
      </c>
      <c r="AK336" s="14">
        <f t="shared" si="159"/>
        <v>0</v>
      </c>
      <c r="AL336" s="14">
        <f t="shared" si="160"/>
        <v>0</v>
      </c>
      <c r="AM336" s="14">
        <f t="shared" si="161"/>
        <v>0</v>
      </c>
      <c r="AN336" s="14">
        <f t="shared" si="162"/>
        <v>0</v>
      </c>
      <c r="AO336" s="14">
        <f t="shared" si="163"/>
        <v>0.02</v>
      </c>
      <c r="AP336" s="14">
        <f t="shared" si="164"/>
        <v>0</v>
      </c>
      <c r="AQ336" s="25">
        <f t="shared" si="168"/>
        <v>0.14499999999999999</v>
      </c>
      <c r="AR336" s="27">
        <f t="shared" si="169"/>
        <v>281249.875</v>
      </c>
      <c r="AS336" s="27">
        <f t="shared" si="170"/>
        <v>0</v>
      </c>
      <c r="AT336" s="27">
        <f t="shared" si="171"/>
        <v>44999.98</v>
      </c>
      <c r="AU336" s="30"/>
      <c r="AV336" s="30"/>
      <c r="AW336" s="30">
        <f t="shared" si="174"/>
        <v>269999.88</v>
      </c>
      <c r="AX336" s="36">
        <f t="shared" si="165"/>
        <v>-281249.875</v>
      </c>
      <c r="AY336" s="36">
        <f t="shared" si="166"/>
        <v>0</v>
      </c>
      <c r="AZ336" s="36">
        <f t="shared" si="167"/>
        <v>224999.9</v>
      </c>
    </row>
    <row r="337" spans="1:52" ht="14.45" x14ac:dyDescent="0.3">
      <c r="A337" s="5" t="s">
        <v>7</v>
      </c>
      <c r="B337" s="5" t="s">
        <v>8</v>
      </c>
      <c r="C337" s="12" t="s">
        <v>1362</v>
      </c>
      <c r="D337" s="2" t="s">
        <v>386</v>
      </c>
      <c r="E337" s="2" t="s">
        <v>380</v>
      </c>
      <c r="F337" s="2" t="s">
        <v>16</v>
      </c>
      <c r="G337" s="2" t="s">
        <v>381</v>
      </c>
      <c r="H337" s="2" t="s">
        <v>13</v>
      </c>
      <c r="I337" s="18">
        <v>4825</v>
      </c>
      <c r="J337" s="18">
        <v>10879331.300000001</v>
      </c>
      <c r="K337" s="18">
        <v>9480898.7400000002</v>
      </c>
      <c r="L337" s="18">
        <v>1398432.56</v>
      </c>
      <c r="M337" s="18"/>
      <c r="N337" s="18">
        <v>1185112.3399999999</v>
      </c>
      <c r="O337" s="18"/>
      <c r="P337" s="18"/>
      <c r="Q337" s="18"/>
      <c r="R337" s="18"/>
      <c r="S337" s="18"/>
      <c r="T337" s="18"/>
      <c r="U337" s="18"/>
      <c r="V337" s="18"/>
      <c r="W337" s="18"/>
      <c r="X337" s="18"/>
      <c r="Y337" s="18"/>
      <c r="Z337" s="18">
        <v>213320.22</v>
      </c>
      <c r="AA337" s="18"/>
      <c r="AB337" s="14">
        <f t="shared" si="150"/>
        <v>0</v>
      </c>
      <c r="AC337" s="14">
        <f t="shared" si="151"/>
        <v>0.125</v>
      </c>
      <c r="AD337" s="14">
        <f t="shared" si="152"/>
        <v>0</v>
      </c>
      <c r="AE337" s="14">
        <f t="shared" si="153"/>
        <v>0</v>
      </c>
      <c r="AF337" s="14">
        <f t="shared" si="154"/>
        <v>0</v>
      </c>
      <c r="AG337" s="14">
        <f t="shared" si="155"/>
        <v>0</v>
      </c>
      <c r="AH337" s="14">
        <f t="shared" si="156"/>
        <v>0</v>
      </c>
      <c r="AI337" s="14">
        <f t="shared" si="157"/>
        <v>0</v>
      </c>
      <c r="AJ337" s="14">
        <f t="shared" si="158"/>
        <v>0</v>
      </c>
      <c r="AK337" s="14">
        <f t="shared" si="159"/>
        <v>0</v>
      </c>
      <c r="AL337" s="14">
        <f t="shared" si="160"/>
        <v>0</v>
      </c>
      <c r="AM337" s="14">
        <f t="shared" si="161"/>
        <v>0</v>
      </c>
      <c r="AN337" s="14">
        <f t="shared" si="162"/>
        <v>0</v>
      </c>
      <c r="AO337" s="14">
        <f t="shared" si="163"/>
        <v>0.02</v>
      </c>
      <c r="AP337" s="14">
        <f t="shared" si="164"/>
        <v>0</v>
      </c>
      <c r="AQ337" s="25">
        <f t="shared" si="168"/>
        <v>0.14499999999999999</v>
      </c>
      <c r="AR337" s="27">
        <f t="shared" si="169"/>
        <v>1185112.3425</v>
      </c>
      <c r="AS337" s="27">
        <f t="shared" si="170"/>
        <v>0</v>
      </c>
      <c r="AT337" s="27">
        <f t="shared" si="171"/>
        <v>189617.9748</v>
      </c>
      <c r="AU337" s="30"/>
      <c r="AV337" s="30"/>
      <c r="AW337" s="30">
        <f t="shared" si="174"/>
        <v>1137707.8488</v>
      </c>
      <c r="AX337" s="36">
        <f t="shared" si="165"/>
        <v>-1185112.3425</v>
      </c>
      <c r="AY337" s="36">
        <f t="shared" si="166"/>
        <v>0</v>
      </c>
      <c r="AZ337" s="36">
        <f t="shared" si="167"/>
        <v>948089.87400000007</v>
      </c>
    </row>
    <row r="338" spans="1:52" ht="14.45" x14ac:dyDescent="0.3">
      <c r="A338" s="5" t="s">
        <v>7</v>
      </c>
      <c r="B338" s="5" t="s">
        <v>8</v>
      </c>
      <c r="C338" s="5"/>
      <c r="D338" s="2" t="s">
        <v>387</v>
      </c>
      <c r="E338" s="2" t="s">
        <v>388</v>
      </c>
      <c r="F338" s="2" t="s">
        <v>16</v>
      </c>
      <c r="G338" s="2" t="s">
        <v>17</v>
      </c>
      <c r="H338" s="2" t="s">
        <v>13</v>
      </c>
      <c r="I338" s="18">
        <v>2750</v>
      </c>
      <c r="J338" s="18">
        <v>232855.5</v>
      </c>
      <c r="K338" s="18">
        <v>202924.18000000002</v>
      </c>
      <c r="L338" s="18">
        <v>29931.319999999992</v>
      </c>
      <c r="M338" s="18"/>
      <c r="N338" s="18">
        <v>25365.520000000004</v>
      </c>
      <c r="O338" s="18"/>
      <c r="P338" s="18"/>
      <c r="Q338" s="18"/>
      <c r="R338" s="18"/>
      <c r="S338" s="18"/>
      <c r="T338" s="18"/>
      <c r="U338" s="18"/>
      <c r="V338" s="18"/>
      <c r="W338" s="18"/>
      <c r="X338" s="18"/>
      <c r="Y338" s="18"/>
      <c r="Z338" s="18">
        <v>4565.7999999999993</v>
      </c>
      <c r="AA338" s="18"/>
      <c r="AB338" s="14">
        <f t="shared" si="150"/>
        <v>0</v>
      </c>
      <c r="AC338" s="14">
        <f t="shared" si="151"/>
        <v>0.125</v>
      </c>
      <c r="AD338" s="14">
        <f t="shared" si="152"/>
        <v>0</v>
      </c>
      <c r="AE338" s="14">
        <f t="shared" si="153"/>
        <v>0</v>
      </c>
      <c r="AF338" s="14">
        <f t="shared" si="154"/>
        <v>0</v>
      </c>
      <c r="AG338" s="14">
        <f t="shared" si="155"/>
        <v>0</v>
      </c>
      <c r="AH338" s="14">
        <f t="shared" si="156"/>
        <v>0</v>
      </c>
      <c r="AI338" s="14">
        <f t="shared" si="157"/>
        <v>0</v>
      </c>
      <c r="AJ338" s="14">
        <f t="shared" si="158"/>
        <v>0</v>
      </c>
      <c r="AK338" s="14">
        <f t="shared" si="159"/>
        <v>0</v>
      </c>
      <c r="AL338" s="14">
        <f t="shared" si="160"/>
        <v>0</v>
      </c>
      <c r="AM338" s="14">
        <f t="shared" si="161"/>
        <v>0</v>
      </c>
      <c r="AN338" s="14">
        <f t="shared" si="162"/>
        <v>0</v>
      </c>
      <c r="AO338" s="14">
        <f t="shared" si="163"/>
        <v>0.02</v>
      </c>
      <c r="AP338" s="14">
        <f t="shared" si="164"/>
        <v>0</v>
      </c>
      <c r="AQ338" s="25">
        <f t="shared" si="168"/>
        <v>0.14499999999999999</v>
      </c>
      <c r="AR338" s="27">
        <f t="shared" si="169"/>
        <v>25365.522500000003</v>
      </c>
      <c r="AS338" s="27">
        <f t="shared" si="170"/>
        <v>0</v>
      </c>
      <c r="AT338" s="27">
        <f t="shared" si="171"/>
        <v>4058.4836000000005</v>
      </c>
      <c r="AU338" s="30"/>
      <c r="AV338" s="30"/>
      <c r="AW338" s="30">
        <f t="shared" si="174"/>
        <v>24350.901600000001</v>
      </c>
      <c r="AX338" s="36">
        <f t="shared" si="165"/>
        <v>-25365.522500000003</v>
      </c>
      <c r="AY338" s="36">
        <f t="shared" si="166"/>
        <v>0</v>
      </c>
      <c r="AZ338" s="36">
        <f t="shared" si="167"/>
        <v>20292.418000000001</v>
      </c>
    </row>
    <row r="339" spans="1:52" ht="14.45" x14ac:dyDescent="0.3">
      <c r="A339" s="5" t="s">
        <v>7</v>
      </c>
      <c r="B339" s="5" t="s">
        <v>8</v>
      </c>
      <c r="C339" s="5"/>
      <c r="D339" s="2" t="s">
        <v>389</v>
      </c>
      <c r="E339" s="2" t="s">
        <v>376</v>
      </c>
      <c r="F339" s="2" t="s">
        <v>16</v>
      </c>
      <c r="G339" s="2" t="s">
        <v>17</v>
      </c>
      <c r="H339" s="2" t="s">
        <v>13</v>
      </c>
      <c r="I339" s="18">
        <v>50</v>
      </c>
      <c r="J339" s="18">
        <v>11930.94</v>
      </c>
      <c r="K339" s="18">
        <v>11697</v>
      </c>
      <c r="L339" s="18">
        <v>233.94</v>
      </c>
      <c r="M339" s="18"/>
      <c r="N339" s="18"/>
      <c r="O339" s="18"/>
      <c r="P339" s="18"/>
      <c r="Q339" s="18"/>
      <c r="R339" s="18"/>
      <c r="S339" s="18"/>
      <c r="T339" s="18"/>
      <c r="U339" s="18"/>
      <c r="V339" s="18"/>
      <c r="W339" s="18"/>
      <c r="X339" s="18"/>
      <c r="Y339" s="18"/>
      <c r="Z339" s="18">
        <v>233.94</v>
      </c>
      <c r="AA339" s="18"/>
      <c r="AB339" s="14">
        <f t="shared" si="150"/>
        <v>0</v>
      </c>
      <c r="AC339" s="14">
        <f t="shared" si="151"/>
        <v>0</v>
      </c>
      <c r="AD339" s="14">
        <f t="shared" si="152"/>
        <v>0</v>
      </c>
      <c r="AE339" s="14">
        <f t="shared" si="153"/>
        <v>0</v>
      </c>
      <c r="AF339" s="14">
        <f t="shared" si="154"/>
        <v>0</v>
      </c>
      <c r="AG339" s="14">
        <f t="shared" si="155"/>
        <v>0</v>
      </c>
      <c r="AH339" s="14">
        <f t="shared" si="156"/>
        <v>0</v>
      </c>
      <c r="AI339" s="14">
        <f t="shared" si="157"/>
        <v>0</v>
      </c>
      <c r="AJ339" s="14">
        <f t="shared" si="158"/>
        <v>0</v>
      </c>
      <c r="AK339" s="14">
        <f t="shared" si="159"/>
        <v>0</v>
      </c>
      <c r="AL339" s="14">
        <f t="shared" si="160"/>
        <v>0</v>
      </c>
      <c r="AM339" s="14">
        <f t="shared" si="161"/>
        <v>0</v>
      </c>
      <c r="AN339" s="14">
        <f t="shared" si="162"/>
        <v>0</v>
      </c>
      <c r="AO339" s="14">
        <f t="shared" si="163"/>
        <v>0.02</v>
      </c>
      <c r="AP339" s="14">
        <f t="shared" si="164"/>
        <v>0</v>
      </c>
      <c r="AQ339" s="25">
        <f t="shared" si="168"/>
        <v>0.02</v>
      </c>
      <c r="AR339" s="27">
        <f t="shared" si="169"/>
        <v>0</v>
      </c>
      <c r="AS339" s="27">
        <f t="shared" si="170"/>
        <v>0</v>
      </c>
      <c r="AT339" s="27">
        <f t="shared" si="171"/>
        <v>233.94</v>
      </c>
      <c r="AU339" s="30"/>
      <c r="AV339" s="30"/>
      <c r="AW339" s="30">
        <f t="shared" si="174"/>
        <v>1403.6399999999999</v>
      </c>
      <c r="AX339" s="36">
        <f t="shared" si="165"/>
        <v>0</v>
      </c>
      <c r="AY339" s="36">
        <f t="shared" si="166"/>
        <v>0</v>
      </c>
      <c r="AZ339" s="36">
        <f t="shared" si="167"/>
        <v>1169.6999999999998</v>
      </c>
    </row>
    <row r="340" spans="1:52" ht="14.45" x14ac:dyDescent="0.3">
      <c r="A340" s="5" t="s">
        <v>7</v>
      </c>
      <c r="B340" s="5" t="s">
        <v>8</v>
      </c>
      <c r="C340" s="5"/>
      <c r="D340" s="2" t="s">
        <v>390</v>
      </c>
      <c r="E340" s="2" t="s">
        <v>391</v>
      </c>
      <c r="F340" s="2" t="s">
        <v>16</v>
      </c>
      <c r="G340" s="2" t="s">
        <v>17</v>
      </c>
      <c r="H340" s="2" t="s">
        <v>13</v>
      </c>
      <c r="I340" s="18">
        <v>2375</v>
      </c>
      <c r="J340" s="18">
        <v>760348.02</v>
      </c>
      <c r="K340" s="18">
        <v>662612.64999999991</v>
      </c>
      <c r="L340" s="18">
        <v>97735.37</v>
      </c>
      <c r="M340" s="18"/>
      <c r="N340" s="18">
        <v>82826.58</v>
      </c>
      <c r="O340" s="18"/>
      <c r="P340" s="18"/>
      <c r="Q340" s="18"/>
      <c r="R340" s="18"/>
      <c r="S340" s="18"/>
      <c r="T340" s="18"/>
      <c r="U340" s="18"/>
      <c r="V340" s="18"/>
      <c r="W340" s="18"/>
      <c r="X340" s="18"/>
      <c r="Y340" s="18"/>
      <c r="Z340" s="18">
        <v>14908.789999999999</v>
      </c>
      <c r="AA340" s="18"/>
      <c r="AB340" s="14">
        <f t="shared" si="150"/>
        <v>0</v>
      </c>
      <c r="AC340" s="14">
        <f t="shared" si="151"/>
        <v>0.125</v>
      </c>
      <c r="AD340" s="14">
        <f t="shared" si="152"/>
        <v>0</v>
      </c>
      <c r="AE340" s="14">
        <f t="shared" si="153"/>
        <v>0</v>
      </c>
      <c r="AF340" s="14">
        <f t="shared" si="154"/>
        <v>0</v>
      </c>
      <c r="AG340" s="14">
        <f t="shared" si="155"/>
        <v>0</v>
      </c>
      <c r="AH340" s="14">
        <f t="shared" si="156"/>
        <v>0</v>
      </c>
      <c r="AI340" s="14">
        <f t="shared" si="157"/>
        <v>0</v>
      </c>
      <c r="AJ340" s="14">
        <f t="shared" si="158"/>
        <v>0</v>
      </c>
      <c r="AK340" s="14">
        <f t="shared" si="159"/>
        <v>0</v>
      </c>
      <c r="AL340" s="14">
        <f t="shared" si="160"/>
        <v>0</v>
      </c>
      <c r="AM340" s="14">
        <f t="shared" si="161"/>
        <v>0</v>
      </c>
      <c r="AN340" s="14">
        <f t="shared" si="162"/>
        <v>0</v>
      </c>
      <c r="AO340" s="14">
        <f t="shared" si="163"/>
        <v>0.02</v>
      </c>
      <c r="AP340" s="14">
        <f t="shared" si="164"/>
        <v>0</v>
      </c>
      <c r="AQ340" s="25">
        <f t="shared" si="168"/>
        <v>0.14499999999999999</v>
      </c>
      <c r="AR340" s="27">
        <f t="shared" si="169"/>
        <v>82826.581249999988</v>
      </c>
      <c r="AS340" s="27">
        <f t="shared" si="170"/>
        <v>0</v>
      </c>
      <c r="AT340" s="27">
        <f t="shared" si="171"/>
        <v>13252.252999999999</v>
      </c>
      <c r="AU340" s="30"/>
      <c r="AV340" s="30"/>
      <c r="AW340" s="30">
        <f t="shared" si="174"/>
        <v>79513.517999999982</v>
      </c>
      <c r="AX340" s="36">
        <f t="shared" si="165"/>
        <v>-82826.581249999988</v>
      </c>
      <c r="AY340" s="36">
        <f t="shared" si="166"/>
        <v>0</v>
      </c>
      <c r="AZ340" s="36">
        <f t="shared" si="167"/>
        <v>66261.264999999985</v>
      </c>
    </row>
    <row r="341" spans="1:52" ht="14.45" x14ac:dyDescent="0.3">
      <c r="A341" s="5" t="s">
        <v>7</v>
      </c>
      <c r="B341" s="5" t="s">
        <v>8</v>
      </c>
      <c r="C341" s="5"/>
      <c r="D341" s="2" t="s">
        <v>390</v>
      </c>
      <c r="E341" s="2" t="s">
        <v>392</v>
      </c>
      <c r="F341" s="2" t="s">
        <v>16</v>
      </c>
      <c r="G341" s="2" t="s">
        <v>17</v>
      </c>
      <c r="H341" s="2" t="s">
        <v>13</v>
      </c>
      <c r="I341" s="18">
        <v>875</v>
      </c>
      <c r="J341" s="18">
        <v>229647.5</v>
      </c>
      <c r="K341" s="18">
        <v>225144.61</v>
      </c>
      <c r="L341" s="18">
        <v>4502.8900000000003</v>
      </c>
      <c r="M341" s="18"/>
      <c r="N341" s="18"/>
      <c r="O341" s="18"/>
      <c r="P341" s="18"/>
      <c r="Q341" s="18"/>
      <c r="R341" s="18"/>
      <c r="S341" s="18"/>
      <c r="T341" s="18"/>
      <c r="U341" s="18"/>
      <c r="V341" s="18"/>
      <c r="W341" s="18"/>
      <c r="X341" s="18"/>
      <c r="Y341" s="18"/>
      <c r="Z341" s="18">
        <v>4502.8900000000003</v>
      </c>
      <c r="AA341" s="18"/>
      <c r="AB341" s="14">
        <f t="shared" si="150"/>
        <v>0</v>
      </c>
      <c r="AC341" s="14">
        <f t="shared" si="151"/>
        <v>0</v>
      </c>
      <c r="AD341" s="14">
        <f t="shared" si="152"/>
        <v>0</v>
      </c>
      <c r="AE341" s="14">
        <f t="shared" si="153"/>
        <v>0</v>
      </c>
      <c r="AF341" s="14">
        <f t="shared" si="154"/>
        <v>0</v>
      </c>
      <c r="AG341" s="14">
        <f t="shared" si="155"/>
        <v>0</v>
      </c>
      <c r="AH341" s="14">
        <f t="shared" si="156"/>
        <v>0</v>
      </c>
      <c r="AI341" s="14">
        <f t="shared" si="157"/>
        <v>0</v>
      </c>
      <c r="AJ341" s="14">
        <f t="shared" si="158"/>
        <v>0</v>
      </c>
      <c r="AK341" s="14">
        <f t="shared" si="159"/>
        <v>0</v>
      </c>
      <c r="AL341" s="14">
        <f t="shared" si="160"/>
        <v>0</v>
      </c>
      <c r="AM341" s="14">
        <f t="shared" si="161"/>
        <v>0</v>
      </c>
      <c r="AN341" s="14">
        <f t="shared" si="162"/>
        <v>0</v>
      </c>
      <c r="AO341" s="14">
        <f t="shared" si="163"/>
        <v>0.02</v>
      </c>
      <c r="AP341" s="14">
        <f t="shared" si="164"/>
        <v>0</v>
      </c>
      <c r="AQ341" s="25">
        <f t="shared" si="168"/>
        <v>0.02</v>
      </c>
      <c r="AR341" s="27">
        <f t="shared" si="169"/>
        <v>0</v>
      </c>
      <c r="AS341" s="27">
        <f t="shared" si="170"/>
        <v>0</v>
      </c>
      <c r="AT341" s="27">
        <f t="shared" si="171"/>
        <v>4502.8922000000002</v>
      </c>
      <c r="AU341" s="30"/>
      <c r="AV341" s="30"/>
      <c r="AW341" s="30">
        <f t="shared" si="174"/>
        <v>27017.353199999998</v>
      </c>
      <c r="AX341" s="36">
        <f t="shared" si="165"/>
        <v>0</v>
      </c>
      <c r="AY341" s="36">
        <f t="shared" si="166"/>
        <v>0</v>
      </c>
      <c r="AZ341" s="36">
        <f t="shared" si="167"/>
        <v>22514.460999999996</v>
      </c>
    </row>
    <row r="342" spans="1:52" ht="14.45" x14ac:dyDescent="0.3">
      <c r="A342" s="5" t="s">
        <v>7</v>
      </c>
      <c r="B342" s="5" t="s">
        <v>8</v>
      </c>
      <c r="C342" s="5"/>
      <c r="D342" s="2" t="s">
        <v>393</v>
      </c>
      <c r="E342" s="2" t="s">
        <v>105</v>
      </c>
      <c r="F342" s="2" t="s">
        <v>16</v>
      </c>
      <c r="G342" s="2" t="s">
        <v>17</v>
      </c>
      <c r="H342" s="2" t="s">
        <v>13</v>
      </c>
      <c r="I342" s="18">
        <v>120</v>
      </c>
      <c r="J342" s="18">
        <v>974959.04</v>
      </c>
      <c r="K342" s="18">
        <v>941595.7</v>
      </c>
      <c r="L342" s="18">
        <v>33363.339999999997</v>
      </c>
      <c r="M342" s="18"/>
      <c r="N342" s="18">
        <v>14246.49</v>
      </c>
      <c r="O342" s="18"/>
      <c r="P342" s="18"/>
      <c r="Q342" s="18"/>
      <c r="R342" s="18"/>
      <c r="S342" s="18"/>
      <c r="T342" s="18"/>
      <c r="U342" s="18"/>
      <c r="V342" s="18"/>
      <c r="W342" s="18"/>
      <c r="X342" s="18"/>
      <c r="Y342" s="18"/>
      <c r="Z342" s="18">
        <v>19116.850000000002</v>
      </c>
      <c r="AA342" s="18"/>
      <c r="AB342" s="14">
        <f t="shared" si="150"/>
        <v>0</v>
      </c>
      <c r="AC342" s="14">
        <f t="shared" si="151"/>
        <v>0.125</v>
      </c>
      <c r="AD342" s="14">
        <f t="shared" si="152"/>
        <v>0</v>
      </c>
      <c r="AE342" s="14">
        <f t="shared" si="153"/>
        <v>0</v>
      </c>
      <c r="AF342" s="14">
        <f t="shared" si="154"/>
        <v>0</v>
      </c>
      <c r="AG342" s="14">
        <f t="shared" si="155"/>
        <v>0</v>
      </c>
      <c r="AH342" s="14">
        <f t="shared" si="156"/>
        <v>0</v>
      </c>
      <c r="AI342" s="14">
        <f t="shared" si="157"/>
        <v>0</v>
      </c>
      <c r="AJ342" s="14">
        <f t="shared" si="158"/>
        <v>0</v>
      </c>
      <c r="AK342" s="14">
        <f t="shared" si="159"/>
        <v>0</v>
      </c>
      <c r="AL342" s="14">
        <f t="shared" si="160"/>
        <v>0</v>
      </c>
      <c r="AM342" s="14">
        <f t="shared" si="161"/>
        <v>0</v>
      </c>
      <c r="AN342" s="14">
        <f t="shared" si="162"/>
        <v>0</v>
      </c>
      <c r="AO342" s="14">
        <f t="shared" si="163"/>
        <v>0.02</v>
      </c>
      <c r="AP342" s="14">
        <f t="shared" si="164"/>
        <v>0</v>
      </c>
      <c r="AQ342" s="25">
        <f t="shared" si="168"/>
        <v>0.14499999999999999</v>
      </c>
      <c r="AR342" s="27">
        <f t="shared" si="169"/>
        <v>117699.46249999999</v>
      </c>
      <c r="AS342" s="27">
        <f t="shared" si="170"/>
        <v>0</v>
      </c>
      <c r="AT342" s="27">
        <f t="shared" si="171"/>
        <v>18831.914000000001</v>
      </c>
      <c r="AU342" s="30"/>
      <c r="AV342" s="30"/>
      <c r="AW342" s="30">
        <f t="shared" si="174"/>
        <v>112991.484</v>
      </c>
      <c r="AX342" s="36">
        <f t="shared" si="165"/>
        <v>-117699.46249999999</v>
      </c>
      <c r="AY342" s="36">
        <f t="shared" si="166"/>
        <v>0</v>
      </c>
      <c r="AZ342" s="36">
        <f t="shared" si="167"/>
        <v>94159.569999999992</v>
      </c>
    </row>
    <row r="343" spans="1:52" ht="14.45" x14ac:dyDescent="0.3">
      <c r="A343" s="5" t="s">
        <v>7</v>
      </c>
      <c r="B343" s="5" t="s">
        <v>8</v>
      </c>
      <c r="C343" s="5"/>
      <c r="D343" s="2" t="s">
        <v>394</v>
      </c>
      <c r="E343" s="2" t="s">
        <v>395</v>
      </c>
      <c r="F343" s="2" t="s">
        <v>16</v>
      </c>
      <c r="G343" s="2" t="s">
        <v>396</v>
      </c>
      <c r="H343" s="2" t="s">
        <v>13</v>
      </c>
      <c r="I343" s="18">
        <v>36032</v>
      </c>
      <c r="J343" s="18">
        <v>4410.3099999999995</v>
      </c>
      <c r="K343" s="18">
        <v>4323.84</v>
      </c>
      <c r="L343" s="18">
        <v>86.47</v>
      </c>
      <c r="M343" s="18"/>
      <c r="N343" s="18"/>
      <c r="O343" s="18"/>
      <c r="P343" s="18"/>
      <c r="Q343" s="18"/>
      <c r="R343" s="18"/>
      <c r="S343" s="18"/>
      <c r="T343" s="18"/>
      <c r="U343" s="18"/>
      <c r="V343" s="18"/>
      <c r="W343" s="18"/>
      <c r="X343" s="18"/>
      <c r="Y343" s="18"/>
      <c r="Z343" s="18">
        <v>86.47</v>
      </c>
      <c r="AA343" s="18"/>
      <c r="AB343" s="14">
        <f t="shared" si="150"/>
        <v>0</v>
      </c>
      <c r="AC343" s="14">
        <f t="shared" si="151"/>
        <v>0</v>
      </c>
      <c r="AD343" s="14">
        <f t="shared" si="152"/>
        <v>0</v>
      </c>
      <c r="AE343" s="14">
        <f t="shared" si="153"/>
        <v>0</v>
      </c>
      <c r="AF343" s="14">
        <f t="shared" si="154"/>
        <v>0</v>
      </c>
      <c r="AG343" s="14">
        <f t="shared" si="155"/>
        <v>0</v>
      </c>
      <c r="AH343" s="14">
        <f t="shared" si="156"/>
        <v>0</v>
      </c>
      <c r="AI343" s="14">
        <f t="shared" si="157"/>
        <v>0</v>
      </c>
      <c r="AJ343" s="14">
        <f t="shared" si="158"/>
        <v>0</v>
      </c>
      <c r="AK343" s="14">
        <f t="shared" si="159"/>
        <v>0</v>
      </c>
      <c r="AL343" s="14">
        <f t="shared" si="160"/>
        <v>0</v>
      </c>
      <c r="AM343" s="14">
        <f t="shared" si="161"/>
        <v>0</v>
      </c>
      <c r="AN343" s="14">
        <f t="shared" si="162"/>
        <v>0</v>
      </c>
      <c r="AO343" s="14">
        <f t="shared" si="163"/>
        <v>0.02</v>
      </c>
      <c r="AP343" s="14">
        <f t="shared" si="164"/>
        <v>0</v>
      </c>
      <c r="AQ343" s="25">
        <f t="shared" si="168"/>
        <v>0.02</v>
      </c>
      <c r="AR343" s="27">
        <f t="shared" si="169"/>
        <v>0</v>
      </c>
      <c r="AS343" s="27">
        <f t="shared" si="170"/>
        <v>0</v>
      </c>
      <c r="AT343" s="27">
        <f t="shared" si="171"/>
        <v>86.476800000000011</v>
      </c>
      <c r="AU343" s="30"/>
      <c r="AV343" s="30"/>
      <c r="AW343" s="30">
        <f t="shared" si="174"/>
        <v>518.86080000000004</v>
      </c>
      <c r="AX343" s="36">
        <f t="shared" si="165"/>
        <v>0</v>
      </c>
      <c r="AY343" s="36">
        <f t="shared" si="166"/>
        <v>0</v>
      </c>
      <c r="AZ343" s="36">
        <f t="shared" si="167"/>
        <v>432.38400000000001</v>
      </c>
    </row>
    <row r="344" spans="1:52" ht="14.45" x14ac:dyDescent="0.3">
      <c r="A344" s="5" t="s">
        <v>7</v>
      </c>
      <c r="B344" s="5" t="s">
        <v>8</v>
      </c>
      <c r="C344" s="5"/>
      <c r="D344" s="2" t="s">
        <v>397</v>
      </c>
      <c r="E344" s="2" t="s">
        <v>398</v>
      </c>
      <c r="F344" s="2" t="s">
        <v>16</v>
      </c>
      <c r="G344" s="2" t="s">
        <v>17</v>
      </c>
      <c r="H344" s="2" t="s">
        <v>13</v>
      </c>
      <c r="I344" s="18">
        <v>60</v>
      </c>
      <c r="J344" s="18">
        <v>12737.25</v>
      </c>
      <c r="K344" s="18">
        <v>11100</v>
      </c>
      <c r="L344" s="18">
        <v>1637.25</v>
      </c>
      <c r="M344" s="18"/>
      <c r="N344" s="18">
        <v>1387.5</v>
      </c>
      <c r="O344" s="18"/>
      <c r="P344" s="18"/>
      <c r="Q344" s="18"/>
      <c r="R344" s="18"/>
      <c r="S344" s="18"/>
      <c r="T344" s="18"/>
      <c r="U344" s="18"/>
      <c r="V344" s="18"/>
      <c r="W344" s="18"/>
      <c r="X344" s="18"/>
      <c r="Y344" s="18"/>
      <c r="Z344" s="18">
        <v>249.75</v>
      </c>
      <c r="AA344" s="18"/>
      <c r="AB344" s="14">
        <f t="shared" si="150"/>
        <v>0</v>
      </c>
      <c r="AC344" s="14">
        <f t="shared" si="151"/>
        <v>0.125</v>
      </c>
      <c r="AD344" s="14">
        <f t="shared" si="152"/>
        <v>0</v>
      </c>
      <c r="AE344" s="14">
        <f t="shared" si="153"/>
        <v>0</v>
      </c>
      <c r="AF344" s="14">
        <f t="shared" si="154"/>
        <v>0</v>
      </c>
      <c r="AG344" s="14">
        <f t="shared" si="155"/>
        <v>0</v>
      </c>
      <c r="AH344" s="14">
        <f t="shared" si="156"/>
        <v>0</v>
      </c>
      <c r="AI344" s="14">
        <f t="shared" si="157"/>
        <v>0</v>
      </c>
      <c r="AJ344" s="14">
        <f t="shared" si="158"/>
        <v>0</v>
      </c>
      <c r="AK344" s="14">
        <f t="shared" si="159"/>
        <v>0</v>
      </c>
      <c r="AL344" s="14">
        <f t="shared" si="160"/>
        <v>0</v>
      </c>
      <c r="AM344" s="14">
        <f t="shared" si="161"/>
        <v>0</v>
      </c>
      <c r="AN344" s="14">
        <f t="shared" si="162"/>
        <v>0</v>
      </c>
      <c r="AO344" s="14">
        <f t="shared" si="163"/>
        <v>0.02</v>
      </c>
      <c r="AP344" s="14">
        <f t="shared" si="164"/>
        <v>0</v>
      </c>
      <c r="AQ344" s="25">
        <f t="shared" si="168"/>
        <v>0.14499999999999999</v>
      </c>
      <c r="AR344" s="27">
        <f t="shared" si="169"/>
        <v>1387.5</v>
      </c>
      <c r="AS344" s="27">
        <f t="shared" si="170"/>
        <v>0</v>
      </c>
      <c r="AT344" s="27">
        <f t="shared" si="171"/>
        <v>222</v>
      </c>
      <c r="AU344" s="30"/>
      <c r="AV344" s="30"/>
      <c r="AW344" s="30">
        <f t="shared" si="174"/>
        <v>1332</v>
      </c>
      <c r="AX344" s="36">
        <f t="shared" si="165"/>
        <v>-1387.5</v>
      </c>
      <c r="AY344" s="36">
        <f t="shared" si="166"/>
        <v>0</v>
      </c>
      <c r="AZ344" s="36">
        <f t="shared" si="167"/>
        <v>1110</v>
      </c>
    </row>
    <row r="345" spans="1:52" ht="14.45" x14ac:dyDescent="0.3">
      <c r="A345" s="5" t="s">
        <v>7</v>
      </c>
      <c r="B345" s="5" t="s">
        <v>8</v>
      </c>
      <c r="C345" s="5"/>
      <c r="D345" s="2" t="s">
        <v>399</v>
      </c>
      <c r="E345" s="2" t="s">
        <v>39</v>
      </c>
      <c r="F345" s="2" t="s">
        <v>11</v>
      </c>
      <c r="G345" s="2" t="s">
        <v>12</v>
      </c>
      <c r="H345" s="2" t="s">
        <v>13</v>
      </c>
      <c r="I345" s="18">
        <v>1168</v>
      </c>
      <c r="J345" s="18">
        <v>5466240</v>
      </c>
      <c r="K345" s="18">
        <v>5256000</v>
      </c>
      <c r="L345" s="18">
        <v>210240</v>
      </c>
      <c r="M345" s="18"/>
      <c r="N345" s="18"/>
      <c r="O345" s="18"/>
      <c r="P345" s="18"/>
      <c r="Q345" s="18"/>
      <c r="R345" s="18"/>
      <c r="S345" s="18">
        <v>210240</v>
      </c>
      <c r="T345" s="18"/>
      <c r="U345" s="18"/>
      <c r="V345" s="18"/>
      <c r="W345" s="18"/>
      <c r="X345" s="18"/>
      <c r="Y345" s="18"/>
      <c r="Z345" s="18"/>
      <c r="AA345" s="18"/>
      <c r="AB345" s="14">
        <f t="shared" si="150"/>
        <v>0</v>
      </c>
      <c r="AC345" s="14">
        <f t="shared" si="151"/>
        <v>0</v>
      </c>
      <c r="AD345" s="14">
        <f t="shared" si="152"/>
        <v>0</v>
      </c>
      <c r="AE345" s="14">
        <f t="shared" si="153"/>
        <v>0</v>
      </c>
      <c r="AF345" s="14">
        <f t="shared" si="154"/>
        <v>0</v>
      </c>
      <c r="AG345" s="14">
        <f t="shared" si="155"/>
        <v>0</v>
      </c>
      <c r="AH345" s="14">
        <f t="shared" si="156"/>
        <v>0.04</v>
      </c>
      <c r="AI345" s="14">
        <f t="shared" si="157"/>
        <v>0</v>
      </c>
      <c r="AJ345" s="14">
        <f t="shared" si="158"/>
        <v>0</v>
      </c>
      <c r="AK345" s="14">
        <f t="shared" si="159"/>
        <v>0</v>
      </c>
      <c r="AL345" s="14">
        <f t="shared" si="160"/>
        <v>0</v>
      </c>
      <c r="AM345" s="14">
        <f t="shared" si="161"/>
        <v>0</v>
      </c>
      <c r="AN345" s="14">
        <f t="shared" si="162"/>
        <v>0</v>
      </c>
      <c r="AO345" s="14">
        <f t="shared" si="163"/>
        <v>0</v>
      </c>
      <c r="AP345" s="14">
        <f t="shared" si="164"/>
        <v>0</v>
      </c>
      <c r="AQ345" s="25">
        <f t="shared" si="168"/>
        <v>0.04</v>
      </c>
      <c r="AR345" s="27">
        <f t="shared" si="169"/>
        <v>0</v>
      </c>
      <c r="AS345" s="27">
        <f t="shared" si="170"/>
        <v>210240</v>
      </c>
      <c r="AT345" s="27">
        <f t="shared" si="171"/>
        <v>0</v>
      </c>
      <c r="AU345" s="30">
        <f t="shared" ref="AU345:AU346" si="175">K345*$AU$2</f>
        <v>315360</v>
      </c>
      <c r="AV345" s="30">
        <f t="shared" ref="AV345:AV346" si="176">K345*$AV$2</f>
        <v>315360</v>
      </c>
      <c r="AW345" s="30"/>
      <c r="AX345" s="36">
        <f t="shared" si="165"/>
        <v>315360</v>
      </c>
      <c r="AY345" s="36">
        <f t="shared" si="166"/>
        <v>105120</v>
      </c>
      <c r="AZ345" s="36">
        <f t="shared" si="167"/>
        <v>0</v>
      </c>
    </row>
    <row r="346" spans="1:52" ht="14.45" x14ac:dyDescent="0.3">
      <c r="A346" s="5" t="s">
        <v>7</v>
      </c>
      <c r="B346" s="5" t="s">
        <v>8</v>
      </c>
      <c r="C346" s="5"/>
      <c r="D346" s="2" t="s">
        <v>400</v>
      </c>
      <c r="E346" s="2" t="s">
        <v>39</v>
      </c>
      <c r="F346" s="2" t="s">
        <v>11</v>
      </c>
      <c r="G346" s="2" t="s">
        <v>12</v>
      </c>
      <c r="H346" s="2" t="s">
        <v>13</v>
      </c>
      <c r="I346" s="18">
        <v>908</v>
      </c>
      <c r="J346" s="18">
        <v>472160</v>
      </c>
      <c r="K346" s="18">
        <v>454000</v>
      </c>
      <c r="L346" s="18">
        <v>18160</v>
      </c>
      <c r="M346" s="18"/>
      <c r="N346" s="18"/>
      <c r="O346" s="18"/>
      <c r="P346" s="18"/>
      <c r="Q346" s="18"/>
      <c r="R346" s="18"/>
      <c r="S346" s="18">
        <v>18160</v>
      </c>
      <c r="T346" s="18"/>
      <c r="U346" s="18"/>
      <c r="V346" s="18"/>
      <c r="W346" s="18"/>
      <c r="X346" s="18"/>
      <c r="Y346" s="18"/>
      <c r="Z346" s="18"/>
      <c r="AA346" s="18"/>
      <c r="AB346" s="14">
        <f t="shared" si="150"/>
        <v>0</v>
      </c>
      <c r="AC346" s="14">
        <f t="shared" si="151"/>
        <v>0</v>
      </c>
      <c r="AD346" s="14">
        <f t="shared" si="152"/>
        <v>0</v>
      </c>
      <c r="AE346" s="14">
        <f t="shared" si="153"/>
        <v>0</v>
      </c>
      <c r="AF346" s="14">
        <f t="shared" si="154"/>
        <v>0</v>
      </c>
      <c r="AG346" s="14">
        <f t="shared" si="155"/>
        <v>0</v>
      </c>
      <c r="AH346" s="14">
        <f t="shared" si="156"/>
        <v>0.04</v>
      </c>
      <c r="AI346" s="14">
        <f t="shared" si="157"/>
        <v>0</v>
      </c>
      <c r="AJ346" s="14">
        <f t="shared" si="158"/>
        <v>0</v>
      </c>
      <c r="AK346" s="14">
        <f t="shared" si="159"/>
        <v>0</v>
      </c>
      <c r="AL346" s="14">
        <f t="shared" si="160"/>
        <v>0</v>
      </c>
      <c r="AM346" s="14">
        <f t="shared" si="161"/>
        <v>0</v>
      </c>
      <c r="AN346" s="14">
        <f t="shared" si="162"/>
        <v>0</v>
      </c>
      <c r="AO346" s="14">
        <f t="shared" si="163"/>
        <v>0</v>
      </c>
      <c r="AP346" s="14">
        <f t="shared" si="164"/>
        <v>0</v>
      </c>
      <c r="AQ346" s="25">
        <f t="shared" si="168"/>
        <v>0.04</v>
      </c>
      <c r="AR346" s="27">
        <f t="shared" si="169"/>
        <v>0</v>
      </c>
      <c r="AS346" s="27">
        <f t="shared" si="170"/>
        <v>18160</v>
      </c>
      <c r="AT346" s="27">
        <f t="shared" si="171"/>
        <v>0</v>
      </c>
      <c r="AU346" s="30">
        <f t="shared" si="175"/>
        <v>27240</v>
      </c>
      <c r="AV346" s="30">
        <f t="shared" si="176"/>
        <v>27240</v>
      </c>
      <c r="AW346" s="30"/>
      <c r="AX346" s="36">
        <f t="shared" si="165"/>
        <v>27240</v>
      </c>
      <c r="AY346" s="36">
        <f t="shared" si="166"/>
        <v>9080</v>
      </c>
      <c r="AZ346" s="36">
        <f t="shared" si="167"/>
        <v>0</v>
      </c>
    </row>
    <row r="347" spans="1:52" ht="14.45" x14ac:dyDescent="0.3">
      <c r="A347" s="5" t="s">
        <v>7</v>
      </c>
      <c r="B347" s="5" t="s">
        <v>8</v>
      </c>
      <c r="C347" s="5"/>
      <c r="D347" s="2" t="s">
        <v>401</v>
      </c>
      <c r="E347" s="2" t="s">
        <v>402</v>
      </c>
      <c r="F347" s="2" t="s">
        <v>16</v>
      </c>
      <c r="G347" s="2" t="s">
        <v>17</v>
      </c>
      <c r="H347" s="2" t="s">
        <v>13</v>
      </c>
      <c r="I347" s="18">
        <v>1413260</v>
      </c>
      <c r="J347" s="18">
        <v>194605.79</v>
      </c>
      <c r="K347" s="18">
        <v>169591.09</v>
      </c>
      <c r="L347" s="18">
        <v>25014.7</v>
      </c>
      <c r="M347" s="18"/>
      <c r="N347" s="18">
        <v>21198.890000000003</v>
      </c>
      <c r="O347" s="18"/>
      <c r="P347" s="18"/>
      <c r="Q347" s="18"/>
      <c r="R347" s="18"/>
      <c r="S347" s="18"/>
      <c r="T347" s="18"/>
      <c r="U347" s="18"/>
      <c r="V347" s="18"/>
      <c r="W347" s="18"/>
      <c r="X347" s="18"/>
      <c r="Y347" s="18"/>
      <c r="Z347" s="18">
        <v>3815.8100000000004</v>
      </c>
      <c r="AA347" s="18"/>
      <c r="AB347" s="14">
        <f t="shared" si="150"/>
        <v>0</v>
      </c>
      <c r="AC347" s="14">
        <f t="shared" si="151"/>
        <v>0.125</v>
      </c>
      <c r="AD347" s="14">
        <f t="shared" si="152"/>
        <v>0</v>
      </c>
      <c r="AE347" s="14">
        <f t="shared" si="153"/>
        <v>0</v>
      </c>
      <c r="AF347" s="14">
        <f t="shared" si="154"/>
        <v>0</v>
      </c>
      <c r="AG347" s="14">
        <f t="shared" si="155"/>
        <v>0</v>
      </c>
      <c r="AH347" s="14">
        <f t="shared" si="156"/>
        <v>0</v>
      </c>
      <c r="AI347" s="14">
        <f t="shared" si="157"/>
        <v>0</v>
      </c>
      <c r="AJ347" s="14">
        <f t="shared" si="158"/>
        <v>0</v>
      </c>
      <c r="AK347" s="14">
        <f t="shared" si="159"/>
        <v>0</v>
      </c>
      <c r="AL347" s="14">
        <f t="shared" si="160"/>
        <v>0</v>
      </c>
      <c r="AM347" s="14">
        <f t="shared" si="161"/>
        <v>0</v>
      </c>
      <c r="AN347" s="14">
        <f t="shared" si="162"/>
        <v>0</v>
      </c>
      <c r="AO347" s="14">
        <f t="shared" si="163"/>
        <v>0.02</v>
      </c>
      <c r="AP347" s="14">
        <f t="shared" si="164"/>
        <v>0</v>
      </c>
      <c r="AQ347" s="25">
        <f t="shared" si="168"/>
        <v>0.14499999999999999</v>
      </c>
      <c r="AR347" s="27">
        <f t="shared" si="169"/>
        <v>21198.88625</v>
      </c>
      <c r="AS347" s="27">
        <f t="shared" si="170"/>
        <v>0</v>
      </c>
      <c r="AT347" s="27">
        <f t="shared" si="171"/>
        <v>3391.8218000000002</v>
      </c>
      <c r="AU347" s="30"/>
      <c r="AV347" s="30"/>
      <c r="AW347" s="30">
        <f>K347*$AU$1</f>
        <v>20350.930799999998</v>
      </c>
      <c r="AX347" s="36">
        <f t="shared" si="165"/>
        <v>-21198.88625</v>
      </c>
      <c r="AY347" s="36">
        <f t="shared" si="166"/>
        <v>0</v>
      </c>
      <c r="AZ347" s="36">
        <f t="shared" si="167"/>
        <v>16959.108999999997</v>
      </c>
    </row>
    <row r="348" spans="1:52" ht="14.45" x14ac:dyDescent="0.3">
      <c r="A348" s="5" t="s">
        <v>7</v>
      </c>
      <c r="B348" s="5" t="s">
        <v>8</v>
      </c>
      <c r="C348" s="5" t="s">
        <v>1359</v>
      </c>
      <c r="D348" s="2" t="s">
        <v>403</v>
      </c>
      <c r="E348" s="2" t="s">
        <v>404</v>
      </c>
      <c r="F348" s="2" t="s">
        <v>11</v>
      </c>
      <c r="G348" s="2" t="s">
        <v>12</v>
      </c>
      <c r="H348" s="2" t="s">
        <v>13</v>
      </c>
      <c r="I348" s="18">
        <v>4292080</v>
      </c>
      <c r="J348" s="18">
        <v>381651.56999999995</v>
      </c>
      <c r="K348" s="18">
        <v>366972.66000000003</v>
      </c>
      <c r="L348" s="18">
        <v>14678.910000000002</v>
      </c>
      <c r="M348" s="18"/>
      <c r="N348" s="18"/>
      <c r="O348" s="18"/>
      <c r="P348" s="18"/>
      <c r="Q348" s="18"/>
      <c r="R348" s="18"/>
      <c r="S348" s="18">
        <v>14678.910000000002</v>
      </c>
      <c r="T348" s="18"/>
      <c r="U348" s="18"/>
      <c r="V348" s="18"/>
      <c r="W348" s="18"/>
      <c r="X348" s="18"/>
      <c r="Y348" s="18"/>
      <c r="Z348" s="18"/>
      <c r="AA348" s="18"/>
      <c r="AB348" s="14">
        <f t="shared" si="150"/>
        <v>0</v>
      </c>
      <c r="AC348" s="14">
        <f t="shared" si="151"/>
        <v>0</v>
      </c>
      <c r="AD348" s="14">
        <f t="shared" si="152"/>
        <v>0</v>
      </c>
      <c r="AE348" s="14">
        <f t="shared" si="153"/>
        <v>0</v>
      </c>
      <c r="AF348" s="14">
        <f t="shared" si="154"/>
        <v>0</v>
      </c>
      <c r="AG348" s="14">
        <f t="shared" si="155"/>
        <v>0</v>
      </c>
      <c r="AH348" s="14">
        <f t="shared" si="156"/>
        <v>0.04</v>
      </c>
      <c r="AI348" s="14">
        <f t="shared" si="157"/>
        <v>0</v>
      </c>
      <c r="AJ348" s="14">
        <f t="shared" si="158"/>
        <v>0</v>
      </c>
      <c r="AK348" s="14">
        <f t="shared" si="159"/>
        <v>0</v>
      </c>
      <c r="AL348" s="14">
        <f t="shared" si="160"/>
        <v>0</v>
      </c>
      <c r="AM348" s="14">
        <f t="shared" si="161"/>
        <v>0</v>
      </c>
      <c r="AN348" s="14">
        <f t="shared" si="162"/>
        <v>0</v>
      </c>
      <c r="AO348" s="14">
        <f t="shared" si="163"/>
        <v>0</v>
      </c>
      <c r="AP348" s="14">
        <f t="shared" si="164"/>
        <v>0</v>
      </c>
      <c r="AQ348" s="25">
        <f t="shared" si="168"/>
        <v>0.04</v>
      </c>
      <c r="AR348" s="27">
        <f t="shared" si="169"/>
        <v>0</v>
      </c>
      <c r="AS348" s="27">
        <f t="shared" si="170"/>
        <v>14678.906400000002</v>
      </c>
      <c r="AT348" s="27">
        <f t="shared" si="171"/>
        <v>0</v>
      </c>
      <c r="AU348" s="30">
        <f t="shared" ref="AU348:AU350" si="177">K348*$AU$2</f>
        <v>22018.3596</v>
      </c>
      <c r="AV348" s="30">
        <f t="shared" ref="AV348:AV350" si="178">K348*$AV$2</f>
        <v>22018.3596</v>
      </c>
      <c r="AW348" s="30"/>
      <c r="AX348" s="36">
        <f t="shared" si="165"/>
        <v>22018.3596</v>
      </c>
      <c r="AY348" s="36">
        <f t="shared" si="166"/>
        <v>7339.4531999999981</v>
      </c>
      <c r="AZ348" s="36">
        <f t="shared" si="167"/>
        <v>0</v>
      </c>
    </row>
    <row r="349" spans="1:52" ht="14.45" x14ac:dyDescent="0.3">
      <c r="A349" s="5" t="s">
        <v>7</v>
      </c>
      <c r="B349" s="5" t="s">
        <v>8</v>
      </c>
      <c r="C349" s="5" t="s">
        <v>1355</v>
      </c>
      <c r="D349" s="2" t="s">
        <v>405</v>
      </c>
      <c r="E349" s="2" t="s">
        <v>78</v>
      </c>
      <c r="F349" s="2" t="s">
        <v>11</v>
      </c>
      <c r="G349" s="2" t="s">
        <v>12</v>
      </c>
      <c r="H349" s="2" t="s">
        <v>13</v>
      </c>
      <c r="I349" s="18">
        <v>2964.7</v>
      </c>
      <c r="J349" s="18">
        <v>591528.45000000007</v>
      </c>
      <c r="K349" s="18">
        <v>568777.34000000008</v>
      </c>
      <c r="L349" s="18">
        <v>22751.11</v>
      </c>
      <c r="M349" s="18"/>
      <c r="N349" s="18"/>
      <c r="O349" s="18"/>
      <c r="P349" s="18"/>
      <c r="Q349" s="18"/>
      <c r="R349" s="18"/>
      <c r="S349" s="18">
        <v>22751.11</v>
      </c>
      <c r="T349" s="18"/>
      <c r="U349" s="18"/>
      <c r="V349" s="18"/>
      <c r="W349" s="18"/>
      <c r="X349" s="18"/>
      <c r="Y349" s="18"/>
      <c r="Z349" s="18"/>
      <c r="AA349" s="18"/>
      <c r="AB349" s="14">
        <f t="shared" si="150"/>
        <v>0</v>
      </c>
      <c r="AC349" s="14">
        <f t="shared" si="151"/>
        <v>0</v>
      </c>
      <c r="AD349" s="14">
        <f t="shared" si="152"/>
        <v>0</v>
      </c>
      <c r="AE349" s="14">
        <f t="shared" si="153"/>
        <v>0</v>
      </c>
      <c r="AF349" s="14">
        <f t="shared" si="154"/>
        <v>0</v>
      </c>
      <c r="AG349" s="14">
        <f t="shared" si="155"/>
        <v>0</v>
      </c>
      <c r="AH349" s="14">
        <f t="shared" si="156"/>
        <v>0.04</v>
      </c>
      <c r="AI349" s="14">
        <f t="shared" si="157"/>
        <v>0</v>
      </c>
      <c r="AJ349" s="14">
        <f t="shared" si="158"/>
        <v>0</v>
      </c>
      <c r="AK349" s="14">
        <f t="shared" si="159"/>
        <v>0</v>
      </c>
      <c r="AL349" s="14">
        <f t="shared" si="160"/>
        <v>0</v>
      </c>
      <c r="AM349" s="14">
        <f t="shared" si="161"/>
        <v>0</v>
      </c>
      <c r="AN349" s="14">
        <f t="shared" si="162"/>
        <v>0</v>
      </c>
      <c r="AO349" s="14">
        <f t="shared" si="163"/>
        <v>0</v>
      </c>
      <c r="AP349" s="14">
        <f t="shared" si="164"/>
        <v>0</v>
      </c>
      <c r="AQ349" s="25">
        <f t="shared" si="168"/>
        <v>0.04</v>
      </c>
      <c r="AR349" s="27">
        <f t="shared" si="169"/>
        <v>0</v>
      </c>
      <c r="AS349" s="27">
        <f t="shared" si="170"/>
        <v>22751.093600000004</v>
      </c>
      <c r="AT349" s="27">
        <f t="shared" si="171"/>
        <v>0</v>
      </c>
      <c r="AU349" s="30">
        <f t="shared" si="177"/>
        <v>34126.640400000004</v>
      </c>
      <c r="AV349" s="30">
        <f t="shared" si="178"/>
        <v>34126.640400000004</v>
      </c>
      <c r="AW349" s="30"/>
      <c r="AX349" s="36">
        <f t="shared" si="165"/>
        <v>34126.640400000004</v>
      </c>
      <c r="AY349" s="36">
        <f t="shared" si="166"/>
        <v>11375.5468</v>
      </c>
      <c r="AZ349" s="36">
        <f t="shared" si="167"/>
        <v>0</v>
      </c>
    </row>
    <row r="350" spans="1:52" ht="14.45" x14ac:dyDescent="0.3">
      <c r="A350" s="5" t="s">
        <v>7</v>
      </c>
      <c r="B350" s="5" t="s">
        <v>8</v>
      </c>
      <c r="C350" s="5" t="s">
        <v>1355</v>
      </c>
      <c r="D350" s="2" t="s">
        <v>406</v>
      </c>
      <c r="E350" s="2" t="s">
        <v>78</v>
      </c>
      <c r="F350" s="2" t="s">
        <v>11</v>
      </c>
      <c r="G350" s="2" t="s">
        <v>12</v>
      </c>
      <c r="H350" s="2" t="s">
        <v>13</v>
      </c>
      <c r="I350" s="18">
        <v>749.7</v>
      </c>
      <c r="J350" s="18">
        <v>149583.15000000002</v>
      </c>
      <c r="K350" s="18">
        <v>143829.96</v>
      </c>
      <c r="L350" s="18">
        <v>5753.1900000000005</v>
      </c>
      <c r="M350" s="18"/>
      <c r="N350" s="18"/>
      <c r="O350" s="18"/>
      <c r="P350" s="18"/>
      <c r="Q350" s="18"/>
      <c r="R350" s="18"/>
      <c r="S350" s="18">
        <v>5753.1900000000005</v>
      </c>
      <c r="T350" s="18"/>
      <c r="U350" s="18"/>
      <c r="V350" s="18"/>
      <c r="W350" s="18"/>
      <c r="X350" s="18"/>
      <c r="Y350" s="18"/>
      <c r="Z350" s="18"/>
      <c r="AA350" s="18"/>
      <c r="AB350" s="14">
        <f t="shared" si="150"/>
        <v>0</v>
      </c>
      <c r="AC350" s="14">
        <f t="shared" si="151"/>
        <v>0</v>
      </c>
      <c r="AD350" s="14">
        <f t="shared" si="152"/>
        <v>0</v>
      </c>
      <c r="AE350" s="14">
        <f t="shared" si="153"/>
        <v>0</v>
      </c>
      <c r="AF350" s="14">
        <f t="shared" si="154"/>
        <v>0</v>
      </c>
      <c r="AG350" s="14">
        <f t="shared" si="155"/>
        <v>0</v>
      </c>
      <c r="AH350" s="14">
        <f t="shared" si="156"/>
        <v>0.04</v>
      </c>
      <c r="AI350" s="14">
        <f t="shared" si="157"/>
        <v>0</v>
      </c>
      <c r="AJ350" s="14">
        <f t="shared" si="158"/>
        <v>0</v>
      </c>
      <c r="AK350" s="14">
        <f t="shared" si="159"/>
        <v>0</v>
      </c>
      <c r="AL350" s="14">
        <f t="shared" si="160"/>
        <v>0</v>
      </c>
      <c r="AM350" s="14">
        <f t="shared" si="161"/>
        <v>0</v>
      </c>
      <c r="AN350" s="14">
        <f t="shared" si="162"/>
        <v>0</v>
      </c>
      <c r="AO350" s="14">
        <f t="shared" si="163"/>
        <v>0</v>
      </c>
      <c r="AP350" s="14">
        <f t="shared" si="164"/>
        <v>0</v>
      </c>
      <c r="AQ350" s="25">
        <f t="shared" si="168"/>
        <v>0.04</v>
      </c>
      <c r="AR350" s="27">
        <f t="shared" si="169"/>
        <v>0</v>
      </c>
      <c r="AS350" s="27">
        <f t="shared" si="170"/>
        <v>5753.1984000000002</v>
      </c>
      <c r="AT350" s="27">
        <f t="shared" si="171"/>
        <v>0</v>
      </c>
      <c r="AU350" s="30">
        <f t="shared" si="177"/>
        <v>8629.7975999999999</v>
      </c>
      <c r="AV350" s="30">
        <f t="shared" si="178"/>
        <v>8629.7975999999999</v>
      </c>
      <c r="AW350" s="30"/>
      <c r="AX350" s="36">
        <f t="shared" si="165"/>
        <v>8629.7975999999999</v>
      </c>
      <c r="AY350" s="36">
        <f t="shared" si="166"/>
        <v>2876.5991999999997</v>
      </c>
      <c r="AZ350" s="36">
        <f t="shared" si="167"/>
        <v>0</v>
      </c>
    </row>
    <row r="351" spans="1:52" ht="14.45" x14ac:dyDescent="0.3">
      <c r="A351" s="5" t="s">
        <v>7</v>
      </c>
      <c r="B351" s="5" t="s">
        <v>8</v>
      </c>
      <c r="C351" s="5" t="s">
        <v>1355</v>
      </c>
      <c r="D351" s="2" t="s">
        <v>407</v>
      </c>
      <c r="E351" s="2" t="s">
        <v>88</v>
      </c>
      <c r="F351" s="2" t="s">
        <v>16</v>
      </c>
      <c r="G351" s="2" t="s">
        <v>17</v>
      </c>
      <c r="H351" s="2" t="s">
        <v>13</v>
      </c>
      <c r="I351" s="18">
        <v>69.53</v>
      </c>
      <c r="J351" s="18">
        <v>25885.58</v>
      </c>
      <c r="K351" s="18">
        <v>25378.02</v>
      </c>
      <c r="L351" s="18">
        <v>507.56</v>
      </c>
      <c r="M351" s="18"/>
      <c r="N351" s="18"/>
      <c r="O351" s="18"/>
      <c r="P351" s="18"/>
      <c r="Q351" s="18"/>
      <c r="R351" s="18"/>
      <c r="S351" s="18"/>
      <c r="T351" s="18"/>
      <c r="U351" s="18"/>
      <c r="V351" s="18"/>
      <c r="W351" s="18"/>
      <c r="X351" s="18"/>
      <c r="Y351" s="18"/>
      <c r="Z351" s="18">
        <v>507.56</v>
      </c>
      <c r="AA351" s="18"/>
      <c r="AB351" s="14">
        <f t="shared" si="150"/>
        <v>0</v>
      </c>
      <c r="AC351" s="14">
        <f t="shared" si="151"/>
        <v>0</v>
      </c>
      <c r="AD351" s="14">
        <f t="shared" si="152"/>
        <v>0</v>
      </c>
      <c r="AE351" s="14">
        <f t="shared" si="153"/>
        <v>0</v>
      </c>
      <c r="AF351" s="14">
        <f t="shared" si="154"/>
        <v>0</v>
      </c>
      <c r="AG351" s="14">
        <f t="shared" si="155"/>
        <v>0</v>
      </c>
      <c r="AH351" s="14">
        <f t="shared" si="156"/>
        <v>0</v>
      </c>
      <c r="AI351" s="14">
        <f t="shared" si="157"/>
        <v>0</v>
      </c>
      <c r="AJ351" s="14">
        <f t="shared" si="158"/>
        <v>0</v>
      </c>
      <c r="AK351" s="14">
        <f t="shared" si="159"/>
        <v>0</v>
      </c>
      <c r="AL351" s="14">
        <f t="shared" si="160"/>
        <v>0</v>
      </c>
      <c r="AM351" s="14">
        <f t="shared" si="161"/>
        <v>0</v>
      </c>
      <c r="AN351" s="14">
        <f t="shared" si="162"/>
        <v>0</v>
      </c>
      <c r="AO351" s="14">
        <f t="shared" si="163"/>
        <v>0.02</v>
      </c>
      <c r="AP351" s="14">
        <f t="shared" si="164"/>
        <v>0</v>
      </c>
      <c r="AQ351" s="25">
        <f t="shared" si="168"/>
        <v>0.02</v>
      </c>
      <c r="AR351" s="27">
        <f t="shared" si="169"/>
        <v>0</v>
      </c>
      <c r="AS351" s="27">
        <f t="shared" si="170"/>
        <v>0</v>
      </c>
      <c r="AT351" s="27">
        <f t="shared" si="171"/>
        <v>507.56040000000002</v>
      </c>
      <c r="AU351" s="30"/>
      <c r="AV351" s="30"/>
      <c r="AW351" s="30">
        <f t="shared" ref="AW351:AW357" si="179">K351*$AU$1</f>
        <v>3045.3624</v>
      </c>
      <c r="AX351" s="36">
        <f t="shared" si="165"/>
        <v>0</v>
      </c>
      <c r="AY351" s="36">
        <f t="shared" si="166"/>
        <v>0</v>
      </c>
      <c r="AZ351" s="36">
        <f t="shared" si="167"/>
        <v>2537.8020000000001</v>
      </c>
    </row>
    <row r="352" spans="1:52" ht="14.45" x14ac:dyDescent="0.3">
      <c r="A352" s="5" t="s">
        <v>7</v>
      </c>
      <c r="B352" s="5" t="s">
        <v>8</v>
      </c>
      <c r="C352" s="5" t="s">
        <v>1355</v>
      </c>
      <c r="D352" s="2" t="s">
        <v>408</v>
      </c>
      <c r="E352" s="2" t="s">
        <v>88</v>
      </c>
      <c r="F352" s="2" t="s">
        <v>16</v>
      </c>
      <c r="G352" s="2" t="s">
        <v>17</v>
      </c>
      <c r="H352" s="2" t="s">
        <v>13</v>
      </c>
      <c r="I352" s="18">
        <v>1122.943</v>
      </c>
      <c r="J352" s="18">
        <v>418071.49</v>
      </c>
      <c r="K352" s="18">
        <v>409874.01</v>
      </c>
      <c r="L352" s="18">
        <v>8197.48</v>
      </c>
      <c r="M352" s="18"/>
      <c r="N352" s="18"/>
      <c r="O352" s="18"/>
      <c r="P352" s="18"/>
      <c r="Q352" s="18"/>
      <c r="R352" s="18"/>
      <c r="S352" s="18"/>
      <c r="T352" s="18"/>
      <c r="U352" s="18"/>
      <c r="V352" s="18"/>
      <c r="W352" s="18"/>
      <c r="X352" s="18"/>
      <c r="Y352" s="18"/>
      <c r="Z352" s="18">
        <v>8197.48</v>
      </c>
      <c r="AA352" s="18"/>
      <c r="AB352" s="14">
        <f t="shared" si="150"/>
        <v>0</v>
      </c>
      <c r="AC352" s="14">
        <f t="shared" si="151"/>
        <v>0</v>
      </c>
      <c r="AD352" s="14">
        <f t="shared" si="152"/>
        <v>0</v>
      </c>
      <c r="AE352" s="14">
        <f t="shared" si="153"/>
        <v>0</v>
      </c>
      <c r="AF352" s="14">
        <f t="shared" si="154"/>
        <v>0</v>
      </c>
      <c r="AG352" s="14">
        <f t="shared" si="155"/>
        <v>0</v>
      </c>
      <c r="AH352" s="14">
        <f t="shared" si="156"/>
        <v>0</v>
      </c>
      <c r="AI352" s="14">
        <f t="shared" si="157"/>
        <v>0</v>
      </c>
      <c r="AJ352" s="14">
        <f t="shared" si="158"/>
        <v>0</v>
      </c>
      <c r="AK352" s="14">
        <f t="shared" si="159"/>
        <v>0</v>
      </c>
      <c r="AL352" s="14">
        <f t="shared" si="160"/>
        <v>0</v>
      </c>
      <c r="AM352" s="14">
        <f t="shared" si="161"/>
        <v>0</v>
      </c>
      <c r="AN352" s="14">
        <f t="shared" si="162"/>
        <v>0</v>
      </c>
      <c r="AO352" s="14">
        <f t="shared" si="163"/>
        <v>0.02</v>
      </c>
      <c r="AP352" s="14">
        <f t="shared" si="164"/>
        <v>0</v>
      </c>
      <c r="AQ352" s="25">
        <f t="shared" si="168"/>
        <v>0.02</v>
      </c>
      <c r="AR352" s="27">
        <f t="shared" si="169"/>
        <v>0</v>
      </c>
      <c r="AS352" s="27">
        <f t="shared" si="170"/>
        <v>0</v>
      </c>
      <c r="AT352" s="27">
        <f t="shared" si="171"/>
        <v>8197.4802</v>
      </c>
      <c r="AU352" s="30"/>
      <c r="AV352" s="30"/>
      <c r="AW352" s="30">
        <f t="shared" si="179"/>
        <v>49184.881199999996</v>
      </c>
      <c r="AX352" s="36">
        <f t="shared" si="165"/>
        <v>0</v>
      </c>
      <c r="AY352" s="36">
        <f t="shared" si="166"/>
        <v>0</v>
      </c>
      <c r="AZ352" s="36">
        <f t="shared" si="167"/>
        <v>40987.400999999998</v>
      </c>
    </row>
    <row r="353" spans="1:52" ht="14.45" x14ac:dyDescent="0.3">
      <c r="A353" s="5" t="s">
        <v>7</v>
      </c>
      <c r="B353" s="5" t="s">
        <v>8</v>
      </c>
      <c r="C353" s="5" t="s">
        <v>1355</v>
      </c>
      <c r="D353" s="2" t="s">
        <v>409</v>
      </c>
      <c r="E353" s="2" t="s">
        <v>88</v>
      </c>
      <c r="F353" s="2" t="s">
        <v>16</v>
      </c>
      <c r="G353" s="2" t="s">
        <v>17</v>
      </c>
      <c r="H353" s="2" t="s">
        <v>13</v>
      </c>
      <c r="I353" s="18">
        <v>232.85400000000001</v>
      </c>
      <c r="J353" s="18">
        <v>86691.569999999992</v>
      </c>
      <c r="K353" s="18">
        <v>84991.73000000001</v>
      </c>
      <c r="L353" s="18">
        <v>1699.8400000000001</v>
      </c>
      <c r="M353" s="18"/>
      <c r="N353" s="18"/>
      <c r="O353" s="18"/>
      <c r="P353" s="18"/>
      <c r="Q353" s="18"/>
      <c r="R353" s="18"/>
      <c r="S353" s="18"/>
      <c r="T353" s="18"/>
      <c r="U353" s="18"/>
      <c r="V353" s="18"/>
      <c r="W353" s="18"/>
      <c r="X353" s="18"/>
      <c r="Y353" s="18"/>
      <c r="Z353" s="18">
        <v>1699.8400000000001</v>
      </c>
      <c r="AA353" s="18"/>
      <c r="AB353" s="14">
        <f t="shared" si="150"/>
        <v>0</v>
      </c>
      <c r="AC353" s="14">
        <f t="shared" si="151"/>
        <v>0</v>
      </c>
      <c r="AD353" s="14">
        <f t="shared" si="152"/>
        <v>0</v>
      </c>
      <c r="AE353" s="14">
        <f t="shared" si="153"/>
        <v>0</v>
      </c>
      <c r="AF353" s="14">
        <f t="shared" si="154"/>
        <v>0</v>
      </c>
      <c r="AG353" s="14">
        <f t="shared" si="155"/>
        <v>0</v>
      </c>
      <c r="AH353" s="14">
        <f t="shared" si="156"/>
        <v>0</v>
      </c>
      <c r="AI353" s="14">
        <f t="shared" si="157"/>
        <v>0</v>
      </c>
      <c r="AJ353" s="14">
        <f t="shared" si="158"/>
        <v>0</v>
      </c>
      <c r="AK353" s="14">
        <f t="shared" si="159"/>
        <v>0</v>
      </c>
      <c r="AL353" s="14">
        <f t="shared" si="160"/>
        <v>0</v>
      </c>
      <c r="AM353" s="14">
        <f t="shared" si="161"/>
        <v>0</v>
      </c>
      <c r="AN353" s="14">
        <f t="shared" si="162"/>
        <v>0</v>
      </c>
      <c r="AO353" s="14">
        <f t="shared" si="163"/>
        <v>0.02</v>
      </c>
      <c r="AP353" s="14">
        <f t="shared" si="164"/>
        <v>0</v>
      </c>
      <c r="AQ353" s="25">
        <f t="shared" si="168"/>
        <v>0.02</v>
      </c>
      <c r="AR353" s="27">
        <f t="shared" si="169"/>
        <v>0</v>
      </c>
      <c r="AS353" s="27">
        <f t="shared" si="170"/>
        <v>0</v>
      </c>
      <c r="AT353" s="27">
        <f t="shared" si="171"/>
        <v>1699.8346000000001</v>
      </c>
      <c r="AU353" s="30"/>
      <c r="AV353" s="30"/>
      <c r="AW353" s="30">
        <f t="shared" si="179"/>
        <v>10199.007600000001</v>
      </c>
      <c r="AX353" s="36">
        <f t="shared" si="165"/>
        <v>0</v>
      </c>
      <c r="AY353" s="36">
        <f t="shared" si="166"/>
        <v>0</v>
      </c>
      <c r="AZ353" s="36">
        <f t="shared" si="167"/>
        <v>8499.1730000000007</v>
      </c>
    </row>
    <row r="354" spans="1:52" ht="14.45" x14ac:dyDescent="0.3">
      <c r="A354" s="5" t="s">
        <v>7</v>
      </c>
      <c r="B354" s="5" t="s">
        <v>8</v>
      </c>
      <c r="C354" s="5" t="s">
        <v>1355</v>
      </c>
      <c r="D354" s="2" t="s">
        <v>410</v>
      </c>
      <c r="E354" s="2" t="s">
        <v>88</v>
      </c>
      <c r="F354" s="2" t="s">
        <v>16</v>
      </c>
      <c r="G354" s="2" t="s">
        <v>17</v>
      </c>
      <c r="H354" s="2" t="s">
        <v>13</v>
      </c>
      <c r="I354" s="18">
        <v>1346.75</v>
      </c>
      <c r="J354" s="18">
        <v>501393.48</v>
      </c>
      <c r="K354" s="18">
        <v>491562.23999999999</v>
      </c>
      <c r="L354" s="18">
        <v>9831.2399999999961</v>
      </c>
      <c r="M354" s="18"/>
      <c r="N354" s="18"/>
      <c r="O354" s="18"/>
      <c r="P354" s="18"/>
      <c r="Q354" s="18"/>
      <c r="R354" s="18"/>
      <c r="S354" s="18"/>
      <c r="T354" s="18"/>
      <c r="U354" s="18"/>
      <c r="V354" s="18"/>
      <c r="W354" s="18"/>
      <c r="X354" s="18"/>
      <c r="Y354" s="18"/>
      <c r="Z354" s="18">
        <v>9831.2399999999961</v>
      </c>
      <c r="AA354" s="18"/>
      <c r="AB354" s="14">
        <f t="shared" si="150"/>
        <v>0</v>
      </c>
      <c r="AC354" s="14">
        <f t="shared" si="151"/>
        <v>0</v>
      </c>
      <c r="AD354" s="14">
        <f t="shared" si="152"/>
        <v>0</v>
      </c>
      <c r="AE354" s="14">
        <f t="shared" si="153"/>
        <v>0</v>
      </c>
      <c r="AF354" s="14">
        <f t="shared" si="154"/>
        <v>0</v>
      </c>
      <c r="AG354" s="14">
        <f t="shared" si="155"/>
        <v>0</v>
      </c>
      <c r="AH354" s="14">
        <f t="shared" si="156"/>
        <v>0</v>
      </c>
      <c r="AI354" s="14">
        <f t="shared" si="157"/>
        <v>0</v>
      </c>
      <c r="AJ354" s="14">
        <f t="shared" si="158"/>
        <v>0</v>
      </c>
      <c r="AK354" s="14">
        <f t="shared" si="159"/>
        <v>0</v>
      </c>
      <c r="AL354" s="14">
        <f t="shared" si="160"/>
        <v>0</v>
      </c>
      <c r="AM354" s="14">
        <f t="shared" si="161"/>
        <v>0</v>
      </c>
      <c r="AN354" s="14">
        <f t="shared" si="162"/>
        <v>0</v>
      </c>
      <c r="AO354" s="14">
        <f t="shared" si="163"/>
        <v>0.02</v>
      </c>
      <c r="AP354" s="14">
        <f t="shared" si="164"/>
        <v>0</v>
      </c>
      <c r="AQ354" s="25">
        <f t="shared" si="168"/>
        <v>0.02</v>
      </c>
      <c r="AR354" s="27">
        <f t="shared" si="169"/>
        <v>0</v>
      </c>
      <c r="AS354" s="27">
        <f t="shared" si="170"/>
        <v>0</v>
      </c>
      <c r="AT354" s="27">
        <f t="shared" si="171"/>
        <v>9831.2448000000004</v>
      </c>
      <c r="AU354" s="30"/>
      <c r="AV354" s="30"/>
      <c r="AW354" s="30">
        <f t="shared" si="179"/>
        <v>58987.468799999995</v>
      </c>
      <c r="AX354" s="36">
        <f t="shared" si="165"/>
        <v>0</v>
      </c>
      <c r="AY354" s="36">
        <f t="shared" si="166"/>
        <v>0</v>
      </c>
      <c r="AZ354" s="36">
        <f t="shared" si="167"/>
        <v>49156.223999999995</v>
      </c>
    </row>
    <row r="355" spans="1:52" ht="14.45" x14ac:dyDescent="0.3">
      <c r="A355" s="5" t="s">
        <v>7</v>
      </c>
      <c r="B355" s="5" t="s">
        <v>8</v>
      </c>
      <c r="C355" s="5" t="s">
        <v>1355</v>
      </c>
      <c r="D355" s="2" t="s">
        <v>411</v>
      </c>
      <c r="E355" s="2" t="s">
        <v>88</v>
      </c>
      <c r="F355" s="2" t="s">
        <v>16</v>
      </c>
      <c r="G355" s="2" t="s">
        <v>17</v>
      </c>
      <c r="H355" s="2" t="s">
        <v>13</v>
      </c>
      <c r="I355" s="18">
        <v>105.086</v>
      </c>
      <c r="J355" s="18">
        <v>39123.509999999995</v>
      </c>
      <c r="K355" s="18">
        <v>38356.379999999997</v>
      </c>
      <c r="L355" s="18">
        <v>767.13</v>
      </c>
      <c r="M355" s="18"/>
      <c r="N355" s="18"/>
      <c r="O355" s="18"/>
      <c r="P355" s="18"/>
      <c r="Q355" s="18"/>
      <c r="R355" s="18"/>
      <c r="S355" s="18"/>
      <c r="T355" s="18"/>
      <c r="U355" s="18"/>
      <c r="V355" s="18"/>
      <c r="W355" s="18"/>
      <c r="X355" s="18"/>
      <c r="Y355" s="18"/>
      <c r="Z355" s="18">
        <v>767.13</v>
      </c>
      <c r="AA355" s="18"/>
      <c r="AB355" s="14">
        <f t="shared" si="150"/>
        <v>0</v>
      </c>
      <c r="AC355" s="14">
        <f t="shared" si="151"/>
        <v>0</v>
      </c>
      <c r="AD355" s="14">
        <f t="shared" si="152"/>
        <v>0</v>
      </c>
      <c r="AE355" s="14">
        <f t="shared" si="153"/>
        <v>0</v>
      </c>
      <c r="AF355" s="14">
        <f t="shared" si="154"/>
        <v>0</v>
      </c>
      <c r="AG355" s="14">
        <f t="shared" si="155"/>
        <v>0</v>
      </c>
      <c r="AH355" s="14">
        <f t="shared" si="156"/>
        <v>0</v>
      </c>
      <c r="AI355" s="14">
        <f t="shared" si="157"/>
        <v>0</v>
      </c>
      <c r="AJ355" s="14">
        <f t="shared" si="158"/>
        <v>0</v>
      </c>
      <c r="AK355" s="14">
        <f t="shared" si="159"/>
        <v>0</v>
      </c>
      <c r="AL355" s="14">
        <f t="shared" si="160"/>
        <v>0</v>
      </c>
      <c r="AM355" s="14">
        <f t="shared" si="161"/>
        <v>0</v>
      </c>
      <c r="AN355" s="14">
        <f t="shared" si="162"/>
        <v>0</v>
      </c>
      <c r="AO355" s="14">
        <f t="shared" si="163"/>
        <v>0.02</v>
      </c>
      <c r="AP355" s="14">
        <f t="shared" si="164"/>
        <v>0</v>
      </c>
      <c r="AQ355" s="25">
        <f t="shared" si="168"/>
        <v>0.02</v>
      </c>
      <c r="AR355" s="27">
        <f t="shared" si="169"/>
        <v>0</v>
      </c>
      <c r="AS355" s="27">
        <f t="shared" si="170"/>
        <v>0</v>
      </c>
      <c r="AT355" s="27">
        <f t="shared" si="171"/>
        <v>767.12759999999992</v>
      </c>
      <c r="AU355" s="30"/>
      <c r="AV355" s="30"/>
      <c r="AW355" s="30">
        <f t="shared" si="179"/>
        <v>4602.7655999999997</v>
      </c>
      <c r="AX355" s="36">
        <f t="shared" si="165"/>
        <v>0</v>
      </c>
      <c r="AY355" s="36">
        <f t="shared" si="166"/>
        <v>0</v>
      </c>
      <c r="AZ355" s="36">
        <f t="shared" si="167"/>
        <v>3835.6379999999999</v>
      </c>
    </row>
    <row r="356" spans="1:52" ht="14.45" x14ac:dyDescent="0.3">
      <c r="A356" s="5" t="s">
        <v>7</v>
      </c>
      <c r="B356" s="5" t="s">
        <v>8</v>
      </c>
      <c r="C356" s="5" t="s">
        <v>1355</v>
      </c>
      <c r="D356" s="2" t="s">
        <v>412</v>
      </c>
      <c r="E356" s="2" t="s">
        <v>88</v>
      </c>
      <c r="F356" s="2" t="s">
        <v>16</v>
      </c>
      <c r="G356" s="2" t="s">
        <v>17</v>
      </c>
      <c r="H356" s="2" t="s">
        <v>13</v>
      </c>
      <c r="I356" s="18">
        <v>304.98599999999999</v>
      </c>
      <c r="J356" s="18">
        <v>113546.30000000002</v>
      </c>
      <c r="K356" s="18">
        <v>111319.91</v>
      </c>
      <c r="L356" s="18">
        <v>2226.39</v>
      </c>
      <c r="M356" s="18"/>
      <c r="N356" s="18"/>
      <c r="O356" s="18"/>
      <c r="P356" s="18"/>
      <c r="Q356" s="18"/>
      <c r="R356" s="18"/>
      <c r="S356" s="18"/>
      <c r="T356" s="18"/>
      <c r="U356" s="18"/>
      <c r="V356" s="18"/>
      <c r="W356" s="18"/>
      <c r="X356" s="18"/>
      <c r="Y356" s="18"/>
      <c r="Z356" s="18">
        <v>2226.39</v>
      </c>
      <c r="AA356" s="18"/>
      <c r="AB356" s="14">
        <f t="shared" si="150"/>
        <v>0</v>
      </c>
      <c r="AC356" s="14">
        <f t="shared" si="151"/>
        <v>0</v>
      </c>
      <c r="AD356" s="14">
        <f t="shared" si="152"/>
        <v>0</v>
      </c>
      <c r="AE356" s="14">
        <f t="shared" si="153"/>
        <v>0</v>
      </c>
      <c r="AF356" s="14">
        <f t="shared" si="154"/>
        <v>0</v>
      </c>
      <c r="AG356" s="14">
        <f t="shared" si="155"/>
        <v>0</v>
      </c>
      <c r="AH356" s="14">
        <f t="shared" si="156"/>
        <v>0</v>
      </c>
      <c r="AI356" s="14">
        <f t="shared" si="157"/>
        <v>0</v>
      </c>
      <c r="AJ356" s="14">
        <f t="shared" si="158"/>
        <v>0</v>
      </c>
      <c r="AK356" s="14">
        <f t="shared" si="159"/>
        <v>0</v>
      </c>
      <c r="AL356" s="14">
        <f t="shared" si="160"/>
        <v>0</v>
      </c>
      <c r="AM356" s="14">
        <f t="shared" si="161"/>
        <v>0</v>
      </c>
      <c r="AN356" s="14">
        <f t="shared" si="162"/>
        <v>0</v>
      </c>
      <c r="AO356" s="14">
        <f t="shared" si="163"/>
        <v>0.02</v>
      </c>
      <c r="AP356" s="14">
        <f t="shared" si="164"/>
        <v>0</v>
      </c>
      <c r="AQ356" s="25">
        <f t="shared" si="168"/>
        <v>0.02</v>
      </c>
      <c r="AR356" s="27">
        <f t="shared" si="169"/>
        <v>0</v>
      </c>
      <c r="AS356" s="27">
        <f t="shared" si="170"/>
        <v>0</v>
      </c>
      <c r="AT356" s="27">
        <f t="shared" si="171"/>
        <v>2226.3982000000001</v>
      </c>
      <c r="AU356" s="30"/>
      <c r="AV356" s="30"/>
      <c r="AW356" s="30">
        <f t="shared" si="179"/>
        <v>13358.3892</v>
      </c>
      <c r="AX356" s="36">
        <f t="shared" si="165"/>
        <v>0</v>
      </c>
      <c r="AY356" s="36">
        <f t="shared" si="166"/>
        <v>0</v>
      </c>
      <c r="AZ356" s="36">
        <f t="shared" si="167"/>
        <v>11131.991</v>
      </c>
    </row>
    <row r="357" spans="1:52" ht="14.45" x14ac:dyDescent="0.3">
      <c r="A357" s="5" t="s">
        <v>7</v>
      </c>
      <c r="B357" s="5" t="s">
        <v>8</v>
      </c>
      <c r="C357" s="5" t="s">
        <v>1355</v>
      </c>
      <c r="D357" s="2" t="s">
        <v>413</v>
      </c>
      <c r="E357" s="2" t="s">
        <v>88</v>
      </c>
      <c r="F357" s="2" t="s">
        <v>16</v>
      </c>
      <c r="G357" s="2" t="s">
        <v>17</v>
      </c>
      <c r="H357" s="2" t="s">
        <v>13</v>
      </c>
      <c r="I357" s="18">
        <v>2092.41</v>
      </c>
      <c r="J357" s="18">
        <v>779003.75</v>
      </c>
      <c r="K357" s="18">
        <v>763729.15000000014</v>
      </c>
      <c r="L357" s="18">
        <v>15274.599999999999</v>
      </c>
      <c r="M357" s="18"/>
      <c r="N357" s="18"/>
      <c r="O357" s="18"/>
      <c r="P357" s="18"/>
      <c r="Q357" s="18"/>
      <c r="R357" s="18"/>
      <c r="S357" s="18"/>
      <c r="T357" s="18"/>
      <c r="U357" s="18"/>
      <c r="V357" s="18"/>
      <c r="W357" s="18"/>
      <c r="X357" s="18"/>
      <c r="Y357" s="18"/>
      <c r="Z357" s="18">
        <v>15274.599999999999</v>
      </c>
      <c r="AA357" s="18"/>
      <c r="AB357" s="14">
        <f t="shared" si="150"/>
        <v>0</v>
      </c>
      <c r="AC357" s="14">
        <f t="shared" si="151"/>
        <v>0</v>
      </c>
      <c r="AD357" s="14">
        <f t="shared" si="152"/>
        <v>0</v>
      </c>
      <c r="AE357" s="14">
        <f t="shared" si="153"/>
        <v>0</v>
      </c>
      <c r="AF357" s="14">
        <f t="shared" si="154"/>
        <v>0</v>
      </c>
      <c r="AG357" s="14">
        <f t="shared" si="155"/>
        <v>0</v>
      </c>
      <c r="AH357" s="14">
        <f t="shared" si="156"/>
        <v>0</v>
      </c>
      <c r="AI357" s="14">
        <f t="shared" si="157"/>
        <v>0</v>
      </c>
      <c r="AJ357" s="14">
        <f t="shared" si="158"/>
        <v>0</v>
      </c>
      <c r="AK357" s="14">
        <f t="shared" si="159"/>
        <v>0</v>
      </c>
      <c r="AL357" s="14">
        <f t="shared" si="160"/>
        <v>0</v>
      </c>
      <c r="AM357" s="14">
        <f t="shared" si="161"/>
        <v>0</v>
      </c>
      <c r="AN357" s="14">
        <f t="shared" si="162"/>
        <v>0</v>
      </c>
      <c r="AO357" s="14">
        <f t="shared" si="163"/>
        <v>0.02</v>
      </c>
      <c r="AP357" s="14">
        <f t="shared" si="164"/>
        <v>0</v>
      </c>
      <c r="AQ357" s="25">
        <f t="shared" si="168"/>
        <v>0.02</v>
      </c>
      <c r="AR357" s="27">
        <f t="shared" si="169"/>
        <v>0</v>
      </c>
      <c r="AS357" s="27">
        <f t="shared" si="170"/>
        <v>0</v>
      </c>
      <c r="AT357" s="27">
        <f t="shared" si="171"/>
        <v>15274.583000000002</v>
      </c>
      <c r="AU357" s="30"/>
      <c r="AV357" s="30"/>
      <c r="AW357" s="30">
        <f t="shared" si="179"/>
        <v>91647.498000000007</v>
      </c>
      <c r="AX357" s="36">
        <f t="shared" si="165"/>
        <v>0</v>
      </c>
      <c r="AY357" s="36">
        <f t="shared" si="166"/>
        <v>0</v>
      </c>
      <c r="AZ357" s="36">
        <f t="shared" si="167"/>
        <v>76372.915000000008</v>
      </c>
    </row>
    <row r="358" spans="1:52" ht="14.45" x14ac:dyDescent="0.3">
      <c r="A358" s="5" t="s">
        <v>7</v>
      </c>
      <c r="B358" s="5" t="s">
        <v>8</v>
      </c>
      <c r="C358" s="5" t="s">
        <v>1355</v>
      </c>
      <c r="D358" s="2" t="s">
        <v>414</v>
      </c>
      <c r="E358" s="2" t="s">
        <v>78</v>
      </c>
      <c r="F358" s="2" t="s">
        <v>11</v>
      </c>
      <c r="G358" s="2" t="s">
        <v>12</v>
      </c>
      <c r="H358" s="2" t="s">
        <v>13</v>
      </c>
      <c r="I358" s="18">
        <v>1442.9</v>
      </c>
      <c r="J358" s="18">
        <v>328939.59999999998</v>
      </c>
      <c r="K358" s="18">
        <v>316288.08</v>
      </c>
      <c r="L358" s="18">
        <v>12651.52</v>
      </c>
      <c r="M358" s="18"/>
      <c r="N358" s="18"/>
      <c r="O358" s="18"/>
      <c r="P358" s="18"/>
      <c r="Q358" s="18"/>
      <c r="R358" s="18"/>
      <c r="S358" s="18">
        <v>12651.52</v>
      </c>
      <c r="T358" s="18"/>
      <c r="U358" s="18"/>
      <c r="V358" s="18"/>
      <c r="W358" s="18"/>
      <c r="X358" s="18"/>
      <c r="Y358" s="18"/>
      <c r="Z358" s="18"/>
      <c r="AA358" s="18"/>
      <c r="AB358" s="14">
        <f t="shared" si="150"/>
        <v>0</v>
      </c>
      <c r="AC358" s="14">
        <f t="shared" si="151"/>
        <v>0</v>
      </c>
      <c r="AD358" s="14">
        <f t="shared" si="152"/>
        <v>0</v>
      </c>
      <c r="AE358" s="14">
        <f t="shared" si="153"/>
        <v>0</v>
      </c>
      <c r="AF358" s="14">
        <f t="shared" si="154"/>
        <v>0</v>
      </c>
      <c r="AG358" s="14">
        <f t="shared" si="155"/>
        <v>0</v>
      </c>
      <c r="AH358" s="14">
        <f t="shared" si="156"/>
        <v>0.04</v>
      </c>
      <c r="AI358" s="14">
        <f t="shared" si="157"/>
        <v>0</v>
      </c>
      <c r="AJ358" s="14">
        <f t="shared" si="158"/>
        <v>0</v>
      </c>
      <c r="AK358" s="14">
        <f t="shared" si="159"/>
        <v>0</v>
      </c>
      <c r="AL358" s="14">
        <f t="shared" si="160"/>
        <v>0</v>
      </c>
      <c r="AM358" s="14">
        <f t="shared" si="161"/>
        <v>0</v>
      </c>
      <c r="AN358" s="14">
        <f t="shared" si="162"/>
        <v>0</v>
      </c>
      <c r="AO358" s="14">
        <f t="shared" si="163"/>
        <v>0</v>
      </c>
      <c r="AP358" s="14">
        <f t="shared" si="164"/>
        <v>0</v>
      </c>
      <c r="AQ358" s="25">
        <f t="shared" si="168"/>
        <v>0.04</v>
      </c>
      <c r="AR358" s="27">
        <f t="shared" si="169"/>
        <v>0</v>
      </c>
      <c r="AS358" s="27">
        <f t="shared" si="170"/>
        <v>12651.523200000001</v>
      </c>
      <c r="AT358" s="27">
        <f t="shared" si="171"/>
        <v>0</v>
      </c>
      <c r="AU358" s="30">
        <f>K358*$AU$2</f>
        <v>18977.284800000001</v>
      </c>
      <c r="AV358" s="30">
        <f>K358*$AV$2</f>
        <v>18977.284800000001</v>
      </c>
      <c r="AW358" s="30"/>
      <c r="AX358" s="36">
        <f t="shared" si="165"/>
        <v>18977.284800000001</v>
      </c>
      <c r="AY358" s="36">
        <f t="shared" si="166"/>
        <v>6325.7615999999998</v>
      </c>
      <c r="AZ358" s="36">
        <f t="shared" si="167"/>
        <v>0</v>
      </c>
    </row>
    <row r="359" spans="1:52" ht="14.45" x14ac:dyDescent="0.3">
      <c r="A359" s="5" t="s">
        <v>7</v>
      </c>
      <c r="B359" s="5" t="s">
        <v>8</v>
      </c>
      <c r="C359" s="5" t="s">
        <v>1355</v>
      </c>
      <c r="D359" s="2" t="s">
        <v>415</v>
      </c>
      <c r="E359" s="2" t="s">
        <v>88</v>
      </c>
      <c r="F359" s="2" t="s">
        <v>16</v>
      </c>
      <c r="G359" s="2" t="s">
        <v>17</v>
      </c>
      <c r="H359" s="2" t="s">
        <v>13</v>
      </c>
      <c r="I359" s="18">
        <v>152.31300000000002</v>
      </c>
      <c r="J359" s="18">
        <v>56706.14</v>
      </c>
      <c r="K359" s="18">
        <v>55594.25</v>
      </c>
      <c r="L359" s="18">
        <v>1111.8899999999999</v>
      </c>
      <c r="M359" s="18"/>
      <c r="N359" s="18"/>
      <c r="O359" s="18"/>
      <c r="P359" s="18"/>
      <c r="Q359" s="18"/>
      <c r="R359" s="18"/>
      <c r="S359" s="18"/>
      <c r="T359" s="18"/>
      <c r="U359" s="18"/>
      <c r="V359" s="18"/>
      <c r="W359" s="18"/>
      <c r="X359" s="18"/>
      <c r="Y359" s="18"/>
      <c r="Z359" s="18">
        <v>1111.8899999999999</v>
      </c>
      <c r="AA359" s="18"/>
      <c r="AB359" s="14">
        <f t="shared" si="150"/>
        <v>0</v>
      </c>
      <c r="AC359" s="14">
        <f t="shared" si="151"/>
        <v>0</v>
      </c>
      <c r="AD359" s="14">
        <f t="shared" si="152"/>
        <v>0</v>
      </c>
      <c r="AE359" s="14">
        <f t="shared" si="153"/>
        <v>0</v>
      </c>
      <c r="AF359" s="14">
        <f t="shared" si="154"/>
        <v>0</v>
      </c>
      <c r="AG359" s="14">
        <f t="shared" si="155"/>
        <v>0</v>
      </c>
      <c r="AH359" s="14">
        <f t="shared" si="156"/>
        <v>0</v>
      </c>
      <c r="AI359" s="14">
        <f t="shared" si="157"/>
        <v>0</v>
      </c>
      <c r="AJ359" s="14">
        <f t="shared" si="158"/>
        <v>0</v>
      </c>
      <c r="AK359" s="14">
        <f t="shared" si="159"/>
        <v>0</v>
      </c>
      <c r="AL359" s="14">
        <f t="shared" si="160"/>
        <v>0</v>
      </c>
      <c r="AM359" s="14">
        <f t="shared" si="161"/>
        <v>0</v>
      </c>
      <c r="AN359" s="14">
        <f t="shared" si="162"/>
        <v>0</v>
      </c>
      <c r="AO359" s="14">
        <f t="shared" si="163"/>
        <v>0.02</v>
      </c>
      <c r="AP359" s="14">
        <f t="shared" si="164"/>
        <v>0</v>
      </c>
      <c r="AQ359" s="25">
        <f t="shared" si="168"/>
        <v>0.02</v>
      </c>
      <c r="AR359" s="27">
        <f t="shared" si="169"/>
        <v>0</v>
      </c>
      <c r="AS359" s="27">
        <f t="shared" si="170"/>
        <v>0</v>
      </c>
      <c r="AT359" s="27">
        <f t="shared" si="171"/>
        <v>1111.885</v>
      </c>
      <c r="AU359" s="30"/>
      <c r="AV359" s="30"/>
      <c r="AW359" s="30">
        <f t="shared" ref="AW359:AW363" si="180">K359*$AU$1</f>
        <v>6671.3099999999995</v>
      </c>
      <c r="AX359" s="36">
        <f t="shared" si="165"/>
        <v>0</v>
      </c>
      <c r="AY359" s="36">
        <f t="shared" si="166"/>
        <v>0</v>
      </c>
      <c r="AZ359" s="36">
        <f t="shared" si="167"/>
        <v>5559.4249999999993</v>
      </c>
    </row>
    <row r="360" spans="1:52" ht="14.45" x14ac:dyDescent="0.3">
      <c r="A360" s="5" t="s">
        <v>7</v>
      </c>
      <c r="B360" s="5" t="s">
        <v>8</v>
      </c>
      <c r="C360" s="5" t="s">
        <v>1355</v>
      </c>
      <c r="D360" s="2" t="s">
        <v>416</v>
      </c>
      <c r="E360" s="2" t="s">
        <v>88</v>
      </c>
      <c r="F360" s="2" t="s">
        <v>16</v>
      </c>
      <c r="G360" s="2" t="s">
        <v>17</v>
      </c>
      <c r="H360" s="2" t="s">
        <v>13</v>
      </c>
      <c r="I360" s="18">
        <v>2026.6399999999999</v>
      </c>
      <c r="J360" s="18">
        <v>754518.03999999992</v>
      </c>
      <c r="K360" s="18">
        <v>739723.57000000007</v>
      </c>
      <c r="L360" s="18">
        <v>14794.470000000001</v>
      </c>
      <c r="M360" s="18"/>
      <c r="N360" s="18"/>
      <c r="O360" s="18"/>
      <c r="P360" s="18"/>
      <c r="Q360" s="18"/>
      <c r="R360" s="18"/>
      <c r="S360" s="18"/>
      <c r="T360" s="18"/>
      <c r="U360" s="18"/>
      <c r="V360" s="18"/>
      <c r="W360" s="18"/>
      <c r="X360" s="18"/>
      <c r="Y360" s="18"/>
      <c r="Z360" s="18">
        <v>14794.470000000001</v>
      </c>
      <c r="AA360" s="18"/>
      <c r="AB360" s="14">
        <f t="shared" si="150"/>
        <v>0</v>
      </c>
      <c r="AC360" s="14">
        <f t="shared" si="151"/>
        <v>0</v>
      </c>
      <c r="AD360" s="14">
        <f t="shared" si="152"/>
        <v>0</v>
      </c>
      <c r="AE360" s="14">
        <f t="shared" si="153"/>
        <v>0</v>
      </c>
      <c r="AF360" s="14">
        <f t="shared" si="154"/>
        <v>0</v>
      </c>
      <c r="AG360" s="14">
        <f t="shared" si="155"/>
        <v>0</v>
      </c>
      <c r="AH360" s="14">
        <f t="shared" si="156"/>
        <v>0</v>
      </c>
      <c r="AI360" s="14">
        <f t="shared" si="157"/>
        <v>0</v>
      </c>
      <c r="AJ360" s="14">
        <f t="shared" si="158"/>
        <v>0</v>
      </c>
      <c r="AK360" s="14">
        <f t="shared" si="159"/>
        <v>0</v>
      </c>
      <c r="AL360" s="14">
        <f t="shared" si="160"/>
        <v>0</v>
      </c>
      <c r="AM360" s="14">
        <f t="shared" si="161"/>
        <v>0</v>
      </c>
      <c r="AN360" s="14">
        <f t="shared" si="162"/>
        <v>0</v>
      </c>
      <c r="AO360" s="14">
        <f t="shared" si="163"/>
        <v>0.02</v>
      </c>
      <c r="AP360" s="14">
        <f t="shared" si="164"/>
        <v>0</v>
      </c>
      <c r="AQ360" s="25">
        <f t="shared" si="168"/>
        <v>0.02</v>
      </c>
      <c r="AR360" s="27">
        <f t="shared" si="169"/>
        <v>0</v>
      </c>
      <c r="AS360" s="27">
        <f t="shared" si="170"/>
        <v>0</v>
      </c>
      <c r="AT360" s="27">
        <f t="shared" si="171"/>
        <v>14794.471400000002</v>
      </c>
      <c r="AU360" s="30"/>
      <c r="AV360" s="30"/>
      <c r="AW360" s="30">
        <f t="shared" si="180"/>
        <v>88766.828399999999</v>
      </c>
      <c r="AX360" s="36">
        <f t="shared" si="165"/>
        <v>0</v>
      </c>
      <c r="AY360" s="36">
        <f t="shared" si="166"/>
        <v>0</v>
      </c>
      <c r="AZ360" s="36">
        <f t="shared" si="167"/>
        <v>73972.356999999989</v>
      </c>
    </row>
    <row r="361" spans="1:52" ht="14.45" x14ac:dyDescent="0.3">
      <c r="A361" s="5" t="s">
        <v>7</v>
      </c>
      <c r="B361" s="5" t="s">
        <v>8</v>
      </c>
      <c r="C361" s="5" t="s">
        <v>1355</v>
      </c>
      <c r="D361" s="2" t="s">
        <v>417</v>
      </c>
      <c r="E361" s="2" t="s">
        <v>76</v>
      </c>
      <c r="F361" s="2" t="s">
        <v>16</v>
      </c>
      <c r="G361" s="2" t="s">
        <v>20</v>
      </c>
      <c r="H361" s="2" t="s">
        <v>13</v>
      </c>
      <c r="I361" s="18">
        <v>1337.81</v>
      </c>
      <c r="J361" s="18">
        <v>290294.33999999997</v>
      </c>
      <c r="K361" s="18">
        <v>252979.81</v>
      </c>
      <c r="L361" s="18">
        <v>37314.53</v>
      </c>
      <c r="M361" s="18"/>
      <c r="N361" s="18">
        <v>31622.48</v>
      </c>
      <c r="O361" s="18"/>
      <c r="P361" s="18"/>
      <c r="Q361" s="18"/>
      <c r="R361" s="18"/>
      <c r="S361" s="18"/>
      <c r="T361" s="18"/>
      <c r="U361" s="18"/>
      <c r="V361" s="18"/>
      <c r="W361" s="18"/>
      <c r="X361" s="18"/>
      <c r="Y361" s="18"/>
      <c r="Z361" s="18">
        <v>5692.05</v>
      </c>
      <c r="AA361" s="18"/>
      <c r="AB361" s="14">
        <f t="shared" si="150"/>
        <v>0</v>
      </c>
      <c r="AC361" s="14">
        <f t="shared" si="151"/>
        <v>0.125</v>
      </c>
      <c r="AD361" s="14">
        <f t="shared" si="152"/>
        <v>0</v>
      </c>
      <c r="AE361" s="14">
        <f t="shared" si="153"/>
        <v>0</v>
      </c>
      <c r="AF361" s="14">
        <f t="shared" si="154"/>
        <v>0</v>
      </c>
      <c r="AG361" s="14">
        <f t="shared" si="155"/>
        <v>0</v>
      </c>
      <c r="AH361" s="14">
        <f t="shared" si="156"/>
        <v>0</v>
      </c>
      <c r="AI361" s="14">
        <f t="shared" si="157"/>
        <v>0</v>
      </c>
      <c r="AJ361" s="14">
        <f t="shared" si="158"/>
        <v>0</v>
      </c>
      <c r="AK361" s="14">
        <f t="shared" si="159"/>
        <v>0</v>
      </c>
      <c r="AL361" s="14">
        <f t="shared" si="160"/>
        <v>0</v>
      </c>
      <c r="AM361" s="14">
        <f t="shared" si="161"/>
        <v>0</v>
      </c>
      <c r="AN361" s="14">
        <f t="shared" si="162"/>
        <v>0</v>
      </c>
      <c r="AO361" s="14">
        <f t="shared" si="163"/>
        <v>0.02</v>
      </c>
      <c r="AP361" s="14">
        <f t="shared" si="164"/>
        <v>0</v>
      </c>
      <c r="AQ361" s="25">
        <f t="shared" si="168"/>
        <v>0.14499999999999999</v>
      </c>
      <c r="AR361" s="27">
        <f t="shared" si="169"/>
        <v>31622.47625</v>
      </c>
      <c r="AS361" s="27">
        <f t="shared" si="170"/>
        <v>0</v>
      </c>
      <c r="AT361" s="27">
        <f t="shared" si="171"/>
        <v>5059.5962</v>
      </c>
      <c r="AU361" s="30"/>
      <c r="AV361" s="30"/>
      <c r="AW361" s="30">
        <f t="shared" si="180"/>
        <v>30357.5772</v>
      </c>
      <c r="AX361" s="36">
        <f t="shared" si="165"/>
        <v>-31622.47625</v>
      </c>
      <c r="AY361" s="36">
        <f t="shared" si="166"/>
        <v>0</v>
      </c>
      <c r="AZ361" s="36">
        <f t="shared" si="167"/>
        <v>25297.981</v>
      </c>
    </row>
    <row r="362" spans="1:52" ht="14.45" x14ac:dyDescent="0.3">
      <c r="A362" s="5" t="s">
        <v>7</v>
      </c>
      <c r="B362" s="5" t="s">
        <v>8</v>
      </c>
      <c r="C362" s="5" t="s">
        <v>1355</v>
      </c>
      <c r="D362" s="2" t="s">
        <v>418</v>
      </c>
      <c r="E362" s="2" t="s">
        <v>76</v>
      </c>
      <c r="F362" s="2" t="s">
        <v>16</v>
      </c>
      <c r="G362" s="2" t="s">
        <v>20</v>
      </c>
      <c r="H362" s="2" t="s">
        <v>13</v>
      </c>
      <c r="I362" s="18">
        <v>2320.17</v>
      </c>
      <c r="J362" s="18">
        <v>588655.22</v>
      </c>
      <c r="K362" s="18">
        <v>512989.29000000004</v>
      </c>
      <c r="L362" s="18">
        <v>75665.930000000008</v>
      </c>
      <c r="M362" s="18"/>
      <c r="N362" s="18">
        <v>64123.67</v>
      </c>
      <c r="O362" s="18"/>
      <c r="P362" s="18"/>
      <c r="Q362" s="18"/>
      <c r="R362" s="18"/>
      <c r="S362" s="18"/>
      <c r="T362" s="18"/>
      <c r="U362" s="18"/>
      <c r="V362" s="18"/>
      <c r="W362" s="18"/>
      <c r="X362" s="18"/>
      <c r="Y362" s="18"/>
      <c r="Z362" s="18">
        <v>11542.26</v>
      </c>
      <c r="AA362" s="18"/>
      <c r="AB362" s="14">
        <f t="shared" si="150"/>
        <v>0</v>
      </c>
      <c r="AC362" s="14">
        <f t="shared" si="151"/>
        <v>0.125</v>
      </c>
      <c r="AD362" s="14">
        <f t="shared" si="152"/>
        <v>0</v>
      </c>
      <c r="AE362" s="14">
        <f t="shared" si="153"/>
        <v>0</v>
      </c>
      <c r="AF362" s="14">
        <f t="shared" si="154"/>
        <v>0</v>
      </c>
      <c r="AG362" s="14">
        <f t="shared" si="155"/>
        <v>0</v>
      </c>
      <c r="AH362" s="14">
        <f t="shared" si="156"/>
        <v>0</v>
      </c>
      <c r="AI362" s="14">
        <f t="shared" si="157"/>
        <v>0</v>
      </c>
      <c r="AJ362" s="14">
        <f t="shared" si="158"/>
        <v>0</v>
      </c>
      <c r="AK362" s="14">
        <f t="shared" si="159"/>
        <v>0</v>
      </c>
      <c r="AL362" s="14">
        <f t="shared" si="160"/>
        <v>0</v>
      </c>
      <c r="AM362" s="14">
        <f t="shared" si="161"/>
        <v>0</v>
      </c>
      <c r="AN362" s="14">
        <f t="shared" si="162"/>
        <v>0</v>
      </c>
      <c r="AO362" s="14">
        <f t="shared" si="163"/>
        <v>0.02</v>
      </c>
      <c r="AP362" s="14">
        <f t="shared" si="164"/>
        <v>0</v>
      </c>
      <c r="AQ362" s="25">
        <f t="shared" si="168"/>
        <v>0.14499999999999999</v>
      </c>
      <c r="AR362" s="27">
        <f t="shared" si="169"/>
        <v>64123.661250000005</v>
      </c>
      <c r="AS362" s="27">
        <f t="shared" si="170"/>
        <v>0</v>
      </c>
      <c r="AT362" s="27">
        <f t="shared" si="171"/>
        <v>10259.785800000001</v>
      </c>
      <c r="AU362" s="30"/>
      <c r="AV362" s="30"/>
      <c r="AW362" s="30">
        <f t="shared" si="180"/>
        <v>61558.714800000002</v>
      </c>
      <c r="AX362" s="36">
        <f t="shared" si="165"/>
        <v>-64123.661250000005</v>
      </c>
      <c r="AY362" s="36">
        <f t="shared" si="166"/>
        <v>0</v>
      </c>
      <c r="AZ362" s="36">
        <f t="shared" si="167"/>
        <v>51298.929000000004</v>
      </c>
    </row>
    <row r="363" spans="1:52" ht="14.45" x14ac:dyDescent="0.3">
      <c r="A363" s="5" t="s">
        <v>7</v>
      </c>
      <c r="B363" s="5" t="s">
        <v>8</v>
      </c>
      <c r="C363" s="5"/>
      <c r="D363" s="2" t="s">
        <v>419</v>
      </c>
      <c r="E363" s="2" t="s">
        <v>420</v>
      </c>
      <c r="F363" s="2" t="s">
        <v>16</v>
      </c>
      <c r="G363" s="2" t="s">
        <v>17</v>
      </c>
      <c r="H363" s="2" t="s">
        <v>13</v>
      </c>
      <c r="I363" s="18">
        <v>300</v>
      </c>
      <c r="J363" s="18">
        <v>145962</v>
      </c>
      <c r="K363" s="18">
        <v>135000</v>
      </c>
      <c r="L363" s="18">
        <v>10962</v>
      </c>
      <c r="M363" s="18">
        <v>8100</v>
      </c>
      <c r="N363" s="18"/>
      <c r="O363" s="18"/>
      <c r="P363" s="18"/>
      <c r="Q363" s="18"/>
      <c r="R363" s="18"/>
      <c r="S363" s="18"/>
      <c r="T363" s="18"/>
      <c r="U363" s="18"/>
      <c r="V363" s="18"/>
      <c r="W363" s="18"/>
      <c r="X363" s="18"/>
      <c r="Y363" s="18"/>
      <c r="Z363" s="18">
        <v>2862</v>
      </c>
      <c r="AA363" s="18"/>
      <c r="AB363" s="14">
        <f t="shared" si="150"/>
        <v>0.06</v>
      </c>
      <c r="AC363" s="14">
        <f t="shared" si="151"/>
        <v>0</v>
      </c>
      <c r="AD363" s="14">
        <f t="shared" si="152"/>
        <v>0</v>
      </c>
      <c r="AE363" s="14">
        <f t="shared" si="153"/>
        <v>0</v>
      </c>
      <c r="AF363" s="14">
        <f t="shared" si="154"/>
        <v>0</v>
      </c>
      <c r="AG363" s="14">
        <f t="shared" si="155"/>
        <v>0</v>
      </c>
      <c r="AH363" s="14">
        <f t="shared" si="156"/>
        <v>0</v>
      </c>
      <c r="AI363" s="14">
        <f t="shared" si="157"/>
        <v>0</v>
      </c>
      <c r="AJ363" s="14">
        <f t="shared" si="158"/>
        <v>0</v>
      </c>
      <c r="AK363" s="14">
        <f t="shared" si="159"/>
        <v>0</v>
      </c>
      <c r="AL363" s="14">
        <f t="shared" si="160"/>
        <v>0</v>
      </c>
      <c r="AM363" s="14">
        <f t="shared" si="161"/>
        <v>0</v>
      </c>
      <c r="AN363" s="14">
        <f t="shared" si="162"/>
        <v>0</v>
      </c>
      <c r="AO363" s="14">
        <f t="shared" si="163"/>
        <v>0.02</v>
      </c>
      <c r="AP363" s="14">
        <f t="shared" si="164"/>
        <v>0</v>
      </c>
      <c r="AQ363" s="25">
        <f t="shared" si="168"/>
        <v>0.08</v>
      </c>
      <c r="AR363" s="27">
        <f t="shared" si="169"/>
        <v>8100</v>
      </c>
      <c r="AS363" s="27">
        <f t="shared" si="170"/>
        <v>0</v>
      </c>
      <c r="AT363" s="27">
        <f t="shared" si="171"/>
        <v>2700</v>
      </c>
      <c r="AU363" s="30"/>
      <c r="AV363" s="30"/>
      <c r="AW363" s="30">
        <f t="shared" si="180"/>
        <v>16200</v>
      </c>
      <c r="AX363" s="36">
        <f t="shared" si="165"/>
        <v>-8100</v>
      </c>
      <c r="AY363" s="36">
        <f t="shared" si="166"/>
        <v>0</v>
      </c>
      <c r="AZ363" s="36">
        <f t="shared" si="167"/>
        <v>13500</v>
      </c>
    </row>
    <row r="364" spans="1:52" ht="14.45" x14ac:dyDescent="0.3">
      <c r="A364" s="5" t="s">
        <v>7</v>
      </c>
      <c r="B364" s="5" t="s">
        <v>8</v>
      </c>
      <c r="C364" s="5"/>
      <c r="D364" s="2" t="s">
        <v>421</v>
      </c>
      <c r="E364" s="2" t="s">
        <v>422</v>
      </c>
      <c r="F364" s="2" t="s">
        <v>16</v>
      </c>
      <c r="G364" s="2" t="s">
        <v>17</v>
      </c>
      <c r="H364" s="2" t="s">
        <v>36</v>
      </c>
      <c r="I364" s="18">
        <v>14373.030000000002</v>
      </c>
      <c r="J364" s="18">
        <v>1070783.8400000003</v>
      </c>
      <c r="K364" s="18">
        <v>939284.07000000007</v>
      </c>
      <c r="L364" s="18">
        <v>131499.76999999999</v>
      </c>
      <c r="M364" s="18"/>
      <c r="N364" s="18"/>
      <c r="O364" s="18">
        <v>131499.76999999999</v>
      </c>
      <c r="P364" s="18"/>
      <c r="Q364" s="18"/>
      <c r="R364" s="18"/>
      <c r="S364" s="18"/>
      <c r="T364" s="18"/>
      <c r="U364" s="18"/>
      <c r="V364" s="18"/>
      <c r="W364" s="18"/>
      <c r="X364" s="18"/>
      <c r="Y364" s="18"/>
      <c r="Z364" s="18"/>
      <c r="AA364" s="18"/>
      <c r="AB364" s="14">
        <f t="shared" si="150"/>
        <v>0</v>
      </c>
      <c r="AC364" s="14">
        <f t="shared" si="151"/>
        <v>0</v>
      </c>
      <c r="AD364" s="14">
        <f t="shared" si="152"/>
        <v>0.14000000000000001</v>
      </c>
      <c r="AE364" s="14">
        <f t="shared" si="153"/>
        <v>0</v>
      </c>
      <c r="AF364" s="14">
        <f t="shared" si="154"/>
        <v>0</v>
      </c>
      <c r="AG364" s="14">
        <f t="shared" si="155"/>
        <v>0</v>
      </c>
      <c r="AH364" s="14">
        <f t="shared" si="156"/>
        <v>0</v>
      </c>
      <c r="AI364" s="14">
        <f t="shared" si="157"/>
        <v>0</v>
      </c>
      <c r="AJ364" s="14">
        <f t="shared" si="158"/>
        <v>0</v>
      </c>
      <c r="AK364" s="14">
        <f t="shared" si="159"/>
        <v>0</v>
      </c>
      <c r="AL364" s="14">
        <f t="shared" si="160"/>
        <v>0</v>
      </c>
      <c r="AM364" s="14">
        <f t="shared" si="161"/>
        <v>0</v>
      </c>
      <c r="AN364" s="14">
        <f t="shared" si="162"/>
        <v>0</v>
      </c>
      <c r="AO364" s="14">
        <f t="shared" si="163"/>
        <v>0</v>
      </c>
      <c r="AP364" s="14">
        <f t="shared" si="164"/>
        <v>0</v>
      </c>
      <c r="AQ364" s="43">
        <f t="shared" si="168"/>
        <v>0.14000000000000001</v>
      </c>
      <c r="AR364" s="27">
        <f t="shared" si="169"/>
        <v>131499.76980000001</v>
      </c>
      <c r="AS364" s="27">
        <f t="shared" si="170"/>
        <v>0</v>
      </c>
      <c r="AT364" s="27">
        <f t="shared" si="171"/>
        <v>0</v>
      </c>
      <c r="AU364" s="30">
        <f>K364*$AU$2</f>
        <v>56357.044200000004</v>
      </c>
      <c r="AV364" s="30">
        <f>K364*$AV$2</f>
        <v>56357.044200000004</v>
      </c>
      <c r="AW364" s="30"/>
      <c r="AX364" s="36">
        <f t="shared" si="165"/>
        <v>-75142.725600000005</v>
      </c>
      <c r="AY364" s="36">
        <f t="shared" si="166"/>
        <v>56357.044200000004</v>
      </c>
      <c r="AZ364" s="36">
        <f t="shared" si="167"/>
        <v>0</v>
      </c>
    </row>
    <row r="365" spans="1:52" ht="14.45" x14ac:dyDescent="0.3">
      <c r="A365" s="5" t="s">
        <v>7</v>
      </c>
      <c r="B365" s="5" t="s">
        <v>8</v>
      </c>
      <c r="C365" s="5"/>
      <c r="D365" s="2" t="s">
        <v>423</v>
      </c>
      <c r="E365" s="2" t="s">
        <v>424</v>
      </c>
      <c r="F365" s="2" t="s">
        <v>16</v>
      </c>
      <c r="G365" s="2" t="s">
        <v>17</v>
      </c>
      <c r="H365" s="2" t="s">
        <v>13</v>
      </c>
      <c r="I365" s="18">
        <v>80</v>
      </c>
      <c r="J365" s="18">
        <v>55798</v>
      </c>
      <c r="K365" s="18">
        <v>54703.93</v>
      </c>
      <c r="L365" s="18">
        <v>1094.0700000000002</v>
      </c>
      <c r="M365" s="18"/>
      <c r="N365" s="18"/>
      <c r="O365" s="18"/>
      <c r="P365" s="18"/>
      <c r="Q365" s="18"/>
      <c r="R365" s="18"/>
      <c r="S365" s="18"/>
      <c r="T365" s="18"/>
      <c r="U365" s="18"/>
      <c r="V365" s="18"/>
      <c r="W365" s="18"/>
      <c r="X365" s="18"/>
      <c r="Y365" s="18"/>
      <c r="Z365" s="18">
        <v>1094.0700000000002</v>
      </c>
      <c r="AA365" s="18"/>
      <c r="AB365" s="14">
        <f t="shared" si="150"/>
        <v>0</v>
      </c>
      <c r="AC365" s="14">
        <f t="shared" si="151"/>
        <v>0</v>
      </c>
      <c r="AD365" s="14">
        <f t="shared" si="152"/>
        <v>0</v>
      </c>
      <c r="AE365" s="14">
        <f t="shared" si="153"/>
        <v>0</v>
      </c>
      <c r="AF365" s="14">
        <f t="shared" si="154"/>
        <v>0</v>
      </c>
      <c r="AG365" s="14">
        <f t="shared" si="155"/>
        <v>0</v>
      </c>
      <c r="AH365" s="14">
        <f t="shared" si="156"/>
        <v>0</v>
      </c>
      <c r="AI365" s="14">
        <f t="shared" si="157"/>
        <v>0</v>
      </c>
      <c r="AJ365" s="14">
        <f t="shared" si="158"/>
        <v>0</v>
      </c>
      <c r="AK365" s="14">
        <f t="shared" si="159"/>
        <v>0</v>
      </c>
      <c r="AL365" s="14">
        <f t="shared" si="160"/>
        <v>0</v>
      </c>
      <c r="AM365" s="14">
        <f t="shared" si="161"/>
        <v>0</v>
      </c>
      <c r="AN365" s="14">
        <f t="shared" si="162"/>
        <v>0</v>
      </c>
      <c r="AO365" s="14">
        <f t="shared" si="163"/>
        <v>0.02</v>
      </c>
      <c r="AP365" s="14">
        <f t="shared" si="164"/>
        <v>0</v>
      </c>
      <c r="AQ365" s="25">
        <f t="shared" si="168"/>
        <v>0.02</v>
      </c>
      <c r="AR365" s="27">
        <f t="shared" si="169"/>
        <v>0</v>
      </c>
      <c r="AS365" s="27">
        <f t="shared" si="170"/>
        <v>0</v>
      </c>
      <c r="AT365" s="27">
        <f t="shared" si="171"/>
        <v>1094.0786000000001</v>
      </c>
      <c r="AU365" s="30"/>
      <c r="AV365" s="30"/>
      <c r="AW365" s="30">
        <f t="shared" ref="AW365:AW369" si="181">K365*$AU$1</f>
        <v>6564.4715999999999</v>
      </c>
      <c r="AX365" s="36">
        <f t="shared" si="165"/>
        <v>0</v>
      </c>
      <c r="AY365" s="36">
        <f t="shared" si="166"/>
        <v>0</v>
      </c>
      <c r="AZ365" s="36">
        <f t="shared" si="167"/>
        <v>5470.393</v>
      </c>
    </row>
    <row r="366" spans="1:52" ht="14.45" x14ac:dyDescent="0.3">
      <c r="A366" s="5" t="s">
        <v>7</v>
      </c>
      <c r="B366" s="5" t="s">
        <v>8</v>
      </c>
      <c r="C366" s="5"/>
      <c r="D366" s="2" t="s">
        <v>425</v>
      </c>
      <c r="E366" s="2" t="s">
        <v>424</v>
      </c>
      <c r="F366" s="2" t="s">
        <v>16</v>
      </c>
      <c r="G366" s="2" t="s">
        <v>17</v>
      </c>
      <c r="H366" s="2" t="s">
        <v>13</v>
      </c>
      <c r="I366" s="18">
        <v>80</v>
      </c>
      <c r="J366" s="18">
        <v>68011.200000000012</v>
      </c>
      <c r="K366" s="18">
        <v>66677.640000000014</v>
      </c>
      <c r="L366" s="18">
        <v>1333.56</v>
      </c>
      <c r="M366" s="18"/>
      <c r="N366" s="18"/>
      <c r="O366" s="18"/>
      <c r="P366" s="18"/>
      <c r="Q366" s="18"/>
      <c r="R366" s="18"/>
      <c r="S366" s="18"/>
      <c r="T366" s="18"/>
      <c r="U366" s="18"/>
      <c r="V366" s="18"/>
      <c r="W366" s="18"/>
      <c r="X366" s="18"/>
      <c r="Y366" s="18"/>
      <c r="Z366" s="18">
        <v>1333.56</v>
      </c>
      <c r="AA366" s="18"/>
      <c r="AB366" s="14">
        <f t="shared" si="150"/>
        <v>0</v>
      </c>
      <c r="AC366" s="14">
        <f t="shared" si="151"/>
        <v>0</v>
      </c>
      <c r="AD366" s="14">
        <f t="shared" si="152"/>
        <v>0</v>
      </c>
      <c r="AE366" s="14">
        <f t="shared" si="153"/>
        <v>0</v>
      </c>
      <c r="AF366" s="14">
        <f t="shared" si="154"/>
        <v>0</v>
      </c>
      <c r="AG366" s="14">
        <f t="shared" si="155"/>
        <v>0</v>
      </c>
      <c r="AH366" s="14">
        <f t="shared" si="156"/>
        <v>0</v>
      </c>
      <c r="AI366" s="14">
        <f t="shared" si="157"/>
        <v>0</v>
      </c>
      <c r="AJ366" s="14">
        <f t="shared" si="158"/>
        <v>0</v>
      </c>
      <c r="AK366" s="14">
        <f t="shared" si="159"/>
        <v>0</v>
      </c>
      <c r="AL366" s="14">
        <f t="shared" si="160"/>
        <v>0</v>
      </c>
      <c r="AM366" s="14">
        <f t="shared" si="161"/>
        <v>0</v>
      </c>
      <c r="AN366" s="14">
        <f t="shared" si="162"/>
        <v>0</v>
      </c>
      <c r="AO366" s="14">
        <f t="shared" si="163"/>
        <v>0.02</v>
      </c>
      <c r="AP366" s="14">
        <f t="shared" si="164"/>
        <v>0</v>
      </c>
      <c r="AQ366" s="25">
        <f t="shared" si="168"/>
        <v>0.02</v>
      </c>
      <c r="AR366" s="27">
        <f t="shared" si="169"/>
        <v>0</v>
      </c>
      <c r="AS366" s="27">
        <f t="shared" si="170"/>
        <v>0</v>
      </c>
      <c r="AT366" s="27">
        <f t="shared" si="171"/>
        <v>1333.5528000000004</v>
      </c>
      <c r="AU366" s="30"/>
      <c r="AV366" s="30"/>
      <c r="AW366" s="30">
        <f t="shared" si="181"/>
        <v>8001.3168000000014</v>
      </c>
      <c r="AX366" s="36">
        <f t="shared" si="165"/>
        <v>0</v>
      </c>
      <c r="AY366" s="36">
        <f t="shared" si="166"/>
        <v>0</v>
      </c>
      <c r="AZ366" s="36">
        <f t="shared" si="167"/>
        <v>6667.764000000001</v>
      </c>
    </row>
    <row r="367" spans="1:52" ht="14.45" x14ac:dyDescent="0.3">
      <c r="A367" s="5" t="s">
        <v>7</v>
      </c>
      <c r="B367" s="5" t="s">
        <v>8</v>
      </c>
      <c r="C367" s="5"/>
      <c r="D367" s="2" t="s">
        <v>426</v>
      </c>
      <c r="E367" s="2" t="s">
        <v>427</v>
      </c>
      <c r="F367" s="2" t="s">
        <v>16</v>
      </c>
      <c r="G367" s="2" t="s">
        <v>17</v>
      </c>
      <c r="H367" s="2" t="s">
        <v>13</v>
      </c>
      <c r="I367" s="18">
        <v>20</v>
      </c>
      <c r="J367" s="18">
        <v>5852.25</v>
      </c>
      <c r="K367" s="18">
        <v>5100</v>
      </c>
      <c r="L367" s="18">
        <v>752.25</v>
      </c>
      <c r="M367" s="18"/>
      <c r="N367" s="18">
        <v>637.5</v>
      </c>
      <c r="O367" s="18"/>
      <c r="P367" s="18"/>
      <c r="Q367" s="18"/>
      <c r="R367" s="18"/>
      <c r="S367" s="18"/>
      <c r="T367" s="18"/>
      <c r="U367" s="18"/>
      <c r="V367" s="18"/>
      <c r="W367" s="18"/>
      <c r="X367" s="18"/>
      <c r="Y367" s="18"/>
      <c r="Z367" s="18">
        <v>114.75</v>
      </c>
      <c r="AA367" s="18"/>
      <c r="AB367" s="14">
        <f t="shared" si="150"/>
        <v>0</v>
      </c>
      <c r="AC367" s="14">
        <f t="shared" si="151"/>
        <v>0.125</v>
      </c>
      <c r="AD367" s="14">
        <f t="shared" si="152"/>
        <v>0</v>
      </c>
      <c r="AE367" s="14">
        <f t="shared" si="153"/>
        <v>0</v>
      </c>
      <c r="AF367" s="14">
        <f t="shared" si="154"/>
        <v>0</v>
      </c>
      <c r="AG367" s="14">
        <f t="shared" si="155"/>
        <v>0</v>
      </c>
      <c r="AH367" s="14">
        <f t="shared" si="156"/>
        <v>0</v>
      </c>
      <c r="AI367" s="14">
        <f t="shared" si="157"/>
        <v>0</v>
      </c>
      <c r="AJ367" s="14">
        <f t="shared" si="158"/>
        <v>0</v>
      </c>
      <c r="AK367" s="14">
        <f t="shared" si="159"/>
        <v>0</v>
      </c>
      <c r="AL367" s="14">
        <f t="shared" si="160"/>
        <v>0</v>
      </c>
      <c r="AM367" s="14">
        <f t="shared" si="161"/>
        <v>0</v>
      </c>
      <c r="AN367" s="14">
        <f t="shared" si="162"/>
        <v>0</v>
      </c>
      <c r="AO367" s="14">
        <f t="shared" si="163"/>
        <v>0.02</v>
      </c>
      <c r="AP367" s="14">
        <f t="shared" si="164"/>
        <v>0</v>
      </c>
      <c r="AQ367" s="25">
        <f t="shared" si="168"/>
        <v>0.14499999999999999</v>
      </c>
      <c r="AR367" s="27">
        <f t="shared" si="169"/>
        <v>637.5</v>
      </c>
      <c r="AS367" s="27">
        <f t="shared" si="170"/>
        <v>0</v>
      </c>
      <c r="AT367" s="27">
        <f t="shared" si="171"/>
        <v>102</v>
      </c>
      <c r="AU367" s="30"/>
      <c r="AV367" s="30"/>
      <c r="AW367" s="30">
        <f t="shared" si="181"/>
        <v>612</v>
      </c>
      <c r="AX367" s="36">
        <f t="shared" si="165"/>
        <v>-637.5</v>
      </c>
      <c r="AY367" s="36">
        <f t="shared" si="166"/>
        <v>0</v>
      </c>
      <c r="AZ367" s="36">
        <f t="shared" si="167"/>
        <v>510</v>
      </c>
    </row>
    <row r="368" spans="1:52" ht="14.45" x14ac:dyDescent="0.3">
      <c r="A368" s="5" t="s">
        <v>7</v>
      </c>
      <c r="B368" s="5" t="s">
        <v>8</v>
      </c>
      <c r="C368" s="5"/>
      <c r="D368" s="2" t="s">
        <v>428</v>
      </c>
      <c r="E368" s="2" t="s">
        <v>22</v>
      </c>
      <c r="F368" s="2" t="s">
        <v>16</v>
      </c>
      <c r="G368" s="2" t="s">
        <v>17</v>
      </c>
      <c r="H368" s="2" t="s">
        <v>13</v>
      </c>
      <c r="I368" s="18">
        <v>600</v>
      </c>
      <c r="J368" s="18">
        <v>163024.69</v>
      </c>
      <c r="K368" s="18">
        <v>142069.45000000001</v>
      </c>
      <c r="L368" s="18">
        <v>20955.240000000002</v>
      </c>
      <c r="M368" s="18"/>
      <c r="N368" s="18">
        <v>17758.68</v>
      </c>
      <c r="O368" s="18"/>
      <c r="P368" s="18"/>
      <c r="Q368" s="18"/>
      <c r="R368" s="18"/>
      <c r="S368" s="18"/>
      <c r="T368" s="18"/>
      <c r="U368" s="18"/>
      <c r="V368" s="18"/>
      <c r="W368" s="18"/>
      <c r="X368" s="18"/>
      <c r="Y368" s="18"/>
      <c r="Z368" s="18">
        <v>3196.56</v>
      </c>
      <c r="AA368" s="18"/>
      <c r="AB368" s="14">
        <f t="shared" si="150"/>
        <v>0</v>
      </c>
      <c r="AC368" s="14">
        <f t="shared" si="151"/>
        <v>0.125</v>
      </c>
      <c r="AD368" s="14">
        <f t="shared" si="152"/>
        <v>0</v>
      </c>
      <c r="AE368" s="14">
        <f t="shared" si="153"/>
        <v>0</v>
      </c>
      <c r="AF368" s="14">
        <f t="shared" si="154"/>
        <v>0</v>
      </c>
      <c r="AG368" s="14">
        <f t="shared" si="155"/>
        <v>0</v>
      </c>
      <c r="AH368" s="14">
        <f t="shared" si="156"/>
        <v>0</v>
      </c>
      <c r="AI368" s="14">
        <f t="shared" si="157"/>
        <v>0</v>
      </c>
      <c r="AJ368" s="14">
        <f t="shared" si="158"/>
        <v>0</v>
      </c>
      <c r="AK368" s="14">
        <f t="shared" si="159"/>
        <v>0</v>
      </c>
      <c r="AL368" s="14">
        <f t="shared" si="160"/>
        <v>0</v>
      </c>
      <c r="AM368" s="14">
        <f t="shared" si="161"/>
        <v>0</v>
      </c>
      <c r="AN368" s="14">
        <f t="shared" si="162"/>
        <v>0</v>
      </c>
      <c r="AO368" s="14">
        <f t="shared" si="163"/>
        <v>0.02</v>
      </c>
      <c r="AP368" s="14">
        <f t="shared" si="164"/>
        <v>0</v>
      </c>
      <c r="AQ368" s="25">
        <f t="shared" si="168"/>
        <v>0.14499999999999999</v>
      </c>
      <c r="AR368" s="27">
        <f t="shared" si="169"/>
        <v>17758.681250000001</v>
      </c>
      <c r="AS368" s="27">
        <f t="shared" si="170"/>
        <v>0</v>
      </c>
      <c r="AT368" s="27">
        <f t="shared" si="171"/>
        <v>2841.3890000000001</v>
      </c>
      <c r="AU368" s="30"/>
      <c r="AV368" s="30"/>
      <c r="AW368" s="30">
        <f t="shared" si="181"/>
        <v>17048.334000000003</v>
      </c>
      <c r="AX368" s="36">
        <f t="shared" si="165"/>
        <v>-17758.681250000001</v>
      </c>
      <c r="AY368" s="36">
        <f t="shared" si="166"/>
        <v>0</v>
      </c>
      <c r="AZ368" s="36">
        <f t="shared" si="167"/>
        <v>14206.945000000003</v>
      </c>
    </row>
    <row r="369" spans="1:52" ht="14.45" x14ac:dyDescent="0.3">
      <c r="A369" s="5" t="s">
        <v>7</v>
      </c>
      <c r="B369" s="5" t="s">
        <v>8</v>
      </c>
      <c r="C369" s="5"/>
      <c r="D369" s="2" t="s">
        <v>429</v>
      </c>
      <c r="E369" s="2" t="s">
        <v>430</v>
      </c>
      <c r="F369" s="2" t="s">
        <v>16</v>
      </c>
      <c r="G369" s="2" t="s">
        <v>17</v>
      </c>
      <c r="H369" s="2" t="s">
        <v>13</v>
      </c>
      <c r="I369" s="18">
        <v>56000</v>
      </c>
      <c r="J369" s="18">
        <v>63608260.800000004</v>
      </c>
      <c r="K369" s="18">
        <v>53200000</v>
      </c>
      <c r="L369" s="18">
        <v>10408260.800000003</v>
      </c>
      <c r="M369" s="18"/>
      <c r="N369" s="18"/>
      <c r="O369" s="18"/>
      <c r="P369" s="18">
        <v>9161040</v>
      </c>
      <c r="Q369" s="18"/>
      <c r="R369" s="18"/>
      <c r="S369" s="18"/>
      <c r="T369" s="18"/>
      <c r="U369" s="18"/>
      <c r="V369" s="18"/>
      <c r="W369" s="18"/>
      <c r="X369" s="18"/>
      <c r="Y369" s="18"/>
      <c r="Z369" s="18">
        <v>1247220.7999999996</v>
      </c>
      <c r="AA369" s="18"/>
      <c r="AB369" s="14">
        <f t="shared" si="150"/>
        <v>0</v>
      </c>
      <c r="AC369" s="14">
        <f t="shared" si="151"/>
        <v>0</v>
      </c>
      <c r="AD369" s="14">
        <f t="shared" si="152"/>
        <v>0</v>
      </c>
      <c r="AE369" s="14">
        <f t="shared" si="153"/>
        <v>0.17</v>
      </c>
      <c r="AF369" s="14">
        <f t="shared" si="154"/>
        <v>0</v>
      </c>
      <c r="AG369" s="14">
        <f t="shared" si="155"/>
        <v>0</v>
      </c>
      <c r="AH369" s="14">
        <f t="shared" si="156"/>
        <v>0</v>
      </c>
      <c r="AI369" s="14">
        <f t="shared" si="157"/>
        <v>0</v>
      </c>
      <c r="AJ369" s="14">
        <f t="shared" si="158"/>
        <v>0</v>
      </c>
      <c r="AK369" s="14">
        <f t="shared" si="159"/>
        <v>0</v>
      </c>
      <c r="AL369" s="14">
        <f t="shared" si="160"/>
        <v>0</v>
      </c>
      <c r="AM369" s="14">
        <f t="shared" si="161"/>
        <v>0</v>
      </c>
      <c r="AN369" s="14">
        <f t="shared" si="162"/>
        <v>0</v>
      </c>
      <c r="AO369" s="14">
        <f t="shared" si="163"/>
        <v>0.02</v>
      </c>
      <c r="AP369" s="14">
        <f t="shared" si="164"/>
        <v>0</v>
      </c>
      <c r="AQ369" s="25">
        <f t="shared" si="168"/>
        <v>0.19</v>
      </c>
      <c r="AR369" s="27">
        <f t="shared" si="169"/>
        <v>9044000</v>
      </c>
      <c r="AS369" s="27">
        <f t="shared" si="170"/>
        <v>0</v>
      </c>
      <c r="AT369" s="27">
        <f t="shared" si="171"/>
        <v>1064000</v>
      </c>
      <c r="AU369" s="30"/>
      <c r="AV369" s="30"/>
      <c r="AW369" s="30">
        <f t="shared" si="181"/>
        <v>6384000</v>
      </c>
      <c r="AX369" s="36">
        <f t="shared" si="165"/>
        <v>-9044000</v>
      </c>
      <c r="AY369" s="36">
        <f t="shared" si="166"/>
        <v>0</v>
      </c>
      <c r="AZ369" s="36">
        <f t="shared" si="167"/>
        <v>5320000</v>
      </c>
    </row>
    <row r="370" spans="1:52" ht="14.45" x14ac:dyDescent="0.3">
      <c r="A370" s="5" t="s">
        <v>7</v>
      </c>
      <c r="B370" s="5" t="s">
        <v>8</v>
      </c>
      <c r="C370" s="5" t="s">
        <v>1354</v>
      </c>
      <c r="D370" s="2" t="s">
        <v>431</v>
      </c>
      <c r="E370" s="2" t="s">
        <v>10</v>
      </c>
      <c r="F370" s="2" t="s">
        <v>11</v>
      </c>
      <c r="G370" s="2" t="s">
        <v>12</v>
      </c>
      <c r="H370" s="2" t="s">
        <v>13</v>
      </c>
      <c r="I370" s="18">
        <v>239462</v>
      </c>
      <c r="J370" s="18">
        <v>402270.44</v>
      </c>
      <c r="K370" s="18">
        <v>386798.5</v>
      </c>
      <c r="L370" s="18">
        <v>15471.939999999997</v>
      </c>
      <c r="M370" s="18"/>
      <c r="N370" s="18"/>
      <c r="O370" s="18"/>
      <c r="P370" s="18"/>
      <c r="Q370" s="18"/>
      <c r="R370" s="18"/>
      <c r="S370" s="18">
        <v>15471.939999999997</v>
      </c>
      <c r="T370" s="18"/>
      <c r="U370" s="18"/>
      <c r="V370" s="18"/>
      <c r="W370" s="18"/>
      <c r="X370" s="18"/>
      <c r="Y370" s="18"/>
      <c r="Z370" s="18"/>
      <c r="AA370" s="18"/>
      <c r="AB370" s="14">
        <f t="shared" si="150"/>
        <v>0</v>
      </c>
      <c r="AC370" s="14">
        <f t="shared" si="151"/>
        <v>0</v>
      </c>
      <c r="AD370" s="14">
        <f t="shared" si="152"/>
        <v>0</v>
      </c>
      <c r="AE370" s="14">
        <f t="shared" si="153"/>
        <v>0</v>
      </c>
      <c r="AF370" s="14">
        <f t="shared" si="154"/>
        <v>0</v>
      </c>
      <c r="AG370" s="14">
        <f t="shared" si="155"/>
        <v>0</v>
      </c>
      <c r="AH370" s="14">
        <f t="shared" si="156"/>
        <v>0.04</v>
      </c>
      <c r="AI370" s="14">
        <f t="shared" si="157"/>
        <v>0</v>
      </c>
      <c r="AJ370" s="14">
        <f t="shared" si="158"/>
        <v>0</v>
      </c>
      <c r="AK370" s="14">
        <f t="shared" si="159"/>
        <v>0</v>
      </c>
      <c r="AL370" s="14">
        <f t="shared" si="160"/>
        <v>0</v>
      </c>
      <c r="AM370" s="14">
        <f t="shared" si="161"/>
        <v>0</v>
      </c>
      <c r="AN370" s="14">
        <f t="shared" si="162"/>
        <v>0</v>
      </c>
      <c r="AO370" s="14">
        <f t="shared" si="163"/>
        <v>0</v>
      </c>
      <c r="AP370" s="14">
        <f t="shared" si="164"/>
        <v>0</v>
      </c>
      <c r="AQ370" s="25">
        <f t="shared" si="168"/>
        <v>0.04</v>
      </c>
      <c r="AR370" s="27">
        <f t="shared" si="169"/>
        <v>0</v>
      </c>
      <c r="AS370" s="27">
        <f t="shared" si="170"/>
        <v>15471.94</v>
      </c>
      <c r="AT370" s="27">
        <f t="shared" si="171"/>
        <v>0</v>
      </c>
      <c r="AU370" s="30">
        <f>K370*$AU$2</f>
        <v>23207.91</v>
      </c>
      <c r="AV370" s="30">
        <f>K370*$AV$2</f>
        <v>23207.91</v>
      </c>
      <c r="AW370" s="30"/>
      <c r="AX370" s="36">
        <f t="shared" si="165"/>
        <v>23207.91</v>
      </c>
      <c r="AY370" s="36">
        <f t="shared" si="166"/>
        <v>7735.9699999999993</v>
      </c>
      <c r="AZ370" s="36">
        <f t="shared" si="167"/>
        <v>0</v>
      </c>
    </row>
    <row r="371" spans="1:52" ht="14.45" x14ac:dyDescent="0.3">
      <c r="A371" s="5" t="s">
        <v>7</v>
      </c>
      <c r="B371" s="5" t="s">
        <v>8</v>
      </c>
      <c r="C371" s="5"/>
      <c r="D371" s="2" t="s">
        <v>432</v>
      </c>
      <c r="E371" s="2" t="s">
        <v>433</v>
      </c>
      <c r="F371" s="2" t="s">
        <v>16</v>
      </c>
      <c r="G371" s="2" t="s">
        <v>20</v>
      </c>
      <c r="H371" s="2" t="s">
        <v>13</v>
      </c>
      <c r="I371" s="18">
        <v>20</v>
      </c>
      <c r="J371" s="18">
        <v>27030</v>
      </c>
      <c r="K371" s="18">
        <v>26500</v>
      </c>
      <c r="L371" s="18">
        <v>530</v>
      </c>
      <c r="M371" s="18"/>
      <c r="N371" s="18"/>
      <c r="O371" s="18"/>
      <c r="P371" s="18"/>
      <c r="Q371" s="18"/>
      <c r="R371" s="18"/>
      <c r="S371" s="18"/>
      <c r="T371" s="18"/>
      <c r="U371" s="18"/>
      <c r="V371" s="18"/>
      <c r="W371" s="18"/>
      <c r="X371" s="18"/>
      <c r="Y371" s="18"/>
      <c r="Z371" s="18">
        <v>530</v>
      </c>
      <c r="AA371" s="18"/>
      <c r="AB371" s="14">
        <f t="shared" si="150"/>
        <v>0</v>
      </c>
      <c r="AC371" s="14">
        <f t="shared" si="151"/>
        <v>0</v>
      </c>
      <c r="AD371" s="14">
        <f t="shared" si="152"/>
        <v>0</v>
      </c>
      <c r="AE371" s="14">
        <f t="shared" si="153"/>
        <v>0</v>
      </c>
      <c r="AF371" s="14">
        <f t="shared" si="154"/>
        <v>0</v>
      </c>
      <c r="AG371" s="14">
        <f t="shared" si="155"/>
        <v>0</v>
      </c>
      <c r="AH371" s="14">
        <f t="shared" si="156"/>
        <v>0</v>
      </c>
      <c r="AI371" s="14">
        <f t="shared" si="157"/>
        <v>0</v>
      </c>
      <c r="AJ371" s="14">
        <f t="shared" si="158"/>
        <v>0</v>
      </c>
      <c r="AK371" s="14">
        <f t="shared" si="159"/>
        <v>0</v>
      </c>
      <c r="AL371" s="14">
        <f t="shared" si="160"/>
        <v>0</v>
      </c>
      <c r="AM371" s="14">
        <f t="shared" si="161"/>
        <v>0</v>
      </c>
      <c r="AN371" s="14">
        <f t="shared" si="162"/>
        <v>0</v>
      </c>
      <c r="AO371" s="14">
        <f t="shared" si="163"/>
        <v>0.02</v>
      </c>
      <c r="AP371" s="14">
        <f t="shared" si="164"/>
        <v>0</v>
      </c>
      <c r="AQ371" s="25">
        <f t="shared" si="168"/>
        <v>0.02</v>
      </c>
      <c r="AR371" s="27">
        <f t="shared" si="169"/>
        <v>0</v>
      </c>
      <c r="AS371" s="27">
        <f t="shared" si="170"/>
        <v>0</v>
      </c>
      <c r="AT371" s="27">
        <f t="shared" si="171"/>
        <v>530</v>
      </c>
      <c r="AU371" s="30"/>
      <c r="AV371" s="30"/>
      <c r="AW371" s="30">
        <f t="shared" ref="AW371:AW372" si="182">K371*$AU$1</f>
        <v>3180</v>
      </c>
      <c r="AX371" s="36">
        <f t="shared" si="165"/>
        <v>0</v>
      </c>
      <c r="AY371" s="36">
        <f t="shared" si="166"/>
        <v>0</v>
      </c>
      <c r="AZ371" s="36">
        <f t="shared" si="167"/>
        <v>2650</v>
      </c>
    </row>
    <row r="372" spans="1:52" ht="14.45" x14ac:dyDescent="0.3">
      <c r="A372" s="5" t="s">
        <v>7</v>
      </c>
      <c r="B372" s="5" t="s">
        <v>8</v>
      </c>
      <c r="C372" s="5"/>
      <c r="D372" s="2" t="s">
        <v>434</v>
      </c>
      <c r="E372" s="2" t="s">
        <v>376</v>
      </c>
      <c r="F372" s="2" t="s">
        <v>16</v>
      </c>
      <c r="G372" s="2" t="s">
        <v>17</v>
      </c>
      <c r="H372" s="2" t="s">
        <v>13</v>
      </c>
      <c r="I372" s="18">
        <v>200</v>
      </c>
      <c r="J372" s="18">
        <v>209554.92</v>
      </c>
      <c r="K372" s="18">
        <v>205446</v>
      </c>
      <c r="L372" s="18">
        <v>4108.92</v>
      </c>
      <c r="M372" s="18"/>
      <c r="N372" s="18"/>
      <c r="O372" s="18"/>
      <c r="P372" s="18"/>
      <c r="Q372" s="18"/>
      <c r="R372" s="18"/>
      <c r="S372" s="18"/>
      <c r="T372" s="18"/>
      <c r="U372" s="18"/>
      <c r="V372" s="18"/>
      <c r="W372" s="18"/>
      <c r="X372" s="18"/>
      <c r="Y372" s="18"/>
      <c r="Z372" s="18">
        <v>4108.92</v>
      </c>
      <c r="AA372" s="18"/>
      <c r="AB372" s="14">
        <f t="shared" si="150"/>
        <v>0</v>
      </c>
      <c r="AC372" s="14">
        <f t="shared" si="151"/>
        <v>0</v>
      </c>
      <c r="AD372" s="14">
        <f t="shared" si="152"/>
        <v>0</v>
      </c>
      <c r="AE372" s="14">
        <f t="shared" si="153"/>
        <v>0</v>
      </c>
      <c r="AF372" s="14">
        <f t="shared" si="154"/>
        <v>0</v>
      </c>
      <c r="AG372" s="14">
        <f t="shared" si="155"/>
        <v>0</v>
      </c>
      <c r="AH372" s="14">
        <f t="shared" si="156"/>
        <v>0</v>
      </c>
      <c r="AI372" s="14">
        <f t="shared" si="157"/>
        <v>0</v>
      </c>
      <c r="AJ372" s="14">
        <f t="shared" si="158"/>
        <v>0</v>
      </c>
      <c r="AK372" s="14">
        <f t="shared" si="159"/>
        <v>0</v>
      </c>
      <c r="AL372" s="14">
        <f t="shared" si="160"/>
        <v>0</v>
      </c>
      <c r="AM372" s="14">
        <f t="shared" si="161"/>
        <v>0</v>
      </c>
      <c r="AN372" s="14">
        <f t="shared" si="162"/>
        <v>0</v>
      </c>
      <c r="AO372" s="14">
        <f t="shared" si="163"/>
        <v>0.02</v>
      </c>
      <c r="AP372" s="14">
        <f t="shared" si="164"/>
        <v>0</v>
      </c>
      <c r="AQ372" s="25">
        <f t="shared" si="168"/>
        <v>0.02</v>
      </c>
      <c r="AR372" s="27">
        <f t="shared" si="169"/>
        <v>0</v>
      </c>
      <c r="AS372" s="27">
        <f t="shared" si="170"/>
        <v>0</v>
      </c>
      <c r="AT372" s="27">
        <f t="shared" si="171"/>
        <v>4108.92</v>
      </c>
      <c r="AU372" s="30"/>
      <c r="AV372" s="30"/>
      <c r="AW372" s="30">
        <f t="shared" si="182"/>
        <v>24653.52</v>
      </c>
      <c r="AX372" s="36">
        <f t="shared" si="165"/>
        <v>0</v>
      </c>
      <c r="AY372" s="36">
        <f t="shared" si="166"/>
        <v>0</v>
      </c>
      <c r="AZ372" s="36">
        <f t="shared" si="167"/>
        <v>20544.599999999999</v>
      </c>
    </row>
    <row r="373" spans="1:52" ht="14.45" x14ac:dyDescent="0.3">
      <c r="A373" s="5" t="s">
        <v>7</v>
      </c>
      <c r="B373" s="5" t="s">
        <v>8</v>
      </c>
      <c r="C373" s="5" t="s">
        <v>1359</v>
      </c>
      <c r="D373" s="2" t="s">
        <v>435</v>
      </c>
      <c r="E373" s="2" t="s">
        <v>150</v>
      </c>
      <c r="F373" s="2" t="s">
        <v>11</v>
      </c>
      <c r="G373" s="2" t="s">
        <v>12</v>
      </c>
      <c r="H373" s="2" t="s">
        <v>13</v>
      </c>
      <c r="I373" s="18">
        <v>15810</v>
      </c>
      <c r="J373" s="18">
        <v>36781.65</v>
      </c>
      <c r="K373" s="18">
        <v>35366.97</v>
      </c>
      <c r="L373" s="18">
        <v>1414.68</v>
      </c>
      <c r="M373" s="18"/>
      <c r="N373" s="18"/>
      <c r="O373" s="18"/>
      <c r="P373" s="18"/>
      <c r="Q373" s="18"/>
      <c r="R373" s="18"/>
      <c r="S373" s="18">
        <v>1414.68</v>
      </c>
      <c r="T373" s="18"/>
      <c r="U373" s="18"/>
      <c r="V373" s="18"/>
      <c r="W373" s="18"/>
      <c r="X373" s="18"/>
      <c r="Y373" s="18"/>
      <c r="Z373" s="18"/>
      <c r="AA373" s="18"/>
      <c r="AB373" s="14">
        <f t="shared" si="150"/>
        <v>0</v>
      </c>
      <c r="AC373" s="14">
        <f t="shared" si="151"/>
        <v>0</v>
      </c>
      <c r="AD373" s="14">
        <f t="shared" si="152"/>
        <v>0</v>
      </c>
      <c r="AE373" s="14">
        <f t="shared" si="153"/>
        <v>0</v>
      </c>
      <c r="AF373" s="14">
        <f t="shared" si="154"/>
        <v>0</v>
      </c>
      <c r="AG373" s="14">
        <f t="shared" si="155"/>
        <v>0</v>
      </c>
      <c r="AH373" s="14">
        <f t="shared" si="156"/>
        <v>0.04</v>
      </c>
      <c r="AI373" s="14">
        <f t="shared" si="157"/>
        <v>0</v>
      </c>
      <c r="AJ373" s="14">
        <f t="shared" si="158"/>
        <v>0</v>
      </c>
      <c r="AK373" s="14">
        <f t="shared" si="159"/>
        <v>0</v>
      </c>
      <c r="AL373" s="14">
        <f t="shared" si="160"/>
        <v>0</v>
      </c>
      <c r="AM373" s="14">
        <f t="shared" si="161"/>
        <v>0</v>
      </c>
      <c r="AN373" s="14">
        <f t="shared" si="162"/>
        <v>0</v>
      </c>
      <c r="AO373" s="14">
        <f t="shared" si="163"/>
        <v>0</v>
      </c>
      <c r="AP373" s="14">
        <f t="shared" si="164"/>
        <v>0</v>
      </c>
      <c r="AQ373" s="25">
        <f t="shared" si="168"/>
        <v>0.04</v>
      </c>
      <c r="AR373" s="27">
        <f t="shared" si="169"/>
        <v>0</v>
      </c>
      <c r="AS373" s="27">
        <f t="shared" si="170"/>
        <v>1414.6788000000001</v>
      </c>
      <c r="AT373" s="27">
        <f t="shared" si="171"/>
        <v>0</v>
      </c>
      <c r="AU373" s="30">
        <f t="shared" ref="AU373:AU376" si="183">K373*$AU$2</f>
        <v>2122.0182</v>
      </c>
      <c r="AV373" s="30">
        <f t="shared" ref="AV373:AV376" si="184">K373*$AV$2</f>
        <v>2122.0182</v>
      </c>
      <c r="AW373" s="30"/>
      <c r="AX373" s="36">
        <f t="shared" si="165"/>
        <v>2122.0182</v>
      </c>
      <c r="AY373" s="36">
        <f t="shared" si="166"/>
        <v>707.33939999999984</v>
      </c>
      <c r="AZ373" s="36">
        <f t="shared" si="167"/>
        <v>0</v>
      </c>
    </row>
    <row r="374" spans="1:52" ht="14.45" x14ac:dyDescent="0.3">
      <c r="A374" s="5" t="s">
        <v>7</v>
      </c>
      <c r="B374" s="5" t="s">
        <v>8</v>
      </c>
      <c r="C374" s="5" t="s">
        <v>1359</v>
      </c>
      <c r="D374" s="2" t="s">
        <v>436</v>
      </c>
      <c r="E374" s="2" t="s">
        <v>150</v>
      </c>
      <c r="F374" s="2" t="s">
        <v>11</v>
      </c>
      <c r="G374" s="2" t="s">
        <v>12</v>
      </c>
      <c r="H374" s="2" t="s">
        <v>13</v>
      </c>
      <c r="I374" s="18">
        <v>30090</v>
      </c>
      <c r="J374" s="18">
        <v>95601.95</v>
      </c>
      <c r="K374" s="18">
        <v>91924.95</v>
      </c>
      <c r="L374" s="18">
        <v>3677</v>
      </c>
      <c r="M374" s="18"/>
      <c r="N374" s="18"/>
      <c r="O374" s="18"/>
      <c r="P374" s="18"/>
      <c r="Q374" s="18"/>
      <c r="R374" s="18"/>
      <c r="S374" s="18">
        <v>3677</v>
      </c>
      <c r="T374" s="18"/>
      <c r="U374" s="18"/>
      <c r="V374" s="18"/>
      <c r="W374" s="18"/>
      <c r="X374" s="18"/>
      <c r="Y374" s="18"/>
      <c r="Z374" s="18"/>
      <c r="AA374" s="18"/>
      <c r="AB374" s="14">
        <f t="shared" si="150"/>
        <v>0</v>
      </c>
      <c r="AC374" s="14">
        <f t="shared" si="151"/>
        <v>0</v>
      </c>
      <c r="AD374" s="14">
        <f t="shared" si="152"/>
        <v>0</v>
      </c>
      <c r="AE374" s="14">
        <f t="shared" si="153"/>
        <v>0</v>
      </c>
      <c r="AF374" s="14">
        <f t="shared" si="154"/>
        <v>0</v>
      </c>
      <c r="AG374" s="14">
        <f t="shared" si="155"/>
        <v>0</v>
      </c>
      <c r="AH374" s="14">
        <f t="shared" si="156"/>
        <v>0.04</v>
      </c>
      <c r="AI374" s="14">
        <f t="shared" si="157"/>
        <v>0</v>
      </c>
      <c r="AJ374" s="14">
        <f t="shared" si="158"/>
        <v>0</v>
      </c>
      <c r="AK374" s="14">
        <f t="shared" si="159"/>
        <v>0</v>
      </c>
      <c r="AL374" s="14">
        <f t="shared" si="160"/>
        <v>0</v>
      </c>
      <c r="AM374" s="14">
        <f t="shared" si="161"/>
        <v>0</v>
      </c>
      <c r="AN374" s="14">
        <f t="shared" si="162"/>
        <v>0</v>
      </c>
      <c r="AO374" s="14">
        <f t="shared" si="163"/>
        <v>0</v>
      </c>
      <c r="AP374" s="14">
        <f t="shared" si="164"/>
        <v>0</v>
      </c>
      <c r="AQ374" s="25">
        <f t="shared" si="168"/>
        <v>0.04</v>
      </c>
      <c r="AR374" s="27">
        <f t="shared" si="169"/>
        <v>0</v>
      </c>
      <c r="AS374" s="27">
        <f t="shared" si="170"/>
        <v>3676.998</v>
      </c>
      <c r="AT374" s="27">
        <f t="shared" si="171"/>
        <v>0</v>
      </c>
      <c r="AU374" s="30">
        <f t="shared" si="183"/>
        <v>5515.4969999999994</v>
      </c>
      <c r="AV374" s="30">
        <f t="shared" si="184"/>
        <v>5515.4969999999994</v>
      </c>
      <c r="AW374" s="30"/>
      <c r="AX374" s="36">
        <f t="shared" si="165"/>
        <v>5515.4969999999994</v>
      </c>
      <c r="AY374" s="36">
        <f t="shared" si="166"/>
        <v>1838.4989999999993</v>
      </c>
      <c r="AZ374" s="36">
        <f t="shared" si="167"/>
        <v>0</v>
      </c>
    </row>
    <row r="375" spans="1:52" ht="14.45" x14ac:dyDescent="0.3">
      <c r="A375" s="5" t="s">
        <v>7</v>
      </c>
      <c r="B375" s="5" t="s">
        <v>8</v>
      </c>
      <c r="C375" s="5" t="s">
        <v>1359</v>
      </c>
      <c r="D375" s="2" t="s">
        <v>437</v>
      </c>
      <c r="E375" s="2" t="s">
        <v>150</v>
      </c>
      <c r="F375" s="2" t="s">
        <v>11</v>
      </c>
      <c r="G375" s="2" t="s">
        <v>12</v>
      </c>
      <c r="H375" s="2" t="s">
        <v>13</v>
      </c>
      <c r="I375" s="18">
        <v>22400</v>
      </c>
      <c r="J375" s="18">
        <v>48315.9</v>
      </c>
      <c r="K375" s="18">
        <v>46457.599999999999</v>
      </c>
      <c r="L375" s="18">
        <v>1858.3</v>
      </c>
      <c r="M375" s="18"/>
      <c r="N375" s="18"/>
      <c r="O375" s="18"/>
      <c r="P375" s="18"/>
      <c r="Q375" s="18"/>
      <c r="R375" s="18"/>
      <c r="S375" s="18">
        <v>1858.3</v>
      </c>
      <c r="T375" s="18"/>
      <c r="U375" s="18"/>
      <c r="V375" s="18"/>
      <c r="W375" s="18"/>
      <c r="X375" s="18"/>
      <c r="Y375" s="18"/>
      <c r="Z375" s="18"/>
      <c r="AA375" s="18"/>
      <c r="AB375" s="14">
        <f t="shared" si="150"/>
        <v>0</v>
      </c>
      <c r="AC375" s="14">
        <f t="shared" si="151"/>
        <v>0</v>
      </c>
      <c r="AD375" s="14">
        <f t="shared" si="152"/>
        <v>0</v>
      </c>
      <c r="AE375" s="14">
        <f t="shared" si="153"/>
        <v>0</v>
      </c>
      <c r="AF375" s="14">
        <f t="shared" si="154"/>
        <v>0</v>
      </c>
      <c r="AG375" s="14">
        <f t="shared" si="155"/>
        <v>0</v>
      </c>
      <c r="AH375" s="14">
        <f t="shared" si="156"/>
        <v>0.04</v>
      </c>
      <c r="AI375" s="14">
        <f t="shared" si="157"/>
        <v>0</v>
      </c>
      <c r="AJ375" s="14">
        <f t="shared" si="158"/>
        <v>0</v>
      </c>
      <c r="AK375" s="14">
        <f t="shared" si="159"/>
        <v>0</v>
      </c>
      <c r="AL375" s="14">
        <f t="shared" si="160"/>
        <v>0</v>
      </c>
      <c r="AM375" s="14">
        <f t="shared" si="161"/>
        <v>0</v>
      </c>
      <c r="AN375" s="14">
        <f t="shared" si="162"/>
        <v>0</v>
      </c>
      <c r="AO375" s="14">
        <f t="shared" si="163"/>
        <v>0</v>
      </c>
      <c r="AP375" s="14">
        <f t="shared" si="164"/>
        <v>0</v>
      </c>
      <c r="AQ375" s="25">
        <f t="shared" si="168"/>
        <v>0.04</v>
      </c>
      <c r="AR375" s="27">
        <f t="shared" si="169"/>
        <v>0</v>
      </c>
      <c r="AS375" s="27">
        <f t="shared" si="170"/>
        <v>1858.3040000000001</v>
      </c>
      <c r="AT375" s="27">
        <f t="shared" si="171"/>
        <v>0</v>
      </c>
      <c r="AU375" s="30">
        <f t="shared" si="183"/>
        <v>2787.4559999999997</v>
      </c>
      <c r="AV375" s="30">
        <f t="shared" si="184"/>
        <v>2787.4559999999997</v>
      </c>
      <c r="AW375" s="30"/>
      <c r="AX375" s="36">
        <f t="shared" si="165"/>
        <v>2787.4559999999997</v>
      </c>
      <c r="AY375" s="36">
        <f t="shared" si="166"/>
        <v>929.15199999999959</v>
      </c>
      <c r="AZ375" s="36">
        <f t="shared" si="167"/>
        <v>0</v>
      </c>
    </row>
    <row r="376" spans="1:52" ht="14.45" x14ac:dyDescent="0.3">
      <c r="A376" s="5" t="s">
        <v>7</v>
      </c>
      <c r="B376" s="5" t="s">
        <v>8</v>
      </c>
      <c r="C376" s="5" t="s">
        <v>1359</v>
      </c>
      <c r="D376" s="2" t="s">
        <v>438</v>
      </c>
      <c r="E376" s="2" t="s">
        <v>150</v>
      </c>
      <c r="F376" s="2" t="s">
        <v>11</v>
      </c>
      <c r="G376" s="2" t="s">
        <v>12</v>
      </c>
      <c r="H376" s="2" t="s">
        <v>13</v>
      </c>
      <c r="I376" s="18">
        <v>52800</v>
      </c>
      <c r="J376" s="18">
        <v>137773.96000000002</v>
      </c>
      <c r="K376" s="18">
        <v>132474.96</v>
      </c>
      <c r="L376" s="18">
        <v>5299</v>
      </c>
      <c r="M376" s="18"/>
      <c r="N376" s="18"/>
      <c r="O376" s="18"/>
      <c r="P376" s="18"/>
      <c r="Q376" s="18"/>
      <c r="R376" s="18"/>
      <c r="S376" s="18">
        <v>5299</v>
      </c>
      <c r="T376" s="18"/>
      <c r="U376" s="18"/>
      <c r="V376" s="18"/>
      <c r="W376" s="18"/>
      <c r="X376" s="18"/>
      <c r="Y376" s="18"/>
      <c r="Z376" s="18"/>
      <c r="AA376" s="18"/>
      <c r="AB376" s="14">
        <f t="shared" si="150"/>
        <v>0</v>
      </c>
      <c r="AC376" s="14">
        <f t="shared" si="151"/>
        <v>0</v>
      </c>
      <c r="AD376" s="14">
        <f t="shared" si="152"/>
        <v>0</v>
      </c>
      <c r="AE376" s="14">
        <f t="shared" si="153"/>
        <v>0</v>
      </c>
      <c r="AF376" s="14">
        <f t="shared" si="154"/>
        <v>0</v>
      </c>
      <c r="AG376" s="14">
        <f t="shared" si="155"/>
        <v>0</v>
      </c>
      <c r="AH376" s="14">
        <f t="shared" si="156"/>
        <v>0.04</v>
      </c>
      <c r="AI376" s="14">
        <f t="shared" si="157"/>
        <v>0</v>
      </c>
      <c r="AJ376" s="14">
        <f t="shared" si="158"/>
        <v>0</v>
      </c>
      <c r="AK376" s="14">
        <f t="shared" si="159"/>
        <v>0</v>
      </c>
      <c r="AL376" s="14">
        <f t="shared" si="160"/>
        <v>0</v>
      </c>
      <c r="AM376" s="14">
        <f t="shared" si="161"/>
        <v>0</v>
      </c>
      <c r="AN376" s="14">
        <f t="shared" si="162"/>
        <v>0</v>
      </c>
      <c r="AO376" s="14">
        <f t="shared" si="163"/>
        <v>0</v>
      </c>
      <c r="AP376" s="14">
        <f t="shared" si="164"/>
        <v>0</v>
      </c>
      <c r="AQ376" s="25">
        <f t="shared" si="168"/>
        <v>0.04</v>
      </c>
      <c r="AR376" s="27">
        <f t="shared" si="169"/>
        <v>0</v>
      </c>
      <c r="AS376" s="27">
        <f t="shared" si="170"/>
        <v>5298.9983999999995</v>
      </c>
      <c r="AT376" s="27">
        <f t="shared" si="171"/>
        <v>0</v>
      </c>
      <c r="AU376" s="30">
        <f t="shared" si="183"/>
        <v>7948.4975999999988</v>
      </c>
      <c r="AV376" s="30">
        <f t="shared" si="184"/>
        <v>7948.4975999999988</v>
      </c>
      <c r="AW376" s="30"/>
      <c r="AX376" s="36">
        <f t="shared" si="165"/>
        <v>7948.4975999999988</v>
      </c>
      <c r="AY376" s="36">
        <f t="shared" si="166"/>
        <v>2649.4991999999993</v>
      </c>
      <c r="AZ376" s="36">
        <f t="shared" si="167"/>
        <v>0</v>
      </c>
    </row>
    <row r="377" spans="1:52" ht="14.45" x14ac:dyDescent="0.3">
      <c r="A377" s="5" t="s">
        <v>7</v>
      </c>
      <c r="B377" s="5" t="s">
        <v>8</v>
      </c>
      <c r="C377" s="5"/>
      <c r="D377" s="2" t="s">
        <v>439</v>
      </c>
      <c r="E377" s="2" t="s">
        <v>440</v>
      </c>
      <c r="F377" s="2" t="s">
        <v>16</v>
      </c>
      <c r="G377" s="2" t="s">
        <v>17</v>
      </c>
      <c r="H377" s="2" t="s">
        <v>13</v>
      </c>
      <c r="I377" s="18">
        <v>1757</v>
      </c>
      <c r="J377" s="18">
        <v>236992.58</v>
      </c>
      <c r="K377" s="18">
        <v>203812</v>
      </c>
      <c r="L377" s="18">
        <v>33180.58</v>
      </c>
      <c r="M377" s="18"/>
      <c r="N377" s="18"/>
      <c r="O377" s="18">
        <v>28533.68</v>
      </c>
      <c r="P377" s="18"/>
      <c r="Q377" s="18"/>
      <c r="R377" s="18"/>
      <c r="S377" s="18"/>
      <c r="T377" s="18"/>
      <c r="U377" s="18"/>
      <c r="V377" s="18"/>
      <c r="W377" s="18"/>
      <c r="X377" s="18"/>
      <c r="Y377" s="18"/>
      <c r="Z377" s="18">
        <v>4646.8999999999996</v>
      </c>
      <c r="AA377" s="18"/>
      <c r="AB377" s="14">
        <f t="shared" si="150"/>
        <v>0</v>
      </c>
      <c r="AC377" s="14">
        <f t="shared" si="151"/>
        <v>0</v>
      </c>
      <c r="AD377" s="14">
        <f t="shared" si="152"/>
        <v>0.14000000000000001</v>
      </c>
      <c r="AE377" s="14">
        <f t="shared" si="153"/>
        <v>0</v>
      </c>
      <c r="AF377" s="14">
        <f t="shared" si="154"/>
        <v>0</v>
      </c>
      <c r="AG377" s="14">
        <f t="shared" si="155"/>
        <v>0</v>
      </c>
      <c r="AH377" s="14">
        <f t="shared" si="156"/>
        <v>0</v>
      </c>
      <c r="AI377" s="14">
        <f t="shared" si="157"/>
        <v>0</v>
      </c>
      <c r="AJ377" s="14">
        <f t="shared" si="158"/>
        <v>0</v>
      </c>
      <c r="AK377" s="14">
        <f t="shared" si="159"/>
        <v>0</v>
      </c>
      <c r="AL377" s="14">
        <f t="shared" si="160"/>
        <v>0</v>
      </c>
      <c r="AM377" s="14">
        <f t="shared" si="161"/>
        <v>0</v>
      </c>
      <c r="AN377" s="14">
        <f t="shared" si="162"/>
        <v>0</v>
      </c>
      <c r="AO377" s="14">
        <f t="shared" si="163"/>
        <v>0.02</v>
      </c>
      <c r="AP377" s="14">
        <f t="shared" si="164"/>
        <v>0</v>
      </c>
      <c r="AQ377" s="25">
        <f t="shared" si="168"/>
        <v>0.16</v>
      </c>
      <c r="AR377" s="27">
        <f t="shared" si="169"/>
        <v>28533.680000000004</v>
      </c>
      <c r="AS377" s="27">
        <f t="shared" si="170"/>
        <v>0</v>
      </c>
      <c r="AT377" s="27">
        <f t="shared" si="171"/>
        <v>4076.2400000000002</v>
      </c>
      <c r="AU377" s="30"/>
      <c r="AV377" s="30"/>
      <c r="AW377" s="30">
        <f t="shared" ref="AW377:AW382" si="185">K377*$AU$1</f>
        <v>24457.439999999999</v>
      </c>
      <c r="AX377" s="36">
        <f t="shared" si="165"/>
        <v>-28533.680000000004</v>
      </c>
      <c r="AY377" s="36">
        <f t="shared" si="166"/>
        <v>0</v>
      </c>
      <c r="AZ377" s="36">
        <f t="shared" si="167"/>
        <v>20381.199999999997</v>
      </c>
    </row>
    <row r="378" spans="1:52" ht="14.45" x14ac:dyDescent="0.3">
      <c r="A378" s="5" t="s">
        <v>7</v>
      </c>
      <c r="B378" s="5" t="s">
        <v>8</v>
      </c>
      <c r="C378" s="5"/>
      <c r="D378" s="2" t="s">
        <v>441</v>
      </c>
      <c r="E378" s="2" t="s">
        <v>25</v>
      </c>
      <c r="F378" s="2" t="s">
        <v>16</v>
      </c>
      <c r="G378" s="2" t="s">
        <v>17</v>
      </c>
      <c r="H378" s="2" t="s">
        <v>13</v>
      </c>
      <c r="I378" s="18">
        <v>460</v>
      </c>
      <c r="J378" s="18">
        <v>50087.53</v>
      </c>
      <c r="K378" s="18">
        <v>46295.49</v>
      </c>
      <c r="L378" s="18">
        <v>3792.0400000000004</v>
      </c>
      <c r="M378" s="18"/>
      <c r="N378" s="18">
        <v>2728.09</v>
      </c>
      <c r="O378" s="18"/>
      <c r="P378" s="18"/>
      <c r="Q378" s="18">
        <v>54.56</v>
      </c>
      <c r="R378" s="18">
        <v>27.28</v>
      </c>
      <c r="S378" s="18"/>
      <c r="T378" s="18"/>
      <c r="U378" s="18"/>
      <c r="V378" s="18"/>
      <c r="W378" s="18"/>
      <c r="X378" s="18"/>
      <c r="Y378" s="18"/>
      <c r="Z378" s="18">
        <v>982.11</v>
      </c>
      <c r="AA378" s="18"/>
      <c r="AB378" s="14">
        <f t="shared" si="150"/>
        <v>0</v>
      </c>
      <c r="AC378" s="14">
        <f t="shared" si="151"/>
        <v>0.125</v>
      </c>
      <c r="AD378" s="14">
        <f t="shared" si="152"/>
        <v>0</v>
      </c>
      <c r="AE378" s="14">
        <f t="shared" si="153"/>
        <v>0</v>
      </c>
      <c r="AF378" s="14">
        <f t="shared" si="154"/>
        <v>2E-3</v>
      </c>
      <c r="AG378" s="14">
        <f t="shared" si="155"/>
        <v>1E-3</v>
      </c>
      <c r="AH378" s="14">
        <f t="shared" si="156"/>
        <v>0</v>
      </c>
      <c r="AI378" s="14">
        <f t="shared" si="157"/>
        <v>0</v>
      </c>
      <c r="AJ378" s="14">
        <f t="shared" si="158"/>
        <v>0</v>
      </c>
      <c r="AK378" s="14">
        <f t="shared" si="159"/>
        <v>0</v>
      </c>
      <c r="AL378" s="14">
        <f t="shared" si="160"/>
        <v>0</v>
      </c>
      <c r="AM378" s="14">
        <f t="shared" si="161"/>
        <v>0</v>
      </c>
      <c r="AN378" s="14">
        <f t="shared" si="162"/>
        <v>0</v>
      </c>
      <c r="AO378" s="14">
        <f t="shared" si="163"/>
        <v>0.02</v>
      </c>
      <c r="AP378" s="14">
        <f t="shared" si="164"/>
        <v>0</v>
      </c>
      <c r="AQ378" s="25">
        <f t="shared" si="168"/>
        <v>0.14799999999999999</v>
      </c>
      <c r="AR378" s="27">
        <f t="shared" si="169"/>
        <v>5925.8227200000001</v>
      </c>
      <c r="AS378" s="27">
        <f t="shared" si="170"/>
        <v>0</v>
      </c>
      <c r="AT378" s="27">
        <f t="shared" si="171"/>
        <v>925.90980000000002</v>
      </c>
      <c r="AU378" s="30"/>
      <c r="AV378" s="30"/>
      <c r="AW378" s="30">
        <f t="shared" si="185"/>
        <v>5555.4587999999994</v>
      </c>
      <c r="AX378" s="36">
        <f t="shared" si="165"/>
        <v>-5925.8227200000001</v>
      </c>
      <c r="AY378" s="36">
        <f t="shared" si="166"/>
        <v>0</v>
      </c>
      <c r="AZ378" s="36">
        <f t="shared" si="167"/>
        <v>4629.5489999999991</v>
      </c>
    </row>
    <row r="379" spans="1:52" ht="14.45" x14ac:dyDescent="0.3">
      <c r="A379" s="5" t="s">
        <v>7</v>
      </c>
      <c r="B379" s="5" t="s">
        <v>8</v>
      </c>
      <c r="C379" s="5"/>
      <c r="D379" s="2" t="s">
        <v>441</v>
      </c>
      <c r="E379" s="2" t="s">
        <v>442</v>
      </c>
      <c r="F379" s="2" t="s">
        <v>16</v>
      </c>
      <c r="G379" s="2" t="s">
        <v>17</v>
      </c>
      <c r="H379" s="2" t="s">
        <v>13</v>
      </c>
      <c r="I379" s="18">
        <v>460</v>
      </c>
      <c r="J379" s="18">
        <v>44426.75</v>
      </c>
      <c r="K379" s="18">
        <v>38716.119999999995</v>
      </c>
      <c r="L379" s="18">
        <v>5710.63</v>
      </c>
      <c r="M379" s="18"/>
      <c r="N379" s="18">
        <v>4839.5200000000004</v>
      </c>
      <c r="O379" s="18"/>
      <c r="P379" s="18"/>
      <c r="Q379" s="18"/>
      <c r="R379" s="18"/>
      <c r="S379" s="18"/>
      <c r="T379" s="18"/>
      <c r="U379" s="18"/>
      <c r="V379" s="18"/>
      <c r="W379" s="18"/>
      <c r="X379" s="18"/>
      <c r="Y379" s="18"/>
      <c r="Z379" s="18">
        <v>871.11</v>
      </c>
      <c r="AA379" s="18"/>
      <c r="AB379" s="14">
        <f t="shared" si="150"/>
        <v>0</v>
      </c>
      <c r="AC379" s="14">
        <f t="shared" si="151"/>
        <v>0.125</v>
      </c>
      <c r="AD379" s="14">
        <f t="shared" si="152"/>
        <v>0</v>
      </c>
      <c r="AE379" s="14">
        <f t="shared" si="153"/>
        <v>0</v>
      </c>
      <c r="AF379" s="14">
        <f t="shared" si="154"/>
        <v>0</v>
      </c>
      <c r="AG379" s="14">
        <f t="shared" si="155"/>
        <v>0</v>
      </c>
      <c r="AH379" s="14">
        <f t="shared" si="156"/>
        <v>0</v>
      </c>
      <c r="AI379" s="14">
        <f t="shared" si="157"/>
        <v>0</v>
      </c>
      <c r="AJ379" s="14">
        <f t="shared" si="158"/>
        <v>0</v>
      </c>
      <c r="AK379" s="14">
        <f t="shared" si="159"/>
        <v>0</v>
      </c>
      <c r="AL379" s="14">
        <f t="shared" si="160"/>
        <v>0</v>
      </c>
      <c r="AM379" s="14">
        <f t="shared" si="161"/>
        <v>0</v>
      </c>
      <c r="AN379" s="14">
        <f t="shared" si="162"/>
        <v>0</v>
      </c>
      <c r="AO379" s="14">
        <f t="shared" si="163"/>
        <v>0.02</v>
      </c>
      <c r="AP379" s="14">
        <f t="shared" si="164"/>
        <v>0</v>
      </c>
      <c r="AQ379" s="25">
        <f t="shared" si="168"/>
        <v>0.14499999999999999</v>
      </c>
      <c r="AR379" s="27">
        <f t="shared" si="169"/>
        <v>4839.5149999999994</v>
      </c>
      <c r="AS379" s="27">
        <f t="shared" si="170"/>
        <v>0</v>
      </c>
      <c r="AT379" s="27">
        <f t="shared" si="171"/>
        <v>774.3223999999999</v>
      </c>
      <c r="AU379" s="30"/>
      <c r="AV379" s="30"/>
      <c r="AW379" s="30">
        <f t="shared" si="185"/>
        <v>4645.9343999999992</v>
      </c>
      <c r="AX379" s="36">
        <f t="shared" si="165"/>
        <v>-4839.5149999999994</v>
      </c>
      <c r="AY379" s="36">
        <f t="shared" si="166"/>
        <v>0</v>
      </c>
      <c r="AZ379" s="36">
        <f t="shared" si="167"/>
        <v>3871.6119999999992</v>
      </c>
    </row>
    <row r="380" spans="1:52" ht="14.45" x14ac:dyDescent="0.3">
      <c r="A380" s="5" t="s">
        <v>7</v>
      </c>
      <c r="B380" s="5" t="s">
        <v>8</v>
      </c>
      <c r="C380" s="12" t="s">
        <v>1362</v>
      </c>
      <c r="D380" s="2" t="s">
        <v>443</v>
      </c>
      <c r="E380" s="2" t="s">
        <v>380</v>
      </c>
      <c r="F380" s="2" t="s">
        <v>16</v>
      </c>
      <c r="G380" s="2" t="s">
        <v>381</v>
      </c>
      <c r="H380" s="2" t="s">
        <v>13</v>
      </c>
      <c r="I380" s="18">
        <v>1000</v>
      </c>
      <c r="J380" s="18">
        <v>547357.5</v>
      </c>
      <c r="K380" s="18">
        <v>477000</v>
      </c>
      <c r="L380" s="18">
        <v>70357.5</v>
      </c>
      <c r="M380" s="18"/>
      <c r="N380" s="18">
        <v>59625</v>
      </c>
      <c r="O380" s="18"/>
      <c r="P380" s="18"/>
      <c r="Q380" s="18"/>
      <c r="R380" s="18"/>
      <c r="S380" s="18"/>
      <c r="T380" s="18"/>
      <c r="U380" s="18"/>
      <c r="V380" s="18"/>
      <c r="W380" s="18"/>
      <c r="X380" s="18"/>
      <c r="Y380" s="18"/>
      <c r="Z380" s="18">
        <v>10732.5</v>
      </c>
      <c r="AA380" s="18"/>
      <c r="AB380" s="14">
        <f t="shared" si="150"/>
        <v>0</v>
      </c>
      <c r="AC380" s="14">
        <f t="shared" si="151"/>
        <v>0.125</v>
      </c>
      <c r="AD380" s="14">
        <f t="shared" si="152"/>
        <v>0</v>
      </c>
      <c r="AE380" s="14">
        <f t="shared" si="153"/>
        <v>0</v>
      </c>
      <c r="AF380" s="14">
        <f t="shared" si="154"/>
        <v>0</v>
      </c>
      <c r="AG380" s="14">
        <f t="shared" si="155"/>
        <v>0</v>
      </c>
      <c r="AH380" s="14">
        <f t="shared" si="156"/>
        <v>0</v>
      </c>
      <c r="AI380" s="14">
        <f t="shared" si="157"/>
        <v>0</v>
      </c>
      <c r="AJ380" s="14">
        <f t="shared" si="158"/>
        <v>0</v>
      </c>
      <c r="AK380" s="14">
        <f t="shared" si="159"/>
        <v>0</v>
      </c>
      <c r="AL380" s="14">
        <f t="shared" si="160"/>
        <v>0</v>
      </c>
      <c r="AM380" s="14">
        <f t="shared" si="161"/>
        <v>0</v>
      </c>
      <c r="AN380" s="14">
        <f t="shared" si="162"/>
        <v>0</v>
      </c>
      <c r="AO380" s="14">
        <f t="shared" si="163"/>
        <v>0.02</v>
      </c>
      <c r="AP380" s="14">
        <f t="shared" si="164"/>
        <v>0</v>
      </c>
      <c r="AQ380" s="25">
        <f t="shared" si="168"/>
        <v>0.14499999999999999</v>
      </c>
      <c r="AR380" s="27">
        <f t="shared" si="169"/>
        <v>59625</v>
      </c>
      <c r="AS380" s="27">
        <f t="shared" si="170"/>
        <v>0</v>
      </c>
      <c r="AT380" s="27">
        <f t="shared" si="171"/>
        <v>9540</v>
      </c>
      <c r="AU380" s="30"/>
      <c r="AV380" s="30"/>
      <c r="AW380" s="30">
        <f t="shared" si="185"/>
        <v>57240</v>
      </c>
      <c r="AX380" s="36">
        <f t="shared" si="165"/>
        <v>-59625</v>
      </c>
      <c r="AY380" s="36">
        <f t="shared" si="166"/>
        <v>0</v>
      </c>
      <c r="AZ380" s="36">
        <f t="shared" si="167"/>
        <v>47700</v>
      </c>
    </row>
    <row r="381" spans="1:52" ht="14.45" x14ac:dyDescent="0.3">
      <c r="A381" s="5" t="s">
        <v>7</v>
      </c>
      <c r="B381" s="5" t="s">
        <v>8</v>
      </c>
      <c r="C381" s="12" t="s">
        <v>1362</v>
      </c>
      <c r="D381" s="2" t="s">
        <v>444</v>
      </c>
      <c r="E381" s="2" t="s">
        <v>445</v>
      </c>
      <c r="F381" s="2" t="s">
        <v>16</v>
      </c>
      <c r="G381" s="2" t="s">
        <v>396</v>
      </c>
      <c r="H381" s="2" t="s">
        <v>13</v>
      </c>
      <c r="I381" s="18">
        <v>58800</v>
      </c>
      <c r="J381" s="18">
        <v>64774080</v>
      </c>
      <c r="K381" s="18">
        <v>56448000</v>
      </c>
      <c r="L381" s="18">
        <v>8326080</v>
      </c>
      <c r="M381" s="18"/>
      <c r="N381" s="18">
        <v>7056000</v>
      </c>
      <c r="O381" s="18"/>
      <c r="P381" s="18"/>
      <c r="Q381" s="18"/>
      <c r="R381" s="18"/>
      <c r="S381" s="18"/>
      <c r="T381" s="18"/>
      <c r="U381" s="18"/>
      <c r="V381" s="18"/>
      <c r="W381" s="18"/>
      <c r="X381" s="18"/>
      <c r="Y381" s="18"/>
      <c r="Z381" s="18">
        <v>1270080</v>
      </c>
      <c r="AA381" s="18"/>
      <c r="AB381" s="14">
        <f t="shared" si="150"/>
        <v>0</v>
      </c>
      <c r="AC381" s="14">
        <f t="shared" si="151"/>
        <v>0.125</v>
      </c>
      <c r="AD381" s="14">
        <f t="shared" si="152"/>
        <v>0</v>
      </c>
      <c r="AE381" s="14">
        <f t="shared" si="153"/>
        <v>0</v>
      </c>
      <c r="AF381" s="14">
        <f t="shared" si="154"/>
        <v>0</v>
      </c>
      <c r="AG381" s="14">
        <f t="shared" si="155"/>
        <v>0</v>
      </c>
      <c r="AH381" s="14">
        <f t="shared" si="156"/>
        <v>0</v>
      </c>
      <c r="AI381" s="14">
        <f t="shared" si="157"/>
        <v>0</v>
      </c>
      <c r="AJ381" s="14">
        <f t="shared" si="158"/>
        <v>0</v>
      </c>
      <c r="AK381" s="14">
        <f t="shared" si="159"/>
        <v>0</v>
      </c>
      <c r="AL381" s="14">
        <f t="shared" si="160"/>
        <v>0</v>
      </c>
      <c r="AM381" s="14">
        <f t="shared" si="161"/>
        <v>0</v>
      </c>
      <c r="AN381" s="14">
        <f t="shared" si="162"/>
        <v>0</v>
      </c>
      <c r="AO381" s="14">
        <f t="shared" si="163"/>
        <v>0.02</v>
      </c>
      <c r="AP381" s="14">
        <f t="shared" si="164"/>
        <v>0</v>
      </c>
      <c r="AQ381" s="25">
        <f t="shared" si="168"/>
        <v>0.14499999999999999</v>
      </c>
      <c r="AR381" s="27">
        <f t="shared" si="169"/>
        <v>7056000</v>
      </c>
      <c r="AS381" s="27">
        <f t="shared" si="170"/>
        <v>0</v>
      </c>
      <c r="AT381" s="27">
        <f t="shared" si="171"/>
        <v>1128960</v>
      </c>
      <c r="AU381" s="30"/>
      <c r="AV381" s="30"/>
      <c r="AW381" s="30">
        <f t="shared" si="185"/>
        <v>6773760</v>
      </c>
      <c r="AX381" s="36">
        <f t="shared" si="165"/>
        <v>-7056000</v>
      </c>
      <c r="AY381" s="36">
        <f t="shared" si="166"/>
        <v>0</v>
      </c>
      <c r="AZ381" s="36">
        <f t="shared" si="167"/>
        <v>5644800</v>
      </c>
    </row>
    <row r="382" spans="1:52" ht="14.45" x14ac:dyDescent="0.3">
      <c r="A382" s="5" t="s">
        <v>7</v>
      </c>
      <c r="B382" s="5" t="s">
        <v>8</v>
      </c>
      <c r="C382" s="12" t="s">
        <v>1362</v>
      </c>
      <c r="D382" s="2" t="s">
        <v>446</v>
      </c>
      <c r="E382" s="2" t="s">
        <v>447</v>
      </c>
      <c r="F382" s="2" t="s">
        <v>16</v>
      </c>
      <c r="G382" s="2" t="s">
        <v>318</v>
      </c>
      <c r="H382" s="2" t="s">
        <v>13</v>
      </c>
      <c r="I382" s="18">
        <v>800</v>
      </c>
      <c r="J382" s="18">
        <v>702618.59</v>
      </c>
      <c r="K382" s="18">
        <v>612303.78</v>
      </c>
      <c r="L382" s="18">
        <v>90314.81</v>
      </c>
      <c r="M382" s="18"/>
      <c r="N382" s="18">
        <v>76537.970000000016</v>
      </c>
      <c r="O382" s="18"/>
      <c r="P382" s="18"/>
      <c r="Q382" s="18"/>
      <c r="R382" s="18"/>
      <c r="S382" s="18"/>
      <c r="T382" s="18"/>
      <c r="U382" s="18"/>
      <c r="V382" s="18"/>
      <c r="W382" s="18"/>
      <c r="X382" s="18"/>
      <c r="Y382" s="18"/>
      <c r="Z382" s="18">
        <v>13776.84</v>
      </c>
      <c r="AA382" s="18"/>
      <c r="AB382" s="14">
        <f t="shared" si="150"/>
        <v>0</v>
      </c>
      <c r="AC382" s="14">
        <f t="shared" si="151"/>
        <v>0.125</v>
      </c>
      <c r="AD382" s="14">
        <f t="shared" si="152"/>
        <v>0</v>
      </c>
      <c r="AE382" s="14">
        <f t="shared" si="153"/>
        <v>0</v>
      </c>
      <c r="AF382" s="14">
        <f t="shared" si="154"/>
        <v>0</v>
      </c>
      <c r="AG382" s="14">
        <f t="shared" si="155"/>
        <v>0</v>
      </c>
      <c r="AH382" s="14">
        <f t="shared" si="156"/>
        <v>0</v>
      </c>
      <c r="AI382" s="14">
        <f t="shared" si="157"/>
        <v>0</v>
      </c>
      <c r="AJ382" s="14">
        <f t="shared" si="158"/>
        <v>0</v>
      </c>
      <c r="AK382" s="14">
        <f t="shared" si="159"/>
        <v>0</v>
      </c>
      <c r="AL382" s="14">
        <f t="shared" si="160"/>
        <v>0</v>
      </c>
      <c r="AM382" s="14">
        <f t="shared" si="161"/>
        <v>0</v>
      </c>
      <c r="AN382" s="14">
        <f t="shared" si="162"/>
        <v>0</v>
      </c>
      <c r="AO382" s="14">
        <f t="shared" si="163"/>
        <v>0.02</v>
      </c>
      <c r="AP382" s="14">
        <f t="shared" si="164"/>
        <v>0</v>
      </c>
      <c r="AQ382" s="25">
        <f t="shared" si="168"/>
        <v>0.14499999999999999</v>
      </c>
      <c r="AR382" s="27">
        <f t="shared" si="169"/>
        <v>76537.972500000003</v>
      </c>
      <c r="AS382" s="27">
        <f t="shared" si="170"/>
        <v>0</v>
      </c>
      <c r="AT382" s="27">
        <f t="shared" si="171"/>
        <v>12246.0756</v>
      </c>
      <c r="AU382" s="30"/>
      <c r="AV382" s="30"/>
      <c r="AW382" s="30">
        <f t="shared" si="185"/>
        <v>73476.453599999993</v>
      </c>
      <c r="AX382" s="36">
        <f t="shared" si="165"/>
        <v>-76537.972500000003</v>
      </c>
      <c r="AY382" s="36">
        <f t="shared" si="166"/>
        <v>0</v>
      </c>
      <c r="AZ382" s="36">
        <f t="shared" si="167"/>
        <v>61230.377999999997</v>
      </c>
    </row>
    <row r="383" spans="1:52" ht="14.45" x14ac:dyDescent="0.3">
      <c r="A383" s="5" t="s">
        <v>7</v>
      </c>
      <c r="B383" s="5" t="s">
        <v>8</v>
      </c>
      <c r="C383" s="12" t="s">
        <v>1362</v>
      </c>
      <c r="D383" s="2" t="s">
        <v>448</v>
      </c>
      <c r="E383" s="2" t="s">
        <v>39</v>
      </c>
      <c r="F383" s="2" t="s">
        <v>11</v>
      </c>
      <c r="G383" s="2" t="s">
        <v>12</v>
      </c>
      <c r="H383" s="2" t="s">
        <v>13</v>
      </c>
      <c r="I383" s="18">
        <v>325</v>
      </c>
      <c r="J383" s="18">
        <v>253500</v>
      </c>
      <c r="K383" s="18">
        <v>243750</v>
      </c>
      <c r="L383" s="18">
        <v>9750</v>
      </c>
      <c r="M383" s="18"/>
      <c r="N383" s="18"/>
      <c r="O383" s="18"/>
      <c r="P383" s="18"/>
      <c r="Q383" s="18"/>
      <c r="R383" s="18"/>
      <c r="S383" s="18">
        <v>9750</v>
      </c>
      <c r="T383" s="18"/>
      <c r="U383" s="18"/>
      <c r="V383" s="18"/>
      <c r="W383" s="18"/>
      <c r="X383" s="18"/>
      <c r="Y383" s="18"/>
      <c r="Z383" s="18"/>
      <c r="AA383" s="18"/>
      <c r="AB383" s="14">
        <f t="shared" si="150"/>
        <v>0</v>
      </c>
      <c r="AC383" s="14">
        <f t="shared" si="151"/>
        <v>0</v>
      </c>
      <c r="AD383" s="14">
        <f t="shared" si="152"/>
        <v>0</v>
      </c>
      <c r="AE383" s="14">
        <f t="shared" si="153"/>
        <v>0</v>
      </c>
      <c r="AF383" s="14">
        <f t="shared" si="154"/>
        <v>0</v>
      </c>
      <c r="AG383" s="14">
        <f t="shared" si="155"/>
        <v>0</v>
      </c>
      <c r="AH383" s="14">
        <f t="shared" si="156"/>
        <v>0.04</v>
      </c>
      <c r="AI383" s="14">
        <f t="shared" si="157"/>
        <v>0</v>
      </c>
      <c r="AJ383" s="14">
        <f t="shared" si="158"/>
        <v>0</v>
      </c>
      <c r="AK383" s="14">
        <f t="shared" si="159"/>
        <v>0</v>
      </c>
      <c r="AL383" s="14">
        <f t="shared" si="160"/>
        <v>0</v>
      </c>
      <c r="AM383" s="14">
        <f t="shared" si="161"/>
        <v>0</v>
      </c>
      <c r="AN383" s="14">
        <f t="shared" si="162"/>
        <v>0</v>
      </c>
      <c r="AO383" s="14">
        <f t="shared" si="163"/>
        <v>0</v>
      </c>
      <c r="AP383" s="14">
        <f t="shared" si="164"/>
        <v>0</v>
      </c>
      <c r="AQ383" s="25">
        <f t="shared" si="168"/>
        <v>0.04</v>
      </c>
      <c r="AR383" s="27">
        <f t="shared" si="169"/>
        <v>0</v>
      </c>
      <c r="AS383" s="27">
        <f t="shared" si="170"/>
        <v>9750</v>
      </c>
      <c r="AT383" s="27">
        <f t="shared" si="171"/>
        <v>0</v>
      </c>
      <c r="AU383" s="30">
        <f>K383*$AU$2</f>
        <v>14625</v>
      </c>
      <c r="AV383" s="30">
        <f>K383*$AV$2</f>
        <v>14625</v>
      </c>
      <c r="AW383" s="30"/>
      <c r="AX383" s="36">
        <f t="shared" si="165"/>
        <v>14625</v>
      </c>
      <c r="AY383" s="36">
        <f t="shared" si="166"/>
        <v>4875</v>
      </c>
      <c r="AZ383" s="36">
        <f t="shared" si="167"/>
        <v>0</v>
      </c>
    </row>
    <row r="384" spans="1:52" ht="14.45" x14ac:dyDescent="0.3">
      <c r="A384" s="5" t="s">
        <v>7</v>
      </c>
      <c r="B384" s="5" t="s">
        <v>8</v>
      </c>
      <c r="C384" s="12" t="s">
        <v>1362</v>
      </c>
      <c r="D384" s="2" t="s">
        <v>449</v>
      </c>
      <c r="E384" s="2" t="s">
        <v>450</v>
      </c>
      <c r="F384" s="2" t="s">
        <v>16</v>
      </c>
      <c r="G384" s="2" t="s">
        <v>17</v>
      </c>
      <c r="H384" s="2" t="s">
        <v>13</v>
      </c>
      <c r="I384" s="18">
        <v>1800</v>
      </c>
      <c r="J384" s="18">
        <v>2238465.09</v>
      </c>
      <c r="K384" s="18">
        <v>1950732.1</v>
      </c>
      <c r="L384" s="18">
        <v>287732.98999999993</v>
      </c>
      <c r="M384" s="18"/>
      <c r="N384" s="18">
        <v>243841.52000000002</v>
      </c>
      <c r="O384" s="18"/>
      <c r="P384" s="18"/>
      <c r="Q384" s="18"/>
      <c r="R384" s="18"/>
      <c r="S384" s="18"/>
      <c r="T384" s="18"/>
      <c r="U384" s="18"/>
      <c r="V384" s="18"/>
      <c r="W384" s="18"/>
      <c r="X384" s="18"/>
      <c r="Y384" s="18"/>
      <c r="Z384" s="18">
        <v>43891.47</v>
      </c>
      <c r="AA384" s="18"/>
      <c r="AB384" s="14">
        <f t="shared" si="150"/>
        <v>0</v>
      </c>
      <c r="AC384" s="14">
        <f t="shared" si="151"/>
        <v>0.125</v>
      </c>
      <c r="AD384" s="14">
        <f t="shared" si="152"/>
        <v>0</v>
      </c>
      <c r="AE384" s="14">
        <f t="shared" si="153"/>
        <v>0</v>
      </c>
      <c r="AF384" s="14">
        <f t="shared" si="154"/>
        <v>0</v>
      </c>
      <c r="AG384" s="14">
        <f t="shared" si="155"/>
        <v>0</v>
      </c>
      <c r="AH384" s="14">
        <f t="shared" si="156"/>
        <v>0</v>
      </c>
      <c r="AI384" s="14">
        <f t="shared" si="157"/>
        <v>0</v>
      </c>
      <c r="AJ384" s="14">
        <f t="shared" si="158"/>
        <v>0</v>
      </c>
      <c r="AK384" s="14">
        <f t="shared" si="159"/>
        <v>0</v>
      </c>
      <c r="AL384" s="14">
        <f t="shared" si="160"/>
        <v>0</v>
      </c>
      <c r="AM384" s="14">
        <f t="shared" si="161"/>
        <v>0</v>
      </c>
      <c r="AN384" s="14">
        <f t="shared" si="162"/>
        <v>0</v>
      </c>
      <c r="AO384" s="14">
        <f t="shared" si="163"/>
        <v>0.02</v>
      </c>
      <c r="AP384" s="14">
        <f t="shared" si="164"/>
        <v>0</v>
      </c>
      <c r="AQ384" s="25">
        <f t="shared" si="168"/>
        <v>0.14499999999999999</v>
      </c>
      <c r="AR384" s="27">
        <f t="shared" si="169"/>
        <v>243841.51250000001</v>
      </c>
      <c r="AS384" s="27">
        <f t="shared" si="170"/>
        <v>0</v>
      </c>
      <c r="AT384" s="27">
        <f t="shared" si="171"/>
        <v>39014.642</v>
      </c>
      <c r="AU384" s="30"/>
      <c r="AV384" s="30"/>
      <c r="AW384" s="30">
        <f t="shared" ref="AW384:AW385" si="186">K384*$AU$1</f>
        <v>234087.85200000001</v>
      </c>
      <c r="AX384" s="36">
        <f t="shared" si="165"/>
        <v>-243841.51250000001</v>
      </c>
      <c r="AY384" s="36">
        <f t="shared" si="166"/>
        <v>0</v>
      </c>
      <c r="AZ384" s="36">
        <f t="shared" si="167"/>
        <v>195073.21000000002</v>
      </c>
    </row>
    <row r="385" spans="1:52" ht="14.45" x14ac:dyDescent="0.3">
      <c r="A385" s="5" t="s">
        <v>7</v>
      </c>
      <c r="B385" s="5" t="s">
        <v>8</v>
      </c>
      <c r="C385" s="12" t="s">
        <v>1362</v>
      </c>
      <c r="D385" s="2" t="s">
        <v>451</v>
      </c>
      <c r="E385" s="2" t="s">
        <v>450</v>
      </c>
      <c r="F385" s="2" t="s">
        <v>16</v>
      </c>
      <c r="G385" s="2" t="s">
        <v>17</v>
      </c>
      <c r="H385" s="2" t="s">
        <v>13</v>
      </c>
      <c r="I385" s="18">
        <v>810</v>
      </c>
      <c r="J385" s="18">
        <v>929475</v>
      </c>
      <c r="K385" s="18">
        <v>810000</v>
      </c>
      <c r="L385" s="18">
        <v>119475</v>
      </c>
      <c r="M385" s="18"/>
      <c r="N385" s="18">
        <v>101250</v>
      </c>
      <c r="O385" s="18"/>
      <c r="P385" s="18"/>
      <c r="Q385" s="18"/>
      <c r="R385" s="18"/>
      <c r="S385" s="18"/>
      <c r="T385" s="18"/>
      <c r="U385" s="18"/>
      <c r="V385" s="18"/>
      <c r="W385" s="18"/>
      <c r="X385" s="18"/>
      <c r="Y385" s="18"/>
      <c r="Z385" s="18">
        <v>18225</v>
      </c>
      <c r="AA385" s="18"/>
      <c r="AB385" s="14">
        <f t="shared" si="150"/>
        <v>0</v>
      </c>
      <c r="AC385" s="14">
        <f t="shared" si="151"/>
        <v>0.125</v>
      </c>
      <c r="AD385" s="14">
        <f t="shared" si="152"/>
        <v>0</v>
      </c>
      <c r="AE385" s="14">
        <f t="shared" si="153"/>
        <v>0</v>
      </c>
      <c r="AF385" s="14">
        <f t="shared" si="154"/>
        <v>0</v>
      </c>
      <c r="AG385" s="14">
        <f t="shared" si="155"/>
        <v>0</v>
      </c>
      <c r="AH385" s="14">
        <f t="shared" si="156"/>
        <v>0</v>
      </c>
      <c r="AI385" s="14">
        <f t="shared" si="157"/>
        <v>0</v>
      </c>
      <c r="AJ385" s="14">
        <f t="shared" si="158"/>
        <v>0</v>
      </c>
      <c r="AK385" s="14">
        <f t="shared" si="159"/>
        <v>0</v>
      </c>
      <c r="AL385" s="14">
        <f t="shared" si="160"/>
        <v>0</v>
      </c>
      <c r="AM385" s="14">
        <f t="shared" si="161"/>
        <v>0</v>
      </c>
      <c r="AN385" s="14">
        <f t="shared" si="162"/>
        <v>0</v>
      </c>
      <c r="AO385" s="14">
        <f t="shared" si="163"/>
        <v>0.02</v>
      </c>
      <c r="AP385" s="14">
        <f t="shared" si="164"/>
        <v>0</v>
      </c>
      <c r="AQ385" s="25">
        <f t="shared" si="168"/>
        <v>0.14499999999999999</v>
      </c>
      <c r="AR385" s="27">
        <f t="shared" si="169"/>
        <v>101250</v>
      </c>
      <c r="AS385" s="27">
        <f t="shared" si="170"/>
        <v>0</v>
      </c>
      <c r="AT385" s="27">
        <f t="shared" si="171"/>
        <v>16200</v>
      </c>
      <c r="AU385" s="30"/>
      <c r="AV385" s="30"/>
      <c r="AW385" s="30">
        <f t="shared" si="186"/>
        <v>97200</v>
      </c>
      <c r="AX385" s="36">
        <f t="shared" si="165"/>
        <v>-101250</v>
      </c>
      <c r="AY385" s="36">
        <f t="shared" si="166"/>
        <v>0</v>
      </c>
      <c r="AZ385" s="36">
        <f t="shared" si="167"/>
        <v>81000</v>
      </c>
    </row>
    <row r="386" spans="1:52" ht="14.45" x14ac:dyDescent="0.3">
      <c r="A386" s="5" t="s">
        <v>7</v>
      </c>
      <c r="B386" s="5" t="s">
        <v>8</v>
      </c>
      <c r="C386" s="12" t="s">
        <v>1362</v>
      </c>
      <c r="D386" s="2" t="s">
        <v>452</v>
      </c>
      <c r="E386" s="2" t="s">
        <v>39</v>
      </c>
      <c r="F386" s="2" t="s">
        <v>11</v>
      </c>
      <c r="G386" s="2" t="s">
        <v>12</v>
      </c>
      <c r="H386" s="2" t="s">
        <v>13</v>
      </c>
      <c r="I386" s="18">
        <v>2715</v>
      </c>
      <c r="J386" s="18">
        <v>2117700</v>
      </c>
      <c r="K386" s="18">
        <v>2036250</v>
      </c>
      <c r="L386" s="18">
        <v>81450</v>
      </c>
      <c r="M386" s="18"/>
      <c r="N386" s="18"/>
      <c r="O386" s="18"/>
      <c r="P386" s="18"/>
      <c r="Q386" s="18"/>
      <c r="R386" s="18"/>
      <c r="S386" s="18">
        <v>81450</v>
      </c>
      <c r="T386" s="18"/>
      <c r="U386" s="18"/>
      <c r="V386" s="18"/>
      <c r="W386" s="18"/>
      <c r="X386" s="18"/>
      <c r="Y386" s="18"/>
      <c r="Z386" s="18"/>
      <c r="AA386" s="18"/>
      <c r="AB386" s="14">
        <f t="shared" si="150"/>
        <v>0</v>
      </c>
      <c r="AC386" s="14">
        <f t="shared" si="151"/>
        <v>0</v>
      </c>
      <c r="AD386" s="14">
        <f t="shared" si="152"/>
        <v>0</v>
      </c>
      <c r="AE386" s="14">
        <f t="shared" si="153"/>
        <v>0</v>
      </c>
      <c r="AF386" s="14">
        <f t="shared" si="154"/>
        <v>0</v>
      </c>
      <c r="AG386" s="14">
        <f t="shared" si="155"/>
        <v>0</v>
      </c>
      <c r="AH386" s="14">
        <f t="shared" si="156"/>
        <v>0.04</v>
      </c>
      <c r="AI386" s="14">
        <f t="shared" si="157"/>
        <v>0</v>
      </c>
      <c r="AJ386" s="14">
        <f t="shared" si="158"/>
        <v>0</v>
      </c>
      <c r="AK386" s="14">
        <f t="shared" si="159"/>
        <v>0</v>
      </c>
      <c r="AL386" s="14">
        <f t="shared" si="160"/>
        <v>0</v>
      </c>
      <c r="AM386" s="14">
        <f t="shared" si="161"/>
        <v>0</v>
      </c>
      <c r="AN386" s="14">
        <f t="shared" si="162"/>
        <v>0</v>
      </c>
      <c r="AO386" s="14">
        <f t="shared" si="163"/>
        <v>0</v>
      </c>
      <c r="AP386" s="14">
        <f t="shared" si="164"/>
        <v>0</v>
      </c>
      <c r="AQ386" s="25">
        <f t="shared" si="168"/>
        <v>0.04</v>
      </c>
      <c r="AR386" s="27">
        <f t="shared" si="169"/>
        <v>0</v>
      </c>
      <c r="AS386" s="27">
        <f t="shared" si="170"/>
        <v>81450</v>
      </c>
      <c r="AT386" s="27">
        <f t="shared" si="171"/>
        <v>0</v>
      </c>
      <c r="AU386" s="30">
        <f t="shared" ref="AU386:AU388" si="187">K386*$AU$2</f>
        <v>122175</v>
      </c>
      <c r="AV386" s="30">
        <f t="shared" ref="AV386:AV388" si="188">K386*$AV$2</f>
        <v>122175</v>
      </c>
      <c r="AW386" s="30"/>
      <c r="AX386" s="36">
        <f t="shared" si="165"/>
        <v>122175</v>
      </c>
      <c r="AY386" s="36">
        <f t="shared" si="166"/>
        <v>40725</v>
      </c>
      <c r="AZ386" s="36">
        <f t="shared" si="167"/>
        <v>0</v>
      </c>
    </row>
    <row r="387" spans="1:52" ht="14.45" x14ac:dyDescent="0.3">
      <c r="A387" s="5" t="s">
        <v>7</v>
      </c>
      <c r="B387" s="5" t="s">
        <v>8</v>
      </c>
      <c r="C387" s="12" t="s">
        <v>1362</v>
      </c>
      <c r="D387" s="2" t="s">
        <v>453</v>
      </c>
      <c r="E387" s="2" t="s">
        <v>39</v>
      </c>
      <c r="F387" s="2" t="s">
        <v>11</v>
      </c>
      <c r="G387" s="2" t="s">
        <v>12</v>
      </c>
      <c r="H387" s="2" t="s">
        <v>13</v>
      </c>
      <c r="I387" s="18">
        <v>1632.0000000000002</v>
      </c>
      <c r="J387" s="18">
        <v>1272959.68</v>
      </c>
      <c r="K387" s="18">
        <v>1223999.69</v>
      </c>
      <c r="L387" s="18">
        <v>48959.99</v>
      </c>
      <c r="M387" s="18"/>
      <c r="N387" s="18"/>
      <c r="O387" s="18"/>
      <c r="P387" s="18"/>
      <c r="Q387" s="18"/>
      <c r="R387" s="18"/>
      <c r="S387" s="18">
        <v>48959.99</v>
      </c>
      <c r="T387" s="18"/>
      <c r="U387" s="18"/>
      <c r="V387" s="18"/>
      <c r="W387" s="18"/>
      <c r="X387" s="18"/>
      <c r="Y387" s="18"/>
      <c r="Z387" s="18"/>
      <c r="AA387" s="18"/>
      <c r="AB387" s="14">
        <f t="shared" si="150"/>
        <v>0</v>
      </c>
      <c r="AC387" s="14">
        <f t="shared" si="151"/>
        <v>0</v>
      </c>
      <c r="AD387" s="14">
        <f t="shared" si="152"/>
        <v>0</v>
      </c>
      <c r="AE387" s="14">
        <f t="shared" si="153"/>
        <v>0</v>
      </c>
      <c r="AF387" s="14">
        <f t="shared" si="154"/>
        <v>0</v>
      </c>
      <c r="AG387" s="14">
        <f t="shared" si="155"/>
        <v>0</v>
      </c>
      <c r="AH387" s="14">
        <f t="shared" si="156"/>
        <v>0.04</v>
      </c>
      <c r="AI387" s="14">
        <f t="shared" si="157"/>
        <v>0</v>
      </c>
      <c r="AJ387" s="14">
        <f t="shared" si="158"/>
        <v>0</v>
      </c>
      <c r="AK387" s="14">
        <f t="shared" si="159"/>
        <v>0</v>
      </c>
      <c r="AL387" s="14">
        <f t="shared" si="160"/>
        <v>0</v>
      </c>
      <c r="AM387" s="14">
        <f t="shared" si="161"/>
        <v>0</v>
      </c>
      <c r="AN387" s="14">
        <f t="shared" si="162"/>
        <v>0</v>
      </c>
      <c r="AO387" s="14">
        <f t="shared" si="163"/>
        <v>0</v>
      </c>
      <c r="AP387" s="14">
        <f t="shared" si="164"/>
        <v>0</v>
      </c>
      <c r="AQ387" s="25">
        <f t="shared" si="168"/>
        <v>0.04</v>
      </c>
      <c r="AR387" s="27">
        <f t="shared" si="169"/>
        <v>0</v>
      </c>
      <c r="AS387" s="27">
        <f t="shared" si="170"/>
        <v>48959.9876</v>
      </c>
      <c r="AT387" s="27">
        <f t="shared" si="171"/>
        <v>0</v>
      </c>
      <c r="AU387" s="30">
        <f t="shared" si="187"/>
        <v>73439.98139999999</v>
      </c>
      <c r="AV387" s="30">
        <f t="shared" si="188"/>
        <v>73439.98139999999</v>
      </c>
      <c r="AW387" s="30"/>
      <c r="AX387" s="36">
        <f t="shared" si="165"/>
        <v>73439.98139999999</v>
      </c>
      <c r="AY387" s="36">
        <f t="shared" si="166"/>
        <v>24479.993799999989</v>
      </c>
      <c r="AZ387" s="36">
        <f t="shared" si="167"/>
        <v>0</v>
      </c>
    </row>
    <row r="388" spans="1:52" ht="14.45" x14ac:dyDescent="0.3">
      <c r="A388" s="5" t="s">
        <v>7</v>
      </c>
      <c r="B388" s="5" t="s">
        <v>8</v>
      </c>
      <c r="C388" s="12" t="s">
        <v>1362</v>
      </c>
      <c r="D388" s="2" t="s">
        <v>454</v>
      </c>
      <c r="E388" s="2" t="s">
        <v>39</v>
      </c>
      <c r="F388" s="2" t="s">
        <v>11</v>
      </c>
      <c r="G388" s="2" t="s">
        <v>12</v>
      </c>
      <c r="H388" s="2" t="s">
        <v>13</v>
      </c>
      <c r="I388" s="18">
        <v>1745</v>
      </c>
      <c r="J388" s="18">
        <v>1515358</v>
      </c>
      <c r="K388" s="18">
        <v>1457075</v>
      </c>
      <c r="L388" s="18">
        <v>58283</v>
      </c>
      <c r="M388" s="18"/>
      <c r="N388" s="18"/>
      <c r="O388" s="18"/>
      <c r="P388" s="18"/>
      <c r="Q388" s="18"/>
      <c r="R388" s="18"/>
      <c r="S388" s="18">
        <v>58283</v>
      </c>
      <c r="T388" s="18"/>
      <c r="U388" s="18"/>
      <c r="V388" s="18"/>
      <c r="W388" s="18"/>
      <c r="X388" s="18"/>
      <c r="Y388" s="18"/>
      <c r="Z388" s="18"/>
      <c r="AA388" s="18"/>
      <c r="AB388" s="14">
        <f t="shared" si="150"/>
        <v>0</v>
      </c>
      <c r="AC388" s="14">
        <f t="shared" si="151"/>
        <v>0</v>
      </c>
      <c r="AD388" s="14">
        <f t="shared" si="152"/>
        <v>0</v>
      </c>
      <c r="AE388" s="14">
        <f t="shared" si="153"/>
        <v>0</v>
      </c>
      <c r="AF388" s="14">
        <f t="shared" si="154"/>
        <v>0</v>
      </c>
      <c r="AG388" s="14">
        <f t="shared" si="155"/>
        <v>0</v>
      </c>
      <c r="AH388" s="14">
        <f t="shared" si="156"/>
        <v>0.04</v>
      </c>
      <c r="AI388" s="14">
        <f t="shared" si="157"/>
        <v>0</v>
      </c>
      <c r="AJ388" s="14">
        <f t="shared" si="158"/>
        <v>0</v>
      </c>
      <c r="AK388" s="14">
        <f t="shared" si="159"/>
        <v>0</v>
      </c>
      <c r="AL388" s="14">
        <f t="shared" si="160"/>
        <v>0</v>
      </c>
      <c r="AM388" s="14">
        <f t="shared" si="161"/>
        <v>0</v>
      </c>
      <c r="AN388" s="14">
        <f t="shared" si="162"/>
        <v>0</v>
      </c>
      <c r="AO388" s="14">
        <f t="shared" si="163"/>
        <v>0</v>
      </c>
      <c r="AP388" s="14">
        <f t="shared" si="164"/>
        <v>0</v>
      </c>
      <c r="AQ388" s="25">
        <f t="shared" si="168"/>
        <v>0.04</v>
      </c>
      <c r="AR388" s="27">
        <f t="shared" si="169"/>
        <v>0</v>
      </c>
      <c r="AS388" s="27">
        <f t="shared" si="170"/>
        <v>58283</v>
      </c>
      <c r="AT388" s="27">
        <f t="shared" si="171"/>
        <v>0</v>
      </c>
      <c r="AU388" s="30">
        <f t="shared" si="187"/>
        <v>87424.5</v>
      </c>
      <c r="AV388" s="30">
        <f t="shared" si="188"/>
        <v>87424.5</v>
      </c>
      <c r="AW388" s="30"/>
      <c r="AX388" s="36">
        <f t="shared" si="165"/>
        <v>87424.5</v>
      </c>
      <c r="AY388" s="36">
        <f t="shared" si="166"/>
        <v>29141.5</v>
      </c>
      <c r="AZ388" s="36">
        <f t="shared" si="167"/>
        <v>0</v>
      </c>
    </row>
    <row r="389" spans="1:52" ht="14.45" x14ac:dyDescent="0.3">
      <c r="A389" s="5" t="s">
        <v>7</v>
      </c>
      <c r="B389" s="5" t="s">
        <v>8</v>
      </c>
      <c r="C389" s="12" t="s">
        <v>1362</v>
      </c>
      <c r="D389" s="2" t="s">
        <v>455</v>
      </c>
      <c r="E389" s="2" t="s">
        <v>456</v>
      </c>
      <c r="F389" s="2" t="s">
        <v>16</v>
      </c>
      <c r="G389" s="2" t="s">
        <v>457</v>
      </c>
      <c r="H389" s="2" t="s">
        <v>13</v>
      </c>
      <c r="I389" s="18">
        <v>1000</v>
      </c>
      <c r="J389" s="18">
        <v>1290937.5</v>
      </c>
      <c r="K389" s="18">
        <v>1125000</v>
      </c>
      <c r="L389" s="18">
        <v>165937.5</v>
      </c>
      <c r="M389" s="18"/>
      <c r="N389" s="18">
        <v>140625</v>
      </c>
      <c r="O389" s="18"/>
      <c r="P389" s="18"/>
      <c r="Q389" s="18"/>
      <c r="R389" s="18"/>
      <c r="S389" s="18"/>
      <c r="T389" s="18"/>
      <c r="U389" s="18"/>
      <c r="V389" s="18"/>
      <c r="W389" s="18"/>
      <c r="X389" s="18"/>
      <c r="Y389" s="18"/>
      <c r="Z389" s="18">
        <v>25312.5</v>
      </c>
      <c r="AA389" s="18"/>
      <c r="AB389" s="14">
        <f t="shared" ref="AB389:AB452" si="189">IF(M389&gt;0,M$4,0)</f>
        <v>0</v>
      </c>
      <c r="AC389" s="14">
        <f t="shared" ref="AC389:AC452" si="190">IF(N389&gt;0,N$4,0)</f>
        <v>0.125</v>
      </c>
      <c r="AD389" s="14">
        <f t="shared" ref="AD389:AD452" si="191">IF(O389&gt;0,O$4,0)</f>
        <v>0</v>
      </c>
      <c r="AE389" s="14">
        <f t="shared" ref="AE389:AE452" si="192">IF(P389&gt;0,P$4,0)</f>
        <v>0</v>
      </c>
      <c r="AF389" s="14">
        <f t="shared" ref="AF389:AF452" si="193">IF(Q389&gt;0,Q$4,0)</f>
        <v>0</v>
      </c>
      <c r="AG389" s="14">
        <f t="shared" ref="AG389:AG452" si="194">IF(R389&gt;0,R$4,0)</f>
        <v>0</v>
      </c>
      <c r="AH389" s="14">
        <f t="shared" ref="AH389:AH452" si="195">IF(S389&gt;0,S$4,0)</f>
        <v>0</v>
      </c>
      <c r="AI389" s="14">
        <f t="shared" ref="AI389:AI452" si="196">IF(T389&gt;0,T$4,0)</f>
        <v>0</v>
      </c>
      <c r="AJ389" s="14">
        <f t="shared" ref="AJ389:AJ452" si="197">IF(U389&gt;0,U$4,0)</f>
        <v>0</v>
      </c>
      <c r="AK389" s="14">
        <f t="shared" ref="AK389:AK452" si="198">IF(V389&gt;0,V$4,0)</f>
        <v>0</v>
      </c>
      <c r="AL389" s="14">
        <f t="shared" ref="AL389:AL452" si="199">IF(W389&gt;0,W$4,0)</f>
        <v>0</v>
      </c>
      <c r="AM389" s="14">
        <f t="shared" ref="AM389:AM452" si="200">IF(X389&gt;0,X$4,0)</f>
        <v>0</v>
      </c>
      <c r="AN389" s="14">
        <f t="shared" ref="AN389:AN452" si="201">IF(Y389&gt;0,Y$4,0)</f>
        <v>0</v>
      </c>
      <c r="AO389" s="14">
        <f t="shared" ref="AO389:AO452" si="202">IF(Z389&gt;0,Z$4,0)</f>
        <v>0.02</v>
      </c>
      <c r="AP389" s="14">
        <f t="shared" ref="AP389:AP452" si="203">IF(AA389&gt;0,AA$4,0)</f>
        <v>0</v>
      </c>
      <c r="AQ389" s="25">
        <f t="shared" si="168"/>
        <v>0.14499999999999999</v>
      </c>
      <c r="AR389" s="27">
        <f t="shared" si="169"/>
        <v>140625</v>
      </c>
      <c r="AS389" s="27">
        <f t="shared" si="170"/>
        <v>0</v>
      </c>
      <c r="AT389" s="27">
        <f t="shared" si="171"/>
        <v>22500</v>
      </c>
      <c r="AU389" s="30"/>
      <c r="AV389" s="30"/>
      <c r="AW389" s="30">
        <f t="shared" ref="AW389:AW402" si="204">K389*$AU$1</f>
        <v>135000</v>
      </c>
      <c r="AX389" s="36">
        <f t="shared" ref="AX389:AX452" si="205">AU389-AR389</f>
        <v>-140625</v>
      </c>
      <c r="AY389" s="36">
        <f t="shared" ref="AY389:AY452" si="206">AV389-AS389</f>
        <v>0</v>
      </c>
      <c r="AZ389" s="36">
        <f t="shared" ref="AZ389:AZ452" si="207">AW389-AT389</f>
        <v>112500</v>
      </c>
    </row>
    <row r="390" spans="1:52" ht="14.45" x14ac:dyDescent="0.3">
      <c r="A390" s="5" t="s">
        <v>7</v>
      </c>
      <c r="B390" s="5" t="s">
        <v>8</v>
      </c>
      <c r="C390" s="12" t="s">
        <v>1362</v>
      </c>
      <c r="D390" s="2" t="s">
        <v>458</v>
      </c>
      <c r="E390" s="2" t="s">
        <v>456</v>
      </c>
      <c r="F390" s="2" t="s">
        <v>16</v>
      </c>
      <c r="G390" s="2" t="s">
        <v>457</v>
      </c>
      <c r="H390" s="2" t="s">
        <v>13</v>
      </c>
      <c r="I390" s="18">
        <v>300</v>
      </c>
      <c r="J390" s="18">
        <v>230647.5</v>
      </c>
      <c r="K390" s="18">
        <v>201000</v>
      </c>
      <c r="L390" s="18">
        <v>29647.5</v>
      </c>
      <c r="M390" s="18"/>
      <c r="N390" s="18">
        <v>25125</v>
      </c>
      <c r="O390" s="18"/>
      <c r="P390" s="18"/>
      <c r="Q390" s="18"/>
      <c r="R390" s="18"/>
      <c r="S390" s="18"/>
      <c r="T390" s="18"/>
      <c r="U390" s="18"/>
      <c r="V390" s="18"/>
      <c r="W390" s="18"/>
      <c r="X390" s="18"/>
      <c r="Y390" s="18"/>
      <c r="Z390" s="18">
        <v>4522.5</v>
      </c>
      <c r="AA390" s="18"/>
      <c r="AB390" s="14">
        <f t="shared" si="189"/>
        <v>0</v>
      </c>
      <c r="AC390" s="14">
        <f t="shared" si="190"/>
        <v>0.125</v>
      </c>
      <c r="AD390" s="14">
        <f t="shared" si="191"/>
        <v>0</v>
      </c>
      <c r="AE390" s="14">
        <f t="shared" si="192"/>
        <v>0</v>
      </c>
      <c r="AF390" s="14">
        <f t="shared" si="193"/>
        <v>0</v>
      </c>
      <c r="AG390" s="14">
        <f t="shared" si="194"/>
        <v>0</v>
      </c>
      <c r="AH390" s="14">
        <f t="shared" si="195"/>
        <v>0</v>
      </c>
      <c r="AI390" s="14">
        <f t="shared" si="196"/>
        <v>0</v>
      </c>
      <c r="AJ390" s="14">
        <f t="shared" si="197"/>
        <v>0</v>
      </c>
      <c r="AK390" s="14">
        <f t="shared" si="198"/>
        <v>0</v>
      </c>
      <c r="AL390" s="14">
        <f t="shared" si="199"/>
        <v>0</v>
      </c>
      <c r="AM390" s="14">
        <f t="shared" si="200"/>
        <v>0</v>
      </c>
      <c r="AN390" s="14">
        <f t="shared" si="201"/>
        <v>0</v>
      </c>
      <c r="AO390" s="14">
        <f t="shared" si="202"/>
        <v>0.02</v>
      </c>
      <c r="AP390" s="14">
        <f t="shared" si="203"/>
        <v>0</v>
      </c>
      <c r="AQ390" s="25">
        <f t="shared" ref="AQ390:AQ453" si="208">SUM(AB390:AP390)</f>
        <v>0.14499999999999999</v>
      </c>
      <c r="AR390" s="27">
        <f t="shared" ref="AR390:AR453" si="209">SUM(AB390:AG390)*K390</f>
        <v>25125</v>
      </c>
      <c r="AS390" s="27">
        <f t="shared" ref="AS390:AS453" si="210">SUM(AH390:AM390)*K390</f>
        <v>0</v>
      </c>
      <c r="AT390" s="27">
        <f t="shared" ref="AT390:AT453" si="211">SUM(AN390:AP390)*K390</f>
        <v>4020</v>
      </c>
      <c r="AU390" s="30"/>
      <c r="AV390" s="30"/>
      <c r="AW390" s="30">
        <f t="shared" si="204"/>
        <v>24120</v>
      </c>
      <c r="AX390" s="36">
        <f t="shared" si="205"/>
        <v>-25125</v>
      </c>
      <c r="AY390" s="36">
        <f t="shared" si="206"/>
        <v>0</v>
      </c>
      <c r="AZ390" s="36">
        <f t="shared" si="207"/>
        <v>20100</v>
      </c>
    </row>
    <row r="391" spans="1:52" ht="14.45" x14ac:dyDescent="0.3">
      <c r="A391" s="5" t="s">
        <v>7</v>
      </c>
      <c r="B391" s="5" t="s">
        <v>8</v>
      </c>
      <c r="C391" s="12" t="s">
        <v>1362</v>
      </c>
      <c r="D391" s="2" t="s">
        <v>459</v>
      </c>
      <c r="E391" s="2" t="s">
        <v>447</v>
      </c>
      <c r="F391" s="2" t="s">
        <v>16</v>
      </c>
      <c r="G391" s="2" t="s">
        <v>318</v>
      </c>
      <c r="H391" s="2" t="s">
        <v>13</v>
      </c>
      <c r="I391" s="18">
        <v>200</v>
      </c>
      <c r="J391" s="18">
        <v>205801.72</v>
      </c>
      <c r="K391" s="18">
        <v>179347.9</v>
      </c>
      <c r="L391" s="18">
        <v>26453.82</v>
      </c>
      <c r="M391" s="18"/>
      <c r="N391" s="18">
        <v>22418.49</v>
      </c>
      <c r="O391" s="18"/>
      <c r="P391" s="18"/>
      <c r="Q391" s="18"/>
      <c r="R391" s="18"/>
      <c r="S391" s="18"/>
      <c r="T391" s="18"/>
      <c r="U391" s="18"/>
      <c r="V391" s="18"/>
      <c r="W391" s="18"/>
      <c r="X391" s="18"/>
      <c r="Y391" s="18"/>
      <c r="Z391" s="18">
        <v>4035.33</v>
      </c>
      <c r="AA391" s="18"/>
      <c r="AB391" s="14">
        <f t="shared" si="189"/>
        <v>0</v>
      </c>
      <c r="AC391" s="14">
        <f t="shared" si="190"/>
        <v>0.125</v>
      </c>
      <c r="AD391" s="14">
        <f t="shared" si="191"/>
        <v>0</v>
      </c>
      <c r="AE391" s="14">
        <f t="shared" si="192"/>
        <v>0</v>
      </c>
      <c r="AF391" s="14">
        <f t="shared" si="193"/>
        <v>0</v>
      </c>
      <c r="AG391" s="14">
        <f t="shared" si="194"/>
        <v>0</v>
      </c>
      <c r="AH391" s="14">
        <f t="shared" si="195"/>
        <v>0</v>
      </c>
      <c r="AI391" s="14">
        <f t="shared" si="196"/>
        <v>0</v>
      </c>
      <c r="AJ391" s="14">
        <f t="shared" si="197"/>
        <v>0</v>
      </c>
      <c r="AK391" s="14">
        <f t="shared" si="198"/>
        <v>0</v>
      </c>
      <c r="AL391" s="14">
        <f t="shared" si="199"/>
        <v>0</v>
      </c>
      <c r="AM391" s="14">
        <f t="shared" si="200"/>
        <v>0</v>
      </c>
      <c r="AN391" s="14">
        <f t="shared" si="201"/>
        <v>0</v>
      </c>
      <c r="AO391" s="14">
        <f t="shared" si="202"/>
        <v>0.02</v>
      </c>
      <c r="AP391" s="14">
        <f t="shared" si="203"/>
        <v>0</v>
      </c>
      <c r="AQ391" s="25">
        <f t="shared" si="208"/>
        <v>0.14499999999999999</v>
      </c>
      <c r="AR391" s="27">
        <f t="shared" si="209"/>
        <v>22418.487499999999</v>
      </c>
      <c r="AS391" s="27">
        <f t="shared" si="210"/>
        <v>0</v>
      </c>
      <c r="AT391" s="27">
        <f t="shared" si="211"/>
        <v>3586.9580000000001</v>
      </c>
      <c r="AU391" s="30"/>
      <c r="AV391" s="30"/>
      <c r="AW391" s="30">
        <f t="shared" si="204"/>
        <v>21521.748</v>
      </c>
      <c r="AX391" s="36">
        <f t="shared" si="205"/>
        <v>-22418.487499999999</v>
      </c>
      <c r="AY391" s="36">
        <f t="shared" si="206"/>
        <v>0</v>
      </c>
      <c r="AZ391" s="36">
        <f t="shared" si="207"/>
        <v>17934.79</v>
      </c>
    </row>
    <row r="392" spans="1:52" ht="14.45" x14ac:dyDescent="0.3">
      <c r="A392" s="5" t="s">
        <v>7</v>
      </c>
      <c r="B392" s="5" t="s">
        <v>8</v>
      </c>
      <c r="C392" s="12" t="s">
        <v>1362</v>
      </c>
      <c r="D392" s="2" t="s">
        <v>460</v>
      </c>
      <c r="E392" s="2" t="s">
        <v>456</v>
      </c>
      <c r="F392" s="2" t="s">
        <v>16</v>
      </c>
      <c r="G392" s="2" t="s">
        <v>457</v>
      </c>
      <c r="H392" s="2" t="s">
        <v>13</v>
      </c>
      <c r="I392" s="18">
        <v>350</v>
      </c>
      <c r="J392" s="18">
        <v>337365</v>
      </c>
      <c r="K392" s="18">
        <v>294000</v>
      </c>
      <c r="L392" s="18">
        <v>43365</v>
      </c>
      <c r="M392" s="18"/>
      <c r="N392" s="18">
        <v>36750</v>
      </c>
      <c r="O392" s="18"/>
      <c r="P392" s="18"/>
      <c r="Q392" s="18"/>
      <c r="R392" s="18"/>
      <c r="S392" s="18"/>
      <c r="T392" s="18"/>
      <c r="U392" s="18"/>
      <c r="V392" s="18"/>
      <c r="W392" s="18"/>
      <c r="X392" s="18"/>
      <c r="Y392" s="18"/>
      <c r="Z392" s="18">
        <v>6615</v>
      </c>
      <c r="AA392" s="18"/>
      <c r="AB392" s="14">
        <f t="shared" si="189"/>
        <v>0</v>
      </c>
      <c r="AC392" s="14">
        <f t="shared" si="190"/>
        <v>0.125</v>
      </c>
      <c r="AD392" s="14">
        <f t="shared" si="191"/>
        <v>0</v>
      </c>
      <c r="AE392" s="14">
        <f t="shared" si="192"/>
        <v>0</v>
      </c>
      <c r="AF392" s="14">
        <f t="shared" si="193"/>
        <v>0</v>
      </c>
      <c r="AG392" s="14">
        <f t="shared" si="194"/>
        <v>0</v>
      </c>
      <c r="AH392" s="14">
        <f t="shared" si="195"/>
        <v>0</v>
      </c>
      <c r="AI392" s="14">
        <f t="shared" si="196"/>
        <v>0</v>
      </c>
      <c r="AJ392" s="14">
        <f t="shared" si="197"/>
        <v>0</v>
      </c>
      <c r="AK392" s="14">
        <f t="shared" si="198"/>
        <v>0</v>
      </c>
      <c r="AL392" s="14">
        <f t="shared" si="199"/>
        <v>0</v>
      </c>
      <c r="AM392" s="14">
        <f t="shared" si="200"/>
        <v>0</v>
      </c>
      <c r="AN392" s="14">
        <f t="shared" si="201"/>
        <v>0</v>
      </c>
      <c r="AO392" s="14">
        <f t="shared" si="202"/>
        <v>0.02</v>
      </c>
      <c r="AP392" s="14">
        <f t="shared" si="203"/>
        <v>0</v>
      </c>
      <c r="AQ392" s="25">
        <f t="shared" si="208"/>
        <v>0.14499999999999999</v>
      </c>
      <c r="AR392" s="27">
        <f t="shared" si="209"/>
        <v>36750</v>
      </c>
      <c r="AS392" s="27">
        <f t="shared" si="210"/>
        <v>0</v>
      </c>
      <c r="AT392" s="27">
        <f t="shared" si="211"/>
        <v>5880</v>
      </c>
      <c r="AU392" s="30"/>
      <c r="AV392" s="30"/>
      <c r="AW392" s="30">
        <f t="shared" si="204"/>
        <v>35280</v>
      </c>
      <c r="AX392" s="36">
        <f t="shared" si="205"/>
        <v>-36750</v>
      </c>
      <c r="AY392" s="36">
        <f t="shared" si="206"/>
        <v>0</v>
      </c>
      <c r="AZ392" s="36">
        <f t="shared" si="207"/>
        <v>29400</v>
      </c>
    </row>
    <row r="393" spans="1:52" ht="14.45" x14ac:dyDescent="0.3">
      <c r="A393" s="5" t="s">
        <v>7</v>
      </c>
      <c r="B393" s="5" t="s">
        <v>8</v>
      </c>
      <c r="C393" s="12" t="s">
        <v>1362</v>
      </c>
      <c r="D393" s="2" t="s">
        <v>461</v>
      </c>
      <c r="E393" s="2" t="s">
        <v>462</v>
      </c>
      <c r="F393" s="2" t="s">
        <v>16</v>
      </c>
      <c r="G393" s="2" t="s">
        <v>381</v>
      </c>
      <c r="H393" s="2" t="s">
        <v>13</v>
      </c>
      <c r="I393" s="18">
        <v>1780</v>
      </c>
      <c r="J393" s="18">
        <v>3047484.5999999996</v>
      </c>
      <c r="K393" s="18">
        <v>2655760</v>
      </c>
      <c r="L393" s="18">
        <v>391724.6</v>
      </c>
      <c r="M393" s="18"/>
      <c r="N393" s="18">
        <v>331970</v>
      </c>
      <c r="O393" s="18"/>
      <c r="P393" s="18"/>
      <c r="Q393" s="18"/>
      <c r="R393" s="18"/>
      <c r="S393" s="18"/>
      <c r="T393" s="18"/>
      <c r="U393" s="18"/>
      <c r="V393" s="18"/>
      <c r="W393" s="18"/>
      <c r="X393" s="18"/>
      <c r="Y393" s="18"/>
      <c r="Z393" s="18">
        <v>59754.600000000006</v>
      </c>
      <c r="AA393" s="18"/>
      <c r="AB393" s="14">
        <f t="shared" si="189"/>
        <v>0</v>
      </c>
      <c r="AC393" s="14">
        <f t="shared" si="190"/>
        <v>0.125</v>
      </c>
      <c r="AD393" s="14">
        <f t="shared" si="191"/>
        <v>0</v>
      </c>
      <c r="AE393" s="14">
        <f t="shared" si="192"/>
        <v>0</v>
      </c>
      <c r="AF393" s="14">
        <f t="shared" si="193"/>
        <v>0</v>
      </c>
      <c r="AG393" s="14">
        <f t="shared" si="194"/>
        <v>0</v>
      </c>
      <c r="AH393" s="14">
        <f t="shared" si="195"/>
        <v>0</v>
      </c>
      <c r="AI393" s="14">
        <f t="shared" si="196"/>
        <v>0</v>
      </c>
      <c r="AJ393" s="14">
        <f t="shared" si="197"/>
        <v>0</v>
      </c>
      <c r="AK393" s="14">
        <f t="shared" si="198"/>
        <v>0</v>
      </c>
      <c r="AL393" s="14">
        <f t="shared" si="199"/>
        <v>0</v>
      </c>
      <c r="AM393" s="14">
        <f t="shared" si="200"/>
        <v>0</v>
      </c>
      <c r="AN393" s="14">
        <f t="shared" si="201"/>
        <v>0</v>
      </c>
      <c r="AO393" s="14">
        <f t="shared" si="202"/>
        <v>0.02</v>
      </c>
      <c r="AP393" s="14">
        <f t="shared" si="203"/>
        <v>0</v>
      </c>
      <c r="AQ393" s="25">
        <f t="shared" si="208"/>
        <v>0.14499999999999999</v>
      </c>
      <c r="AR393" s="27">
        <f t="shared" si="209"/>
        <v>331970</v>
      </c>
      <c r="AS393" s="27">
        <f t="shared" si="210"/>
        <v>0</v>
      </c>
      <c r="AT393" s="27">
        <f t="shared" si="211"/>
        <v>53115.200000000004</v>
      </c>
      <c r="AU393" s="30"/>
      <c r="AV393" s="30"/>
      <c r="AW393" s="30">
        <f t="shared" si="204"/>
        <v>318691.20000000001</v>
      </c>
      <c r="AX393" s="36">
        <f t="shared" si="205"/>
        <v>-331970</v>
      </c>
      <c r="AY393" s="36">
        <f t="shared" si="206"/>
        <v>0</v>
      </c>
      <c r="AZ393" s="36">
        <f t="shared" si="207"/>
        <v>265576</v>
      </c>
    </row>
    <row r="394" spans="1:52" ht="14.45" x14ac:dyDescent="0.3">
      <c r="A394" s="5" t="s">
        <v>7</v>
      </c>
      <c r="B394" s="5" t="s">
        <v>8</v>
      </c>
      <c r="C394" s="12" t="s">
        <v>1362</v>
      </c>
      <c r="D394" s="2" t="s">
        <v>463</v>
      </c>
      <c r="E394" s="2" t="s">
        <v>447</v>
      </c>
      <c r="F394" s="2" t="s">
        <v>16</v>
      </c>
      <c r="G394" s="2" t="s">
        <v>318</v>
      </c>
      <c r="H394" s="2" t="s">
        <v>13</v>
      </c>
      <c r="I394" s="18">
        <v>8000</v>
      </c>
      <c r="J394" s="18">
        <v>7026187.6299999999</v>
      </c>
      <c r="K394" s="18">
        <v>6123039.3300000001</v>
      </c>
      <c r="L394" s="18">
        <v>903148.29999999993</v>
      </c>
      <c r="M394" s="18"/>
      <c r="N394" s="18">
        <v>765379.91999999993</v>
      </c>
      <c r="O394" s="18"/>
      <c r="P394" s="18"/>
      <c r="Q394" s="18"/>
      <c r="R394" s="18"/>
      <c r="S394" s="18"/>
      <c r="T394" s="18"/>
      <c r="U394" s="18"/>
      <c r="V394" s="18"/>
      <c r="W394" s="18"/>
      <c r="X394" s="18"/>
      <c r="Y394" s="18"/>
      <c r="Z394" s="18">
        <v>137768.38</v>
      </c>
      <c r="AA394" s="18"/>
      <c r="AB394" s="14">
        <f t="shared" si="189"/>
        <v>0</v>
      </c>
      <c r="AC394" s="14">
        <f t="shared" si="190"/>
        <v>0.125</v>
      </c>
      <c r="AD394" s="14">
        <f t="shared" si="191"/>
        <v>0</v>
      </c>
      <c r="AE394" s="14">
        <f t="shared" si="192"/>
        <v>0</v>
      </c>
      <c r="AF394" s="14">
        <f t="shared" si="193"/>
        <v>0</v>
      </c>
      <c r="AG394" s="14">
        <f t="shared" si="194"/>
        <v>0</v>
      </c>
      <c r="AH394" s="14">
        <f t="shared" si="195"/>
        <v>0</v>
      </c>
      <c r="AI394" s="14">
        <f t="shared" si="196"/>
        <v>0</v>
      </c>
      <c r="AJ394" s="14">
        <f t="shared" si="197"/>
        <v>0</v>
      </c>
      <c r="AK394" s="14">
        <f t="shared" si="198"/>
        <v>0</v>
      </c>
      <c r="AL394" s="14">
        <f t="shared" si="199"/>
        <v>0</v>
      </c>
      <c r="AM394" s="14">
        <f t="shared" si="200"/>
        <v>0</v>
      </c>
      <c r="AN394" s="14">
        <f t="shared" si="201"/>
        <v>0</v>
      </c>
      <c r="AO394" s="14">
        <f t="shared" si="202"/>
        <v>0.02</v>
      </c>
      <c r="AP394" s="14">
        <f t="shared" si="203"/>
        <v>0</v>
      </c>
      <c r="AQ394" s="25">
        <f t="shared" si="208"/>
        <v>0.14499999999999999</v>
      </c>
      <c r="AR394" s="27">
        <f t="shared" si="209"/>
        <v>765379.91625000001</v>
      </c>
      <c r="AS394" s="27">
        <f t="shared" si="210"/>
        <v>0</v>
      </c>
      <c r="AT394" s="27">
        <f t="shared" si="211"/>
        <v>122460.78660000001</v>
      </c>
      <c r="AU394" s="30"/>
      <c r="AV394" s="30"/>
      <c r="AW394" s="30">
        <f t="shared" si="204"/>
        <v>734764.71959999995</v>
      </c>
      <c r="AX394" s="36">
        <f t="shared" si="205"/>
        <v>-765379.91625000001</v>
      </c>
      <c r="AY394" s="36">
        <f t="shared" si="206"/>
        <v>0</v>
      </c>
      <c r="AZ394" s="36">
        <f t="shared" si="207"/>
        <v>612303.93299999996</v>
      </c>
    </row>
    <row r="395" spans="1:52" ht="14.45" x14ac:dyDescent="0.3">
      <c r="A395" s="5" t="s">
        <v>7</v>
      </c>
      <c r="B395" s="5" t="s">
        <v>8</v>
      </c>
      <c r="C395" s="12" t="s">
        <v>1362</v>
      </c>
      <c r="D395" s="2" t="s">
        <v>463</v>
      </c>
      <c r="E395" s="2" t="s">
        <v>129</v>
      </c>
      <c r="F395" s="2" t="s">
        <v>16</v>
      </c>
      <c r="G395" s="2" t="s">
        <v>100</v>
      </c>
      <c r="H395" s="2" t="s">
        <v>13</v>
      </c>
      <c r="I395" s="18">
        <v>799.9</v>
      </c>
      <c r="J395" s="18">
        <v>716578.7300000001</v>
      </c>
      <c r="K395" s="18">
        <v>702528.17</v>
      </c>
      <c r="L395" s="18">
        <v>14050.56</v>
      </c>
      <c r="M395" s="18"/>
      <c r="N395" s="18"/>
      <c r="O395" s="18"/>
      <c r="P395" s="18"/>
      <c r="Q395" s="18"/>
      <c r="R395" s="18"/>
      <c r="S395" s="18"/>
      <c r="T395" s="18"/>
      <c r="U395" s="18"/>
      <c r="V395" s="18"/>
      <c r="W395" s="18"/>
      <c r="X395" s="18"/>
      <c r="Y395" s="18"/>
      <c r="Z395" s="18">
        <v>14050.56</v>
      </c>
      <c r="AA395" s="18"/>
      <c r="AB395" s="14">
        <f t="shared" si="189"/>
        <v>0</v>
      </c>
      <c r="AC395" s="14">
        <f t="shared" si="190"/>
        <v>0</v>
      </c>
      <c r="AD395" s="14">
        <f t="shared" si="191"/>
        <v>0</v>
      </c>
      <c r="AE395" s="14">
        <f t="shared" si="192"/>
        <v>0</v>
      </c>
      <c r="AF395" s="14">
        <f t="shared" si="193"/>
        <v>0</v>
      </c>
      <c r="AG395" s="14">
        <f t="shared" si="194"/>
        <v>0</v>
      </c>
      <c r="AH395" s="14">
        <f t="shared" si="195"/>
        <v>0</v>
      </c>
      <c r="AI395" s="14">
        <f t="shared" si="196"/>
        <v>0</v>
      </c>
      <c r="AJ395" s="14">
        <f t="shared" si="197"/>
        <v>0</v>
      </c>
      <c r="AK395" s="14">
        <f t="shared" si="198"/>
        <v>0</v>
      </c>
      <c r="AL395" s="14">
        <f t="shared" si="199"/>
        <v>0</v>
      </c>
      <c r="AM395" s="14">
        <f t="shared" si="200"/>
        <v>0</v>
      </c>
      <c r="AN395" s="14">
        <f t="shared" si="201"/>
        <v>0</v>
      </c>
      <c r="AO395" s="14">
        <f t="shared" si="202"/>
        <v>0.02</v>
      </c>
      <c r="AP395" s="14">
        <f t="shared" si="203"/>
        <v>0</v>
      </c>
      <c r="AQ395" s="25">
        <f t="shared" si="208"/>
        <v>0.02</v>
      </c>
      <c r="AR395" s="27">
        <f t="shared" si="209"/>
        <v>0</v>
      </c>
      <c r="AS395" s="27">
        <f t="shared" si="210"/>
        <v>0</v>
      </c>
      <c r="AT395" s="27">
        <f t="shared" si="211"/>
        <v>14050.563400000001</v>
      </c>
      <c r="AU395" s="30"/>
      <c r="AV395" s="30"/>
      <c r="AW395" s="30">
        <f t="shared" si="204"/>
        <v>84303.380400000009</v>
      </c>
      <c r="AX395" s="36">
        <f t="shared" si="205"/>
        <v>0</v>
      </c>
      <c r="AY395" s="36">
        <f t="shared" si="206"/>
        <v>0</v>
      </c>
      <c r="AZ395" s="36">
        <f t="shared" si="207"/>
        <v>70252.81700000001</v>
      </c>
    </row>
    <row r="396" spans="1:52" ht="14.45" x14ac:dyDescent="0.3">
      <c r="A396" s="5" t="s">
        <v>7</v>
      </c>
      <c r="B396" s="5" t="s">
        <v>8</v>
      </c>
      <c r="C396" s="12" t="s">
        <v>1362</v>
      </c>
      <c r="D396" s="2" t="s">
        <v>464</v>
      </c>
      <c r="E396" s="2" t="s">
        <v>456</v>
      </c>
      <c r="F396" s="2" t="s">
        <v>16</v>
      </c>
      <c r="G396" s="2" t="s">
        <v>457</v>
      </c>
      <c r="H396" s="2" t="s">
        <v>13</v>
      </c>
      <c r="I396" s="18">
        <v>150</v>
      </c>
      <c r="J396" s="18">
        <v>112741.88</v>
      </c>
      <c r="K396" s="18">
        <v>98250</v>
      </c>
      <c r="L396" s="18">
        <v>14491.880000000001</v>
      </c>
      <c r="M396" s="18"/>
      <c r="N396" s="18">
        <v>12281.25</v>
      </c>
      <c r="O396" s="18"/>
      <c r="P396" s="18"/>
      <c r="Q396" s="18"/>
      <c r="R396" s="18"/>
      <c r="S396" s="18"/>
      <c r="T396" s="18"/>
      <c r="U396" s="18"/>
      <c r="V396" s="18"/>
      <c r="W396" s="18"/>
      <c r="X396" s="18"/>
      <c r="Y396" s="18"/>
      <c r="Z396" s="18">
        <v>2210.63</v>
      </c>
      <c r="AA396" s="18"/>
      <c r="AB396" s="14">
        <f t="shared" si="189"/>
        <v>0</v>
      </c>
      <c r="AC396" s="14">
        <f t="shared" si="190"/>
        <v>0.125</v>
      </c>
      <c r="AD396" s="14">
        <f t="shared" si="191"/>
        <v>0</v>
      </c>
      <c r="AE396" s="14">
        <f t="shared" si="192"/>
        <v>0</v>
      </c>
      <c r="AF396" s="14">
        <f t="shared" si="193"/>
        <v>0</v>
      </c>
      <c r="AG396" s="14">
        <f t="shared" si="194"/>
        <v>0</v>
      </c>
      <c r="AH396" s="14">
        <f t="shared" si="195"/>
        <v>0</v>
      </c>
      <c r="AI396" s="14">
        <f t="shared" si="196"/>
        <v>0</v>
      </c>
      <c r="AJ396" s="14">
        <f t="shared" si="197"/>
        <v>0</v>
      </c>
      <c r="AK396" s="14">
        <f t="shared" si="198"/>
        <v>0</v>
      </c>
      <c r="AL396" s="14">
        <f t="shared" si="199"/>
        <v>0</v>
      </c>
      <c r="AM396" s="14">
        <f t="shared" si="200"/>
        <v>0</v>
      </c>
      <c r="AN396" s="14">
        <f t="shared" si="201"/>
        <v>0</v>
      </c>
      <c r="AO396" s="14">
        <f t="shared" si="202"/>
        <v>0.02</v>
      </c>
      <c r="AP396" s="14">
        <f t="shared" si="203"/>
        <v>0</v>
      </c>
      <c r="AQ396" s="25">
        <f t="shared" si="208"/>
        <v>0.14499999999999999</v>
      </c>
      <c r="AR396" s="27">
        <f t="shared" si="209"/>
        <v>12281.25</v>
      </c>
      <c r="AS396" s="27">
        <f t="shared" si="210"/>
        <v>0</v>
      </c>
      <c r="AT396" s="27">
        <f t="shared" si="211"/>
        <v>1965</v>
      </c>
      <c r="AU396" s="30"/>
      <c r="AV396" s="30"/>
      <c r="AW396" s="30">
        <f t="shared" si="204"/>
        <v>11790</v>
      </c>
      <c r="AX396" s="36">
        <f t="shared" si="205"/>
        <v>-12281.25</v>
      </c>
      <c r="AY396" s="36">
        <f t="shared" si="206"/>
        <v>0</v>
      </c>
      <c r="AZ396" s="36">
        <f t="shared" si="207"/>
        <v>9825</v>
      </c>
    </row>
    <row r="397" spans="1:52" ht="14.45" x14ac:dyDescent="0.3">
      <c r="A397" s="5" t="s">
        <v>7</v>
      </c>
      <c r="B397" s="5" t="s">
        <v>8</v>
      </c>
      <c r="C397" s="12" t="s">
        <v>1362</v>
      </c>
      <c r="D397" s="2" t="s">
        <v>465</v>
      </c>
      <c r="E397" s="2" t="s">
        <v>450</v>
      </c>
      <c r="F397" s="2" t="s">
        <v>16</v>
      </c>
      <c r="G397" s="2" t="s">
        <v>17</v>
      </c>
      <c r="H397" s="2" t="s">
        <v>13</v>
      </c>
      <c r="I397" s="18">
        <v>900</v>
      </c>
      <c r="J397" s="18">
        <v>1268123.8199999998</v>
      </c>
      <c r="K397" s="18">
        <v>1105118.8</v>
      </c>
      <c r="L397" s="18">
        <v>163005.02000000002</v>
      </c>
      <c r="M397" s="18"/>
      <c r="N397" s="18">
        <v>138139.85</v>
      </c>
      <c r="O397" s="18"/>
      <c r="P397" s="18"/>
      <c r="Q397" s="18"/>
      <c r="R397" s="18"/>
      <c r="S397" s="18"/>
      <c r="T397" s="18"/>
      <c r="U397" s="18"/>
      <c r="V397" s="18"/>
      <c r="W397" s="18"/>
      <c r="X397" s="18"/>
      <c r="Y397" s="18"/>
      <c r="Z397" s="18">
        <v>24865.170000000002</v>
      </c>
      <c r="AA397" s="18"/>
      <c r="AB397" s="14">
        <f t="shared" si="189"/>
        <v>0</v>
      </c>
      <c r="AC397" s="14">
        <f t="shared" si="190"/>
        <v>0.125</v>
      </c>
      <c r="AD397" s="14">
        <f t="shared" si="191"/>
        <v>0</v>
      </c>
      <c r="AE397" s="14">
        <f t="shared" si="192"/>
        <v>0</v>
      </c>
      <c r="AF397" s="14">
        <f t="shared" si="193"/>
        <v>0</v>
      </c>
      <c r="AG397" s="14">
        <f t="shared" si="194"/>
        <v>0</v>
      </c>
      <c r="AH397" s="14">
        <f t="shared" si="195"/>
        <v>0</v>
      </c>
      <c r="AI397" s="14">
        <f t="shared" si="196"/>
        <v>0</v>
      </c>
      <c r="AJ397" s="14">
        <f t="shared" si="197"/>
        <v>0</v>
      </c>
      <c r="AK397" s="14">
        <f t="shared" si="198"/>
        <v>0</v>
      </c>
      <c r="AL397" s="14">
        <f t="shared" si="199"/>
        <v>0</v>
      </c>
      <c r="AM397" s="14">
        <f t="shared" si="200"/>
        <v>0</v>
      </c>
      <c r="AN397" s="14">
        <f t="shared" si="201"/>
        <v>0</v>
      </c>
      <c r="AO397" s="14">
        <f t="shared" si="202"/>
        <v>0.02</v>
      </c>
      <c r="AP397" s="14">
        <f t="shared" si="203"/>
        <v>0</v>
      </c>
      <c r="AQ397" s="25">
        <f t="shared" si="208"/>
        <v>0.14499999999999999</v>
      </c>
      <c r="AR397" s="27">
        <f t="shared" si="209"/>
        <v>138139.85</v>
      </c>
      <c r="AS397" s="27">
        <f t="shared" si="210"/>
        <v>0</v>
      </c>
      <c r="AT397" s="27">
        <f t="shared" si="211"/>
        <v>22102.376</v>
      </c>
      <c r="AU397" s="30"/>
      <c r="AV397" s="30"/>
      <c r="AW397" s="30">
        <f t="shared" si="204"/>
        <v>132614.25599999999</v>
      </c>
      <c r="AX397" s="36">
        <f t="shared" si="205"/>
        <v>-138139.85</v>
      </c>
      <c r="AY397" s="36">
        <f t="shared" si="206"/>
        <v>0</v>
      </c>
      <c r="AZ397" s="36">
        <f t="shared" si="207"/>
        <v>110511.87999999999</v>
      </c>
    </row>
    <row r="398" spans="1:52" ht="14.45" x14ac:dyDescent="0.3">
      <c r="A398" s="5" t="s">
        <v>7</v>
      </c>
      <c r="B398" s="5" t="s">
        <v>8</v>
      </c>
      <c r="C398" s="12" t="s">
        <v>1362</v>
      </c>
      <c r="D398" s="2" t="s">
        <v>466</v>
      </c>
      <c r="E398" s="2" t="s">
        <v>467</v>
      </c>
      <c r="F398" s="2" t="s">
        <v>16</v>
      </c>
      <c r="G398" s="2" t="s">
        <v>116</v>
      </c>
      <c r="H398" s="2" t="s">
        <v>13</v>
      </c>
      <c r="I398" s="18">
        <v>750</v>
      </c>
      <c r="J398" s="18">
        <v>761653.14</v>
      </c>
      <c r="K398" s="18">
        <v>663750</v>
      </c>
      <c r="L398" s="18">
        <v>97903.140000000014</v>
      </c>
      <c r="M398" s="18"/>
      <c r="N398" s="18">
        <v>82968.75</v>
      </c>
      <c r="O398" s="18"/>
      <c r="P398" s="18"/>
      <c r="Q398" s="18"/>
      <c r="R398" s="18"/>
      <c r="S398" s="18"/>
      <c r="T398" s="18"/>
      <c r="U398" s="18"/>
      <c r="V398" s="18"/>
      <c r="W398" s="18"/>
      <c r="X398" s="18"/>
      <c r="Y398" s="18"/>
      <c r="Z398" s="18">
        <v>14934.39</v>
      </c>
      <c r="AA398" s="18"/>
      <c r="AB398" s="14">
        <f t="shared" si="189"/>
        <v>0</v>
      </c>
      <c r="AC398" s="14">
        <f t="shared" si="190"/>
        <v>0.125</v>
      </c>
      <c r="AD398" s="14">
        <f t="shared" si="191"/>
        <v>0</v>
      </c>
      <c r="AE398" s="14">
        <f t="shared" si="192"/>
        <v>0</v>
      </c>
      <c r="AF398" s="14">
        <f t="shared" si="193"/>
        <v>0</v>
      </c>
      <c r="AG398" s="14">
        <f t="shared" si="194"/>
        <v>0</v>
      </c>
      <c r="AH398" s="14">
        <f t="shared" si="195"/>
        <v>0</v>
      </c>
      <c r="AI398" s="14">
        <f t="shared" si="196"/>
        <v>0</v>
      </c>
      <c r="AJ398" s="14">
        <f t="shared" si="197"/>
        <v>0</v>
      </c>
      <c r="AK398" s="14">
        <f t="shared" si="198"/>
        <v>0</v>
      </c>
      <c r="AL398" s="14">
        <f t="shared" si="199"/>
        <v>0</v>
      </c>
      <c r="AM398" s="14">
        <f t="shared" si="200"/>
        <v>0</v>
      </c>
      <c r="AN398" s="14">
        <f t="shared" si="201"/>
        <v>0</v>
      </c>
      <c r="AO398" s="14">
        <f t="shared" si="202"/>
        <v>0.02</v>
      </c>
      <c r="AP398" s="14">
        <f t="shared" si="203"/>
        <v>0</v>
      </c>
      <c r="AQ398" s="25">
        <f t="shared" si="208"/>
        <v>0.14499999999999999</v>
      </c>
      <c r="AR398" s="27">
        <f t="shared" si="209"/>
        <v>82968.75</v>
      </c>
      <c r="AS398" s="27">
        <f t="shared" si="210"/>
        <v>0</v>
      </c>
      <c r="AT398" s="27">
        <f t="shared" si="211"/>
        <v>13275</v>
      </c>
      <c r="AU398" s="30"/>
      <c r="AV398" s="30"/>
      <c r="AW398" s="30">
        <f t="shared" si="204"/>
        <v>79650</v>
      </c>
      <c r="AX398" s="36">
        <f t="shared" si="205"/>
        <v>-82968.75</v>
      </c>
      <c r="AY398" s="36">
        <f t="shared" si="206"/>
        <v>0</v>
      </c>
      <c r="AZ398" s="36">
        <f t="shared" si="207"/>
        <v>66375</v>
      </c>
    </row>
    <row r="399" spans="1:52" ht="14.45" x14ac:dyDescent="0.3">
      <c r="A399" s="5" t="s">
        <v>7</v>
      </c>
      <c r="B399" s="5" t="s">
        <v>8</v>
      </c>
      <c r="C399" s="12" t="s">
        <v>1362</v>
      </c>
      <c r="D399" s="2" t="s">
        <v>468</v>
      </c>
      <c r="E399" s="2" t="s">
        <v>445</v>
      </c>
      <c r="F399" s="2" t="s">
        <v>16</v>
      </c>
      <c r="G399" s="2" t="s">
        <v>396</v>
      </c>
      <c r="H399" s="2" t="s">
        <v>13</v>
      </c>
      <c r="I399" s="18">
        <v>2110</v>
      </c>
      <c r="J399" s="18">
        <v>3995021.82</v>
      </c>
      <c r="K399" s="18">
        <v>3481500.5</v>
      </c>
      <c r="L399" s="18">
        <v>513521.32</v>
      </c>
      <c r="M399" s="18"/>
      <c r="N399" s="18">
        <v>435187.56</v>
      </c>
      <c r="O399" s="18"/>
      <c r="P399" s="18"/>
      <c r="Q399" s="18"/>
      <c r="R399" s="18"/>
      <c r="S399" s="18"/>
      <c r="T399" s="18"/>
      <c r="U399" s="18"/>
      <c r="V399" s="18"/>
      <c r="W399" s="18"/>
      <c r="X399" s="18"/>
      <c r="Y399" s="18"/>
      <c r="Z399" s="18">
        <v>78333.759999999995</v>
      </c>
      <c r="AA399" s="18"/>
      <c r="AB399" s="14">
        <f t="shared" si="189"/>
        <v>0</v>
      </c>
      <c r="AC399" s="14">
        <f t="shared" si="190"/>
        <v>0.125</v>
      </c>
      <c r="AD399" s="14">
        <f t="shared" si="191"/>
        <v>0</v>
      </c>
      <c r="AE399" s="14">
        <f t="shared" si="192"/>
        <v>0</v>
      </c>
      <c r="AF399" s="14">
        <f t="shared" si="193"/>
        <v>0</v>
      </c>
      <c r="AG399" s="14">
        <f t="shared" si="194"/>
        <v>0</v>
      </c>
      <c r="AH399" s="14">
        <f t="shared" si="195"/>
        <v>0</v>
      </c>
      <c r="AI399" s="14">
        <f t="shared" si="196"/>
        <v>0</v>
      </c>
      <c r="AJ399" s="14">
        <f t="shared" si="197"/>
        <v>0</v>
      </c>
      <c r="AK399" s="14">
        <f t="shared" si="198"/>
        <v>0</v>
      </c>
      <c r="AL399" s="14">
        <f t="shared" si="199"/>
        <v>0</v>
      </c>
      <c r="AM399" s="14">
        <f t="shared" si="200"/>
        <v>0</v>
      </c>
      <c r="AN399" s="14">
        <f t="shared" si="201"/>
        <v>0</v>
      </c>
      <c r="AO399" s="14">
        <f t="shared" si="202"/>
        <v>0.02</v>
      </c>
      <c r="AP399" s="14">
        <f t="shared" si="203"/>
        <v>0</v>
      </c>
      <c r="AQ399" s="25">
        <f t="shared" si="208"/>
        <v>0.14499999999999999</v>
      </c>
      <c r="AR399" s="27">
        <f t="shared" si="209"/>
        <v>435187.5625</v>
      </c>
      <c r="AS399" s="27">
        <f t="shared" si="210"/>
        <v>0</v>
      </c>
      <c r="AT399" s="27">
        <f t="shared" si="211"/>
        <v>69630.009999999995</v>
      </c>
      <c r="AU399" s="30"/>
      <c r="AV399" s="30"/>
      <c r="AW399" s="30">
        <f t="shared" si="204"/>
        <v>417780.06</v>
      </c>
      <c r="AX399" s="36">
        <f t="shared" si="205"/>
        <v>-435187.5625</v>
      </c>
      <c r="AY399" s="36">
        <f t="shared" si="206"/>
        <v>0</v>
      </c>
      <c r="AZ399" s="36">
        <f t="shared" si="207"/>
        <v>348150.05</v>
      </c>
    </row>
    <row r="400" spans="1:52" ht="14.45" x14ac:dyDescent="0.3">
      <c r="A400" s="5" t="s">
        <v>7</v>
      </c>
      <c r="B400" s="5" t="s">
        <v>8</v>
      </c>
      <c r="C400" s="12" t="s">
        <v>1362</v>
      </c>
      <c r="D400" s="2" t="s">
        <v>469</v>
      </c>
      <c r="E400" s="2" t="s">
        <v>456</v>
      </c>
      <c r="F400" s="2" t="s">
        <v>16</v>
      </c>
      <c r="G400" s="2" t="s">
        <v>457</v>
      </c>
      <c r="H400" s="2" t="s">
        <v>13</v>
      </c>
      <c r="I400" s="18">
        <v>13300</v>
      </c>
      <c r="J400" s="18">
        <v>11064768.239999998</v>
      </c>
      <c r="K400" s="18">
        <v>9642499.5600000005</v>
      </c>
      <c r="L400" s="18">
        <v>1422268.68</v>
      </c>
      <c r="M400" s="18"/>
      <c r="N400" s="18">
        <v>1205312.44</v>
      </c>
      <c r="O400" s="18"/>
      <c r="P400" s="18"/>
      <c r="Q400" s="18"/>
      <c r="R400" s="18"/>
      <c r="S400" s="18"/>
      <c r="T400" s="18"/>
      <c r="U400" s="18"/>
      <c r="V400" s="18"/>
      <c r="W400" s="18"/>
      <c r="X400" s="18"/>
      <c r="Y400" s="18"/>
      <c r="Z400" s="18">
        <v>216956.24</v>
      </c>
      <c r="AA400" s="18"/>
      <c r="AB400" s="14">
        <f t="shared" si="189"/>
        <v>0</v>
      </c>
      <c r="AC400" s="14">
        <f t="shared" si="190"/>
        <v>0.125</v>
      </c>
      <c r="AD400" s="14">
        <f t="shared" si="191"/>
        <v>0</v>
      </c>
      <c r="AE400" s="14">
        <f t="shared" si="192"/>
        <v>0</v>
      </c>
      <c r="AF400" s="14">
        <f t="shared" si="193"/>
        <v>0</v>
      </c>
      <c r="AG400" s="14">
        <f t="shared" si="194"/>
        <v>0</v>
      </c>
      <c r="AH400" s="14">
        <f t="shared" si="195"/>
        <v>0</v>
      </c>
      <c r="AI400" s="14">
        <f t="shared" si="196"/>
        <v>0</v>
      </c>
      <c r="AJ400" s="14">
        <f t="shared" si="197"/>
        <v>0</v>
      </c>
      <c r="AK400" s="14">
        <f t="shared" si="198"/>
        <v>0</v>
      </c>
      <c r="AL400" s="14">
        <f t="shared" si="199"/>
        <v>0</v>
      </c>
      <c r="AM400" s="14">
        <f t="shared" si="200"/>
        <v>0</v>
      </c>
      <c r="AN400" s="14">
        <f t="shared" si="201"/>
        <v>0</v>
      </c>
      <c r="AO400" s="14">
        <f t="shared" si="202"/>
        <v>0.02</v>
      </c>
      <c r="AP400" s="14">
        <f t="shared" si="203"/>
        <v>0</v>
      </c>
      <c r="AQ400" s="25">
        <f t="shared" si="208"/>
        <v>0.14499999999999999</v>
      </c>
      <c r="AR400" s="27">
        <f t="shared" si="209"/>
        <v>1205312.4450000001</v>
      </c>
      <c r="AS400" s="27">
        <f t="shared" si="210"/>
        <v>0</v>
      </c>
      <c r="AT400" s="27">
        <f t="shared" si="211"/>
        <v>192849.99120000002</v>
      </c>
      <c r="AU400" s="30"/>
      <c r="AV400" s="30"/>
      <c r="AW400" s="30">
        <f t="shared" si="204"/>
        <v>1157099.9472000001</v>
      </c>
      <c r="AX400" s="36">
        <f t="shared" si="205"/>
        <v>-1205312.4450000001</v>
      </c>
      <c r="AY400" s="36">
        <f t="shared" si="206"/>
        <v>0</v>
      </c>
      <c r="AZ400" s="36">
        <f t="shared" si="207"/>
        <v>964249.95600000001</v>
      </c>
    </row>
    <row r="401" spans="1:52" ht="14.45" x14ac:dyDescent="0.3">
      <c r="A401" s="5" t="s">
        <v>7</v>
      </c>
      <c r="B401" s="5" t="s">
        <v>8</v>
      </c>
      <c r="C401" s="12" t="s">
        <v>1362</v>
      </c>
      <c r="D401" s="2" t="s">
        <v>470</v>
      </c>
      <c r="E401" s="2" t="s">
        <v>450</v>
      </c>
      <c r="F401" s="2" t="s">
        <v>16</v>
      </c>
      <c r="G401" s="2" t="s">
        <v>17</v>
      </c>
      <c r="H401" s="2" t="s">
        <v>13</v>
      </c>
      <c r="I401" s="18">
        <v>2600</v>
      </c>
      <c r="J401" s="18">
        <v>2163037.38</v>
      </c>
      <c r="K401" s="18">
        <v>1884999.9</v>
      </c>
      <c r="L401" s="18">
        <v>278037.48</v>
      </c>
      <c r="M401" s="18"/>
      <c r="N401" s="18">
        <v>235624.97999999998</v>
      </c>
      <c r="O401" s="18"/>
      <c r="P401" s="18"/>
      <c r="Q401" s="18"/>
      <c r="R401" s="18"/>
      <c r="S401" s="18"/>
      <c r="T401" s="18"/>
      <c r="U401" s="18"/>
      <c r="V401" s="18"/>
      <c r="W401" s="18"/>
      <c r="X401" s="18"/>
      <c r="Y401" s="18"/>
      <c r="Z401" s="18">
        <v>42412.5</v>
      </c>
      <c r="AA401" s="18"/>
      <c r="AB401" s="14">
        <f t="shared" si="189"/>
        <v>0</v>
      </c>
      <c r="AC401" s="14">
        <f t="shared" si="190"/>
        <v>0.125</v>
      </c>
      <c r="AD401" s="14">
        <f t="shared" si="191"/>
        <v>0</v>
      </c>
      <c r="AE401" s="14">
        <f t="shared" si="192"/>
        <v>0</v>
      </c>
      <c r="AF401" s="14">
        <f t="shared" si="193"/>
        <v>0</v>
      </c>
      <c r="AG401" s="14">
        <f t="shared" si="194"/>
        <v>0</v>
      </c>
      <c r="AH401" s="14">
        <f t="shared" si="195"/>
        <v>0</v>
      </c>
      <c r="AI401" s="14">
        <f t="shared" si="196"/>
        <v>0</v>
      </c>
      <c r="AJ401" s="14">
        <f t="shared" si="197"/>
        <v>0</v>
      </c>
      <c r="AK401" s="14">
        <f t="shared" si="198"/>
        <v>0</v>
      </c>
      <c r="AL401" s="14">
        <f t="shared" si="199"/>
        <v>0</v>
      </c>
      <c r="AM401" s="14">
        <f t="shared" si="200"/>
        <v>0</v>
      </c>
      <c r="AN401" s="14">
        <f t="shared" si="201"/>
        <v>0</v>
      </c>
      <c r="AO401" s="14">
        <f t="shared" si="202"/>
        <v>0.02</v>
      </c>
      <c r="AP401" s="14">
        <f t="shared" si="203"/>
        <v>0</v>
      </c>
      <c r="AQ401" s="25">
        <f t="shared" si="208"/>
        <v>0.14499999999999999</v>
      </c>
      <c r="AR401" s="27">
        <f t="shared" si="209"/>
        <v>235624.98749999999</v>
      </c>
      <c r="AS401" s="27">
        <f t="shared" si="210"/>
        <v>0</v>
      </c>
      <c r="AT401" s="27">
        <f t="shared" si="211"/>
        <v>37699.998</v>
      </c>
      <c r="AU401" s="30"/>
      <c r="AV401" s="30"/>
      <c r="AW401" s="30">
        <f t="shared" si="204"/>
        <v>226199.98799999998</v>
      </c>
      <c r="AX401" s="36">
        <f t="shared" si="205"/>
        <v>-235624.98749999999</v>
      </c>
      <c r="AY401" s="36">
        <f t="shared" si="206"/>
        <v>0</v>
      </c>
      <c r="AZ401" s="36">
        <f t="shared" si="207"/>
        <v>188499.99</v>
      </c>
    </row>
    <row r="402" spans="1:52" ht="14.45" x14ac:dyDescent="0.3">
      <c r="A402" s="5" t="s">
        <v>7</v>
      </c>
      <c r="B402" s="5" t="s">
        <v>8</v>
      </c>
      <c r="C402" s="12" t="s">
        <v>1362</v>
      </c>
      <c r="D402" s="2" t="s">
        <v>471</v>
      </c>
      <c r="E402" s="2" t="s">
        <v>462</v>
      </c>
      <c r="F402" s="2" t="s">
        <v>16</v>
      </c>
      <c r="G402" s="2" t="s">
        <v>381</v>
      </c>
      <c r="H402" s="2" t="s">
        <v>13</v>
      </c>
      <c r="I402" s="18">
        <v>100</v>
      </c>
      <c r="J402" s="18">
        <v>90652.5</v>
      </c>
      <c r="K402" s="18">
        <v>79000</v>
      </c>
      <c r="L402" s="18">
        <v>11652.5</v>
      </c>
      <c r="M402" s="18"/>
      <c r="N402" s="18">
        <v>9875</v>
      </c>
      <c r="O402" s="18"/>
      <c r="P402" s="18"/>
      <c r="Q402" s="18"/>
      <c r="R402" s="18"/>
      <c r="S402" s="18"/>
      <c r="T402" s="18"/>
      <c r="U402" s="18"/>
      <c r="V402" s="18"/>
      <c r="W402" s="18"/>
      <c r="X402" s="18"/>
      <c r="Y402" s="18"/>
      <c r="Z402" s="18">
        <v>1777.5</v>
      </c>
      <c r="AA402" s="18"/>
      <c r="AB402" s="14">
        <f t="shared" si="189"/>
        <v>0</v>
      </c>
      <c r="AC402" s="14">
        <f t="shared" si="190"/>
        <v>0.125</v>
      </c>
      <c r="AD402" s="14">
        <f t="shared" si="191"/>
        <v>0</v>
      </c>
      <c r="AE402" s="14">
        <f t="shared" si="192"/>
        <v>0</v>
      </c>
      <c r="AF402" s="14">
        <f t="shared" si="193"/>
        <v>0</v>
      </c>
      <c r="AG402" s="14">
        <f t="shared" si="194"/>
        <v>0</v>
      </c>
      <c r="AH402" s="14">
        <f t="shared" si="195"/>
        <v>0</v>
      </c>
      <c r="AI402" s="14">
        <f t="shared" si="196"/>
        <v>0</v>
      </c>
      <c r="AJ402" s="14">
        <f t="shared" si="197"/>
        <v>0</v>
      </c>
      <c r="AK402" s="14">
        <f t="shared" si="198"/>
        <v>0</v>
      </c>
      <c r="AL402" s="14">
        <f t="shared" si="199"/>
        <v>0</v>
      </c>
      <c r="AM402" s="14">
        <f t="shared" si="200"/>
        <v>0</v>
      </c>
      <c r="AN402" s="14">
        <f t="shared" si="201"/>
        <v>0</v>
      </c>
      <c r="AO402" s="14">
        <f t="shared" si="202"/>
        <v>0.02</v>
      </c>
      <c r="AP402" s="14">
        <f t="shared" si="203"/>
        <v>0</v>
      </c>
      <c r="AQ402" s="25">
        <f t="shared" si="208"/>
        <v>0.14499999999999999</v>
      </c>
      <c r="AR402" s="27">
        <f t="shared" si="209"/>
        <v>9875</v>
      </c>
      <c r="AS402" s="27">
        <f t="shared" si="210"/>
        <v>0</v>
      </c>
      <c r="AT402" s="27">
        <f t="shared" si="211"/>
        <v>1580</v>
      </c>
      <c r="AU402" s="30"/>
      <c r="AV402" s="30"/>
      <c r="AW402" s="30">
        <f t="shared" si="204"/>
        <v>9480</v>
      </c>
      <c r="AX402" s="36">
        <f t="shared" si="205"/>
        <v>-9875</v>
      </c>
      <c r="AY402" s="36">
        <f t="shared" si="206"/>
        <v>0</v>
      </c>
      <c r="AZ402" s="36">
        <f t="shared" si="207"/>
        <v>7900</v>
      </c>
    </row>
    <row r="403" spans="1:52" ht="14.45" x14ac:dyDescent="0.3">
      <c r="A403" s="5" t="s">
        <v>7</v>
      </c>
      <c r="B403" s="5" t="s">
        <v>8</v>
      </c>
      <c r="C403" s="12" t="s">
        <v>1362</v>
      </c>
      <c r="D403" s="2" t="s">
        <v>472</v>
      </c>
      <c r="E403" s="2" t="s">
        <v>473</v>
      </c>
      <c r="F403" s="2" t="s">
        <v>16</v>
      </c>
      <c r="G403" s="2" t="s">
        <v>17</v>
      </c>
      <c r="H403" s="2" t="s">
        <v>36</v>
      </c>
      <c r="I403" s="18">
        <v>350</v>
      </c>
      <c r="J403" s="18">
        <v>551250</v>
      </c>
      <c r="K403" s="18">
        <v>490000</v>
      </c>
      <c r="L403" s="18">
        <v>61250</v>
      </c>
      <c r="M403" s="18"/>
      <c r="N403" s="18">
        <v>61250</v>
      </c>
      <c r="O403" s="18"/>
      <c r="P403" s="18"/>
      <c r="Q403" s="18"/>
      <c r="R403" s="18"/>
      <c r="S403" s="18"/>
      <c r="T403" s="18"/>
      <c r="U403" s="18"/>
      <c r="V403" s="18"/>
      <c r="W403" s="18"/>
      <c r="X403" s="18"/>
      <c r="Y403" s="18"/>
      <c r="Z403" s="18"/>
      <c r="AA403" s="18"/>
      <c r="AB403" s="14">
        <f t="shared" si="189"/>
        <v>0</v>
      </c>
      <c r="AC403" s="14">
        <f t="shared" si="190"/>
        <v>0.125</v>
      </c>
      <c r="AD403" s="14">
        <f t="shared" si="191"/>
        <v>0</v>
      </c>
      <c r="AE403" s="14">
        <f t="shared" si="192"/>
        <v>0</v>
      </c>
      <c r="AF403" s="14">
        <f t="shared" si="193"/>
        <v>0</v>
      </c>
      <c r="AG403" s="14">
        <f t="shared" si="194"/>
        <v>0</v>
      </c>
      <c r="AH403" s="14">
        <f t="shared" si="195"/>
        <v>0</v>
      </c>
      <c r="AI403" s="14">
        <f t="shared" si="196"/>
        <v>0</v>
      </c>
      <c r="AJ403" s="14">
        <f t="shared" si="197"/>
        <v>0</v>
      </c>
      <c r="AK403" s="14">
        <f t="shared" si="198"/>
        <v>0</v>
      </c>
      <c r="AL403" s="14">
        <f t="shared" si="199"/>
        <v>0</v>
      </c>
      <c r="AM403" s="14">
        <f t="shared" si="200"/>
        <v>0</v>
      </c>
      <c r="AN403" s="14">
        <f t="shared" si="201"/>
        <v>0</v>
      </c>
      <c r="AO403" s="14">
        <f t="shared" si="202"/>
        <v>0</v>
      </c>
      <c r="AP403" s="14">
        <f t="shared" si="203"/>
        <v>0</v>
      </c>
      <c r="AQ403" s="43">
        <f t="shared" si="208"/>
        <v>0.125</v>
      </c>
      <c r="AR403" s="27">
        <f t="shared" si="209"/>
        <v>61250</v>
      </c>
      <c r="AS403" s="27">
        <f t="shared" si="210"/>
        <v>0</v>
      </c>
      <c r="AT403" s="27">
        <f t="shared" si="211"/>
        <v>0</v>
      </c>
      <c r="AU403" s="30">
        <f>K403*$AU$2</f>
        <v>29400</v>
      </c>
      <c r="AV403" s="30">
        <f>K403*$AV$2</f>
        <v>29400</v>
      </c>
      <c r="AW403" s="30"/>
      <c r="AX403" s="36">
        <f t="shared" si="205"/>
        <v>-31850</v>
      </c>
      <c r="AY403" s="36">
        <f t="shared" si="206"/>
        <v>29400</v>
      </c>
      <c r="AZ403" s="36">
        <f t="shared" si="207"/>
        <v>0</v>
      </c>
    </row>
    <row r="404" spans="1:52" ht="14.45" x14ac:dyDescent="0.3">
      <c r="A404" s="5" t="s">
        <v>7</v>
      </c>
      <c r="B404" s="5" t="s">
        <v>8</v>
      </c>
      <c r="C404" s="12" t="s">
        <v>1362</v>
      </c>
      <c r="D404" s="2" t="s">
        <v>474</v>
      </c>
      <c r="E404" s="2" t="s">
        <v>456</v>
      </c>
      <c r="F404" s="2" t="s">
        <v>16</v>
      </c>
      <c r="G404" s="2" t="s">
        <v>457</v>
      </c>
      <c r="H404" s="2" t="s">
        <v>13</v>
      </c>
      <c r="I404" s="18">
        <v>200</v>
      </c>
      <c r="J404" s="18">
        <v>151470</v>
      </c>
      <c r="K404" s="18">
        <v>132000</v>
      </c>
      <c r="L404" s="18">
        <v>19470</v>
      </c>
      <c r="M404" s="18"/>
      <c r="N404" s="18">
        <v>16500</v>
      </c>
      <c r="O404" s="18"/>
      <c r="P404" s="18"/>
      <c r="Q404" s="18"/>
      <c r="R404" s="18"/>
      <c r="S404" s="18"/>
      <c r="T404" s="18"/>
      <c r="U404" s="18"/>
      <c r="V404" s="18"/>
      <c r="W404" s="18"/>
      <c r="X404" s="18"/>
      <c r="Y404" s="18"/>
      <c r="Z404" s="18">
        <v>2970</v>
      </c>
      <c r="AA404" s="18"/>
      <c r="AB404" s="14">
        <f t="shared" si="189"/>
        <v>0</v>
      </c>
      <c r="AC404" s="14">
        <f t="shared" si="190"/>
        <v>0.125</v>
      </c>
      <c r="AD404" s="14">
        <f t="shared" si="191"/>
        <v>0</v>
      </c>
      <c r="AE404" s="14">
        <f t="shared" si="192"/>
        <v>0</v>
      </c>
      <c r="AF404" s="14">
        <f t="shared" si="193"/>
        <v>0</v>
      </c>
      <c r="AG404" s="14">
        <f t="shared" si="194"/>
        <v>0</v>
      </c>
      <c r="AH404" s="14">
        <f t="shared" si="195"/>
        <v>0</v>
      </c>
      <c r="AI404" s="14">
        <f t="shared" si="196"/>
        <v>0</v>
      </c>
      <c r="AJ404" s="14">
        <f t="shared" si="197"/>
        <v>0</v>
      </c>
      <c r="AK404" s="14">
        <f t="shared" si="198"/>
        <v>0</v>
      </c>
      <c r="AL404" s="14">
        <f t="shared" si="199"/>
        <v>0</v>
      </c>
      <c r="AM404" s="14">
        <f t="shared" si="200"/>
        <v>0</v>
      </c>
      <c r="AN404" s="14">
        <f t="shared" si="201"/>
        <v>0</v>
      </c>
      <c r="AO404" s="14">
        <f t="shared" si="202"/>
        <v>0.02</v>
      </c>
      <c r="AP404" s="14">
        <f t="shared" si="203"/>
        <v>0</v>
      </c>
      <c r="AQ404" s="25">
        <f t="shared" si="208"/>
        <v>0.14499999999999999</v>
      </c>
      <c r="AR404" s="27">
        <f t="shared" si="209"/>
        <v>16500</v>
      </c>
      <c r="AS404" s="27">
        <f t="shared" si="210"/>
        <v>0</v>
      </c>
      <c r="AT404" s="27">
        <f t="shared" si="211"/>
        <v>2640</v>
      </c>
      <c r="AU404" s="30"/>
      <c r="AV404" s="30"/>
      <c r="AW404" s="30">
        <f>K404*$AU$1</f>
        <v>15840</v>
      </c>
      <c r="AX404" s="36">
        <f t="shared" si="205"/>
        <v>-16500</v>
      </c>
      <c r="AY404" s="36">
        <f t="shared" si="206"/>
        <v>0</v>
      </c>
      <c r="AZ404" s="36">
        <f t="shared" si="207"/>
        <v>13200</v>
      </c>
    </row>
    <row r="405" spans="1:52" ht="14.45" x14ac:dyDescent="0.3">
      <c r="A405" s="5" t="s">
        <v>7</v>
      </c>
      <c r="B405" s="5" t="s">
        <v>8</v>
      </c>
      <c r="C405" s="5"/>
      <c r="D405" s="2" t="s">
        <v>475</v>
      </c>
      <c r="E405" s="2" t="s">
        <v>39</v>
      </c>
      <c r="F405" s="2" t="s">
        <v>11</v>
      </c>
      <c r="G405" s="2" t="s">
        <v>12</v>
      </c>
      <c r="H405" s="2" t="s">
        <v>13</v>
      </c>
      <c r="I405" s="18">
        <v>216</v>
      </c>
      <c r="J405" s="18">
        <v>494208</v>
      </c>
      <c r="K405" s="18">
        <v>475200</v>
      </c>
      <c r="L405" s="18">
        <v>19008</v>
      </c>
      <c r="M405" s="18"/>
      <c r="N405" s="18"/>
      <c r="O405" s="18"/>
      <c r="P405" s="18"/>
      <c r="Q405" s="18"/>
      <c r="R405" s="18"/>
      <c r="S405" s="18">
        <v>19008</v>
      </c>
      <c r="T405" s="18"/>
      <c r="U405" s="18"/>
      <c r="V405" s="18"/>
      <c r="W405" s="18"/>
      <c r="X405" s="18"/>
      <c r="Y405" s="18"/>
      <c r="Z405" s="18"/>
      <c r="AA405" s="18"/>
      <c r="AB405" s="14">
        <f t="shared" si="189"/>
        <v>0</v>
      </c>
      <c r="AC405" s="14">
        <f t="shared" si="190"/>
        <v>0</v>
      </c>
      <c r="AD405" s="14">
        <f t="shared" si="191"/>
        <v>0</v>
      </c>
      <c r="AE405" s="14">
        <f t="shared" si="192"/>
        <v>0</v>
      </c>
      <c r="AF405" s="14">
        <f t="shared" si="193"/>
        <v>0</v>
      </c>
      <c r="AG405" s="14">
        <f t="shared" si="194"/>
        <v>0</v>
      </c>
      <c r="AH405" s="14">
        <f t="shared" si="195"/>
        <v>0.04</v>
      </c>
      <c r="AI405" s="14">
        <f t="shared" si="196"/>
        <v>0</v>
      </c>
      <c r="AJ405" s="14">
        <f t="shared" si="197"/>
        <v>0</v>
      </c>
      <c r="AK405" s="14">
        <f t="shared" si="198"/>
        <v>0</v>
      </c>
      <c r="AL405" s="14">
        <f t="shared" si="199"/>
        <v>0</v>
      </c>
      <c r="AM405" s="14">
        <f t="shared" si="200"/>
        <v>0</v>
      </c>
      <c r="AN405" s="14">
        <f t="shared" si="201"/>
        <v>0</v>
      </c>
      <c r="AO405" s="14">
        <f t="shared" si="202"/>
        <v>0</v>
      </c>
      <c r="AP405" s="14">
        <f t="shared" si="203"/>
        <v>0</v>
      </c>
      <c r="AQ405" s="25">
        <f t="shared" si="208"/>
        <v>0.04</v>
      </c>
      <c r="AR405" s="27">
        <f t="shared" si="209"/>
        <v>0</v>
      </c>
      <c r="AS405" s="27">
        <f t="shared" si="210"/>
        <v>19008</v>
      </c>
      <c r="AT405" s="27">
        <f t="shared" si="211"/>
        <v>0</v>
      </c>
      <c r="AU405" s="30">
        <f t="shared" ref="AU405:AU409" si="212">K405*$AU$2</f>
        <v>28512</v>
      </c>
      <c r="AV405" s="30">
        <f t="shared" ref="AV405:AV409" si="213">K405*$AV$2</f>
        <v>28512</v>
      </c>
      <c r="AW405" s="30"/>
      <c r="AX405" s="36">
        <f t="shared" si="205"/>
        <v>28512</v>
      </c>
      <c r="AY405" s="36">
        <f t="shared" si="206"/>
        <v>9504</v>
      </c>
      <c r="AZ405" s="36">
        <f t="shared" si="207"/>
        <v>0</v>
      </c>
    </row>
    <row r="406" spans="1:52" ht="14.45" x14ac:dyDescent="0.3">
      <c r="A406" s="5" t="s">
        <v>7</v>
      </c>
      <c r="B406" s="5" t="s">
        <v>8</v>
      </c>
      <c r="C406" s="5"/>
      <c r="D406" s="2" t="s">
        <v>476</v>
      </c>
      <c r="E406" s="2" t="s">
        <v>477</v>
      </c>
      <c r="F406" s="2" t="s">
        <v>16</v>
      </c>
      <c r="G406" s="2" t="s">
        <v>17</v>
      </c>
      <c r="H406" s="2" t="s">
        <v>36</v>
      </c>
      <c r="I406" s="18">
        <v>4042.2999999999997</v>
      </c>
      <c r="J406" s="18">
        <v>2273792.63</v>
      </c>
      <c r="K406" s="18">
        <v>2021149</v>
      </c>
      <c r="L406" s="18">
        <v>252643.63</v>
      </c>
      <c r="M406" s="18"/>
      <c r="N406" s="18">
        <v>252643.63</v>
      </c>
      <c r="O406" s="18"/>
      <c r="P406" s="18"/>
      <c r="Q406" s="18"/>
      <c r="R406" s="18"/>
      <c r="S406" s="18"/>
      <c r="T406" s="18"/>
      <c r="U406" s="18"/>
      <c r="V406" s="18"/>
      <c r="W406" s="18"/>
      <c r="X406" s="18"/>
      <c r="Y406" s="18"/>
      <c r="Z406" s="18"/>
      <c r="AA406" s="18"/>
      <c r="AB406" s="14">
        <f t="shared" si="189"/>
        <v>0</v>
      </c>
      <c r="AC406" s="14">
        <f t="shared" si="190"/>
        <v>0.125</v>
      </c>
      <c r="AD406" s="14">
        <f t="shared" si="191"/>
        <v>0</v>
      </c>
      <c r="AE406" s="14">
        <f t="shared" si="192"/>
        <v>0</v>
      </c>
      <c r="AF406" s="14">
        <f t="shared" si="193"/>
        <v>0</v>
      </c>
      <c r="AG406" s="14">
        <f t="shared" si="194"/>
        <v>0</v>
      </c>
      <c r="AH406" s="14">
        <f t="shared" si="195"/>
        <v>0</v>
      </c>
      <c r="AI406" s="14">
        <f t="shared" si="196"/>
        <v>0</v>
      </c>
      <c r="AJ406" s="14">
        <f t="shared" si="197"/>
        <v>0</v>
      </c>
      <c r="AK406" s="14">
        <f t="shared" si="198"/>
        <v>0</v>
      </c>
      <c r="AL406" s="14">
        <f t="shared" si="199"/>
        <v>0</v>
      </c>
      <c r="AM406" s="14">
        <f t="shared" si="200"/>
        <v>0</v>
      </c>
      <c r="AN406" s="14">
        <f t="shared" si="201"/>
        <v>0</v>
      </c>
      <c r="AO406" s="14">
        <f t="shared" si="202"/>
        <v>0</v>
      </c>
      <c r="AP406" s="14">
        <f t="shared" si="203"/>
        <v>0</v>
      </c>
      <c r="AQ406" s="43">
        <f t="shared" si="208"/>
        <v>0.125</v>
      </c>
      <c r="AR406" s="27">
        <f t="shared" si="209"/>
        <v>252643.625</v>
      </c>
      <c r="AS406" s="27">
        <f t="shared" si="210"/>
        <v>0</v>
      </c>
      <c r="AT406" s="27">
        <f t="shared" si="211"/>
        <v>0</v>
      </c>
      <c r="AU406" s="30">
        <f t="shared" si="212"/>
        <v>121268.94</v>
      </c>
      <c r="AV406" s="30">
        <f t="shared" si="213"/>
        <v>121268.94</v>
      </c>
      <c r="AW406" s="30"/>
      <c r="AX406" s="36">
        <f t="shared" si="205"/>
        <v>-131374.685</v>
      </c>
      <c r="AY406" s="36">
        <f t="shared" si="206"/>
        <v>121268.94</v>
      </c>
      <c r="AZ406" s="36">
        <f t="shared" si="207"/>
        <v>0</v>
      </c>
    </row>
    <row r="407" spans="1:52" ht="14.45" x14ac:dyDescent="0.3">
      <c r="A407" s="5" t="s">
        <v>7</v>
      </c>
      <c r="B407" s="5" t="s">
        <v>8</v>
      </c>
      <c r="C407" s="5"/>
      <c r="D407" s="2" t="s">
        <v>478</v>
      </c>
      <c r="E407" s="2" t="s">
        <v>477</v>
      </c>
      <c r="F407" s="2" t="s">
        <v>16</v>
      </c>
      <c r="G407" s="2" t="s">
        <v>17</v>
      </c>
      <c r="H407" s="2" t="s">
        <v>36</v>
      </c>
      <c r="I407" s="18">
        <v>509.6</v>
      </c>
      <c r="J407" s="18">
        <v>292383</v>
      </c>
      <c r="K407" s="18">
        <v>259896</v>
      </c>
      <c r="L407" s="18">
        <v>32487</v>
      </c>
      <c r="M407" s="18"/>
      <c r="N407" s="18">
        <v>32487</v>
      </c>
      <c r="O407" s="18"/>
      <c r="P407" s="18"/>
      <c r="Q407" s="18"/>
      <c r="R407" s="18"/>
      <c r="S407" s="18"/>
      <c r="T407" s="18"/>
      <c r="U407" s="18"/>
      <c r="V407" s="18"/>
      <c r="W407" s="18"/>
      <c r="X407" s="18"/>
      <c r="Y407" s="18"/>
      <c r="Z407" s="18"/>
      <c r="AA407" s="18"/>
      <c r="AB407" s="14">
        <f t="shared" si="189"/>
        <v>0</v>
      </c>
      <c r="AC407" s="14">
        <f t="shared" si="190"/>
        <v>0.125</v>
      </c>
      <c r="AD407" s="14">
        <f t="shared" si="191"/>
        <v>0</v>
      </c>
      <c r="AE407" s="14">
        <f t="shared" si="192"/>
        <v>0</v>
      </c>
      <c r="AF407" s="14">
        <f t="shared" si="193"/>
        <v>0</v>
      </c>
      <c r="AG407" s="14">
        <f t="shared" si="194"/>
        <v>0</v>
      </c>
      <c r="AH407" s="14">
        <f t="shared" si="195"/>
        <v>0</v>
      </c>
      <c r="AI407" s="14">
        <f t="shared" si="196"/>
        <v>0</v>
      </c>
      <c r="AJ407" s="14">
        <f t="shared" si="197"/>
        <v>0</v>
      </c>
      <c r="AK407" s="14">
        <f t="shared" si="198"/>
        <v>0</v>
      </c>
      <c r="AL407" s="14">
        <f t="shared" si="199"/>
        <v>0</v>
      </c>
      <c r="AM407" s="14">
        <f t="shared" si="200"/>
        <v>0</v>
      </c>
      <c r="AN407" s="14">
        <f t="shared" si="201"/>
        <v>0</v>
      </c>
      <c r="AO407" s="14">
        <f t="shared" si="202"/>
        <v>0</v>
      </c>
      <c r="AP407" s="14">
        <f t="shared" si="203"/>
        <v>0</v>
      </c>
      <c r="AQ407" s="43">
        <f t="shared" si="208"/>
        <v>0.125</v>
      </c>
      <c r="AR407" s="27">
        <f t="shared" si="209"/>
        <v>32487</v>
      </c>
      <c r="AS407" s="27">
        <f t="shared" si="210"/>
        <v>0</v>
      </c>
      <c r="AT407" s="27">
        <f t="shared" si="211"/>
        <v>0</v>
      </c>
      <c r="AU407" s="30">
        <f t="shared" si="212"/>
        <v>15593.76</v>
      </c>
      <c r="AV407" s="30">
        <f t="shared" si="213"/>
        <v>15593.76</v>
      </c>
      <c r="AW407" s="30"/>
      <c r="AX407" s="36">
        <f t="shared" si="205"/>
        <v>-16893.239999999998</v>
      </c>
      <c r="AY407" s="36">
        <f t="shared" si="206"/>
        <v>15593.76</v>
      </c>
      <c r="AZ407" s="36">
        <f t="shared" si="207"/>
        <v>0</v>
      </c>
    </row>
    <row r="408" spans="1:52" ht="14.45" x14ac:dyDescent="0.3">
      <c r="A408" s="5" t="s">
        <v>7</v>
      </c>
      <c r="B408" s="5" t="s">
        <v>8</v>
      </c>
      <c r="C408" s="5"/>
      <c r="D408" s="2" t="s">
        <v>479</v>
      </c>
      <c r="E408" s="2" t="s">
        <v>477</v>
      </c>
      <c r="F408" s="2" t="s">
        <v>16</v>
      </c>
      <c r="G408" s="2" t="s">
        <v>17</v>
      </c>
      <c r="H408" s="2" t="s">
        <v>36</v>
      </c>
      <c r="I408" s="18">
        <v>656.8</v>
      </c>
      <c r="J408" s="18">
        <v>369447.75</v>
      </c>
      <c r="K408" s="18">
        <v>328398</v>
      </c>
      <c r="L408" s="18">
        <v>41049.75</v>
      </c>
      <c r="M408" s="18"/>
      <c r="N408" s="18">
        <v>41049.75</v>
      </c>
      <c r="O408" s="18"/>
      <c r="P408" s="18"/>
      <c r="Q408" s="18"/>
      <c r="R408" s="18"/>
      <c r="S408" s="18"/>
      <c r="T408" s="18"/>
      <c r="U408" s="18"/>
      <c r="V408" s="18"/>
      <c r="W408" s="18"/>
      <c r="X408" s="18"/>
      <c r="Y408" s="18"/>
      <c r="Z408" s="18"/>
      <c r="AA408" s="18"/>
      <c r="AB408" s="14">
        <f t="shared" si="189"/>
        <v>0</v>
      </c>
      <c r="AC408" s="14">
        <f t="shared" si="190"/>
        <v>0.125</v>
      </c>
      <c r="AD408" s="14">
        <f t="shared" si="191"/>
        <v>0</v>
      </c>
      <c r="AE408" s="14">
        <f t="shared" si="192"/>
        <v>0</v>
      </c>
      <c r="AF408" s="14">
        <f t="shared" si="193"/>
        <v>0</v>
      </c>
      <c r="AG408" s="14">
        <f t="shared" si="194"/>
        <v>0</v>
      </c>
      <c r="AH408" s="14">
        <f t="shared" si="195"/>
        <v>0</v>
      </c>
      <c r="AI408" s="14">
        <f t="shared" si="196"/>
        <v>0</v>
      </c>
      <c r="AJ408" s="14">
        <f t="shared" si="197"/>
        <v>0</v>
      </c>
      <c r="AK408" s="14">
        <f t="shared" si="198"/>
        <v>0</v>
      </c>
      <c r="AL408" s="14">
        <f t="shared" si="199"/>
        <v>0</v>
      </c>
      <c r="AM408" s="14">
        <f t="shared" si="200"/>
        <v>0</v>
      </c>
      <c r="AN408" s="14">
        <f t="shared" si="201"/>
        <v>0</v>
      </c>
      <c r="AO408" s="14">
        <f t="shared" si="202"/>
        <v>0</v>
      </c>
      <c r="AP408" s="14">
        <f t="shared" si="203"/>
        <v>0</v>
      </c>
      <c r="AQ408" s="43">
        <f t="shared" si="208"/>
        <v>0.125</v>
      </c>
      <c r="AR408" s="27">
        <f t="shared" si="209"/>
        <v>41049.75</v>
      </c>
      <c r="AS408" s="27">
        <f t="shared" si="210"/>
        <v>0</v>
      </c>
      <c r="AT408" s="27">
        <f t="shared" si="211"/>
        <v>0</v>
      </c>
      <c r="AU408" s="30">
        <f t="shared" si="212"/>
        <v>19703.88</v>
      </c>
      <c r="AV408" s="30">
        <f t="shared" si="213"/>
        <v>19703.88</v>
      </c>
      <c r="AW408" s="30"/>
      <c r="AX408" s="36">
        <f t="shared" si="205"/>
        <v>-21345.87</v>
      </c>
      <c r="AY408" s="36">
        <f t="shared" si="206"/>
        <v>19703.88</v>
      </c>
      <c r="AZ408" s="36">
        <f t="shared" si="207"/>
        <v>0</v>
      </c>
    </row>
    <row r="409" spans="1:52" ht="14.45" x14ac:dyDescent="0.3">
      <c r="A409" s="5" t="s">
        <v>7</v>
      </c>
      <c r="B409" s="5" t="s">
        <v>8</v>
      </c>
      <c r="C409" s="5"/>
      <c r="D409" s="2" t="s">
        <v>480</v>
      </c>
      <c r="E409" s="2" t="s">
        <v>477</v>
      </c>
      <c r="F409" s="2" t="s">
        <v>16</v>
      </c>
      <c r="G409" s="2" t="s">
        <v>17</v>
      </c>
      <c r="H409" s="2" t="s">
        <v>36</v>
      </c>
      <c r="I409" s="18">
        <v>998.4</v>
      </c>
      <c r="J409" s="18">
        <v>572832</v>
      </c>
      <c r="K409" s="18">
        <v>509184</v>
      </c>
      <c r="L409" s="18">
        <v>63648</v>
      </c>
      <c r="M409" s="18"/>
      <c r="N409" s="18">
        <v>63648</v>
      </c>
      <c r="O409" s="18"/>
      <c r="P409" s="18"/>
      <c r="Q409" s="18"/>
      <c r="R409" s="18"/>
      <c r="S409" s="18"/>
      <c r="T409" s="18"/>
      <c r="U409" s="18"/>
      <c r="V409" s="18"/>
      <c r="W409" s="18"/>
      <c r="X409" s="18"/>
      <c r="Y409" s="18"/>
      <c r="Z409" s="18"/>
      <c r="AA409" s="18"/>
      <c r="AB409" s="14">
        <f t="shared" si="189"/>
        <v>0</v>
      </c>
      <c r="AC409" s="14">
        <f t="shared" si="190"/>
        <v>0.125</v>
      </c>
      <c r="AD409" s="14">
        <f t="shared" si="191"/>
        <v>0</v>
      </c>
      <c r="AE409" s="14">
        <f t="shared" si="192"/>
        <v>0</v>
      </c>
      <c r="AF409" s="14">
        <f t="shared" si="193"/>
        <v>0</v>
      </c>
      <c r="AG409" s="14">
        <f t="shared" si="194"/>
        <v>0</v>
      </c>
      <c r="AH409" s="14">
        <f t="shared" si="195"/>
        <v>0</v>
      </c>
      <c r="AI409" s="14">
        <f t="shared" si="196"/>
        <v>0</v>
      </c>
      <c r="AJ409" s="14">
        <f t="shared" si="197"/>
        <v>0</v>
      </c>
      <c r="AK409" s="14">
        <f t="shared" si="198"/>
        <v>0</v>
      </c>
      <c r="AL409" s="14">
        <f t="shared" si="199"/>
        <v>0</v>
      </c>
      <c r="AM409" s="14">
        <f t="shared" si="200"/>
        <v>0</v>
      </c>
      <c r="AN409" s="14">
        <f t="shared" si="201"/>
        <v>0</v>
      </c>
      <c r="AO409" s="14">
        <f t="shared" si="202"/>
        <v>0</v>
      </c>
      <c r="AP409" s="14">
        <f t="shared" si="203"/>
        <v>0</v>
      </c>
      <c r="AQ409" s="43">
        <f t="shared" si="208"/>
        <v>0.125</v>
      </c>
      <c r="AR409" s="27">
        <f t="shared" si="209"/>
        <v>63648</v>
      </c>
      <c r="AS409" s="27">
        <f t="shared" si="210"/>
        <v>0</v>
      </c>
      <c r="AT409" s="27">
        <f t="shared" si="211"/>
        <v>0</v>
      </c>
      <c r="AU409" s="30">
        <f t="shared" si="212"/>
        <v>30551.039999999997</v>
      </c>
      <c r="AV409" s="30">
        <f t="shared" si="213"/>
        <v>30551.039999999997</v>
      </c>
      <c r="AW409" s="30"/>
      <c r="AX409" s="36">
        <f t="shared" si="205"/>
        <v>-33096.960000000006</v>
      </c>
      <c r="AY409" s="36">
        <f t="shared" si="206"/>
        <v>30551.039999999997</v>
      </c>
      <c r="AZ409" s="36">
        <f t="shared" si="207"/>
        <v>0</v>
      </c>
    </row>
    <row r="410" spans="1:52" ht="14.45" x14ac:dyDescent="0.3">
      <c r="A410" s="5" t="s">
        <v>7</v>
      </c>
      <c r="B410" s="5" t="s">
        <v>8</v>
      </c>
      <c r="C410" s="5"/>
      <c r="D410" s="2" t="s">
        <v>481</v>
      </c>
      <c r="E410" s="2" t="s">
        <v>482</v>
      </c>
      <c r="F410" s="2" t="s">
        <v>16</v>
      </c>
      <c r="G410" s="2" t="s">
        <v>483</v>
      </c>
      <c r="H410" s="2" t="s">
        <v>13</v>
      </c>
      <c r="I410" s="18">
        <v>785100</v>
      </c>
      <c r="J410" s="18">
        <v>623455.5</v>
      </c>
      <c r="K410" s="18">
        <v>611230.88</v>
      </c>
      <c r="L410" s="18">
        <v>12224.619999999999</v>
      </c>
      <c r="M410" s="18"/>
      <c r="N410" s="18"/>
      <c r="O410" s="18"/>
      <c r="P410" s="18"/>
      <c r="Q410" s="18"/>
      <c r="R410" s="18"/>
      <c r="S410" s="18"/>
      <c r="T410" s="18"/>
      <c r="U410" s="18"/>
      <c r="V410" s="18"/>
      <c r="W410" s="18"/>
      <c r="X410" s="18"/>
      <c r="Y410" s="18"/>
      <c r="Z410" s="18">
        <v>12224.619999999999</v>
      </c>
      <c r="AA410" s="18"/>
      <c r="AB410" s="14">
        <f t="shared" si="189"/>
        <v>0</v>
      </c>
      <c r="AC410" s="14">
        <f t="shared" si="190"/>
        <v>0</v>
      </c>
      <c r="AD410" s="14">
        <f t="shared" si="191"/>
        <v>0</v>
      </c>
      <c r="AE410" s="14">
        <f t="shared" si="192"/>
        <v>0</v>
      </c>
      <c r="AF410" s="14">
        <f t="shared" si="193"/>
        <v>0</v>
      </c>
      <c r="AG410" s="14">
        <f t="shared" si="194"/>
        <v>0</v>
      </c>
      <c r="AH410" s="14">
        <f t="shared" si="195"/>
        <v>0</v>
      </c>
      <c r="AI410" s="14">
        <f t="shared" si="196"/>
        <v>0</v>
      </c>
      <c r="AJ410" s="14">
        <f t="shared" si="197"/>
        <v>0</v>
      </c>
      <c r="AK410" s="14">
        <f t="shared" si="198"/>
        <v>0</v>
      </c>
      <c r="AL410" s="14">
        <f t="shared" si="199"/>
        <v>0</v>
      </c>
      <c r="AM410" s="14">
        <f t="shared" si="200"/>
        <v>0</v>
      </c>
      <c r="AN410" s="14">
        <f t="shared" si="201"/>
        <v>0</v>
      </c>
      <c r="AO410" s="14">
        <f t="shared" si="202"/>
        <v>0.02</v>
      </c>
      <c r="AP410" s="14">
        <f t="shared" si="203"/>
        <v>0</v>
      </c>
      <c r="AQ410" s="25">
        <f t="shared" si="208"/>
        <v>0.02</v>
      </c>
      <c r="AR410" s="27">
        <f t="shared" si="209"/>
        <v>0</v>
      </c>
      <c r="AS410" s="27">
        <f t="shared" si="210"/>
        <v>0</v>
      </c>
      <c r="AT410" s="27">
        <f t="shared" si="211"/>
        <v>12224.6176</v>
      </c>
      <c r="AU410" s="30"/>
      <c r="AV410" s="30"/>
      <c r="AW410" s="30">
        <f t="shared" ref="AW410:AW416" si="214">K410*$AU$1</f>
        <v>73347.705600000001</v>
      </c>
      <c r="AX410" s="36">
        <f t="shared" si="205"/>
        <v>0</v>
      </c>
      <c r="AY410" s="36">
        <f t="shared" si="206"/>
        <v>0</v>
      </c>
      <c r="AZ410" s="36">
        <f t="shared" si="207"/>
        <v>61123.088000000003</v>
      </c>
    </row>
    <row r="411" spans="1:52" ht="14.45" x14ac:dyDescent="0.3">
      <c r="A411" s="5" t="s">
        <v>7</v>
      </c>
      <c r="B411" s="5" t="s">
        <v>8</v>
      </c>
      <c r="C411" s="5"/>
      <c r="D411" s="2" t="s">
        <v>484</v>
      </c>
      <c r="E411" s="2" t="s">
        <v>485</v>
      </c>
      <c r="F411" s="2" t="s">
        <v>16</v>
      </c>
      <c r="G411" s="2" t="s">
        <v>17</v>
      </c>
      <c r="H411" s="2" t="s">
        <v>13</v>
      </c>
      <c r="I411" s="18">
        <v>150</v>
      </c>
      <c r="J411" s="18">
        <v>188350.18</v>
      </c>
      <c r="K411" s="18">
        <v>184657.05</v>
      </c>
      <c r="L411" s="18">
        <v>3693.13</v>
      </c>
      <c r="M411" s="18"/>
      <c r="N411" s="18"/>
      <c r="O411" s="18"/>
      <c r="P411" s="18"/>
      <c r="Q411" s="18"/>
      <c r="R411" s="18"/>
      <c r="S411" s="18"/>
      <c r="T411" s="18"/>
      <c r="U411" s="18"/>
      <c r="V411" s="18"/>
      <c r="W411" s="18"/>
      <c r="X411" s="18"/>
      <c r="Y411" s="18"/>
      <c r="Z411" s="18">
        <v>3693.13</v>
      </c>
      <c r="AA411" s="18"/>
      <c r="AB411" s="14">
        <f t="shared" si="189"/>
        <v>0</v>
      </c>
      <c r="AC411" s="14">
        <f t="shared" si="190"/>
        <v>0</v>
      </c>
      <c r="AD411" s="14">
        <f t="shared" si="191"/>
        <v>0</v>
      </c>
      <c r="AE411" s="14">
        <f t="shared" si="192"/>
        <v>0</v>
      </c>
      <c r="AF411" s="14">
        <f t="shared" si="193"/>
        <v>0</v>
      </c>
      <c r="AG411" s="14">
        <f t="shared" si="194"/>
        <v>0</v>
      </c>
      <c r="AH411" s="14">
        <f t="shared" si="195"/>
        <v>0</v>
      </c>
      <c r="AI411" s="14">
        <f t="shared" si="196"/>
        <v>0</v>
      </c>
      <c r="AJ411" s="14">
        <f t="shared" si="197"/>
        <v>0</v>
      </c>
      <c r="AK411" s="14">
        <f t="shared" si="198"/>
        <v>0</v>
      </c>
      <c r="AL411" s="14">
        <f t="shared" si="199"/>
        <v>0</v>
      </c>
      <c r="AM411" s="14">
        <f t="shared" si="200"/>
        <v>0</v>
      </c>
      <c r="AN411" s="14">
        <f t="shared" si="201"/>
        <v>0</v>
      </c>
      <c r="AO411" s="14">
        <f t="shared" si="202"/>
        <v>0.02</v>
      </c>
      <c r="AP411" s="14">
        <f t="shared" si="203"/>
        <v>0</v>
      </c>
      <c r="AQ411" s="25">
        <f t="shared" si="208"/>
        <v>0.02</v>
      </c>
      <c r="AR411" s="27">
        <f t="shared" si="209"/>
        <v>0</v>
      </c>
      <c r="AS411" s="27">
        <f t="shared" si="210"/>
        <v>0</v>
      </c>
      <c r="AT411" s="27">
        <f t="shared" si="211"/>
        <v>3693.1409999999996</v>
      </c>
      <c r="AU411" s="30"/>
      <c r="AV411" s="30"/>
      <c r="AW411" s="30">
        <f t="shared" si="214"/>
        <v>22158.845999999998</v>
      </c>
      <c r="AX411" s="36">
        <f t="shared" si="205"/>
        <v>0</v>
      </c>
      <c r="AY411" s="36">
        <f t="shared" si="206"/>
        <v>0</v>
      </c>
      <c r="AZ411" s="36">
        <f t="shared" si="207"/>
        <v>18465.704999999998</v>
      </c>
    </row>
    <row r="412" spans="1:52" ht="14.45" x14ac:dyDescent="0.3">
      <c r="A412" s="5" t="s">
        <v>7</v>
      </c>
      <c r="B412" s="5" t="s">
        <v>8</v>
      </c>
      <c r="C412" s="5"/>
      <c r="D412" s="2" t="s">
        <v>486</v>
      </c>
      <c r="E412" s="2" t="s">
        <v>487</v>
      </c>
      <c r="F412" s="2" t="s">
        <v>16</v>
      </c>
      <c r="G412" s="2" t="s">
        <v>17</v>
      </c>
      <c r="H412" s="2" t="s">
        <v>13</v>
      </c>
      <c r="I412" s="18">
        <v>53.32</v>
      </c>
      <c r="J412" s="18">
        <v>16825.800000000003</v>
      </c>
      <c r="K412" s="18">
        <v>14663</v>
      </c>
      <c r="L412" s="18">
        <v>2162.8000000000002</v>
      </c>
      <c r="M412" s="18"/>
      <c r="N412" s="18">
        <v>1832.88</v>
      </c>
      <c r="O412" s="18"/>
      <c r="P412" s="18"/>
      <c r="Q412" s="18"/>
      <c r="R412" s="18"/>
      <c r="S412" s="18"/>
      <c r="T412" s="18"/>
      <c r="U412" s="18"/>
      <c r="V412" s="18"/>
      <c r="W412" s="18"/>
      <c r="X412" s="18"/>
      <c r="Y412" s="18"/>
      <c r="Z412" s="18">
        <v>329.92</v>
      </c>
      <c r="AA412" s="18"/>
      <c r="AB412" s="14">
        <f t="shared" si="189"/>
        <v>0</v>
      </c>
      <c r="AC412" s="14">
        <f t="shared" si="190"/>
        <v>0.125</v>
      </c>
      <c r="AD412" s="14">
        <f t="shared" si="191"/>
        <v>0</v>
      </c>
      <c r="AE412" s="14">
        <f t="shared" si="192"/>
        <v>0</v>
      </c>
      <c r="AF412" s="14">
        <f t="shared" si="193"/>
        <v>0</v>
      </c>
      <c r="AG412" s="14">
        <f t="shared" si="194"/>
        <v>0</v>
      </c>
      <c r="AH412" s="14">
        <f t="shared" si="195"/>
        <v>0</v>
      </c>
      <c r="AI412" s="14">
        <f t="shared" si="196"/>
        <v>0</v>
      </c>
      <c r="AJ412" s="14">
        <f t="shared" si="197"/>
        <v>0</v>
      </c>
      <c r="AK412" s="14">
        <f t="shared" si="198"/>
        <v>0</v>
      </c>
      <c r="AL412" s="14">
        <f t="shared" si="199"/>
        <v>0</v>
      </c>
      <c r="AM412" s="14">
        <f t="shared" si="200"/>
        <v>0</v>
      </c>
      <c r="AN412" s="14">
        <f t="shared" si="201"/>
        <v>0</v>
      </c>
      <c r="AO412" s="14">
        <f t="shared" si="202"/>
        <v>0.02</v>
      </c>
      <c r="AP412" s="14">
        <f t="shared" si="203"/>
        <v>0</v>
      </c>
      <c r="AQ412" s="25">
        <f t="shared" si="208"/>
        <v>0.14499999999999999</v>
      </c>
      <c r="AR412" s="27">
        <f t="shared" si="209"/>
        <v>1832.875</v>
      </c>
      <c r="AS412" s="27">
        <f t="shared" si="210"/>
        <v>0</v>
      </c>
      <c r="AT412" s="27">
        <f t="shared" si="211"/>
        <v>293.26</v>
      </c>
      <c r="AU412" s="30"/>
      <c r="AV412" s="30"/>
      <c r="AW412" s="30">
        <f t="shared" si="214"/>
        <v>1759.56</v>
      </c>
      <c r="AX412" s="36">
        <f t="shared" si="205"/>
        <v>-1832.875</v>
      </c>
      <c r="AY412" s="36">
        <f t="shared" si="206"/>
        <v>0</v>
      </c>
      <c r="AZ412" s="36">
        <f t="shared" si="207"/>
        <v>1466.3</v>
      </c>
    </row>
    <row r="413" spans="1:52" ht="14.45" x14ac:dyDescent="0.3">
      <c r="A413" s="5" t="s">
        <v>7</v>
      </c>
      <c r="B413" s="5" t="s">
        <v>8</v>
      </c>
      <c r="C413" s="5"/>
      <c r="D413" s="2" t="s">
        <v>488</v>
      </c>
      <c r="E413" s="2" t="s">
        <v>489</v>
      </c>
      <c r="F413" s="2" t="s">
        <v>16</v>
      </c>
      <c r="G413" s="2" t="s">
        <v>17</v>
      </c>
      <c r="H413" s="2" t="s">
        <v>13</v>
      </c>
      <c r="I413" s="18">
        <v>74000</v>
      </c>
      <c r="J413" s="18">
        <v>10189.799999999999</v>
      </c>
      <c r="K413" s="18">
        <v>9990</v>
      </c>
      <c r="L413" s="18">
        <v>199.8</v>
      </c>
      <c r="M413" s="18"/>
      <c r="N413" s="18"/>
      <c r="O413" s="18"/>
      <c r="P413" s="18"/>
      <c r="Q413" s="18"/>
      <c r="R413" s="18"/>
      <c r="S413" s="18"/>
      <c r="T413" s="18"/>
      <c r="U413" s="18"/>
      <c r="V413" s="18"/>
      <c r="W413" s="18"/>
      <c r="X413" s="18"/>
      <c r="Y413" s="18"/>
      <c r="Z413" s="18">
        <v>199.8</v>
      </c>
      <c r="AA413" s="18"/>
      <c r="AB413" s="14">
        <f t="shared" si="189"/>
        <v>0</v>
      </c>
      <c r="AC413" s="14">
        <f t="shared" si="190"/>
        <v>0</v>
      </c>
      <c r="AD413" s="14">
        <f t="shared" si="191"/>
        <v>0</v>
      </c>
      <c r="AE413" s="14">
        <f t="shared" si="192"/>
        <v>0</v>
      </c>
      <c r="AF413" s="14">
        <f t="shared" si="193"/>
        <v>0</v>
      </c>
      <c r="AG413" s="14">
        <f t="shared" si="194"/>
        <v>0</v>
      </c>
      <c r="AH413" s="14">
        <f t="shared" si="195"/>
        <v>0</v>
      </c>
      <c r="AI413" s="14">
        <f t="shared" si="196"/>
        <v>0</v>
      </c>
      <c r="AJ413" s="14">
        <f t="shared" si="197"/>
        <v>0</v>
      </c>
      <c r="AK413" s="14">
        <f t="shared" si="198"/>
        <v>0</v>
      </c>
      <c r="AL413" s="14">
        <f t="shared" si="199"/>
        <v>0</v>
      </c>
      <c r="AM413" s="14">
        <f t="shared" si="200"/>
        <v>0</v>
      </c>
      <c r="AN413" s="14">
        <f t="shared" si="201"/>
        <v>0</v>
      </c>
      <c r="AO413" s="14">
        <f t="shared" si="202"/>
        <v>0.02</v>
      </c>
      <c r="AP413" s="14">
        <f t="shared" si="203"/>
        <v>0</v>
      </c>
      <c r="AQ413" s="25">
        <f t="shared" si="208"/>
        <v>0.02</v>
      </c>
      <c r="AR413" s="27">
        <f t="shared" si="209"/>
        <v>0</v>
      </c>
      <c r="AS413" s="27">
        <f t="shared" si="210"/>
        <v>0</v>
      </c>
      <c r="AT413" s="27">
        <f t="shared" si="211"/>
        <v>199.8</v>
      </c>
      <c r="AU413" s="30"/>
      <c r="AV413" s="30"/>
      <c r="AW413" s="30">
        <f t="shared" si="214"/>
        <v>1198.8</v>
      </c>
      <c r="AX413" s="36">
        <f t="shared" si="205"/>
        <v>0</v>
      </c>
      <c r="AY413" s="36">
        <f t="shared" si="206"/>
        <v>0</v>
      </c>
      <c r="AZ413" s="36">
        <f t="shared" si="207"/>
        <v>999</v>
      </c>
    </row>
    <row r="414" spans="1:52" ht="14.45" x14ac:dyDescent="0.3">
      <c r="A414" s="5" t="s">
        <v>7</v>
      </c>
      <c r="B414" s="5" t="s">
        <v>8</v>
      </c>
      <c r="C414" s="5"/>
      <c r="D414" s="2" t="s">
        <v>490</v>
      </c>
      <c r="E414" s="2" t="s">
        <v>491</v>
      </c>
      <c r="F414" s="2" t="s">
        <v>16</v>
      </c>
      <c r="G414" s="2" t="s">
        <v>17</v>
      </c>
      <c r="H414" s="2" t="s">
        <v>13</v>
      </c>
      <c r="I414" s="18">
        <v>1290</v>
      </c>
      <c r="J414" s="18">
        <v>187107.03</v>
      </c>
      <c r="K414" s="18">
        <v>163056.24</v>
      </c>
      <c r="L414" s="18">
        <v>24050.79</v>
      </c>
      <c r="M414" s="18"/>
      <c r="N414" s="18">
        <v>20382.03</v>
      </c>
      <c r="O414" s="18"/>
      <c r="P414" s="18"/>
      <c r="Q414" s="18"/>
      <c r="R414" s="18"/>
      <c r="S414" s="18"/>
      <c r="T414" s="18"/>
      <c r="U414" s="18"/>
      <c r="V414" s="18"/>
      <c r="W414" s="18"/>
      <c r="X414" s="18"/>
      <c r="Y414" s="18"/>
      <c r="Z414" s="18">
        <v>3668.76</v>
      </c>
      <c r="AA414" s="18"/>
      <c r="AB414" s="14">
        <f t="shared" si="189"/>
        <v>0</v>
      </c>
      <c r="AC414" s="14">
        <f t="shared" si="190"/>
        <v>0.125</v>
      </c>
      <c r="AD414" s="14">
        <f t="shared" si="191"/>
        <v>0</v>
      </c>
      <c r="AE414" s="14">
        <f t="shared" si="192"/>
        <v>0</v>
      </c>
      <c r="AF414" s="14">
        <f t="shared" si="193"/>
        <v>0</v>
      </c>
      <c r="AG414" s="14">
        <f t="shared" si="194"/>
        <v>0</v>
      </c>
      <c r="AH414" s="14">
        <f t="shared" si="195"/>
        <v>0</v>
      </c>
      <c r="AI414" s="14">
        <f t="shared" si="196"/>
        <v>0</v>
      </c>
      <c r="AJ414" s="14">
        <f t="shared" si="197"/>
        <v>0</v>
      </c>
      <c r="AK414" s="14">
        <f t="shared" si="198"/>
        <v>0</v>
      </c>
      <c r="AL414" s="14">
        <f t="shared" si="199"/>
        <v>0</v>
      </c>
      <c r="AM414" s="14">
        <f t="shared" si="200"/>
        <v>0</v>
      </c>
      <c r="AN414" s="14">
        <f t="shared" si="201"/>
        <v>0</v>
      </c>
      <c r="AO414" s="14">
        <f t="shared" si="202"/>
        <v>0.02</v>
      </c>
      <c r="AP414" s="14">
        <f t="shared" si="203"/>
        <v>0</v>
      </c>
      <c r="AQ414" s="25">
        <f t="shared" si="208"/>
        <v>0.14499999999999999</v>
      </c>
      <c r="AR414" s="27">
        <f t="shared" si="209"/>
        <v>20382.03</v>
      </c>
      <c r="AS414" s="27">
        <f t="shared" si="210"/>
        <v>0</v>
      </c>
      <c r="AT414" s="27">
        <f t="shared" si="211"/>
        <v>3261.1248000000001</v>
      </c>
      <c r="AU414" s="30"/>
      <c r="AV414" s="30"/>
      <c r="AW414" s="30">
        <f t="shared" si="214"/>
        <v>19566.748799999998</v>
      </c>
      <c r="AX414" s="36">
        <f t="shared" si="205"/>
        <v>-20382.03</v>
      </c>
      <c r="AY414" s="36">
        <f t="shared" si="206"/>
        <v>0</v>
      </c>
      <c r="AZ414" s="36">
        <f t="shared" si="207"/>
        <v>16305.623999999998</v>
      </c>
    </row>
    <row r="415" spans="1:52" ht="14.45" x14ac:dyDescent="0.3">
      <c r="A415" s="5" t="s">
        <v>7</v>
      </c>
      <c r="B415" s="5" t="s">
        <v>8</v>
      </c>
      <c r="C415" s="5"/>
      <c r="D415" s="2" t="s">
        <v>490</v>
      </c>
      <c r="E415" s="2" t="s">
        <v>492</v>
      </c>
      <c r="F415" s="2" t="s">
        <v>16</v>
      </c>
      <c r="G415" s="2" t="s">
        <v>17</v>
      </c>
      <c r="H415" s="2" t="s">
        <v>13</v>
      </c>
      <c r="I415" s="18">
        <v>12900</v>
      </c>
      <c r="J415" s="18">
        <v>1421219.7</v>
      </c>
      <c r="K415" s="18">
        <v>1344666.88</v>
      </c>
      <c r="L415" s="18">
        <v>76552.820000000007</v>
      </c>
      <c r="M415" s="18"/>
      <c r="N415" s="18">
        <v>48685.759999999995</v>
      </c>
      <c r="O415" s="18"/>
      <c r="P415" s="18"/>
      <c r="Q415" s="18"/>
      <c r="R415" s="18"/>
      <c r="S415" s="18"/>
      <c r="T415" s="18"/>
      <c r="U415" s="18"/>
      <c r="V415" s="18"/>
      <c r="W415" s="18"/>
      <c r="X415" s="18"/>
      <c r="Y415" s="18"/>
      <c r="Z415" s="18">
        <v>27867.059999999998</v>
      </c>
      <c r="AA415" s="18"/>
      <c r="AB415" s="14">
        <f t="shared" si="189"/>
        <v>0</v>
      </c>
      <c r="AC415" s="14">
        <f t="shared" si="190"/>
        <v>0.125</v>
      </c>
      <c r="AD415" s="14">
        <f t="shared" si="191"/>
        <v>0</v>
      </c>
      <c r="AE415" s="14">
        <f t="shared" si="192"/>
        <v>0</v>
      </c>
      <c r="AF415" s="14">
        <f t="shared" si="193"/>
        <v>0</v>
      </c>
      <c r="AG415" s="14">
        <f t="shared" si="194"/>
        <v>0</v>
      </c>
      <c r="AH415" s="14">
        <f t="shared" si="195"/>
        <v>0</v>
      </c>
      <c r="AI415" s="14">
        <f t="shared" si="196"/>
        <v>0</v>
      </c>
      <c r="AJ415" s="14">
        <f t="shared" si="197"/>
        <v>0</v>
      </c>
      <c r="AK415" s="14">
        <f t="shared" si="198"/>
        <v>0</v>
      </c>
      <c r="AL415" s="14">
        <f t="shared" si="199"/>
        <v>0</v>
      </c>
      <c r="AM415" s="14">
        <f t="shared" si="200"/>
        <v>0</v>
      </c>
      <c r="AN415" s="14">
        <f t="shared" si="201"/>
        <v>0</v>
      </c>
      <c r="AO415" s="14">
        <f t="shared" si="202"/>
        <v>0.02</v>
      </c>
      <c r="AP415" s="14">
        <f t="shared" si="203"/>
        <v>0</v>
      </c>
      <c r="AQ415" s="25">
        <f t="shared" si="208"/>
        <v>0.14499999999999999</v>
      </c>
      <c r="AR415" s="27">
        <f t="shared" si="209"/>
        <v>168083.36</v>
      </c>
      <c r="AS415" s="27">
        <f t="shared" si="210"/>
        <v>0</v>
      </c>
      <c r="AT415" s="27">
        <f t="shared" si="211"/>
        <v>26893.337599999999</v>
      </c>
      <c r="AU415" s="30"/>
      <c r="AV415" s="30"/>
      <c r="AW415" s="30">
        <f t="shared" si="214"/>
        <v>161360.02559999999</v>
      </c>
      <c r="AX415" s="36">
        <f t="shared" si="205"/>
        <v>-168083.36</v>
      </c>
      <c r="AY415" s="36">
        <f t="shared" si="206"/>
        <v>0</v>
      </c>
      <c r="AZ415" s="36">
        <f t="shared" si="207"/>
        <v>134466.68799999999</v>
      </c>
    </row>
    <row r="416" spans="1:52" ht="14.45" x14ac:dyDescent="0.3">
      <c r="A416" s="5" t="s">
        <v>7</v>
      </c>
      <c r="B416" s="5" t="s">
        <v>8</v>
      </c>
      <c r="C416" s="5"/>
      <c r="D416" s="2" t="s">
        <v>493</v>
      </c>
      <c r="E416" s="2" t="s">
        <v>494</v>
      </c>
      <c r="F416" s="2" t="s">
        <v>16</v>
      </c>
      <c r="G416" s="2" t="s">
        <v>17</v>
      </c>
      <c r="H416" s="2" t="s">
        <v>13</v>
      </c>
      <c r="I416" s="18">
        <v>2150</v>
      </c>
      <c r="J416" s="18">
        <v>276345.83</v>
      </c>
      <c r="K416" s="18">
        <v>240824.24000000002</v>
      </c>
      <c r="L416" s="18">
        <v>35521.590000000004</v>
      </c>
      <c r="M416" s="18"/>
      <c r="N416" s="18">
        <v>30103.040000000001</v>
      </c>
      <c r="O416" s="18"/>
      <c r="P416" s="18"/>
      <c r="Q416" s="18"/>
      <c r="R416" s="18"/>
      <c r="S416" s="18"/>
      <c r="T416" s="18"/>
      <c r="U416" s="18"/>
      <c r="V416" s="18"/>
      <c r="W416" s="18"/>
      <c r="X416" s="18"/>
      <c r="Y416" s="18"/>
      <c r="Z416" s="18">
        <v>5418.55</v>
      </c>
      <c r="AA416" s="18"/>
      <c r="AB416" s="14">
        <f t="shared" si="189"/>
        <v>0</v>
      </c>
      <c r="AC416" s="14">
        <f t="shared" si="190"/>
        <v>0.125</v>
      </c>
      <c r="AD416" s="14">
        <f t="shared" si="191"/>
        <v>0</v>
      </c>
      <c r="AE416" s="14">
        <f t="shared" si="192"/>
        <v>0</v>
      </c>
      <c r="AF416" s="14">
        <f t="shared" si="193"/>
        <v>0</v>
      </c>
      <c r="AG416" s="14">
        <f t="shared" si="194"/>
        <v>0</v>
      </c>
      <c r="AH416" s="14">
        <f t="shared" si="195"/>
        <v>0</v>
      </c>
      <c r="AI416" s="14">
        <f t="shared" si="196"/>
        <v>0</v>
      </c>
      <c r="AJ416" s="14">
        <f t="shared" si="197"/>
        <v>0</v>
      </c>
      <c r="AK416" s="14">
        <f t="shared" si="198"/>
        <v>0</v>
      </c>
      <c r="AL416" s="14">
        <f t="shared" si="199"/>
        <v>0</v>
      </c>
      <c r="AM416" s="14">
        <f t="shared" si="200"/>
        <v>0</v>
      </c>
      <c r="AN416" s="14">
        <f t="shared" si="201"/>
        <v>0</v>
      </c>
      <c r="AO416" s="14">
        <f t="shared" si="202"/>
        <v>0.02</v>
      </c>
      <c r="AP416" s="14">
        <f t="shared" si="203"/>
        <v>0</v>
      </c>
      <c r="AQ416" s="25">
        <f t="shared" si="208"/>
        <v>0.14499999999999999</v>
      </c>
      <c r="AR416" s="27">
        <f t="shared" si="209"/>
        <v>30103.030000000002</v>
      </c>
      <c r="AS416" s="27">
        <f t="shared" si="210"/>
        <v>0</v>
      </c>
      <c r="AT416" s="27">
        <f t="shared" si="211"/>
        <v>4816.4848000000002</v>
      </c>
      <c r="AU416" s="30"/>
      <c r="AV416" s="30"/>
      <c r="AW416" s="30">
        <f t="shared" si="214"/>
        <v>28898.908800000001</v>
      </c>
      <c r="AX416" s="36">
        <f t="shared" si="205"/>
        <v>-30103.030000000002</v>
      </c>
      <c r="AY416" s="36">
        <f t="shared" si="206"/>
        <v>0</v>
      </c>
      <c r="AZ416" s="36">
        <f t="shared" si="207"/>
        <v>24082.423999999999</v>
      </c>
    </row>
    <row r="417" spans="1:52" ht="14.45" x14ac:dyDescent="0.3">
      <c r="A417" s="84" t="s">
        <v>7</v>
      </c>
      <c r="B417" s="5" t="s">
        <v>8</v>
      </c>
      <c r="C417" s="5"/>
      <c r="D417" s="2" t="s">
        <v>495</v>
      </c>
      <c r="E417" s="2" t="s">
        <v>496</v>
      </c>
      <c r="F417" s="2" t="s">
        <v>11</v>
      </c>
      <c r="G417" s="2" t="s">
        <v>12</v>
      </c>
      <c r="H417" s="2" t="s">
        <v>13</v>
      </c>
      <c r="I417" s="18">
        <v>1257000</v>
      </c>
      <c r="J417" s="18">
        <v>10458239.98</v>
      </c>
      <c r="K417" s="18">
        <v>10055999.99</v>
      </c>
      <c r="L417" s="18">
        <v>402239.99</v>
      </c>
      <c r="M417" s="18"/>
      <c r="N417" s="18"/>
      <c r="O417" s="18"/>
      <c r="P417" s="18"/>
      <c r="Q417" s="18"/>
      <c r="R417" s="18"/>
      <c r="S417" s="18">
        <v>402239.99</v>
      </c>
      <c r="T417" s="18"/>
      <c r="U417" s="18"/>
      <c r="V417" s="18"/>
      <c r="W417" s="18"/>
      <c r="X417" s="18"/>
      <c r="Y417" s="18"/>
      <c r="Z417" s="18"/>
      <c r="AA417" s="18"/>
      <c r="AB417" s="14">
        <f t="shared" si="189"/>
        <v>0</v>
      </c>
      <c r="AC417" s="14">
        <f t="shared" si="190"/>
        <v>0</v>
      </c>
      <c r="AD417" s="14">
        <f t="shared" si="191"/>
        <v>0</v>
      </c>
      <c r="AE417" s="14">
        <f t="shared" si="192"/>
        <v>0</v>
      </c>
      <c r="AF417" s="14">
        <f t="shared" si="193"/>
        <v>0</v>
      </c>
      <c r="AG417" s="14">
        <f t="shared" si="194"/>
        <v>0</v>
      </c>
      <c r="AH417" s="14">
        <f t="shared" si="195"/>
        <v>0.04</v>
      </c>
      <c r="AI417" s="14">
        <f t="shared" si="196"/>
        <v>0</v>
      </c>
      <c r="AJ417" s="14">
        <f t="shared" si="197"/>
        <v>0</v>
      </c>
      <c r="AK417" s="14">
        <f t="shared" si="198"/>
        <v>0</v>
      </c>
      <c r="AL417" s="14">
        <f t="shared" si="199"/>
        <v>0</v>
      </c>
      <c r="AM417" s="14">
        <f t="shared" si="200"/>
        <v>0</v>
      </c>
      <c r="AN417" s="14">
        <f t="shared" si="201"/>
        <v>0</v>
      </c>
      <c r="AO417" s="14">
        <f t="shared" si="202"/>
        <v>0</v>
      </c>
      <c r="AP417" s="14">
        <f t="shared" si="203"/>
        <v>0</v>
      </c>
      <c r="AQ417" s="25">
        <f t="shared" si="208"/>
        <v>0.04</v>
      </c>
      <c r="AR417" s="27">
        <f t="shared" si="209"/>
        <v>0</v>
      </c>
      <c r="AS417" s="27">
        <f t="shared" si="210"/>
        <v>402239.99960000004</v>
      </c>
      <c r="AT417" s="27">
        <f t="shared" si="211"/>
        <v>0</v>
      </c>
      <c r="AU417" s="30">
        <f>K417*$AU$2</f>
        <v>603359.99939999997</v>
      </c>
      <c r="AV417" s="30">
        <f>K417*$AV$2</f>
        <v>603359.99939999997</v>
      </c>
      <c r="AW417" s="30"/>
      <c r="AX417" s="36">
        <f t="shared" si="205"/>
        <v>603359.99939999997</v>
      </c>
      <c r="AY417" s="36">
        <f t="shared" si="206"/>
        <v>201119.99979999993</v>
      </c>
      <c r="AZ417" s="36">
        <f t="shared" si="207"/>
        <v>0</v>
      </c>
    </row>
    <row r="418" spans="1:52" ht="14.45" x14ac:dyDescent="0.3">
      <c r="A418" s="5" t="s">
        <v>7</v>
      </c>
      <c r="B418" s="5" t="s">
        <v>8</v>
      </c>
      <c r="C418" s="5"/>
      <c r="D418" s="2" t="s">
        <v>497</v>
      </c>
      <c r="E418" s="2" t="s">
        <v>427</v>
      </c>
      <c r="F418" s="2" t="s">
        <v>16</v>
      </c>
      <c r="G418" s="2" t="s">
        <v>17</v>
      </c>
      <c r="H418" s="2" t="s">
        <v>13</v>
      </c>
      <c r="I418" s="18">
        <v>2675</v>
      </c>
      <c r="J418" s="18">
        <v>593544.18999999994</v>
      </c>
      <c r="K418" s="18">
        <v>517249.82</v>
      </c>
      <c r="L418" s="18">
        <v>76294.37000000001</v>
      </c>
      <c r="M418" s="18"/>
      <c r="N418" s="18">
        <v>64656.24</v>
      </c>
      <c r="O418" s="18"/>
      <c r="P418" s="18"/>
      <c r="Q418" s="18"/>
      <c r="R418" s="18"/>
      <c r="S418" s="18"/>
      <c r="T418" s="18"/>
      <c r="U418" s="18"/>
      <c r="V418" s="18"/>
      <c r="W418" s="18"/>
      <c r="X418" s="18"/>
      <c r="Y418" s="18"/>
      <c r="Z418" s="18">
        <v>11638.130000000001</v>
      </c>
      <c r="AA418" s="18"/>
      <c r="AB418" s="14">
        <f t="shared" si="189"/>
        <v>0</v>
      </c>
      <c r="AC418" s="14">
        <f t="shared" si="190"/>
        <v>0.125</v>
      </c>
      <c r="AD418" s="14">
        <f t="shared" si="191"/>
        <v>0</v>
      </c>
      <c r="AE418" s="14">
        <f t="shared" si="192"/>
        <v>0</v>
      </c>
      <c r="AF418" s="14">
        <f t="shared" si="193"/>
        <v>0</v>
      </c>
      <c r="AG418" s="14">
        <f t="shared" si="194"/>
        <v>0</v>
      </c>
      <c r="AH418" s="14">
        <f t="shared" si="195"/>
        <v>0</v>
      </c>
      <c r="AI418" s="14">
        <f t="shared" si="196"/>
        <v>0</v>
      </c>
      <c r="AJ418" s="14">
        <f t="shared" si="197"/>
        <v>0</v>
      </c>
      <c r="AK418" s="14">
        <f t="shared" si="198"/>
        <v>0</v>
      </c>
      <c r="AL418" s="14">
        <f t="shared" si="199"/>
        <v>0</v>
      </c>
      <c r="AM418" s="14">
        <f t="shared" si="200"/>
        <v>0</v>
      </c>
      <c r="AN418" s="14">
        <f t="shared" si="201"/>
        <v>0</v>
      </c>
      <c r="AO418" s="14">
        <f t="shared" si="202"/>
        <v>0.02</v>
      </c>
      <c r="AP418" s="14">
        <f t="shared" si="203"/>
        <v>0</v>
      </c>
      <c r="AQ418" s="25">
        <f t="shared" si="208"/>
        <v>0.14499999999999999</v>
      </c>
      <c r="AR418" s="27">
        <f t="shared" si="209"/>
        <v>64656.227500000001</v>
      </c>
      <c r="AS418" s="27">
        <f t="shared" si="210"/>
        <v>0</v>
      </c>
      <c r="AT418" s="27">
        <f t="shared" si="211"/>
        <v>10344.9964</v>
      </c>
      <c r="AU418" s="30"/>
      <c r="AV418" s="30"/>
      <c r="AW418" s="30">
        <f>K418*$AU$1</f>
        <v>62069.9784</v>
      </c>
      <c r="AX418" s="36">
        <f t="shared" si="205"/>
        <v>-64656.227500000001</v>
      </c>
      <c r="AY418" s="36">
        <f t="shared" si="206"/>
        <v>0</v>
      </c>
      <c r="AZ418" s="36">
        <f t="shared" si="207"/>
        <v>51724.982000000004</v>
      </c>
    </row>
    <row r="419" spans="1:52" ht="14.45" x14ac:dyDescent="0.3">
      <c r="A419" s="5" t="s">
        <v>7</v>
      </c>
      <c r="B419" s="5" t="s">
        <v>8</v>
      </c>
      <c r="C419" s="5"/>
      <c r="D419" s="2" t="s">
        <v>498</v>
      </c>
      <c r="E419" s="2" t="s">
        <v>39</v>
      </c>
      <c r="F419" s="2" t="s">
        <v>11</v>
      </c>
      <c r="G419" s="2" t="s">
        <v>12</v>
      </c>
      <c r="H419" s="2" t="s">
        <v>13</v>
      </c>
      <c r="I419" s="18">
        <v>59</v>
      </c>
      <c r="J419" s="18">
        <v>17487.599999999999</v>
      </c>
      <c r="K419" s="18">
        <v>16815</v>
      </c>
      <c r="L419" s="18">
        <v>672.59999999999991</v>
      </c>
      <c r="M419" s="18"/>
      <c r="N419" s="18"/>
      <c r="O419" s="18"/>
      <c r="P419" s="18"/>
      <c r="Q419" s="18"/>
      <c r="R419" s="18"/>
      <c r="S419" s="18">
        <v>672.59999999999991</v>
      </c>
      <c r="T419" s="18"/>
      <c r="U419" s="18"/>
      <c r="V419" s="18"/>
      <c r="W419" s="18"/>
      <c r="X419" s="18"/>
      <c r="Y419" s="18"/>
      <c r="Z419" s="18"/>
      <c r="AA419" s="18"/>
      <c r="AB419" s="14">
        <f t="shared" si="189"/>
        <v>0</v>
      </c>
      <c r="AC419" s="14">
        <f t="shared" si="190"/>
        <v>0</v>
      </c>
      <c r="AD419" s="14">
        <f t="shared" si="191"/>
        <v>0</v>
      </c>
      <c r="AE419" s="14">
        <f t="shared" si="192"/>
        <v>0</v>
      </c>
      <c r="AF419" s="14">
        <f t="shared" si="193"/>
        <v>0</v>
      </c>
      <c r="AG419" s="14">
        <f t="shared" si="194"/>
        <v>0</v>
      </c>
      <c r="AH419" s="14">
        <f t="shared" si="195"/>
        <v>0.04</v>
      </c>
      <c r="AI419" s="14">
        <f t="shared" si="196"/>
        <v>0</v>
      </c>
      <c r="AJ419" s="14">
        <f t="shared" si="197"/>
        <v>0</v>
      </c>
      <c r="AK419" s="14">
        <f t="shared" si="198"/>
        <v>0</v>
      </c>
      <c r="AL419" s="14">
        <f t="shared" si="199"/>
        <v>0</v>
      </c>
      <c r="AM419" s="14">
        <f t="shared" si="200"/>
        <v>0</v>
      </c>
      <c r="AN419" s="14">
        <f t="shared" si="201"/>
        <v>0</v>
      </c>
      <c r="AO419" s="14">
        <f t="shared" si="202"/>
        <v>0</v>
      </c>
      <c r="AP419" s="14">
        <f t="shared" si="203"/>
        <v>0</v>
      </c>
      <c r="AQ419" s="25">
        <f t="shared" si="208"/>
        <v>0.04</v>
      </c>
      <c r="AR419" s="27">
        <f t="shared" si="209"/>
        <v>0</v>
      </c>
      <c r="AS419" s="27">
        <f t="shared" si="210"/>
        <v>672.6</v>
      </c>
      <c r="AT419" s="27">
        <f t="shared" si="211"/>
        <v>0</v>
      </c>
      <c r="AU419" s="30">
        <f>K419*$AU$2</f>
        <v>1008.9</v>
      </c>
      <c r="AV419" s="30">
        <f>K419*$AV$2</f>
        <v>1008.9</v>
      </c>
      <c r="AW419" s="30"/>
      <c r="AX419" s="36">
        <f t="shared" si="205"/>
        <v>1008.9</v>
      </c>
      <c r="AY419" s="36">
        <f t="shared" si="206"/>
        <v>336.29999999999995</v>
      </c>
      <c r="AZ419" s="36">
        <f t="shared" si="207"/>
        <v>0</v>
      </c>
    </row>
    <row r="420" spans="1:52" ht="14.45" x14ac:dyDescent="0.3">
      <c r="A420" s="5" t="s">
        <v>7</v>
      </c>
      <c r="B420" s="5" t="s">
        <v>8</v>
      </c>
      <c r="C420" s="5"/>
      <c r="D420" s="2" t="s">
        <v>499</v>
      </c>
      <c r="E420" s="2" t="s">
        <v>500</v>
      </c>
      <c r="F420" s="2" t="s">
        <v>16</v>
      </c>
      <c r="G420" s="2" t="s">
        <v>501</v>
      </c>
      <c r="H420" s="2" t="s">
        <v>13</v>
      </c>
      <c r="I420" s="18">
        <v>325</v>
      </c>
      <c r="J420" s="18">
        <v>195585</v>
      </c>
      <c r="K420" s="18">
        <v>191750</v>
      </c>
      <c r="L420" s="18">
        <v>3835</v>
      </c>
      <c r="M420" s="18"/>
      <c r="N420" s="18"/>
      <c r="O420" s="18"/>
      <c r="P420" s="18"/>
      <c r="Q420" s="18"/>
      <c r="R420" s="18"/>
      <c r="S420" s="18"/>
      <c r="T420" s="18"/>
      <c r="U420" s="18"/>
      <c r="V420" s="18"/>
      <c r="W420" s="18"/>
      <c r="X420" s="18"/>
      <c r="Y420" s="18"/>
      <c r="Z420" s="18">
        <v>3835</v>
      </c>
      <c r="AA420" s="18"/>
      <c r="AB420" s="14">
        <f t="shared" si="189"/>
        <v>0</v>
      </c>
      <c r="AC420" s="14">
        <f t="shared" si="190"/>
        <v>0</v>
      </c>
      <c r="AD420" s="14">
        <f t="shared" si="191"/>
        <v>0</v>
      </c>
      <c r="AE420" s="14">
        <f t="shared" si="192"/>
        <v>0</v>
      </c>
      <c r="AF420" s="14">
        <f t="shared" si="193"/>
        <v>0</v>
      </c>
      <c r="AG420" s="14">
        <f t="shared" si="194"/>
        <v>0</v>
      </c>
      <c r="AH420" s="14">
        <f t="shared" si="195"/>
        <v>0</v>
      </c>
      <c r="AI420" s="14">
        <f t="shared" si="196"/>
        <v>0</v>
      </c>
      <c r="AJ420" s="14">
        <f t="shared" si="197"/>
        <v>0</v>
      </c>
      <c r="AK420" s="14">
        <f t="shared" si="198"/>
        <v>0</v>
      </c>
      <c r="AL420" s="14">
        <f t="shared" si="199"/>
        <v>0</v>
      </c>
      <c r="AM420" s="14">
        <f t="shared" si="200"/>
        <v>0</v>
      </c>
      <c r="AN420" s="14">
        <f t="shared" si="201"/>
        <v>0</v>
      </c>
      <c r="AO420" s="14">
        <f t="shared" si="202"/>
        <v>0.02</v>
      </c>
      <c r="AP420" s="14">
        <f t="shared" si="203"/>
        <v>0</v>
      </c>
      <c r="AQ420" s="25">
        <f t="shared" si="208"/>
        <v>0.02</v>
      </c>
      <c r="AR420" s="27">
        <f t="shared" si="209"/>
        <v>0</v>
      </c>
      <c r="AS420" s="27">
        <f t="shared" si="210"/>
        <v>0</v>
      </c>
      <c r="AT420" s="27">
        <f t="shared" si="211"/>
        <v>3835</v>
      </c>
      <c r="AU420" s="30"/>
      <c r="AV420" s="30"/>
      <c r="AW420" s="30">
        <f t="shared" ref="AW420:AW449" si="215">K420*$AU$1</f>
        <v>23010</v>
      </c>
      <c r="AX420" s="36">
        <f t="shared" si="205"/>
        <v>0</v>
      </c>
      <c r="AY420" s="36">
        <f t="shared" si="206"/>
        <v>0</v>
      </c>
      <c r="AZ420" s="36">
        <f t="shared" si="207"/>
        <v>19175</v>
      </c>
    </row>
    <row r="421" spans="1:52" ht="14.45" x14ac:dyDescent="0.3">
      <c r="A421" s="5" t="s">
        <v>7</v>
      </c>
      <c r="B421" s="5" t="s">
        <v>8</v>
      </c>
      <c r="C421" s="5"/>
      <c r="D421" s="2" t="s">
        <v>502</v>
      </c>
      <c r="E421" s="2" t="s">
        <v>503</v>
      </c>
      <c r="F421" s="2" t="s">
        <v>16</v>
      </c>
      <c r="G421" s="2" t="s">
        <v>17</v>
      </c>
      <c r="H421" s="2" t="s">
        <v>13</v>
      </c>
      <c r="I421" s="18">
        <v>154512</v>
      </c>
      <c r="J421" s="18">
        <v>532440</v>
      </c>
      <c r="K421" s="18">
        <v>522000</v>
      </c>
      <c r="L421" s="18">
        <v>10440</v>
      </c>
      <c r="M421" s="18"/>
      <c r="N421" s="18"/>
      <c r="O421" s="18"/>
      <c r="P421" s="18"/>
      <c r="Q421" s="18"/>
      <c r="R421" s="18"/>
      <c r="S421" s="18"/>
      <c r="T421" s="18"/>
      <c r="U421" s="18"/>
      <c r="V421" s="18"/>
      <c r="W421" s="18"/>
      <c r="X421" s="18"/>
      <c r="Y421" s="18"/>
      <c r="Z421" s="18">
        <v>10440</v>
      </c>
      <c r="AA421" s="18"/>
      <c r="AB421" s="14">
        <f t="shared" si="189"/>
        <v>0</v>
      </c>
      <c r="AC421" s="14">
        <f t="shared" si="190"/>
        <v>0</v>
      </c>
      <c r="AD421" s="14">
        <f t="shared" si="191"/>
        <v>0</v>
      </c>
      <c r="AE421" s="14">
        <f t="shared" si="192"/>
        <v>0</v>
      </c>
      <c r="AF421" s="14">
        <f t="shared" si="193"/>
        <v>0</v>
      </c>
      <c r="AG421" s="14">
        <f t="shared" si="194"/>
        <v>0</v>
      </c>
      <c r="AH421" s="14">
        <f t="shared" si="195"/>
        <v>0</v>
      </c>
      <c r="AI421" s="14">
        <f t="shared" si="196"/>
        <v>0</v>
      </c>
      <c r="AJ421" s="14">
        <f t="shared" si="197"/>
        <v>0</v>
      </c>
      <c r="AK421" s="14">
        <f t="shared" si="198"/>
        <v>0</v>
      </c>
      <c r="AL421" s="14">
        <f t="shared" si="199"/>
        <v>0</v>
      </c>
      <c r="AM421" s="14">
        <f t="shared" si="200"/>
        <v>0</v>
      </c>
      <c r="AN421" s="14">
        <f t="shared" si="201"/>
        <v>0</v>
      </c>
      <c r="AO421" s="14">
        <f t="shared" si="202"/>
        <v>0.02</v>
      </c>
      <c r="AP421" s="14">
        <f t="shared" si="203"/>
        <v>0</v>
      </c>
      <c r="AQ421" s="25">
        <f t="shared" si="208"/>
        <v>0.02</v>
      </c>
      <c r="AR421" s="27">
        <f t="shared" si="209"/>
        <v>0</v>
      </c>
      <c r="AS421" s="27">
        <f t="shared" si="210"/>
        <v>0</v>
      </c>
      <c r="AT421" s="27">
        <f t="shared" si="211"/>
        <v>10440</v>
      </c>
      <c r="AU421" s="30"/>
      <c r="AV421" s="30"/>
      <c r="AW421" s="30">
        <f t="shared" si="215"/>
        <v>62640</v>
      </c>
      <c r="AX421" s="36">
        <f t="shared" si="205"/>
        <v>0</v>
      </c>
      <c r="AY421" s="36">
        <f t="shared" si="206"/>
        <v>0</v>
      </c>
      <c r="AZ421" s="36">
        <f t="shared" si="207"/>
        <v>52200</v>
      </c>
    </row>
    <row r="422" spans="1:52" ht="14.45" x14ac:dyDescent="0.3">
      <c r="A422" s="5" t="s">
        <v>7</v>
      </c>
      <c r="B422" s="5" t="s">
        <v>8</v>
      </c>
      <c r="C422" s="5" t="s">
        <v>1358</v>
      </c>
      <c r="D422" s="2" t="s">
        <v>504</v>
      </c>
      <c r="E422" s="2" t="s">
        <v>505</v>
      </c>
      <c r="F422" s="2" t="s">
        <v>16</v>
      </c>
      <c r="G422" s="2" t="s">
        <v>17</v>
      </c>
      <c r="H422" s="2" t="s">
        <v>13</v>
      </c>
      <c r="I422" s="18">
        <v>32000</v>
      </c>
      <c r="J422" s="18">
        <v>24234.98</v>
      </c>
      <c r="K422" s="18">
        <v>21119.8</v>
      </c>
      <c r="L422" s="18">
        <v>3115.18</v>
      </c>
      <c r="M422" s="18"/>
      <c r="N422" s="18">
        <v>2639.98</v>
      </c>
      <c r="O422" s="18"/>
      <c r="P422" s="18"/>
      <c r="Q422" s="18"/>
      <c r="R422" s="18"/>
      <c r="S422" s="18"/>
      <c r="T422" s="18"/>
      <c r="U422" s="18"/>
      <c r="V422" s="18"/>
      <c r="W422" s="18"/>
      <c r="X422" s="18"/>
      <c r="Y422" s="18"/>
      <c r="Z422" s="18">
        <v>475.2</v>
      </c>
      <c r="AA422" s="18"/>
      <c r="AB422" s="14">
        <f t="shared" si="189"/>
        <v>0</v>
      </c>
      <c r="AC422" s="14">
        <f t="shared" si="190"/>
        <v>0.125</v>
      </c>
      <c r="AD422" s="14">
        <f t="shared" si="191"/>
        <v>0</v>
      </c>
      <c r="AE422" s="14">
        <f t="shared" si="192"/>
        <v>0</v>
      </c>
      <c r="AF422" s="14">
        <f t="shared" si="193"/>
        <v>0</v>
      </c>
      <c r="AG422" s="14">
        <f t="shared" si="194"/>
        <v>0</v>
      </c>
      <c r="AH422" s="14">
        <f t="shared" si="195"/>
        <v>0</v>
      </c>
      <c r="AI422" s="14">
        <f t="shared" si="196"/>
        <v>0</v>
      </c>
      <c r="AJ422" s="14">
        <f t="shared" si="197"/>
        <v>0</v>
      </c>
      <c r="AK422" s="14">
        <f t="shared" si="198"/>
        <v>0</v>
      </c>
      <c r="AL422" s="14">
        <f t="shared" si="199"/>
        <v>0</v>
      </c>
      <c r="AM422" s="14">
        <f t="shared" si="200"/>
        <v>0</v>
      </c>
      <c r="AN422" s="14">
        <f t="shared" si="201"/>
        <v>0</v>
      </c>
      <c r="AO422" s="14">
        <f t="shared" si="202"/>
        <v>0.02</v>
      </c>
      <c r="AP422" s="14">
        <f t="shared" si="203"/>
        <v>0</v>
      </c>
      <c r="AQ422" s="25">
        <f t="shared" si="208"/>
        <v>0.14499999999999999</v>
      </c>
      <c r="AR422" s="27">
        <f t="shared" si="209"/>
        <v>2639.9749999999999</v>
      </c>
      <c r="AS422" s="27">
        <f t="shared" si="210"/>
        <v>0</v>
      </c>
      <c r="AT422" s="27">
        <f t="shared" si="211"/>
        <v>422.39600000000002</v>
      </c>
      <c r="AU422" s="30"/>
      <c r="AV422" s="30"/>
      <c r="AW422" s="30">
        <f t="shared" si="215"/>
        <v>2534.3759999999997</v>
      </c>
      <c r="AX422" s="36">
        <f t="shared" si="205"/>
        <v>-2639.9749999999999</v>
      </c>
      <c r="AY422" s="36">
        <f t="shared" si="206"/>
        <v>0</v>
      </c>
      <c r="AZ422" s="36">
        <f t="shared" si="207"/>
        <v>2111.9799999999996</v>
      </c>
    </row>
    <row r="423" spans="1:52" ht="14.45" x14ac:dyDescent="0.3">
      <c r="A423" s="5" t="s">
        <v>7</v>
      </c>
      <c r="B423" s="5" t="s">
        <v>8</v>
      </c>
      <c r="C423" s="5" t="s">
        <v>1358</v>
      </c>
      <c r="D423" s="2" t="s">
        <v>504</v>
      </c>
      <c r="E423" s="2" t="s">
        <v>506</v>
      </c>
      <c r="F423" s="2" t="s">
        <v>16</v>
      </c>
      <c r="G423" s="2" t="s">
        <v>17</v>
      </c>
      <c r="H423" s="2" t="s">
        <v>13</v>
      </c>
      <c r="I423" s="18">
        <v>105000</v>
      </c>
      <c r="J423" s="18">
        <v>106029.00000000001</v>
      </c>
      <c r="K423" s="18">
        <v>92400</v>
      </c>
      <c r="L423" s="18">
        <v>13629</v>
      </c>
      <c r="M423" s="18"/>
      <c r="N423" s="18">
        <v>11550</v>
      </c>
      <c r="O423" s="18"/>
      <c r="P423" s="18"/>
      <c r="Q423" s="18"/>
      <c r="R423" s="18"/>
      <c r="S423" s="18"/>
      <c r="T423" s="18"/>
      <c r="U423" s="18"/>
      <c r="V423" s="18"/>
      <c r="W423" s="18"/>
      <c r="X423" s="18"/>
      <c r="Y423" s="18"/>
      <c r="Z423" s="18">
        <v>2079</v>
      </c>
      <c r="AA423" s="18"/>
      <c r="AB423" s="14">
        <f t="shared" si="189"/>
        <v>0</v>
      </c>
      <c r="AC423" s="14">
        <f t="shared" si="190"/>
        <v>0.125</v>
      </c>
      <c r="AD423" s="14">
        <f t="shared" si="191"/>
        <v>0</v>
      </c>
      <c r="AE423" s="14">
        <f t="shared" si="192"/>
        <v>0</v>
      </c>
      <c r="AF423" s="14">
        <f t="shared" si="193"/>
        <v>0</v>
      </c>
      <c r="AG423" s="14">
        <f t="shared" si="194"/>
        <v>0</v>
      </c>
      <c r="AH423" s="14">
        <f t="shared" si="195"/>
        <v>0</v>
      </c>
      <c r="AI423" s="14">
        <f t="shared" si="196"/>
        <v>0</v>
      </c>
      <c r="AJ423" s="14">
        <f t="shared" si="197"/>
        <v>0</v>
      </c>
      <c r="AK423" s="14">
        <f t="shared" si="198"/>
        <v>0</v>
      </c>
      <c r="AL423" s="14">
        <f t="shared" si="199"/>
        <v>0</v>
      </c>
      <c r="AM423" s="14">
        <f t="shared" si="200"/>
        <v>0</v>
      </c>
      <c r="AN423" s="14">
        <f t="shared" si="201"/>
        <v>0</v>
      </c>
      <c r="AO423" s="14">
        <f t="shared" si="202"/>
        <v>0.02</v>
      </c>
      <c r="AP423" s="14">
        <f t="shared" si="203"/>
        <v>0</v>
      </c>
      <c r="AQ423" s="25">
        <f t="shared" si="208"/>
        <v>0.14499999999999999</v>
      </c>
      <c r="AR423" s="27">
        <f t="shared" si="209"/>
        <v>11550</v>
      </c>
      <c r="AS423" s="27">
        <f t="shared" si="210"/>
        <v>0</v>
      </c>
      <c r="AT423" s="27">
        <f t="shared" si="211"/>
        <v>1848</v>
      </c>
      <c r="AU423" s="30"/>
      <c r="AV423" s="30"/>
      <c r="AW423" s="30">
        <f t="shared" si="215"/>
        <v>11088</v>
      </c>
      <c r="AX423" s="36">
        <f t="shared" si="205"/>
        <v>-11550</v>
      </c>
      <c r="AY423" s="36">
        <f t="shared" si="206"/>
        <v>0</v>
      </c>
      <c r="AZ423" s="36">
        <f t="shared" si="207"/>
        <v>9240</v>
      </c>
    </row>
    <row r="424" spans="1:52" ht="14.45" x14ac:dyDescent="0.3">
      <c r="A424" s="5" t="s">
        <v>7</v>
      </c>
      <c r="B424" s="5" t="s">
        <v>8</v>
      </c>
      <c r="C424" s="5" t="s">
        <v>1358</v>
      </c>
      <c r="D424" s="2" t="s">
        <v>507</v>
      </c>
      <c r="E424" s="2" t="s">
        <v>506</v>
      </c>
      <c r="F424" s="2" t="s">
        <v>16</v>
      </c>
      <c r="G424" s="2" t="s">
        <v>17</v>
      </c>
      <c r="H424" s="2" t="s">
        <v>13</v>
      </c>
      <c r="I424" s="18">
        <v>17500</v>
      </c>
      <c r="J424" s="18">
        <v>13052.820000000002</v>
      </c>
      <c r="K424" s="18">
        <v>11375</v>
      </c>
      <c r="L424" s="18">
        <v>1677.82</v>
      </c>
      <c r="M424" s="18"/>
      <c r="N424" s="18">
        <v>1421.88</v>
      </c>
      <c r="O424" s="18"/>
      <c r="P424" s="18"/>
      <c r="Q424" s="18"/>
      <c r="R424" s="18"/>
      <c r="S424" s="18"/>
      <c r="T424" s="18"/>
      <c r="U424" s="18"/>
      <c r="V424" s="18"/>
      <c r="W424" s="18"/>
      <c r="X424" s="18"/>
      <c r="Y424" s="18"/>
      <c r="Z424" s="18">
        <v>255.94</v>
      </c>
      <c r="AA424" s="18"/>
      <c r="AB424" s="14">
        <f t="shared" si="189"/>
        <v>0</v>
      </c>
      <c r="AC424" s="14">
        <f t="shared" si="190"/>
        <v>0.125</v>
      </c>
      <c r="AD424" s="14">
        <f t="shared" si="191"/>
        <v>0</v>
      </c>
      <c r="AE424" s="14">
        <f t="shared" si="192"/>
        <v>0</v>
      </c>
      <c r="AF424" s="14">
        <f t="shared" si="193"/>
        <v>0</v>
      </c>
      <c r="AG424" s="14">
        <f t="shared" si="194"/>
        <v>0</v>
      </c>
      <c r="AH424" s="14">
        <f t="shared" si="195"/>
        <v>0</v>
      </c>
      <c r="AI424" s="14">
        <f t="shared" si="196"/>
        <v>0</v>
      </c>
      <c r="AJ424" s="14">
        <f t="shared" si="197"/>
        <v>0</v>
      </c>
      <c r="AK424" s="14">
        <f t="shared" si="198"/>
        <v>0</v>
      </c>
      <c r="AL424" s="14">
        <f t="shared" si="199"/>
        <v>0</v>
      </c>
      <c r="AM424" s="14">
        <f t="shared" si="200"/>
        <v>0</v>
      </c>
      <c r="AN424" s="14">
        <f t="shared" si="201"/>
        <v>0</v>
      </c>
      <c r="AO424" s="14">
        <f t="shared" si="202"/>
        <v>0.02</v>
      </c>
      <c r="AP424" s="14">
        <f t="shared" si="203"/>
        <v>0</v>
      </c>
      <c r="AQ424" s="25">
        <f t="shared" si="208"/>
        <v>0.14499999999999999</v>
      </c>
      <c r="AR424" s="27">
        <f t="shared" si="209"/>
        <v>1421.875</v>
      </c>
      <c r="AS424" s="27">
        <f t="shared" si="210"/>
        <v>0</v>
      </c>
      <c r="AT424" s="27">
        <f t="shared" si="211"/>
        <v>227.5</v>
      </c>
      <c r="AU424" s="30"/>
      <c r="AV424" s="30"/>
      <c r="AW424" s="30">
        <f t="shared" si="215"/>
        <v>1365</v>
      </c>
      <c r="AX424" s="36">
        <f t="shared" si="205"/>
        <v>-1421.875</v>
      </c>
      <c r="AY424" s="36">
        <f t="shared" si="206"/>
        <v>0</v>
      </c>
      <c r="AZ424" s="36">
        <f t="shared" si="207"/>
        <v>1137.5</v>
      </c>
    </row>
    <row r="425" spans="1:52" ht="14.45" x14ac:dyDescent="0.3">
      <c r="A425" s="5" t="s">
        <v>7</v>
      </c>
      <c r="B425" s="5" t="s">
        <v>8</v>
      </c>
      <c r="C425" s="5" t="s">
        <v>1358</v>
      </c>
      <c r="D425" s="2" t="s">
        <v>508</v>
      </c>
      <c r="E425" s="2" t="s">
        <v>505</v>
      </c>
      <c r="F425" s="2" t="s">
        <v>16</v>
      </c>
      <c r="G425" s="2" t="s">
        <v>17</v>
      </c>
      <c r="H425" s="2" t="s">
        <v>13</v>
      </c>
      <c r="I425" s="18">
        <v>372400</v>
      </c>
      <c r="J425" s="18">
        <v>240620.02</v>
      </c>
      <c r="K425" s="18">
        <v>209690.62000000002</v>
      </c>
      <c r="L425" s="18">
        <v>30929.4</v>
      </c>
      <c r="M425" s="18"/>
      <c r="N425" s="18">
        <v>26211.350000000006</v>
      </c>
      <c r="O425" s="18"/>
      <c r="P425" s="18"/>
      <c r="Q425" s="18"/>
      <c r="R425" s="18"/>
      <c r="S425" s="18"/>
      <c r="T425" s="18"/>
      <c r="U425" s="18"/>
      <c r="V425" s="18"/>
      <c r="W425" s="18"/>
      <c r="X425" s="18"/>
      <c r="Y425" s="18"/>
      <c r="Z425" s="18">
        <v>4718.05</v>
      </c>
      <c r="AA425" s="18"/>
      <c r="AB425" s="14">
        <f t="shared" si="189"/>
        <v>0</v>
      </c>
      <c r="AC425" s="14">
        <f t="shared" si="190"/>
        <v>0.125</v>
      </c>
      <c r="AD425" s="14">
        <f t="shared" si="191"/>
        <v>0</v>
      </c>
      <c r="AE425" s="14">
        <f t="shared" si="192"/>
        <v>0</v>
      </c>
      <c r="AF425" s="14">
        <f t="shared" si="193"/>
        <v>0</v>
      </c>
      <c r="AG425" s="14">
        <f t="shared" si="194"/>
        <v>0</v>
      </c>
      <c r="AH425" s="14">
        <f t="shared" si="195"/>
        <v>0</v>
      </c>
      <c r="AI425" s="14">
        <f t="shared" si="196"/>
        <v>0</v>
      </c>
      <c r="AJ425" s="14">
        <f t="shared" si="197"/>
        <v>0</v>
      </c>
      <c r="AK425" s="14">
        <f t="shared" si="198"/>
        <v>0</v>
      </c>
      <c r="AL425" s="14">
        <f t="shared" si="199"/>
        <v>0</v>
      </c>
      <c r="AM425" s="14">
        <f t="shared" si="200"/>
        <v>0</v>
      </c>
      <c r="AN425" s="14">
        <f t="shared" si="201"/>
        <v>0</v>
      </c>
      <c r="AO425" s="14">
        <f t="shared" si="202"/>
        <v>0.02</v>
      </c>
      <c r="AP425" s="14">
        <f t="shared" si="203"/>
        <v>0</v>
      </c>
      <c r="AQ425" s="25">
        <f t="shared" si="208"/>
        <v>0.14499999999999999</v>
      </c>
      <c r="AR425" s="27">
        <f t="shared" si="209"/>
        <v>26211.327500000003</v>
      </c>
      <c r="AS425" s="27">
        <f t="shared" si="210"/>
        <v>0</v>
      </c>
      <c r="AT425" s="27">
        <f t="shared" si="211"/>
        <v>4193.8124000000007</v>
      </c>
      <c r="AU425" s="30"/>
      <c r="AV425" s="30"/>
      <c r="AW425" s="30">
        <f t="shared" si="215"/>
        <v>25162.874400000001</v>
      </c>
      <c r="AX425" s="36">
        <f t="shared" si="205"/>
        <v>-26211.327500000003</v>
      </c>
      <c r="AY425" s="36">
        <f t="shared" si="206"/>
        <v>0</v>
      </c>
      <c r="AZ425" s="36">
        <f t="shared" si="207"/>
        <v>20969.061999999998</v>
      </c>
    </row>
    <row r="426" spans="1:52" ht="14.45" x14ac:dyDescent="0.3">
      <c r="A426" s="5" t="s">
        <v>7</v>
      </c>
      <c r="B426" s="5" t="s">
        <v>8</v>
      </c>
      <c r="C426" s="5" t="s">
        <v>1358</v>
      </c>
      <c r="D426" s="2" t="s">
        <v>509</v>
      </c>
      <c r="E426" s="2" t="s">
        <v>510</v>
      </c>
      <c r="F426" s="2" t="s">
        <v>16</v>
      </c>
      <c r="G426" s="2" t="s">
        <v>17</v>
      </c>
      <c r="H426" s="2" t="s">
        <v>13</v>
      </c>
      <c r="I426" s="18">
        <v>51400</v>
      </c>
      <c r="J426" s="18">
        <v>18047.86</v>
      </c>
      <c r="K426" s="18">
        <v>15727.98</v>
      </c>
      <c r="L426" s="18">
        <v>2319.88</v>
      </c>
      <c r="M426" s="18"/>
      <c r="N426" s="18">
        <v>1966</v>
      </c>
      <c r="O426" s="18"/>
      <c r="P426" s="18"/>
      <c r="Q426" s="18"/>
      <c r="R426" s="18"/>
      <c r="S426" s="18"/>
      <c r="T426" s="18"/>
      <c r="U426" s="18"/>
      <c r="V426" s="18"/>
      <c r="W426" s="18"/>
      <c r="X426" s="18"/>
      <c r="Y426" s="18"/>
      <c r="Z426" s="18">
        <v>353.88</v>
      </c>
      <c r="AA426" s="18"/>
      <c r="AB426" s="14">
        <f t="shared" si="189"/>
        <v>0</v>
      </c>
      <c r="AC426" s="14">
        <f t="shared" si="190"/>
        <v>0.125</v>
      </c>
      <c r="AD426" s="14">
        <f t="shared" si="191"/>
        <v>0</v>
      </c>
      <c r="AE426" s="14">
        <f t="shared" si="192"/>
        <v>0</v>
      </c>
      <c r="AF426" s="14">
        <f t="shared" si="193"/>
        <v>0</v>
      </c>
      <c r="AG426" s="14">
        <f t="shared" si="194"/>
        <v>0</v>
      </c>
      <c r="AH426" s="14">
        <f t="shared" si="195"/>
        <v>0</v>
      </c>
      <c r="AI426" s="14">
        <f t="shared" si="196"/>
        <v>0</v>
      </c>
      <c r="AJ426" s="14">
        <f t="shared" si="197"/>
        <v>0</v>
      </c>
      <c r="AK426" s="14">
        <f t="shared" si="198"/>
        <v>0</v>
      </c>
      <c r="AL426" s="14">
        <f t="shared" si="199"/>
        <v>0</v>
      </c>
      <c r="AM426" s="14">
        <f t="shared" si="200"/>
        <v>0</v>
      </c>
      <c r="AN426" s="14">
        <f t="shared" si="201"/>
        <v>0</v>
      </c>
      <c r="AO426" s="14">
        <f t="shared" si="202"/>
        <v>0.02</v>
      </c>
      <c r="AP426" s="14">
        <f t="shared" si="203"/>
        <v>0</v>
      </c>
      <c r="AQ426" s="25">
        <f t="shared" si="208"/>
        <v>0.14499999999999999</v>
      </c>
      <c r="AR426" s="27">
        <f t="shared" si="209"/>
        <v>1965.9974999999999</v>
      </c>
      <c r="AS426" s="27">
        <f t="shared" si="210"/>
        <v>0</v>
      </c>
      <c r="AT426" s="27">
        <f t="shared" si="211"/>
        <v>314.55959999999999</v>
      </c>
      <c r="AU426" s="30"/>
      <c r="AV426" s="30"/>
      <c r="AW426" s="30">
        <f t="shared" si="215"/>
        <v>1887.3575999999998</v>
      </c>
      <c r="AX426" s="36">
        <f t="shared" si="205"/>
        <v>-1965.9974999999999</v>
      </c>
      <c r="AY426" s="36">
        <f t="shared" si="206"/>
        <v>0</v>
      </c>
      <c r="AZ426" s="36">
        <f t="shared" si="207"/>
        <v>1572.7979999999998</v>
      </c>
    </row>
    <row r="427" spans="1:52" ht="14.45" x14ac:dyDescent="0.3">
      <c r="A427" s="5" t="s">
        <v>7</v>
      </c>
      <c r="B427" s="5" t="s">
        <v>8</v>
      </c>
      <c r="C427" s="5" t="s">
        <v>1358</v>
      </c>
      <c r="D427" s="2" t="s">
        <v>511</v>
      </c>
      <c r="E427" s="2" t="s">
        <v>510</v>
      </c>
      <c r="F427" s="2" t="s">
        <v>16</v>
      </c>
      <c r="G427" s="2" t="s">
        <v>17</v>
      </c>
      <c r="H427" s="2" t="s">
        <v>13</v>
      </c>
      <c r="I427" s="18">
        <v>99800</v>
      </c>
      <c r="J427" s="18">
        <v>54969.84</v>
      </c>
      <c r="K427" s="18">
        <v>47904</v>
      </c>
      <c r="L427" s="18">
        <v>7065.84</v>
      </c>
      <c r="M427" s="18"/>
      <c r="N427" s="18">
        <v>5988</v>
      </c>
      <c r="O427" s="18"/>
      <c r="P427" s="18"/>
      <c r="Q427" s="18"/>
      <c r="R427" s="18"/>
      <c r="S427" s="18"/>
      <c r="T427" s="18"/>
      <c r="U427" s="18"/>
      <c r="V427" s="18"/>
      <c r="W427" s="18"/>
      <c r="X427" s="18"/>
      <c r="Y427" s="18"/>
      <c r="Z427" s="18">
        <v>1077.8400000000001</v>
      </c>
      <c r="AA427" s="18"/>
      <c r="AB427" s="14">
        <f t="shared" si="189"/>
        <v>0</v>
      </c>
      <c r="AC427" s="14">
        <f t="shared" si="190"/>
        <v>0.125</v>
      </c>
      <c r="AD427" s="14">
        <f t="shared" si="191"/>
        <v>0</v>
      </c>
      <c r="AE427" s="14">
        <f t="shared" si="192"/>
        <v>0</v>
      </c>
      <c r="AF427" s="14">
        <f t="shared" si="193"/>
        <v>0</v>
      </c>
      <c r="AG427" s="14">
        <f t="shared" si="194"/>
        <v>0</v>
      </c>
      <c r="AH427" s="14">
        <f t="shared" si="195"/>
        <v>0</v>
      </c>
      <c r="AI427" s="14">
        <f t="shared" si="196"/>
        <v>0</v>
      </c>
      <c r="AJ427" s="14">
        <f t="shared" si="197"/>
        <v>0</v>
      </c>
      <c r="AK427" s="14">
        <f t="shared" si="198"/>
        <v>0</v>
      </c>
      <c r="AL427" s="14">
        <f t="shared" si="199"/>
        <v>0</v>
      </c>
      <c r="AM427" s="14">
        <f t="shared" si="200"/>
        <v>0</v>
      </c>
      <c r="AN427" s="14">
        <f t="shared" si="201"/>
        <v>0</v>
      </c>
      <c r="AO427" s="14">
        <f t="shared" si="202"/>
        <v>0.02</v>
      </c>
      <c r="AP427" s="14">
        <f t="shared" si="203"/>
        <v>0</v>
      </c>
      <c r="AQ427" s="25">
        <f t="shared" si="208"/>
        <v>0.14499999999999999</v>
      </c>
      <c r="AR427" s="27">
        <f t="shared" si="209"/>
        <v>5988</v>
      </c>
      <c r="AS427" s="27">
        <f t="shared" si="210"/>
        <v>0</v>
      </c>
      <c r="AT427" s="27">
        <f t="shared" si="211"/>
        <v>958.08</v>
      </c>
      <c r="AU427" s="30"/>
      <c r="AV427" s="30"/>
      <c r="AW427" s="30">
        <f t="shared" si="215"/>
        <v>5748.48</v>
      </c>
      <c r="AX427" s="36">
        <f t="shared" si="205"/>
        <v>-5988</v>
      </c>
      <c r="AY427" s="36">
        <f t="shared" si="206"/>
        <v>0</v>
      </c>
      <c r="AZ427" s="36">
        <f t="shared" si="207"/>
        <v>4790.3999999999996</v>
      </c>
    </row>
    <row r="428" spans="1:52" ht="14.45" x14ac:dyDescent="0.3">
      <c r="A428" s="5" t="s">
        <v>7</v>
      </c>
      <c r="B428" s="5" t="s">
        <v>8</v>
      </c>
      <c r="C428" s="5" t="s">
        <v>1358</v>
      </c>
      <c r="D428" s="2" t="s">
        <v>512</v>
      </c>
      <c r="E428" s="2" t="s">
        <v>510</v>
      </c>
      <c r="F428" s="2" t="s">
        <v>16</v>
      </c>
      <c r="G428" s="2" t="s">
        <v>17</v>
      </c>
      <c r="H428" s="2" t="s">
        <v>13</v>
      </c>
      <c r="I428" s="18">
        <v>49200</v>
      </c>
      <c r="J428" s="18">
        <v>14340.08</v>
      </c>
      <c r="K428" s="18">
        <v>12496.8</v>
      </c>
      <c r="L428" s="18">
        <v>1843.28</v>
      </c>
      <c r="M428" s="18"/>
      <c r="N428" s="18">
        <v>1562.1</v>
      </c>
      <c r="O428" s="18"/>
      <c r="P428" s="18"/>
      <c r="Q428" s="18"/>
      <c r="R428" s="18"/>
      <c r="S428" s="18"/>
      <c r="T428" s="18"/>
      <c r="U428" s="18"/>
      <c r="V428" s="18"/>
      <c r="W428" s="18"/>
      <c r="X428" s="18"/>
      <c r="Y428" s="18"/>
      <c r="Z428" s="18">
        <v>281.18</v>
      </c>
      <c r="AA428" s="18"/>
      <c r="AB428" s="14">
        <f t="shared" si="189"/>
        <v>0</v>
      </c>
      <c r="AC428" s="14">
        <f t="shared" si="190"/>
        <v>0.125</v>
      </c>
      <c r="AD428" s="14">
        <f t="shared" si="191"/>
        <v>0</v>
      </c>
      <c r="AE428" s="14">
        <f t="shared" si="192"/>
        <v>0</v>
      </c>
      <c r="AF428" s="14">
        <f t="shared" si="193"/>
        <v>0</v>
      </c>
      <c r="AG428" s="14">
        <f t="shared" si="194"/>
        <v>0</v>
      </c>
      <c r="AH428" s="14">
        <f t="shared" si="195"/>
        <v>0</v>
      </c>
      <c r="AI428" s="14">
        <f t="shared" si="196"/>
        <v>0</v>
      </c>
      <c r="AJ428" s="14">
        <f t="shared" si="197"/>
        <v>0</v>
      </c>
      <c r="AK428" s="14">
        <f t="shared" si="198"/>
        <v>0</v>
      </c>
      <c r="AL428" s="14">
        <f t="shared" si="199"/>
        <v>0</v>
      </c>
      <c r="AM428" s="14">
        <f t="shared" si="200"/>
        <v>0</v>
      </c>
      <c r="AN428" s="14">
        <f t="shared" si="201"/>
        <v>0</v>
      </c>
      <c r="AO428" s="14">
        <f t="shared" si="202"/>
        <v>0.02</v>
      </c>
      <c r="AP428" s="14">
        <f t="shared" si="203"/>
        <v>0</v>
      </c>
      <c r="AQ428" s="25">
        <f t="shared" si="208"/>
        <v>0.14499999999999999</v>
      </c>
      <c r="AR428" s="27">
        <f t="shared" si="209"/>
        <v>1562.1</v>
      </c>
      <c r="AS428" s="27">
        <f t="shared" si="210"/>
        <v>0</v>
      </c>
      <c r="AT428" s="27">
        <f t="shared" si="211"/>
        <v>249.93599999999998</v>
      </c>
      <c r="AU428" s="30"/>
      <c r="AV428" s="30"/>
      <c r="AW428" s="30">
        <f t="shared" si="215"/>
        <v>1499.6159999999998</v>
      </c>
      <c r="AX428" s="36">
        <f t="shared" si="205"/>
        <v>-1562.1</v>
      </c>
      <c r="AY428" s="36">
        <f t="shared" si="206"/>
        <v>0</v>
      </c>
      <c r="AZ428" s="36">
        <f t="shared" si="207"/>
        <v>1249.6799999999998</v>
      </c>
    </row>
    <row r="429" spans="1:52" ht="14.45" x14ac:dyDescent="0.3">
      <c r="A429" s="5" t="s">
        <v>7</v>
      </c>
      <c r="B429" s="5" t="s">
        <v>8</v>
      </c>
      <c r="C429" s="5" t="s">
        <v>1358</v>
      </c>
      <c r="D429" s="2" t="s">
        <v>513</v>
      </c>
      <c r="E429" s="2" t="s">
        <v>510</v>
      </c>
      <c r="F429" s="2" t="s">
        <v>16</v>
      </c>
      <c r="G429" s="2" t="s">
        <v>17</v>
      </c>
      <c r="H429" s="2" t="s">
        <v>13</v>
      </c>
      <c r="I429" s="18">
        <v>101400</v>
      </c>
      <c r="J429" s="18">
        <v>46193.55</v>
      </c>
      <c r="K429" s="18">
        <v>40255.800000000003</v>
      </c>
      <c r="L429" s="18">
        <v>5937.75</v>
      </c>
      <c r="M429" s="18"/>
      <c r="N429" s="18">
        <v>5031.9799999999996</v>
      </c>
      <c r="O429" s="18"/>
      <c r="P429" s="18"/>
      <c r="Q429" s="18"/>
      <c r="R429" s="18"/>
      <c r="S429" s="18"/>
      <c r="T429" s="18"/>
      <c r="U429" s="18"/>
      <c r="V429" s="18"/>
      <c r="W429" s="18"/>
      <c r="X429" s="18"/>
      <c r="Y429" s="18"/>
      <c r="Z429" s="18">
        <v>905.77</v>
      </c>
      <c r="AA429" s="18"/>
      <c r="AB429" s="14">
        <f t="shared" si="189"/>
        <v>0</v>
      </c>
      <c r="AC429" s="14">
        <f t="shared" si="190"/>
        <v>0.125</v>
      </c>
      <c r="AD429" s="14">
        <f t="shared" si="191"/>
        <v>0</v>
      </c>
      <c r="AE429" s="14">
        <f t="shared" si="192"/>
        <v>0</v>
      </c>
      <c r="AF429" s="14">
        <f t="shared" si="193"/>
        <v>0</v>
      </c>
      <c r="AG429" s="14">
        <f t="shared" si="194"/>
        <v>0</v>
      </c>
      <c r="AH429" s="14">
        <f t="shared" si="195"/>
        <v>0</v>
      </c>
      <c r="AI429" s="14">
        <f t="shared" si="196"/>
        <v>0</v>
      </c>
      <c r="AJ429" s="14">
        <f t="shared" si="197"/>
        <v>0</v>
      </c>
      <c r="AK429" s="14">
        <f t="shared" si="198"/>
        <v>0</v>
      </c>
      <c r="AL429" s="14">
        <f t="shared" si="199"/>
        <v>0</v>
      </c>
      <c r="AM429" s="14">
        <f t="shared" si="200"/>
        <v>0</v>
      </c>
      <c r="AN429" s="14">
        <f t="shared" si="201"/>
        <v>0</v>
      </c>
      <c r="AO429" s="14">
        <f t="shared" si="202"/>
        <v>0.02</v>
      </c>
      <c r="AP429" s="14">
        <f t="shared" si="203"/>
        <v>0</v>
      </c>
      <c r="AQ429" s="25">
        <f t="shared" si="208"/>
        <v>0.14499999999999999</v>
      </c>
      <c r="AR429" s="27">
        <f t="shared" si="209"/>
        <v>5031.9750000000004</v>
      </c>
      <c r="AS429" s="27">
        <f t="shared" si="210"/>
        <v>0</v>
      </c>
      <c r="AT429" s="27">
        <f t="shared" si="211"/>
        <v>805.1160000000001</v>
      </c>
      <c r="AU429" s="30"/>
      <c r="AV429" s="30"/>
      <c r="AW429" s="30">
        <f t="shared" si="215"/>
        <v>4830.6959999999999</v>
      </c>
      <c r="AX429" s="36">
        <f t="shared" si="205"/>
        <v>-5031.9750000000004</v>
      </c>
      <c r="AY429" s="36">
        <f t="shared" si="206"/>
        <v>0</v>
      </c>
      <c r="AZ429" s="36">
        <f t="shared" si="207"/>
        <v>4025.58</v>
      </c>
    </row>
    <row r="430" spans="1:52" ht="14.45" x14ac:dyDescent="0.3">
      <c r="A430" s="5" t="s">
        <v>7</v>
      </c>
      <c r="B430" s="5" t="s">
        <v>8</v>
      </c>
      <c r="C430" s="5"/>
      <c r="D430" s="2" t="s">
        <v>514</v>
      </c>
      <c r="E430" s="2" t="s">
        <v>515</v>
      </c>
      <c r="F430" s="2" t="s">
        <v>16</v>
      </c>
      <c r="G430" s="2" t="s">
        <v>17</v>
      </c>
      <c r="H430" s="2" t="s">
        <v>13</v>
      </c>
      <c r="I430" s="18">
        <v>55600</v>
      </c>
      <c r="J430" s="18">
        <v>31124.48</v>
      </c>
      <c r="K430" s="18">
        <v>30514.2</v>
      </c>
      <c r="L430" s="18">
        <v>610.28</v>
      </c>
      <c r="M430" s="18"/>
      <c r="N430" s="18"/>
      <c r="O430" s="18"/>
      <c r="P430" s="18"/>
      <c r="Q430" s="18"/>
      <c r="R430" s="18"/>
      <c r="S430" s="18"/>
      <c r="T430" s="18"/>
      <c r="U430" s="18"/>
      <c r="V430" s="18"/>
      <c r="W430" s="18"/>
      <c r="X430" s="18"/>
      <c r="Y430" s="18"/>
      <c r="Z430" s="18">
        <v>610.28</v>
      </c>
      <c r="AA430" s="18"/>
      <c r="AB430" s="14">
        <f t="shared" si="189"/>
        <v>0</v>
      </c>
      <c r="AC430" s="14">
        <f t="shared" si="190"/>
        <v>0</v>
      </c>
      <c r="AD430" s="14">
        <f t="shared" si="191"/>
        <v>0</v>
      </c>
      <c r="AE430" s="14">
        <f t="shared" si="192"/>
        <v>0</v>
      </c>
      <c r="AF430" s="14">
        <f t="shared" si="193"/>
        <v>0</v>
      </c>
      <c r="AG430" s="14">
        <f t="shared" si="194"/>
        <v>0</v>
      </c>
      <c r="AH430" s="14">
        <f t="shared" si="195"/>
        <v>0</v>
      </c>
      <c r="AI430" s="14">
        <f t="shared" si="196"/>
        <v>0</v>
      </c>
      <c r="AJ430" s="14">
        <f t="shared" si="197"/>
        <v>0</v>
      </c>
      <c r="AK430" s="14">
        <f t="shared" si="198"/>
        <v>0</v>
      </c>
      <c r="AL430" s="14">
        <f t="shared" si="199"/>
        <v>0</v>
      </c>
      <c r="AM430" s="14">
        <f t="shared" si="200"/>
        <v>0</v>
      </c>
      <c r="AN430" s="14">
        <f t="shared" si="201"/>
        <v>0</v>
      </c>
      <c r="AO430" s="14">
        <f t="shared" si="202"/>
        <v>0.02</v>
      </c>
      <c r="AP430" s="14">
        <f t="shared" si="203"/>
        <v>0</v>
      </c>
      <c r="AQ430" s="25">
        <f t="shared" si="208"/>
        <v>0.02</v>
      </c>
      <c r="AR430" s="27">
        <f t="shared" si="209"/>
        <v>0</v>
      </c>
      <c r="AS430" s="27">
        <f t="shared" si="210"/>
        <v>0</v>
      </c>
      <c r="AT430" s="27">
        <f t="shared" si="211"/>
        <v>610.28399999999999</v>
      </c>
      <c r="AU430" s="30"/>
      <c r="AV430" s="30"/>
      <c r="AW430" s="30">
        <f t="shared" si="215"/>
        <v>3661.7040000000002</v>
      </c>
      <c r="AX430" s="36">
        <f t="shared" si="205"/>
        <v>0</v>
      </c>
      <c r="AY430" s="36">
        <f t="shared" si="206"/>
        <v>0</v>
      </c>
      <c r="AZ430" s="36">
        <f t="shared" si="207"/>
        <v>3051.42</v>
      </c>
    </row>
    <row r="431" spans="1:52" ht="14.45" x14ac:dyDescent="0.3">
      <c r="A431" s="5" t="s">
        <v>7</v>
      </c>
      <c r="B431" s="5" t="s">
        <v>8</v>
      </c>
      <c r="C431" s="5"/>
      <c r="D431" s="2" t="s">
        <v>516</v>
      </c>
      <c r="E431" s="2" t="s">
        <v>129</v>
      </c>
      <c r="F431" s="2" t="s">
        <v>16</v>
      </c>
      <c r="G431" s="2" t="s">
        <v>100</v>
      </c>
      <c r="H431" s="2" t="s">
        <v>13</v>
      </c>
      <c r="I431" s="18">
        <v>45699.5</v>
      </c>
      <c r="J431" s="18">
        <v>3116577.9400000004</v>
      </c>
      <c r="K431" s="18">
        <v>3055468.5700000003</v>
      </c>
      <c r="L431" s="18">
        <v>61109.369999999995</v>
      </c>
      <c r="M431" s="18"/>
      <c r="N431" s="18"/>
      <c r="O431" s="18"/>
      <c r="P431" s="18"/>
      <c r="Q431" s="18"/>
      <c r="R431" s="18"/>
      <c r="S431" s="18"/>
      <c r="T431" s="18"/>
      <c r="U431" s="18"/>
      <c r="V431" s="18"/>
      <c r="W431" s="18"/>
      <c r="X431" s="18"/>
      <c r="Y431" s="18"/>
      <c r="Z431" s="18">
        <v>61109.369999999995</v>
      </c>
      <c r="AA431" s="18"/>
      <c r="AB431" s="14">
        <f t="shared" si="189"/>
        <v>0</v>
      </c>
      <c r="AC431" s="14">
        <f t="shared" si="190"/>
        <v>0</v>
      </c>
      <c r="AD431" s="14">
        <f t="shared" si="191"/>
        <v>0</v>
      </c>
      <c r="AE431" s="14">
        <f t="shared" si="192"/>
        <v>0</v>
      </c>
      <c r="AF431" s="14">
        <f t="shared" si="193"/>
        <v>0</v>
      </c>
      <c r="AG431" s="14">
        <f t="shared" si="194"/>
        <v>0</v>
      </c>
      <c r="AH431" s="14">
        <f t="shared" si="195"/>
        <v>0</v>
      </c>
      <c r="AI431" s="14">
        <f t="shared" si="196"/>
        <v>0</v>
      </c>
      <c r="AJ431" s="14">
        <f t="shared" si="197"/>
        <v>0</v>
      </c>
      <c r="AK431" s="14">
        <f t="shared" si="198"/>
        <v>0</v>
      </c>
      <c r="AL431" s="14">
        <f t="shared" si="199"/>
        <v>0</v>
      </c>
      <c r="AM431" s="14">
        <f t="shared" si="200"/>
        <v>0</v>
      </c>
      <c r="AN431" s="14">
        <f t="shared" si="201"/>
        <v>0</v>
      </c>
      <c r="AO431" s="14">
        <f t="shared" si="202"/>
        <v>0.02</v>
      </c>
      <c r="AP431" s="14">
        <f t="shared" si="203"/>
        <v>0</v>
      </c>
      <c r="AQ431" s="25">
        <f t="shared" si="208"/>
        <v>0.02</v>
      </c>
      <c r="AR431" s="27">
        <f t="shared" si="209"/>
        <v>0</v>
      </c>
      <c r="AS431" s="27">
        <f t="shared" si="210"/>
        <v>0</v>
      </c>
      <c r="AT431" s="27">
        <f t="shared" si="211"/>
        <v>61109.371400000004</v>
      </c>
      <c r="AU431" s="30"/>
      <c r="AV431" s="30"/>
      <c r="AW431" s="30">
        <f t="shared" si="215"/>
        <v>366656.22840000002</v>
      </c>
      <c r="AX431" s="36">
        <f t="shared" si="205"/>
        <v>0</v>
      </c>
      <c r="AY431" s="36">
        <f t="shared" si="206"/>
        <v>0</v>
      </c>
      <c r="AZ431" s="36">
        <f t="shared" si="207"/>
        <v>305546.85700000002</v>
      </c>
    </row>
    <row r="432" spans="1:52" ht="14.45" x14ac:dyDescent="0.3">
      <c r="A432" s="5" t="s">
        <v>7</v>
      </c>
      <c r="B432" s="5" t="s">
        <v>8</v>
      </c>
      <c r="C432" s="5"/>
      <c r="D432" s="2" t="s">
        <v>517</v>
      </c>
      <c r="E432" s="2" t="s">
        <v>518</v>
      </c>
      <c r="F432" s="2" t="s">
        <v>16</v>
      </c>
      <c r="G432" s="2" t="s">
        <v>17</v>
      </c>
      <c r="H432" s="2" t="s">
        <v>13</v>
      </c>
      <c r="I432" s="18">
        <v>558100</v>
      </c>
      <c r="J432" s="18">
        <v>47163356.599999994</v>
      </c>
      <c r="K432" s="18">
        <v>46238584.899999999</v>
      </c>
      <c r="L432" s="18">
        <v>924771.7</v>
      </c>
      <c r="M432" s="18"/>
      <c r="N432" s="18"/>
      <c r="O432" s="18"/>
      <c r="P432" s="18"/>
      <c r="Q432" s="18"/>
      <c r="R432" s="18"/>
      <c r="S432" s="18"/>
      <c r="T432" s="18"/>
      <c r="U432" s="18"/>
      <c r="V432" s="18"/>
      <c r="W432" s="18"/>
      <c r="X432" s="18"/>
      <c r="Y432" s="18"/>
      <c r="Z432" s="18">
        <v>924771.7</v>
      </c>
      <c r="AA432" s="18"/>
      <c r="AB432" s="14">
        <f t="shared" si="189"/>
        <v>0</v>
      </c>
      <c r="AC432" s="14">
        <f t="shared" si="190"/>
        <v>0</v>
      </c>
      <c r="AD432" s="14">
        <f t="shared" si="191"/>
        <v>0</v>
      </c>
      <c r="AE432" s="14">
        <f t="shared" si="192"/>
        <v>0</v>
      </c>
      <c r="AF432" s="14">
        <f t="shared" si="193"/>
        <v>0</v>
      </c>
      <c r="AG432" s="14">
        <f t="shared" si="194"/>
        <v>0</v>
      </c>
      <c r="AH432" s="14">
        <f t="shared" si="195"/>
        <v>0</v>
      </c>
      <c r="AI432" s="14">
        <f t="shared" si="196"/>
        <v>0</v>
      </c>
      <c r="AJ432" s="14">
        <f t="shared" si="197"/>
        <v>0</v>
      </c>
      <c r="AK432" s="14">
        <f t="shared" si="198"/>
        <v>0</v>
      </c>
      <c r="AL432" s="14">
        <f t="shared" si="199"/>
        <v>0</v>
      </c>
      <c r="AM432" s="14">
        <f t="shared" si="200"/>
        <v>0</v>
      </c>
      <c r="AN432" s="14">
        <f t="shared" si="201"/>
        <v>0</v>
      </c>
      <c r="AO432" s="14">
        <f t="shared" si="202"/>
        <v>0.02</v>
      </c>
      <c r="AP432" s="14">
        <f t="shared" si="203"/>
        <v>0</v>
      </c>
      <c r="AQ432" s="25">
        <f t="shared" si="208"/>
        <v>0.02</v>
      </c>
      <c r="AR432" s="27">
        <f t="shared" si="209"/>
        <v>0</v>
      </c>
      <c r="AS432" s="27">
        <f t="shared" si="210"/>
        <v>0</v>
      </c>
      <c r="AT432" s="27">
        <f t="shared" si="211"/>
        <v>924771.69799999997</v>
      </c>
      <c r="AU432" s="30"/>
      <c r="AV432" s="30"/>
      <c r="AW432" s="30">
        <f t="shared" si="215"/>
        <v>5548630.1879999992</v>
      </c>
      <c r="AX432" s="36">
        <f t="shared" si="205"/>
        <v>0</v>
      </c>
      <c r="AY432" s="36">
        <f t="shared" si="206"/>
        <v>0</v>
      </c>
      <c r="AZ432" s="36">
        <f t="shared" si="207"/>
        <v>4623858.4899999993</v>
      </c>
    </row>
    <row r="433" spans="1:52" ht="14.45" x14ac:dyDescent="0.3">
      <c r="A433" s="5" t="s">
        <v>7</v>
      </c>
      <c r="B433" s="5" t="s">
        <v>8</v>
      </c>
      <c r="C433" s="5"/>
      <c r="D433" s="2" t="s">
        <v>519</v>
      </c>
      <c r="E433" s="2" t="s">
        <v>520</v>
      </c>
      <c r="F433" s="2" t="s">
        <v>16</v>
      </c>
      <c r="G433" s="2" t="s">
        <v>17</v>
      </c>
      <c r="H433" s="2" t="s">
        <v>13</v>
      </c>
      <c r="I433" s="18">
        <v>425</v>
      </c>
      <c r="J433" s="18">
        <v>34246.5</v>
      </c>
      <c r="K433" s="18">
        <v>33575</v>
      </c>
      <c r="L433" s="18">
        <v>671.5</v>
      </c>
      <c r="M433" s="18"/>
      <c r="N433" s="18"/>
      <c r="O433" s="18"/>
      <c r="P433" s="18"/>
      <c r="Q433" s="18"/>
      <c r="R433" s="18"/>
      <c r="S433" s="18"/>
      <c r="T433" s="18"/>
      <c r="U433" s="18"/>
      <c r="V433" s="18"/>
      <c r="W433" s="18"/>
      <c r="X433" s="18"/>
      <c r="Y433" s="18"/>
      <c r="Z433" s="18">
        <v>671.5</v>
      </c>
      <c r="AA433" s="18"/>
      <c r="AB433" s="14">
        <f t="shared" si="189"/>
        <v>0</v>
      </c>
      <c r="AC433" s="14">
        <f t="shared" si="190"/>
        <v>0</v>
      </c>
      <c r="AD433" s="14">
        <f t="shared" si="191"/>
        <v>0</v>
      </c>
      <c r="AE433" s="14">
        <f t="shared" si="192"/>
        <v>0</v>
      </c>
      <c r="AF433" s="14">
        <f t="shared" si="193"/>
        <v>0</v>
      </c>
      <c r="AG433" s="14">
        <f t="shared" si="194"/>
        <v>0</v>
      </c>
      <c r="AH433" s="14">
        <f t="shared" si="195"/>
        <v>0</v>
      </c>
      <c r="AI433" s="14">
        <f t="shared" si="196"/>
        <v>0</v>
      </c>
      <c r="AJ433" s="14">
        <f t="shared" si="197"/>
        <v>0</v>
      </c>
      <c r="AK433" s="14">
        <f t="shared" si="198"/>
        <v>0</v>
      </c>
      <c r="AL433" s="14">
        <f t="shared" si="199"/>
        <v>0</v>
      </c>
      <c r="AM433" s="14">
        <f t="shared" si="200"/>
        <v>0</v>
      </c>
      <c r="AN433" s="14">
        <f t="shared" si="201"/>
        <v>0</v>
      </c>
      <c r="AO433" s="14">
        <f t="shared" si="202"/>
        <v>0.02</v>
      </c>
      <c r="AP433" s="14">
        <f t="shared" si="203"/>
        <v>0</v>
      </c>
      <c r="AQ433" s="25">
        <f t="shared" si="208"/>
        <v>0.02</v>
      </c>
      <c r="AR433" s="27">
        <f t="shared" si="209"/>
        <v>0</v>
      </c>
      <c r="AS433" s="27">
        <f t="shared" si="210"/>
        <v>0</v>
      </c>
      <c r="AT433" s="27">
        <f t="shared" si="211"/>
        <v>671.5</v>
      </c>
      <c r="AU433" s="30"/>
      <c r="AV433" s="30"/>
      <c r="AW433" s="30">
        <f t="shared" si="215"/>
        <v>4029</v>
      </c>
      <c r="AX433" s="36">
        <f t="shared" si="205"/>
        <v>0</v>
      </c>
      <c r="AY433" s="36">
        <f t="shared" si="206"/>
        <v>0</v>
      </c>
      <c r="AZ433" s="36">
        <f t="shared" si="207"/>
        <v>3357.5</v>
      </c>
    </row>
    <row r="434" spans="1:52" ht="14.45" x14ac:dyDescent="0.3">
      <c r="A434" s="5" t="s">
        <v>7</v>
      </c>
      <c r="B434" s="5" t="s">
        <v>8</v>
      </c>
      <c r="C434" s="5"/>
      <c r="D434" s="2" t="s">
        <v>521</v>
      </c>
      <c r="E434" s="2" t="s">
        <v>522</v>
      </c>
      <c r="F434" s="2" t="s">
        <v>16</v>
      </c>
      <c r="G434" s="2" t="s">
        <v>20</v>
      </c>
      <c r="H434" s="2" t="s">
        <v>13</v>
      </c>
      <c r="I434" s="18">
        <v>9720</v>
      </c>
      <c r="J434" s="18">
        <v>1289927.31</v>
      </c>
      <c r="K434" s="18">
        <v>1124119.6499999999</v>
      </c>
      <c r="L434" s="18">
        <v>165807.66</v>
      </c>
      <c r="M434" s="18"/>
      <c r="N434" s="18">
        <v>140514.95000000001</v>
      </c>
      <c r="O434" s="18"/>
      <c r="P434" s="18"/>
      <c r="Q434" s="18"/>
      <c r="R434" s="18"/>
      <c r="S434" s="18"/>
      <c r="T434" s="18"/>
      <c r="U434" s="18"/>
      <c r="V434" s="18"/>
      <c r="W434" s="18"/>
      <c r="X434" s="18"/>
      <c r="Y434" s="18"/>
      <c r="Z434" s="18">
        <v>25292.710000000003</v>
      </c>
      <c r="AA434" s="18"/>
      <c r="AB434" s="14">
        <f t="shared" si="189"/>
        <v>0</v>
      </c>
      <c r="AC434" s="14">
        <f t="shared" si="190"/>
        <v>0.125</v>
      </c>
      <c r="AD434" s="14">
        <f t="shared" si="191"/>
        <v>0</v>
      </c>
      <c r="AE434" s="14">
        <f t="shared" si="192"/>
        <v>0</v>
      </c>
      <c r="AF434" s="14">
        <f t="shared" si="193"/>
        <v>0</v>
      </c>
      <c r="AG434" s="14">
        <f t="shared" si="194"/>
        <v>0</v>
      </c>
      <c r="AH434" s="14">
        <f t="shared" si="195"/>
        <v>0</v>
      </c>
      <c r="AI434" s="14">
        <f t="shared" si="196"/>
        <v>0</v>
      </c>
      <c r="AJ434" s="14">
        <f t="shared" si="197"/>
        <v>0</v>
      </c>
      <c r="AK434" s="14">
        <f t="shared" si="198"/>
        <v>0</v>
      </c>
      <c r="AL434" s="14">
        <f t="shared" si="199"/>
        <v>0</v>
      </c>
      <c r="AM434" s="14">
        <f t="shared" si="200"/>
        <v>0</v>
      </c>
      <c r="AN434" s="14">
        <f t="shared" si="201"/>
        <v>0</v>
      </c>
      <c r="AO434" s="14">
        <f t="shared" si="202"/>
        <v>0.02</v>
      </c>
      <c r="AP434" s="14">
        <f t="shared" si="203"/>
        <v>0</v>
      </c>
      <c r="AQ434" s="25">
        <f t="shared" si="208"/>
        <v>0.14499999999999999</v>
      </c>
      <c r="AR434" s="27">
        <f t="shared" si="209"/>
        <v>140514.95624999999</v>
      </c>
      <c r="AS434" s="27">
        <f t="shared" si="210"/>
        <v>0</v>
      </c>
      <c r="AT434" s="27">
        <f t="shared" si="211"/>
        <v>22482.393</v>
      </c>
      <c r="AU434" s="30"/>
      <c r="AV434" s="30"/>
      <c r="AW434" s="30">
        <f t="shared" si="215"/>
        <v>134894.35799999998</v>
      </c>
      <c r="AX434" s="36">
        <f t="shared" si="205"/>
        <v>-140514.95624999999</v>
      </c>
      <c r="AY434" s="36">
        <f t="shared" si="206"/>
        <v>0</v>
      </c>
      <c r="AZ434" s="36">
        <f t="shared" si="207"/>
        <v>112411.96499999998</v>
      </c>
    </row>
    <row r="435" spans="1:52" ht="14.45" x14ac:dyDescent="0.3">
      <c r="A435" s="5" t="s">
        <v>7</v>
      </c>
      <c r="B435" s="5" t="s">
        <v>8</v>
      </c>
      <c r="C435" s="5"/>
      <c r="D435" s="2" t="s">
        <v>523</v>
      </c>
      <c r="E435" s="2" t="s">
        <v>522</v>
      </c>
      <c r="F435" s="2" t="s">
        <v>16</v>
      </c>
      <c r="G435" s="2" t="s">
        <v>20</v>
      </c>
      <c r="H435" s="2" t="s">
        <v>13</v>
      </c>
      <c r="I435" s="18">
        <v>640</v>
      </c>
      <c r="J435" s="18">
        <v>87393.600000000006</v>
      </c>
      <c r="K435" s="18">
        <v>76160</v>
      </c>
      <c r="L435" s="18">
        <v>11233.6</v>
      </c>
      <c r="M435" s="18"/>
      <c r="N435" s="18">
        <v>9520</v>
      </c>
      <c r="O435" s="18"/>
      <c r="P435" s="18"/>
      <c r="Q435" s="18"/>
      <c r="R435" s="18"/>
      <c r="S435" s="18"/>
      <c r="T435" s="18"/>
      <c r="U435" s="18"/>
      <c r="V435" s="18"/>
      <c r="W435" s="18"/>
      <c r="X435" s="18"/>
      <c r="Y435" s="18"/>
      <c r="Z435" s="18">
        <v>1713.6</v>
      </c>
      <c r="AA435" s="18"/>
      <c r="AB435" s="14">
        <f t="shared" si="189"/>
        <v>0</v>
      </c>
      <c r="AC435" s="14">
        <f t="shared" si="190"/>
        <v>0.125</v>
      </c>
      <c r="AD435" s="14">
        <f t="shared" si="191"/>
        <v>0</v>
      </c>
      <c r="AE435" s="14">
        <f t="shared" si="192"/>
        <v>0</v>
      </c>
      <c r="AF435" s="14">
        <f t="shared" si="193"/>
        <v>0</v>
      </c>
      <c r="AG435" s="14">
        <f t="shared" si="194"/>
        <v>0</v>
      </c>
      <c r="AH435" s="14">
        <f t="shared" si="195"/>
        <v>0</v>
      </c>
      <c r="AI435" s="14">
        <f t="shared" si="196"/>
        <v>0</v>
      </c>
      <c r="AJ435" s="14">
        <f t="shared" si="197"/>
        <v>0</v>
      </c>
      <c r="AK435" s="14">
        <f t="shared" si="198"/>
        <v>0</v>
      </c>
      <c r="AL435" s="14">
        <f t="shared" si="199"/>
        <v>0</v>
      </c>
      <c r="AM435" s="14">
        <f t="shared" si="200"/>
        <v>0</v>
      </c>
      <c r="AN435" s="14">
        <f t="shared" si="201"/>
        <v>0</v>
      </c>
      <c r="AO435" s="14">
        <f t="shared" si="202"/>
        <v>0.02</v>
      </c>
      <c r="AP435" s="14">
        <f t="shared" si="203"/>
        <v>0</v>
      </c>
      <c r="AQ435" s="25">
        <f t="shared" si="208"/>
        <v>0.14499999999999999</v>
      </c>
      <c r="AR435" s="27">
        <f t="shared" si="209"/>
        <v>9520</v>
      </c>
      <c r="AS435" s="27">
        <f t="shared" si="210"/>
        <v>0</v>
      </c>
      <c r="AT435" s="27">
        <f t="shared" si="211"/>
        <v>1523.2</v>
      </c>
      <c r="AU435" s="30"/>
      <c r="AV435" s="30"/>
      <c r="AW435" s="30">
        <f t="shared" si="215"/>
        <v>9139.1999999999989</v>
      </c>
      <c r="AX435" s="36">
        <f t="shared" si="205"/>
        <v>-9520</v>
      </c>
      <c r="AY435" s="36">
        <f t="shared" si="206"/>
        <v>0</v>
      </c>
      <c r="AZ435" s="36">
        <f t="shared" si="207"/>
        <v>7615.9999999999991</v>
      </c>
    </row>
    <row r="436" spans="1:52" ht="14.45" x14ac:dyDescent="0.3">
      <c r="A436" s="5" t="s">
        <v>7</v>
      </c>
      <c r="B436" s="5" t="s">
        <v>8</v>
      </c>
      <c r="C436" s="5"/>
      <c r="D436" s="2" t="s">
        <v>524</v>
      </c>
      <c r="E436" s="2" t="s">
        <v>25</v>
      </c>
      <c r="F436" s="2" t="s">
        <v>16</v>
      </c>
      <c r="G436" s="2" t="s">
        <v>17</v>
      </c>
      <c r="H436" s="2" t="s">
        <v>13</v>
      </c>
      <c r="I436" s="18">
        <v>75</v>
      </c>
      <c r="J436" s="18">
        <v>3216.38</v>
      </c>
      <c r="K436" s="18">
        <v>2802.94</v>
      </c>
      <c r="L436" s="18">
        <v>413.44</v>
      </c>
      <c r="M436" s="18"/>
      <c r="N436" s="18">
        <v>350.37</v>
      </c>
      <c r="O436" s="18"/>
      <c r="P436" s="18"/>
      <c r="Q436" s="18"/>
      <c r="R436" s="18"/>
      <c r="S436" s="18"/>
      <c r="T436" s="18"/>
      <c r="U436" s="18"/>
      <c r="V436" s="18"/>
      <c r="W436" s="18"/>
      <c r="X436" s="18"/>
      <c r="Y436" s="18"/>
      <c r="Z436" s="18">
        <v>63.07</v>
      </c>
      <c r="AA436" s="18"/>
      <c r="AB436" s="14">
        <f t="shared" si="189"/>
        <v>0</v>
      </c>
      <c r="AC436" s="14">
        <f t="shared" si="190"/>
        <v>0.125</v>
      </c>
      <c r="AD436" s="14">
        <f t="shared" si="191"/>
        <v>0</v>
      </c>
      <c r="AE436" s="14">
        <f t="shared" si="192"/>
        <v>0</v>
      </c>
      <c r="AF436" s="14">
        <f t="shared" si="193"/>
        <v>0</v>
      </c>
      <c r="AG436" s="14">
        <f t="shared" si="194"/>
        <v>0</v>
      </c>
      <c r="AH436" s="14">
        <f t="shared" si="195"/>
        <v>0</v>
      </c>
      <c r="AI436" s="14">
        <f t="shared" si="196"/>
        <v>0</v>
      </c>
      <c r="AJ436" s="14">
        <f t="shared" si="197"/>
        <v>0</v>
      </c>
      <c r="AK436" s="14">
        <f t="shared" si="198"/>
        <v>0</v>
      </c>
      <c r="AL436" s="14">
        <f t="shared" si="199"/>
        <v>0</v>
      </c>
      <c r="AM436" s="14">
        <f t="shared" si="200"/>
        <v>0</v>
      </c>
      <c r="AN436" s="14">
        <f t="shared" si="201"/>
        <v>0</v>
      </c>
      <c r="AO436" s="14">
        <f t="shared" si="202"/>
        <v>0.02</v>
      </c>
      <c r="AP436" s="14">
        <f t="shared" si="203"/>
        <v>0</v>
      </c>
      <c r="AQ436" s="25">
        <f t="shared" si="208"/>
        <v>0.14499999999999999</v>
      </c>
      <c r="AR436" s="27">
        <f t="shared" si="209"/>
        <v>350.36750000000001</v>
      </c>
      <c r="AS436" s="27">
        <f t="shared" si="210"/>
        <v>0</v>
      </c>
      <c r="AT436" s="27">
        <f t="shared" si="211"/>
        <v>56.058800000000005</v>
      </c>
      <c r="AU436" s="30"/>
      <c r="AV436" s="30"/>
      <c r="AW436" s="30">
        <f t="shared" si="215"/>
        <v>336.3528</v>
      </c>
      <c r="AX436" s="36">
        <f t="shared" si="205"/>
        <v>-350.36750000000001</v>
      </c>
      <c r="AY436" s="36">
        <f t="shared" si="206"/>
        <v>0</v>
      </c>
      <c r="AZ436" s="36">
        <f t="shared" si="207"/>
        <v>280.29399999999998</v>
      </c>
    </row>
    <row r="437" spans="1:52" ht="14.45" x14ac:dyDescent="0.3">
      <c r="A437" s="5" t="s">
        <v>7</v>
      </c>
      <c r="B437" s="5" t="s">
        <v>8</v>
      </c>
      <c r="C437" s="5"/>
      <c r="D437" s="2" t="s">
        <v>524</v>
      </c>
      <c r="E437" s="2" t="s">
        <v>525</v>
      </c>
      <c r="F437" s="2" t="s">
        <v>16</v>
      </c>
      <c r="G437" s="2" t="s">
        <v>17</v>
      </c>
      <c r="H437" s="2" t="s">
        <v>13</v>
      </c>
      <c r="I437" s="18">
        <v>800</v>
      </c>
      <c r="J437" s="18">
        <v>29674.55</v>
      </c>
      <c r="K437" s="18">
        <v>29092.7</v>
      </c>
      <c r="L437" s="18">
        <v>581.85</v>
      </c>
      <c r="M437" s="18"/>
      <c r="N437" s="18"/>
      <c r="O437" s="18"/>
      <c r="P437" s="18"/>
      <c r="Q437" s="18"/>
      <c r="R437" s="18"/>
      <c r="S437" s="18"/>
      <c r="T437" s="18"/>
      <c r="U437" s="18"/>
      <c r="V437" s="18"/>
      <c r="W437" s="18"/>
      <c r="X437" s="18"/>
      <c r="Y437" s="18"/>
      <c r="Z437" s="18">
        <v>581.85</v>
      </c>
      <c r="AA437" s="18"/>
      <c r="AB437" s="14">
        <f t="shared" si="189"/>
        <v>0</v>
      </c>
      <c r="AC437" s="14">
        <f t="shared" si="190"/>
        <v>0</v>
      </c>
      <c r="AD437" s="14">
        <f t="shared" si="191"/>
        <v>0</v>
      </c>
      <c r="AE437" s="14">
        <f t="shared" si="192"/>
        <v>0</v>
      </c>
      <c r="AF437" s="14">
        <f t="shared" si="193"/>
        <v>0</v>
      </c>
      <c r="AG437" s="14">
        <f t="shared" si="194"/>
        <v>0</v>
      </c>
      <c r="AH437" s="14">
        <f t="shared" si="195"/>
        <v>0</v>
      </c>
      <c r="AI437" s="14">
        <f t="shared" si="196"/>
        <v>0</v>
      </c>
      <c r="AJ437" s="14">
        <f t="shared" si="197"/>
        <v>0</v>
      </c>
      <c r="AK437" s="14">
        <f t="shared" si="198"/>
        <v>0</v>
      </c>
      <c r="AL437" s="14">
        <f t="shared" si="199"/>
        <v>0</v>
      </c>
      <c r="AM437" s="14">
        <f t="shared" si="200"/>
        <v>0</v>
      </c>
      <c r="AN437" s="14">
        <f t="shared" si="201"/>
        <v>0</v>
      </c>
      <c r="AO437" s="14">
        <f t="shared" si="202"/>
        <v>0.02</v>
      </c>
      <c r="AP437" s="14">
        <f t="shared" si="203"/>
        <v>0</v>
      </c>
      <c r="AQ437" s="25">
        <f t="shared" si="208"/>
        <v>0.02</v>
      </c>
      <c r="AR437" s="27">
        <f t="shared" si="209"/>
        <v>0</v>
      </c>
      <c r="AS437" s="27">
        <f t="shared" si="210"/>
        <v>0</v>
      </c>
      <c r="AT437" s="27">
        <f t="shared" si="211"/>
        <v>581.85400000000004</v>
      </c>
      <c r="AU437" s="30"/>
      <c r="AV437" s="30"/>
      <c r="AW437" s="30">
        <f t="shared" si="215"/>
        <v>3491.1239999999998</v>
      </c>
      <c r="AX437" s="36">
        <f t="shared" si="205"/>
        <v>0</v>
      </c>
      <c r="AY437" s="36">
        <f t="shared" si="206"/>
        <v>0</v>
      </c>
      <c r="AZ437" s="36">
        <f t="shared" si="207"/>
        <v>2909.2699999999995</v>
      </c>
    </row>
    <row r="438" spans="1:52" ht="14.45" x14ac:dyDescent="0.3">
      <c r="A438" s="5" t="s">
        <v>7</v>
      </c>
      <c r="B438" s="5" t="s">
        <v>8</v>
      </c>
      <c r="C438" s="5"/>
      <c r="D438" s="2" t="s">
        <v>524</v>
      </c>
      <c r="E438" s="2" t="s">
        <v>526</v>
      </c>
      <c r="F438" s="2" t="s">
        <v>16</v>
      </c>
      <c r="G438" s="2" t="s">
        <v>17</v>
      </c>
      <c r="H438" s="2" t="s">
        <v>13</v>
      </c>
      <c r="I438" s="18">
        <v>525</v>
      </c>
      <c r="J438" s="18">
        <v>23608.790000000005</v>
      </c>
      <c r="K438" s="18">
        <v>20574.12</v>
      </c>
      <c r="L438" s="18">
        <v>3034.67</v>
      </c>
      <c r="M438" s="18"/>
      <c r="N438" s="18">
        <v>2571.7499999999995</v>
      </c>
      <c r="O438" s="18"/>
      <c r="P438" s="18"/>
      <c r="Q438" s="18"/>
      <c r="R438" s="18"/>
      <c r="S438" s="18"/>
      <c r="T438" s="18"/>
      <c r="U438" s="18"/>
      <c r="V438" s="18"/>
      <c r="W438" s="18"/>
      <c r="X438" s="18"/>
      <c r="Y438" s="18"/>
      <c r="Z438" s="18">
        <v>462.92</v>
      </c>
      <c r="AA438" s="18"/>
      <c r="AB438" s="14">
        <f t="shared" si="189"/>
        <v>0</v>
      </c>
      <c r="AC438" s="14">
        <f t="shared" si="190"/>
        <v>0.125</v>
      </c>
      <c r="AD438" s="14">
        <f t="shared" si="191"/>
        <v>0</v>
      </c>
      <c r="AE438" s="14">
        <f t="shared" si="192"/>
        <v>0</v>
      </c>
      <c r="AF438" s="14">
        <f t="shared" si="193"/>
        <v>0</v>
      </c>
      <c r="AG438" s="14">
        <f t="shared" si="194"/>
        <v>0</v>
      </c>
      <c r="AH438" s="14">
        <f t="shared" si="195"/>
        <v>0</v>
      </c>
      <c r="AI438" s="14">
        <f t="shared" si="196"/>
        <v>0</v>
      </c>
      <c r="AJ438" s="14">
        <f t="shared" si="197"/>
        <v>0</v>
      </c>
      <c r="AK438" s="14">
        <f t="shared" si="198"/>
        <v>0</v>
      </c>
      <c r="AL438" s="14">
        <f t="shared" si="199"/>
        <v>0</v>
      </c>
      <c r="AM438" s="14">
        <f t="shared" si="200"/>
        <v>0</v>
      </c>
      <c r="AN438" s="14">
        <f t="shared" si="201"/>
        <v>0</v>
      </c>
      <c r="AO438" s="14">
        <f t="shared" si="202"/>
        <v>0.02</v>
      </c>
      <c r="AP438" s="14">
        <f t="shared" si="203"/>
        <v>0</v>
      </c>
      <c r="AQ438" s="25">
        <f t="shared" si="208"/>
        <v>0.14499999999999999</v>
      </c>
      <c r="AR438" s="27">
        <f t="shared" si="209"/>
        <v>2571.7649999999999</v>
      </c>
      <c r="AS438" s="27">
        <f t="shared" si="210"/>
        <v>0</v>
      </c>
      <c r="AT438" s="27">
        <f t="shared" si="211"/>
        <v>411.48239999999998</v>
      </c>
      <c r="AU438" s="30"/>
      <c r="AV438" s="30"/>
      <c r="AW438" s="30">
        <f t="shared" si="215"/>
        <v>2468.8943999999997</v>
      </c>
      <c r="AX438" s="36">
        <f t="shared" si="205"/>
        <v>-2571.7649999999999</v>
      </c>
      <c r="AY438" s="36">
        <f t="shared" si="206"/>
        <v>0</v>
      </c>
      <c r="AZ438" s="36">
        <f t="shared" si="207"/>
        <v>2057.4119999999998</v>
      </c>
    </row>
    <row r="439" spans="1:52" ht="14.45" x14ac:dyDescent="0.3">
      <c r="A439" s="5" t="s">
        <v>7</v>
      </c>
      <c r="B439" s="5" t="s">
        <v>8</v>
      </c>
      <c r="C439" s="5"/>
      <c r="D439" s="2" t="s">
        <v>527</v>
      </c>
      <c r="E439" s="2" t="s">
        <v>317</v>
      </c>
      <c r="F439" s="2" t="s">
        <v>16</v>
      </c>
      <c r="G439" s="2" t="s">
        <v>318</v>
      </c>
      <c r="H439" s="2" t="s">
        <v>13</v>
      </c>
      <c r="I439" s="18">
        <v>5500</v>
      </c>
      <c r="J439" s="18">
        <v>2019600</v>
      </c>
      <c r="K439" s="18">
        <v>1760000</v>
      </c>
      <c r="L439" s="18">
        <v>259600</v>
      </c>
      <c r="M439" s="18"/>
      <c r="N439" s="18">
        <v>220000</v>
      </c>
      <c r="O439" s="18"/>
      <c r="P439" s="18"/>
      <c r="Q439" s="18"/>
      <c r="R439" s="18"/>
      <c r="S439" s="18"/>
      <c r="T439" s="18"/>
      <c r="U439" s="18"/>
      <c r="V439" s="18"/>
      <c r="W439" s="18"/>
      <c r="X439" s="18"/>
      <c r="Y439" s="18"/>
      <c r="Z439" s="18">
        <v>39600</v>
      </c>
      <c r="AA439" s="18"/>
      <c r="AB439" s="14">
        <f t="shared" si="189"/>
        <v>0</v>
      </c>
      <c r="AC439" s="14">
        <f t="shared" si="190"/>
        <v>0.125</v>
      </c>
      <c r="AD439" s="14">
        <f t="shared" si="191"/>
        <v>0</v>
      </c>
      <c r="AE439" s="14">
        <f t="shared" si="192"/>
        <v>0</v>
      </c>
      <c r="AF439" s="14">
        <f t="shared" si="193"/>
        <v>0</v>
      </c>
      <c r="AG439" s="14">
        <f t="shared" si="194"/>
        <v>0</v>
      </c>
      <c r="AH439" s="14">
        <f t="shared" si="195"/>
        <v>0</v>
      </c>
      <c r="AI439" s="14">
        <f t="shared" si="196"/>
        <v>0</v>
      </c>
      <c r="AJ439" s="14">
        <f t="shared" si="197"/>
        <v>0</v>
      </c>
      <c r="AK439" s="14">
        <f t="shared" si="198"/>
        <v>0</v>
      </c>
      <c r="AL439" s="14">
        <f t="shared" si="199"/>
        <v>0</v>
      </c>
      <c r="AM439" s="14">
        <f t="shared" si="200"/>
        <v>0</v>
      </c>
      <c r="AN439" s="14">
        <f t="shared" si="201"/>
        <v>0</v>
      </c>
      <c r="AO439" s="14">
        <f t="shared" si="202"/>
        <v>0.02</v>
      </c>
      <c r="AP439" s="14">
        <f t="shared" si="203"/>
        <v>0</v>
      </c>
      <c r="AQ439" s="25">
        <f t="shared" si="208"/>
        <v>0.14499999999999999</v>
      </c>
      <c r="AR439" s="27">
        <f t="shared" si="209"/>
        <v>220000</v>
      </c>
      <c r="AS439" s="27">
        <f t="shared" si="210"/>
        <v>0</v>
      </c>
      <c r="AT439" s="27">
        <f t="shared" si="211"/>
        <v>35200</v>
      </c>
      <c r="AU439" s="30"/>
      <c r="AV439" s="30"/>
      <c r="AW439" s="30">
        <f t="shared" si="215"/>
        <v>211200</v>
      </c>
      <c r="AX439" s="36">
        <f t="shared" si="205"/>
        <v>-220000</v>
      </c>
      <c r="AY439" s="36">
        <f t="shared" si="206"/>
        <v>0</v>
      </c>
      <c r="AZ439" s="36">
        <f t="shared" si="207"/>
        <v>176000</v>
      </c>
    </row>
    <row r="440" spans="1:52" ht="14.45" x14ac:dyDescent="0.3">
      <c r="A440" s="5" t="s">
        <v>7</v>
      </c>
      <c r="B440" s="5" t="s">
        <v>8</v>
      </c>
      <c r="C440" s="5"/>
      <c r="D440" s="2" t="s">
        <v>527</v>
      </c>
      <c r="E440" s="2" t="s">
        <v>528</v>
      </c>
      <c r="F440" s="2" t="s">
        <v>16</v>
      </c>
      <c r="G440" s="2" t="s">
        <v>17</v>
      </c>
      <c r="H440" s="2" t="s">
        <v>13</v>
      </c>
      <c r="I440" s="18">
        <v>4100</v>
      </c>
      <c r="J440" s="18">
        <v>987997.5</v>
      </c>
      <c r="K440" s="18">
        <v>861000</v>
      </c>
      <c r="L440" s="18">
        <v>126997.5</v>
      </c>
      <c r="M440" s="18"/>
      <c r="N440" s="18">
        <v>107625</v>
      </c>
      <c r="O440" s="18"/>
      <c r="P440" s="18"/>
      <c r="Q440" s="18"/>
      <c r="R440" s="18"/>
      <c r="S440" s="18"/>
      <c r="T440" s="18"/>
      <c r="U440" s="18"/>
      <c r="V440" s="18"/>
      <c r="W440" s="18"/>
      <c r="X440" s="18"/>
      <c r="Y440" s="18"/>
      <c r="Z440" s="18">
        <v>19372.5</v>
      </c>
      <c r="AA440" s="18"/>
      <c r="AB440" s="14">
        <f t="shared" si="189"/>
        <v>0</v>
      </c>
      <c r="AC440" s="14">
        <f t="shared" si="190"/>
        <v>0.125</v>
      </c>
      <c r="AD440" s="14">
        <f t="shared" si="191"/>
        <v>0</v>
      </c>
      <c r="AE440" s="14">
        <f t="shared" si="192"/>
        <v>0</v>
      </c>
      <c r="AF440" s="14">
        <f t="shared" si="193"/>
        <v>0</v>
      </c>
      <c r="AG440" s="14">
        <f t="shared" si="194"/>
        <v>0</v>
      </c>
      <c r="AH440" s="14">
        <f t="shared" si="195"/>
        <v>0</v>
      </c>
      <c r="AI440" s="14">
        <f t="shared" si="196"/>
        <v>0</v>
      </c>
      <c r="AJ440" s="14">
        <f t="shared" si="197"/>
        <v>0</v>
      </c>
      <c r="AK440" s="14">
        <f t="shared" si="198"/>
        <v>0</v>
      </c>
      <c r="AL440" s="14">
        <f t="shared" si="199"/>
        <v>0</v>
      </c>
      <c r="AM440" s="14">
        <f t="shared" si="200"/>
        <v>0</v>
      </c>
      <c r="AN440" s="14">
        <f t="shared" si="201"/>
        <v>0</v>
      </c>
      <c r="AO440" s="14">
        <f t="shared" si="202"/>
        <v>0.02</v>
      </c>
      <c r="AP440" s="14">
        <f t="shared" si="203"/>
        <v>0</v>
      </c>
      <c r="AQ440" s="25">
        <f t="shared" si="208"/>
        <v>0.14499999999999999</v>
      </c>
      <c r="AR440" s="27">
        <f t="shared" si="209"/>
        <v>107625</v>
      </c>
      <c r="AS440" s="27">
        <f t="shared" si="210"/>
        <v>0</v>
      </c>
      <c r="AT440" s="27">
        <f t="shared" si="211"/>
        <v>17220</v>
      </c>
      <c r="AU440" s="30"/>
      <c r="AV440" s="30"/>
      <c r="AW440" s="30">
        <f t="shared" si="215"/>
        <v>103320</v>
      </c>
      <c r="AX440" s="36">
        <f t="shared" si="205"/>
        <v>-107625</v>
      </c>
      <c r="AY440" s="36">
        <f t="shared" si="206"/>
        <v>0</v>
      </c>
      <c r="AZ440" s="36">
        <f t="shared" si="207"/>
        <v>86100</v>
      </c>
    </row>
    <row r="441" spans="1:52" ht="14.45" x14ac:dyDescent="0.3">
      <c r="A441" s="5" t="s">
        <v>7</v>
      </c>
      <c r="B441" s="5" t="s">
        <v>8</v>
      </c>
      <c r="C441" s="5"/>
      <c r="D441" s="2" t="s">
        <v>529</v>
      </c>
      <c r="E441" s="2" t="s">
        <v>530</v>
      </c>
      <c r="F441" s="2" t="s">
        <v>16</v>
      </c>
      <c r="G441" s="2" t="s">
        <v>20</v>
      </c>
      <c r="H441" s="2" t="s">
        <v>13</v>
      </c>
      <c r="I441" s="18">
        <v>11150</v>
      </c>
      <c r="J441" s="18">
        <v>92807.4</v>
      </c>
      <c r="K441" s="18">
        <v>80877.88</v>
      </c>
      <c r="L441" s="18">
        <v>11929.52</v>
      </c>
      <c r="M441" s="18"/>
      <c r="N441" s="18">
        <v>10109.760000000002</v>
      </c>
      <c r="O441" s="18"/>
      <c r="P441" s="18"/>
      <c r="Q441" s="18"/>
      <c r="R441" s="18"/>
      <c r="S441" s="18"/>
      <c r="T441" s="18"/>
      <c r="U441" s="18"/>
      <c r="V441" s="18"/>
      <c r="W441" s="18"/>
      <c r="X441" s="18"/>
      <c r="Y441" s="18"/>
      <c r="Z441" s="18">
        <v>1819.7599999999998</v>
      </c>
      <c r="AA441" s="18"/>
      <c r="AB441" s="14">
        <f t="shared" si="189"/>
        <v>0</v>
      </c>
      <c r="AC441" s="14">
        <f t="shared" si="190"/>
        <v>0.125</v>
      </c>
      <c r="AD441" s="14">
        <f t="shared" si="191"/>
        <v>0</v>
      </c>
      <c r="AE441" s="14">
        <f t="shared" si="192"/>
        <v>0</v>
      </c>
      <c r="AF441" s="14">
        <f t="shared" si="193"/>
        <v>0</v>
      </c>
      <c r="AG441" s="14">
        <f t="shared" si="194"/>
        <v>0</v>
      </c>
      <c r="AH441" s="14">
        <f t="shared" si="195"/>
        <v>0</v>
      </c>
      <c r="AI441" s="14">
        <f t="shared" si="196"/>
        <v>0</v>
      </c>
      <c r="AJ441" s="14">
        <f t="shared" si="197"/>
        <v>0</v>
      </c>
      <c r="AK441" s="14">
        <f t="shared" si="198"/>
        <v>0</v>
      </c>
      <c r="AL441" s="14">
        <f t="shared" si="199"/>
        <v>0</v>
      </c>
      <c r="AM441" s="14">
        <f t="shared" si="200"/>
        <v>0</v>
      </c>
      <c r="AN441" s="14">
        <f t="shared" si="201"/>
        <v>0</v>
      </c>
      <c r="AO441" s="14">
        <f t="shared" si="202"/>
        <v>0.02</v>
      </c>
      <c r="AP441" s="14">
        <f t="shared" si="203"/>
        <v>0</v>
      </c>
      <c r="AQ441" s="25">
        <f t="shared" si="208"/>
        <v>0.14499999999999999</v>
      </c>
      <c r="AR441" s="27">
        <f t="shared" si="209"/>
        <v>10109.735000000001</v>
      </c>
      <c r="AS441" s="27">
        <f t="shared" si="210"/>
        <v>0</v>
      </c>
      <c r="AT441" s="27">
        <f t="shared" si="211"/>
        <v>1617.5576000000001</v>
      </c>
      <c r="AU441" s="30"/>
      <c r="AV441" s="30"/>
      <c r="AW441" s="30">
        <f t="shared" si="215"/>
        <v>9705.3456000000006</v>
      </c>
      <c r="AX441" s="36">
        <f t="shared" si="205"/>
        <v>-10109.735000000001</v>
      </c>
      <c r="AY441" s="36">
        <f t="shared" si="206"/>
        <v>0</v>
      </c>
      <c r="AZ441" s="36">
        <f t="shared" si="207"/>
        <v>8087.7880000000005</v>
      </c>
    </row>
    <row r="442" spans="1:52" ht="14.45" x14ac:dyDescent="0.3">
      <c r="A442" s="5" t="s">
        <v>7</v>
      </c>
      <c r="B442" s="5" t="s">
        <v>8</v>
      </c>
      <c r="C442" s="5"/>
      <c r="D442" s="2" t="s">
        <v>531</v>
      </c>
      <c r="E442" s="2" t="s">
        <v>532</v>
      </c>
      <c r="F442" s="2" t="s">
        <v>16</v>
      </c>
      <c r="G442" s="2" t="s">
        <v>17</v>
      </c>
      <c r="H442" s="2" t="s">
        <v>13</v>
      </c>
      <c r="I442" s="18">
        <v>5550</v>
      </c>
      <c r="J442" s="18">
        <v>1779074.0717714801</v>
      </c>
      <c r="K442" s="18">
        <v>1708615.9600000002</v>
      </c>
      <c r="L442" s="18">
        <v>70458.111771480006</v>
      </c>
      <c r="M442" s="18"/>
      <c r="N442" s="18"/>
      <c r="O442" s="18">
        <v>39973.635800000004</v>
      </c>
      <c r="P442" s="18"/>
      <c r="Q442" s="18">
        <v>799.4727160000001</v>
      </c>
      <c r="R442" s="18">
        <v>399.73635800000005</v>
      </c>
      <c r="S442" s="18"/>
      <c r="T442" s="18"/>
      <c r="U442" s="18"/>
      <c r="V442" s="18"/>
      <c r="W442" s="18"/>
      <c r="X442" s="18"/>
      <c r="Y442" s="18"/>
      <c r="Z442" s="18">
        <v>29285.266897480004</v>
      </c>
      <c r="AA442" s="18"/>
      <c r="AB442" s="14">
        <f t="shared" si="189"/>
        <v>0</v>
      </c>
      <c r="AC442" s="14">
        <f t="shared" si="190"/>
        <v>0</v>
      </c>
      <c r="AD442" s="14">
        <f t="shared" si="191"/>
        <v>0.14000000000000001</v>
      </c>
      <c r="AE442" s="14">
        <f t="shared" si="192"/>
        <v>0</v>
      </c>
      <c r="AF442" s="14">
        <f t="shared" si="193"/>
        <v>2E-3</v>
      </c>
      <c r="AG442" s="14">
        <f t="shared" si="194"/>
        <v>1E-3</v>
      </c>
      <c r="AH442" s="14">
        <f t="shared" si="195"/>
        <v>0</v>
      </c>
      <c r="AI442" s="14">
        <f t="shared" si="196"/>
        <v>0</v>
      </c>
      <c r="AJ442" s="14">
        <f t="shared" si="197"/>
        <v>0</v>
      </c>
      <c r="AK442" s="14">
        <f t="shared" si="198"/>
        <v>0</v>
      </c>
      <c r="AL442" s="14">
        <f t="shared" si="199"/>
        <v>0</v>
      </c>
      <c r="AM442" s="14">
        <f t="shared" si="200"/>
        <v>0</v>
      </c>
      <c r="AN442" s="14">
        <f t="shared" si="201"/>
        <v>0</v>
      </c>
      <c r="AO442" s="14">
        <f t="shared" si="202"/>
        <v>0.02</v>
      </c>
      <c r="AP442" s="14">
        <f t="shared" si="203"/>
        <v>0</v>
      </c>
      <c r="AQ442" s="25">
        <f t="shared" si="208"/>
        <v>0.16300000000000001</v>
      </c>
      <c r="AR442" s="27">
        <f t="shared" si="209"/>
        <v>244332.08228000006</v>
      </c>
      <c r="AS442" s="27">
        <f t="shared" si="210"/>
        <v>0</v>
      </c>
      <c r="AT442" s="27">
        <f t="shared" si="211"/>
        <v>34172.319200000005</v>
      </c>
      <c r="AU442" s="30"/>
      <c r="AV442" s="30"/>
      <c r="AW442" s="30">
        <f t="shared" si="215"/>
        <v>205033.91520000002</v>
      </c>
      <c r="AX442" s="36">
        <f t="shared" si="205"/>
        <v>-244332.08228000006</v>
      </c>
      <c r="AY442" s="36">
        <f t="shared" si="206"/>
        <v>0</v>
      </c>
      <c r="AZ442" s="36">
        <f t="shared" si="207"/>
        <v>170861.59600000002</v>
      </c>
    </row>
    <row r="443" spans="1:52" ht="14.45" x14ac:dyDescent="0.3">
      <c r="A443" s="5" t="s">
        <v>7</v>
      </c>
      <c r="B443" s="5" t="s">
        <v>8</v>
      </c>
      <c r="C443" s="5"/>
      <c r="D443" s="2" t="s">
        <v>533</v>
      </c>
      <c r="E443" s="2" t="s">
        <v>534</v>
      </c>
      <c r="F443" s="2" t="s">
        <v>16</v>
      </c>
      <c r="G443" s="2" t="s">
        <v>17</v>
      </c>
      <c r="H443" s="2" t="s">
        <v>13</v>
      </c>
      <c r="I443" s="18">
        <v>6220</v>
      </c>
      <c r="J443" s="18">
        <v>580364.6399216</v>
      </c>
      <c r="K443" s="18">
        <v>500348.07</v>
      </c>
      <c r="L443" s="18">
        <v>80016.569921600007</v>
      </c>
      <c r="M443" s="18"/>
      <c r="N443" s="18"/>
      <c r="O443" s="18">
        <v>70048.72600000001</v>
      </c>
      <c r="P443" s="18"/>
      <c r="Q443" s="18">
        <v>256.57071999999999</v>
      </c>
      <c r="R443" s="18">
        <v>128.28536</v>
      </c>
      <c r="S443" s="18"/>
      <c r="T443" s="18"/>
      <c r="U443" s="18"/>
      <c r="V443" s="18"/>
      <c r="W443" s="18"/>
      <c r="X443" s="18"/>
      <c r="Y443" s="18"/>
      <c r="Z443" s="18">
        <v>9582.987841600001</v>
      </c>
      <c r="AA443" s="18"/>
      <c r="AB443" s="14">
        <f t="shared" si="189"/>
        <v>0</v>
      </c>
      <c r="AC443" s="14">
        <f t="shared" si="190"/>
        <v>0</v>
      </c>
      <c r="AD443" s="14">
        <f t="shared" si="191"/>
        <v>0.14000000000000001</v>
      </c>
      <c r="AE443" s="14">
        <f t="shared" si="192"/>
        <v>0</v>
      </c>
      <c r="AF443" s="14">
        <f t="shared" si="193"/>
        <v>2E-3</v>
      </c>
      <c r="AG443" s="14">
        <f t="shared" si="194"/>
        <v>1E-3</v>
      </c>
      <c r="AH443" s="14">
        <f t="shared" si="195"/>
        <v>0</v>
      </c>
      <c r="AI443" s="14">
        <f t="shared" si="196"/>
        <v>0</v>
      </c>
      <c r="AJ443" s="14">
        <f t="shared" si="197"/>
        <v>0</v>
      </c>
      <c r="AK443" s="14">
        <f t="shared" si="198"/>
        <v>0</v>
      </c>
      <c r="AL443" s="14">
        <f t="shared" si="199"/>
        <v>0</v>
      </c>
      <c r="AM443" s="14">
        <f t="shared" si="200"/>
        <v>0</v>
      </c>
      <c r="AN443" s="14">
        <f t="shared" si="201"/>
        <v>0</v>
      </c>
      <c r="AO443" s="14">
        <f t="shared" si="202"/>
        <v>0.02</v>
      </c>
      <c r="AP443" s="14">
        <f t="shared" si="203"/>
        <v>0</v>
      </c>
      <c r="AQ443" s="25">
        <f t="shared" si="208"/>
        <v>0.16300000000000001</v>
      </c>
      <c r="AR443" s="27">
        <f t="shared" si="209"/>
        <v>71549.774010000008</v>
      </c>
      <c r="AS443" s="27">
        <f t="shared" si="210"/>
        <v>0</v>
      </c>
      <c r="AT443" s="27">
        <f t="shared" si="211"/>
        <v>10006.9614</v>
      </c>
      <c r="AU443" s="30"/>
      <c r="AV443" s="30"/>
      <c r="AW443" s="30">
        <f t="shared" si="215"/>
        <v>60041.768400000001</v>
      </c>
      <c r="AX443" s="36">
        <f t="shared" si="205"/>
        <v>-71549.774010000008</v>
      </c>
      <c r="AY443" s="36">
        <f t="shared" si="206"/>
        <v>0</v>
      </c>
      <c r="AZ443" s="36">
        <f t="shared" si="207"/>
        <v>50034.807000000001</v>
      </c>
    </row>
    <row r="444" spans="1:52" ht="14.45" x14ac:dyDescent="0.3">
      <c r="A444" s="5" t="s">
        <v>7</v>
      </c>
      <c r="B444" s="5" t="s">
        <v>8</v>
      </c>
      <c r="C444" s="5"/>
      <c r="D444" s="2" t="s">
        <v>535</v>
      </c>
      <c r="E444" s="2" t="s">
        <v>111</v>
      </c>
      <c r="F444" s="2" t="s">
        <v>16</v>
      </c>
      <c r="G444" s="2" t="s">
        <v>20</v>
      </c>
      <c r="H444" s="2" t="s">
        <v>13</v>
      </c>
      <c r="I444" s="18">
        <v>67200</v>
      </c>
      <c r="J444" s="18">
        <v>2708352.6399999997</v>
      </c>
      <c r="K444" s="18">
        <v>2360399.7400000002</v>
      </c>
      <c r="L444" s="18">
        <v>347952.9</v>
      </c>
      <c r="M444" s="18"/>
      <c r="N444" s="18">
        <v>294328.46999999997</v>
      </c>
      <c r="O444" s="18"/>
      <c r="P444" s="18"/>
      <c r="Q444" s="18">
        <v>346.32</v>
      </c>
      <c r="R444" s="18">
        <v>173.16</v>
      </c>
      <c r="S444" s="18"/>
      <c r="T444" s="18"/>
      <c r="U444" s="18"/>
      <c r="V444" s="18"/>
      <c r="W444" s="18"/>
      <c r="X444" s="18"/>
      <c r="Y444" s="18"/>
      <c r="Z444" s="18">
        <v>53104.95</v>
      </c>
      <c r="AA444" s="18"/>
      <c r="AB444" s="14">
        <f t="shared" si="189"/>
        <v>0</v>
      </c>
      <c r="AC444" s="14">
        <f t="shared" si="190"/>
        <v>0.125</v>
      </c>
      <c r="AD444" s="14">
        <f t="shared" si="191"/>
        <v>0</v>
      </c>
      <c r="AE444" s="14">
        <f t="shared" si="192"/>
        <v>0</v>
      </c>
      <c r="AF444" s="14">
        <f t="shared" si="193"/>
        <v>2E-3</v>
      </c>
      <c r="AG444" s="14">
        <f t="shared" si="194"/>
        <v>1E-3</v>
      </c>
      <c r="AH444" s="14">
        <f t="shared" si="195"/>
        <v>0</v>
      </c>
      <c r="AI444" s="14">
        <f t="shared" si="196"/>
        <v>0</v>
      </c>
      <c r="AJ444" s="14">
        <f t="shared" si="197"/>
        <v>0</v>
      </c>
      <c r="AK444" s="14">
        <f t="shared" si="198"/>
        <v>0</v>
      </c>
      <c r="AL444" s="14">
        <f t="shared" si="199"/>
        <v>0</v>
      </c>
      <c r="AM444" s="14">
        <f t="shared" si="200"/>
        <v>0</v>
      </c>
      <c r="AN444" s="14">
        <f t="shared" si="201"/>
        <v>0</v>
      </c>
      <c r="AO444" s="14">
        <f t="shared" si="202"/>
        <v>0.02</v>
      </c>
      <c r="AP444" s="14">
        <f t="shared" si="203"/>
        <v>0</v>
      </c>
      <c r="AQ444" s="25">
        <f t="shared" si="208"/>
        <v>0.14799999999999999</v>
      </c>
      <c r="AR444" s="27">
        <f t="shared" si="209"/>
        <v>302131.16672000004</v>
      </c>
      <c r="AS444" s="27">
        <f t="shared" si="210"/>
        <v>0</v>
      </c>
      <c r="AT444" s="27">
        <f t="shared" si="211"/>
        <v>47207.994800000008</v>
      </c>
      <c r="AU444" s="30"/>
      <c r="AV444" s="30"/>
      <c r="AW444" s="30">
        <f t="shared" si="215"/>
        <v>283247.96880000003</v>
      </c>
      <c r="AX444" s="36">
        <f t="shared" si="205"/>
        <v>-302131.16672000004</v>
      </c>
      <c r="AY444" s="36">
        <f t="shared" si="206"/>
        <v>0</v>
      </c>
      <c r="AZ444" s="36">
        <f t="shared" si="207"/>
        <v>236039.97400000002</v>
      </c>
    </row>
    <row r="445" spans="1:52" ht="14.45" x14ac:dyDescent="0.3">
      <c r="A445" s="5" t="s">
        <v>7</v>
      </c>
      <c r="B445" s="5" t="s">
        <v>8</v>
      </c>
      <c r="C445" s="5"/>
      <c r="D445" s="2" t="s">
        <v>536</v>
      </c>
      <c r="E445" s="2" t="s">
        <v>537</v>
      </c>
      <c r="F445" s="2" t="s">
        <v>16</v>
      </c>
      <c r="G445" s="2" t="s">
        <v>17</v>
      </c>
      <c r="H445" s="2" t="s">
        <v>13</v>
      </c>
      <c r="I445" s="18">
        <v>43640</v>
      </c>
      <c r="J445" s="18">
        <v>55641</v>
      </c>
      <c r="K445" s="18">
        <v>54550</v>
      </c>
      <c r="L445" s="18">
        <v>1091</v>
      </c>
      <c r="M445" s="18"/>
      <c r="N445" s="18"/>
      <c r="O445" s="18"/>
      <c r="P445" s="18"/>
      <c r="Q445" s="18"/>
      <c r="R445" s="18"/>
      <c r="S445" s="18"/>
      <c r="T445" s="18"/>
      <c r="U445" s="18"/>
      <c r="V445" s="18"/>
      <c r="W445" s="18"/>
      <c r="X445" s="18"/>
      <c r="Y445" s="18"/>
      <c r="Z445" s="18">
        <v>1091</v>
      </c>
      <c r="AA445" s="18"/>
      <c r="AB445" s="14">
        <f t="shared" si="189"/>
        <v>0</v>
      </c>
      <c r="AC445" s="14">
        <f t="shared" si="190"/>
        <v>0</v>
      </c>
      <c r="AD445" s="14">
        <f t="shared" si="191"/>
        <v>0</v>
      </c>
      <c r="AE445" s="14">
        <f t="shared" si="192"/>
        <v>0</v>
      </c>
      <c r="AF445" s="14">
        <f t="shared" si="193"/>
        <v>0</v>
      </c>
      <c r="AG445" s="14">
        <f t="shared" si="194"/>
        <v>0</v>
      </c>
      <c r="AH445" s="14">
        <f t="shared" si="195"/>
        <v>0</v>
      </c>
      <c r="AI445" s="14">
        <f t="shared" si="196"/>
        <v>0</v>
      </c>
      <c r="AJ445" s="14">
        <f t="shared" si="197"/>
        <v>0</v>
      </c>
      <c r="AK445" s="14">
        <f t="shared" si="198"/>
        <v>0</v>
      </c>
      <c r="AL445" s="14">
        <f t="shared" si="199"/>
        <v>0</v>
      </c>
      <c r="AM445" s="14">
        <f t="shared" si="200"/>
        <v>0</v>
      </c>
      <c r="AN445" s="14">
        <f t="shared" si="201"/>
        <v>0</v>
      </c>
      <c r="AO445" s="14">
        <f t="shared" si="202"/>
        <v>0.02</v>
      </c>
      <c r="AP445" s="14">
        <f t="shared" si="203"/>
        <v>0</v>
      </c>
      <c r="AQ445" s="25">
        <f t="shared" si="208"/>
        <v>0.02</v>
      </c>
      <c r="AR445" s="27">
        <f t="shared" si="209"/>
        <v>0</v>
      </c>
      <c r="AS445" s="27">
        <f t="shared" si="210"/>
        <v>0</v>
      </c>
      <c r="AT445" s="27">
        <f t="shared" si="211"/>
        <v>1091</v>
      </c>
      <c r="AU445" s="30"/>
      <c r="AV445" s="30"/>
      <c r="AW445" s="30">
        <f t="shared" si="215"/>
        <v>6546</v>
      </c>
      <c r="AX445" s="36">
        <f t="shared" si="205"/>
        <v>0</v>
      </c>
      <c r="AY445" s="36">
        <f t="shared" si="206"/>
        <v>0</v>
      </c>
      <c r="AZ445" s="36">
        <f t="shared" si="207"/>
        <v>5455</v>
      </c>
    </row>
    <row r="446" spans="1:52" ht="14.45" x14ac:dyDescent="0.3">
      <c r="A446" s="5" t="s">
        <v>7</v>
      </c>
      <c r="B446" s="5" t="s">
        <v>8</v>
      </c>
      <c r="C446" s="5"/>
      <c r="D446" s="2" t="s">
        <v>538</v>
      </c>
      <c r="E446" s="2" t="s">
        <v>537</v>
      </c>
      <c r="F446" s="2" t="s">
        <v>16</v>
      </c>
      <c r="G446" s="2" t="s">
        <v>17</v>
      </c>
      <c r="H446" s="2" t="s">
        <v>13</v>
      </c>
      <c r="I446" s="18">
        <v>22995</v>
      </c>
      <c r="J446" s="18">
        <v>35182.33</v>
      </c>
      <c r="K446" s="18">
        <v>34492.479999999996</v>
      </c>
      <c r="L446" s="18">
        <v>689.85</v>
      </c>
      <c r="M446" s="18"/>
      <c r="N446" s="18"/>
      <c r="O446" s="18"/>
      <c r="P446" s="18"/>
      <c r="Q446" s="18"/>
      <c r="R446" s="18"/>
      <c r="S446" s="18"/>
      <c r="T446" s="18"/>
      <c r="U446" s="18"/>
      <c r="V446" s="18"/>
      <c r="W446" s="18"/>
      <c r="X446" s="18"/>
      <c r="Y446" s="18"/>
      <c r="Z446" s="18">
        <v>689.85</v>
      </c>
      <c r="AA446" s="18"/>
      <c r="AB446" s="14">
        <f t="shared" si="189"/>
        <v>0</v>
      </c>
      <c r="AC446" s="14">
        <f t="shared" si="190"/>
        <v>0</v>
      </c>
      <c r="AD446" s="14">
        <f t="shared" si="191"/>
        <v>0</v>
      </c>
      <c r="AE446" s="14">
        <f t="shared" si="192"/>
        <v>0</v>
      </c>
      <c r="AF446" s="14">
        <f t="shared" si="193"/>
        <v>0</v>
      </c>
      <c r="AG446" s="14">
        <f t="shared" si="194"/>
        <v>0</v>
      </c>
      <c r="AH446" s="14">
        <f t="shared" si="195"/>
        <v>0</v>
      </c>
      <c r="AI446" s="14">
        <f t="shared" si="196"/>
        <v>0</v>
      </c>
      <c r="AJ446" s="14">
        <f t="shared" si="197"/>
        <v>0</v>
      </c>
      <c r="AK446" s="14">
        <f t="shared" si="198"/>
        <v>0</v>
      </c>
      <c r="AL446" s="14">
        <f t="shared" si="199"/>
        <v>0</v>
      </c>
      <c r="AM446" s="14">
        <f t="shared" si="200"/>
        <v>0</v>
      </c>
      <c r="AN446" s="14">
        <f t="shared" si="201"/>
        <v>0</v>
      </c>
      <c r="AO446" s="14">
        <f t="shared" si="202"/>
        <v>0.02</v>
      </c>
      <c r="AP446" s="14">
        <f t="shared" si="203"/>
        <v>0</v>
      </c>
      <c r="AQ446" s="25">
        <f t="shared" si="208"/>
        <v>0.02</v>
      </c>
      <c r="AR446" s="27">
        <f t="shared" si="209"/>
        <v>0</v>
      </c>
      <c r="AS446" s="27">
        <f t="shared" si="210"/>
        <v>0</v>
      </c>
      <c r="AT446" s="27">
        <f t="shared" si="211"/>
        <v>689.8495999999999</v>
      </c>
      <c r="AU446" s="30"/>
      <c r="AV446" s="30"/>
      <c r="AW446" s="30">
        <f t="shared" si="215"/>
        <v>4139.0975999999991</v>
      </c>
      <c r="AX446" s="36">
        <f t="shared" si="205"/>
        <v>0</v>
      </c>
      <c r="AY446" s="36">
        <f t="shared" si="206"/>
        <v>0</v>
      </c>
      <c r="AZ446" s="36">
        <f t="shared" si="207"/>
        <v>3449.2479999999991</v>
      </c>
    </row>
    <row r="447" spans="1:52" ht="14.45" x14ac:dyDescent="0.3">
      <c r="A447" s="5" t="s">
        <v>7</v>
      </c>
      <c r="B447" s="5" t="s">
        <v>8</v>
      </c>
      <c r="C447" s="5"/>
      <c r="D447" s="2" t="s">
        <v>539</v>
      </c>
      <c r="E447" s="2" t="s">
        <v>537</v>
      </c>
      <c r="F447" s="2" t="s">
        <v>16</v>
      </c>
      <c r="G447" s="2" t="s">
        <v>17</v>
      </c>
      <c r="H447" s="2" t="s">
        <v>13</v>
      </c>
      <c r="I447" s="18">
        <v>35018</v>
      </c>
      <c r="J447" s="18">
        <v>44647.930000000008</v>
      </c>
      <c r="K447" s="18">
        <v>43772.479999999996</v>
      </c>
      <c r="L447" s="18">
        <v>875.45</v>
      </c>
      <c r="M447" s="18"/>
      <c r="N447" s="18"/>
      <c r="O447" s="18"/>
      <c r="P447" s="18"/>
      <c r="Q447" s="18"/>
      <c r="R447" s="18"/>
      <c r="S447" s="18"/>
      <c r="T447" s="18"/>
      <c r="U447" s="18"/>
      <c r="V447" s="18"/>
      <c r="W447" s="18"/>
      <c r="X447" s="18"/>
      <c r="Y447" s="18"/>
      <c r="Z447" s="18">
        <v>875.45</v>
      </c>
      <c r="AA447" s="18"/>
      <c r="AB447" s="14">
        <f t="shared" si="189"/>
        <v>0</v>
      </c>
      <c r="AC447" s="14">
        <f t="shared" si="190"/>
        <v>0</v>
      </c>
      <c r="AD447" s="14">
        <f t="shared" si="191"/>
        <v>0</v>
      </c>
      <c r="AE447" s="14">
        <f t="shared" si="192"/>
        <v>0</v>
      </c>
      <c r="AF447" s="14">
        <f t="shared" si="193"/>
        <v>0</v>
      </c>
      <c r="AG447" s="14">
        <f t="shared" si="194"/>
        <v>0</v>
      </c>
      <c r="AH447" s="14">
        <f t="shared" si="195"/>
        <v>0</v>
      </c>
      <c r="AI447" s="14">
        <f t="shared" si="196"/>
        <v>0</v>
      </c>
      <c r="AJ447" s="14">
        <f t="shared" si="197"/>
        <v>0</v>
      </c>
      <c r="AK447" s="14">
        <f t="shared" si="198"/>
        <v>0</v>
      </c>
      <c r="AL447" s="14">
        <f t="shared" si="199"/>
        <v>0</v>
      </c>
      <c r="AM447" s="14">
        <f t="shared" si="200"/>
        <v>0</v>
      </c>
      <c r="AN447" s="14">
        <f t="shared" si="201"/>
        <v>0</v>
      </c>
      <c r="AO447" s="14">
        <f t="shared" si="202"/>
        <v>0.02</v>
      </c>
      <c r="AP447" s="14">
        <f t="shared" si="203"/>
        <v>0</v>
      </c>
      <c r="AQ447" s="25">
        <f t="shared" si="208"/>
        <v>0.02</v>
      </c>
      <c r="AR447" s="27">
        <f t="shared" si="209"/>
        <v>0</v>
      </c>
      <c r="AS447" s="27">
        <f t="shared" si="210"/>
        <v>0</v>
      </c>
      <c r="AT447" s="27">
        <f t="shared" si="211"/>
        <v>875.44959999999992</v>
      </c>
      <c r="AU447" s="30"/>
      <c r="AV447" s="30"/>
      <c r="AW447" s="30">
        <f t="shared" si="215"/>
        <v>5252.6975999999995</v>
      </c>
      <c r="AX447" s="36">
        <f t="shared" si="205"/>
        <v>0</v>
      </c>
      <c r="AY447" s="36">
        <f t="shared" si="206"/>
        <v>0</v>
      </c>
      <c r="AZ447" s="36">
        <f t="shared" si="207"/>
        <v>4377.2479999999996</v>
      </c>
    </row>
    <row r="448" spans="1:52" ht="14.45" x14ac:dyDescent="0.3">
      <c r="A448" s="5" t="s">
        <v>7</v>
      </c>
      <c r="B448" s="5" t="s">
        <v>8</v>
      </c>
      <c r="C448" s="5"/>
      <c r="D448" s="2" t="s">
        <v>540</v>
      </c>
      <c r="E448" s="2" t="s">
        <v>537</v>
      </c>
      <c r="F448" s="2" t="s">
        <v>16</v>
      </c>
      <c r="G448" s="2" t="s">
        <v>17</v>
      </c>
      <c r="H448" s="2" t="s">
        <v>13</v>
      </c>
      <c r="I448" s="18">
        <v>34982</v>
      </c>
      <c r="J448" s="18">
        <v>53522.460000000006</v>
      </c>
      <c r="K448" s="18">
        <v>52473</v>
      </c>
      <c r="L448" s="18">
        <v>1049.46</v>
      </c>
      <c r="M448" s="18"/>
      <c r="N448" s="18"/>
      <c r="O448" s="18"/>
      <c r="P448" s="18"/>
      <c r="Q448" s="18"/>
      <c r="R448" s="18"/>
      <c r="S448" s="18"/>
      <c r="T448" s="18"/>
      <c r="U448" s="18"/>
      <c r="V448" s="18"/>
      <c r="W448" s="18"/>
      <c r="X448" s="18"/>
      <c r="Y448" s="18"/>
      <c r="Z448" s="18">
        <v>1049.46</v>
      </c>
      <c r="AA448" s="18"/>
      <c r="AB448" s="14">
        <f t="shared" si="189"/>
        <v>0</v>
      </c>
      <c r="AC448" s="14">
        <f t="shared" si="190"/>
        <v>0</v>
      </c>
      <c r="AD448" s="14">
        <f t="shared" si="191"/>
        <v>0</v>
      </c>
      <c r="AE448" s="14">
        <f t="shared" si="192"/>
        <v>0</v>
      </c>
      <c r="AF448" s="14">
        <f t="shared" si="193"/>
        <v>0</v>
      </c>
      <c r="AG448" s="14">
        <f t="shared" si="194"/>
        <v>0</v>
      </c>
      <c r="AH448" s="14">
        <f t="shared" si="195"/>
        <v>0</v>
      </c>
      <c r="AI448" s="14">
        <f t="shared" si="196"/>
        <v>0</v>
      </c>
      <c r="AJ448" s="14">
        <f t="shared" si="197"/>
        <v>0</v>
      </c>
      <c r="AK448" s="14">
        <f t="shared" si="198"/>
        <v>0</v>
      </c>
      <c r="AL448" s="14">
        <f t="shared" si="199"/>
        <v>0</v>
      </c>
      <c r="AM448" s="14">
        <f t="shared" si="200"/>
        <v>0</v>
      </c>
      <c r="AN448" s="14">
        <f t="shared" si="201"/>
        <v>0</v>
      </c>
      <c r="AO448" s="14">
        <f t="shared" si="202"/>
        <v>0.02</v>
      </c>
      <c r="AP448" s="14">
        <f t="shared" si="203"/>
        <v>0</v>
      </c>
      <c r="AQ448" s="25">
        <f t="shared" si="208"/>
        <v>0.02</v>
      </c>
      <c r="AR448" s="27">
        <f t="shared" si="209"/>
        <v>0</v>
      </c>
      <c r="AS448" s="27">
        <f t="shared" si="210"/>
        <v>0</v>
      </c>
      <c r="AT448" s="27">
        <f t="shared" si="211"/>
        <v>1049.46</v>
      </c>
      <c r="AU448" s="30"/>
      <c r="AV448" s="30"/>
      <c r="AW448" s="30">
        <f t="shared" si="215"/>
        <v>6296.76</v>
      </c>
      <c r="AX448" s="36">
        <f t="shared" si="205"/>
        <v>0</v>
      </c>
      <c r="AY448" s="36">
        <f t="shared" si="206"/>
        <v>0</v>
      </c>
      <c r="AZ448" s="36">
        <f t="shared" si="207"/>
        <v>5247.3</v>
      </c>
    </row>
    <row r="449" spans="1:52" ht="14.45" x14ac:dyDescent="0.3">
      <c r="A449" s="5" t="s">
        <v>7</v>
      </c>
      <c r="B449" s="5" t="s">
        <v>8</v>
      </c>
      <c r="C449" s="5"/>
      <c r="D449" s="2" t="s">
        <v>541</v>
      </c>
      <c r="E449" s="2" t="s">
        <v>542</v>
      </c>
      <c r="F449" s="2" t="s">
        <v>16</v>
      </c>
      <c r="G449" s="2" t="s">
        <v>17</v>
      </c>
      <c r="H449" s="2" t="s">
        <v>13</v>
      </c>
      <c r="I449" s="18">
        <v>122000</v>
      </c>
      <c r="J449" s="18">
        <v>8399.48</v>
      </c>
      <c r="K449" s="18">
        <v>7319.8</v>
      </c>
      <c r="L449" s="18">
        <v>1079.68</v>
      </c>
      <c r="M449" s="18"/>
      <c r="N449" s="18">
        <v>914.98</v>
      </c>
      <c r="O449" s="18"/>
      <c r="P449" s="18"/>
      <c r="Q449" s="18"/>
      <c r="R449" s="18"/>
      <c r="S449" s="18"/>
      <c r="T449" s="18"/>
      <c r="U449" s="18"/>
      <c r="V449" s="18"/>
      <c r="W449" s="18"/>
      <c r="X449" s="18"/>
      <c r="Y449" s="18"/>
      <c r="Z449" s="18">
        <v>164.7</v>
      </c>
      <c r="AA449" s="18"/>
      <c r="AB449" s="14">
        <f t="shared" si="189"/>
        <v>0</v>
      </c>
      <c r="AC449" s="14">
        <f t="shared" si="190"/>
        <v>0.125</v>
      </c>
      <c r="AD449" s="14">
        <f t="shared" si="191"/>
        <v>0</v>
      </c>
      <c r="AE449" s="14">
        <f t="shared" si="192"/>
        <v>0</v>
      </c>
      <c r="AF449" s="14">
        <f t="shared" si="193"/>
        <v>0</v>
      </c>
      <c r="AG449" s="14">
        <f t="shared" si="194"/>
        <v>0</v>
      </c>
      <c r="AH449" s="14">
        <f t="shared" si="195"/>
        <v>0</v>
      </c>
      <c r="AI449" s="14">
        <f t="shared" si="196"/>
        <v>0</v>
      </c>
      <c r="AJ449" s="14">
        <f t="shared" si="197"/>
        <v>0</v>
      </c>
      <c r="AK449" s="14">
        <f t="shared" si="198"/>
        <v>0</v>
      </c>
      <c r="AL449" s="14">
        <f t="shared" si="199"/>
        <v>0</v>
      </c>
      <c r="AM449" s="14">
        <f t="shared" si="200"/>
        <v>0</v>
      </c>
      <c r="AN449" s="14">
        <f t="shared" si="201"/>
        <v>0</v>
      </c>
      <c r="AO449" s="14">
        <f t="shared" si="202"/>
        <v>0.02</v>
      </c>
      <c r="AP449" s="14">
        <f t="shared" si="203"/>
        <v>0</v>
      </c>
      <c r="AQ449" s="25">
        <f t="shared" si="208"/>
        <v>0.14499999999999999</v>
      </c>
      <c r="AR449" s="27">
        <f t="shared" si="209"/>
        <v>914.97500000000002</v>
      </c>
      <c r="AS449" s="27">
        <f t="shared" si="210"/>
        <v>0</v>
      </c>
      <c r="AT449" s="27">
        <f t="shared" si="211"/>
        <v>146.39600000000002</v>
      </c>
      <c r="AU449" s="30"/>
      <c r="AV449" s="30"/>
      <c r="AW449" s="30">
        <f t="shared" si="215"/>
        <v>878.37599999999998</v>
      </c>
      <c r="AX449" s="36">
        <f t="shared" si="205"/>
        <v>-914.97500000000002</v>
      </c>
      <c r="AY449" s="36">
        <f t="shared" si="206"/>
        <v>0</v>
      </c>
      <c r="AZ449" s="36">
        <f t="shared" si="207"/>
        <v>731.98</v>
      </c>
    </row>
    <row r="450" spans="1:52" x14ac:dyDescent="0.25">
      <c r="A450" s="5" t="s">
        <v>7</v>
      </c>
      <c r="B450" s="5" t="s">
        <v>8</v>
      </c>
      <c r="C450" s="5" t="s">
        <v>1356</v>
      </c>
      <c r="D450" s="2" t="s">
        <v>543</v>
      </c>
      <c r="E450" s="2" t="s">
        <v>78</v>
      </c>
      <c r="F450" s="2" t="s">
        <v>11</v>
      </c>
      <c r="G450" s="2" t="s">
        <v>12</v>
      </c>
      <c r="H450" s="2" t="s">
        <v>13</v>
      </c>
      <c r="I450" s="18">
        <v>2457.6</v>
      </c>
      <c r="J450" s="18">
        <v>203073.8</v>
      </c>
      <c r="K450" s="18">
        <v>195263.27000000002</v>
      </c>
      <c r="L450" s="18">
        <v>7810.5300000000007</v>
      </c>
      <c r="M450" s="18"/>
      <c r="N450" s="18"/>
      <c r="O450" s="18"/>
      <c r="P450" s="18"/>
      <c r="Q450" s="18"/>
      <c r="R450" s="18"/>
      <c r="S450" s="18">
        <v>7810.5300000000007</v>
      </c>
      <c r="T450" s="18"/>
      <c r="U450" s="18"/>
      <c r="V450" s="18"/>
      <c r="W450" s="18"/>
      <c r="X450" s="18"/>
      <c r="Y450" s="18"/>
      <c r="Z450" s="18"/>
      <c r="AA450" s="18"/>
      <c r="AB450" s="14">
        <f t="shared" si="189"/>
        <v>0</v>
      </c>
      <c r="AC450" s="14">
        <f t="shared" si="190"/>
        <v>0</v>
      </c>
      <c r="AD450" s="14">
        <f t="shared" si="191"/>
        <v>0</v>
      </c>
      <c r="AE450" s="14">
        <f t="shared" si="192"/>
        <v>0</v>
      </c>
      <c r="AF450" s="14">
        <f t="shared" si="193"/>
        <v>0</v>
      </c>
      <c r="AG450" s="14">
        <f t="shared" si="194"/>
        <v>0</v>
      </c>
      <c r="AH450" s="14">
        <f t="shared" si="195"/>
        <v>0.04</v>
      </c>
      <c r="AI450" s="14">
        <f t="shared" si="196"/>
        <v>0</v>
      </c>
      <c r="AJ450" s="14">
        <f t="shared" si="197"/>
        <v>0</v>
      </c>
      <c r="AK450" s="14">
        <f t="shared" si="198"/>
        <v>0</v>
      </c>
      <c r="AL450" s="14">
        <f t="shared" si="199"/>
        <v>0</v>
      </c>
      <c r="AM450" s="14">
        <f t="shared" si="200"/>
        <v>0</v>
      </c>
      <c r="AN450" s="14">
        <f t="shared" si="201"/>
        <v>0</v>
      </c>
      <c r="AO450" s="14">
        <f t="shared" si="202"/>
        <v>0</v>
      </c>
      <c r="AP450" s="14">
        <f t="shared" si="203"/>
        <v>0</v>
      </c>
      <c r="AQ450" s="25">
        <f t="shared" si="208"/>
        <v>0.04</v>
      </c>
      <c r="AR450" s="27">
        <f t="shared" si="209"/>
        <v>0</v>
      </c>
      <c r="AS450" s="27">
        <f t="shared" si="210"/>
        <v>7810.5308000000005</v>
      </c>
      <c r="AT450" s="27">
        <f t="shared" si="211"/>
        <v>0</v>
      </c>
      <c r="AU450" s="30">
        <f t="shared" ref="AU450:AU458" si="216">K450*$AU$2</f>
        <v>11715.796200000001</v>
      </c>
      <c r="AV450" s="30">
        <f t="shared" ref="AV450:AV458" si="217">K450*$AV$2</f>
        <v>11715.796200000001</v>
      </c>
      <c r="AW450" s="30"/>
      <c r="AX450" s="36">
        <f t="shared" si="205"/>
        <v>11715.796200000001</v>
      </c>
      <c r="AY450" s="36">
        <f t="shared" si="206"/>
        <v>3905.2654000000002</v>
      </c>
      <c r="AZ450" s="36">
        <f t="shared" si="207"/>
        <v>0</v>
      </c>
    </row>
    <row r="451" spans="1:52" x14ac:dyDescent="0.25">
      <c r="A451" s="5" t="s">
        <v>7</v>
      </c>
      <c r="B451" s="5" t="s">
        <v>8</v>
      </c>
      <c r="C451" s="5" t="s">
        <v>1356</v>
      </c>
      <c r="D451" s="2" t="s">
        <v>543</v>
      </c>
      <c r="E451" s="2" t="s">
        <v>544</v>
      </c>
      <c r="F451" s="2" t="s">
        <v>11</v>
      </c>
      <c r="G451" s="2" t="s">
        <v>12</v>
      </c>
      <c r="H451" s="2" t="s">
        <v>13</v>
      </c>
      <c r="I451" s="18">
        <v>4565</v>
      </c>
      <c r="J451" s="18">
        <v>379807.8</v>
      </c>
      <c r="K451" s="18">
        <v>365199.81</v>
      </c>
      <c r="L451" s="18">
        <v>14607.990000000002</v>
      </c>
      <c r="M451" s="18"/>
      <c r="N451" s="18"/>
      <c r="O451" s="18"/>
      <c r="P451" s="18"/>
      <c r="Q451" s="18"/>
      <c r="R451" s="18"/>
      <c r="S451" s="18">
        <v>14607.990000000002</v>
      </c>
      <c r="T451" s="18"/>
      <c r="U451" s="18"/>
      <c r="V451" s="18"/>
      <c r="W451" s="18"/>
      <c r="X451" s="18"/>
      <c r="Y451" s="18"/>
      <c r="Z451" s="18"/>
      <c r="AA451" s="18"/>
      <c r="AB451" s="14">
        <f t="shared" si="189"/>
        <v>0</v>
      </c>
      <c r="AC451" s="14">
        <f t="shared" si="190"/>
        <v>0</v>
      </c>
      <c r="AD451" s="14">
        <f t="shared" si="191"/>
        <v>0</v>
      </c>
      <c r="AE451" s="14">
        <f t="shared" si="192"/>
        <v>0</v>
      </c>
      <c r="AF451" s="14">
        <f t="shared" si="193"/>
        <v>0</v>
      </c>
      <c r="AG451" s="14">
        <f t="shared" si="194"/>
        <v>0</v>
      </c>
      <c r="AH451" s="14">
        <f t="shared" si="195"/>
        <v>0.04</v>
      </c>
      <c r="AI451" s="14">
        <f t="shared" si="196"/>
        <v>0</v>
      </c>
      <c r="AJ451" s="14">
        <f t="shared" si="197"/>
        <v>0</v>
      </c>
      <c r="AK451" s="14">
        <f t="shared" si="198"/>
        <v>0</v>
      </c>
      <c r="AL451" s="14">
        <f t="shared" si="199"/>
        <v>0</v>
      </c>
      <c r="AM451" s="14">
        <f t="shared" si="200"/>
        <v>0</v>
      </c>
      <c r="AN451" s="14">
        <f t="shared" si="201"/>
        <v>0</v>
      </c>
      <c r="AO451" s="14">
        <f t="shared" si="202"/>
        <v>0</v>
      </c>
      <c r="AP451" s="14">
        <f t="shared" si="203"/>
        <v>0</v>
      </c>
      <c r="AQ451" s="25">
        <f t="shared" si="208"/>
        <v>0.04</v>
      </c>
      <c r="AR451" s="27">
        <f t="shared" si="209"/>
        <v>0</v>
      </c>
      <c r="AS451" s="27">
        <f t="shared" si="210"/>
        <v>14607.992400000001</v>
      </c>
      <c r="AT451" s="27">
        <f t="shared" si="211"/>
        <v>0</v>
      </c>
      <c r="AU451" s="30">
        <f t="shared" si="216"/>
        <v>21911.988600000001</v>
      </c>
      <c r="AV451" s="30">
        <f t="shared" si="217"/>
        <v>21911.988600000001</v>
      </c>
      <c r="AW451" s="30"/>
      <c r="AX451" s="36">
        <f t="shared" si="205"/>
        <v>21911.988600000001</v>
      </c>
      <c r="AY451" s="36">
        <f t="shared" si="206"/>
        <v>7303.9961999999996</v>
      </c>
      <c r="AZ451" s="36">
        <f t="shared" si="207"/>
        <v>0</v>
      </c>
    </row>
    <row r="452" spans="1:52" ht="14.45" x14ac:dyDescent="0.3">
      <c r="A452" s="5" t="s">
        <v>7</v>
      </c>
      <c r="B452" s="5" t="s">
        <v>8</v>
      </c>
      <c r="C452" s="5" t="s">
        <v>1356</v>
      </c>
      <c r="D452" s="2" t="s">
        <v>545</v>
      </c>
      <c r="E452" s="2" t="s">
        <v>544</v>
      </c>
      <c r="F452" s="2" t="s">
        <v>11</v>
      </c>
      <c r="G452" s="2" t="s">
        <v>12</v>
      </c>
      <c r="H452" s="2" t="s">
        <v>13</v>
      </c>
      <c r="I452" s="18">
        <v>1358</v>
      </c>
      <c r="J452" s="18">
        <v>106670</v>
      </c>
      <c r="K452" s="18">
        <v>102567.31</v>
      </c>
      <c r="L452" s="18">
        <v>4102.6900000000005</v>
      </c>
      <c r="M452" s="18"/>
      <c r="N452" s="18"/>
      <c r="O452" s="18"/>
      <c r="P452" s="18"/>
      <c r="Q452" s="18"/>
      <c r="R452" s="18"/>
      <c r="S452" s="18">
        <v>4102.6900000000005</v>
      </c>
      <c r="T452" s="18"/>
      <c r="U452" s="18"/>
      <c r="V452" s="18"/>
      <c r="W452" s="18"/>
      <c r="X452" s="18"/>
      <c r="Y452" s="18"/>
      <c r="Z452" s="18"/>
      <c r="AA452" s="18"/>
      <c r="AB452" s="14">
        <f t="shared" si="189"/>
        <v>0</v>
      </c>
      <c r="AC452" s="14">
        <f t="shared" si="190"/>
        <v>0</v>
      </c>
      <c r="AD452" s="14">
        <f t="shared" si="191"/>
        <v>0</v>
      </c>
      <c r="AE452" s="14">
        <f t="shared" si="192"/>
        <v>0</v>
      </c>
      <c r="AF452" s="14">
        <f t="shared" si="193"/>
        <v>0</v>
      </c>
      <c r="AG452" s="14">
        <f t="shared" si="194"/>
        <v>0</v>
      </c>
      <c r="AH452" s="14">
        <f t="shared" si="195"/>
        <v>0.04</v>
      </c>
      <c r="AI452" s="14">
        <f t="shared" si="196"/>
        <v>0</v>
      </c>
      <c r="AJ452" s="14">
        <f t="shared" si="197"/>
        <v>0</v>
      </c>
      <c r="AK452" s="14">
        <f t="shared" si="198"/>
        <v>0</v>
      </c>
      <c r="AL452" s="14">
        <f t="shared" si="199"/>
        <v>0</v>
      </c>
      <c r="AM452" s="14">
        <f t="shared" si="200"/>
        <v>0</v>
      </c>
      <c r="AN452" s="14">
        <f t="shared" si="201"/>
        <v>0</v>
      </c>
      <c r="AO452" s="14">
        <f t="shared" si="202"/>
        <v>0</v>
      </c>
      <c r="AP452" s="14">
        <f t="shared" si="203"/>
        <v>0</v>
      </c>
      <c r="AQ452" s="25">
        <f t="shared" si="208"/>
        <v>0.04</v>
      </c>
      <c r="AR452" s="27">
        <f t="shared" si="209"/>
        <v>0</v>
      </c>
      <c r="AS452" s="27">
        <f t="shared" si="210"/>
        <v>4102.6923999999999</v>
      </c>
      <c r="AT452" s="27">
        <f t="shared" si="211"/>
        <v>0</v>
      </c>
      <c r="AU452" s="30">
        <f t="shared" si="216"/>
        <v>6154.0385999999999</v>
      </c>
      <c r="AV452" s="30">
        <f t="shared" si="217"/>
        <v>6154.0385999999999</v>
      </c>
      <c r="AW452" s="30"/>
      <c r="AX452" s="36">
        <f t="shared" si="205"/>
        <v>6154.0385999999999</v>
      </c>
      <c r="AY452" s="36">
        <f t="shared" si="206"/>
        <v>2051.3462</v>
      </c>
      <c r="AZ452" s="36">
        <f t="shared" si="207"/>
        <v>0</v>
      </c>
    </row>
    <row r="453" spans="1:52" x14ac:dyDescent="0.25">
      <c r="A453" s="5" t="s">
        <v>7</v>
      </c>
      <c r="B453" s="5" t="s">
        <v>8</v>
      </c>
      <c r="C453" s="5" t="s">
        <v>1356</v>
      </c>
      <c r="D453" s="2" t="s">
        <v>546</v>
      </c>
      <c r="E453" s="2" t="s">
        <v>78</v>
      </c>
      <c r="F453" s="2" t="s">
        <v>11</v>
      </c>
      <c r="G453" s="2" t="s">
        <v>12</v>
      </c>
      <c r="H453" s="2" t="s">
        <v>13</v>
      </c>
      <c r="I453" s="18">
        <v>1705</v>
      </c>
      <c r="J453" s="18">
        <v>140795</v>
      </c>
      <c r="K453" s="18">
        <v>135379.81</v>
      </c>
      <c r="L453" s="18">
        <v>5415.1900000000005</v>
      </c>
      <c r="M453" s="18"/>
      <c r="N453" s="18"/>
      <c r="O453" s="18"/>
      <c r="P453" s="18"/>
      <c r="Q453" s="18"/>
      <c r="R453" s="18"/>
      <c r="S453" s="18">
        <v>5415.1900000000005</v>
      </c>
      <c r="T453" s="18"/>
      <c r="U453" s="18"/>
      <c r="V453" s="18"/>
      <c r="W453" s="18"/>
      <c r="X453" s="18"/>
      <c r="Y453" s="18"/>
      <c r="Z453" s="18"/>
      <c r="AA453" s="18"/>
      <c r="AB453" s="14">
        <f t="shared" ref="AB453:AB516" si="218">IF(M453&gt;0,M$4,0)</f>
        <v>0</v>
      </c>
      <c r="AC453" s="14">
        <f t="shared" ref="AC453:AC516" si="219">IF(N453&gt;0,N$4,0)</f>
        <v>0</v>
      </c>
      <c r="AD453" s="14">
        <f t="shared" ref="AD453:AD516" si="220">IF(O453&gt;0,O$4,0)</f>
        <v>0</v>
      </c>
      <c r="AE453" s="14">
        <f t="shared" ref="AE453:AE516" si="221">IF(P453&gt;0,P$4,0)</f>
        <v>0</v>
      </c>
      <c r="AF453" s="14">
        <f t="shared" ref="AF453:AF516" si="222">IF(Q453&gt;0,Q$4,0)</f>
        <v>0</v>
      </c>
      <c r="AG453" s="14">
        <f t="shared" ref="AG453:AG516" si="223">IF(R453&gt;0,R$4,0)</f>
        <v>0</v>
      </c>
      <c r="AH453" s="14">
        <f t="shared" ref="AH453:AH516" si="224">IF(S453&gt;0,S$4,0)</f>
        <v>0.04</v>
      </c>
      <c r="AI453" s="14">
        <f t="shared" ref="AI453:AI516" si="225">IF(T453&gt;0,T$4,0)</f>
        <v>0</v>
      </c>
      <c r="AJ453" s="14">
        <f t="shared" ref="AJ453:AJ516" si="226">IF(U453&gt;0,U$4,0)</f>
        <v>0</v>
      </c>
      <c r="AK453" s="14">
        <f t="shared" ref="AK453:AK516" si="227">IF(V453&gt;0,V$4,0)</f>
        <v>0</v>
      </c>
      <c r="AL453" s="14">
        <f t="shared" ref="AL453:AL516" si="228">IF(W453&gt;0,W$4,0)</f>
        <v>0</v>
      </c>
      <c r="AM453" s="14">
        <f t="shared" ref="AM453:AM516" si="229">IF(X453&gt;0,X$4,0)</f>
        <v>0</v>
      </c>
      <c r="AN453" s="14">
        <f t="shared" ref="AN453:AN516" si="230">IF(Y453&gt;0,Y$4,0)</f>
        <v>0</v>
      </c>
      <c r="AO453" s="14">
        <f t="shared" ref="AO453:AO516" si="231">IF(Z453&gt;0,Z$4,0)</f>
        <v>0</v>
      </c>
      <c r="AP453" s="14">
        <f t="shared" ref="AP453:AP516" si="232">IF(AA453&gt;0,AA$4,0)</f>
        <v>0</v>
      </c>
      <c r="AQ453" s="25">
        <f t="shared" si="208"/>
        <v>0.04</v>
      </c>
      <c r="AR453" s="27">
        <f t="shared" si="209"/>
        <v>0</v>
      </c>
      <c r="AS453" s="27">
        <f t="shared" si="210"/>
        <v>5415.1923999999999</v>
      </c>
      <c r="AT453" s="27">
        <f t="shared" si="211"/>
        <v>0</v>
      </c>
      <c r="AU453" s="30">
        <f t="shared" si="216"/>
        <v>8122.7885999999999</v>
      </c>
      <c r="AV453" s="30">
        <f t="shared" si="217"/>
        <v>8122.7885999999999</v>
      </c>
      <c r="AW453" s="30"/>
      <c r="AX453" s="36">
        <f t="shared" ref="AX453:AX516" si="233">AU453-AR453</f>
        <v>8122.7885999999999</v>
      </c>
      <c r="AY453" s="36">
        <f t="shared" ref="AY453:AY516" si="234">AV453-AS453</f>
        <v>2707.5962</v>
      </c>
      <c r="AZ453" s="36">
        <f t="shared" ref="AZ453:AZ516" si="235">AW453-AT453</f>
        <v>0</v>
      </c>
    </row>
    <row r="454" spans="1:52" x14ac:dyDescent="0.25">
      <c r="A454" s="5" t="s">
        <v>7</v>
      </c>
      <c r="B454" s="5" t="s">
        <v>8</v>
      </c>
      <c r="C454" s="5" t="s">
        <v>1356</v>
      </c>
      <c r="D454" s="2" t="s">
        <v>546</v>
      </c>
      <c r="E454" s="2" t="s">
        <v>544</v>
      </c>
      <c r="F454" s="2" t="s">
        <v>11</v>
      </c>
      <c r="G454" s="2" t="s">
        <v>12</v>
      </c>
      <c r="H454" s="2" t="s">
        <v>13</v>
      </c>
      <c r="I454" s="18">
        <v>4465</v>
      </c>
      <c r="J454" s="18">
        <v>371487.2</v>
      </c>
      <c r="K454" s="18">
        <v>357199.24</v>
      </c>
      <c r="L454" s="18">
        <v>14287.96</v>
      </c>
      <c r="M454" s="18"/>
      <c r="N454" s="18"/>
      <c r="O454" s="18"/>
      <c r="P454" s="18"/>
      <c r="Q454" s="18"/>
      <c r="R454" s="18"/>
      <c r="S454" s="18">
        <v>14287.96</v>
      </c>
      <c r="T454" s="18"/>
      <c r="U454" s="18"/>
      <c r="V454" s="18"/>
      <c r="W454" s="18"/>
      <c r="X454" s="18"/>
      <c r="Y454" s="18"/>
      <c r="Z454" s="18"/>
      <c r="AA454" s="18"/>
      <c r="AB454" s="14">
        <f t="shared" si="218"/>
        <v>0</v>
      </c>
      <c r="AC454" s="14">
        <f t="shared" si="219"/>
        <v>0</v>
      </c>
      <c r="AD454" s="14">
        <f t="shared" si="220"/>
        <v>0</v>
      </c>
      <c r="AE454" s="14">
        <f t="shared" si="221"/>
        <v>0</v>
      </c>
      <c r="AF454" s="14">
        <f t="shared" si="222"/>
        <v>0</v>
      </c>
      <c r="AG454" s="14">
        <f t="shared" si="223"/>
        <v>0</v>
      </c>
      <c r="AH454" s="14">
        <f t="shared" si="224"/>
        <v>0.04</v>
      </c>
      <c r="AI454" s="14">
        <f t="shared" si="225"/>
        <v>0</v>
      </c>
      <c r="AJ454" s="14">
        <f t="shared" si="226"/>
        <v>0</v>
      </c>
      <c r="AK454" s="14">
        <f t="shared" si="227"/>
        <v>0</v>
      </c>
      <c r="AL454" s="14">
        <f t="shared" si="228"/>
        <v>0</v>
      </c>
      <c r="AM454" s="14">
        <f t="shared" si="229"/>
        <v>0</v>
      </c>
      <c r="AN454" s="14">
        <f t="shared" si="230"/>
        <v>0</v>
      </c>
      <c r="AO454" s="14">
        <f t="shared" si="231"/>
        <v>0</v>
      </c>
      <c r="AP454" s="14">
        <f t="shared" si="232"/>
        <v>0</v>
      </c>
      <c r="AQ454" s="25">
        <f t="shared" ref="AQ454:AQ517" si="236">SUM(AB454:AP454)</f>
        <v>0.04</v>
      </c>
      <c r="AR454" s="27">
        <f t="shared" ref="AR454:AR517" si="237">SUM(AB454:AG454)*K454</f>
        <v>0</v>
      </c>
      <c r="AS454" s="27">
        <f t="shared" ref="AS454:AS517" si="238">SUM(AH454:AM454)*K454</f>
        <v>14287.9696</v>
      </c>
      <c r="AT454" s="27">
        <f t="shared" ref="AT454:AT517" si="239">SUM(AN454:AP454)*K454</f>
        <v>0</v>
      </c>
      <c r="AU454" s="30">
        <f t="shared" si="216"/>
        <v>21431.954399999999</v>
      </c>
      <c r="AV454" s="30">
        <f t="shared" si="217"/>
        <v>21431.954399999999</v>
      </c>
      <c r="AW454" s="30"/>
      <c r="AX454" s="36">
        <f t="shared" si="233"/>
        <v>21431.954399999999</v>
      </c>
      <c r="AY454" s="36">
        <f t="shared" si="234"/>
        <v>7143.9847999999984</v>
      </c>
      <c r="AZ454" s="36">
        <f t="shared" si="235"/>
        <v>0</v>
      </c>
    </row>
    <row r="455" spans="1:52" ht="14.45" x14ac:dyDescent="0.3">
      <c r="A455" s="5" t="s">
        <v>7</v>
      </c>
      <c r="B455" s="5" t="s">
        <v>8</v>
      </c>
      <c r="C455" s="5" t="s">
        <v>1356</v>
      </c>
      <c r="D455" s="2" t="s">
        <v>547</v>
      </c>
      <c r="E455" s="2" t="s">
        <v>544</v>
      </c>
      <c r="F455" s="2" t="s">
        <v>11</v>
      </c>
      <c r="G455" s="2" t="s">
        <v>12</v>
      </c>
      <c r="H455" s="2" t="s">
        <v>13</v>
      </c>
      <c r="I455" s="18">
        <v>489</v>
      </c>
      <c r="J455" s="18">
        <v>53398.8</v>
      </c>
      <c r="K455" s="18">
        <v>51345</v>
      </c>
      <c r="L455" s="18">
        <v>2053.8000000000002</v>
      </c>
      <c r="M455" s="18"/>
      <c r="N455" s="18"/>
      <c r="O455" s="18"/>
      <c r="P455" s="18"/>
      <c r="Q455" s="18"/>
      <c r="R455" s="18"/>
      <c r="S455" s="18">
        <v>2053.8000000000002</v>
      </c>
      <c r="T455" s="18"/>
      <c r="U455" s="18"/>
      <c r="V455" s="18"/>
      <c r="W455" s="18"/>
      <c r="X455" s="18"/>
      <c r="Y455" s="18"/>
      <c r="Z455" s="18"/>
      <c r="AA455" s="18"/>
      <c r="AB455" s="14">
        <f t="shared" si="218"/>
        <v>0</v>
      </c>
      <c r="AC455" s="14">
        <f t="shared" si="219"/>
        <v>0</v>
      </c>
      <c r="AD455" s="14">
        <f t="shared" si="220"/>
        <v>0</v>
      </c>
      <c r="AE455" s="14">
        <f t="shared" si="221"/>
        <v>0</v>
      </c>
      <c r="AF455" s="14">
        <f t="shared" si="222"/>
        <v>0</v>
      </c>
      <c r="AG455" s="14">
        <f t="shared" si="223"/>
        <v>0</v>
      </c>
      <c r="AH455" s="14">
        <f t="shared" si="224"/>
        <v>0.04</v>
      </c>
      <c r="AI455" s="14">
        <f t="shared" si="225"/>
        <v>0</v>
      </c>
      <c r="AJ455" s="14">
        <f t="shared" si="226"/>
        <v>0</v>
      </c>
      <c r="AK455" s="14">
        <f t="shared" si="227"/>
        <v>0</v>
      </c>
      <c r="AL455" s="14">
        <f t="shared" si="228"/>
        <v>0</v>
      </c>
      <c r="AM455" s="14">
        <f t="shared" si="229"/>
        <v>0</v>
      </c>
      <c r="AN455" s="14">
        <f t="shared" si="230"/>
        <v>0</v>
      </c>
      <c r="AO455" s="14">
        <f t="shared" si="231"/>
        <v>0</v>
      </c>
      <c r="AP455" s="14">
        <f t="shared" si="232"/>
        <v>0</v>
      </c>
      <c r="AQ455" s="25">
        <f t="shared" si="236"/>
        <v>0.04</v>
      </c>
      <c r="AR455" s="27">
        <f t="shared" si="237"/>
        <v>0</v>
      </c>
      <c r="AS455" s="27">
        <f t="shared" si="238"/>
        <v>2053.8000000000002</v>
      </c>
      <c r="AT455" s="27">
        <f t="shared" si="239"/>
        <v>0</v>
      </c>
      <c r="AU455" s="30">
        <f t="shared" si="216"/>
        <v>3080.7</v>
      </c>
      <c r="AV455" s="30">
        <f t="shared" si="217"/>
        <v>3080.7</v>
      </c>
      <c r="AW455" s="30"/>
      <c r="AX455" s="36">
        <f t="shared" si="233"/>
        <v>3080.7</v>
      </c>
      <c r="AY455" s="36">
        <f t="shared" si="234"/>
        <v>1026.8999999999996</v>
      </c>
      <c r="AZ455" s="36">
        <f t="shared" si="235"/>
        <v>0</v>
      </c>
    </row>
    <row r="456" spans="1:52" ht="14.45" x14ac:dyDescent="0.3">
      <c r="A456" s="5" t="s">
        <v>7</v>
      </c>
      <c r="B456" s="5" t="s">
        <v>8</v>
      </c>
      <c r="C456" s="5" t="s">
        <v>1356</v>
      </c>
      <c r="D456" s="2" t="s">
        <v>548</v>
      </c>
      <c r="E456" s="2" t="s">
        <v>544</v>
      </c>
      <c r="F456" s="2" t="s">
        <v>11</v>
      </c>
      <c r="G456" s="2" t="s">
        <v>12</v>
      </c>
      <c r="H456" s="2" t="s">
        <v>13</v>
      </c>
      <c r="I456" s="18">
        <v>290</v>
      </c>
      <c r="J456" s="18">
        <v>24599.260000000002</v>
      </c>
      <c r="K456" s="18">
        <v>21025</v>
      </c>
      <c r="L456" s="18">
        <v>3574.26</v>
      </c>
      <c r="M456" s="18"/>
      <c r="N456" s="18">
        <v>2628.13</v>
      </c>
      <c r="O456" s="18"/>
      <c r="P456" s="18"/>
      <c r="Q456" s="18"/>
      <c r="R456" s="18"/>
      <c r="S456" s="18">
        <v>946.13</v>
      </c>
      <c r="T456" s="18"/>
      <c r="U456" s="18"/>
      <c r="V456" s="18"/>
      <c r="W456" s="18"/>
      <c r="X456" s="18"/>
      <c r="Y456" s="18"/>
      <c r="Z456" s="18"/>
      <c r="AA456" s="18"/>
      <c r="AB456" s="14">
        <f t="shared" si="218"/>
        <v>0</v>
      </c>
      <c r="AC456" s="14">
        <f t="shared" si="219"/>
        <v>0.125</v>
      </c>
      <c r="AD456" s="14">
        <f t="shared" si="220"/>
        <v>0</v>
      </c>
      <c r="AE456" s="14">
        <f t="shared" si="221"/>
        <v>0</v>
      </c>
      <c r="AF456" s="14">
        <f t="shared" si="222"/>
        <v>0</v>
      </c>
      <c r="AG456" s="14">
        <f t="shared" si="223"/>
        <v>0</v>
      </c>
      <c r="AH456" s="14">
        <f t="shared" si="224"/>
        <v>0.04</v>
      </c>
      <c r="AI456" s="14">
        <f t="shared" si="225"/>
        <v>0</v>
      </c>
      <c r="AJ456" s="14">
        <f t="shared" si="226"/>
        <v>0</v>
      </c>
      <c r="AK456" s="14">
        <f t="shared" si="227"/>
        <v>0</v>
      </c>
      <c r="AL456" s="14">
        <f t="shared" si="228"/>
        <v>0</v>
      </c>
      <c r="AM456" s="14">
        <f t="shared" si="229"/>
        <v>0</v>
      </c>
      <c r="AN456" s="14">
        <f t="shared" si="230"/>
        <v>0</v>
      </c>
      <c r="AO456" s="14">
        <f t="shared" si="231"/>
        <v>0</v>
      </c>
      <c r="AP456" s="14">
        <f t="shared" si="232"/>
        <v>0</v>
      </c>
      <c r="AQ456" s="25">
        <f t="shared" si="236"/>
        <v>0.16500000000000001</v>
      </c>
      <c r="AR456" s="27">
        <f t="shared" si="237"/>
        <v>2628.125</v>
      </c>
      <c r="AS456" s="27">
        <f t="shared" si="238"/>
        <v>841</v>
      </c>
      <c r="AT456" s="27">
        <f t="shared" si="239"/>
        <v>0</v>
      </c>
      <c r="AU456" s="30">
        <f t="shared" si="216"/>
        <v>1261.5</v>
      </c>
      <c r="AV456" s="30">
        <f t="shared" si="217"/>
        <v>1261.5</v>
      </c>
      <c r="AW456" s="30"/>
      <c r="AX456" s="36">
        <f t="shared" si="233"/>
        <v>-1366.625</v>
      </c>
      <c r="AY456" s="36">
        <f t="shared" si="234"/>
        <v>420.5</v>
      </c>
      <c r="AZ456" s="36">
        <f t="shared" si="235"/>
        <v>0</v>
      </c>
    </row>
    <row r="457" spans="1:52" ht="14.45" x14ac:dyDescent="0.3">
      <c r="A457" s="5" t="s">
        <v>7</v>
      </c>
      <c r="B457" s="5" t="s">
        <v>8</v>
      </c>
      <c r="C457" s="5" t="s">
        <v>1356</v>
      </c>
      <c r="D457" s="2" t="s">
        <v>549</v>
      </c>
      <c r="E457" s="2" t="s">
        <v>78</v>
      </c>
      <c r="F457" s="2" t="s">
        <v>11</v>
      </c>
      <c r="G457" s="2" t="s">
        <v>12</v>
      </c>
      <c r="H457" s="2" t="s">
        <v>13</v>
      </c>
      <c r="I457" s="18">
        <v>18982.300000000003</v>
      </c>
      <c r="J457" s="18">
        <v>1496404.3800000001</v>
      </c>
      <c r="K457" s="18">
        <v>1438850.37</v>
      </c>
      <c r="L457" s="18">
        <v>57554.01</v>
      </c>
      <c r="M457" s="18"/>
      <c r="N457" s="18"/>
      <c r="O457" s="18"/>
      <c r="P457" s="18"/>
      <c r="Q457" s="18"/>
      <c r="R457" s="18"/>
      <c r="S457" s="18">
        <v>57554.01</v>
      </c>
      <c r="T457" s="18"/>
      <c r="U457" s="18"/>
      <c r="V457" s="18"/>
      <c r="W457" s="18"/>
      <c r="X457" s="18"/>
      <c r="Y457" s="18"/>
      <c r="Z457" s="18"/>
      <c r="AA457" s="18"/>
      <c r="AB457" s="14">
        <f t="shared" si="218"/>
        <v>0</v>
      </c>
      <c r="AC457" s="14">
        <f t="shared" si="219"/>
        <v>0</v>
      </c>
      <c r="AD457" s="14">
        <f t="shared" si="220"/>
        <v>0</v>
      </c>
      <c r="AE457" s="14">
        <f t="shared" si="221"/>
        <v>0</v>
      </c>
      <c r="AF457" s="14">
        <f t="shared" si="222"/>
        <v>0</v>
      </c>
      <c r="AG457" s="14">
        <f t="shared" si="223"/>
        <v>0</v>
      </c>
      <c r="AH457" s="14">
        <f t="shared" si="224"/>
        <v>0.04</v>
      </c>
      <c r="AI457" s="14">
        <f t="shared" si="225"/>
        <v>0</v>
      </c>
      <c r="AJ457" s="14">
        <f t="shared" si="226"/>
        <v>0</v>
      </c>
      <c r="AK457" s="14">
        <f t="shared" si="227"/>
        <v>0</v>
      </c>
      <c r="AL457" s="14">
        <f t="shared" si="228"/>
        <v>0</v>
      </c>
      <c r="AM457" s="14">
        <f t="shared" si="229"/>
        <v>0</v>
      </c>
      <c r="AN457" s="14">
        <f t="shared" si="230"/>
        <v>0</v>
      </c>
      <c r="AO457" s="14">
        <f t="shared" si="231"/>
        <v>0</v>
      </c>
      <c r="AP457" s="14">
        <f t="shared" si="232"/>
        <v>0</v>
      </c>
      <c r="AQ457" s="25">
        <f t="shared" si="236"/>
        <v>0.04</v>
      </c>
      <c r="AR457" s="27">
        <f t="shared" si="237"/>
        <v>0</v>
      </c>
      <c r="AS457" s="27">
        <f t="shared" si="238"/>
        <v>57554.014800000004</v>
      </c>
      <c r="AT457" s="27">
        <f t="shared" si="239"/>
        <v>0</v>
      </c>
      <c r="AU457" s="30">
        <f t="shared" si="216"/>
        <v>86331.022200000007</v>
      </c>
      <c r="AV457" s="30">
        <f t="shared" si="217"/>
        <v>86331.022200000007</v>
      </c>
      <c r="AW457" s="30"/>
      <c r="AX457" s="36">
        <f t="shared" si="233"/>
        <v>86331.022200000007</v>
      </c>
      <c r="AY457" s="36">
        <f t="shared" si="234"/>
        <v>28777.007400000002</v>
      </c>
      <c r="AZ457" s="36">
        <f t="shared" si="235"/>
        <v>0</v>
      </c>
    </row>
    <row r="458" spans="1:52" ht="14.45" x14ac:dyDescent="0.3">
      <c r="A458" s="5" t="s">
        <v>7</v>
      </c>
      <c r="B458" s="5" t="s">
        <v>8</v>
      </c>
      <c r="C458" s="5" t="s">
        <v>1356</v>
      </c>
      <c r="D458" s="2" t="s">
        <v>550</v>
      </c>
      <c r="E458" s="2" t="s">
        <v>544</v>
      </c>
      <c r="F458" s="2" t="s">
        <v>11</v>
      </c>
      <c r="G458" s="2" t="s">
        <v>12</v>
      </c>
      <c r="H458" s="2" t="s">
        <v>13</v>
      </c>
      <c r="I458" s="18">
        <v>977</v>
      </c>
      <c r="J458" s="18">
        <v>81286</v>
      </c>
      <c r="K458" s="18">
        <v>78159.62</v>
      </c>
      <c r="L458" s="18">
        <v>3126.38</v>
      </c>
      <c r="M458" s="18"/>
      <c r="N458" s="18"/>
      <c r="O458" s="18"/>
      <c r="P458" s="18"/>
      <c r="Q458" s="18"/>
      <c r="R458" s="18"/>
      <c r="S458" s="18">
        <v>3126.38</v>
      </c>
      <c r="T458" s="18"/>
      <c r="U458" s="18"/>
      <c r="V458" s="18"/>
      <c r="W458" s="18"/>
      <c r="X458" s="18"/>
      <c r="Y458" s="18"/>
      <c r="Z458" s="18"/>
      <c r="AA458" s="18"/>
      <c r="AB458" s="14">
        <f t="shared" si="218"/>
        <v>0</v>
      </c>
      <c r="AC458" s="14">
        <f t="shared" si="219"/>
        <v>0</v>
      </c>
      <c r="AD458" s="14">
        <f t="shared" si="220"/>
        <v>0</v>
      </c>
      <c r="AE458" s="14">
        <f t="shared" si="221"/>
        <v>0</v>
      </c>
      <c r="AF458" s="14">
        <f t="shared" si="222"/>
        <v>0</v>
      </c>
      <c r="AG458" s="14">
        <f t="shared" si="223"/>
        <v>0</v>
      </c>
      <c r="AH458" s="14">
        <f t="shared" si="224"/>
        <v>0.04</v>
      </c>
      <c r="AI458" s="14">
        <f t="shared" si="225"/>
        <v>0</v>
      </c>
      <c r="AJ458" s="14">
        <f t="shared" si="226"/>
        <v>0</v>
      </c>
      <c r="AK458" s="14">
        <f t="shared" si="227"/>
        <v>0</v>
      </c>
      <c r="AL458" s="14">
        <f t="shared" si="228"/>
        <v>0</v>
      </c>
      <c r="AM458" s="14">
        <f t="shared" si="229"/>
        <v>0</v>
      </c>
      <c r="AN458" s="14">
        <f t="shared" si="230"/>
        <v>0</v>
      </c>
      <c r="AO458" s="14">
        <f t="shared" si="231"/>
        <v>0</v>
      </c>
      <c r="AP458" s="14">
        <f t="shared" si="232"/>
        <v>0</v>
      </c>
      <c r="AQ458" s="25">
        <f t="shared" si="236"/>
        <v>0.04</v>
      </c>
      <c r="AR458" s="27">
        <f t="shared" si="237"/>
        <v>0</v>
      </c>
      <c r="AS458" s="27">
        <f t="shared" si="238"/>
        <v>3126.3847999999998</v>
      </c>
      <c r="AT458" s="27">
        <f t="shared" si="239"/>
        <v>0</v>
      </c>
      <c r="AU458" s="30">
        <f t="shared" si="216"/>
        <v>4689.5771999999997</v>
      </c>
      <c r="AV458" s="30">
        <f t="shared" si="217"/>
        <v>4689.5771999999997</v>
      </c>
      <c r="AW458" s="30"/>
      <c r="AX458" s="36">
        <f t="shared" si="233"/>
        <v>4689.5771999999997</v>
      </c>
      <c r="AY458" s="36">
        <f t="shared" si="234"/>
        <v>1563.1923999999999</v>
      </c>
      <c r="AZ458" s="36">
        <f t="shared" si="235"/>
        <v>0</v>
      </c>
    </row>
    <row r="459" spans="1:52" ht="14.45" x14ac:dyDescent="0.3">
      <c r="A459" s="5" t="s">
        <v>7</v>
      </c>
      <c r="B459" s="5" t="s">
        <v>8</v>
      </c>
      <c r="C459" s="5"/>
      <c r="D459" s="2" t="s">
        <v>551</v>
      </c>
      <c r="E459" s="2" t="s">
        <v>552</v>
      </c>
      <c r="F459" s="2" t="s">
        <v>16</v>
      </c>
      <c r="G459" s="2" t="s">
        <v>17</v>
      </c>
      <c r="H459" s="2" t="s">
        <v>13</v>
      </c>
      <c r="I459" s="18">
        <v>1173</v>
      </c>
      <c r="J459" s="18">
        <v>607024.89999999991</v>
      </c>
      <c r="K459" s="18">
        <v>595122.46</v>
      </c>
      <c r="L459" s="18">
        <v>11902.440000000002</v>
      </c>
      <c r="M459" s="18"/>
      <c r="N459" s="18"/>
      <c r="O459" s="18"/>
      <c r="P459" s="18"/>
      <c r="Q459" s="18"/>
      <c r="R459" s="18"/>
      <c r="S459" s="18"/>
      <c r="T459" s="18"/>
      <c r="U459" s="18"/>
      <c r="V459" s="18"/>
      <c r="W459" s="18"/>
      <c r="X459" s="18"/>
      <c r="Y459" s="18"/>
      <c r="Z459" s="18">
        <v>11902.440000000002</v>
      </c>
      <c r="AA459" s="18"/>
      <c r="AB459" s="14">
        <f t="shared" si="218"/>
        <v>0</v>
      </c>
      <c r="AC459" s="14">
        <f t="shared" si="219"/>
        <v>0</v>
      </c>
      <c r="AD459" s="14">
        <f t="shared" si="220"/>
        <v>0</v>
      </c>
      <c r="AE459" s="14">
        <f t="shared" si="221"/>
        <v>0</v>
      </c>
      <c r="AF459" s="14">
        <f t="shared" si="222"/>
        <v>0</v>
      </c>
      <c r="AG459" s="14">
        <f t="shared" si="223"/>
        <v>0</v>
      </c>
      <c r="AH459" s="14">
        <f t="shared" si="224"/>
        <v>0</v>
      </c>
      <c r="AI459" s="14">
        <f t="shared" si="225"/>
        <v>0</v>
      </c>
      <c r="AJ459" s="14">
        <f t="shared" si="226"/>
        <v>0</v>
      </c>
      <c r="AK459" s="14">
        <f t="shared" si="227"/>
        <v>0</v>
      </c>
      <c r="AL459" s="14">
        <f t="shared" si="228"/>
        <v>0</v>
      </c>
      <c r="AM459" s="14">
        <f t="shared" si="229"/>
        <v>0</v>
      </c>
      <c r="AN459" s="14">
        <f t="shared" si="230"/>
        <v>0</v>
      </c>
      <c r="AO459" s="14">
        <f t="shared" si="231"/>
        <v>0.02</v>
      </c>
      <c r="AP459" s="14">
        <f t="shared" si="232"/>
        <v>0</v>
      </c>
      <c r="AQ459" s="25">
        <f t="shared" si="236"/>
        <v>0.02</v>
      </c>
      <c r="AR459" s="27">
        <f t="shared" si="237"/>
        <v>0</v>
      </c>
      <c r="AS459" s="27">
        <f t="shared" si="238"/>
        <v>0</v>
      </c>
      <c r="AT459" s="27">
        <f t="shared" si="239"/>
        <v>11902.449199999999</v>
      </c>
      <c r="AU459" s="30"/>
      <c r="AV459" s="30"/>
      <c r="AW459" s="30">
        <f t="shared" ref="AW459:AW489" si="240">K459*$AU$1</f>
        <v>71414.695199999987</v>
      </c>
      <c r="AX459" s="36">
        <f t="shared" si="233"/>
        <v>0</v>
      </c>
      <c r="AY459" s="36">
        <f t="shared" si="234"/>
        <v>0</v>
      </c>
      <c r="AZ459" s="36">
        <f t="shared" si="235"/>
        <v>59512.245999999985</v>
      </c>
    </row>
    <row r="460" spans="1:52" ht="14.45" x14ac:dyDescent="0.3">
      <c r="A460" s="5" t="s">
        <v>7</v>
      </c>
      <c r="B460" s="5" t="s">
        <v>8</v>
      </c>
      <c r="C460" s="5"/>
      <c r="D460" s="2" t="s">
        <v>553</v>
      </c>
      <c r="E460" s="2" t="s">
        <v>554</v>
      </c>
      <c r="F460" s="2" t="s">
        <v>16</v>
      </c>
      <c r="G460" s="2" t="s">
        <v>555</v>
      </c>
      <c r="H460" s="2" t="s">
        <v>13</v>
      </c>
      <c r="I460" s="18">
        <v>4152780</v>
      </c>
      <c r="J460" s="18">
        <v>50549618.070000023</v>
      </c>
      <c r="K460" s="18">
        <v>49558449.270000055</v>
      </c>
      <c r="L460" s="18">
        <v>991168.79999999597</v>
      </c>
      <c r="M460" s="18"/>
      <c r="N460" s="18"/>
      <c r="O460" s="18"/>
      <c r="P460" s="18"/>
      <c r="Q460" s="18"/>
      <c r="R460" s="18"/>
      <c r="S460" s="18"/>
      <c r="T460" s="18"/>
      <c r="U460" s="18"/>
      <c r="V460" s="18"/>
      <c r="W460" s="18"/>
      <c r="X460" s="18"/>
      <c r="Y460" s="18"/>
      <c r="Z460" s="18">
        <v>991168.79999999597</v>
      </c>
      <c r="AA460" s="18"/>
      <c r="AB460" s="14">
        <f t="shared" si="218"/>
        <v>0</v>
      </c>
      <c r="AC460" s="14">
        <f t="shared" si="219"/>
        <v>0</v>
      </c>
      <c r="AD460" s="14">
        <f t="shared" si="220"/>
        <v>0</v>
      </c>
      <c r="AE460" s="14">
        <f t="shared" si="221"/>
        <v>0</v>
      </c>
      <c r="AF460" s="14">
        <f t="shared" si="222"/>
        <v>0</v>
      </c>
      <c r="AG460" s="14">
        <f t="shared" si="223"/>
        <v>0</v>
      </c>
      <c r="AH460" s="14">
        <f t="shared" si="224"/>
        <v>0</v>
      </c>
      <c r="AI460" s="14">
        <f t="shared" si="225"/>
        <v>0</v>
      </c>
      <c r="AJ460" s="14">
        <f t="shared" si="226"/>
        <v>0</v>
      </c>
      <c r="AK460" s="14">
        <f t="shared" si="227"/>
        <v>0</v>
      </c>
      <c r="AL460" s="14">
        <f t="shared" si="228"/>
        <v>0</v>
      </c>
      <c r="AM460" s="14">
        <f t="shared" si="229"/>
        <v>0</v>
      </c>
      <c r="AN460" s="14">
        <f t="shared" si="230"/>
        <v>0</v>
      </c>
      <c r="AO460" s="14">
        <f t="shared" si="231"/>
        <v>0.02</v>
      </c>
      <c r="AP460" s="14">
        <f t="shared" si="232"/>
        <v>0</v>
      </c>
      <c r="AQ460" s="25">
        <f t="shared" si="236"/>
        <v>0.02</v>
      </c>
      <c r="AR460" s="27">
        <f t="shared" si="237"/>
        <v>0</v>
      </c>
      <c r="AS460" s="27">
        <f t="shared" si="238"/>
        <v>0</v>
      </c>
      <c r="AT460" s="27">
        <f t="shared" si="239"/>
        <v>991168.98540000117</v>
      </c>
      <c r="AU460" s="30"/>
      <c r="AV460" s="30"/>
      <c r="AW460" s="30">
        <f t="shared" si="240"/>
        <v>5947013.9124000063</v>
      </c>
      <c r="AX460" s="36">
        <f t="shared" si="233"/>
        <v>0</v>
      </c>
      <c r="AY460" s="36">
        <f t="shared" si="234"/>
        <v>0</v>
      </c>
      <c r="AZ460" s="36">
        <f t="shared" si="235"/>
        <v>4955844.9270000048</v>
      </c>
    </row>
    <row r="461" spans="1:52" ht="14.45" x14ac:dyDescent="0.3">
      <c r="A461" s="5" t="s">
        <v>7</v>
      </c>
      <c r="B461" s="5" t="s">
        <v>8</v>
      </c>
      <c r="C461" s="5"/>
      <c r="D461" s="2" t="s">
        <v>556</v>
      </c>
      <c r="E461" s="2" t="s">
        <v>557</v>
      </c>
      <c r="F461" s="2" t="s">
        <v>16</v>
      </c>
      <c r="G461" s="2" t="s">
        <v>555</v>
      </c>
      <c r="H461" s="2" t="s">
        <v>13</v>
      </c>
      <c r="I461" s="18">
        <v>47220</v>
      </c>
      <c r="J461" s="18">
        <v>633361.86</v>
      </c>
      <c r="K461" s="18">
        <v>620943</v>
      </c>
      <c r="L461" s="18">
        <v>12418.86</v>
      </c>
      <c r="M461" s="18"/>
      <c r="N461" s="18"/>
      <c r="O461" s="18"/>
      <c r="P461" s="18"/>
      <c r="Q461" s="18"/>
      <c r="R461" s="18"/>
      <c r="S461" s="18"/>
      <c r="T461" s="18"/>
      <c r="U461" s="18"/>
      <c r="V461" s="18"/>
      <c r="W461" s="18"/>
      <c r="X461" s="18"/>
      <c r="Y461" s="18"/>
      <c r="Z461" s="18">
        <v>12418.86</v>
      </c>
      <c r="AA461" s="18"/>
      <c r="AB461" s="14">
        <f t="shared" si="218"/>
        <v>0</v>
      </c>
      <c r="AC461" s="14">
        <f t="shared" si="219"/>
        <v>0</v>
      </c>
      <c r="AD461" s="14">
        <f t="shared" si="220"/>
        <v>0</v>
      </c>
      <c r="AE461" s="14">
        <f t="shared" si="221"/>
        <v>0</v>
      </c>
      <c r="AF461" s="14">
        <f t="shared" si="222"/>
        <v>0</v>
      </c>
      <c r="AG461" s="14">
        <f t="shared" si="223"/>
        <v>0</v>
      </c>
      <c r="AH461" s="14">
        <f t="shared" si="224"/>
        <v>0</v>
      </c>
      <c r="AI461" s="14">
        <f t="shared" si="225"/>
        <v>0</v>
      </c>
      <c r="AJ461" s="14">
        <f t="shared" si="226"/>
        <v>0</v>
      </c>
      <c r="AK461" s="14">
        <f t="shared" si="227"/>
        <v>0</v>
      </c>
      <c r="AL461" s="14">
        <f t="shared" si="228"/>
        <v>0</v>
      </c>
      <c r="AM461" s="14">
        <f t="shared" si="229"/>
        <v>0</v>
      </c>
      <c r="AN461" s="14">
        <f t="shared" si="230"/>
        <v>0</v>
      </c>
      <c r="AO461" s="14">
        <f t="shared" si="231"/>
        <v>0.02</v>
      </c>
      <c r="AP461" s="14">
        <f t="shared" si="232"/>
        <v>0</v>
      </c>
      <c r="AQ461" s="25">
        <f t="shared" si="236"/>
        <v>0.02</v>
      </c>
      <c r="AR461" s="27">
        <f t="shared" si="237"/>
        <v>0</v>
      </c>
      <c r="AS461" s="27">
        <f t="shared" si="238"/>
        <v>0</v>
      </c>
      <c r="AT461" s="27">
        <f t="shared" si="239"/>
        <v>12418.86</v>
      </c>
      <c r="AU461" s="30"/>
      <c r="AV461" s="30"/>
      <c r="AW461" s="30">
        <f t="shared" si="240"/>
        <v>74513.16</v>
      </c>
      <c r="AX461" s="36">
        <f t="shared" si="233"/>
        <v>0</v>
      </c>
      <c r="AY461" s="36">
        <f t="shared" si="234"/>
        <v>0</v>
      </c>
      <c r="AZ461" s="36">
        <f t="shared" si="235"/>
        <v>62094.3</v>
      </c>
    </row>
    <row r="462" spans="1:52" ht="14.45" x14ac:dyDescent="0.3">
      <c r="A462" s="5" t="s">
        <v>7</v>
      </c>
      <c r="B462" s="5" t="s">
        <v>8</v>
      </c>
      <c r="C462" s="5"/>
      <c r="D462" s="2" t="s">
        <v>556</v>
      </c>
      <c r="E462" s="2" t="s">
        <v>557</v>
      </c>
      <c r="F462" s="2" t="s">
        <v>16</v>
      </c>
      <c r="G462" s="2" t="s">
        <v>396</v>
      </c>
      <c r="H462" s="2" t="s">
        <v>13</v>
      </c>
      <c r="I462" s="18">
        <v>77370</v>
      </c>
      <c r="J462" s="18">
        <v>1037763.83</v>
      </c>
      <c r="K462" s="18">
        <v>1017415.5</v>
      </c>
      <c r="L462" s="18">
        <v>20348.329999999998</v>
      </c>
      <c r="M462" s="18"/>
      <c r="N462" s="18"/>
      <c r="O462" s="18"/>
      <c r="P462" s="18"/>
      <c r="Q462" s="18"/>
      <c r="R462" s="18"/>
      <c r="S462" s="18"/>
      <c r="T462" s="18"/>
      <c r="U462" s="18"/>
      <c r="V462" s="18"/>
      <c r="W462" s="18"/>
      <c r="X462" s="18"/>
      <c r="Y462" s="18"/>
      <c r="Z462" s="18">
        <v>20348.329999999998</v>
      </c>
      <c r="AA462" s="18"/>
      <c r="AB462" s="14">
        <f t="shared" si="218"/>
        <v>0</v>
      </c>
      <c r="AC462" s="14">
        <f t="shared" si="219"/>
        <v>0</v>
      </c>
      <c r="AD462" s="14">
        <f t="shared" si="220"/>
        <v>0</v>
      </c>
      <c r="AE462" s="14">
        <f t="shared" si="221"/>
        <v>0</v>
      </c>
      <c r="AF462" s="14">
        <f t="shared" si="222"/>
        <v>0</v>
      </c>
      <c r="AG462" s="14">
        <f t="shared" si="223"/>
        <v>0</v>
      </c>
      <c r="AH462" s="14">
        <f t="shared" si="224"/>
        <v>0</v>
      </c>
      <c r="AI462" s="14">
        <f t="shared" si="225"/>
        <v>0</v>
      </c>
      <c r="AJ462" s="14">
        <f t="shared" si="226"/>
        <v>0</v>
      </c>
      <c r="AK462" s="14">
        <f t="shared" si="227"/>
        <v>0</v>
      </c>
      <c r="AL462" s="14">
        <f t="shared" si="228"/>
        <v>0</v>
      </c>
      <c r="AM462" s="14">
        <f t="shared" si="229"/>
        <v>0</v>
      </c>
      <c r="AN462" s="14">
        <f t="shared" si="230"/>
        <v>0</v>
      </c>
      <c r="AO462" s="14">
        <f t="shared" si="231"/>
        <v>0.02</v>
      </c>
      <c r="AP462" s="14">
        <f t="shared" si="232"/>
        <v>0</v>
      </c>
      <c r="AQ462" s="25">
        <f t="shared" si="236"/>
        <v>0.02</v>
      </c>
      <c r="AR462" s="27">
        <f t="shared" si="237"/>
        <v>0</v>
      </c>
      <c r="AS462" s="27">
        <f t="shared" si="238"/>
        <v>0</v>
      </c>
      <c r="AT462" s="27">
        <f t="shared" si="239"/>
        <v>20348.310000000001</v>
      </c>
      <c r="AU462" s="30"/>
      <c r="AV462" s="30"/>
      <c r="AW462" s="30">
        <f t="shared" si="240"/>
        <v>122089.86</v>
      </c>
      <c r="AX462" s="36">
        <f t="shared" si="233"/>
        <v>0</v>
      </c>
      <c r="AY462" s="36">
        <f t="shared" si="234"/>
        <v>0</v>
      </c>
      <c r="AZ462" s="36">
        <f t="shared" si="235"/>
        <v>101741.55</v>
      </c>
    </row>
    <row r="463" spans="1:52" ht="14.45" x14ac:dyDescent="0.3">
      <c r="A463" s="5" t="s">
        <v>7</v>
      </c>
      <c r="B463" s="5" t="s">
        <v>8</v>
      </c>
      <c r="C463" s="5"/>
      <c r="D463" s="2" t="s">
        <v>558</v>
      </c>
      <c r="E463" s="2" t="s">
        <v>136</v>
      </c>
      <c r="F463" s="2" t="s">
        <v>16</v>
      </c>
      <c r="G463" s="2" t="s">
        <v>17</v>
      </c>
      <c r="H463" s="2" t="s">
        <v>13</v>
      </c>
      <c r="I463" s="18">
        <v>4.2</v>
      </c>
      <c r="J463" s="18">
        <v>29559.599999999999</v>
      </c>
      <c r="K463" s="18">
        <v>28980</v>
      </c>
      <c r="L463" s="18">
        <v>579.6</v>
      </c>
      <c r="M463" s="18"/>
      <c r="N463" s="18"/>
      <c r="O463" s="18"/>
      <c r="P463" s="18"/>
      <c r="Q463" s="18"/>
      <c r="R463" s="18"/>
      <c r="S463" s="18"/>
      <c r="T463" s="18"/>
      <c r="U463" s="18"/>
      <c r="V463" s="18"/>
      <c r="W463" s="18"/>
      <c r="X463" s="18"/>
      <c r="Y463" s="18"/>
      <c r="Z463" s="18">
        <v>579.6</v>
      </c>
      <c r="AA463" s="18"/>
      <c r="AB463" s="14">
        <f t="shared" si="218"/>
        <v>0</v>
      </c>
      <c r="AC463" s="14">
        <f t="shared" si="219"/>
        <v>0</v>
      </c>
      <c r="AD463" s="14">
        <f t="shared" si="220"/>
        <v>0</v>
      </c>
      <c r="AE463" s="14">
        <f t="shared" si="221"/>
        <v>0</v>
      </c>
      <c r="AF463" s="14">
        <f t="shared" si="222"/>
        <v>0</v>
      </c>
      <c r="AG463" s="14">
        <f t="shared" si="223"/>
        <v>0</v>
      </c>
      <c r="AH463" s="14">
        <f t="shared" si="224"/>
        <v>0</v>
      </c>
      <c r="AI463" s="14">
        <f t="shared" si="225"/>
        <v>0</v>
      </c>
      <c r="AJ463" s="14">
        <f t="shared" si="226"/>
        <v>0</v>
      </c>
      <c r="AK463" s="14">
        <f t="shared" si="227"/>
        <v>0</v>
      </c>
      <c r="AL463" s="14">
        <f t="shared" si="228"/>
        <v>0</v>
      </c>
      <c r="AM463" s="14">
        <f t="shared" si="229"/>
        <v>0</v>
      </c>
      <c r="AN463" s="14">
        <f t="shared" si="230"/>
        <v>0</v>
      </c>
      <c r="AO463" s="14">
        <f t="shared" si="231"/>
        <v>0.02</v>
      </c>
      <c r="AP463" s="14">
        <f t="shared" si="232"/>
        <v>0</v>
      </c>
      <c r="AQ463" s="25">
        <f t="shared" si="236"/>
        <v>0.02</v>
      </c>
      <c r="AR463" s="27">
        <f t="shared" si="237"/>
        <v>0</v>
      </c>
      <c r="AS463" s="27">
        <f t="shared" si="238"/>
        <v>0</v>
      </c>
      <c r="AT463" s="27">
        <f t="shared" si="239"/>
        <v>579.6</v>
      </c>
      <c r="AU463" s="30"/>
      <c r="AV463" s="30"/>
      <c r="AW463" s="30">
        <f t="shared" si="240"/>
        <v>3477.6</v>
      </c>
      <c r="AX463" s="36">
        <f t="shared" si="233"/>
        <v>0</v>
      </c>
      <c r="AY463" s="36">
        <f t="shared" si="234"/>
        <v>0</v>
      </c>
      <c r="AZ463" s="36">
        <f t="shared" si="235"/>
        <v>2898</v>
      </c>
    </row>
    <row r="464" spans="1:52" ht="14.45" x14ac:dyDescent="0.3">
      <c r="A464" s="5" t="s">
        <v>7</v>
      </c>
      <c r="B464" s="5" t="s">
        <v>8</v>
      </c>
      <c r="C464" s="5"/>
      <c r="D464" s="2" t="s">
        <v>559</v>
      </c>
      <c r="E464" s="2" t="s">
        <v>25</v>
      </c>
      <c r="F464" s="2" t="s">
        <v>16</v>
      </c>
      <c r="G464" s="2" t="s">
        <v>17</v>
      </c>
      <c r="H464" s="2" t="s">
        <v>13</v>
      </c>
      <c r="I464" s="18">
        <v>40</v>
      </c>
      <c r="J464" s="18">
        <v>53539.159999999996</v>
      </c>
      <c r="K464" s="18">
        <v>46657.22</v>
      </c>
      <c r="L464" s="18">
        <v>6881.9400000000005</v>
      </c>
      <c r="M464" s="18"/>
      <c r="N464" s="18">
        <v>5832.15</v>
      </c>
      <c r="O464" s="18"/>
      <c r="P464" s="18"/>
      <c r="Q464" s="18"/>
      <c r="R464" s="18"/>
      <c r="S464" s="18"/>
      <c r="T464" s="18"/>
      <c r="U464" s="18"/>
      <c r="V464" s="18"/>
      <c r="W464" s="18"/>
      <c r="X464" s="18"/>
      <c r="Y464" s="18"/>
      <c r="Z464" s="18">
        <v>1049.79</v>
      </c>
      <c r="AA464" s="18"/>
      <c r="AB464" s="14">
        <f t="shared" si="218"/>
        <v>0</v>
      </c>
      <c r="AC464" s="14">
        <f t="shared" si="219"/>
        <v>0.125</v>
      </c>
      <c r="AD464" s="14">
        <f t="shared" si="220"/>
        <v>0</v>
      </c>
      <c r="AE464" s="14">
        <f t="shared" si="221"/>
        <v>0</v>
      </c>
      <c r="AF464" s="14">
        <f t="shared" si="222"/>
        <v>0</v>
      </c>
      <c r="AG464" s="14">
        <f t="shared" si="223"/>
        <v>0</v>
      </c>
      <c r="AH464" s="14">
        <f t="shared" si="224"/>
        <v>0</v>
      </c>
      <c r="AI464" s="14">
        <f t="shared" si="225"/>
        <v>0</v>
      </c>
      <c r="AJ464" s="14">
        <f t="shared" si="226"/>
        <v>0</v>
      </c>
      <c r="AK464" s="14">
        <f t="shared" si="227"/>
        <v>0</v>
      </c>
      <c r="AL464" s="14">
        <f t="shared" si="228"/>
        <v>0</v>
      </c>
      <c r="AM464" s="14">
        <f t="shared" si="229"/>
        <v>0</v>
      </c>
      <c r="AN464" s="14">
        <f t="shared" si="230"/>
        <v>0</v>
      </c>
      <c r="AO464" s="14">
        <f t="shared" si="231"/>
        <v>0.02</v>
      </c>
      <c r="AP464" s="14">
        <f t="shared" si="232"/>
        <v>0</v>
      </c>
      <c r="AQ464" s="25">
        <f t="shared" si="236"/>
        <v>0.14499999999999999</v>
      </c>
      <c r="AR464" s="27">
        <f t="shared" si="237"/>
        <v>5832.1525000000001</v>
      </c>
      <c r="AS464" s="27">
        <f t="shared" si="238"/>
        <v>0</v>
      </c>
      <c r="AT464" s="27">
        <f t="shared" si="239"/>
        <v>933.14440000000002</v>
      </c>
      <c r="AU464" s="30"/>
      <c r="AV464" s="30"/>
      <c r="AW464" s="30">
        <f t="shared" si="240"/>
        <v>5598.8663999999999</v>
      </c>
      <c r="AX464" s="36">
        <f t="shared" si="233"/>
        <v>-5832.1525000000001</v>
      </c>
      <c r="AY464" s="36">
        <f t="shared" si="234"/>
        <v>0</v>
      </c>
      <c r="AZ464" s="36">
        <f t="shared" si="235"/>
        <v>4665.7219999999998</v>
      </c>
    </row>
    <row r="465" spans="1:52" ht="14.45" x14ac:dyDescent="0.3">
      <c r="A465" s="5" t="s">
        <v>7</v>
      </c>
      <c r="B465" s="5" t="s">
        <v>8</v>
      </c>
      <c r="C465" s="5"/>
      <c r="D465" s="2" t="s">
        <v>559</v>
      </c>
      <c r="E465" s="2" t="s">
        <v>560</v>
      </c>
      <c r="F465" s="2" t="s">
        <v>16</v>
      </c>
      <c r="G465" s="2" t="s">
        <v>396</v>
      </c>
      <c r="H465" s="2" t="s">
        <v>13</v>
      </c>
      <c r="I465" s="18">
        <v>80</v>
      </c>
      <c r="J465" s="18">
        <v>88516.87</v>
      </c>
      <c r="K465" s="18">
        <v>77138.89</v>
      </c>
      <c r="L465" s="18">
        <v>11377.98</v>
      </c>
      <c r="M465" s="18"/>
      <c r="N465" s="18">
        <v>9642.36</v>
      </c>
      <c r="O465" s="18"/>
      <c r="P465" s="18"/>
      <c r="Q465" s="18"/>
      <c r="R465" s="18"/>
      <c r="S465" s="18"/>
      <c r="T465" s="18"/>
      <c r="U465" s="18"/>
      <c r="V465" s="18"/>
      <c r="W465" s="18"/>
      <c r="X465" s="18"/>
      <c r="Y465" s="18"/>
      <c r="Z465" s="18">
        <v>1735.62</v>
      </c>
      <c r="AA465" s="18"/>
      <c r="AB465" s="14">
        <f t="shared" si="218"/>
        <v>0</v>
      </c>
      <c r="AC465" s="14">
        <f t="shared" si="219"/>
        <v>0.125</v>
      </c>
      <c r="AD465" s="14">
        <f t="shared" si="220"/>
        <v>0</v>
      </c>
      <c r="AE465" s="14">
        <f t="shared" si="221"/>
        <v>0</v>
      </c>
      <c r="AF465" s="14">
        <f t="shared" si="222"/>
        <v>0</v>
      </c>
      <c r="AG465" s="14">
        <f t="shared" si="223"/>
        <v>0</v>
      </c>
      <c r="AH465" s="14">
        <f t="shared" si="224"/>
        <v>0</v>
      </c>
      <c r="AI465" s="14">
        <f t="shared" si="225"/>
        <v>0</v>
      </c>
      <c r="AJ465" s="14">
        <f t="shared" si="226"/>
        <v>0</v>
      </c>
      <c r="AK465" s="14">
        <f t="shared" si="227"/>
        <v>0</v>
      </c>
      <c r="AL465" s="14">
        <f t="shared" si="228"/>
        <v>0</v>
      </c>
      <c r="AM465" s="14">
        <f t="shared" si="229"/>
        <v>0</v>
      </c>
      <c r="AN465" s="14">
        <f t="shared" si="230"/>
        <v>0</v>
      </c>
      <c r="AO465" s="14">
        <f t="shared" si="231"/>
        <v>0.02</v>
      </c>
      <c r="AP465" s="14">
        <f t="shared" si="232"/>
        <v>0</v>
      </c>
      <c r="AQ465" s="25">
        <f t="shared" si="236"/>
        <v>0.14499999999999999</v>
      </c>
      <c r="AR465" s="27">
        <f t="shared" si="237"/>
        <v>9642.3612499999999</v>
      </c>
      <c r="AS465" s="27">
        <f t="shared" si="238"/>
        <v>0</v>
      </c>
      <c r="AT465" s="27">
        <f t="shared" si="239"/>
        <v>1542.7778000000001</v>
      </c>
      <c r="AU465" s="30"/>
      <c r="AV465" s="30"/>
      <c r="AW465" s="30">
        <f t="shared" si="240"/>
        <v>9256.6667999999991</v>
      </c>
      <c r="AX465" s="36">
        <f t="shared" si="233"/>
        <v>-9642.3612499999999</v>
      </c>
      <c r="AY465" s="36">
        <f t="shared" si="234"/>
        <v>0</v>
      </c>
      <c r="AZ465" s="36">
        <f t="shared" si="235"/>
        <v>7713.8889999999992</v>
      </c>
    </row>
    <row r="466" spans="1:52" ht="14.45" x14ac:dyDescent="0.3">
      <c r="A466" s="5" t="s">
        <v>7</v>
      </c>
      <c r="B466" s="5" t="s">
        <v>8</v>
      </c>
      <c r="C466" s="5"/>
      <c r="D466" s="2" t="s">
        <v>561</v>
      </c>
      <c r="E466" s="2" t="s">
        <v>25</v>
      </c>
      <c r="F466" s="2" t="s">
        <v>16</v>
      </c>
      <c r="G466" s="2" t="s">
        <v>17</v>
      </c>
      <c r="H466" s="2" t="s">
        <v>13</v>
      </c>
      <c r="I466" s="18">
        <v>825</v>
      </c>
      <c r="J466" s="18">
        <v>1272122.9099999997</v>
      </c>
      <c r="K466" s="18">
        <v>1108770.28</v>
      </c>
      <c r="L466" s="18">
        <v>163352.63</v>
      </c>
      <c r="M466" s="18"/>
      <c r="N466" s="18">
        <v>137927.39000000001</v>
      </c>
      <c r="O466" s="18"/>
      <c r="P466" s="18"/>
      <c r="Q466" s="18">
        <v>321.08</v>
      </c>
      <c r="R466" s="18">
        <v>160.54</v>
      </c>
      <c r="S466" s="18"/>
      <c r="T466" s="18"/>
      <c r="U466" s="18"/>
      <c r="V466" s="18"/>
      <c r="W466" s="18"/>
      <c r="X466" s="18"/>
      <c r="Y466" s="18"/>
      <c r="Z466" s="18">
        <v>24943.620000000003</v>
      </c>
      <c r="AA466" s="18"/>
      <c r="AB466" s="14">
        <f t="shared" si="218"/>
        <v>0</v>
      </c>
      <c r="AC466" s="14">
        <f t="shared" si="219"/>
        <v>0.125</v>
      </c>
      <c r="AD466" s="14">
        <f t="shared" si="220"/>
        <v>0</v>
      </c>
      <c r="AE466" s="14">
        <f t="shared" si="221"/>
        <v>0</v>
      </c>
      <c r="AF466" s="14">
        <f t="shared" si="222"/>
        <v>2E-3</v>
      </c>
      <c r="AG466" s="14">
        <f t="shared" si="223"/>
        <v>1E-3</v>
      </c>
      <c r="AH466" s="14">
        <f t="shared" si="224"/>
        <v>0</v>
      </c>
      <c r="AI466" s="14">
        <f t="shared" si="225"/>
        <v>0</v>
      </c>
      <c r="AJ466" s="14">
        <f t="shared" si="226"/>
        <v>0</v>
      </c>
      <c r="AK466" s="14">
        <f t="shared" si="227"/>
        <v>0</v>
      </c>
      <c r="AL466" s="14">
        <f t="shared" si="228"/>
        <v>0</v>
      </c>
      <c r="AM466" s="14">
        <f t="shared" si="229"/>
        <v>0</v>
      </c>
      <c r="AN466" s="14">
        <f t="shared" si="230"/>
        <v>0</v>
      </c>
      <c r="AO466" s="14">
        <f t="shared" si="231"/>
        <v>0.02</v>
      </c>
      <c r="AP466" s="14">
        <f t="shared" si="232"/>
        <v>0</v>
      </c>
      <c r="AQ466" s="25">
        <f t="shared" si="236"/>
        <v>0.14799999999999999</v>
      </c>
      <c r="AR466" s="27">
        <f t="shared" si="237"/>
        <v>141922.59583999999</v>
      </c>
      <c r="AS466" s="27">
        <f t="shared" si="238"/>
        <v>0</v>
      </c>
      <c r="AT466" s="27">
        <f t="shared" si="239"/>
        <v>22175.405600000002</v>
      </c>
      <c r="AU466" s="30"/>
      <c r="AV466" s="30"/>
      <c r="AW466" s="30">
        <f t="shared" si="240"/>
        <v>133052.43359999999</v>
      </c>
      <c r="AX466" s="36">
        <f t="shared" si="233"/>
        <v>-141922.59583999999</v>
      </c>
      <c r="AY466" s="36">
        <f t="shared" si="234"/>
        <v>0</v>
      </c>
      <c r="AZ466" s="36">
        <f t="shared" si="235"/>
        <v>110877.02799999999</v>
      </c>
    </row>
    <row r="467" spans="1:52" ht="14.45" x14ac:dyDescent="0.3">
      <c r="A467" s="5" t="s">
        <v>7</v>
      </c>
      <c r="B467" s="5" t="s">
        <v>8</v>
      </c>
      <c r="C467" s="5"/>
      <c r="D467" s="2" t="s">
        <v>561</v>
      </c>
      <c r="E467" s="2" t="s">
        <v>560</v>
      </c>
      <c r="F467" s="2" t="s">
        <v>16</v>
      </c>
      <c r="G467" s="2" t="s">
        <v>396</v>
      </c>
      <c r="H467" s="2" t="s">
        <v>13</v>
      </c>
      <c r="I467" s="18">
        <v>675</v>
      </c>
      <c r="J467" s="18">
        <v>888461.51000000013</v>
      </c>
      <c r="K467" s="18">
        <v>842962.3400000002</v>
      </c>
      <c r="L467" s="18">
        <v>45499.17000000002</v>
      </c>
      <c r="M467" s="18"/>
      <c r="N467" s="18">
        <v>28078.36</v>
      </c>
      <c r="O467" s="18"/>
      <c r="P467" s="18"/>
      <c r="Q467" s="18"/>
      <c r="R467" s="18"/>
      <c r="S467" s="18"/>
      <c r="T467" s="18"/>
      <c r="U467" s="18"/>
      <c r="V467" s="18"/>
      <c r="W467" s="18"/>
      <c r="X467" s="18"/>
      <c r="Y467" s="18"/>
      <c r="Z467" s="18">
        <v>17420.809999999998</v>
      </c>
      <c r="AA467" s="18"/>
      <c r="AB467" s="14">
        <f t="shared" si="218"/>
        <v>0</v>
      </c>
      <c r="AC467" s="14">
        <f t="shared" si="219"/>
        <v>0.125</v>
      </c>
      <c r="AD467" s="14">
        <f t="shared" si="220"/>
        <v>0</v>
      </c>
      <c r="AE467" s="14">
        <f t="shared" si="221"/>
        <v>0</v>
      </c>
      <c r="AF467" s="14">
        <f t="shared" si="222"/>
        <v>0</v>
      </c>
      <c r="AG467" s="14">
        <f t="shared" si="223"/>
        <v>0</v>
      </c>
      <c r="AH467" s="14">
        <f t="shared" si="224"/>
        <v>0</v>
      </c>
      <c r="AI467" s="14">
        <f t="shared" si="225"/>
        <v>0</v>
      </c>
      <c r="AJ467" s="14">
        <f t="shared" si="226"/>
        <v>0</v>
      </c>
      <c r="AK467" s="14">
        <f t="shared" si="227"/>
        <v>0</v>
      </c>
      <c r="AL467" s="14">
        <f t="shared" si="228"/>
        <v>0</v>
      </c>
      <c r="AM467" s="14">
        <f t="shared" si="229"/>
        <v>0</v>
      </c>
      <c r="AN467" s="14">
        <f t="shared" si="230"/>
        <v>0</v>
      </c>
      <c r="AO467" s="14">
        <f t="shared" si="231"/>
        <v>0.02</v>
      </c>
      <c r="AP467" s="14">
        <f t="shared" si="232"/>
        <v>0</v>
      </c>
      <c r="AQ467" s="25">
        <f t="shared" si="236"/>
        <v>0.14499999999999999</v>
      </c>
      <c r="AR467" s="27">
        <f t="shared" si="237"/>
        <v>105370.29250000003</v>
      </c>
      <c r="AS467" s="27">
        <f t="shared" si="238"/>
        <v>0</v>
      </c>
      <c r="AT467" s="27">
        <f t="shared" si="239"/>
        <v>16859.246800000004</v>
      </c>
      <c r="AU467" s="30"/>
      <c r="AV467" s="30"/>
      <c r="AW467" s="30">
        <f t="shared" si="240"/>
        <v>101155.48080000002</v>
      </c>
      <c r="AX467" s="36">
        <f t="shared" si="233"/>
        <v>-105370.29250000003</v>
      </c>
      <c r="AY467" s="36">
        <f t="shared" si="234"/>
        <v>0</v>
      </c>
      <c r="AZ467" s="36">
        <f t="shared" si="235"/>
        <v>84296.234000000011</v>
      </c>
    </row>
    <row r="468" spans="1:52" ht="14.45" x14ac:dyDescent="0.3">
      <c r="A468" s="5" t="s">
        <v>7</v>
      </c>
      <c r="B468" s="5" t="s">
        <v>8</v>
      </c>
      <c r="C468" s="5"/>
      <c r="D468" s="2" t="s">
        <v>562</v>
      </c>
      <c r="E468" s="2" t="s">
        <v>563</v>
      </c>
      <c r="F468" s="2" t="s">
        <v>16</v>
      </c>
      <c r="G468" s="2" t="s">
        <v>17</v>
      </c>
      <c r="H468" s="2" t="s">
        <v>13</v>
      </c>
      <c r="I468" s="18">
        <v>55900</v>
      </c>
      <c r="J468" s="18">
        <v>6426299.5100000007</v>
      </c>
      <c r="K468" s="18">
        <v>5600260.9600000009</v>
      </c>
      <c r="L468" s="18">
        <v>826038.54999999993</v>
      </c>
      <c r="M468" s="18"/>
      <c r="N468" s="18">
        <v>700032.64999999991</v>
      </c>
      <c r="O468" s="18"/>
      <c r="P468" s="18"/>
      <c r="Q468" s="18"/>
      <c r="R468" s="18"/>
      <c r="S468" s="18"/>
      <c r="T468" s="18"/>
      <c r="U468" s="18"/>
      <c r="V468" s="18"/>
      <c r="W468" s="18"/>
      <c r="X468" s="18"/>
      <c r="Y468" s="18"/>
      <c r="Z468" s="18">
        <v>126005.90000000004</v>
      </c>
      <c r="AA468" s="18"/>
      <c r="AB468" s="14">
        <f t="shared" si="218"/>
        <v>0</v>
      </c>
      <c r="AC468" s="14">
        <f t="shared" si="219"/>
        <v>0.125</v>
      </c>
      <c r="AD468" s="14">
        <f t="shared" si="220"/>
        <v>0</v>
      </c>
      <c r="AE468" s="14">
        <f t="shared" si="221"/>
        <v>0</v>
      </c>
      <c r="AF468" s="14">
        <f t="shared" si="222"/>
        <v>0</v>
      </c>
      <c r="AG468" s="14">
        <f t="shared" si="223"/>
        <v>0</v>
      </c>
      <c r="AH468" s="14">
        <f t="shared" si="224"/>
        <v>0</v>
      </c>
      <c r="AI468" s="14">
        <f t="shared" si="225"/>
        <v>0</v>
      </c>
      <c r="AJ468" s="14">
        <f t="shared" si="226"/>
        <v>0</v>
      </c>
      <c r="AK468" s="14">
        <f t="shared" si="227"/>
        <v>0</v>
      </c>
      <c r="AL468" s="14">
        <f t="shared" si="228"/>
        <v>0</v>
      </c>
      <c r="AM468" s="14">
        <f t="shared" si="229"/>
        <v>0</v>
      </c>
      <c r="AN468" s="14">
        <f t="shared" si="230"/>
        <v>0</v>
      </c>
      <c r="AO468" s="14">
        <f t="shared" si="231"/>
        <v>0.02</v>
      </c>
      <c r="AP468" s="14">
        <f t="shared" si="232"/>
        <v>0</v>
      </c>
      <c r="AQ468" s="25">
        <f t="shared" si="236"/>
        <v>0.14499999999999999</v>
      </c>
      <c r="AR468" s="27">
        <f t="shared" si="237"/>
        <v>700032.62000000011</v>
      </c>
      <c r="AS468" s="27">
        <f t="shared" si="238"/>
        <v>0</v>
      </c>
      <c r="AT468" s="27">
        <f t="shared" si="239"/>
        <v>112005.21920000002</v>
      </c>
      <c r="AU468" s="30"/>
      <c r="AV468" s="30"/>
      <c r="AW468" s="30">
        <f t="shared" si="240"/>
        <v>672031.31520000007</v>
      </c>
      <c r="AX468" s="36">
        <f t="shared" si="233"/>
        <v>-700032.62000000011</v>
      </c>
      <c r="AY468" s="36">
        <f t="shared" si="234"/>
        <v>0</v>
      </c>
      <c r="AZ468" s="36">
        <f t="shared" si="235"/>
        <v>560026.09600000002</v>
      </c>
    </row>
    <row r="469" spans="1:52" ht="14.45" x14ac:dyDescent="0.3">
      <c r="A469" s="5" t="s">
        <v>7</v>
      </c>
      <c r="B469" s="5" t="s">
        <v>8</v>
      </c>
      <c r="C469" s="5"/>
      <c r="D469" s="2" t="s">
        <v>564</v>
      </c>
      <c r="E469" s="2" t="s">
        <v>563</v>
      </c>
      <c r="F469" s="2" t="s">
        <v>16</v>
      </c>
      <c r="G469" s="2" t="s">
        <v>17</v>
      </c>
      <c r="H469" s="2" t="s">
        <v>13</v>
      </c>
      <c r="I469" s="18">
        <v>45000</v>
      </c>
      <c r="J469" s="18">
        <v>6076958.4900000002</v>
      </c>
      <c r="K469" s="18">
        <v>5295824.3900000006</v>
      </c>
      <c r="L469" s="18">
        <v>781134.10000000009</v>
      </c>
      <c r="M469" s="18"/>
      <c r="N469" s="18">
        <v>661978.04999999993</v>
      </c>
      <c r="O469" s="18"/>
      <c r="P469" s="18"/>
      <c r="Q469" s="18"/>
      <c r="R469" s="18"/>
      <c r="S469" s="18"/>
      <c r="T469" s="18"/>
      <c r="U469" s="18"/>
      <c r="V469" s="18"/>
      <c r="W469" s="18"/>
      <c r="X469" s="18"/>
      <c r="Y469" s="18"/>
      <c r="Z469" s="18">
        <v>119156.05000000002</v>
      </c>
      <c r="AA469" s="18"/>
      <c r="AB469" s="14">
        <f t="shared" si="218"/>
        <v>0</v>
      </c>
      <c r="AC469" s="14">
        <f t="shared" si="219"/>
        <v>0.125</v>
      </c>
      <c r="AD469" s="14">
        <f t="shared" si="220"/>
        <v>0</v>
      </c>
      <c r="AE469" s="14">
        <f t="shared" si="221"/>
        <v>0</v>
      </c>
      <c r="AF469" s="14">
        <f t="shared" si="222"/>
        <v>0</v>
      </c>
      <c r="AG469" s="14">
        <f t="shared" si="223"/>
        <v>0</v>
      </c>
      <c r="AH469" s="14">
        <f t="shared" si="224"/>
        <v>0</v>
      </c>
      <c r="AI469" s="14">
        <f t="shared" si="225"/>
        <v>0</v>
      </c>
      <c r="AJ469" s="14">
        <f t="shared" si="226"/>
        <v>0</v>
      </c>
      <c r="AK469" s="14">
        <f t="shared" si="227"/>
        <v>0</v>
      </c>
      <c r="AL469" s="14">
        <f t="shared" si="228"/>
        <v>0</v>
      </c>
      <c r="AM469" s="14">
        <f t="shared" si="229"/>
        <v>0</v>
      </c>
      <c r="AN469" s="14">
        <f t="shared" si="230"/>
        <v>0</v>
      </c>
      <c r="AO469" s="14">
        <f t="shared" si="231"/>
        <v>0.02</v>
      </c>
      <c r="AP469" s="14">
        <f t="shared" si="232"/>
        <v>0</v>
      </c>
      <c r="AQ469" s="25">
        <f t="shared" si="236"/>
        <v>0.14499999999999999</v>
      </c>
      <c r="AR469" s="27">
        <f t="shared" si="237"/>
        <v>661978.04875000007</v>
      </c>
      <c r="AS469" s="27">
        <f t="shared" si="238"/>
        <v>0</v>
      </c>
      <c r="AT469" s="27">
        <f t="shared" si="239"/>
        <v>105916.48780000002</v>
      </c>
      <c r="AU469" s="30"/>
      <c r="AV469" s="30"/>
      <c r="AW469" s="30">
        <f t="shared" si="240"/>
        <v>635498.92680000002</v>
      </c>
      <c r="AX469" s="36">
        <f t="shared" si="233"/>
        <v>-661978.04875000007</v>
      </c>
      <c r="AY469" s="36">
        <f t="shared" si="234"/>
        <v>0</v>
      </c>
      <c r="AZ469" s="36">
        <f t="shared" si="235"/>
        <v>529582.43900000001</v>
      </c>
    </row>
    <row r="470" spans="1:52" ht="14.45" x14ac:dyDescent="0.3">
      <c r="A470" s="5" t="s">
        <v>7</v>
      </c>
      <c r="B470" s="5" t="s">
        <v>8</v>
      </c>
      <c r="C470" s="5"/>
      <c r="D470" s="2" t="s">
        <v>565</v>
      </c>
      <c r="E470" s="2" t="s">
        <v>566</v>
      </c>
      <c r="F470" s="2" t="s">
        <v>16</v>
      </c>
      <c r="G470" s="2" t="s">
        <v>17</v>
      </c>
      <c r="H470" s="2" t="s">
        <v>13</v>
      </c>
      <c r="I470" s="18">
        <v>4625</v>
      </c>
      <c r="J470" s="18">
        <v>2348991.4299999997</v>
      </c>
      <c r="K470" s="18">
        <v>2112958.21</v>
      </c>
      <c r="L470" s="18">
        <v>236033.22000000003</v>
      </c>
      <c r="M470" s="18"/>
      <c r="N470" s="18">
        <v>189974.56</v>
      </c>
      <c r="O470" s="18"/>
      <c r="P470" s="18"/>
      <c r="Q470" s="18"/>
      <c r="R470" s="18"/>
      <c r="S470" s="18"/>
      <c r="T470" s="18"/>
      <c r="U470" s="18"/>
      <c r="V470" s="18"/>
      <c r="W470" s="18"/>
      <c r="X470" s="18"/>
      <c r="Y470" s="18"/>
      <c r="Z470" s="18">
        <v>46058.66</v>
      </c>
      <c r="AA470" s="18"/>
      <c r="AB470" s="14">
        <f t="shared" si="218"/>
        <v>0</v>
      </c>
      <c r="AC470" s="14">
        <f t="shared" si="219"/>
        <v>0.125</v>
      </c>
      <c r="AD470" s="14">
        <f t="shared" si="220"/>
        <v>0</v>
      </c>
      <c r="AE470" s="14">
        <f t="shared" si="221"/>
        <v>0</v>
      </c>
      <c r="AF470" s="14">
        <f t="shared" si="222"/>
        <v>0</v>
      </c>
      <c r="AG470" s="14">
        <f t="shared" si="223"/>
        <v>0</v>
      </c>
      <c r="AH470" s="14">
        <f t="shared" si="224"/>
        <v>0</v>
      </c>
      <c r="AI470" s="14">
        <f t="shared" si="225"/>
        <v>0</v>
      </c>
      <c r="AJ470" s="14">
        <f t="shared" si="226"/>
        <v>0</v>
      </c>
      <c r="AK470" s="14">
        <f t="shared" si="227"/>
        <v>0</v>
      </c>
      <c r="AL470" s="14">
        <f t="shared" si="228"/>
        <v>0</v>
      </c>
      <c r="AM470" s="14">
        <f t="shared" si="229"/>
        <v>0</v>
      </c>
      <c r="AN470" s="14">
        <f t="shared" si="230"/>
        <v>0</v>
      </c>
      <c r="AO470" s="14">
        <f t="shared" si="231"/>
        <v>0.02</v>
      </c>
      <c r="AP470" s="14">
        <f t="shared" si="232"/>
        <v>0</v>
      </c>
      <c r="AQ470" s="25">
        <f t="shared" si="236"/>
        <v>0.14499999999999999</v>
      </c>
      <c r="AR470" s="27">
        <f t="shared" si="237"/>
        <v>264119.77625</v>
      </c>
      <c r="AS470" s="27">
        <f t="shared" si="238"/>
        <v>0</v>
      </c>
      <c r="AT470" s="27">
        <f t="shared" si="239"/>
        <v>42259.164199999999</v>
      </c>
      <c r="AU470" s="30"/>
      <c r="AV470" s="30"/>
      <c r="AW470" s="30">
        <f t="shared" si="240"/>
        <v>253554.9852</v>
      </c>
      <c r="AX470" s="36">
        <f t="shared" si="233"/>
        <v>-264119.77625</v>
      </c>
      <c r="AY470" s="36">
        <f t="shared" si="234"/>
        <v>0</v>
      </c>
      <c r="AZ470" s="36">
        <f t="shared" si="235"/>
        <v>211295.821</v>
      </c>
    </row>
    <row r="471" spans="1:52" ht="14.45" x14ac:dyDescent="0.3">
      <c r="A471" s="5" t="s">
        <v>7</v>
      </c>
      <c r="B471" s="5" t="s">
        <v>8</v>
      </c>
      <c r="C471" s="5"/>
      <c r="D471" s="2" t="s">
        <v>567</v>
      </c>
      <c r="E471" s="2" t="s">
        <v>568</v>
      </c>
      <c r="F471" s="2" t="s">
        <v>16</v>
      </c>
      <c r="G471" s="2" t="s">
        <v>17</v>
      </c>
      <c r="H471" s="2" t="s">
        <v>13</v>
      </c>
      <c r="I471" s="18">
        <v>2600</v>
      </c>
      <c r="J471" s="18">
        <v>1041126.06</v>
      </c>
      <c r="K471" s="18">
        <v>907299.37</v>
      </c>
      <c r="L471" s="18">
        <v>133826.69</v>
      </c>
      <c r="M471" s="18"/>
      <c r="N471" s="18">
        <v>113412.42</v>
      </c>
      <c r="O471" s="18"/>
      <c r="P471" s="18"/>
      <c r="Q471" s="18"/>
      <c r="R471" s="18"/>
      <c r="S471" s="18"/>
      <c r="T471" s="18"/>
      <c r="U471" s="18"/>
      <c r="V471" s="18"/>
      <c r="W471" s="18"/>
      <c r="X471" s="18"/>
      <c r="Y471" s="18"/>
      <c r="Z471" s="18">
        <v>20414.27</v>
      </c>
      <c r="AA471" s="18"/>
      <c r="AB471" s="14">
        <f t="shared" si="218"/>
        <v>0</v>
      </c>
      <c r="AC471" s="14">
        <f t="shared" si="219"/>
        <v>0.125</v>
      </c>
      <c r="AD471" s="14">
        <f t="shared" si="220"/>
        <v>0</v>
      </c>
      <c r="AE471" s="14">
        <f t="shared" si="221"/>
        <v>0</v>
      </c>
      <c r="AF471" s="14">
        <f t="shared" si="222"/>
        <v>0</v>
      </c>
      <c r="AG471" s="14">
        <f t="shared" si="223"/>
        <v>0</v>
      </c>
      <c r="AH471" s="14">
        <f t="shared" si="224"/>
        <v>0</v>
      </c>
      <c r="AI471" s="14">
        <f t="shared" si="225"/>
        <v>0</v>
      </c>
      <c r="AJ471" s="14">
        <f t="shared" si="226"/>
        <v>0</v>
      </c>
      <c r="AK471" s="14">
        <f t="shared" si="227"/>
        <v>0</v>
      </c>
      <c r="AL471" s="14">
        <f t="shared" si="228"/>
        <v>0</v>
      </c>
      <c r="AM471" s="14">
        <f t="shared" si="229"/>
        <v>0</v>
      </c>
      <c r="AN471" s="14">
        <f t="shared" si="230"/>
        <v>0</v>
      </c>
      <c r="AO471" s="14">
        <f t="shared" si="231"/>
        <v>0.02</v>
      </c>
      <c r="AP471" s="14">
        <f t="shared" si="232"/>
        <v>0</v>
      </c>
      <c r="AQ471" s="25">
        <f t="shared" si="236"/>
        <v>0.14499999999999999</v>
      </c>
      <c r="AR471" s="27">
        <f t="shared" si="237"/>
        <v>113412.42125</v>
      </c>
      <c r="AS471" s="27">
        <f t="shared" si="238"/>
        <v>0</v>
      </c>
      <c r="AT471" s="27">
        <f t="shared" si="239"/>
        <v>18145.987400000002</v>
      </c>
      <c r="AU471" s="30"/>
      <c r="AV471" s="30"/>
      <c r="AW471" s="30">
        <f t="shared" si="240"/>
        <v>108875.92439999999</v>
      </c>
      <c r="AX471" s="36">
        <f t="shared" si="233"/>
        <v>-113412.42125</v>
      </c>
      <c r="AY471" s="36">
        <f t="shared" si="234"/>
        <v>0</v>
      </c>
      <c r="AZ471" s="36">
        <f t="shared" si="235"/>
        <v>90729.936999999991</v>
      </c>
    </row>
    <row r="472" spans="1:52" ht="14.45" x14ac:dyDescent="0.3">
      <c r="A472" s="5" t="s">
        <v>7</v>
      </c>
      <c r="B472" s="5" t="s">
        <v>8</v>
      </c>
      <c r="C472" s="5"/>
      <c r="D472" s="2" t="s">
        <v>569</v>
      </c>
      <c r="E472" s="2" t="s">
        <v>570</v>
      </c>
      <c r="F472" s="2" t="s">
        <v>16</v>
      </c>
      <c r="G472" s="2" t="s">
        <v>17</v>
      </c>
      <c r="H472" s="2" t="s">
        <v>13</v>
      </c>
      <c r="I472" s="18">
        <v>231.33</v>
      </c>
      <c r="J472" s="18">
        <v>31486.95</v>
      </c>
      <c r="K472" s="18">
        <v>30869.56</v>
      </c>
      <c r="L472" s="18">
        <v>617.39</v>
      </c>
      <c r="M472" s="18"/>
      <c r="N472" s="18"/>
      <c r="O472" s="18"/>
      <c r="P472" s="18"/>
      <c r="Q472" s="18"/>
      <c r="R472" s="18"/>
      <c r="S472" s="18"/>
      <c r="T472" s="18"/>
      <c r="U472" s="18"/>
      <c r="V472" s="18"/>
      <c r="W472" s="18"/>
      <c r="X472" s="18"/>
      <c r="Y472" s="18"/>
      <c r="Z472" s="18">
        <v>617.39</v>
      </c>
      <c r="AA472" s="18"/>
      <c r="AB472" s="14">
        <f t="shared" si="218"/>
        <v>0</v>
      </c>
      <c r="AC472" s="14">
        <f t="shared" si="219"/>
        <v>0</v>
      </c>
      <c r="AD472" s="14">
        <f t="shared" si="220"/>
        <v>0</v>
      </c>
      <c r="AE472" s="14">
        <f t="shared" si="221"/>
        <v>0</v>
      </c>
      <c r="AF472" s="14">
        <f t="shared" si="222"/>
        <v>0</v>
      </c>
      <c r="AG472" s="14">
        <f t="shared" si="223"/>
        <v>0</v>
      </c>
      <c r="AH472" s="14">
        <f t="shared" si="224"/>
        <v>0</v>
      </c>
      <c r="AI472" s="14">
        <f t="shared" si="225"/>
        <v>0</v>
      </c>
      <c r="AJ472" s="14">
        <f t="shared" si="226"/>
        <v>0</v>
      </c>
      <c r="AK472" s="14">
        <f t="shared" si="227"/>
        <v>0</v>
      </c>
      <c r="AL472" s="14">
        <f t="shared" si="228"/>
        <v>0</v>
      </c>
      <c r="AM472" s="14">
        <f t="shared" si="229"/>
        <v>0</v>
      </c>
      <c r="AN472" s="14">
        <f t="shared" si="230"/>
        <v>0</v>
      </c>
      <c r="AO472" s="14">
        <f t="shared" si="231"/>
        <v>0.02</v>
      </c>
      <c r="AP472" s="14">
        <f t="shared" si="232"/>
        <v>0</v>
      </c>
      <c r="AQ472" s="25">
        <f t="shared" si="236"/>
        <v>0.02</v>
      </c>
      <c r="AR472" s="27">
        <f t="shared" si="237"/>
        <v>0</v>
      </c>
      <c r="AS472" s="27">
        <f t="shared" si="238"/>
        <v>0</v>
      </c>
      <c r="AT472" s="27">
        <f t="shared" si="239"/>
        <v>617.39120000000003</v>
      </c>
      <c r="AU472" s="30"/>
      <c r="AV472" s="30"/>
      <c r="AW472" s="30">
        <f t="shared" si="240"/>
        <v>3704.3472000000002</v>
      </c>
      <c r="AX472" s="36">
        <f t="shared" si="233"/>
        <v>0</v>
      </c>
      <c r="AY472" s="36">
        <f t="shared" si="234"/>
        <v>0</v>
      </c>
      <c r="AZ472" s="36">
        <f t="shared" si="235"/>
        <v>3086.9560000000001</v>
      </c>
    </row>
    <row r="473" spans="1:52" ht="14.45" x14ac:dyDescent="0.3">
      <c r="A473" s="5" t="s">
        <v>7</v>
      </c>
      <c r="B473" s="5" t="s">
        <v>8</v>
      </c>
      <c r="C473" s="5"/>
      <c r="D473" s="2" t="s">
        <v>571</v>
      </c>
      <c r="E473" s="2" t="s">
        <v>572</v>
      </c>
      <c r="F473" s="2" t="s">
        <v>16</v>
      </c>
      <c r="G473" s="2" t="s">
        <v>17</v>
      </c>
      <c r="H473" s="2" t="s">
        <v>13</v>
      </c>
      <c r="I473" s="18">
        <v>15</v>
      </c>
      <c r="J473" s="18">
        <v>79381.8</v>
      </c>
      <c r="K473" s="18">
        <v>68267.8</v>
      </c>
      <c r="L473" s="18">
        <v>11114</v>
      </c>
      <c r="M473" s="18"/>
      <c r="N473" s="18"/>
      <c r="O473" s="18">
        <v>9557.5</v>
      </c>
      <c r="P473" s="18"/>
      <c r="Q473" s="18"/>
      <c r="R473" s="18"/>
      <c r="S473" s="18"/>
      <c r="T473" s="18"/>
      <c r="U473" s="18"/>
      <c r="V473" s="18"/>
      <c r="W473" s="18"/>
      <c r="X473" s="18"/>
      <c r="Y473" s="18"/>
      <c r="Z473" s="18">
        <v>1556.5</v>
      </c>
      <c r="AA473" s="18"/>
      <c r="AB473" s="14">
        <f t="shared" si="218"/>
        <v>0</v>
      </c>
      <c r="AC473" s="14">
        <f t="shared" si="219"/>
        <v>0</v>
      </c>
      <c r="AD473" s="14">
        <f t="shared" si="220"/>
        <v>0.14000000000000001</v>
      </c>
      <c r="AE473" s="14">
        <f t="shared" si="221"/>
        <v>0</v>
      </c>
      <c r="AF473" s="14">
        <f t="shared" si="222"/>
        <v>0</v>
      </c>
      <c r="AG473" s="14">
        <f t="shared" si="223"/>
        <v>0</v>
      </c>
      <c r="AH473" s="14">
        <f t="shared" si="224"/>
        <v>0</v>
      </c>
      <c r="AI473" s="14">
        <f t="shared" si="225"/>
        <v>0</v>
      </c>
      <c r="AJ473" s="14">
        <f t="shared" si="226"/>
        <v>0</v>
      </c>
      <c r="AK473" s="14">
        <f t="shared" si="227"/>
        <v>0</v>
      </c>
      <c r="AL473" s="14">
        <f t="shared" si="228"/>
        <v>0</v>
      </c>
      <c r="AM473" s="14">
        <f t="shared" si="229"/>
        <v>0</v>
      </c>
      <c r="AN473" s="14">
        <f t="shared" si="230"/>
        <v>0</v>
      </c>
      <c r="AO473" s="14">
        <f t="shared" si="231"/>
        <v>0.02</v>
      </c>
      <c r="AP473" s="14">
        <f t="shared" si="232"/>
        <v>0</v>
      </c>
      <c r="AQ473" s="25">
        <f t="shared" si="236"/>
        <v>0.16</v>
      </c>
      <c r="AR473" s="27">
        <f t="shared" si="237"/>
        <v>9557.492000000002</v>
      </c>
      <c r="AS473" s="27">
        <f t="shared" si="238"/>
        <v>0</v>
      </c>
      <c r="AT473" s="27">
        <f t="shared" si="239"/>
        <v>1365.356</v>
      </c>
      <c r="AU473" s="30"/>
      <c r="AV473" s="30"/>
      <c r="AW473" s="30">
        <f t="shared" si="240"/>
        <v>8192.1360000000004</v>
      </c>
      <c r="AX473" s="36">
        <f t="shared" si="233"/>
        <v>-9557.492000000002</v>
      </c>
      <c r="AY473" s="36">
        <f t="shared" si="234"/>
        <v>0</v>
      </c>
      <c r="AZ473" s="36">
        <f t="shared" si="235"/>
        <v>6826.7800000000007</v>
      </c>
    </row>
    <row r="474" spans="1:52" ht="14.45" x14ac:dyDescent="0.3">
      <c r="A474" s="5" t="s">
        <v>7</v>
      </c>
      <c r="B474" s="5" t="s">
        <v>8</v>
      </c>
      <c r="C474" s="5"/>
      <c r="D474" s="2" t="s">
        <v>573</v>
      </c>
      <c r="E474" s="2" t="s">
        <v>25</v>
      </c>
      <c r="F474" s="2" t="s">
        <v>16</v>
      </c>
      <c r="G474" s="2" t="s">
        <v>17</v>
      </c>
      <c r="H474" s="2" t="s">
        <v>13</v>
      </c>
      <c r="I474" s="18">
        <v>550</v>
      </c>
      <c r="J474" s="18">
        <v>1099964.67</v>
      </c>
      <c r="K474" s="18">
        <v>1007879.88</v>
      </c>
      <c r="L474" s="18">
        <v>92084.790000000008</v>
      </c>
      <c r="M474" s="18"/>
      <c r="N474" s="18">
        <v>70516.849999999991</v>
      </c>
      <c r="O474" s="18"/>
      <c r="P474" s="18"/>
      <c r="Q474" s="18"/>
      <c r="R474" s="18"/>
      <c r="S474" s="18"/>
      <c r="T474" s="18"/>
      <c r="U474" s="18"/>
      <c r="V474" s="18"/>
      <c r="W474" s="18"/>
      <c r="X474" s="18"/>
      <c r="Y474" s="18"/>
      <c r="Z474" s="18">
        <v>21567.94</v>
      </c>
      <c r="AA474" s="18"/>
      <c r="AB474" s="14">
        <f t="shared" si="218"/>
        <v>0</v>
      </c>
      <c r="AC474" s="14">
        <f t="shared" si="219"/>
        <v>0.125</v>
      </c>
      <c r="AD474" s="14">
        <f t="shared" si="220"/>
        <v>0</v>
      </c>
      <c r="AE474" s="14">
        <f t="shared" si="221"/>
        <v>0</v>
      </c>
      <c r="AF474" s="14">
        <f t="shared" si="222"/>
        <v>0</v>
      </c>
      <c r="AG474" s="14">
        <f t="shared" si="223"/>
        <v>0</v>
      </c>
      <c r="AH474" s="14">
        <f t="shared" si="224"/>
        <v>0</v>
      </c>
      <c r="AI474" s="14">
        <f t="shared" si="225"/>
        <v>0</v>
      </c>
      <c r="AJ474" s="14">
        <f t="shared" si="226"/>
        <v>0</v>
      </c>
      <c r="AK474" s="14">
        <f t="shared" si="227"/>
        <v>0</v>
      </c>
      <c r="AL474" s="14">
        <f t="shared" si="228"/>
        <v>0</v>
      </c>
      <c r="AM474" s="14">
        <f t="shared" si="229"/>
        <v>0</v>
      </c>
      <c r="AN474" s="14">
        <f t="shared" si="230"/>
        <v>0</v>
      </c>
      <c r="AO474" s="14">
        <f t="shared" si="231"/>
        <v>0.02</v>
      </c>
      <c r="AP474" s="14">
        <f t="shared" si="232"/>
        <v>0</v>
      </c>
      <c r="AQ474" s="25">
        <f t="shared" si="236"/>
        <v>0.14499999999999999</v>
      </c>
      <c r="AR474" s="27">
        <f t="shared" si="237"/>
        <v>125984.985</v>
      </c>
      <c r="AS474" s="27">
        <f t="shared" si="238"/>
        <v>0</v>
      </c>
      <c r="AT474" s="27">
        <f t="shared" si="239"/>
        <v>20157.597600000001</v>
      </c>
      <c r="AU474" s="30"/>
      <c r="AV474" s="30"/>
      <c r="AW474" s="30">
        <f t="shared" si="240"/>
        <v>120945.58559999999</v>
      </c>
      <c r="AX474" s="36">
        <f t="shared" si="233"/>
        <v>-125984.985</v>
      </c>
      <c r="AY474" s="36">
        <f t="shared" si="234"/>
        <v>0</v>
      </c>
      <c r="AZ474" s="36">
        <f t="shared" si="235"/>
        <v>100787.98799999998</v>
      </c>
    </row>
    <row r="475" spans="1:52" ht="14.45" x14ac:dyDescent="0.3">
      <c r="A475" s="5" t="s">
        <v>7</v>
      </c>
      <c r="B475" s="5" t="s">
        <v>8</v>
      </c>
      <c r="C475" s="5"/>
      <c r="D475" s="2" t="s">
        <v>573</v>
      </c>
      <c r="E475" s="2" t="s">
        <v>532</v>
      </c>
      <c r="F475" s="2" t="s">
        <v>16</v>
      </c>
      <c r="G475" s="2" t="s">
        <v>17</v>
      </c>
      <c r="H475" s="2" t="s">
        <v>13</v>
      </c>
      <c r="I475" s="18">
        <v>200</v>
      </c>
      <c r="J475" s="18">
        <v>573393</v>
      </c>
      <c r="K475" s="18">
        <v>500000</v>
      </c>
      <c r="L475" s="18">
        <v>73393</v>
      </c>
      <c r="M475" s="18"/>
      <c r="N475" s="18">
        <v>61250</v>
      </c>
      <c r="O475" s="18"/>
      <c r="P475" s="18"/>
      <c r="Q475" s="18">
        <v>600</v>
      </c>
      <c r="R475" s="18">
        <v>300</v>
      </c>
      <c r="S475" s="18"/>
      <c r="T475" s="18"/>
      <c r="U475" s="18"/>
      <c r="V475" s="18"/>
      <c r="W475" s="18"/>
      <c r="X475" s="18"/>
      <c r="Y475" s="18"/>
      <c r="Z475" s="18">
        <v>11243</v>
      </c>
      <c r="AA475" s="18"/>
      <c r="AB475" s="14">
        <f t="shared" si="218"/>
        <v>0</v>
      </c>
      <c r="AC475" s="14">
        <f t="shared" si="219"/>
        <v>0.125</v>
      </c>
      <c r="AD475" s="14">
        <f t="shared" si="220"/>
        <v>0</v>
      </c>
      <c r="AE475" s="14">
        <f t="shared" si="221"/>
        <v>0</v>
      </c>
      <c r="AF475" s="14">
        <f t="shared" si="222"/>
        <v>2E-3</v>
      </c>
      <c r="AG475" s="14">
        <f t="shared" si="223"/>
        <v>1E-3</v>
      </c>
      <c r="AH475" s="14">
        <f t="shared" si="224"/>
        <v>0</v>
      </c>
      <c r="AI475" s="14">
        <f t="shared" si="225"/>
        <v>0</v>
      </c>
      <c r="AJ475" s="14">
        <f t="shared" si="226"/>
        <v>0</v>
      </c>
      <c r="AK475" s="14">
        <f t="shared" si="227"/>
        <v>0</v>
      </c>
      <c r="AL475" s="14">
        <f t="shared" si="228"/>
        <v>0</v>
      </c>
      <c r="AM475" s="14">
        <f t="shared" si="229"/>
        <v>0</v>
      </c>
      <c r="AN475" s="14">
        <f t="shared" si="230"/>
        <v>0</v>
      </c>
      <c r="AO475" s="14">
        <f t="shared" si="231"/>
        <v>0.02</v>
      </c>
      <c r="AP475" s="14">
        <f t="shared" si="232"/>
        <v>0</v>
      </c>
      <c r="AQ475" s="25">
        <f t="shared" si="236"/>
        <v>0.14799999999999999</v>
      </c>
      <c r="AR475" s="27">
        <f t="shared" si="237"/>
        <v>64000</v>
      </c>
      <c r="AS475" s="27">
        <f t="shared" si="238"/>
        <v>0</v>
      </c>
      <c r="AT475" s="27">
        <f t="shared" si="239"/>
        <v>10000</v>
      </c>
      <c r="AU475" s="30"/>
      <c r="AV475" s="30"/>
      <c r="AW475" s="30">
        <f t="shared" si="240"/>
        <v>60000</v>
      </c>
      <c r="AX475" s="36">
        <f t="shared" si="233"/>
        <v>-64000</v>
      </c>
      <c r="AY475" s="36">
        <f t="shared" si="234"/>
        <v>0</v>
      </c>
      <c r="AZ475" s="36">
        <f t="shared" si="235"/>
        <v>50000</v>
      </c>
    </row>
    <row r="476" spans="1:52" ht="14.45" x14ac:dyDescent="0.3">
      <c r="A476" s="5" t="s">
        <v>7</v>
      </c>
      <c r="B476" s="5" t="s">
        <v>8</v>
      </c>
      <c r="C476" s="5"/>
      <c r="D476" s="2" t="s">
        <v>573</v>
      </c>
      <c r="E476" s="2" t="s">
        <v>574</v>
      </c>
      <c r="F476" s="2" t="s">
        <v>16</v>
      </c>
      <c r="G476" s="2" t="s">
        <v>17</v>
      </c>
      <c r="H476" s="2" t="s">
        <v>13</v>
      </c>
      <c r="I476" s="18">
        <v>500</v>
      </c>
      <c r="J476" s="18">
        <v>860625</v>
      </c>
      <c r="K476" s="18">
        <v>750000</v>
      </c>
      <c r="L476" s="18">
        <v>110625</v>
      </c>
      <c r="M476" s="18"/>
      <c r="N476" s="18">
        <v>93750</v>
      </c>
      <c r="O476" s="18"/>
      <c r="P476" s="18"/>
      <c r="Q476" s="18"/>
      <c r="R476" s="18"/>
      <c r="S476" s="18"/>
      <c r="T476" s="18"/>
      <c r="U476" s="18"/>
      <c r="V476" s="18"/>
      <c r="W476" s="18"/>
      <c r="X476" s="18"/>
      <c r="Y476" s="18"/>
      <c r="Z476" s="18">
        <v>16875</v>
      </c>
      <c r="AA476" s="18"/>
      <c r="AB476" s="14">
        <f t="shared" si="218"/>
        <v>0</v>
      </c>
      <c r="AC476" s="14">
        <f t="shared" si="219"/>
        <v>0.125</v>
      </c>
      <c r="AD476" s="14">
        <f t="shared" si="220"/>
        <v>0</v>
      </c>
      <c r="AE476" s="14">
        <f t="shared" si="221"/>
        <v>0</v>
      </c>
      <c r="AF476" s="14">
        <f t="shared" si="222"/>
        <v>0</v>
      </c>
      <c r="AG476" s="14">
        <f t="shared" si="223"/>
        <v>0</v>
      </c>
      <c r="AH476" s="14">
        <f t="shared" si="224"/>
        <v>0</v>
      </c>
      <c r="AI476" s="14">
        <f t="shared" si="225"/>
        <v>0</v>
      </c>
      <c r="AJ476" s="14">
        <f t="shared" si="226"/>
        <v>0</v>
      </c>
      <c r="AK476" s="14">
        <f t="shared" si="227"/>
        <v>0</v>
      </c>
      <c r="AL476" s="14">
        <f t="shared" si="228"/>
        <v>0</v>
      </c>
      <c r="AM476" s="14">
        <f t="shared" si="229"/>
        <v>0</v>
      </c>
      <c r="AN476" s="14">
        <f t="shared" si="230"/>
        <v>0</v>
      </c>
      <c r="AO476" s="14">
        <f t="shared" si="231"/>
        <v>0.02</v>
      </c>
      <c r="AP476" s="14">
        <f t="shared" si="232"/>
        <v>0</v>
      </c>
      <c r="AQ476" s="25">
        <f t="shared" si="236"/>
        <v>0.14499999999999999</v>
      </c>
      <c r="AR476" s="27">
        <f t="shared" si="237"/>
        <v>93750</v>
      </c>
      <c r="AS476" s="27">
        <f t="shared" si="238"/>
        <v>0</v>
      </c>
      <c r="AT476" s="27">
        <f t="shared" si="239"/>
        <v>15000</v>
      </c>
      <c r="AU476" s="30"/>
      <c r="AV476" s="30"/>
      <c r="AW476" s="30">
        <f t="shared" si="240"/>
        <v>90000</v>
      </c>
      <c r="AX476" s="36">
        <f t="shared" si="233"/>
        <v>-93750</v>
      </c>
      <c r="AY476" s="36">
        <f t="shared" si="234"/>
        <v>0</v>
      </c>
      <c r="AZ476" s="36">
        <f t="shared" si="235"/>
        <v>75000</v>
      </c>
    </row>
    <row r="477" spans="1:52" ht="14.45" x14ac:dyDescent="0.3">
      <c r="A477" s="5" t="s">
        <v>7</v>
      </c>
      <c r="B477" s="5" t="s">
        <v>8</v>
      </c>
      <c r="C477" s="5"/>
      <c r="D477" s="2" t="s">
        <v>573</v>
      </c>
      <c r="E477" s="2" t="s">
        <v>560</v>
      </c>
      <c r="F477" s="2" t="s">
        <v>16</v>
      </c>
      <c r="G477" s="2" t="s">
        <v>396</v>
      </c>
      <c r="H477" s="2" t="s">
        <v>13</v>
      </c>
      <c r="I477" s="18">
        <v>600</v>
      </c>
      <c r="J477" s="18">
        <v>1104697.4100000001</v>
      </c>
      <c r="K477" s="18">
        <v>1051449.27</v>
      </c>
      <c r="L477" s="18">
        <v>53248.14</v>
      </c>
      <c r="M477" s="18"/>
      <c r="N477" s="18">
        <v>31587.410000000003</v>
      </c>
      <c r="O477" s="18"/>
      <c r="P477" s="18"/>
      <c r="Q477" s="18"/>
      <c r="R477" s="18"/>
      <c r="S477" s="18"/>
      <c r="T477" s="18"/>
      <c r="U477" s="18"/>
      <c r="V477" s="18"/>
      <c r="W477" s="18"/>
      <c r="X477" s="18"/>
      <c r="Y477" s="18"/>
      <c r="Z477" s="18">
        <v>21660.73</v>
      </c>
      <c r="AA477" s="18"/>
      <c r="AB477" s="14">
        <f t="shared" si="218"/>
        <v>0</v>
      </c>
      <c r="AC477" s="14">
        <f t="shared" si="219"/>
        <v>0.125</v>
      </c>
      <c r="AD477" s="14">
        <f t="shared" si="220"/>
        <v>0</v>
      </c>
      <c r="AE477" s="14">
        <f t="shared" si="221"/>
        <v>0</v>
      </c>
      <c r="AF477" s="14">
        <f t="shared" si="222"/>
        <v>0</v>
      </c>
      <c r="AG477" s="14">
        <f t="shared" si="223"/>
        <v>0</v>
      </c>
      <c r="AH477" s="14">
        <f t="shared" si="224"/>
        <v>0</v>
      </c>
      <c r="AI477" s="14">
        <f t="shared" si="225"/>
        <v>0</v>
      </c>
      <c r="AJ477" s="14">
        <f t="shared" si="226"/>
        <v>0</v>
      </c>
      <c r="AK477" s="14">
        <f t="shared" si="227"/>
        <v>0</v>
      </c>
      <c r="AL477" s="14">
        <f t="shared" si="228"/>
        <v>0</v>
      </c>
      <c r="AM477" s="14">
        <f t="shared" si="229"/>
        <v>0</v>
      </c>
      <c r="AN477" s="14">
        <f t="shared" si="230"/>
        <v>0</v>
      </c>
      <c r="AO477" s="14">
        <f t="shared" si="231"/>
        <v>0.02</v>
      </c>
      <c r="AP477" s="14">
        <f t="shared" si="232"/>
        <v>0</v>
      </c>
      <c r="AQ477" s="25">
        <f t="shared" si="236"/>
        <v>0.14499999999999999</v>
      </c>
      <c r="AR477" s="27">
        <f t="shared" si="237"/>
        <v>131431.15875</v>
      </c>
      <c r="AS477" s="27">
        <f t="shared" si="238"/>
        <v>0</v>
      </c>
      <c r="AT477" s="27">
        <f t="shared" si="239"/>
        <v>21028.985400000001</v>
      </c>
      <c r="AU477" s="30"/>
      <c r="AV477" s="30"/>
      <c r="AW477" s="30">
        <f t="shared" si="240"/>
        <v>126173.9124</v>
      </c>
      <c r="AX477" s="36">
        <f t="shared" si="233"/>
        <v>-131431.15875</v>
      </c>
      <c r="AY477" s="36">
        <f t="shared" si="234"/>
        <v>0</v>
      </c>
      <c r="AZ477" s="36">
        <f t="shared" si="235"/>
        <v>105144.927</v>
      </c>
    </row>
    <row r="478" spans="1:52" ht="14.45" x14ac:dyDescent="0.3">
      <c r="A478" s="5" t="s">
        <v>7</v>
      </c>
      <c r="B478" s="5" t="s">
        <v>8</v>
      </c>
      <c r="C478" s="5"/>
      <c r="D478" s="2" t="s">
        <v>575</v>
      </c>
      <c r="E478" s="2" t="s">
        <v>25</v>
      </c>
      <c r="F478" s="2" t="s">
        <v>16</v>
      </c>
      <c r="G478" s="2" t="s">
        <v>17</v>
      </c>
      <c r="H478" s="2" t="s">
        <v>13</v>
      </c>
      <c r="I478" s="18">
        <v>25</v>
      </c>
      <c r="J478" s="18">
        <v>54065.5</v>
      </c>
      <c r="K478" s="18">
        <v>47115.9</v>
      </c>
      <c r="L478" s="18">
        <v>6949.5999999999995</v>
      </c>
      <c r="M478" s="18"/>
      <c r="N478" s="18">
        <v>5889.49</v>
      </c>
      <c r="O478" s="18"/>
      <c r="P478" s="18"/>
      <c r="Q478" s="18"/>
      <c r="R478" s="18"/>
      <c r="S478" s="18"/>
      <c r="T478" s="18"/>
      <c r="U478" s="18"/>
      <c r="V478" s="18"/>
      <c r="W478" s="18"/>
      <c r="X478" s="18"/>
      <c r="Y478" s="18"/>
      <c r="Z478" s="18">
        <v>1060.1099999999999</v>
      </c>
      <c r="AA478" s="18"/>
      <c r="AB478" s="14">
        <f t="shared" si="218"/>
        <v>0</v>
      </c>
      <c r="AC478" s="14">
        <f t="shared" si="219"/>
        <v>0.125</v>
      </c>
      <c r="AD478" s="14">
        <f t="shared" si="220"/>
        <v>0</v>
      </c>
      <c r="AE478" s="14">
        <f t="shared" si="221"/>
        <v>0</v>
      </c>
      <c r="AF478" s="14">
        <f t="shared" si="222"/>
        <v>0</v>
      </c>
      <c r="AG478" s="14">
        <f t="shared" si="223"/>
        <v>0</v>
      </c>
      <c r="AH478" s="14">
        <f t="shared" si="224"/>
        <v>0</v>
      </c>
      <c r="AI478" s="14">
        <f t="shared" si="225"/>
        <v>0</v>
      </c>
      <c r="AJ478" s="14">
        <f t="shared" si="226"/>
        <v>0</v>
      </c>
      <c r="AK478" s="14">
        <f t="shared" si="227"/>
        <v>0</v>
      </c>
      <c r="AL478" s="14">
        <f t="shared" si="228"/>
        <v>0</v>
      </c>
      <c r="AM478" s="14">
        <f t="shared" si="229"/>
        <v>0</v>
      </c>
      <c r="AN478" s="14">
        <f t="shared" si="230"/>
        <v>0</v>
      </c>
      <c r="AO478" s="14">
        <f t="shared" si="231"/>
        <v>0.02</v>
      </c>
      <c r="AP478" s="14">
        <f t="shared" si="232"/>
        <v>0</v>
      </c>
      <c r="AQ478" s="25">
        <f t="shared" si="236"/>
        <v>0.14499999999999999</v>
      </c>
      <c r="AR478" s="27">
        <f t="shared" si="237"/>
        <v>5889.4875000000002</v>
      </c>
      <c r="AS478" s="27">
        <f t="shared" si="238"/>
        <v>0</v>
      </c>
      <c r="AT478" s="27">
        <f t="shared" si="239"/>
        <v>942.3180000000001</v>
      </c>
      <c r="AU478" s="30"/>
      <c r="AV478" s="30"/>
      <c r="AW478" s="30">
        <f t="shared" si="240"/>
        <v>5653.9080000000004</v>
      </c>
      <c r="AX478" s="36">
        <f t="shared" si="233"/>
        <v>-5889.4875000000002</v>
      </c>
      <c r="AY478" s="36">
        <f t="shared" si="234"/>
        <v>0</v>
      </c>
      <c r="AZ478" s="36">
        <f t="shared" si="235"/>
        <v>4711.59</v>
      </c>
    </row>
    <row r="479" spans="1:52" ht="14.45" x14ac:dyDescent="0.3">
      <c r="A479" s="5" t="s">
        <v>7</v>
      </c>
      <c r="B479" s="5" t="s">
        <v>8</v>
      </c>
      <c r="C479" s="5" t="s">
        <v>1355</v>
      </c>
      <c r="D479" s="2" t="s">
        <v>576</v>
      </c>
      <c r="E479" s="2" t="s">
        <v>76</v>
      </c>
      <c r="F479" s="2" t="s">
        <v>16</v>
      </c>
      <c r="G479" s="2" t="s">
        <v>20</v>
      </c>
      <c r="H479" s="2" t="s">
        <v>13</v>
      </c>
      <c r="I479" s="18">
        <v>3337.3999999999996</v>
      </c>
      <c r="J479" s="18">
        <v>599506.09</v>
      </c>
      <c r="K479" s="18">
        <v>522445.39</v>
      </c>
      <c r="L479" s="18">
        <v>77060.699999999983</v>
      </c>
      <c r="M479" s="18"/>
      <c r="N479" s="18">
        <v>65305.68</v>
      </c>
      <c r="O479" s="18"/>
      <c r="P479" s="18"/>
      <c r="Q479" s="18"/>
      <c r="R479" s="18"/>
      <c r="S479" s="18"/>
      <c r="T479" s="18"/>
      <c r="U479" s="18"/>
      <c r="V479" s="18"/>
      <c r="W479" s="18"/>
      <c r="X479" s="18"/>
      <c r="Y479" s="18"/>
      <c r="Z479" s="18">
        <v>11755.019999999999</v>
      </c>
      <c r="AA479" s="18"/>
      <c r="AB479" s="14">
        <f t="shared" si="218"/>
        <v>0</v>
      </c>
      <c r="AC479" s="14">
        <f t="shared" si="219"/>
        <v>0.125</v>
      </c>
      <c r="AD479" s="14">
        <f t="shared" si="220"/>
        <v>0</v>
      </c>
      <c r="AE479" s="14">
        <f t="shared" si="221"/>
        <v>0</v>
      </c>
      <c r="AF479" s="14">
        <f t="shared" si="222"/>
        <v>0</v>
      </c>
      <c r="AG479" s="14">
        <f t="shared" si="223"/>
        <v>0</v>
      </c>
      <c r="AH479" s="14">
        <f t="shared" si="224"/>
        <v>0</v>
      </c>
      <c r="AI479" s="14">
        <f t="shared" si="225"/>
        <v>0</v>
      </c>
      <c r="AJ479" s="14">
        <f t="shared" si="226"/>
        <v>0</v>
      </c>
      <c r="AK479" s="14">
        <f t="shared" si="227"/>
        <v>0</v>
      </c>
      <c r="AL479" s="14">
        <f t="shared" si="228"/>
        <v>0</v>
      </c>
      <c r="AM479" s="14">
        <f t="shared" si="229"/>
        <v>0</v>
      </c>
      <c r="AN479" s="14">
        <f t="shared" si="230"/>
        <v>0</v>
      </c>
      <c r="AO479" s="14">
        <f t="shared" si="231"/>
        <v>0.02</v>
      </c>
      <c r="AP479" s="14">
        <f t="shared" si="232"/>
        <v>0</v>
      </c>
      <c r="AQ479" s="25">
        <f t="shared" si="236"/>
        <v>0.14499999999999999</v>
      </c>
      <c r="AR479" s="27">
        <f t="shared" si="237"/>
        <v>65305.673750000002</v>
      </c>
      <c r="AS479" s="27">
        <f t="shared" si="238"/>
        <v>0</v>
      </c>
      <c r="AT479" s="27">
        <f t="shared" si="239"/>
        <v>10448.907800000001</v>
      </c>
      <c r="AU479" s="30"/>
      <c r="AV479" s="30"/>
      <c r="AW479" s="30">
        <f t="shared" si="240"/>
        <v>62693.446799999998</v>
      </c>
      <c r="AX479" s="36">
        <f t="shared" si="233"/>
        <v>-65305.673750000002</v>
      </c>
      <c r="AY479" s="36">
        <f t="shared" si="234"/>
        <v>0</v>
      </c>
      <c r="AZ479" s="36">
        <f t="shared" si="235"/>
        <v>52244.538999999997</v>
      </c>
    </row>
    <row r="480" spans="1:52" ht="14.45" x14ac:dyDescent="0.3">
      <c r="A480" s="5" t="s">
        <v>7</v>
      </c>
      <c r="B480" s="5" t="s">
        <v>8</v>
      </c>
      <c r="C480" s="5" t="s">
        <v>1355</v>
      </c>
      <c r="D480" s="2" t="s">
        <v>577</v>
      </c>
      <c r="E480" s="2" t="s">
        <v>578</v>
      </c>
      <c r="F480" s="2" t="s">
        <v>16</v>
      </c>
      <c r="G480" s="2" t="s">
        <v>17</v>
      </c>
      <c r="H480" s="2" t="s">
        <v>13</v>
      </c>
      <c r="I480" s="18">
        <v>523.21</v>
      </c>
      <c r="J480" s="18">
        <v>120076.7</v>
      </c>
      <c r="K480" s="18">
        <v>104642</v>
      </c>
      <c r="L480" s="18">
        <v>15434.7</v>
      </c>
      <c r="M480" s="18"/>
      <c r="N480" s="18">
        <v>13080.25</v>
      </c>
      <c r="O480" s="18"/>
      <c r="P480" s="18"/>
      <c r="Q480" s="18"/>
      <c r="R480" s="18"/>
      <c r="S480" s="18"/>
      <c r="T480" s="18"/>
      <c r="U480" s="18"/>
      <c r="V480" s="18"/>
      <c r="W480" s="18"/>
      <c r="X480" s="18"/>
      <c r="Y480" s="18"/>
      <c r="Z480" s="18">
        <v>2354.4499999999998</v>
      </c>
      <c r="AA480" s="18"/>
      <c r="AB480" s="14">
        <f t="shared" si="218"/>
        <v>0</v>
      </c>
      <c r="AC480" s="14">
        <f t="shared" si="219"/>
        <v>0.125</v>
      </c>
      <c r="AD480" s="14">
        <f t="shared" si="220"/>
        <v>0</v>
      </c>
      <c r="AE480" s="14">
        <f t="shared" si="221"/>
        <v>0</v>
      </c>
      <c r="AF480" s="14">
        <f t="shared" si="222"/>
        <v>0</v>
      </c>
      <c r="AG480" s="14">
        <f t="shared" si="223"/>
        <v>0</v>
      </c>
      <c r="AH480" s="14">
        <f t="shared" si="224"/>
        <v>0</v>
      </c>
      <c r="AI480" s="14">
        <f t="shared" si="225"/>
        <v>0</v>
      </c>
      <c r="AJ480" s="14">
        <f t="shared" si="226"/>
        <v>0</v>
      </c>
      <c r="AK480" s="14">
        <f t="shared" si="227"/>
        <v>0</v>
      </c>
      <c r="AL480" s="14">
        <f t="shared" si="228"/>
        <v>0</v>
      </c>
      <c r="AM480" s="14">
        <f t="shared" si="229"/>
        <v>0</v>
      </c>
      <c r="AN480" s="14">
        <f t="shared" si="230"/>
        <v>0</v>
      </c>
      <c r="AO480" s="14">
        <f t="shared" si="231"/>
        <v>0.02</v>
      </c>
      <c r="AP480" s="14">
        <f t="shared" si="232"/>
        <v>0</v>
      </c>
      <c r="AQ480" s="25">
        <f t="shared" si="236"/>
        <v>0.14499999999999999</v>
      </c>
      <c r="AR480" s="27">
        <f t="shared" si="237"/>
        <v>13080.25</v>
      </c>
      <c r="AS480" s="27">
        <f t="shared" si="238"/>
        <v>0</v>
      </c>
      <c r="AT480" s="27">
        <f t="shared" si="239"/>
        <v>2092.84</v>
      </c>
      <c r="AU480" s="30"/>
      <c r="AV480" s="30"/>
      <c r="AW480" s="30">
        <f t="shared" si="240"/>
        <v>12557.039999999999</v>
      </c>
      <c r="AX480" s="36">
        <f t="shared" si="233"/>
        <v>-13080.25</v>
      </c>
      <c r="AY480" s="36">
        <f t="shared" si="234"/>
        <v>0</v>
      </c>
      <c r="AZ480" s="36">
        <f t="shared" si="235"/>
        <v>10464.199999999999</v>
      </c>
    </row>
    <row r="481" spans="1:52" ht="14.45" x14ac:dyDescent="0.3">
      <c r="A481" s="5" t="s">
        <v>7</v>
      </c>
      <c r="B481" s="5" t="s">
        <v>8</v>
      </c>
      <c r="C481" s="5" t="s">
        <v>1355</v>
      </c>
      <c r="D481" s="2" t="s">
        <v>579</v>
      </c>
      <c r="E481" s="2" t="s">
        <v>76</v>
      </c>
      <c r="F481" s="2" t="s">
        <v>16</v>
      </c>
      <c r="G481" s="2" t="s">
        <v>20</v>
      </c>
      <c r="H481" s="2" t="s">
        <v>13</v>
      </c>
      <c r="I481" s="18">
        <v>373.15999999999997</v>
      </c>
      <c r="J481" s="18">
        <v>79118.429999999993</v>
      </c>
      <c r="K481" s="18">
        <v>69034.429999999993</v>
      </c>
      <c r="L481" s="18">
        <v>10084</v>
      </c>
      <c r="M481" s="18"/>
      <c r="N481" s="18">
        <v>8284.130000000001</v>
      </c>
      <c r="O481" s="18"/>
      <c r="P481" s="18"/>
      <c r="Q481" s="18">
        <v>165.69</v>
      </c>
      <c r="R481" s="18">
        <v>82.84</v>
      </c>
      <c r="S481" s="18"/>
      <c r="T481" s="18"/>
      <c r="U481" s="18"/>
      <c r="V481" s="18"/>
      <c r="W481" s="18"/>
      <c r="X481" s="18"/>
      <c r="Y481" s="18"/>
      <c r="Z481" s="18">
        <v>1551.3400000000001</v>
      </c>
      <c r="AA481" s="18"/>
      <c r="AB481" s="14">
        <f t="shared" si="218"/>
        <v>0</v>
      </c>
      <c r="AC481" s="14">
        <f t="shared" si="219"/>
        <v>0.125</v>
      </c>
      <c r="AD481" s="14">
        <f t="shared" si="220"/>
        <v>0</v>
      </c>
      <c r="AE481" s="14">
        <f t="shared" si="221"/>
        <v>0</v>
      </c>
      <c r="AF481" s="14">
        <f t="shared" si="222"/>
        <v>2E-3</v>
      </c>
      <c r="AG481" s="14">
        <f t="shared" si="223"/>
        <v>1E-3</v>
      </c>
      <c r="AH481" s="14">
        <f t="shared" si="224"/>
        <v>0</v>
      </c>
      <c r="AI481" s="14">
        <f t="shared" si="225"/>
        <v>0</v>
      </c>
      <c r="AJ481" s="14">
        <f t="shared" si="226"/>
        <v>0</v>
      </c>
      <c r="AK481" s="14">
        <f t="shared" si="227"/>
        <v>0</v>
      </c>
      <c r="AL481" s="14">
        <f t="shared" si="228"/>
        <v>0</v>
      </c>
      <c r="AM481" s="14">
        <f t="shared" si="229"/>
        <v>0</v>
      </c>
      <c r="AN481" s="14">
        <f t="shared" si="230"/>
        <v>0</v>
      </c>
      <c r="AO481" s="14">
        <f t="shared" si="231"/>
        <v>0.02</v>
      </c>
      <c r="AP481" s="14">
        <f t="shared" si="232"/>
        <v>0</v>
      </c>
      <c r="AQ481" s="25">
        <f t="shared" si="236"/>
        <v>0.14799999999999999</v>
      </c>
      <c r="AR481" s="27">
        <f t="shared" si="237"/>
        <v>8836.4070400000001</v>
      </c>
      <c r="AS481" s="27">
        <f t="shared" si="238"/>
        <v>0</v>
      </c>
      <c r="AT481" s="27">
        <f t="shared" si="239"/>
        <v>1380.6886</v>
      </c>
      <c r="AU481" s="30"/>
      <c r="AV481" s="30"/>
      <c r="AW481" s="30">
        <f t="shared" si="240"/>
        <v>8284.1315999999988</v>
      </c>
      <c r="AX481" s="36">
        <f t="shared" si="233"/>
        <v>-8836.4070400000001</v>
      </c>
      <c r="AY481" s="36">
        <f t="shared" si="234"/>
        <v>0</v>
      </c>
      <c r="AZ481" s="36">
        <f t="shared" si="235"/>
        <v>6903.4429999999993</v>
      </c>
    </row>
    <row r="482" spans="1:52" ht="14.45" x14ac:dyDescent="0.3">
      <c r="A482" s="5" t="s">
        <v>7</v>
      </c>
      <c r="B482" s="5" t="s">
        <v>8</v>
      </c>
      <c r="C482" s="5" t="s">
        <v>1355</v>
      </c>
      <c r="D482" s="2" t="s">
        <v>580</v>
      </c>
      <c r="E482" s="2" t="s">
        <v>76</v>
      </c>
      <c r="F482" s="2" t="s">
        <v>16</v>
      </c>
      <c r="G482" s="2" t="s">
        <v>20</v>
      </c>
      <c r="H482" s="2" t="s">
        <v>13</v>
      </c>
      <c r="I482" s="18">
        <v>500</v>
      </c>
      <c r="J482" s="18">
        <v>173272.5</v>
      </c>
      <c r="K482" s="18">
        <v>151000</v>
      </c>
      <c r="L482" s="18">
        <v>22272.5</v>
      </c>
      <c r="M482" s="18"/>
      <c r="N482" s="18">
        <v>18875</v>
      </c>
      <c r="O482" s="18"/>
      <c r="P482" s="18"/>
      <c r="Q482" s="18"/>
      <c r="R482" s="18"/>
      <c r="S482" s="18"/>
      <c r="T482" s="18"/>
      <c r="U482" s="18"/>
      <c r="V482" s="18"/>
      <c r="W482" s="18"/>
      <c r="X482" s="18"/>
      <c r="Y482" s="18"/>
      <c r="Z482" s="18">
        <v>3397.5</v>
      </c>
      <c r="AA482" s="18"/>
      <c r="AB482" s="14">
        <f t="shared" si="218"/>
        <v>0</v>
      </c>
      <c r="AC482" s="14">
        <f t="shared" si="219"/>
        <v>0.125</v>
      </c>
      <c r="AD482" s="14">
        <f t="shared" si="220"/>
        <v>0</v>
      </c>
      <c r="AE482" s="14">
        <f t="shared" si="221"/>
        <v>0</v>
      </c>
      <c r="AF482" s="14">
        <f t="shared" si="222"/>
        <v>0</v>
      </c>
      <c r="AG482" s="14">
        <f t="shared" si="223"/>
        <v>0</v>
      </c>
      <c r="AH482" s="14">
        <f t="shared" si="224"/>
        <v>0</v>
      </c>
      <c r="AI482" s="14">
        <f t="shared" si="225"/>
        <v>0</v>
      </c>
      <c r="AJ482" s="14">
        <f t="shared" si="226"/>
        <v>0</v>
      </c>
      <c r="AK482" s="14">
        <f t="shared" si="227"/>
        <v>0</v>
      </c>
      <c r="AL482" s="14">
        <f t="shared" si="228"/>
        <v>0</v>
      </c>
      <c r="AM482" s="14">
        <f t="shared" si="229"/>
        <v>0</v>
      </c>
      <c r="AN482" s="14">
        <f t="shared" si="230"/>
        <v>0</v>
      </c>
      <c r="AO482" s="14">
        <f t="shared" si="231"/>
        <v>0.02</v>
      </c>
      <c r="AP482" s="14">
        <f t="shared" si="232"/>
        <v>0</v>
      </c>
      <c r="AQ482" s="25">
        <f t="shared" si="236"/>
        <v>0.14499999999999999</v>
      </c>
      <c r="AR482" s="27">
        <f t="shared" si="237"/>
        <v>18875</v>
      </c>
      <c r="AS482" s="27">
        <f t="shared" si="238"/>
        <v>0</v>
      </c>
      <c r="AT482" s="27">
        <f t="shared" si="239"/>
        <v>3020</v>
      </c>
      <c r="AU482" s="30"/>
      <c r="AV482" s="30"/>
      <c r="AW482" s="30">
        <f t="shared" si="240"/>
        <v>18120</v>
      </c>
      <c r="AX482" s="36">
        <f t="shared" si="233"/>
        <v>-18875</v>
      </c>
      <c r="AY482" s="36">
        <f t="shared" si="234"/>
        <v>0</v>
      </c>
      <c r="AZ482" s="36">
        <f t="shared" si="235"/>
        <v>15100</v>
      </c>
    </row>
    <row r="483" spans="1:52" ht="14.45" x14ac:dyDescent="0.3">
      <c r="A483" s="5" t="s">
        <v>7</v>
      </c>
      <c r="B483" s="5" t="s">
        <v>8</v>
      </c>
      <c r="C483" s="5" t="s">
        <v>1355</v>
      </c>
      <c r="D483" s="2" t="s">
        <v>581</v>
      </c>
      <c r="E483" s="2" t="s">
        <v>76</v>
      </c>
      <c r="F483" s="2" t="s">
        <v>16</v>
      </c>
      <c r="G483" s="2" t="s">
        <v>20</v>
      </c>
      <c r="H483" s="2" t="s">
        <v>13</v>
      </c>
      <c r="I483" s="18">
        <v>997.66000000000008</v>
      </c>
      <c r="J483" s="18">
        <v>265553.31</v>
      </c>
      <c r="K483" s="18">
        <v>231419</v>
      </c>
      <c r="L483" s="18">
        <v>34134.31</v>
      </c>
      <c r="M483" s="18"/>
      <c r="N483" s="18">
        <v>28927.379999999997</v>
      </c>
      <c r="O483" s="18"/>
      <c r="P483" s="18"/>
      <c r="Q483" s="18"/>
      <c r="R483" s="18"/>
      <c r="S483" s="18"/>
      <c r="T483" s="18"/>
      <c r="U483" s="18"/>
      <c r="V483" s="18"/>
      <c r="W483" s="18"/>
      <c r="X483" s="18"/>
      <c r="Y483" s="18"/>
      <c r="Z483" s="18">
        <v>5206.93</v>
      </c>
      <c r="AA483" s="18"/>
      <c r="AB483" s="14">
        <f t="shared" si="218"/>
        <v>0</v>
      </c>
      <c r="AC483" s="14">
        <f t="shared" si="219"/>
        <v>0.125</v>
      </c>
      <c r="AD483" s="14">
        <f t="shared" si="220"/>
        <v>0</v>
      </c>
      <c r="AE483" s="14">
        <f t="shared" si="221"/>
        <v>0</v>
      </c>
      <c r="AF483" s="14">
        <f t="shared" si="222"/>
        <v>0</v>
      </c>
      <c r="AG483" s="14">
        <f t="shared" si="223"/>
        <v>0</v>
      </c>
      <c r="AH483" s="14">
        <f t="shared" si="224"/>
        <v>0</v>
      </c>
      <c r="AI483" s="14">
        <f t="shared" si="225"/>
        <v>0</v>
      </c>
      <c r="AJ483" s="14">
        <f t="shared" si="226"/>
        <v>0</v>
      </c>
      <c r="AK483" s="14">
        <f t="shared" si="227"/>
        <v>0</v>
      </c>
      <c r="AL483" s="14">
        <f t="shared" si="228"/>
        <v>0</v>
      </c>
      <c r="AM483" s="14">
        <f t="shared" si="229"/>
        <v>0</v>
      </c>
      <c r="AN483" s="14">
        <f t="shared" si="230"/>
        <v>0</v>
      </c>
      <c r="AO483" s="14">
        <f t="shared" si="231"/>
        <v>0.02</v>
      </c>
      <c r="AP483" s="14">
        <f t="shared" si="232"/>
        <v>0</v>
      </c>
      <c r="AQ483" s="25">
        <f t="shared" si="236"/>
        <v>0.14499999999999999</v>
      </c>
      <c r="AR483" s="27">
        <f t="shared" si="237"/>
        <v>28927.375</v>
      </c>
      <c r="AS483" s="27">
        <f t="shared" si="238"/>
        <v>0</v>
      </c>
      <c r="AT483" s="27">
        <f t="shared" si="239"/>
        <v>4628.38</v>
      </c>
      <c r="AU483" s="30"/>
      <c r="AV483" s="30"/>
      <c r="AW483" s="30">
        <f t="shared" si="240"/>
        <v>27770.28</v>
      </c>
      <c r="AX483" s="36">
        <f t="shared" si="233"/>
        <v>-28927.375</v>
      </c>
      <c r="AY483" s="36">
        <f t="shared" si="234"/>
        <v>0</v>
      </c>
      <c r="AZ483" s="36">
        <f t="shared" si="235"/>
        <v>23141.899999999998</v>
      </c>
    </row>
    <row r="484" spans="1:52" ht="14.45" x14ac:dyDescent="0.3">
      <c r="A484" s="5" t="s">
        <v>7</v>
      </c>
      <c r="B484" s="5" t="s">
        <v>8</v>
      </c>
      <c r="C484" s="5" t="s">
        <v>1355</v>
      </c>
      <c r="D484" s="2" t="s">
        <v>582</v>
      </c>
      <c r="E484" s="2" t="s">
        <v>76</v>
      </c>
      <c r="F484" s="2" t="s">
        <v>16</v>
      </c>
      <c r="G484" s="2" t="s">
        <v>20</v>
      </c>
      <c r="H484" s="2" t="s">
        <v>13</v>
      </c>
      <c r="I484" s="18">
        <v>492.13</v>
      </c>
      <c r="J484" s="18">
        <v>159250.04999999999</v>
      </c>
      <c r="K484" s="18">
        <v>138780</v>
      </c>
      <c r="L484" s="18">
        <v>20470.05</v>
      </c>
      <c r="M484" s="18"/>
      <c r="N484" s="18">
        <v>17347.5</v>
      </c>
      <c r="O484" s="18"/>
      <c r="P484" s="18"/>
      <c r="Q484" s="18"/>
      <c r="R484" s="18"/>
      <c r="S484" s="18"/>
      <c r="T484" s="18"/>
      <c r="U484" s="18"/>
      <c r="V484" s="18"/>
      <c r="W484" s="18"/>
      <c r="X484" s="18"/>
      <c r="Y484" s="18"/>
      <c r="Z484" s="18">
        <v>3122.55</v>
      </c>
      <c r="AA484" s="18"/>
      <c r="AB484" s="14">
        <f t="shared" si="218"/>
        <v>0</v>
      </c>
      <c r="AC484" s="14">
        <f t="shared" si="219"/>
        <v>0.125</v>
      </c>
      <c r="AD484" s="14">
        <f t="shared" si="220"/>
        <v>0</v>
      </c>
      <c r="AE484" s="14">
        <f t="shared" si="221"/>
        <v>0</v>
      </c>
      <c r="AF484" s="14">
        <f t="shared" si="222"/>
        <v>0</v>
      </c>
      <c r="AG484" s="14">
        <f t="shared" si="223"/>
        <v>0</v>
      </c>
      <c r="AH484" s="14">
        <f t="shared" si="224"/>
        <v>0</v>
      </c>
      <c r="AI484" s="14">
        <f t="shared" si="225"/>
        <v>0</v>
      </c>
      <c r="AJ484" s="14">
        <f t="shared" si="226"/>
        <v>0</v>
      </c>
      <c r="AK484" s="14">
        <f t="shared" si="227"/>
        <v>0</v>
      </c>
      <c r="AL484" s="14">
        <f t="shared" si="228"/>
        <v>0</v>
      </c>
      <c r="AM484" s="14">
        <f t="shared" si="229"/>
        <v>0</v>
      </c>
      <c r="AN484" s="14">
        <f t="shared" si="230"/>
        <v>0</v>
      </c>
      <c r="AO484" s="14">
        <f t="shared" si="231"/>
        <v>0.02</v>
      </c>
      <c r="AP484" s="14">
        <f t="shared" si="232"/>
        <v>0</v>
      </c>
      <c r="AQ484" s="25">
        <f t="shared" si="236"/>
        <v>0.14499999999999999</v>
      </c>
      <c r="AR484" s="27">
        <f t="shared" si="237"/>
        <v>17347.5</v>
      </c>
      <c r="AS484" s="27">
        <f t="shared" si="238"/>
        <v>0</v>
      </c>
      <c r="AT484" s="27">
        <f t="shared" si="239"/>
        <v>2775.6</v>
      </c>
      <c r="AU484" s="30"/>
      <c r="AV484" s="30"/>
      <c r="AW484" s="30">
        <f t="shared" si="240"/>
        <v>16653.599999999999</v>
      </c>
      <c r="AX484" s="36">
        <f t="shared" si="233"/>
        <v>-17347.5</v>
      </c>
      <c r="AY484" s="36">
        <f t="shared" si="234"/>
        <v>0</v>
      </c>
      <c r="AZ484" s="36">
        <f t="shared" si="235"/>
        <v>13877.999999999998</v>
      </c>
    </row>
    <row r="485" spans="1:52" ht="14.45" x14ac:dyDescent="0.3">
      <c r="A485" s="5" t="s">
        <v>7</v>
      </c>
      <c r="B485" s="5" t="s">
        <v>8</v>
      </c>
      <c r="C485" s="5" t="s">
        <v>1355</v>
      </c>
      <c r="D485" s="2" t="s">
        <v>583</v>
      </c>
      <c r="E485" s="2" t="s">
        <v>76</v>
      </c>
      <c r="F485" s="2" t="s">
        <v>16</v>
      </c>
      <c r="G485" s="2" t="s">
        <v>20</v>
      </c>
      <c r="H485" s="2" t="s">
        <v>13</v>
      </c>
      <c r="I485" s="18">
        <v>14381.980000000001</v>
      </c>
      <c r="J485" s="18">
        <v>2754335.23</v>
      </c>
      <c r="K485" s="18">
        <v>2400292.14</v>
      </c>
      <c r="L485" s="18">
        <v>354043.08999999997</v>
      </c>
      <c r="M485" s="18"/>
      <c r="N485" s="18">
        <v>300036.5</v>
      </c>
      <c r="O485" s="18"/>
      <c r="P485" s="18"/>
      <c r="Q485" s="18"/>
      <c r="R485" s="18"/>
      <c r="S485" s="18"/>
      <c r="T485" s="18"/>
      <c r="U485" s="18"/>
      <c r="V485" s="18"/>
      <c r="W485" s="18"/>
      <c r="X485" s="18"/>
      <c r="Y485" s="18"/>
      <c r="Z485" s="18">
        <v>54006.59</v>
      </c>
      <c r="AA485" s="18"/>
      <c r="AB485" s="14">
        <f t="shared" si="218"/>
        <v>0</v>
      </c>
      <c r="AC485" s="14">
        <f t="shared" si="219"/>
        <v>0.125</v>
      </c>
      <c r="AD485" s="14">
        <f t="shared" si="220"/>
        <v>0</v>
      </c>
      <c r="AE485" s="14">
        <f t="shared" si="221"/>
        <v>0</v>
      </c>
      <c r="AF485" s="14">
        <f t="shared" si="222"/>
        <v>0</v>
      </c>
      <c r="AG485" s="14">
        <f t="shared" si="223"/>
        <v>0</v>
      </c>
      <c r="AH485" s="14">
        <f t="shared" si="224"/>
        <v>0</v>
      </c>
      <c r="AI485" s="14">
        <f t="shared" si="225"/>
        <v>0</v>
      </c>
      <c r="AJ485" s="14">
        <f t="shared" si="226"/>
        <v>0</v>
      </c>
      <c r="AK485" s="14">
        <f t="shared" si="227"/>
        <v>0</v>
      </c>
      <c r="AL485" s="14">
        <f t="shared" si="228"/>
        <v>0</v>
      </c>
      <c r="AM485" s="14">
        <f t="shared" si="229"/>
        <v>0</v>
      </c>
      <c r="AN485" s="14">
        <f t="shared" si="230"/>
        <v>0</v>
      </c>
      <c r="AO485" s="14">
        <f t="shared" si="231"/>
        <v>0.02</v>
      </c>
      <c r="AP485" s="14">
        <f t="shared" si="232"/>
        <v>0</v>
      </c>
      <c r="AQ485" s="25">
        <f t="shared" si="236"/>
        <v>0.14499999999999999</v>
      </c>
      <c r="AR485" s="27">
        <f t="shared" si="237"/>
        <v>300036.51750000002</v>
      </c>
      <c r="AS485" s="27">
        <f t="shared" si="238"/>
        <v>0</v>
      </c>
      <c r="AT485" s="27">
        <f t="shared" si="239"/>
        <v>48005.842800000006</v>
      </c>
      <c r="AU485" s="30"/>
      <c r="AV485" s="30"/>
      <c r="AW485" s="30">
        <f t="shared" si="240"/>
        <v>288035.05680000002</v>
      </c>
      <c r="AX485" s="36">
        <f t="shared" si="233"/>
        <v>-300036.51750000002</v>
      </c>
      <c r="AY485" s="36">
        <f t="shared" si="234"/>
        <v>0</v>
      </c>
      <c r="AZ485" s="36">
        <f t="shared" si="235"/>
        <v>240029.21400000001</v>
      </c>
    </row>
    <row r="486" spans="1:52" ht="14.45" x14ac:dyDescent="0.3">
      <c r="A486" s="5" t="s">
        <v>7</v>
      </c>
      <c r="B486" s="5" t="s">
        <v>8</v>
      </c>
      <c r="C486" s="5" t="s">
        <v>1355</v>
      </c>
      <c r="D486" s="2" t="s">
        <v>584</v>
      </c>
      <c r="E486" s="2" t="s">
        <v>76</v>
      </c>
      <c r="F486" s="2" t="s">
        <v>16</v>
      </c>
      <c r="G486" s="2" t="s">
        <v>20</v>
      </c>
      <c r="H486" s="2" t="s">
        <v>13</v>
      </c>
      <c r="I486" s="18">
        <v>1092.56</v>
      </c>
      <c r="J486" s="18">
        <v>225928.69</v>
      </c>
      <c r="K486" s="18">
        <v>196887.75</v>
      </c>
      <c r="L486" s="18">
        <v>29040.940000000002</v>
      </c>
      <c r="M486" s="18"/>
      <c r="N486" s="18">
        <v>24610.97</v>
      </c>
      <c r="O486" s="18"/>
      <c r="P486" s="18"/>
      <c r="Q486" s="18"/>
      <c r="R486" s="18"/>
      <c r="S486" s="18"/>
      <c r="T486" s="18"/>
      <c r="U486" s="18"/>
      <c r="V486" s="18"/>
      <c r="W486" s="18"/>
      <c r="X486" s="18"/>
      <c r="Y486" s="18"/>
      <c r="Z486" s="18">
        <v>4429.97</v>
      </c>
      <c r="AA486" s="18"/>
      <c r="AB486" s="14">
        <f t="shared" si="218"/>
        <v>0</v>
      </c>
      <c r="AC486" s="14">
        <f t="shared" si="219"/>
        <v>0.125</v>
      </c>
      <c r="AD486" s="14">
        <f t="shared" si="220"/>
        <v>0</v>
      </c>
      <c r="AE486" s="14">
        <f t="shared" si="221"/>
        <v>0</v>
      </c>
      <c r="AF486" s="14">
        <f t="shared" si="222"/>
        <v>0</v>
      </c>
      <c r="AG486" s="14">
        <f t="shared" si="223"/>
        <v>0</v>
      </c>
      <c r="AH486" s="14">
        <f t="shared" si="224"/>
        <v>0</v>
      </c>
      <c r="AI486" s="14">
        <f t="shared" si="225"/>
        <v>0</v>
      </c>
      <c r="AJ486" s="14">
        <f t="shared" si="226"/>
        <v>0</v>
      </c>
      <c r="AK486" s="14">
        <f t="shared" si="227"/>
        <v>0</v>
      </c>
      <c r="AL486" s="14">
        <f t="shared" si="228"/>
        <v>0</v>
      </c>
      <c r="AM486" s="14">
        <f t="shared" si="229"/>
        <v>0</v>
      </c>
      <c r="AN486" s="14">
        <f t="shared" si="230"/>
        <v>0</v>
      </c>
      <c r="AO486" s="14">
        <f t="shared" si="231"/>
        <v>0.02</v>
      </c>
      <c r="AP486" s="14">
        <f t="shared" si="232"/>
        <v>0</v>
      </c>
      <c r="AQ486" s="25">
        <f t="shared" si="236"/>
        <v>0.14499999999999999</v>
      </c>
      <c r="AR486" s="27">
        <f t="shared" si="237"/>
        <v>24610.96875</v>
      </c>
      <c r="AS486" s="27">
        <f t="shared" si="238"/>
        <v>0</v>
      </c>
      <c r="AT486" s="27">
        <f t="shared" si="239"/>
        <v>3937.7550000000001</v>
      </c>
      <c r="AU486" s="30"/>
      <c r="AV486" s="30"/>
      <c r="AW486" s="30">
        <f t="shared" si="240"/>
        <v>23626.53</v>
      </c>
      <c r="AX486" s="36">
        <f t="shared" si="233"/>
        <v>-24610.96875</v>
      </c>
      <c r="AY486" s="36">
        <f t="shared" si="234"/>
        <v>0</v>
      </c>
      <c r="AZ486" s="36">
        <f t="shared" si="235"/>
        <v>19688.774999999998</v>
      </c>
    </row>
    <row r="487" spans="1:52" ht="14.45" x14ac:dyDescent="0.3">
      <c r="A487" s="5" t="s">
        <v>7</v>
      </c>
      <c r="B487" s="5" t="s">
        <v>8</v>
      </c>
      <c r="C487" s="5" t="s">
        <v>1355</v>
      </c>
      <c r="D487" s="2" t="s">
        <v>585</v>
      </c>
      <c r="E487" s="2" t="s">
        <v>76</v>
      </c>
      <c r="F487" s="2" t="s">
        <v>16</v>
      </c>
      <c r="G487" s="2" t="s">
        <v>20</v>
      </c>
      <c r="H487" s="2" t="s">
        <v>13</v>
      </c>
      <c r="I487" s="18">
        <v>7142.0999999999995</v>
      </c>
      <c r="J487" s="18">
        <v>1408137.3900000001</v>
      </c>
      <c r="K487" s="18">
        <v>1227134.97</v>
      </c>
      <c r="L487" s="18">
        <v>181002.42</v>
      </c>
      <c r="M487" s="18"/>
      <c r="N487" s="18">
        <v>153391.88</v>
      </c>
      <c r="O487" s="18"/>
      <c r="P487" s="18"/>
      <c r="Q487" s="18"/>
      <c r="R487" s="18"/>
      <c r="S487" s="18"/>
      <c r="T487" s="18"/>
      <c r="U487" s="18"/>
      <c r="V487" s="18"/>
      <c r="W487" s="18"/>
      <c r="X487" s="18"/>
      <c r="Y487" s="18"/>
      <c r="Z487" s="18">
        <v>27610.54</v>
      </c>
      <c r="AA487" s="18"/>
      <c r="AB487" s="14">
        <f t="shared" si="218"/>
        <v>0</v>
      </c>
      <c r="AC487" s="14">
        <f t="shared" si="219"/>
        <v>0.125</v>
      </c>
      <c r="AD487" s="14">
        <f t="shared" si="220"/>
        <v>0</v>
      </c>
      <c r="AE487" s="14">
        <f t="shared" si="221"/>
        <v>0</v>
      </c>
      <c r="AF487" s="14">
        <f t="shared" si="222"/>
        <v>0</v>
      </c>
      <c r="AG487" s="14">
        <f t="shared" si="223"/>
        <v>0</v>
      </c>
      <c r="AH487" s="14">
        <f t="shared" si="224"/>
        <v>0</v>
      </c>
      <c r="AI487" s="14">
        <f t="shared" si="225"/>
        <v>0</v>
      </c>
      <c r="AJ487" s="14">
        <f t="shared" si="226"/>
        <v>0</v>
      </c>
      <c r="AK487" s="14">
        <f t="shared" si="227"/>
        <v>0</v>
      </c>
      <c r="AL487" s="14">
        <f t="shared" si="228"/>
        <v>0</v>
      </c>
      <c r="AM487" s="14">
        <f t="shared" si="229"/>
        <v>0</v>
      </c>
      <c r="AN487" s="14">
        <f t="shared" si="230"/>
        <v>0</v>
      </c>
      <c r="AO487" s="14">
        <f t="shared" si="231"/>
        <v>0.02</v>
      </c>
      <c r="AP487" s="14">
        <f t="shared" si="232"/>
        <v>0</v>
      </c>
      <c r="AQ487" s="25">
        <f t="shared" si="236"/>
        <v>0.14499999999999999</v>
      </c>
      <c r="AR487" s="27">
        <f t="shared" si="237"/>
        <v>153391.87125</v>
      </c>
      <c r="AS487" s="27">
        <f t="shared" si="238"/>
        <v>0</v>
      </c>
      <c r="AT487" s="27">
        <f t="shared" si="239"/>
        <v>24542.699400000001</v>
      </c>
      <c r="AU487" s="30"/>
      <c r="AV487" s="30"/>
      <c r="AW487" s="30">
        <f t="shared" si="240"/>
        <v>147256.19639999999</v>
      </c>
      <c r="AX487" s="36">
        <f t="shared" si="233"/>
        <v>-153391.87125</v>
      </c>
      <c r="AY487" s="36">
        <f t="shared" si="234"/>
        <v>0</v>
      </c>
      <c r="AZ487" s="36">
        <f t="shared" si="235"/>
        <v>122713.49699999999</v>
      </c>
    </row>
    <row r="488" spans="1:52" ht="14.45" x14ac:dyDescent="0.3">
      <c r="A488" s="5" t="s">
        <v>7</v>
      </c>
      <c r="B488" s="5" t="s">
        <v>8</v>
      </c>
      <c r="C488" s="5" t="s">
        <v>1355</v>
      </c>
      <c r="D488" s="2" t="s">
        <v>586</v>
      </c>
      <c r="E488" s="2" t="s">
        <v>76</v>
      </c>
      <c r="F488" s="2" t="s">
        <v>16</v>
      </c>
      <c r="G488" s="2" t="s">
        <v>20</v>
      </c>
      <c r="H488" s="2" t="s">
        <v>13</v>
      </c>
      <c r="I488" s="18">
        <v>993.78</v>
      </c>
      <c r="J488" s="18">
        <v>207382.57</v>
      </c>
      <c r="K488" s="18">
        <v>180725.56</v>
      </c>
      <c r="L488" s="18">
        <v>26657.010000000002</v>
      </c>
      <c r="M488" s="18"/>
      <c r="N488" s="18">
        <v>22590.690000000002</v>
      </c>
      <c r="O488" s="18"/>
      <c r="P488" s="18"/>
      <c r="Q488" s="18"/>
      <c r="R488" s="18"/>
      <c r="S488" s="18"/>
      <c r="T488" s="18"/>
      <c r="U488" s="18"/>
      <c r="V488" s="18"/>
      <c r="W488" s="18"/>
      <c r="X488" s="18"/>
      <c r="Y488" s="18"/>
      <c r="Z488" s="18">
        <v>4066.3199999999997</v>
      </c>
      <c r="AA488" s="18"/>
      <c r="AB488" s="14">
        <f t="shared" si="218"/>
        <v>0</v>
      </c>
      <c r="AC488" s="14">
        <f t="shared" si="219"/>
        <v>0.125</v>
      </c>
      <c r="AD488" s="14">
        <f t="shared" si="220"/>
        <v>0</v>
      </c>
      <c r="AE488" s="14">
        <f t="shared" si="221"/>
        <v>0</v>
      </c>
      <c r="AF488" s="14">
        <f t="shared" si="222"/>
        <v>0</v>
      </c>
      <c r="AG488" s="14">
        <f t="shared" si="223"/>
        <v>0</v>
      </c>
      <c r="AH488" s="14">
        <f t="shared" si="224"/>
        <v>0</v>
      </c>
      <c r="AI488" s="14">
        <f t="shared" si="225"/>
        <v>0</v>
      </c>
      <c r="AJ488" s="14">
        <f t="shared" si="226"/>
        <v>0</v>
      </c>
      <c r="AK488" s="14">
        <f t="shared" si="227"/>
        <v>0</v>
      </c>
      <c r="AL488" s="14">
        <f t="shared" si="228"/>
        <v>0</v>
      </c>
      <c r="AM488" s="14">
        <f t="shared" si="229"/>
        <v>0</v>
      </c>
      <c r="AN488" s="14">
        <f t="shared" si="230"/>
        <v>0</v>
      </c>
      <c r="AO488" s="14">
        <f t="shared" si="231"/>
        <v>0.02</v>
      </c>
      <c r="AP488" s="14">
        <f t="shared" si="232"/>
        <v>0</v>
      </c>
      <c r="AQ488" s="25">
        <f t="shared" si="236"/>
        <v>0.14499999999999999</v>
      </c>
      <c r="AR488" s="27">
        <f t="shared" si="237"/>
        <v>22590.695</v>
      </c>
      <c r="AS488" s="27">
        <f t="shared" si="238"/>
        <v>0</v>
      </c>
      <c r="AT488" s="27">
        <f t="shared" si="239"/>
        <v>3614.5111999999999</v>
      </c>
      <c r="AU488" s="30"/>
      <c r="AV488" s="30"/>
      <c r="AW488" s="30">
        <f t="shared" si="240"/>
        <v>21687.067199999998</v>
      </c>
      <c r="AX488" s="36">
        <f t="shared" si="233"/>
        <v>-22590.695</v>
      </c>
      <c r="AY488" s="36">
        <f t="shared" si="234"/>
        <v>0</v>
      </c>
      <c r="AZ488" s="36">
        <f t="shared" si="235"/>
        <v>18072.555999999997</v>
      </c>
    </row>
    <row r="489" spans="1:52" ht="14.45" x14ac:dyDescent="0.3">
      <c r="A489" s="5" t="s">
        <v>7</v>
      </c>
      <c r="B489" s="5" t="s">
        <v>8</v>
      </c>
      <c r="C489" s="5" t="s">
        <v>1355</v>
      </c>
      <c r="D489" s="2" t="s">
        <v>587</v>
      </c>
      <c r="E489" s="2" t="s">
        <v>588</v>
      </c>
      <c r="F489" s="2" t="s">
        <v>16</v>
      </c>
      <c r="G489" s="2" t="s">
        <v>17</v>
      </c>
      <c r="H489" s="2" t="s">
        <v>13</v>
      </c>
      <c r="I489" s="18">
        <v>21841.100000000002</v>
      </c>
      <c r="J489" s="18">
        <v>5238137.75</v>
      </c>
      <c r="K489" s="18">
        <v>4564825.8900000006</v>
      </c>
      <c r="L489" s="18">
        <v>673311.86</v>
      </c>
      <c r="M489" s="18"/>
      <c r="N489" s="18">
        <v>570603.24000000011</v>
      </c>
      <c r="O489" s="18"/>
      <c r="P489" s="18"/>
      <c r="Q489" s="18"/>
      <c r="R489" s="18"/>
      <c r="S489" s="18"/>
      <c r="T489" s="18"/>
      <c r="U489" s="18"/>
      <c r="V489" s="18"/>
      <c r="W489" s="18"/>
      <c r="X489" s="18"/>
      <c r="Y489" s="18"/>
      <c r="Z489" s="18">
        <v>102708.62</v>
      </c>
      <c r="AA489" s="18"/>
      <c r="AB489" s="14">
        <f t="shared" si="218"/>
        <v>0</v>
      </c>
      <c r="AC489" s="14">
        <f t="shared" si="219"/>
        <v>0.125</v>
      </c>
      <c r="AD489" s="14">
        <f t="shared" si="220"/>
        <v>0</v>
      </c>
      <c r="AE489" s="14">
        <f t="shared" si="221"/>
        <v>0</v>
      </c>
      <c r="AF489" s="14">
        <f t="shared" si="222"/>
        <v>0</v>
      </c>
      <c r="AG489" s="14">
        <f t="shared" si="223"/>
        <v>0</v>
      </c>
      <c r="AH489" s="14">
        <f t="shared" si="224"/>
        <v>0</v>
      </c>
      <c r="AI489" s="14">
        <f t="shared" si="225"/>
        <v>0</v>
      </c>
      <c r="AJ489" s="14">
        <f t="shared" si="226"/>
        <v>0</v>
      </c>
      <c r="AK489" s="14">
        <f t="shared" si="227"/>
        <v>0</v>
      </c>
      <c r="AL489" s="14">
        <f t="shared" si="228"/>
        <v>0</v>
      </c>
      <c r="AM489" s="14">
        <f t="shared" si="229"/>
        <v>0</v>
      </c>
      <c r="AN489" s="14">
        <f t="shared" si="230"/>
        <v>0</v>
      </c>
      <c r="AO489" s="14">
        <f t="shared" si="231"/>
        <v>0.02</v>
      </c>
      <c r="AP489" s="14">
        <f t="shared" si="232"/>
        <v>0</v>
      </c>
      <c r="AQ489" s="25">
        <f t="shared" si="236"/>
        <v>0.14499999999999999</v>
      </c>
      <c r="AR489" s="27">
        <f t="shared" si="237"/>
        <v>570603.23625000007</v>
      </c>
      <c r="AS489" s="27">
        <f t="shared" si="238"/>
        <v>0</v>
      </c>
      <c r="AT489" s="27">
        <f t="shared" si="239"/>
        <v>91296.517800000016</v>
      </c>
      <c r="AU489" s="30"/>
      <c r="AV489" s="30"/>
      <c r="AW489" s="30">
        <f t="shared" si="240"/>
        <v>547779.10680000007</v>
      </c>
      <c r="AX489" s="36">
        <f t="shared" si="233"/>
        <v>-570603.23625000007</v>
      </c>
      <c r="AY489" s="36">
        <f t="shared" si="234"/>
        <v>0</v>
      </c>
      <c r="AZ489" s="36">
        <f t="shared" si="235"/>
        <v>456482.58900000004</v>
      </c>
    </row>
    <row r="490" spans="1:52" ht="14.45" x14ac:dyDescent="0.3">
      <c r="A490" s="5" t="s">
        <v>7</v>
      </c>
      <c r="B490" s="5" t="s">
        <v>8</v>
      </c>
      <c r="C490" s="5" t="s">
        <v>1355</v>
      </c>
      <c r="D490" s="2" t="s">
        <v>587</v>
      </c>
      <c r="E490" s="2" t="s">
        <v>544</v>
      </c>
      <c r="F490" s="2" t="s">
        <v>11</v>
      </c>
      <c r="G490" s="2" t="s">
        <v>12</v>
      </c>
      <c r="H490" s="2" t="s">
        <v>13</v>
      </c>
      <c r="I490" s="18">
        <v>5051</v>
      </c>
      <c r="J490" s="18">
        <v>1247597</v>
      </c>
      <c r="K490" s="18">
        <v>1199612.5</v>
      </c>
      <c r="L490" s="18">
        <v>47984.5</v>
      </c>
      <c r="M490" s="18"/>
      <c r="N490" s="18"/>
      <c r="O490" s="18"/>
      <c r="P490" s="18"/>
      <c r="Q490" s="18"/>
      <c r="R490" s="18"/>
      <c r="S490" s="18">
        <v>47984.5</v>
      </c>
      <c r="T490" s="18"/>
      <c r="U490" s="18"/>
      <c r="V490" s="18"/>
      <c r="W490" s="18"/>
      <c r="X490" s="18"/>
      <c r="Y490" s="18"/>
      <c r="Z490" s="18"/>
      <c r="AA490" s="18"/>
      <c r="AB490" s="14">
        <f t="shared" si="218"/>
        <v>0</v>
      </c>
      <c r="AC490" s="14">
        <f t="shared" si="219"/>
        <v>0</v>
      </c>
      <c r="AD490" s="14">
        <f t="shared" si="220"/>
        <v>0</v>
      </c>
      <c r="AE490" s="14">
        <f t="shared" si="221"/>
        <v>0</v>
      </c>
      <c r="AF490" s="14">
        <f t="shared" si="222"/>
        <v>0</v>
      </c>
      <c r="AG490" s="14">
        <f t="shared" si="223"/>
        <v>0</v>
      </c>
      <c r="AH490" s="14">
        <f t="shared" si="224"/>
        <v>0.04</v>
      </c>
      <c r="AI490" s="14">
        <f t="shared" si="225"/>
        <v>0</v>
      </c>
      <c r="AJ490" s="14">
        <f t="shared" si="226"/>
        <v>0</v>
      </c>
      <c r="AK490" s="14">
        <f t="shared" si="227"/>
        <v>0</v>
      </c>
      <c r="AL490" s="14">
        <f t="shared" si="228"/>
        <v>0</v>
      </c>
      <c r="AM490" s="14">
        <f t="shared" si="229"/>
        <v>0</v>
      </c>
      <c r="AN490" s="14">
        <f t="shared" si="230"/>
        <v>0</v>
      </c>
      <c r="AO490" s="14">
        <f t="shared" si="231"/>
        <v>0</v>
      </c>
      <c r="AP490" s="14">
        <f t="shared" si="232"/>
        <v>0</v>
      </c>
      <c r="AQ490" s="25">
        <f t="shared" si="236"/>
        <v>0.04</v>
      </c>
      <c r="AR490" s="27">
        <f t="shared" si="237"/>
        <v>0</v>
      </c>
      <c r="AS490" s="27">
        <f t="shared" si="238"/>
        <v>47984.5</v>
      </c>
      <c r="AT490" s="27">
        <f t="shared" si="239"/>
        <v>0</v>
      </c>
      <c r="AU490" s="30">
        <f t="shared" ref="AU490:AU491" si="241">K490*$AU$2</f>
        <v>71976.75</v>
      </c>
      <c r="AV490" s="30">
        <f t="shared" ref="AV490:AV491" si="242">K490*$AV$2</f>
        <v>71976.75</v>
      </c>
      <c r="AW490" s="30"/>
      <c r="AX490" s="36">
        <f t="shared" si="233"/>
        <v>71976.75</v>
      </c>
      <c r="AY490" s="36">
        <f t="shared" si="234"/>
        <v>23992.25</v>
      </c>
      <c r="AZ490" s="36">
        <f t="shared" si="235"/>
        <v>0</v>
      </c>
    </row>
    <row r="491" spans="1:52" ht="14.45" x14ac:dyDescent="0.3">
      <c r="A491" s="5" t="s">
        <v>7</v>
      </c>
      <c r="B491" s="5" t="s">
        <v>8</v>
      </c>
      <c r="C491" s="5" t="s">
        <v>1355</v>
      </c>
      <c r="D491" s="2" t="s">
        <v>589</v>
      </c>
      <c r="E491" s="2" t="s">
        <v>544</v>
      </c>
      <c r="F491" s="2" t="s">
        <v>11</v>
      </c>
      <c r="G491" s="2" t="s">
        <v>12</v>
      </c>
      <c r="H491" s="2" t="s">
        <v>13</v>
      </c>
      <c r="I491" s="18">
        <v>1335</v>
      </c>
      <c r="J491" s="18">
        <v>416520</v>
      </c>
      <c r="K491" s="18">
        <v>400500</v>
      </c>
      <c r="L491" s="18">
        <v>16020</v>
      </c>
      <c r="M491" s="18"/>
      <c r="N491" s="18"/>
      <c r="O491" s="18"/>
      <c r="P491" s="18"/>
      <c r="Q491" s="18"/>
      <c r="R491" s="18"/>
      <c r="S491" s="18">
        <v>16020</v>
      </c>
      <c r="T491" s="18"/>
      <c r="U491" s="18"/>
      <c r="V491" s="18"/>
      <c r="W491" s="18"/>
      <c r="X491" s="18"/>
      <c r="Y491" s="18"/>
      <c r="Z491" s="18"/>
      <c r="AA491" s="18"/>
      <c r="AB491" s="14">
        <f t="shared" si="218"/>
        <v>0</v>
      </c>
      <c r="AC491" s="14">
        <f t="shared" si="219"/>
        <v>0</v>
      </c>
      <c r="AD491" s="14">
        <f t="shared" si="220"/>
        <v>0</v>
      </c>
      <c r="AE491" s="14">
        <f t="shared" si="221"/>
        <v>0</v>
      </c>
      <c r="AF491" s="14">
        <f t="shared" si="222"/>
        <v>0</v>
      </c>
      <c r="AG491" s="14">
        <f t="shared" si="223"/>
        <v>0</v>
      </c>
      <c r="AH491" s="14">
        <f t="shared" si="224"/>
        <v>0.04</v>
      </c>
      <c r="AI491" s="14">
        <f t="shared" si="225"/>
        <v>0</v>
      </c>
      <c r="AJ491" s="14">
        <f t="shared" si="226"/>
        <v>0</v>
      </c>
      <c r="AK491" s="14">
        <f t="shared" si="227"/>
        <v>0</v>
      </c>
      <c r="AL491" s="14">
        <f t="shared" si="228"/>
        <v>0</v>
      </c>
      <c r="AM491" s="14">
        <f t="shared" si="229"/>
        <v>0</v>
      </c>
      <c r="AN491" s="14">
        <f t="shared" si="230"/>
        <v>0</v>
      </c>
      <c r="AO491" s="14">
        <f t="shared" si="231"/>
        <v>0</v>
      </c>
      <c r="AP491" s="14">
        <f t="shared" si="232"/>
        <v>0</v>
      </c>
      <c r="AQ491" s="25">
        <f t="shared" si="236"/>
        <v>0.04</v>
      </c>
      <c r="AR491" s="27">
        <f t="shared" si="237"/>
        <v>0</v>
      </c>
      <c r="AS491" s="27">
        <f t="shared" si="238"/>
        <v>16020</v>
      </c>
      <c r="AT491" s="27">
        <f t="shared" si="239"/>
        <v>0</v>
      </c>
      <c r="AU491" s="30">
        <f t="shared" si="241"/>
        <v>24030</v>
      </c>
      <c r="AV491" s="30">
        <f t="shared" si="242"/>
        <v>24030</v>
      </c>
      <c r="AW491" s="30"/>
      <c r="AX491" s="36">
        <f t="shared" si="233"/>
        <v>24030</v>
      </c>
      <c r="AY491" s="36">
        <f t="shared" si="234"/>
        <v>8010</v>
      </c>
      <c r="AZ491" s="36">
        <f t="shared" si="235"/>
        <v>0</v>
      </c>
    </row>
    <row r="492" spans="1:52" ht="14.45" x14ac:dyDescent="0.3">
      <c r="A492" s="5" t="s">
        <v>7</v>
      </c>
      <c r="B492" s="5" t="s">
        <v>8</v>
      </c>
      <c r="C492" s="5"/>
      <c r="D492" s="2" t="s">
        <v>590</v>
      </c>
      <c r="E492" s="2" t="s">
        <v>591</v>
      </c>
      <c r="F492" s="2" t="s">
        <v>16</v>
      </c>
      <c r="G492" s="2" t="s">
        <v>20</v>
      </c>
      <c r="H492" s="2" t="s">
        <v>13</v>
      </c>
      <c r="I492" s="18">
        <v>40000</v>
      </c>
      <c r="J492" s="18">
        <v>114750</v>
      </c>
      <c r="K492" s="18">
        <v>100000</v>
      </c>
      <c r="L492" s="18">
        <v>14750</v>
      </c>
      <c r="M492" s="18"/>
      <c r="N492" s="18">
        <v>12500</v>
      </c>
      <c r="O492" s="18"/>
      <c r="P492" s="18"/>
      <c r="Q492" s="18"/>
      <c r="R492" s="18"/>
      <c r="S492" s="18"/>
      <c r="T492" s="18"/>
      <c r="U492" s="18"/>
      <c r="V492" s="18"/>
      <c r="W492" s="18"/>
      <c r="X492" s="18"/>
      <c r="Y492" s="18"/>
      <c r="Z492" s="18">
        <v>2250</v>
      </c>
      <c r="AA492" s="18"/>
      <c r="AB492" s="14">
        <f t="shared" si="218"/>
        <v>0</v>
      </c>
      <c r="AC492" s="14">
        <f t="shared" si="219"/>
        <v>0.125</v>
      </c>
      <c r="AD492" s="14">
        <f t="shared" si="220"/>
        <v>0</v>
      </c>
      <c r="AE492" s="14">
        <f t="shared" si="221"/>
        <v>0</v>
      </c>
      <c r="AF492" s="14">
        <f t="shared" si="222"/>
        <v>0</v>
      </c>
      <c r="AG492" s="14">
        <f t="shared" si="223"/>
        <v>0</v>
      </c>
      <c r="AH492" s="14">
        <f t="shared" si="224"/>
        <v>0</v>
      </c>
      <c r="AI492" s="14">
        <f t="shared" si="225"/>
        <v>0</v>
      </c>
      <c r="AJ492" s="14">
        <f t="shared" si="226"/>
        <v>0</v>
      </c>
      <c r="AK492" s="14">
        <f t="shared" si="227"/>
        <v>0</v>
      </c>
      <c r="AL492" s="14">
        <f t="shared" si="228"/>
        <v>0</v>
      </c>
      <c r="AM492" s="14">
        <f t="shared" si="229"/>
        <v>0</v>
      </c>
      <c r="AN492" s="14">
        <f t="shared" si="230"/>
        <v>0</v>
      </c>
      <c r="AO492" s="14">
        <f t="shared" si="231"/>
        <v>0.02</v>
      </c>
      <c r="AP492" s="14">
        <f t="shared" si="232"/>
        <v>0</v>
      </c>
      <c r="AQ492" s="25">
        <f t="shared" si="236"/>
        <v>0.14499999999999999</v>
      </c>
      <c r="AR492" s="27">
        <f t="shared" si="237"/>
        <v>12500</v>
      </c>
      <c r="AS492" s="27">
        <f t="shared" si="238"/>
        <v>0</v>
      </c>
      <c r="AT492" s="27">
        <f t="shared" si="239"/>
        <v>2000</v>
      </c>
      <c r="AU492" s="30"/>
      <c r="AV492" s="30"/>
      <c r="AW492" s="30">
        <f t="shared" ref="AW492:AW507" si="243">K492*$AU$1</f>
        <v>12000</v>
      </c>
      <c r="AX492" s="36">
        <f t="shared" si="233"/>
        <v>-12500</v>
      </c>
      <c r="AY492" s="36">
        <f t="shared" si="234"/>
        <v>0</v>
      </c>
      <c r="AZ492" s="36">
        <f t="shared" si="235"/>
        <v>10000</v>
      </c>
    </row>
    <row r="493" spans="1:52" ht="14.45" x14ac:dyDescent="0.3">
      <c r="A493" s="5" t="s">
        <v>7</v>
      </c>
      <c r="B493" s="5" t="s">
        <v>8</v>
      </c>
      <c r="C493" s="5"/>
      <c r="D493" s="2" t="s">
        <v>592</v>
      </c>
      <c r="E493" s="2" t="s">
        <v>593</v>
      </c>
      <c r="F493" s="2" t="s">
        <v>16</v>
      </c>
      <c r="G493" s="2" t="s">
        <v>17</v>
      </c>
      <c r="H493" s="2" t="s">
        <v>13</v>
      </c>
      <c r="I493" s="18">
        <v>200</v>
      </c>
      <c r="J493" s="18">
        <v>45712.32</v>
      </c>
      <c r="K493" s="18">
        <v>44816</v>
      </c>
      <c r="L493" s="18">
        <v>896.32</v>
      </c>
      <c r="M493" s="18"/>
      <c r="N493" s="18"/>
      <c r="O493" s="18"/>
      <c r="P493" s="18"/>
      <c r="Q493" s="18"/>
      <c r="R493" s="18"/>
      <c r="S493" s="18"/>
      <c r="T493" s="18"/>
      <c r="U493" s="18"/>
      <c r="V493" s="18"/>
      <c r="W493" s="18"/>
      <c r="X493" s="18"/>
      <c r="Y493" s="18"/>
      <c r="Z493" s="18">
        <v>896.32</v>
      </c>
      <c r="AA493" s="18"/>
      <c r="AB493" s="14">
        <f t="shared" si="218"/>
        <v>0</v>
      </c>
      <c r="AC493" s="14">
        <f t="shared" si="219"/>
        <v>0</v>
      </c>
      <c r="AD493" s="14">
        <f t="shared" si="220"/>
        <v>0</v>
      </c>
      <c r="AE493" s="14">
        <f t="shared" si="221"/>
        <v>0</v>
      </c>
      <c r="AF493" s="14">
        <f t="shared" si="222"/>
        <v>0</v>
      </c>
      <c r="AG493" s="14">
        <f t="shared" si="223"/>
        <v>0</v>
      </c>
      <c r="AH493" s="14">
        <f t="shared" si="224"/>
        <v>0</v>
      </c>
      <c r="AI493" s="14">
        <f t="shared" si="225"/>
        <v>0</v>
      </c>
      <c r="AJ493" s="14">
        <f t="shared" si="226"/>
        <v>0</v>
      </c>
      <c r="AK493" s="14">
        <f t="shared" si="227"/>
        <v>0</v>
      </c>
      <c r="AL493" s="14">
        <f t="shared" si="228"/>
        <v>0</v>
      </c>
      <c r="AM493" s="14">
        <f t="shared" si="229"/>
        <v>0</v>
      </c>
      <c r="AN493" s="14">
        <f t="shared" si="230"/>
        <v>0</v>
      </c>
      <c r="AO493" s="14">
        <f t="shared" si="231"/>
        <v>0.02</v>
      </c>
      <c r="AP493" s="14">
        <f t="shared" si="232"/>
        <v>0</v>
      </c>
      <c r="AQ493" s="25">
        <f t="shared" si="236"/>
        <v>0.02</v>
      </c>
      <c r="AR493" s="27">
        <f t="shared" si="237"/>
        <v>0</v>
      </c>
      <c r="AS493" s="27">
        <f t="shared" si="238"/>
        <v>0</v>
      </c>
      <c r="AT493" s="27">
        <f t="shared" si="239"/>
        <v>896.32</v>
      </c>
      <c r="AU493" s="30"/>
      <c r="AV493" s="30"/>
      <c r="AW493" s="30">
        <f t="shared" si="243"/>
        <v>5377.92</v>
      </c>
      <c r="AX493" s="36">
        <f t="shared" si="233"/>
        <v>0</v>
      </c>
      <c r="AY493" s="36">
        <f t="shared" si="234"/>
        <v>0</v>
      </c>
      <c r="AZ493" s="36">
        <f t="shared" si="235"/>
        <v>4481.6000000000004</v>
      </c>
    </row>
    <row r="494" spans="1:52" ht="14.45" x14ac:dyDescent="0.3">
      <c r="A494" s="5" t="s">
        <v>7</v>
      </c>
      <c r="B494" s="5" t="s">
        <v>8</v>
      </c>
      <c r="C494" s="5"/>
      <c r="D494" s="2" t="s">
        <v>594</v>
      </c>
      <c r="E494" s="2" t="s">
        <v>593</v>
      </c>
      <c r="F494" s="2" t="s">
        <v>16</v>
      </c>
      <c r="G494" s="2" t="s">
        <v>17</v>
      </c>
      <c r="H494" s="2" t="s">
        <v>13</v>
      </c>
      <c r="I494" s="18">
        <v>14000</v>
      </c>
      <c r="J494" s="18">
        <v>3024062.48</v>
      </c>
      <c r="K494" s="18">
        <v>2964767.1399999997</v>
      </c>
      <c r="L494" s="18">
        <v>59295.339999999989</v>
      </c>
      <c r="M494" s="18"/>
      <c r="N494" s="18"/>
      <c r="O494" s="18"/>
      <c r="P494" s="18"/>
      <c r="Q494" s="18"/>
      <c r="R494" s="18"/>
      <c r="S494" s="18"/>
      <c r="T494" s="18"/>
      <c r="U494" s="18"/>
      <c r="V494" s="18"/>
      <c r="W494" s="18"/>
      <c r="X494" s="18"/>
      <c r="Y494" s="18"/>
      <c r="Z494" s="18">
        <v>59295.339999999989</v>
      </c>
      <c r="AA494" s="18"/>
      <c r="AB494" s="14">
        <f t="shared" si="218"/>
        <v>0</v>
      </c>
      <c r="AC494" s="14">
        <f t="shared" si="219"/>
        <v>0</v>
      </c>
      <c r="AD494" s="14">
        <f t="shared" si="220"/>
        <v>0</v>
      </c>
      <c r="AE494" s="14">
        <f t="shared" si="221"/>
        <v>0</v>
      </c>
      <c r="AF494" s="14">
        <f t="shared" si="222"/>
        <v>0</v>
      </c>
      <c r="AG494" s="14">
        <f t="shared" si="223"/>
        <v>0</v>
      </c>
      <c r="AH494" s="14">
        <f t="shared" si="224"/>
        <v>0</v>
      </c>
      <c r="AI494" s="14">
        <f t="shared" si="225"/>
        <v>0</v>
      </c>
      <c r="AJ494" s="14">
        <f t="shared" si="226"/>
        <v>0</v>
      </c>
      <c r="AK494" s="14">
        <f t="shared" si="227"/>
        <v>0</v>
      </c>
      <c r="AL494" s="14">
        <f t="shared" si="228"/>
        <v>0</v>
      </c>
      <c r="AM494" s="14">
        <f t="shared" si="229"/>
        <v>0</v>
      </c>
      <c r="AN494" s="14">
        <f t="shared" si="230"/>
        <v>0</v>
      </c>
      <c r="AO494" s="14">
        <f t="shared" si="231"/>
        <v>0.02</v>
      </c>
      <c r="AP494" s="14">
        <f t="shared" si="232"/>
        <v>0</v>
      </c>
      <c r="AQ494" s="25">
        <f t="shared" si="236"/>
        <v>0.02</v>
      </c>
      <c r="AR494" s="27">
        <f t="shared" si="237"/>
        <v>0</v>
      </c>
      <c r="AS494" s="27">
        <f t="shared" si="238"/>
        <v>0</v>
      </c>
      <c r="AT494" s="27">
        <f t="shared" si="239"/>
        <v>59295.342799999991</v>
      </c>
      <c r="AU494" s="30"/>
      <c r="AV494" s="30"/>
      <c r="AW494" s="30">
        <f t="shared" si="243"/>
        <v>355772.05679999996</v>
      </c>
      <c r="AX494" s="36">
        <f t="shared" si="233"/>
        <v>0</v>
      </c>
      <c r="AY494" s="36">
        <f t="shared" si="234"/>
        <v>0</v>
      </c>
      <c r="AZ494" s="36">
        <f t="shared" si="235"/>
        <v>296476.71399999998</v>
      </c>
    </row>
    <row r="495" spans="1:52" ht="14.45" x14ac:dyDescent="0.3">
      <c r="A495" s="5" t="s">
        <v>7</v>
      </c>
      <c r="B495" s="5" t="s">
        <v>8</v>
      </c>
      <c r="C495" s="5"/>
      <c r="D495" s="2" t="s">
        <v>594</v>
      </c>
      <c r="E495" s="2" t="s">
        <v>595</v>
      </c>
      <c r="F495" s="2" t="s">
        <v>16</v>
      </c>
      <c r="G495" s="2" t="s">
        <v>17</v>
      </c>
      <c r="H495" s="2" t="s">
        <v>13</v>
      </c>
      <c r="I495" s="18">
        <v>8200</v>
      </c>
      <c r="J495" s="18">
        <v>1936364.12110212</v>
      </c>
      <c r="K495" s="18">
        <v>1737713.5599999998</v>
      </c>
      <c r="L495" s="18">
        <v>198650.56110212003</v>
      </c>
      <c r="M495" s="18"/>
      <c r="N495" s="18">
        <v>47473.97</v>
      </c>
      <c r="O495" s="18">
        <v>121440.84020000001</v>
      </c>
      <c r="P495" s="18"/>
      <c r="Q495" s="18">
        <v>1495.9964040000004</v>
      </c>
      <c r="R495" s="18">
        <v>747.99820200000022</v>
      </c>
      <c r="S495" s="18"/>
      <c r="T495" s="18"/>
      <c r="U495" s="18"/>
      <c r="V495" s="18"/>
      <c r="W495" s="18"/>
      <c r="X495" s="18"/>
      <c r="Y495" s="18"/>
      <c r="Z495" s="18">
        <v>27491.756296119998</v>
      </c>
      <c r="AA495" s="18"/>
      <c r="AB495" s="14">
        <f t="shared" si="218"/>
        <v>0</v>
      </c>
      <c r="AC495" s="14">
        <v>0</v>
      </c>
      <c r="AD495" s="14">
        <f t="shared" si="220"/>
        <v>0.14000000000000001</v>
      </c>
      <c r="AE495" s="14">
        <f t="shared" si="221"/>
        <v>0</v>
      </c>
      <c r="AF495" s="14">
        <f t="shared" si="222"/>
        <v>2E-3</v>
      </c>
      <c r="AG495" s="14">
        <f t="shared" si="223"/>
        <v>1E-3</v>
      </c>
      <c r="AH495" s="14">
        <f t="shared" si="224"/>
        <v>0</v>
      </c>
      <c r="AI495" s="14">
        <f t="shared" si="225"/>
        <v>0</v>
      </c>
      <c r="AJ495" s="14">
        <f t="shared" si="226"/>
        <v>0</v>
      </c>
      <c r="AK495" s="14">
        <f t="shared" si="227"/>
        <v>0</v>
      </c>
      <c r="AL495" s="14">
        <f t="shared" si="228"/>
        <v>0</v>
      </c>
      <c r="AM495" s="14">
        <f t="shared" si="229"/>
        <v>0</v>
      </c>
      <c r="AN495" s="14">
        <f t="shared" si="230"/>
        <v>0</v>
      </c>
      <c r="AO495" s="14">
        <f t="shared" si="231"/>
        <v>0.02</v>
      </c>
      <c r="AP495" s="14">
        <f t="shared" si="232"/>
        <v>0</v>
      </c>
      <c r="AQ495" s="25">
        <f t="shared" si="236"/>
        <v>0.16300000000000001</v>
      </c>
      <c r="AR495" s="27">
        <f t="shared" si="237"/>
        <v>248493.03908000002</v>
      </c>
      <c r="AS495" s="27">
        <f t="shared" si="238"/>
        <v>0</v>
      </c>
      <c r="AT495" s="27">
        <f t="shared" si="239"/>
        <v>34754.271199999996</v>
      </c>
      <c r="AU495" s="30"/>
      <c r="AV495" s="30"/>
      <c r="AW495" s="30">
        <f t="shared" si="243"/>
        <v>208525.62719999996</v>
      </c>
      <c r="AX495" s="36">
        <f t="shared" si="233"/>
        <v>-248493.03908000002</v>
      </c>
      <c r="AY495" s="36">
        <f t="shared" si="234"/>
        <v>0</v>
      </c>
      <c r="AZ495" s="36">
        <f t="shared" si="235"/>
        <v>173771.35599999997</v>
      </c>
    </row>
    <row r="496" spans="1:52" ht="14.45" x14ac:dyDescent="0.3">
      <c r="A496" s="5" t="s">
        <v>7</v>
      </c>
      <c r="B496" s="5" t="s">
        <v>8</v>
      </c>
      <c r="C496" s="5"/>
      <c r="D496" s="2" t="s">
        <v>596</v>
      </c>
      <c r="E496" s="2" t="s">
        <v>597</v>
      </c>
      <c r="F496" s="2" t="s">
        <v>16</v>
      </c>
      <c r="G496" s="2" t="s">
        <v>17</v>
      </c>
      <c r="H496" s="2" t="s">
        <v>13</v>
      </c>
      <c r="I496" s="18">
        <v>22825</v>
      </c>
      <c r="J496" s="18">
        <v>3961025.7099999995</v>
      </c>
      <c r="K496" s="18">
        <v>3451874.2399999998</v>
      </c>
      <c r="L496" s="18">
        <v>509151.47000000003</v>
      </c>
      <c r="M496" s="18"/>
      <c r="N496" s="18">
        <v>431484.27999999997</v>
      </c>
      <c r="O496" s="18"/>
      <c r="P496" s="18"/>
      <c r="Q496" s="18"/>
      <c r="R496" s="18"/>
      <c r="S496" s="18"/>
      <c r="T496" s="18"/>
      <c r="U496" s="18"/>
      <c r="V496" s="18"/>
      <c r="W496" s="18"/>
      <c r="X496" s="18"/>
      <c r="Y496" s="18"/>
      <c r="Z496" s="18">
        <v>77667.19</v>
      </c>
      <c r="AA496" s="18"/>
      <c r="AB496" s="14">
        <f t="shared" si="218"/>
        <v>0</v>
      </c>
      <c r="AC496" s="14">
        <f t="shared" si="219"/>
        <v>0.125</v>
      </c>
      <c r="AD496" s="14">
        <f t="shared" si="220"/>
        <v>0</v>
      </c>
      <c r="AE496" s="14">
        <f t="shared" si="221"/>
        <v>0</v>
      </c>
      <c r="AF496" s="14">
        <f t="shared" si="222"/>
        <v>0</v>
      </c>
      <c r="AG496" s="14">
        <f t="shared" si="223"/>
        <v>0</v>
      </c>
      <c r="AH496" s="14">
        <f t="shared" si="224"/>
        <v>0</v>
      </c>
      <c r="AI496" s="14">
        <f t="shared" si="225"/>
        <v>0</v>
      </c>
      <c r="AJ496" s="14">
        <f t="shared" si="226"/>
        <v>0</v>
      </c>
      <c r="AK496" s="14">
        <f t="shared" si="227"/>
        <v>0</v>
      </c>
      <c r="AL496" s="14">
        <f t="shared" si="228"/>
        <v>0</v>
      </c>
      <c r="AM496" s="14">
        <f t="shared" si="229"/>
        <v>0</v>
      </c>
      <c r="AN496" s="14">
        <f t="shared" si="230"/>
        <v>0</v>
      </c>
      <c r="AO496" s="14">
        <f t="shared" si="231"/>
        <v>0.02</v>
      </c>
      <c r="AP496" s="14">
        <f t="shared" si="232"/>
        <v>0</v>
      </c>
      <c r="AQ496" s="25">
        <f t="shared" si="236"/>
        <v>0.14499999999999999</v>
      </c>
      <c r="AR496" s="27">
        <f t="shared" si="237"/>
        <v>431484.27999999997</v>
      </c>
      <c r="AS496" s="27">
        <f t="shared" si="238"/>
        <v>0</v>
      </c>
      <c r="AT496" s="27">
        <f t="shared" si="239"/>
        <v>69037.484799999991</v>
      </c>
      <c r="AU496" s="30"/>
      <c r="AV496" s="30"/>
      <c r="AW496" s="30">
        <f t="shared" si="243"/>
        <v>414224.90879999998</v>
      </c>
      <c r="AX496" s="36">
        <f t="shared" si="233"/>
        <v>-431484.27999999997</v>
      </c>
      <c r="AY496" s="36">
        <f t="shared" si="234"/>
        <v>0</v>
      </c>
      <c r="AZ496" s="36">
        <f t="shared" si="235"/>
        <v>345187.424</v>
      </c>
    </row>
    <row r="497" spans="1:52" ht="14.45" x14ac:dyDescent="0.3">
      <c r="A497" s="5" t="s">
        <v>7</v>
      </c>
      <c r="B497" s="12" t="s">
        <v>598</v>
      </c>
      <c r="C497" s="12"/>
      <c r="D497" s="2" t="s">
        <v>599</v>
      </c>
      <c r="E497" s="2" t="s">
        <v>600</v>
      </c>
      <c r="F497" s="2" t="s">
        <v>16</v>
      </c>
      <c r="G497" s="2" t="s">
        <v>20</v>
      </c>
      <c r="H497" s="2" t="s">
        <v>13</v>
      </c>
      <c r="I497" s="18">
        <v>865</v>
      </c>
      <c r="J497" s="18">
        <v>4208.5599999999995</v>
      </c>
      <c r="K497" s="18">
        <v>3892.49</v>
      </c>
      <c r="L497" s="18">
        <v>316.07</v>
      </c>
      <c r="M497" s="18">
        <v>233.55</v>
      </c>
      <c r="N497" s="18"/>
      <c r="O497" s="18"/>
      <c r="P497" s="18"/>
      <c r="Q497" s="18"/>
      <c r="R497" s="18"/>
      <c r="S497" s="18"/>
      <c r="T497" s="18"/>
      <c r="U497" s="18"/>
      <c r="V497" s="18"/>
      <c r="W497" s="18"/>
      <c r="X497" s="18"/>
      <c r="Y497" s="18"/>
      <c r="Z497" s="18">
        <v>82.52</v>
      </c>
      <c r="AA497" s="18"/>
      <c r="AB497" s="14">
        <f t="shared" si="218"/>
        <v>0.06</v>
      </c>
      <c r="AC497" s="14">
        <f t="shared" si="219"/>
        <v>0</v>
      </c>
      <c r="AD497" s="14">
        <f t="shared" si="220"/>
        <v>0</v>
      </c>
      <c r="AE497" s="14">
        <f t="shared" si="221"/>
        <v>0</v>
      </c>
      <c r="AF497" s="14">
        <f t="shared" si="222"/>
        <v>0</v>
      </c>
      <c r="AG497" s="14">
        <f t="shared" si="223"/>
        <v>0</v>
      </c>
      <c r="AH497" s="14">
        <f t="shared" si="224"/>
        <v>0</v>
      </c>
      <c r="AI497" s="14">
        <f t="shared" si="225"/>
        <v>0</v>
      </c>
      <c r="AJ497" s="14">
        <f t="shared" si="226"/>
        <v>0</v>
      </c>
      <c r="AK497" s="14">
        <f t="shared" si="227"/>
        <v>0</v>
      </c>
      <c r="AL497" s="14">
        <f t="shared" si="228"/>
        <v>0</v>
      </c>
      <c r="AM497" s="14">
        <f t="shared" si="229"/>
        <v>0</v>
      </c>
      <c r="AN497" s="14">
        <f t="shared" si="230"/>
        <v>0</v>
      </c>
      <c r="AO497" s="14">
        <f t="shared" si="231"/>
        <v>0.02</v>
      </c>
      <c r="AP497" s="14">
        <f t="shared" si="232"/>
        <v>0</v>
      </c>
      <c r="AQ497" s="25">
        <f t="shared" si="236"/>
        <v>0.08</v>
      </c>
      <c r="AR497" s="27">
        <f t="shared" si="237"/>
        <v>233.54939999999999</v>
      </c>
      <c r="AS497" s="27">
        <f t="shared" si="238"/>
        <v>0</v>
      </c>
      <c r="AT497" s="27">
        <f t="shared" si="239"/>
        <v>77.849800000000002</v>
      </c>
      <c r="AU497" s="30"/>
      <c r="AV497" s="30"/>
      <c r="AW497" s="30">
        <f t="shared" si="243"/>
        <v>467.09879999999998</v>
      </c>
      <c r="AX497" s="36">
        <f t="shared" si="233"/>
        <v>-233.54939999999999</v>
      </c>
      <c r="AY497" s="36">
        <f t="shared" si="234"/>
        <v>0</v>
      </c>
      <c r="AZ497" s="36">
        <f t="shared" si="235"/>
        <v>389.24899999999997</v>
      </c>
    </row>
    <row r="498" spans="1:52" ht="14.45" x14ac:dyDescent="0.3">
      <c r="A498" s="5" t="s">
        <v>7</v>
      </c>
      <c r="B498" s="12" t="s">
        <v>598</v>
      </c>
      <c r="C498" s="12"/>
      <c r="D498" s="2" t="s">
        <v>601</v>
      </c>
      <c r="E498" s="2" t="s">
        <v>602</v>
      </c>
      <c r="F498" s="2" t="s">
        <v>16</v>
      </c>
      <c r="G498" s="2" t="s">
        <v>28</v>
      </c>
      <c r="H498" s="2" t="s">
        <v>13</v>
      </c>
      <c r="I498" s="18">
        <v>3080</v>
      </c>
      <c r="J498" s="18">
        <v>204989.47</v>
      </c>
      <c r="K498" s="18">
        <v>178640.06000000003</v>
      </c>
      <c r="L498" s="18">
        <v>26349.410000000007</v>
      </c>
      <c r="M498" s="18"/>
      <c r="N498" s="18">
        <v>22330.01</v>
      </c>
      <c r="O498" s="18"/>
      <c r="P498" s="18"/>
      <c r="Q498" s="18"/>
      <c r="R498" s="18"/>
      <c r="S498" s="18"/>
      <c r="T498" s="18"/>
      <c r="U498" s="18"/>
      <c r="V498" s="18"/>
      <c r="W498" s="18"/>
      <c r="X498" s="18"/>
      <c r="Y498" s="18"/>
      <c r="Z498" s="18">
        <v>4019.4000000000005</v>
      </c>
      <c r="AA498" s="18"/>
      <c r="AB498" s="14">
        <f t="shared" si="218"/>
        <v>0</v>
      </c>
      <c r="AC498" s="14">
        <f t="shared" si="219"/>
        <v>0.125</v>
      </c>
      <c r="AD498" s="14">
        <f t="shared" si="220"/>
        <v>0</v>
      </c>
      <c r="AE498" s="14">
        <f t="shared" si="221"/>
        <v>0</v>
      </c>
      <c r="AF498" s="14">
        <f t="shared" si="222"/>
        <v>0</v>
      </c>
      <c r="AG498" s="14">
        <f t="shared" si="223"/>
        <v>0</v>
      </c>
      <c r="AH498" s="14">
        <f t="shared" si="224"/>
        <v>0</v>
      </c>
      <c r="AI498" s="14">
        <f t="shared" si="225"/>
        <v>0</v>
      </c>
      <c r="AJ498" s="14">
        <f t="shared" si="226"/>
        <v>0</v>
      </c>
      <c r="AK498" s="14">
        <f t="shared" si="227"/>
        <v>0</v>
      </c>
      <c r="AL498" s="14">
        <f t="shared" si="228"/>
        <v>0</v>
      </c>
      <c r="AM498" s="14">
        <f t="shared" si="229"/>
        <v>0</v>
      </c>
      <c r="AN498" s="14">
        <f t="shared" si="230"/>
        <v>0</v>
      </c>
      <c r="AO498" s="14">
        <f t="shared" si="231"/>
        <v>0.02</v>
      </c>
      <c r="AP498" s="14">
        <f t="shared" si="232"/>
        <v>0</v>
      </c>
      <c r="AQ498" s="25">
        <f t="shared" si="236"/>
        <v>0.14499999999999999</v>
      </c>
      <c r="AR498" s="27">
        <f t="shared" si="237"/>
        <v>22330.007500000003</v>
      </c>
      <c r="AS498" s="27">
        <f t="shared" si="238"/>
        <v>0</v>
      </c>
      <c r="AT498" s="27">
        <f t="shared" si="239"/>
        <v>3572.8012000000008</v>
      </c>
      <c r="AU498" s="30"/>
      <c r="AV498" s="30"/>
      <c r="AW498" s="30">
        <f t="shared" si="243"/>
        <v>21436.807200000003</v>
      </c>
      <c r="AX498" s="36">
        <f t="shared" si="233"/>
        <v>-22330.007500000003</v>
      </c>
      <c r="AY498" s="36">
        <f t="shared" si="234"/>
        <v>0</v>
      </c>
      <c r="AZ498" s="36">
        <f t="shared" si="235"/>
        <v>17864.006000000001</v>
      </c>
    </row>
    <row r="499" spans="1:52" ht="14.45" x14ac:dyDescent="0.3">
      <c r="A499" s="5" t="s">
        <v>7</v>
      </c>
      <c r="B499" s="12" t="s">
        <v>598</v>
      </c>
      <c r="C499" s="12"/>
      <c r="D499" s="2" t="s">
        <v>23</v>
      </c>
      <c r="E499" s="2" t="s">
        <v>22</v>
      </c>
      <c r="F499" s="2" t="s">
        <v>16</v>
      </c>
      <c r="G499" s="2" t="s">
        <v>17</v>
      </c>
      <c r="H499" s="2" t="s">
        <v>13</v>
      </c>
      <c r="I499" s="18">
        <v>138180</v>
      </c>
      <c r="J499" s="18">
        <v>6194282.4900000002</v>
      </c>
      <c r="K499" s="18">
        <v>5398067.5199999996</v>
      </c>
      <c r="L499" s="18">
        <v>796214.97000000009</v>
      </c>
      <c r="M499" s="18"/>
      <c r="N499" s="18">
        <v>674758.44</v>
      </c>
      <c r="O499" s="18"/>
      <c r="P499" s="18"/>
      <c r="Q499" s="18"/>
      <c r="R499" s="18"/>
      <c r="S499" s="18"/>
      <c r="T499" s="18"/>
      <c r="U499" s="18"/>
      <c r="V499" s="18"/>
      <c r="W499" s="18"/>
      <c r="X499" s="18"/>
      <c r="Y499" s="18"/>
      <c r="Z499" s="18">
        <v>121456.53000000001</v>
      </c>
      <c r="AA499" s="18"/>
      <c r="AB499" s="14">
        <f t="shared" si="218"/>
        <v>0</v>
      </c>
      <c r="AC499" s="14">
        <f t="shared" si="219"/>
        <v>0.125</v>
      </c>
      <c r="AD499" s="14">
        <f t="shared" si="220"/>
        <v>0</v>
      </c>
      <c r="AE499" s="14">
        <f t="shared" si="221"/>
        <v>0</v>
      </c>
      <c r="AF499" s="14">
        <f t="shared" si="222"/>
        <v>0</v>
      </c>
      <c r="AG499" s="14">
        <f t="shared" si="223"/>
        <v>0</v>
      </c>
      <c r="AH499" s="14">
        <f t="shared" si="224"/>
        <v>0</v>
      </c>
      <c r="AI499" s="14">
        <f t="shared" si="225"/>
        <v>0</v>
      </c>
      <c r="AJ499" s="14">
        <f t="shared" si="226"/>
        <v>0</v>
      </c>
      <c r="AK499" s="14">
        <f t="shared" si="227"/>
        <v>0</v>
      </c>
      <c r="AL499" s="14">
        <f t="shared" si="228"/>
        <v>0</v>
      </c>
      <c r="AM499" s="14">
        <f t="shared" si="229"/>
        <v>0</v>
      </c>
      <c r="AN499" s="14">
        <f t="shared" si="230"/>
        <v>0</v>
      </c>
      <c r="AO499" s="14">
        <f t="shared" si="231"/>
        <v>0.02</v>
      </c>
      <c r="AP499" s="14">
        <f t="shared" si="232"/>
        <v>0</v>
      </c>
      <c r="AQ499" s="25">
        <f t="shared" si="236"/>
        <v>0.14499999999999999</v>
      </c>
      <c r="AR499" s="27">
        <f t="shared" si="237"/>
        <v>674758.44</v>
      </c>
      <c r="AS499" s="27">
        <f t="shared" si="238"/>
        <v>0</v>
      </c>
      <c r="AT499" s="27">
        <f t="shared" si="239"/>
        <v>107961.3504</v>
      </c>
      <c r="AU499" s="30"/>
      <c r="AV499" s="30"/>
      <c r="AW499" s="30">
        <f t="shared" si="243"/>
        <v>647768.10239999997</v>
      </c>
      <c r="AX499" s="36">
        <f t="shared" si="233"/>
        <v>-674758.44</v>
      </c>
      <c r="AY499" s="36">
        <f t="shared" si="234"/>
        <v>0</v>
      </c>
      <c r="AZ499" s="36">
        <f t="shared" si="235"/>
        <v>539806.75199999998</v>
      </c>
    </row>
    <row r="500" spans="1:52" ht="14.45" x14ac:dyDescent="0.3">
      <c r="A500" s="5" t="s">
        <v>7</v>
      </c>
      <c r="B500" s="12" t="s">
        <v>598</v>
      </c>
      <c r="C500" s="88" t="s">
        <v>1357</v>
      </c>
      <c r="D500" s="2" t="s">
        <v>603</v>
      </c>
      <c r="E500" s="2" t="s">
        <v>604</v>
      </c>
      <c r="F500" s="2" t="s">
        <v>16</v>
      </c>
      <c r="G500" s="2" t="s">
        <v>116</v>
      </c>
      <c r="H500" s="2" t="s">
        <v>13</v>
      </c>
      <c r="I500" s="18">
        <v>8640</v>
      </c>
      <c r="J500" s="18">
        <v>292473.02999999997</v>
      </c>
      <c r="K500" s="18">
        <v>254878.44</v>
      </c>
      <c r="L500" s="18">
        <v>37594.589999999997</v>
      </c>
      <c r="M500" s="18"/>
      <c r="N500" s="18">
        <v>31859.829999999998</v>
      </c>
      <c r="O500" s="18"/>
      <c r="P500" s="18"/>
      <c r="Q500" s="18"/>
      <c r="R500" s="18"/>
      <c r="S500" s="18"/>
      <c r="T500" s="18"/>
      <c r="U500" s="18"/>
      <c r="V500" s="18"/>
      <c r="W500" s="18"/>
      <c r="X500" s="18"/>
      <c r="Y500" s="18"/>
      <c r="Z500" s="18">
        <v>5734.76</v>
      </c>
      <c r="AA500" s="18"/>
      <c r="AB500" s="14">
        <f t="shared" si="218"/>
        <v>0</v>
      </c>
      <c r="AC500" s="14">
        <f t="shared" si="219"/>
        <v>0.125</v>
      </c>
      <c r="AD500" s="14">
        <f t="shared" si="220"/>
        <v>0</v>
      </c>
      <c r="AE500" s="14">
        <f t="shared" si="221"/>
        <v>0</v>
      </c>
      <c r="AF500" s="14">
        <f t="shared" si="222"/>
        <v>0</v>
      </c>
      <c r="AG500" s="14">
        <f t="shared" si="223"/>
        <v>0</v>
      </c>
      <c r="AH500" s="14">
        <f t="shared" si="224"/>
        <v>0</v>
      </c>
      <c r="AI500" s="14">
        <f t="shared" si="225"/>
        <v>0</v>
      </c>
      <c r="AJ500" s="14">
        <f t="shared" si="226"/>
        <v>0</v>
      </c>
      <c r="AK500" s="14">
        <f t="shared" si="227"/>
        <v>0</v>
      </c>
      <c r="AL500" s="14">
        <f t="shared" si="228"/>
        <v>0</v>
      </c>
      <c r="AM500" s="14">
        <f t="shared" si="229"/>
        <v>0</v>
      </c>
      <c r="AN500" s="14">
        <f t="shared" si="230"/>
        <v>0</v>
      </c>
      <c r="AO500" s="14">
        <f t="shared" si="231"/>
        <v>0.02</v>
      </c>
      <c r="AP500" s="14">
        <f t="shared" si="232"/>
        <v>0</v>
      </c>
      <c r="AQ500" s="25">
        <f t="shared" si="236"/>
        <v>0.14499999999999999</v>
      </c>
      <c r="AR500" s="27">
        <f t="shared" si="237"/>
        <v>31859.805</v>
      </c>
      <c r="AS500" s="27">
        <f t="shared" si="238"/>
        <v>0</v>
      </c>
      <c r="AT500" s="27">
        <f t="shared" si="239"/>
        <v>5097.5688</v>
      </c>
      <c r="AU500" s="30"/>
      <c r="AV500" s="30"/>
      <c r="AW500" s="30">
        <f t="shared" si="243"/>
        <v>30585.412799999998</v>
      </c>
      <c r="AX500" s="36">
        <f t="shared" si="233"/>
        <v>-31859.805</v>
      </c>
      <c r="AY500" s="36">
        <f t="shared" si="234"/>
        <v>0</v>
      </c>
      <c r="AZ500" s="36">
        <f t="shared" si="235"/>
        <v>25487.843999999997</v>
      </c>
    </row>
    <row r="501" spans="1:52" ht="14.45" x14ac:dyDescent="0.3">
      <c r="A501" s="5" t="s">
        <v>7</v>
      </c>
      <c r="B501" s="12" t="s">
        <v>598</v>
      </c>
      <c r="C501" s="12"/>
      <c r="D501" s="2" t="s">
        <v>605</v>
      </c>
      <c r="E501" s="2" t="s">
        <v>606</v>
      </c>
      <c r="F501" s="2" t="s">
        <v>16</v>
      </c>
      <c r="G501" s="2" t="s">
        <v>318</v>
      </c>
      <c r="H501" s="2" t="s">
        <v>13</v>
      </c>
      <c r="I501" s="18">
        <v>375975</v>
      </c>
      <c r="J501" s="18">
        <v>1156668.7799999998</v>
      </c>
      <c r="K501" s="18">
        <v>1007990.1999999998</v>
      </c>
      <c r="L501" s="18">
        <v>148678.57999999999</v>
      </c>
      <c r="M501" s="18"/>
      <c r="N501" s="18">
        <v>125998.79</v>
      </c>
      <c r="O501" s="18"/>
      <c r="P501" s="18"/>
      <c r="Q501" s="18"/>
      <c r="R501" s="18"/>
      <c r="S501" s="18"/>
      <c r="T501" s="18"/>
      <c r="U501" s="18"/>
      <c r="V501" s="18"/>
      <c r="W501" s="18"/>
      <c r="X501" s="18"/>
      <c r="Y501" s="18"/>
      <c r="Z501" s="18">
        <v>22679.79</v>
      </c>
      <c r="AA501" s="18"/>
      <c r="AB501" s="14">
        <f t="shared" si="218"/>
        <v>0</v>
      </c>
      <c r="AC501" s="14">
        <f t="shared" si="219"/>
        <v>0.125</v>
      </c>
      <c r="AD501" s="14">
        <f t="shared" si="220"/>
        <v>0</v>
      </c>
      <c r="AE501" s="14">
        <f t="shared" si="221"/>
        <v>0</v>
      </c>
      <c r="AF501" s="14">
        <f t="shared" si="222"/>
        <v>0</v>
      </c>
      <c r="AG501" s="14">
        <f t="shared" si="223"/>
        <v>0</v>
      </c>
      <c r="AH501" s="14">
        <f t="shared" si="224"/>
        <v>0</v>
      </c>
      <c r="AI501" s="14">
        <f t="shared" si="225"/>
        <v>0</v>
      </c>
      <c r="AJ501" s="14">
        <f t="shared" si="226"/>
        <v>0</v>
      </c>
      <c r="AK501" s="14">
        <f t="shared" si="227"/>
        <v>0</v>
      </c>
      <c r="AL501" s="14">
        <f t="shared" si="228"/>
        <v>0</v>
      </c>
      <c r="AM501" s="14">
        <f t="shared" si="229"/>
        <v>0</v>
      </c>
      <c r="AN501" s="14">
        <f t="shared" si="230"/>
        <v>0</v>
      </c>
      <c r="AO501" s="14">
        <f t="shared" si="231"/>
        <v>0.02</v>
      </c>
      <c r="AP501" s="14">
        <f t="shared" si="232"/>
        <v>0</v>
      </c>
      <c r="AQ501" s="25">
        <f t="shared" si="236"/>
        <v>0.14499999999999999</v>
      </c>
      <c r="AR501" s="27">
        <f t="shared" si="237"/>
        <v>125998.77499999998</v>
      </c>
      <c r="AS501" s="27">
        <f t="shared" si="238"/>
        <v>0</v>
      </c>
      <c r="AT501" s="27">
        <f t="shared" si="239"/>
        <v>20159.803999999996</v>
      </c>
      <c r="AU501" s="30"/>
      <c r="AV501" s="30"/>
      <c r="AW501" s="30">
        <f t="shared" si="243"/>
        <v>120958.82399999998</v>
      </c>
      <c r="AX501" s="36">
        <f t="shared" si="233"/>
        <v>-125998.77499999998</v>
      </c>
      <c r="AY501" s="36">
        <f t="shared" si="234"/>
        <v>0</v>
      </c>
      <c r="AZ501" s="36">
        <f t="shared" si="235"/>
        <v>100799.01999999999</v>
      </c>
    </row>
    <row r="502" spans="1:52" ht="14.45" x14ac:dyDescent="0.3">
      <c r="A502" s="5" t="s">
        <v>7</v>
      </c>
      <c r="B502" s="12" t="s">
        <v>598</v>
      </c>
      <c r="C502" s="12"/>
      <c r="D502" s="2" t="s">
        <v>607</v>
      </c>
      <c r="E502" s="2" t="s">
        <v>608</v>
      </c>
      <c r="F502" s="2" t="s">
        <v>16</v>
      </c>
      <c r="G502" s="2" t="s">
        <v>17</v>
      </c>
      <c r="H502" s="2" t="s">
        <v>13</v>
      </c>
      <c r="I502" s="18">
        <v>1364999</v>
      </c>
      <c r="J502" s="18">
        <v>7274071.1299999999</v>
      </c>
      <c r="K502" s="18">
        <v>6339059.7999999998</v>
      </c>
      <c r="L502" s="18">
        <v>935011.32999999961</v>
      </c>
      <c r="M502" s="18"/>
      <c r="N502" s="18">
        <v>792382.49</v>
      </c>
      <c r="O502" s="18"/>
      <c r="P502" s="18"/>
      <c r="Q502" s="18"/>
      <c r="R502" s="18"/>
      <c r="S502" s="18"/>
      <c r="T502" s="18"/>
      <c r="U502" s="18"/>
      <c r="V502" s="18"/>
      <c r="W502" s="18"/>
      <c r="X502" s="18"/>
      <c r="Y502" s="18"/>
      <c r="Z502" s="18">
        <v>142628.84000000003</v>
      </c>
      <c r="AA502" s="18"/>
      <c r="AB502" s="14">
        <f t="shared" si="218"/>
        <v>0</v>
      </c>
      <c r="AC502" s="14">
        <f t="shared" si="219"/>
        <v>0.125</v>
      </c>
      <c r="AD502" s="14">
        <f t="shared" si="220"/>
        <v>0</v>
      </c>
      <c r="AE502" s="14">
        <f t="shared" si="221"/>
        <v>0</v>
      </c>
      <c r="AF502" s="14">
        <f t="shared" si="222"/>
        <v>0</v>
      </c>
      <c r="AG502" s="14">
        <f t="shared" si="223"/>
        <v>0</v>
      </c>
      <c r="AH502" s="14">
        <f t="shared" si="224"/>
        <v>0</v>
      </c>
      <c r="AI502" s="14">
        <f t="shared" si="225"/>
        <v>0</v>
      </c>
      <c r="AJ502" s="14">
        <f t="shared" si="226"/>
        <v>0</v>
      </c>
      <c r="AK502" s="14">
        <f t="shared" si="227"/>
        <v>0</v>
      </c>
      <c r="AL502" s="14">
        <f t="shared" si="228"/>
        <v>0</v>
      </c>
      <c r="AM502" s="14">
        <f t="shared" si="229"/>
        <v>0</v>
      </c>
      <c r="AN502" s="14">
        <f t="shared" si="230"/>
        <v>0</v>
      </c>
      <c r="AO502" s="14">
        <f t="shared" si="231"/>
        <v>0.02</v>
      </c>
      <c r="AP502" s="14">
        <f t="shared" si="232"/>
        <v>0</v>
      </c>
      <c r="AQ502" s="25">
        <f t="shared" si="236"/>
        <v>0.14499999999999999</v>
      </c>
      <c r="AR502" s="27">
        <f t="shared" si="237"/>
        <v>792382.47499999998</v>
      </c>
      <c r="AS502" s="27">
        <f t="shared" si="238"/>
        <v>0</v>
      </c>
      <c r="AT502" s="27">
        <f t="shared" si="239"/>
        <v>126781.196</v>
      </c>
      <c r="AU502" s="30"/>
      <c r="AV502" s="30"/>
      <c r="AW502" s="30">
        <f t="shared" si="243"/>
        <v>760687.17599999998</v>
      </c>
      <c r="AX502" s="36">
        <f t="shared" si="233"/>
        <v>-792382.47499999998</v>
      </c>
      <c r="AY502" s="36">
        <f t="shared" si="234"/>
        <v>0</v>
      </c>
      <c r="AZ502" s="36">
        <f t="shared" si="235"/>
        <v>633905.98</v>
      </c>
    </row>
    <row r="503" spans="1:52" ht="14.45" x14ac:dyDescent="0.3">
      <c r="A503" s="5" t="s">
        <v>7</v>
      </c>
      <c r="B503" s="12" t="s">
        <v>598</v>
      </c>
      <c r="C503" s="12"/>
      <c r="D503" s="2" t="s">
        <v>607</v>
      </c>
      <c r="E503" s="2" t="s">
        <v>606</v>
      </c>
      <c r="F503" s="2" t="s">
        <v>16</v>
      </c>
      <c r="G503" s="2" t="s">
        <v>318</v>
      </c>
      <c r="H503" s="2" t="s">
        <v>13</v>
      </c>
      <c r="I503" s="18">
        <v>140000</v>
      </c>
      <c r="J503" s="18">
        <v>750717.51</v>
      </c>
      <c r="K503" s="18">
        <v>654220.04</v>
      </c>
      <c r="L503" s="18">
        <v>96497.47</v>
      </c>
      <c r="M503" s="18"/>
      <c r="N503" s="18">
        <v>81777.510000000009</v>
      </c>
      <c r="O503" s="18"/>
      <c r="P503" s="18"/>
      <c r="Q503" s="18"/>
      <c r="R503" s="18"/>
      <c r="S503" s="18"/>
      <c r="T503" s="18"/>
      <c r="U503" s="18"/>
      <c r="V503" s="18"/>
      <c r="W503" s="18"/>
      <c r="X503" s="18"/>
      <c r="Y503" s="18"/>
      <c r="Z503" s="18">
        <v>14719.96</v>
      </c>
      <c r="AA503" s="18"/>
      <c r="AB503" s="14">
        <f t="shared" si="218"/>
        <v>0</v>
      </c>
      <c r="AC503" s="14">
        <f t="shared" si="219"/>
        <v>0.125</v>
      </c>
      <c r="AD503" s="14">
        <f t="shared" si="220"/>
        <v>0</v>
      </c>
      <c r="AE503" s="14">
        <f t="shared" si="221"/>
        <v>0</v>
      </c>
      <c r="AF503" s="14">
        <f t="shared" si="222"/>
        <v>0</v>
      </c>
      <c r="AG503" s="14">
        <f t="shared" si="223"/>
        <v>0</v>
      </c>
      <c r="AH503" s="14">
        <f t="shared" si="224"/>
        <v>0</v>
      </c>
      <c r="AI503" s="14">
        <f t="shared" si="225"/>
        <v>0</v>
      </c>
      <c r="AJ503" s="14">
        <f t="shared" si="226"/>
        <v>0</v>
      </c>
      <c r="AK503" s="14">
        <f t="shared" si="227"/>
        <v>0</v>
      </c>
      <c r="AL503" s="14">
        <f t="shared" si="228"/>
        <v>0</v>
      </c>
      <c r="AM503" s="14">
        <f t="shared" si="229"/>
        <v>0</v>
      </c>
      <c r="AN503" s="14">
        <f t="shared" si="230"/>
        <v>0</v>
      </c>
      <c r="AO503" s="14">
        <f t="shared" si="231"/>
        <v>0.02</v>
      </c>
      <c r="AP503" s="14">
        <f t="shared" si="232"/>
        <v>0</v>
      </c>
      <c r="AQ503" s="25">
        <f t="shared" si="236"/>
        <v>0.14499999999999999</v>
      </c>
      <c r="AR503" s="27">
        <f t="shared" si="237"/>
        <v>81777.505000000005</v>
      </c>
      <c r="AS503" s="27">
        <f t="shared" si="238"/>
        <v>0</v>
      </c>
      <c r="AT503" s="27">
        <f t="shared" si="239"/>
        <v>13084.400800000001</v>
      </c>
      <c r="AU503" s="30"/>
      <c r="AV503" s="30"/>
      <c r="AW503" s="30">
        <f t="shared" si="243"/>
        <v>78506.404800000004</v>
      </c>
      <c r="AX503" s="36">
        <f t="shared" si="233"/>
        <v>-81777.505000000005</v>
      </c>
      <c r="AY503" s="36">
        <f t="shared" si="234"/>
        <v>0</v>
      </c>
      <c r="AZ503" s="36">
        <f t="shared" si="235"/>
        <v>65422.004000000001</v>
      </c>
    </row>
    <row r="504" spans="1:52" ht="14.45" x14ac:dyDescent="0.3">
      <c r="A504" s="5" t="s">
        <v>7</v>
      </c>
      <c r="B504" s="12" t="s">
        <v>598</v>
      </c>
      <c r="C504" s="12"/>
      <c r="D504" s="2" t="s">
        <v>609</v>
      </c>
      <c r="E504" s="2" t="s">
        <v>608</v>
      </c>
      <c r="F504" s="2" t="s">
        <v>16</v>
      </c>
      <c r="G504" s="2" t="s">
        <v>17</v>
      </c>
      <c r="H504" s="2" t="s">
        <v>13</v>
      </c>
      <c r="I504" s="18">
        <v>2140266</v>
      </c>
      <c r="J504" s="18">
        <v>3696212.6999999997</v>
      </c>
      <c r="K504" s="18">
        <v>3221100.33</v>
      </c>
      <c r="L504" s="18">
        <v>475112.36999999994</v>
      </c>
      <c r="M504" s="18"/>
      <c r="N504" s="18">
        <v>402637.59</v>
      </c>
      <c r="O504" s="18"/>
      <c r="P504" s="18"/>
      <c r="Q504" s="18"/>
      <c r="R504" s="18"/>
      <c r="S504" s="18"/>
      <c r="T504" s="18"/>
      <c r="U504" s="18"/>
      <c r="V504" s="18"/>
      <c r="W504" s="18"/>
      <c r="X504" s="18"/>
      <c r="Y504" s="18"/>
      <c r="Z504" s="18">
        <v>72474.78</v>
      </c>
      <c r="AA504" s="18"/>
      <c r="AB504" s="14">
        <f t="shared" si="218"/>
        <v>0</v>
      </c>
      <c r="AC504" s="14">
        <f t="shared" si="219"/>
        <v>0.125</v>
      </c>
      <c r="AD504" s="14">
        <f t="shared" si="220"/>
        <v>0</v>
      </c>
      <c r="AE504" s="14">
        <f t="shared" si="221"/>
        <v>0</v>
      </c>
      <c r="AF504" s="14">
        <f t="shared" si="222"/>
        <v>0</v>
      </c>
      <c r="AG504" s="14">
        <f t="shared" si="223"/>
        <v>0</v>
      </c>
      <c r="AH504" s="14">
        <f t="shared" si="224"/>
        <v>0</v>
      </c>
      <c r="AI504" s="14">
        <f t="shared" si="225"/>
        <v>0</v>
      </c>
      <c r="AJ504" s="14">
        <f t="shared" si="226"/>
        <v>0</v>
      </c>
      <c r="AK504" s="14">
        <f t="shared" si="227"/>
        <v>0</v>
      </c>
      <c r="AL504" s="14">
        <f t="shared" si="228"/>
        <v>0</v>
      </c>
      <c r="AM504" s="14">
        <f t="shared" si="229"/>
        <v>0</v>
      </c>
      <c r="AN504" s="14">
        <f t="shared" si="230"/>
        <v>0</v>
      </c>
      <c r="AO504" s="14">
        <f t="shared" si="231"/>
        <v>0.02</v>
      </c>
      <c r="AP504" s="14">
        <f t="shared" si="232"/>
        <v>0</v>
      </c>
      <c r="AQ504" s="25">
        <f t="shared" si="236"/>
        <v>0.14499999999999999</v>
      </c>
      <c r="AR504" s="27">
        <f t="shared" si="237"/>
        <v>402637.54125000001</v>
      </c>
      <c r="AS504" s="27">
        <f t="shared" si="238"/>
        <v>0</v>
      </c>
      <c r="AT504" s="27">
        <f t="shared" si="239"/>
        <v>64422.006600000001</v>
      </c>
      <c r="AU504" s="30"/>
      <c r="AV504" s="30"/>
      <c r="AW504" s="30">
        <f t="shared" si="243"/>
        <v>386532.03960000002</v>
      </c>
      <c r="AX504" s="36">
        <f t="shared" si="233"/>
        <v>-402637.54125000001</v>
      </c>
      <c r="AY504" s="36">
        <f t="shared" si="234"/>
        <v>0</v>
      </c>
      <c r="AZ504" s="36">
        <f t="shared" si="235"/>
        <v>322110.033</v>
      </c>
    </row>
    <row r="505" spans="1:52" ht="14.45" x14ac:dyDescent="0.3">
      <c r="A505" s="5" t="s">
        <v>7</v>
      </c>
      <c r="B505" s="12" t="s">
        <v>598</v>
      </c>
      <c r="C505" s="12"/>
      <c r="D505" s="2" t="s">
        <v>609</v>
      </c>
      <c r="E505" s="2" t="s">
        <v>606</v>
      </c>
      <c r="F505" s="2" t="s">
        <v>16</v>
      </c>
      <c r="G505" s="2" t="s">
        <v>318</v>
      </c>
      <c r="H505" s="2" t="s">
        <v>13</v>
      </c>
      <c r="I505" s="18">
        <v>21098996</v>
      </c>
      <c r="J505" s="18">
        <v>37260923.549999952</v>
      </c>
      <c r="K505" s="18">
        <v>32471392.629999999</v>
      </c>
      <c r="L505" s="18">
        <v>4789530.92</v>
      </c>
      <c r="M505" s="18"/>
      <c r="N505" s="18">
        <v>4058924.4000000036</v>
      </c>
      <c r="O505" s="18"/>
      <c r="P505" s="18"/>
      <c r="Q505" s="18"/>
      <c r="R505" s="18"/>
      <c r="S505" s="18"/>
      <c r="T505" s="18"/>
      <c r="U505" s="18"/>
      <c r="V505" s="18"/>
      <c r="W505" s="18"/>
      <c r="X505" s="18"/>
      <c r="Y505" s="18"/>
      <c r="Z505" s="18">
        <v>730606.51999999955</v>
      </c>
      <c r="AA505" s="18"/>
      <c r="AB505" s="14">
        <f t="shared" si="218"/>
        <v>0</v>
      </c>
      <c r="AC505" s="14">
        <f t="shared" si="219"/>
        <v>0.125</v>
      </c>
      <c r="AD505" s="14">
        <f t="shared" si="220"/>
        <v>0</v>
      </c>
      <c r="AE505" s="14">
        <f t="shared" si="221"/>
        <v>0</v>
      </c>
      <c r="AF505" s="14">
        <f t="shared" si="222"/>
        <v>0</v>
      </c>
      <c r="AG505" s="14">
        <f t="shared" si="223"/>
        <v>0</v>
      </c>
      <c r="AH505" s="14">
        <f t="shared" si="224"/>
        <v>0</v>
      </c>
      <c r="AI505" s="14">
        <f t="shared" si="225"/>
        <v>0</v>
      </c>
      <c r="AJ505" s="14">
        <f t="shared" si="226"/>
        <v>0</v>
      </c>
      <c r="AK505" s="14">
        <f t="shared" si="227"/>
        <v>0</v>
      </c>
      <c r="AL505" s="14">
        <f t="shared" si="228"/>
        <v>0</v>
      </c>
      <c r="AM505" s="14">
        <f t="shared" si="229"/>
        <v>0</v>
      </c>
      <c r="AN505" s="14">
        <f t="shared" si="230"/>
        <v>0</v>
      </c>
      <c r="AO505" s="14">
        <f t="shared" si="231"/>
        <v>0.02</v>
      </c>
      <c r="AP505" s="14">
        <f t="shared" si="232"/>
        <v>0</v>
      </c>
      <c r="AQ505" s="25">
        <f t="shared" si="236"/>
        <v>0.14499999999999999</v>
      </c>
      <c r="AR505" s="27">
        <f t="shared" si="237"/>
        <v>4058924.0787499999</v>
      </c>
      <c r="AS505" s="27">
        <f t="shared" si="238"/>
        <v>0</v>
      </c>
      <c r="AT505" s="27">
        <f t="shared" si="239"/>
        <v>649427.85259999998</v>
      </c>
      <c r="AU505" s="30"/>
      <c r="AV505" s="30"/>
      <c r="AW505" s="30">
        <f t="shared" si="243"/>
        <v>3896567.1155999997</v>
      </c>
      <c r="AX505" s="36">
        <f t="shared" si="233"/>
        <v>-4058924.0787499999</v>
      </c>
      <c r="AY505" s="36">
        <f t="shared" si="234"/>
        <v>0</v>
      </c>
      <c r="AZ505" s="36">
        <f t="shared" si="235"/>
        <v>3247139.2629999998</v>
      </c>
    </row>
    <row r="506" spans="1:52" ht="14.45" x14ac:dyDescent="0.3">
      <c r="A506" s="5" t="s">
        <v>7</v>
      </c>
      <c r="B506" s="12" t="s">
        <v>598</v>
      </c>
      <c r="C506" s="12"/>
      <c r="D506" s="2" t="s">
        <v>610</v>
      </c>
      <c r="E506" s="2" t="s">
        <v>611</v>
      </c>
      <c r="F506" s="2" t="s">
        <v>16</v>
      </c>
      <c r="G506" s="2" t="s">
        <v>116</v>
      </c>
      <c r="H506" s="2" t="s">
        <v>13</v>
      </c>
      <c r="I506" s="18">
        <v>711080</v>
      </c>
      <c r="J506" s="18">
        <v>5222171.1400000015</v>
      </c>
      <c r="K506" s="18">
        <v>4550911.6599999992</v>
      </c>
      <c r="L506" s="18">
        <v>671259.4800000001</v>
      </c>
      <c r="M506" s="18"/>
      <c r="N506" s="18">
        <v>568863.97</v>
      </c>
      <c r="O506" s="18"/>
      <c r="P506" s="18"/>
      <c r="Q506" s="18"/>
      <c r="R506" s="18"/>
      <c r="S506" s="18"/>
      <c r="T506" s="18"/>
      <c r="U506" s="18"/>
      <c r="V506" s="18"/>
      <c r="W506" s="18"/>
      <c r="X506" s="18"/>
      <c r="Y506" s="18"/>
      <c r="Z506" s="18">
        <v>102395.50999999997</v>
      </c>
      <c r="AA506" s="18"/>
      <c r="AB506" s="14">
        <f t="shared" si="218"/>
        <v>0</v>
      </c>
      <c r="AC506" s="14">
        <f t="shared" si="219"/>
        <v>0.125</v>
      </c>
      <c r="AD506" s="14">
        <f t="shared" si="220"/>
        <v>0</v>
      </c>
      <c r="AE506" s="14">
        <f t="shared" si="221"/>
        <v>0</v>
      </c>
      <c r="AF506" s="14">
        <f t="shared" si="222"/>
        <v>0</v>
      </c>
      <c r="AG506" s="14">
        <f t="shared" si="223"/>
        <v>0</v>
      </c>
      <c r="AH506" s="14">
        <f t="shared" si="224"/>
        <v>0</v>
      </c>
      <c r="AI506" s="14">
        <f t="shared" si="225"/>
        <v>0</v>
      </c>
      <c r="AJ506" s="14">
        <f t="shared" si="226"/>
        <v>0</v>
      </c>
      <c r="AK506" s="14">
        <f t="shared" si="227"/>
        <v>0</v>
      </c>
      <c r="AL506" s="14">
        <f t="shared" si="228"/>
        <v>0</v>
      </c>
      <c r="AM506" s="14">
        <f t="shared" si="229"/>
        <v>0</v>
      </c>
      <c r="AN506" s="14">
        <f t="shared" si="230"/>
        <v>0</v>
      </c>
      <c r="AO506" s="14">
        <f t="shared" si="231"/>
        <v>0.02</v>
      </c>
      <c r="AP506" s="14">
        <f t="shared" si="232"/>
        <v>0</v>
      </c>
      <c r="AQ506" s="25">
        <f t="shared" si="236"/>
        <v>0.14499999999999999</v>
      </c>
      <c r="AR506" s="27">
        <f t="shared" si="237"/>
        <v>568863.9574999999</v>
      </c>
      <c r="AS506" s="27">
        <f t="shared" si="238"/>
        <v>0</v>
      </c>
      <c r="AT506" s="27">
        <f t="shared" si="239"/>
        <v>91018.233199999988</v>
      </c>
      <c r="AU506" s="30"/>
      <c r="AV506" s="30"/>
      <c r="AW506" s="30">
        <f t="shared" si="243"/>
        <v>546109.39919999987</v>
      </c>
      <c r="AX506" s="36">
        <f t="shared" si="233"/>
        <v>-568863.9574999999</v>
      </c>
      <c r="AY506" s="36">
        <f t="shared" si="234"/>
        <v>0</v>
      </c>
      <c r="AZ506" s="36">
        <f t="shared" si="235"/>
        <v>455091.16599999985</v>
      </c>
    </row>
    <row r="507" spans="1:52" ht="14.45" x14ac:dyDescent="0.3">
      <c r="A507" s="5" t="s">
        <v>7</v>
      </c>
      <c r="B507" s="12" t="s">
        <v>598</v>
      </c>
      <c r="C507" s="12"/>
      <c r="D507" s="2" t="s">
        <v>612</v>
      </c>
      <c r="E507" s="2" t="s">
        <v>611</v>
      </c>
      <c r="F507" s="2" t="s">
        <v>16</v>
      </c>
      <c r="G507" s="2" t="s">
        <v>116</v>
      </c>
      <c r="H507" s="2" t="s">
        <v>13</v>
      </c>
      <c r="I507" s="18">
        <v>4483584</v>
      </c>
      <c r="J507" s="18">
        <v>8592014.8699999992</v>
      </c>
      <c r="K507" s="18">
        <v>7487594.6500000013</v>
      </c>
      <c r="L507" s="18">
        <v>1104420.2199999997</v>
      </c>
      <c r="M507" s="18"/>
      <c r="N507" s="18">
        <v>935949.34000000032</v>
      </c>
      <c r="O507" s="18"/>
      <c r="P507" s="18"/>
      <c r="Q507" s="18"/>
      <c r="R507" s="18"/>
      <c r="S507" s="18"/>
      <c r="T507" s="18"/>
      <c r="U507" s="18"/>
      <c r="V507" s="18"/>
      <c r="W507" s="18"/>
      <c r="X507" s="18"/>
      <c r="Y507" s="18"/>
      <c r="Z507" s="18">
        <v>168470.88</v>
      </c>
      <c r="AA507" s="18"/>
      <c r="AB507" s="14">
        <f t="shared" si="218"/>
        <v>0</v>
      </c>
      <c r="AC507" s="14">
        <f t="shared" si="219"/>
        <v>0.125</v>
      </c>
      <c r="AD507" s="14">
        <f t="shared" si="220"/>
        <v>0</v>
      </c>
      <c r="AE507" s="14">
        <f t="shared" si="221"/>
        <v>0</v>
      </c>
      <c r="AF507" s="14">
        <f t="shared" si="222"/>
        <v>0</v>
      </c>
      <c r="AG507" s="14">
        <f t="shared" si="223"/>
        <v>0</v>
      </c>
      <c r="AH507" s="14">
        <f t="shared" si="224"/>
        <v>0</v>
      </c>
      <c r="AI507" s="14">
        <f t="shared" si="225"/>
        <v>0</v>
      </c>
      <c r="AJ507" s="14">
        <f t="shared" si="226"/>
        <v>0</v>
      </c>
      <c r="AK507" s="14">
        <f t="shared" si="227"/>
        <v>0</v>
      </c>
      <c r="AL507" s="14">
        <f t="shared" si="228"/>
        <v>0</v>
      </c>
      <c r="AM507" s="14">
        <f t="shared" si="229"/>
        <v>0</v>
      </c>
      <c r="AN507" s="14">
        <f t="shared" si="230"/>
        <v>0</v>
      </c>
      <c r="AO507" s="14">
        <f t="shared" si="231"/>
        <v>0.02</v>
      </c>
      <c r="AP507" s="14">
        <f t="shared" si="232"/>
        <v>0</v>
      </c>
      <c r="AQ507" s="25">
        <f t="shared" si="236"/>
        <v>0.14499999999999999</v>
      </c>
      <c r="AR507" s="27">
        <f t="shared" si="237"/>
        <v>935949.33125000016</v>
      </c>
      <c r="AS507" s="27">
        <f t="shared" si="238"/>
        <v>0</v>
      </c>
      <c r="AT507" s="27">
        <f t="shared" si="239"/>
        <v>149751.89300000004</v>
      </c>
      <c r="AU507" s="30"/>
      <c r="AV507" s="30"/>
      <c r="AW507" s="30">
        <f t="shared" si="243"/>
        <v>898511.35800000012</v>
      </c>
      <c r="AX507" s="36">
        <f t="shared" si="233"/>
        <v>-935949.33125000016</v>
      </c>
      <c r="AY507" s="36">
        <f t="shared" si="234"/>
        <v>0</v>
      </c>
      <c r="AZ507" s="36">
        <f t="shared" si="235"/>
        <v>748759.46500000008</v>
      </c>
    </row>
    <row r="508" spans="1:52" ht="14.45" x14ac:dyDescent="0.3">
      <c r="A508" s="5" t="s">
        <v>7</v>
      </c>
      <c r="B508" s="12" t="s">
        <v>598</v>
      </c>
      <c r="C508" s="12"/>
      <c r="D508" s="2" t="s">
        <v>613</v>
      </c>
      <c r="E508" s="2" t="s">
        <v>614</v>
      </c>
      <c r="F508" s="2" t="s">
        <v>11</v>
      </c>
      <c r="G508" s="2" t="s">
        <v>35</v>
      </c>
      <c r="H508" s="2" t="s">
        <v>13</v>
      </c>
      <c r="I508" s="18">
        <v>30100</v>
      </c>
      <c r="J508" s="18">
        <v>160000.25</v>
      </c>
      <c r="K508" s="18">
        <v>135449.95000000001</v>
      </c>
      <c r="L508" s="18">
        <v>24550.300000000003</v>
      </c>
      <c r="M508" s="18"/>
      <c r="N508" s="18">
        <v>16931.240000000002</v>
      </c>
      <c r="O508" s="18"/>
      <c r="P508" s="18"/>
      <c r="Q508" s="18"/>
      <c r="R508" s="18"/>
      <c r="S508" s="18"/>
      <c r="T508" s="18">
        <v>7619.06</v>
      </c>
      <c r="U508" s="18"/>
      <c r="V508" s="18"/>
      <c r="W508" s="18"/>
      <c r="X508" s="18"/>
      <c r="Y508" s="18"/>
      <c r="Z508" s="18"/>
      <c r="AA508" s="18"/>
      <c r="AB508" s="14">
        <f t="shared" si="218"/>
        <v>0</v>
      </c>
      <c r="AC508" s="14">
        <f t="shared" si="219"/>
        <v>0.125</v>
      </c>
      <c r="AD508" s="14">
        <f t="shared" si="220"/>
        <v>0</v>
      </c>
      <c r="AE508" s="14">
        <f t="shared" si="221"/>
        <v>0</v>
      </c>
      <c r="AF508" s="14">
        <f t="shared" si="222"/>
        <v>0</v>
      </c>
      <c r="AG508" s="14">
        <f t="shared" si="223"/>
        <v>0</v>
      </c>
      <c r="AH508" s="14">
        <f t="shared" si="224"/>
        <v>0</v>
      </c>
      <c r="AI508" s="14">
        <f t="shared" si="225"/>
        <v>0.05</v>
      </c>
      <c r="AJ508" s="14">
        <f t="shared" si="226"/>
        <v>0</v>
      </c>
      <c r="AK508" s="14">
        <f t="shared" si="227"/>
        <v>0</v>
      </c>
      <c r="AL508" s="14">
        <f t="shared" si="228"/>
        <v>0</v>
      </c>
      <c r="AM508" s="14">
        <f t="shared" si="229"/>
        <v>0</v>
      </c>
      <c r="AN508" s="14">
        <f t="shared" si="230"/>
        <v>0</v>
      </c>
      <c r="AO508" s="14">
        <f t="shared" si="231"/>
        <v>0</v>
      </c>
      <c r="AP508" s="14">
        <f t="shared" si="232"/>
        <v>0</v>
      </c>
      <c r="AQ508" s="43">
        <f t="shared" si="236"/>
        <v>0.17499999999999999</v>
      </c>
      <c r="AR508" s="27">
        <f t="shared" si="237"/>
        <v>16931.243750000001</v>
      </c>
      <c r="AS508" s="27">
        <f t="shared" si="238"/>
        <v>6772.4975000000013</v>
      </c>
      <c r="AT508" s="27">
        <f t="shared" si="239"/>
        <v>0</v>
      </c>
      <c r="AU508" s="30">
        <f t="shared" ref="AU508:AU509" si="244">K508*$AU$2</f>
        <v>8126.9970000000003</v>
      </c>
      <c r="AV508" s="30">
        <f t="shared" ref="AV508:AV509" si="245">K508*$AV$2</f>
        <v>8126.9970000000003</v>
      </c>
      <c r="AW508" s="30"/>
      <c r="AX508" s="36">
        <f t="shared" si="233"/>
        <v>-8804.2467500000021</v>
      </c>
      <c r="AY508" s="36">
        <f t="shared" si="234"/>
        <v>1354.499499999999</v>
      </c>
      <c r="AZ508" s="36">
        <f t="shared" si="235"/>
        <v>0</v>
      </c>
    </row>
    <row r="509" spans="1:52" ht="14.45" x14ac:dyDescent="0.3">
      <c r="A509" s="5" t="s">
        <v>7</v>
      </c>
      <c r="B509" s="12" t="s">
        <v>598</v>
      </c>
      <c r="C509" s="12"/>
      <c r="D509" s="2" t="s">
        <v>615</v>
      </c>
      <c r="E509" s="2" t="s">
        <v>614</v>
      </c>
      <c r="F509" s="2" t="s">
        <v>11</v>
      </c>
      <c r="G509" s="2" t="s">
        <v>35</v>
      </c>
      <c r="H509" s="2" t="s">
        <v>13</v>
      </c>
      <c r="I509" s="18">
        <v>30310</v>
      </c>
      <c r="J509" s="18">
        <v>315071.94999999995</v>
      </c>
      <c r="K509" s="18">
        <v>266727.57</v>
      </c>
      <c r="L509" s="18">
        <v>48344.38</v>
      </c>
      <c r="M509" s="18"/>
      <c r="N509" s="18">
        <v>33340.949999999997</v>
      </c>
      <c r="O509" s="18"/>
      <c r="P509" s="18"/>
      <c r="Q509" s="18"/>
      <c r="R509" s="18"/>
      <c r="S509" s="18"/>
      <c r="T509" s="18">
        <v>15003.43</v>
      </c>
      <c r="U509" s="18"/>
      <c r="V509" s="18"/>
      <c r="W509" s="18"/>
      <c r="X509" s="18"/>
      <c r="Y509" s="18"/>
      <c r="Z509" s="18"/>
      <c r="AA509" s="18"/>
      <c r="AB509" s="14">
        <f t="shared" si="218"/>
        <v>0</v>
      </c>
      <c r="AC509" s="14">
        <f t="shared" si="219"/>
        <v>0.125</v>
      </c>
      <c r="AD509" s="14">
        <f t="shared" si="220"/>
        <v>0</v>
      </c>
      <c r="AE509" s="14">
        <f t="shared" si="221"/>
        <v>0</v>
      </c>
      <c r="AF509" s="14">
        <f t="shared" si="222"/>
        <v>0</v>
      </c>
      <c r="AG509" s="14">
        <f t="shared" si="223"/>
        <v>0</v>
      </c>
      <c r="AH509" s="14">
        <f t="shared" si="224"/>
        <v>0</v>
      </c>
      <c r="AI509" s="14">
        <f t="shared" si="225"/>
        <v>0.05</v>
      </c>
      <c r="AJ509" s="14">
        <f t="shared" si="226"/>
        <v>0</v>
      </c>
      <c r="AK509" s="14">
        <f t="shared" si="227"/>
        <v>0</v>
      </c>
      <c r="AL509" s="14">
        <f t="shared" si="228"/>
        <v>0</v>
      </c>
      <c r="AM509" s="14">
        <f t="shared" si="229"/>
        <v>0</v>
      </c>
      <c r="AN509" s="14">
        <f t="shared" si="230"/>
        <v>0</v>
      </c>
      <c r="AO509" s="14">
        <f t="shared" si="231"/>
        <v>0</v>
      </c>
      <c r="AP509" s="14">
        <f t="shared" si="232"/>
        <v>0</v>
      </c>
      <c r="AQ509" s="25">
        <f t="shared" si="236"/>
        <v>0.17499999999999999</v>
      </c>
      <c r="AR509" s="27">
        <f t="shared" si="237"/>
        <v>33340.946250000001</v>
      </c>
      <c r="AS509" s="27">
        <f t="shared" si="238"/>
        <v>13336.378500000001</v>
      </c>
      <c r="AT509" s="27">
        <f t="shared" si="239"/>
        <v>0</v>
      </c>
      <c r="AU509" s="30">
        <f t="shared" si="244"/>
        <v>16003.654199999999</v>
      </c>
      <c r="AV509" s="30">
        <f t="shared" si="245"/>
        <v>16003.654199999999</v>
      </c>
      <c r="AW509" s="30"/>
      <c r="AX509" s="36">
        <f t="shared" si="233"/>
        <v>-17337.292050000004</v>
      </c>
      <c r="AY509" s="36">
        <f t="shared" si="234"/>
        <v>2667.2756999999983</v>
      </c>
      <c r="AZ509" s="36">
        <f t="shared" si="235"/>
        <v>0</v>
      </c>
    </row>
    <row r="510" spans="1:52" ht="14.45" x14ac:dyDescent="0.3">
      <c r="A510" s="5" t="s">
        <v>7</v>
      </c>
      <c r="B510" s="12" t="s">
        <v>598</v>
      </c>
      <c r="C510" s="12"/>
      <c r="D510" s="2" t="s">
        <v>616</v>
      </c>
      <c r="E510" s="2" t="s">
        <v>611</v>
      </c>
      <c r="F510" s="2" t="s">
        <v>16</v>
      </c>
      <c r="G510" s="2" t="s">
        <v>116</v>
      </c>
      <c r="H510" s="2" t="s">
        <v>13</v>
      </c>
      <c r="I510" s="18">
        <v>1409856</v>
      </c>
      <c r="J510" s="18">
        <v>2701746.19</v>
      </c>
      <c r="K510" s="18">
        <v>2354462.9</v>
      </c>
      <c r="L510" s="18">
        <v>347283.29000000004</v>
      </c>
      <c r="M510" s="18"/>
      <c r="N510" s="18">
        <v>294307.85999999993</v>
      </c>
      <c r="O510" s="18"/>
      <c r="P510" s="18"/>
      <c r="Q510" s="18"/>
      <c r="R510" s="18"/>
      <c r="S510" s="18"/>
      <c r="T510" s="18"/>
      <c r="U510" s="18"/>
      <c r="V510" s="18"/>
      <c r="W510" s="18"/>
      <c r="X510" s="18"/>
      <c r="Y510" s="18"/>
      <c r="Z510" s="18">
        <v>52975.429999999993</v>
      </c>
      <c r="AA510" s="18"/>
      <c r="AB510" s="14">
        <f t="shared" si="218"/>
        <v>0</v>
      </c>
      <c r="AC510" s="14">
        <f t="shared" si="219"/>
        <v>0.125</v>
      </c>
      <c r="AD510" s="14">
        <f t="shared" si="220"/>
        <v>0</v>
      </c>
      <c r="AE510" s="14">
        <f t="shared" si="221"/>
        <v>0</v>
      </c>
      <c r="AF510" s="14">
        <f t="shared" si="222"/>
        <v>0</v>
      </c>
      <c r="AG510" s="14">
        <f t="shared" si="223"/>
        <v>0</v>
      </c>
      <c r="AH510" s="14">
        <f t="shared" si="224"/>
        <v>0</v>
      </c>
      <c r="AI510" s="14">
        <f t="shared" si="225"/>
        <v>0</v>
      </c>
      <c r="AJ510" s="14">
        <f t="shared" si="226"/>
        <v>0</v>
      </c>
      <c r="AK510" s="14">
        <f t="shared" si="227"/>
        <v>0</v>
      </c>
      <c r="AL510" s="14">
        <f t="shared" si="228"/>
        <v>0</v>
      </c>
      <c r="AM510" s="14">
        <f t="shared" si="229"/>
        <v>0</v>
      </c>
      <c r="AN510" s="14">
        <f t="shared" si="230"/>
        <v>0</v>
      </c>
      <c r="AO510" s="14">
        <f t="shared" si="231"/>
        <v>0.02</v>
      </c>
      <c r="AP510" s="14">
        <f t="shared" si="232"/>
        <v>0</v>
      </c>
      <c r="AQ510" s="25">
        <f t="shared" si="236"/>
        <v>0.14499999999999999</v>
      </c>
      <c r="AR510" s="27">
        <f t="shared" si="237"/>
        <v>294307.86249999999</v>
      </c>
      <c r="AS510" s="27">
        <f t="shared" si="238"/>
        <v>0</v>
      </c>
      <c r="AT510" s="27">
        <f t="shared" si="239"/>
        <v>47089.258000000002</v>
      </c>
      <c r="AU510" s="30"/>
      <c r="AV510" s="30"/>
      <c r="AW510" s="30">
        <f t="shared" ref="AW510:AW527" si="246">K510*$AU$1</f>
        <v>282535.54799999995</v>
      </c>
      <c r="AX510" s="36">
        <f t="shared" si="233"/>
        <v>-294307.86249999999</v>
      </c>
      <c r="AY510" s="36">
        <f t="shared" si="234"/>
        <v>0</v>
      </c>
      <c r="AZ510" s="36">
        <f t="shared" si="235"/>
        <v>235446.28999999995</v>
      </c>
    </row>
    <row r="511" spans="1:52" ht="14.45" x14ac:dyDescent="0.3">
      <c r="A511" s="5" t="s">
        <v>7</v>
      </c>
      <c r="B511" s="12" t="s">
        <v>598</v>
      </c>
      <c r="C511" s="12"/>
      <c r="D511" s="2" t="s">
        <v>617</v>
      </c>
      <c r="E511" s="2" t="s">
        <v>126</v>
      </c>
      <c r="F511" s="2" t="s">
        <v>16</v>
      </c>
      <c r="G511" s="2" t="s">
        <v>116</v>
      </c>
      <c r="H511" s="2" t="s">
        <v>13</v>
      </c>
      <c r="I511" s="18">
        <v>55080</v>
      </c>
      <c r="J511" s="18">
        <v>252008</v>
      </c>
      <c r="K511" s="18">
        <v>249512.87</v>
      </c>
      <c r="L511" s="18">
        <v>2495.13</v>
      </c>
      <c r="M511" s="18"/>
      <c r="N511" s="18"/>
      <c r="O511" s="18"/>
      <c r="P511" s="18"/>
      <c r="Q511" s="18"/>
      <c r="R511" s="18"/>
      <c r="S511" s="18"/>
      <c r="T511" s="18"/>
      <c r="U511" s="18"/>
      <c r="V511" s="18"/>
      <c r="W511" s="18"/>
      <c r="X511" s="18"/>
      <c r="Y511" s="18">
        <v>2495.13</v>
      </c>
      <c r="Z511" s="18"/>
      <c r="AA511" s="18"/>
      <c r="AB511" s="14">
        <f t="shared" si="218"/>
        <v>0</v>
      </c>
      <c r="AC511" s="14">
        <f t="shared" si="219"/>
        <v>0</v>
      </c>
      <c r="AD511" s="14">
        <f t="shared" si="220"/>
        <v>0</v>
      </c>
      <c r="AE511" s="14">
        <f t="shared" si="221"/>
        <v>0</v>
      </c>
      <c r="AF511" s="14">
        <f t="shared" si="222"/>
        <v>0</v>
      </c>
      <c r="AG511" s="14">
        <f t="shared" si="223"/>
        <v>0</v>
      </c>
      <c r="AH511" s="14">
        <f t="shared" si="224"/>
        <v>0</v>
      </c>
      <c r="AI511" s="14">
        <f t="shared" si="225"/>
        <v>0</v>
      </c>
      <c r="AJ511" s="14">
        <f t="shared" si="226"/>
        <v>0</v>
      </c>
      <c r="AK511" s="14">
        <f t="shared" si="227"/>
        <v>0</v>
      </c>
      <c r="AL511" s="14">
        <f t="shared" si="228"/>
        <v>0</v>
      </c>
      <c r="AM511" s="14">
        <f t="shared" si="229"/>
        <v>0</v>
      </c>
      <c r="AN511" s="14">
        <f t="shared" si="230"/>
        <v>0.01</v>
      </c>
      <c r="AO511" s="14">
        <f t="shared" si="231"/>
        <v>0</v>
      </c>
      <c r="AP511" s="14">
        <f t="shared" si="232"/>
        <v>0</v>
      </c>
      <c r="AQ511" s="25">
        <f t="shared" si="236"/>
        <v>0.01</v>
      </c>
      <c r="AR511" s="27">
        <f t="shared" si="237"/>
        <v>0</v>
      </c>
      <c r="AS511" s="27">
        <f t="shared" si="238"/>
        <v>0</v>
      </c>
      <c r="AT511" s="27">
        <f t="shared" si="239"/>
        <v>2495.1287000000002</v>
      </c>
      <c r="AU511" s="30"/>
      <c r="AV511" s="30"/>
      <c r="AW511" s="30">
        <f t="shared" si="246"/>
        <v>29941.544399999999</v>
      </c>
      <c r="AX511" s="36">
        <f t="shared" si="233"/>
        <v>0</v>
      </c>
      <c r="AY511" s="36">
        <f t="shared" si="234"/>
        <v>0</v>
      </c>
      <c r="AZ511" s="36">
        <f t="shared" si="235"/>
        <v>27446.415699999998</v>
      </c>
    </row>
    <row r="512" spans="1:52" ht="14.45" x14ac:dyDescent="0.3">
      <c r="A512" s="5" t="s">
        <v>7</v>
      </c>
      <c r="B512" s="12" t="s">
        <v>598</v>
      </c>
      <c r="C512" s="12"/>
      <c r="D512" s="2" t="s">
        <v>617</v>
      </c>
      <c r="E512" s="2" t="s">
        <v>115</v>
      </c>
      <c r="F512" s="2" t="s">
        <v>16</v>
      </c>
      <c r="G512" s="2" t="s">
        <v>100</v>
      </c>
      <c r="H512" s="2" t="s">
        <v>13</v>
      </c>
      <c r="I512" s="18">
        <v>28008</v>
      </c>
      <c r="J512" s="18">
        <v>128145</v>
      </c>
      <c r="K512" s="18">
        <v>126876.24</v>
      </c>
      <c r="L512" s="18">
        <v>1268.76</v>
      </c>
      <c r="M512" s="18"/>
      <c r="N512" s="18"/>
      <c r="O512" s="18"/>
      <c r="P512" s="18"/>
      <c r="Q512" s="18"/>
      <c r="R512" s="18"/>
      <c r="S512" s="18"/>
      <c r="T512" s="18"/>
      <c r="U512" s="18"/>
      <c r="V512" s="18"/>
      <c r="W512" s="18"/>
      <c r="X512" s="18"/>
      <c r="Y512" s="18">
        <v>1268.76</v>
      </c>
      <c r="Z512" s="18"/>
      <c r="AA512" s="18"/>
      <c r="AB512" s="14">
        <f t="shared" si="218"/>
        <v>0</v>
      </c>
      <c r="AC512" s="14">
        <f t="shared" si="219"/>
        <v>0</v>
      </c>
      <c r="AD512" s="14">
        <f t="shared" si="220"/>
        <v>0</v>
      </c>
      <c r="AE512" s="14">
        <f t="shared" si="221"/>
        <v>0</v>
      </c>
      <c r="AF512" s="14">
        <f t="shared" si="222"/>
        <v>0</v>
      </c>
      <c r="AG512" s="14">
        <f t="shared" si="223"/>
        <v>0</v>
      </c>
      <c r="AH512" s="14">
        <f t="shared" si="224"/>
        <v>0</v>
      </c>
      <c r="AI512" s="14">
        <f t="shared" si="225"/>
        <v>0</v>
      </c>
      <c r="AJ512" s="14">
        <f t="shared" si="226"/>
        <v>0</v>
      </c>
      <c r="AK512" s="14">
        <f t="shared" si="227"/>
        <v>0</v>
      </c>
      <c r="AL512" s="14">
        <f t="shared" si="228"/>
        <v>0</v>
      </c>
      <c r="AM512" s="14">
        <f t="shared" si="229"/>
        <v>0</v>
      </c>
      <c r="AN512" s="14">
        <f t="shared" si="230"/>
        <v>0.01</v>
      </c>
      <c r="AO512" s="14">
        <f t="shared" si="231"/>
        <v>0</v>
      </c>
      <c r="AP512" s="14">
        <f t="shared" si="232"/>
        <v>0</v>
      </c>
      <c r="AQ512" s="25">
        <f t="shared" si="236"/>
        <v>0.01</v>
      </c>
      <c r="AR512" s="27">
        <f t="shared" si="237"/>
        <v>0</v>
      </c>
      <c r="AS512" s="27">
        <f t="shared" si="238"/>
        <v>0</v>
      </c>
      <c r="AT512" s="27">
        <f t="shared" si="239"/>
        <v>1268.7624000000001</v>
      </c>
      <c r="AU512" s="30"/>
      <c r="AV512" s="30"/>
      <c r="AW512" s="30">
        <f t="shared" si="246"/>
        <v>15225.148800000001</v>
      </c>
      <c r="AX512" s="36">
        <f t="shared" si="233"/>
        <v>0</v>
      </c>
      <c r="AY512" s="36">
        <f t="shared" si="234"/>
        <v>0</v>
      </c>
      <c r="AZ512" s="36">
        <f t="shared" si="235"/>
        <v>13956.386400000001</v>
      </c>
    </row>
    <row r="513" spans="1:52" ht="14.45" x14ac:dyDescent="0.3">
      <c r="A513" s="5" t="s">
        <v>7</v>
      </c>
      <c r="B513" s="12" t="s">
        <v>598</v>
      </c>
      <c r="C513" s="12"/>
      <c r="D513" s="2" t="s">
        <v>618</v>
      </c>
      <c r="E513" s="2" t="s">
        <v>115</v>
      </c>
      <c r="F513" s="2" t="s">
        <v>16</v>
      </c>
      <c r="G513" s="2" t="s">
        <v>116</v>
      </c>
      <c r="H513" s="2" t="s">
        <v>13</v>
      </c>
      <c r="I513" s="18">
        <v>49500</v>
      </c>
      <c r="J513" s="18">
        <v>139732.16</v>
      </c>
      <c r="K513" s="18">
        <v>121770.94</v>
      </c>
      <c r="L513" s="18">
        <v>17961.22</v>
      </c>
      <c r="M513" s="18"/>
      <c r="N513" s="18">
        <v>15221.369999999999</v>
      </c>
      <c r="O513" s="18"/>
      <c r="P513" s="18"/>
      <c r="Q513" s="18"/>
      <c r="R513" s="18"/>
      <c r="S513" s="18"/>
      <c r="T513" s="18"/>
      <c r="U513" s="18"/>
      <c r="V513" s="18"/>
      <c r="W513" s="18"/>
      <c r="X513" s="18"/>
      <c r="Y513" s="18"/>
      <c r="Z513" s="18">
        <v>2739.8500000000004</v>
      </c>
      <c r="AA513" s="18"/>
      <c r="AB513" s="14">
        <f t="shared" si="218"/>
        <v>0</v>
      </c>
      <c r="AC513" s="14">
        <f t="shared" si="219"/>
        <v>0.125</v>
      </c>
      <c r="AD513" s="14">
        <f t="shared" si="220"/>
        <v>0</v>
      </c>
      <c r="AE513" s="14">
        <f t="shared" si="221"/>
        <v>0</v>
      </c>
      <c r="AF513" s="14">
        <f t="shared" si="222"/>
        <v>0</v>
      </c>
      <c r="AG513" s="14">
        <f t="shared" si="223"/>
        <v>0</v>
      </c>
      <c r="AH513" s="14">
        <f t="shared" si="224"/>
        <v>0</v>
      </c>
      <c r="AI513" s="14">
        <f t="shared" si="225"/>
        <v>0</v>
      </c>
      <c r="AJ513" s="14">
        <f t="shared" si="226"/>
        <v>0</v>
      </c>
      <c r="AK513" s="14">
        <f t="shared" si="227"/>
        <v>0</v>
      </c>
      <c r="AL513" s="14">
        <f t="shared" si="228"/>
        <v>0</v>
      </c>
      <c r="AM513" s="14">
        <f t="shared" si="229"/>
        <v>0</v>
      </c>
      <c r="AN513" s="14">
        <f t="shared" si="230"/>
        <v>0</v>
      </c>
      <c r="AO513" s="14">
        <f t="shared" si="231"/>
        <v>0.02</v>
      </c>
      <c r="AP513" s="14">
        <f t="shared" si="232"/>
        <v>0</v>
      </c>
      <c r="AQ513" s="25">
        <f t="shared" si="236"/>
        <v>0.14499999999999999</v>
      </c>
      <c r="AR513" s="27">
        <f t="shared" si="237"/>
        <v>15221.3675</v>
      </c>
      <c r="AS513" s="27">
        <f t="shared" si="238"/>
        <v>0</v>
      </c>
      <c r="AT513" s="27">
        <f t="shared" si="239"/>
        <v>2435.4187999999999</v>
      </c>
      <c r="AU513" s="30"/>
      <c r="AV513" s="30"/>
      <c r="AW513" s="30">
        <f t="shared" si="246"/>
        <v>14612.5128</v>
      </c>
      <c r="AX513" s="36">
        <f t="shared" si="233"/>
        <v>-15221.3675</v>
      </c>
      <c r="AY513" s="36">
        <f t="shared" si="234"/>
        <v>0</v>
      </c>
      <c r="AZ513" s="36">
        <f t="shared" si="235"/>
        <v>12177.094000000001</v>
      </c>
    </row>
    <row r="514" spans="1:52" ht="14.45" x14ac:dyDescent="0.3">
      <c r="A514" s="5" t="s">
        <v>7</v>
      </c>
      <c r="B514" s="12" t="s">
        <v>598</v>
      </c>
      <c r="C514" s="12"/>
      <c r="D514" s="2" t="s">
        <v>619</v>
      </c>
      <c r="E514" s="2" t="s">
        <v>620</v>
      </c>
      <c r="F514" s="2" t="s">
        <v>16</v>
      </c>
      <c r="G514" s="2" t="s">
        <v>318</v>
      </c>
      <c r="H514" s="2" t="s">
        <v>13</v>
      </c>
      <c r="I514" s="18">
        <v>21420</v>
      </c>
      <c r="J514" s="18">
        <v>11684.93</v>
      </c>
      <c r="K514" s="18">
        <v>10182.950000000001</v>
      </c>
      <c r="L514" s="18">
        <v>1501.98</v>
      </c>
      <c r="M514" s="18"/>
      <c r="N514" s="18">
        <v>1272.8699999999999</v>
      </c>
      <c r="O514" s="18"/>
      <c r="P514" s="18"/>
      <c r="Q514" s="18"/>
      <c r="R514" s="18"/>
      <c r="S514" s="18"/>
      <c r="T514" s="18"/>
      <c r="U514" s="18"/>
      <c r="V514" s="18"/>
      <c r="W514" s="18"/>
      <c r="X514" s="18"/>
      <c r="Y514" s="18"/>
      <c r="Z514" s="18">
        <v>229.11</v>
      </c>
      <c r="AA514" s="18"/>
      <c r="AB514" s="14">
        <f t="shared" si="218"/>
        <v>0</v>
      </c>
      <c r="AC514" s="14">
        <f t="shared" si="219"/>
        <v>0.125</v>
      </c>
      <c r="AD514" s="14">
        <f t="shared" si="220"/>
        <v>0</v>
      </c>
      <c r="AE514" s="14">
        <f t="shared" si="221"/>
        <v>0</v>
      </c>
      <c r="AF514" s="14">
        <f t="shared" si="222"/>
        <v>0</v>
      </c>
      <c r="AG514" s="14">
        <f t="shared" si="223"/>
        <v>0</v>
      </c>
      <c r="AH514" s="14">
        <f t="shared" si="224"/>
        <v>0</v>
      </c>
      <c r="AI514" s="14">
        <f t="shared" si="225"/>
        <v>0</v>
      </c>
      <c r="AJ514" s="14">
        <f t="shared" si="226"/>
        <v>0</v>
      </c>
      <c r="AK514" s="14">
        <f t="shared" si="227"/>
        <v>0</v>
      </c>
      <c r="AL514" s="14">
        <f t="shared" si="228"/>
        <v>0</v>
      </c>
      <c r="AM514" s="14">
        <f t="shared" si="229"/>
        <v>0</v>
      </c>
      <c r="AN514" s="14">
        <f t="shared" si="230"/>
        <v>0</v>
      </c>
      <c r="AO514" s="14">
        <f t="shared" si="231"/>
        <v>0.02</v>
      </c>
      <c r="AP514" s="14">
        <f t="shared" si="232"/>
        <v>0</v>
      </c>
      <c r="AQ514" s="25">
        <f t="shared" si="236"/>
        <v>0.14499999999999999</v>
      </c>
      <c r="AR514" s="27">
        <f t="shared" si="237"/>
        <v>1272.8687500000001</v>
      </c>
      <c r="AS514" s="27">
        <f t="shared" si="238"/>
        <v>0</v>
      </c>
      <c r="AT514" s="27">
        <f t="shared" si="239"/>
        <v>203.65900000000002</v>
      </c>
      <c r="AU514" s="30"/>
      <c r="AV514" s="30"/>
      <c r="AW514" s="30">
        <f t="shared" si="246"/>
        <v>1221.954</v>
      </c>
      <c r="AX514" s="36">
        <f t="shared" si="233"/>
        <v>-1272.8687500000001</v>
      </c>
      <c r="AY514" s="36">
        <f t="shared" si="234"/>
        <v>0</v>
      </c>
      <c r="AZ514" s="36">
        <f t="shared" si="235"/>
        <v>1018.295</v>
      </c>
    </row>
    <row r="515" spans="1:52" ht="14.45" x14ac:dyDescent="0.3">
      <c r="A515" s="5" t="s">
        <v>7</v>
      </c>
      <c r="B515" s="12" t="s">
        <v>598</v>
      </c>
      <c r="C515" s="12"/>
      <c r="D515" s="2" t="s">
        <v>621</v>
      </c>
      <c r="E515" s="2" t="s">
        <v>622</v>
      </c>
      <c r="F515" s="2" t="s">
        <v>16</v>
      </c>
      <c r="G515" s="2" t="s">
        <v>318</v>
      </c>
      <c r="H515" s="2" t="s">
        <v>13</v>
      </c>
      <c r="I515" s="18">
        <v>1991800</v>
      </c>
      <c r="J515" s="18">
        <v>1147366.44</v>
      </c>
      <c r="K515" s="18">
        <v>999883.59999999986</v>
      </c>
      <c r="L515" s="18">
        <v>147482.84000000003</v>
      </c>
      <c r="M515" s="18"/>
      <c r="N515" s="18">
        <v>124985.45</v>
      </c>
      <c r="O515" s="18"/>
      <c r="P515" s="18"/>
      <c r="Q515" s="18"/>
      <c r="R515" s="18"/>
      <c r="S515" s="18"/>
      <c r="T515" s="18"/>
      <c r="U515" s="18"/>
      <c r="V515" s="18"/>
      <c r="W515" s="18"/>
      <c r="X515" s="18"/>
      <c r="Y515" s="18"/>
      <c r="Z515" s="18">
        <v>22497.39</v>
      </c>
      <c r="AA515" s="18"/>
      <c r="AB515" s="14">
        <f t="shared" si="218"/>
        <v>0</v>
      </c>
      <c r="AC515" s="14">
        <f t="shared" si="219"/>
        <v>0.125</v>
      </c>
      <c r="AD515" s="14">
        <f t="shared" si="220"/>
        <v>0</v>
      </c>
      <c r="AE515" s="14">
        <f t="shared" si="221"/>
        <v>0</v>
      </c>
      <c r="AF515" s="14">
        <f t="shared" si="222"/>
        <v>0</v>
      </c>
      <c r="AG515" s="14">
        <f t="shared" si="223"/>
        <v>0</v>
      </c>
      <c r="AH515" s="14">
        <f t="shared" si="224"/>
        <v>0</v>
      </c>
      <c r="AI515" s="14">
        <f t="shared" si="225"/>
        <v>0</v>
      </c>
      <c r="AJ515" s="14">
        <f t="shared" si="226"/>
        <v>0</v>
      </c>
      <c r="AK515" s="14">
        <f t="shared" si="227"/>
        <v>0</v>
      </c>
      <c r="AL515" s="14">
        <f t="shared" si="228"/>
        <v>0</v>
      </c>
      <c r="AM515" s="14">
        <f t="shared" si="229"/>
        <v>0</v>
      </c>
      <c r="AN515" s="14">
        <f t="shared" si="230"/>
        <v>0</v>
      </c>
      <c r="AO515" s="14">
        <f t="shared" si="231"/>
        <v>0.02</v>
      </c>
      <c r="AP515" s="14">
        <f t="shared" si="232"/>
        <v>0</v>
      </c>
      <c r="AQ515" s="25">
        <f t="shared" si="236"/>
        <v>0.14499999999999999</v>
      </c>
      <c r="AR515" s="27">
        <f t="shared" si="237"/>
        <v>124985.44999999998</v>
      </c>
      <c r="AS515" s="27">
        <f t="shared" si="238"/>
        <v>0</v>
      </c>
      <c r="AT515" s="27">
        <f t="shared" si="239"/>
        <v>19997.671999999999</v>
      </c>
      <c r="AU515" s="30"/>
      <c r="AV515" s="30"/>
      <c r="AW515" s="30">
        <f t="shared" si="246"/>
        <v>119986.03199999998</v>
      </c>
      <c r="AX515" s="36">
        <f t="shared" si="233"/>
        <v>-124985.44999999998</v>
      </c>
      <c r="AY515" s="36">
        <f t="shared" si="234"/>
        <v>0</v>
      </c>
      <c r="AZ515" s="36">
        <f t="shared" si="235"/>
        <v>99988.359999999986</v>
      </c>
    </row>
    <row r="516" spans="1:52" ht="14.45" x14ac:dyDescent="0.3">
      <c r="A516" s="5" t="s">
        <v>7</v>
      </c>
      <c r="B516" s="12" t="s">
        <v>598</v>
      </c>
      <c r="C516" s="12"/>
      <c r="D516" s="2" t="s">
        <v>623</v>
      </c>
      <c r="E516" s="2" t="s">
        <v>624</v>
      </c>
      <c r="F516" s="2" t="s">
        <v>16</v>
      </c>
      <c r="G516" s="2" t="s">
        <v>318</v>
      </c>
      <c r="H516" s="2" t="s">
        <v>13</v>
      </c>
      <c r="I516" s="18">
        <v>144000</v>
      </c>
      <c r="J516" s="18">
        <v>54122.729999999996</v>
      </c>
      <c r="K516" s="18">
        <v>47165.78</v>
      </c>
      <c r="L516" s="18">
        <v>6956.95</v>
      </c>
      <c r="M516" s="18"/>
      <c r="N516" s="18">
        <v>5895.72</v>
      </c>
      <c r="O516" s="18"/>
      <c r="P516" s="18"/>
      <c r="Q516" s="18"/>
      <c r="R516" s="18"/>
      <c r="S516" s="18"/>
      <c r="T516" s="18"/>
      <c r="U516" s="18"/>
      <c r="V516" s="18"/>
      <c r="W516" s="18"/>
      <c r="X516" s="18"/>
      <c r="Y516" s="18"/>
      <c r="Z516" s="18">
        <v>1061.23</v>
      </c>
      <c r="AA516" s="18"/>
      <c r="AB516" s="14">
        <f t="shared" si="218"/>
        <v>0</v>
      </c>
      <c r="AC516" s="14">
        <f t="shared" si="219"/>
        <v>0.125</v>
      </c>
      <c r="AD516" s="14">
        <f t="shared" si="220"/>
        <v>0</v>
      </c>
      <c r="AE516" s="14">
        <f t="shared" si="221"/>
        <v>0</v>
      </c>
      <c r="AF516" s="14">
        <f t="shared" si="222"/>
        <v>0</v>
      </c>
      <c r="AG516" s="14">
        <f t="shared" si="223"/>
        <v>0</v>
      </c>
      <c r="AH516" s="14">
        <f t="shared" si="224"/>
        <v>0</v>
      </c>
      <c r="AI516" s="14">
        <f t="shared" si="225"/>
        <v>0</v>
      </c>
      <c r="AJ516" s="14">
        <f t="shared" si="226"/>
        <v>0</v>
      </c>
      <c r="AK516" s="14">
        <f t="shared" si="227"/>
        <v>0</v>
      </c>
      <c r="AL516" s="14">
        <f t="shared" si="228"/>
        <v>0</v>
      </c>
      <c r="AM516" s="14">
        <f t="shared" si="229"/>
        <v>0</v>
      </c>
      <c r="AN516" s="14">
        <f t="shared" si="230"/>
        <v>0</v>
      </c>
      <c r="AO516" s="14">
        <f t="shared" si="231"/>
        <v>0.02</v>
      </c>
      <c r="AP516" s="14">
        <f t="shared" si="232"/>
        <v>0</v>
      </c>
      <c r="AQ516" s="25">
        <f t="shared" si="236"/>
        <v>0.14499999999999999</v>
      </c>
      <c r="AR516" s="27">
        <f t="shared" si="237"/>
        <v>5895.7224999999999</v>
      </c>
      <c r="AS516" s="27">
        <f t="shared" si="238"/>
        <v>0</v>
      </c>
      <c r="AT516" s="27">
        <f t="shared" si="239"/>
        <v>943.31560000000002</v>
      </c>
      <c r="AU516" s="30"/>
      <c r="AV516" s="30"/>
      <c r="AW516" s="30">
        <f t="shared" si="246"/>
        <v>5659.8935999999994</v>
      </c>
      <c r="AX516" s="36">
        <f t="shared" si="233"/>
        <v>-5895.7224999999999</v>
      </c>
      <c r="AY516" s="36">
        <f t="shared" si="234"/>
        <v>0</v>
      </c>
      <c r="AZ516" s="36">
        <f t="shared" si="235"/>
        <v>4716.5779999999995</v>
      </c>
    </row>
    <row r="517" spans="1:52" ht="14.45" x14ac:dyDescent="0.3">
      <c r="A517" s="5" t="s">
        <v>7</v>
      </c>
      <c r="B517" s="12" t="s">
        <v>598</v>
      </c>
      <c r="C517" s="12"/>
      <c r="D517" s="2" t="s">
        <v>623</v>
      </c>
      <c r="E517" s="2" t="s">
        <v>622</v>
      </c>
      <c r="F517" s="2" t="s">
        <v>16</v>
      </c>
      <c r="G517" s="2" t="s">
        <v>318</v>
      </c>
      <c r="H517" s="2" t="s">
        <v>13</v>
      </c>
      <c r="I517" s="18">
        <v>23805400</v>
      </c>
      <c r="J517" s="18">
        <v>8987193.7799999993</v>
      </c>
      <c r="K517" s="18">
        <v>7831977.1699999981</v>
      </c>
      <c r="L517" s="18">
        <v>1155216.6099999996</v>
      </c>
      <c r="M517" s="18"/>
      <c r="N517" s="18">
        <v>978997.17000000039</v>
      </c>
      <c r="O517" s="18"/>
      <c r="P517" s="18"/>
      <c r="Q517" s="18"/>
      <c r="R517" s="18"/>
      <c r="S517" s="18"/>
      <c r="T517" s="18"/>
      <c r="U517" s="18"/>
      <c r="V517" s="18"/>
      <c r="W517" s="18"/>
      <c r="X517" s="18"/>
      <c r="Y517" s="18"/>
      <c r="Z517" s="18">
        <v>176219.43999999997</v>
      </c>
      <c r="AA517" s="18"/>
      <c r="AB517" s="14">
        <f t="shared" ref="AB517:AB580" si="247">IF(M517&gt;0,M$4,0)</f>
        <v>0</v>
      </c>
      <c r="AC517" s="14">
        <f t="shared" ref="AC517:AC580" si="248">IF(N517&gt;0,N$4,0)</f>
        <v>0.125</v>
      </c>
      <c r="AD517" s="14">
        <f t="shared" ref="AD517:AD580" si="249">IF(O517&gt;0,O$4,0)</f>
        <v>0</v>
      </c>
      <c r="AE517" s="14">
        <f t="shared" ref="AE517:AE580" si="250">IF(P517&gt;0,P$4,0)</f>
        <v>0</v>
      </c>
      <c r="AF517" s="14">
        <f t="shared" ref="AF517:AF580" si="251">IF(Q517&gt;0,Q$4,0)</f>
        <v>0</v>
      </c>
      <c r="AG517" s="14">
        <f t="shared" ref="AG517:AG580" si="252">IF(R517&gt;0,R$4,0)</f>
        <v>0</v>
      </c>
      <c r="AH517" s="14">
        <f t="shared" ref="AH517:AH580" si="253">IF(S517&gt;0,S$4,0)</f>
        <v>0</v>
      </c>
      <c r="AI517" s="14">
        <f t="shared" ref="AI517:AI580" si="254">IF(T517&gt;0,T$4,0)</f>
        <v>0</v>
      </c>
      <c r="AJ517" s="14">
        <f t="shared" ref="AJ517:AJ580" si="255">IF(U517&gt;0,U$4,0)</f>
        <v>0</v>
      </c>
      <c r="AK517" s="14">
        <f t="shared" ref="AK517:AK580" si="256">IF(V517&gt;0,V$4,0)</f>
        <v>0</v>
      </c>
      <c r="AL517" s="14">
        <f t="shared" ref="AL517:AL580" si="257">IF(W517&gt;0,W$4,0)</f>
        <v>0</v>
      </c>
      <c r="AM517" s="14">
        <f t="shared" ref="AM517:AM580" si="258">IF(X517&gt;0,X$4,0)</f>
        <v>0</v>
      </c>
      <c r="AN517" s="14">
        <f t="shared" ref="AN517:AN580" si="259">IF(Y517&gt;0,Y$4,0)</f>
        <v>0</v>
      </c>
      <c r="AO517" s="14">
        <f t="shared" ref="AO517:AO580" si="260">IF(Z517&gt;0,Z$4,0)</f>
        <v>0.02</v>
      </c>
      <c r="AP517" s="14">
        <f t="shared" ref="AP517:AP580" si="261">IF(AA517&gt;0,AA$4,0)</f>
        <v>0</v>
      </c>
      <c r="AQ517" s="25">
        <f t="shared" si="236"/>
        <v>0.14499999999999999</v>
      </c>
      <c r="AR517" s="27">
        <f t="shared" si="237"/>
        <v>978997.14624999976</v>
      </c>
      <c r="AS517" s="27">
        <f t="shared" si="238"/>
        <v>0</v>
      </c>
      <c r="AT517" s="27">
        <f t="shared" si="239"/>
        <v>156639.54339999997</v>
      </c>
      <c r="AU517" s="30"/>
      <c r="AV517" s="30"/>
      <c r="AW517" s="30">
        <f t="shared" si="246"/>
        <v>939837.26039999968</v>
      </c>
      <c r="AX517" s="36">
        <f t="shared" ref="AX517:AX580" si="262">AU517-AR517</f>
        <v>-978997.14624999976</v>
      </c>
      <c r="AY517" s="36">
        <f t="shared" ref="AY517:AY580" si="263">AV517-AS517</f>
        <v>0</v>
      </c>
      <c r="AZ517" s="36">
        <f t="shared" ref="AZ517:AZ580" si="264">AW517-AT517</f>
        <v>783197.71699999971</v>
      </c>
    </row>
    <row r="518" spans="1:52" ht="14.45" x14ac:dyDescent="0.3">
      <c r="A518" s="5" t="s">
        <v>7</v>
      </c>
      <c r="B518" s="12" t="s">
        <v>598</v>
      </c>
      <c r="C518" s="12"/>
      <c r="D518" s="2" t="s">
        <v>625</v>
      </c>
      <c r="E518" s="2" t="s">
        <v>620</v>
      </c>
      <c r="F518" s="2" t="s">
        <v>16</v>
      </c>
      <c r="G518" s="2" t="s">
        <v>318</v>
      </c>
      <c r="H518" s="2" t="s">
        <v>13</v>
      </c>
      <c r="I518" s="18">
        <v>21420</v>
      </c>
      <c r="J518" s="18">
        <v>21138.85</v>
      </c>
      <c r="K518" s="18">
        <v>18421.660000000003</v>
      </c>
      <c r="L518" s="18">
        <v>2717.19</v>
      </c>
      <c r="M518" s="18"/>
      <c r="N518" s="18">
        <v>2302.71</v>
      </c>
      <c r="O518" s="18"/>
      <c r="P518" s="18"/>
      <c r="Q518" s="18"/>
      <c r="R518" s="18"/>
      <c r="S518" s="18"/>
      <c r="T518" s="18"/>
      <c r="U518" s="18"/>
      <c r="V518" s="18"/>
      <c r="W518" s="18"/>
      <c r="X518" s="18"/>
      <c r="Y518" s="18"/>
      <c r="Z518" s="18">
        <v>414.48</v>
      </c>
      <c r="AA518" s="18"/>
      <c r="AB518" s="14">
        <f t="shared" si="247"/>
        <v>0</v>
      </c>
      <c r="AC518" s="14">
        <f t="shared" si="248"/>
        <v>0.125</v>
      </c>
      <c r="AD518" s="14">
        <f t="shared" si="249"/>
        <v>0</v>
      </c>
      <c r="AE518" s="14">
        <f t="shared" si="250"/>
        <v>0</v>
      </c>
      <c r="AF518" s="14">
        <f t="shared" si="251"/>
        <v>0</v>
      </c>
      <c r="AG518" s="14">
        <f t="shared" si="252"/>
        <v>0</v>
      </c>
      <c r="AH518" s="14">
        <f t="shared" si="253"/>
        <v>0</v>
      </c>
      <c r="AI518" s="14">
        <f t="shared" si="254"/>
        <v>0</v>
      </c>
      <c r="AJ518" s="14">
        <f t="shared" si="255"/>
        <v>0</v>
      </c>
      <c r="AK518" s="14">
        <f t="shared" si="256"/>
        <v>0</v>
      </c>
      <c r="AL518" s="14">
        <f t="shared" si="257"/>
        <v>0</v>
      </c>
      <c r="AM518" s="14">
        <f t="shared" si="258"/>
        <v>0</v>
      </c>
      <c r="AN518" s="14">
        <f t="shared" si="259"/>
        <v>0</v>
      </c>
      <c r="AO518" s="14">
        <f t="shared" si="260"/>
        <v>0.02</v>
      </c>
      <c r="AP518" s="14">
        <f t="shared" si="261"/>
        <v>0</v>
      </c>
      <c r="AQ518" s="25">
        <f t="shared" ref="AQ518:AQ581" si="265">SUM(AB518:AP518)</f>
        <v>0.14499999999999999</v>
      </c>
      <c r="AR518" s="27">
        <f t="shared" ref="AR518:AR581" si="266">SUM(AB518:AG518)*K518</f>
        <v>2302.7075000000004</v>
      </c>
      <c r="AS518" s="27">
        <f t="shared" ref="AS518:AS581" si="267">SUM(AH518:AM518)*K518</f>
        <v>0</v>
      </c>
      <c r="AT518" s="27">
        <f t="shared" ref="AT518:AT581" si="268">SUM(AN518:AP518)*K518</f>
        <v>368.43320000000006</v>
      </c>
      <c r="AU518" s="30"/>
      <c r="AV518" s="30"/>
      <c r="AW518" s="30">
        <f t="shared" si="246"/>
        <v>2210.5992000000006</v>
      </c>
      <c r="AX518" s="36">
        <f t="shared" si="262"/>
        <v>-2302.7075000000004</v>
      </c>
      <c r="AY518" s="36">
        <f t="shared" si="263"/>
        <v>0</v>
      </c>
      <c r="AZ518" s="36">
        <f t="shared" si="264"/>
        <v>1842.1660000000006</v>
      </c>
    </row>
    <row r="519" spans="1:52" ht="14.45" x14ac:dyDescent="0.3">
      <c r="A519" s="5" t="s">
        <v>7</v>
      </c>
      <c r="B519" s="12" t="s">
        <v>598</v>
      </c>
      <c r="C519" s="12"/>
      <c r="D519" s="2" t="s">
        <v>626</v>
      </c>
      <c r="E519" s="2" t="s">
        <v>115</v>
      </c>
      <c r="F519" s="2" t="s">
        <v>16</v>
      </c>
      <c r="G519" s="2" t="s">
        <v>116</v>
      </c>
      <c r="H519" s="2" t="s">
        <v>13</v>
      </c>
      <c r="I519" s="18">
        <v>25500</v>
      </c>
      <c r="J519" s="18">
        <v>34528.28</v>
      </c>
      <c r="K519" s="18">
        <v>30090</v>
      </c>
      <c r="L519" s="18">
        <v>4438.28</v>
      </c>
      <c r="M519" s="18"/>
      <c r="N519" s="18">
        <v>3761.25</v>
      </c>
      <c r="O519" s="18"/>
      <c r="P519" s="18"/>
      <c r="Q519" s="18"/>
      <c r="R519" s="18"/>
      <c r="S519" s="18"/>
      <c r="T519" s="18"/>
      <c r="U519" s="18"/>
      <c r="V519" s="18"/>
      <c r="W519" s="18"/>
      <c r="X519" s="18"/>
      <c r="Y519" s="18"/>
      <c r="Z519" s="18">
        <v>677.03</v>
      </c>
      <c r="AA519" s="18"/>
      <c r="AB519" s="14">
        <f t="shared" si="247"/>
        <v>0</v>
      </c>
      <c r="AC519" s="14">
        <f t="shared" si="248"/>
        <v>0.125</v>
      </c>
      <c r="AD519" s="14">
        <f t="shared" si="249"/>
        <v>0</v>
      </c>
      <c r="AE519" s="14">
        <f t="shared" si="250"/>
        <v>0</v>
      </c>
      <c r="AF519" s="14">
        <f t="shared" si="251"/>
        <v>0</v>
      </c>
      <c r="AG519" s="14">
        <f t="shared" si="252"/>
        <v>0</v>
      </c>
      <c r="AH519" s="14">
        <f t="shared" si="253"/>
        <v>0</v>
      </c>
      <c r="AI519" s="14">
        <f t="shared" si="254"/>
        <v>0</v>
      </c>
      <c r="AJ519" s="14">
        <f t="shared" si="255"/>
        <v>0</v>
      </c>
      <c r="AK519" s="14">
        <f t="shared" si="256"/>
        <v>0</v>
      </c>
      <c r="AL519" s="14">
        <f t="shared" si="257"/>
        <v>0</v>
      </c>
      <c r="AM519" s="14">
        <f t="shared" si="258"/>
        <v>0</v>
      </c>
      <c r="AN519" s="14">
        <f t="shared" si="259"/>
        <v>0</v>
      </c>
      <c r="AO519" s="14">
        <f t="shared" si="260"/>
        <v>0.02</v>
      </c>
      <c r="AP519" s="14">
        <f t="shared" si="261"/>
        <v>0</v>
      </c>
      <c r="AQ519" s="25">
        <f t="shared" si="265"/>
        <v>0.14499999999999999</v>
      </c>
      <c r="AR519" s="27">
        <f t="shared" si="266"/>
        <v>3761.25</v>
      </c>
      <c r="AS519" s="27">
        <f t="shared" si="267"/>
        <v>0</v>
      </c>
      <c r="AT519" s="27">
        <f t="shared" si="268"/>
        <v>601.80000000000007</v>
      </c>
      <c r="AU519" s="30"/>
      <c r="AV519" s="30"/>
      <c r="AW519" s="30">
        <f t="shared" si="246"/>
        <v>3610.7999999999997</v>
      </c>
      <c r="AX519" s="36">
        <f t="shared" si="262"/>
        <v>-3761.25</v>
      </c>
      <c r="AY519" s="36">
        <f t="shared" si="263"/>
        <v>0</v>
      </c>
      <c r="AZ519" s="36">
        <f t="shared" si="264"/>
        <v>3008.9999999999995</v>
      </c>
    </row>
    <row r="520" spans="1:52" ht="14.45" x14ac:dyDescent="0.3">
      <c r="A520" s="5" t="s">
        <v>7</v>
      </c>
      <c r="B520" s="12" t="s">
        <v>598</v>
      </c>
      <c r="C520" s="12"/>
      <c r="D520" s="2" t="s">
        <v>627</v>
      </c>
      <c r="E520" s="2" t="s">
        <v>115</v>
      </c>
      <c r="F520" s="2" t="s">
        <v>16</v>
      </c>
      <c r="G520" s="2" t="s">
        <v>116</v>
      </c>
      <c r="H520" s="2" t="s">
        <v>13</v>
      </c>
      <c r="I520" s="18">
        <v>24000</v>
      </c>
      <c r="J520" s="18">
        <v>32497.200000000001</v>
      </c>
      <c r="K520" s="18">
        <v>28320</v>
      </c>
      <c r="L520" s="18">
        <v>4177.2</v>
      </c>
      <c r="M520" s="18"/>
      <c r="N520" s="18">
        <v>3540</v>
      </c>
      <c r="O520" s="18"/>
      <c r="P520" s="18"/>
      <c r="Q520" s="18"/>
      <c r="R520" s="18"/>
      <c r="S520" s="18"/>
      <c r="T520" s="18"/>
      <c r="U520" s="18"/>
      <c r="V520" s="18"/>
      <c r="W520" s="18"/>
      <c r="X520" s="18"/>
      <c r="Y520" s="18"/>
      <c r="Z520" s="18">
        <v>637.20000000000005</v>
      </c>
      <c r="AA520" s="18"/>
      <c r="AB520" s="14">
        <f t="shared" si="247"/>
        <v>0</v>
      </c>
      <c r="AC520" s="14">
        <f t="shared" si="248"/>
        <v>0.125</v>
      </c>
      <c r="AD520" s="14">
        <f t="shared" si="249"/>
        <v>0</v>
      </c>
      <c r="AE520" s="14">
        <f t="shared" si="250"/>
        <v>0</v>
      </c>
      <c r="AF520" s="14">
        <f t="shared" si="251"/>
        <v>0</v>
      </c>
      <c r="AG520" s="14">
        <f t="shared" si="252"/>
        <v>0</v>
      </c>
      <c r="AH520" s="14">
        <f t="shared" si="253"/>
        <v>0</v>
      </c>
      <c r="AI520" s="14">
        <f t="shared" si="254"/>
        <v>0</v>
      </c>
      <c r="AJ520" s="14">
        <f t="shared" si="255"/>
        <v>0</v>
      </c>
      <c r="AK520" s="14">
        <f t="shared" si="256"/>
        <v>0</v>
      </c>
      <c r="AL520" s="14">
        <f t="shared" si="257"/>
        <v>0</v>
      </c>
      <c r="AM520" s="14">
        <f t="shared" si="258"/>
        <v>0</v>
      </c>
      <c r="AN520" s="14">
        <f t="shared" si="259"/>
        <v>0</v>
      </c>
      <c r="AO520" s="14">
        <f t="shared" si="260"/>
        <v>0.02</v>
      </c>
      <c r="AP520" s="14">
        <f t="shared" si="261"/>
        <v>0</v>
      </c>
      <c r="AQ520" s="25">
        <f t="shared" si="265"/>
        <v>0.14499999999999999</v>
      </c>
      <c r="AR520" s="27">
        <f t="shared" si="266"/>
        <v>3540</v>
      </c>
      <c r="AS520" s="27">
        <f t="shared" si="267"/>
        <v>0</v>
      </c>
      <c r="AT520" s="27">
        <f t="shared" si="268"/>
        <v>566.4</v>
      </c>
      <c r="AU520" s="30"/>
      <c r="AV520" s="30"/>
      <c r="AW520" s="30">
        <f t="shared" si="246"/>
        <v>3398.4</v>
      </c>
      <c r="AX520" s="36">
        <f t="shared" si="262"/>
        <v>-3540</v>
      </c>
      <c r="AY520" s="36">
        <f t="shared" si="263"/>
        <v>0</v>
      </c>
      <c r="AZ520" s="36">
        <f t="shared" si="264"/>
        <v>2832</v>
      </c>
    </row>
    <row r="521" spans="1:52" ht="14.45" x14ac:dyDescent="0.3">
      <c r="A521" s="5" t="s">
        <v>7</v>
      </c>
      <c r="B521" s="12" t="s">
        <v>598</v>
      </c>
      <c r="C521" s="12"/>
      <c r="D521" s="2" t="s">
        <v>628</v>
      </c>
      <c r="E521" s="2" t="s">
        <v>424</v>
      </c>
      <c r="F521" s="2" t="s">
        <v>16</v>
      </c>
      <c r="G521" s="2" t="s">
        <v>17</v>
      </c>
      <c r="H521" s="2" t="s">
        <v>13</v>
      </c>
      <c r="I521" s="18">
        <v>1225</v>
      </c>
      <c r="J521" s="18">
        <v>2936733</v>
      </c>
      <c r="K521" s="18">
        <v>2878804.41</v>
      </c>
      <c r="L521" s="18">
        <v>57928.59</v>
      </c>
      <c r="M521" s="18"/>
      <c r="N521" s="18"/>
      <c r="O521" s="18"/>
      <c r="P521" s="18"/>
      <c r="Q521" s="18"/>
      <c r="R521" s="18"/>
      <c r="S521" s="18"/>
      <c r="T521" s="18"/>
      <c r="U521" s="18"/>
      <c r="V521" s="18"/>
      <c r="W521" s="18"/>
      <c r="X521" s="18"/>
      <c r="Y521" s="18"/>
      <c r="Z521" s="18">
        <v>57341.07</v>
      </c>
      <c r="AA521" s="18">
        <v>587.52</v>
      </c>
      <c r="AB521" s="14">
        <f t="shared" si="247"/>
        <v>0</v>
      </c>
      <c r="AC521" s="14">
        <f t="shared" si="248"/>
        <v>0</v>
      </c>
      <c r="AD521" s="14">
        <f t="shared" si="249"/>
        <v>0</v>
      </c>
      <c r="AE521" s="14">
        <f t="shared" si="250"/>
        <v>0</v>
      </c>
      <c r="AF521" s="14">
        <f t="shared" si="251"/>
        <v>0</v>
      </c>
      <c r="AG521" s="14">
        <f t="shared" si="252"/>
        <v>0</v>
      </c>
      <c r="AH521" s="14">
        <f t="shared" si="253"/>
        <v>0</v>
      </c>
      <c r="AI521" s="14">
        <f t="shared" si="254"/>
        <v>0</v>
      </c>
      <c r="AJ521" s="14">
        <f t="shared" si="255"/>
        <v>0</v>
      </c>
      <c r="AK521" s="14">
        <f t="shared" si="256"/>
        <v>0</v>
      </c>
      <c r="AL521" s="14">
        <f t="shared" si="257"/>
        <v>0</v>
      </c>
      <c r="AM521" s="14">
        <f t="shared" si="258"/>
        <v>0</v>
      </c>
      <c r="AN521" s="14">
        <f t="shared" si="259"/>
        <v>0</v>
      </c>
      <c r="AO521" s="14">
        <f t="shared" si="260"/>
        <v>0.02</v>
      </c>
      <c r="AP521" s="14">
        <f t="shared" si="261"/>
        <v>0.05</v>
      </c>
      <c r="AQ521" s="25">
        <f t="shared" si="265"/>
        <v>7.0000000000000007E-2</v>
      </c>
      <c r="AR521" s="27">
        <f t="shared" si="266"/>
        <v>0</v>
      </c>
      <c r="AS521" s="27">
        <f t="shared" si="267"/>
        <v>0</v>
      </c>
      <c r="AT521" s="27">
        <f t="shared" si="268"/>
        <v>201516.30870000002</v>
      </c>
      <c r="AU521" s="30"/>
      <c r="AV521" s="30"/>
      <c r="AW521" s="30">
        <f t="shared" si="246"/>
        <v>345456.52919999999</v>
      </c>
      <c r="AX521" s="36">
        <f t="shared" si="262"/>
        <v>0</v>
      </c>
      <c r="AY521" s="36">
        <f t="shared" si="263"/>
        <v>0</v>
      </c>
      <c r="AZ521" s="36">
        <f t="shared" si="264"/>
        <v>143940.22049999997</v>
      </c>
    </row>
    <row r="522" spans="1:52" ht="14.45" x14ac:dyDescent="0.3">
      <c r="A522" s="5" t="s">
        <v>7</v>
      </c>
      <c r="B522" s="12" t="s">
        <v>598</v>
      </c>
      <c r="C522" s="12"/>
      <c r="D522" s="2" t="s">
        <v>629</v>
      </c>
      <c r="E522" s="2" t="s">
        <v>630</v>
      </c>
      <c r="F522" s="2" t="s">
        <v>16</v>
      </c>
      <c r="G522" s="2" t="s">
        <v>631</v>
      </c>
      <c r="H522" s="2" t="s">
        <v>13</v>
      </c>
      <c r="I522" s="18">
        <v>97000</v>
      </c>
      <c r="J522" s="18">
        <v>9524760</v>
      </c>
      <c r="K522" s="18">
        <v>9338000</v>
      </c>
      <c r="L522" s="18">
        <v>186760</v>
      </c>
      <c r="M522" s="18"/>
      <c r="N522" s="18"/>
      <c r="O522" s="18"/>
      <c r="P522" s="18"/>
      <c r="Q522" s="18"/>
      <c r="R522" s="18"/>
      <c r="S522" s="18"/>
      <c r="T522" s="18"/>
      <c r="U522" s="18"/>
      <c r="V522" s="18"/>
      <c r="W522" s="18"/>
      <c r="X522" s="18"/>
      <c r="Y522" s="18"/>
      <c r="Z522" s="18">
        <v>186760</v>
      </c>
      <c r="AA522" s="18"/>
      <c r="AB522" s="14">
        <f t="shared" si="247"/>
        <v>0</v>
      </c>
      <c r="AC522" s="14">
        <f t="shared" si="248"/>
        <v>0</v>
      </c>
      <c r="AD522" s="14">
        <f t="shared" si="249"/>
        <v>0</v>
      </c>
      <c r="AE522" s="14">
        <f t="shared" si="250"/>
        <v>0</v>
      </c>
      <c r="AF522" s="14">
        <f t="shared" si="251"/>
        <v>0</v>
      </c>
      <c r="AG522" s="14">
        <f t="shared" si="252"/>
        <v>0</v>
      </c>
      <c r="AH522" s="14">
        <f t="shared" si="253"/>
        <v>0</v>
      </c>
      <c r="AI522" s="14">
        <f t="shared" si="254"/>
        <v>0</v>
      </c>
      <c r="AJ522" s="14">
        <f t="shared" si="255"/>
        <v>0</v>
      </c>
      <c r="AK522" s="14">
        <f t="shared" si="256"/>
        <v>0</v>
      </c>
      <c r="AL522" s="14">
        <f t="shared" si="257"/>
        <v>0</v>
      </c>
      <c r="AM522" s="14">
        <f t="shared" si="258"/>
        <v>0</v>
      </c>
      <c r="AN522" s="14">
        <f t="shared" si="259"/>
        <v>0</v>
      </c>
      <c r="AO522" s="14">
        <f t="shared" si="260"/>
        <v>0.02</v>
      </c>
      <c r="AP522" s="14">
        <f t="shared" si="261"/>
        <v>0</v>
      </c>
      <c r="AQ522" s="25">
        <f t="shared" si="265"/>
        <v>0.02</v>
      </c>
      <c r="AR522" s="27">
        <f t="shared" si="266"/>
        <v>0</v>
      </c>
      <c r="AS522" s="27">
        <f t="shared" si="267"/>
        <v>0</v>
      </c>
      <c r="AT522" s="27">
        <f t="shared" si="268"/>
        <v>186760</v>
      </c>
      <c r="AU522" s="30"/>
      <c r="AV522" s="30"/>
      <c r="AW522" s="30">
        <f t="shared" si="246"/>
        <v>1120560</v>
      </c>
      <c r="AX522" s="36">
        <f t="shared" si="262"/>
        <v>0</v>
      </c>
      <c r="AY522" s="36">
        <f t="shared" si="263"/>
        <v>0</v>
      </c>
      <c r="AZ522" s="36">
        <f t="shared" si="264"/>
        <v>933800</v>
      </c>
    </row>
    <row r="523" spans="1:52" ht="14.45" x14ac:dyDescent="0.3">
      <c r="A523" s="5" t="s">
        <v>7</v>
      </c>
      <c r="B523" s="12" t="s">
        <v>598</v>
      </c>
      <c r="C523" s="5" t="s">
        <v>1354</v>
      </c>
      <c r="D523" s="2" t="s">
        <v>632</v>
      </c>
      <c r="E523" s="2" t="s">
        <v>633</v>
      </c>
      <c r="F523" s="2" t="s">
        <v>16</v>
      </c>
      <c r="G523" s="2" t="s">
        <v>116</v>
      </c>
      <c r="H523" s="2" t="s">
        <v>13</v>
      </c>
      <c r="I523" s="18">
        <v>8385</v>
      </c>
      <c r="J523" s="18">
        <v>204163.83000000002</v>
      </c>
      <c r="K523" s="18">
        <v>188830.78</v>
      </c>
      <c r="L523" s="18">
        <v>15333.05</v>
      </c>
      <c r="M523" s="18">
        <v>11329.84</v>
      </c>
      <c r="N523" s="18"/>
      <c r="O523" s="18"/>
      <c r="P523" s="18"/>
      <c r="Q523" s="18"/>
      <c r="R523" s="18"/>
      <c r="S523" s="18"/>
      <c r="T523" s="18"/>
      <c r="U523" s="18"/>
      <c r="V523" s="18"/>
      <c r="W523" s="18"/>
      <c r="X523" s="18"/>
      <c r="Y523" s="18"/>
      <c r="Z523" s="18">
        <v>4003.21</v>
      </c>
      <c r="AA523" s="18"/>
      <c r="AB523" s="14">
        <f t="shared" si="247"/>
        <v>0.06</v>
      </c>
      <c r="AC523" s="14">
        <f t="shared" si="248"/>
        <v>0</v>
      </c>
      <c r="AD523" s="14">
        <f t="shared" si="249"/>
        <v>0</v>
      </c>
      <c r="AE523" s="14">
        <f t="shared" si="250"/>
        <v>0</v>
      </c>
      <c r="AF523" s="14">
        <f t="shared" si="251"/>
        <v>0</v>
      </c>
      <c r="AG523" s="14">
        <f t="shared" si="252"/>
        <v>0</v>
      </c>
      <c r="AH523" s="14">
        <f t="shared" si="253"/>
        <v>0</v>
      </c>
      <c r="AI523" s="14">
        <f t="shared" si="254"/>
        <v>0</v>
      </c>
      <c r="AJ523" s="14">
        <f t="shared" si="255"/>
        <v>0</v>
      </c>
      <c r="AK523" s="14">
        <f t="shared" si="256"/>
        <v>0</v>
      </c>
      <c r="AL523" s="14">
        <f t="shared" si="257"/>
        <v>0</v>
      </c>
      <c r="AM523" s="14">
        <f t="shared" si="258"/>
        <v>0</v>
      </c>
      <c r="AN523" s="14">
        <f t="shared" si="259"/>
        <v>0</v>
      </c>
      <c r="AO523" s="14">
        <f t="shared" si="260"/>
        <v>0.02</v>
      </c>
      <c r="AP523" s="14">
        <f t="shared" si="261"/>
        <v>0</v>
      </c>
      <c r="AQ523" s="25">
        <f t="shared" si="265"/>
        <v>0.08</v>
      </c>
      <c r="AR523" s="27">
        <f t="shared" si="266"/>
        <v>11329.846799999999</v>
      </c>
      <c r="AS523" s="27">
        <f t="shared" si="267"/>
        <v>0</v>
      </c>
      <c r="AT523" s="27">
        <f t="shared" si="268"/>
        <v>3776.6156000000001</v>
      </c>
      <c r="AU523" s="30"/>
      <c r="AV523" s="30"/>
      <c r="AW523" s="30">
        <f t="shared" si="246"/>
        <v>22659.693599999999</v>
      </c>
      <c r="AX523" s="36">
        <f t="shared" si="262"/>
        <v>-11329.846799999999</v>
      </c>
      <c r="AY523" s="36">
        <f t="shared" si="263"/>
        <v>0</v>
      </c>
      <c r="AZ523" s="36">
        <f t="shared" si="264"/>
        <v>18883.077999999998</v>
      </c>
    </row>
    <row r="524" spans="1:52" ht="14.45" x14ac:dyDescent="0.3">
      <c r="A524" s="5" t="s">
        <v>7</v>
      </c>
      <c r="B524" s="12" t="s">
        <v>598</v>
      </c>
      <c r="C524" s="5" t="s">
        <v>1354</v>
      </c>
      <c r="D524" s="2" t="s">
        <v>634</v>
      </c>
      <c r="E524" s="2" t="s">
        <v>633</v>
      </c>
      <c r="F524" s="2" t="s">
        <v>16</v>
      </c>
      <c r="G524" s="2" t="s">
        <v>116</v>
      </c>
      <c r="H524" s="2" t="s">
        <v>13</v>
      </c>
      <c r="I524" s="18">
        <v>61088</v>
      </c>
      <c r="J524" s="18">
        <v>1440536.1199999999</v>
      </c>
      <c r="K524" s="18">
        <v>1332349.3799999999</v>
      </c>
      <c r="L524" s="18">
        <v>108186.74</v>
      </c>
      <c r="M524" s="18">
        <v>79940.950000000012</v>
      </c>
      <c r="N524" s="18"/>
      <c r="O524" s="18"/>
      <c r="P524" s="18"/>
      <c r="Q524" s="18"/>
      <c r="R524" s="18"/>
      <c r="S524" s="18"/>
      <c r="T524" s="18"/>
      <c r="U524" s="18"/>
      <c r="V524" s="18"/>
      <c r="W524" s="18"/>
      <c r="X524" s="18"/>
      <c r="Y524" s="18"/>
      <c r="Z524" s="18">
        <v>28245.79</v>
      </c>
      <c r="AA524" s="18"/>
      <c r="AB524" s="14">
        <f t="shared" si="247"/>
        <v>0.06</v>
      </c>
      <c r="AC524" s="14">
        <f t="shared" si="248"/>
        <v>0</v>
      </c>
      <c r="AD524" s="14">
        <f t="shared" si="249"/>
        <v>0</v>
      </c>
      <c r="AE524" s="14">
        <f t="shared" si="250"/>
        <v>0</v>
      </c>
      <c r="AF524" s="14">
        <f t="shared" si="251"/>
        <v>0</v>
      </c>
      <c r="AG524" s="14">
        <f t="shared" si="252"/>
        <v>0</v>
      </c>
      <c r="AH524" s="14">
        <f t="shared" si="253"/>
        <v>0</v>
      </c>
      <c r="AI524" s="14">
        <f t="shared" si="254"/>
        <v>0</v>
      </c>
      <c r="AJ524" s="14">
        <f t="shared" si="255"/>
        <v>0</v>
      </c>
      <c r="AK524" s="14">
        <f t="shared" si="256"/>
        <v>0</v>
      </c>
      <c r="AL524" s="14">
        <f t="shared" si="257"/>
        <v>0</v>
      </c>
      <c r="AM524" s="14">
        <f t="shared" si="258"/>
        <v>0</v>
      </c>
      <c r="AN524" s="14">
        <f t="shared" si="259"/>
        <v>0</v>
      </c>
      <c r="AO524" s="14">
        <f t="shared" si="260"/>
        <v>0.02</v>
      </c>
      <c r="AP524" s="14">
        <f t="shared" si="261"/>
        <v>0</v>
      </c>
      <c r="AQ524" s="25">
        <f t="shared" si="265"/>
        <v>0.08</v>
      </c>
      <c r="AR524" s="27">
        <f t="shared" si="266"/>
        <v>79940.962799999994</v>
      </c>
      <c r="AS524" s="27">
        <f t="shared" si="267"/>
        <v>0</v>
      </c>
      <c r="AT524" s="27">
        <f t="shared" si="268"/>
        <v>26646.987599999997</v>
      </c>
      <c r="AU524" s="30"/>
      <c r="AV524" s="30"/>
      <c r="AW524" s="30">
        <f t="shared" si="246"/>
        <v>159881.92559999999</v>
      </c>
      <c r="AX524" s="36">
        <f t="shared" si="262"/>
        <v>-79940.962799999994</v>
      </c>
      <c r="AY524" s="36">
        <f t="shared" si="263"/>
        <v>0</v>
      </c>
      <c r="AZ524" s="36">
        <f t="shared" si="264"/>
        <v>133234.93799999999</v>
      </c>
    </row>
    <row r="525" spans="1:52" ht="14.45" x14ac:dyDescent="0.3">
      <c r="A525" s="5" t="s">
        <v>7</v>
      </c>
      <c r="B525" s="12" t="s">
        <v>598</v>
      </c>
      <c r="C525" s="5" t="s">
        <v>1354</v>
      </c>
      <c r="D525" s="2" t="s">
        <v>635</v>
      </c>
      <c r="E525" s="2" t="s">
        <v>633</v>
      </c>
      <c r="F525" s="2" t="s">
        <v>16</v>
      </c>
      <c r="G525" s="2" t="s">
        <v>116</v>
      </c>
      <c r="H525" s="2" t="s">
        <v>13</v>
      </c>
      <c r="I525" s="18">
        <v>244522</v>
      </c>
      <c r="J525" s="18">
        <v>7563867.7899999972</v>
      </c>
      <c r="K525" s="18">
        <v>6995808.1099999975</v>
      </c>
      <c r="L525" s="18">
        <v>568059.67999999982</v>
      </c>
      <c r="M525" s="18">
        <v>419748.52000000008</v>
      </c>
      <c r="N525" s="18"/>
      <c r="O525" s="18"/>
      <c r="P525" s="18"/>
      <c r="Q525" s="18"/>
      <c r="R525" s="18"/>
      <c r="S525" s="18"/>
      <c r="T525" s="18"/>
      <c r="U525" s="18"/>
      <c r="V525" s="18"/>
      <c r="W525" s="18"/>
      <c r="X525" s="18"/>
      <c r="Y525" s="18"/>
      <c r="Z525" s="18">
        <v>148311.16000000009</v>
      </c>
      <c r="AA525" s="18"/>
      <c r="AB525" s="14">
        <f t="shared" si="247"/>
        <v>0.06</v>
      </c>
      <c r="AC525" s="14">
        <f t="shared" si="248"/>
        <v>0</v>
      </c>
      <c r="AD525" s="14">
        <f t="shared" si="249"/>
        <v>0</v>
      </c>
      <c r="AE525" s="14">
        <f t="shared" si="250"/>
        <v>0</v>
      </c>
      <c r="AF525" s="14">
        <f t="shared" si="251"/>
        <v>0</v>
      </c>
      <c r="AG525" s="14">
        <f t="shared" si="252"/>
        <v>0</v>
      </c>
      <c r="AH525" s="14">
        <f t="shared" si="253"/>
        <v>0</v>
      </c>
      <c r="AI525" s="14">
        <f t="shared" si="254"/>
        <v>0</v>
      </c>
      <c r="AJ525" s="14">
        <f t="shared" si="255"/>
        <v>0</v>
      </c>
      <c r="AK525" s="14">
        <f t="shared" si="256"/>
        <v>0</v>
      </c>
      <c r="AL525" s="14">
        <f t="shared" si="257"/>
        <v>0</v>
      </c>
      <c r="AM525" s="14">
        <f t="shared" si="258"/>
        <v>0</v>
      </c>
      <c r="AN525" s="14">
        <f t="shared" si="259"/>
        <v>0</v>
      </c>
      <c r="AO525" s="14">
        <f t="shared" si="260"/>
        <v>0.02</v>
      </c>
      <c r="AP525" s="14">
        <f t="shared" si="261"/>
        <v>0</v>
      </c>
      <c r="AQ525" s="25">
        <f t="shared" si="265"/>
        <v>0.08</v>
      </c>
      <c r="AR525" s="27">
        <f t="shared" si="266"/>
        <v>419748.48659999983</v>
      </c>
      <c r="AS525" s="27">
        <f t="shared" si="267"/>
        <v>0</v>
      </c>
      <c r="AT525" s="27">
        <f t="shared" si="268"/>
        <v>139916.16219999996</v>
      </c>
      <c r="AU525" s="30"/>
      <c r="AV525" s="30"/>
      <c r="AW525" s="30">
        <f t="shared" si="246"/>
        <v>839496.97319999966</v>
      </c>
      <c r="AX525" s="36">
        <f t="shared" si="262"/>
        <v>-419748.48659999983</v>
      </c>
      <c r="AY525" s="36">
        <f t="shared" si="263"/>
        <v>0</v>
      </c>
      <c r="AZ525" s="36">
        <f t="shared" si="264"/>
        <v>699580.81099999975</v>
      </c>
    </row>
    <row r="526" spans="1:52" ht="14.45" x14ac:dyDescent="0.3">
      <c r="A526" s="5" t="s">
        <v>7</v>
      </c>
      <c r="B526" s="12" t="s">
        <v>598</v>
      </c>
      <c r="C526" s="5" t="s">
        <v>1354</v>
      </c>
      <c r="D526" s="2" t="s">
        <v>636</v>
      </c>
      <c r="E526" s="2" t="s">
        <v>633</v>
      </c>
      <c r="F526" s="2" t="s">
        <v>16</v>
      </c>
      <c r="G526" s="2" t="s">
        <v>116</v>
      </c>
      <c r="H526" s="2" t="s">
        <v>13</v>
      </c>
      <c r="I526" s="18">
        <v>31324</v>
      </c>
      <c r="J526" s="18">
        <v>728828.18</v>
      </c>
      <c r="K526" s="18">
        <v>674091.88</v>
      </c>
      <c r="L526" s="18">
        <v>54736.300000000017</v>
      </c>
      <c r="M526" s="18">
        <v>40445.519999999997</v>
      </c>
      <c r="N526" s="18"/>
      <c r="O526" s="18"/>
      <c r="P526" s="18"/>
      <c r="Q526" s="18"/>
      <c r="R526" s="18"/>
      <c r="S526" s="18"/>
      <c r="T526" s="18"/>
      <c r="U526" s="18"/>
      <c r="V526" s="18"/>
      <c r="W526" s="18"/>
      <c r="X526" s="18"/>
      <c r="Y526" s="18"/>
      <c r="Z526" s="18">
        <v>14290.78</v>
      </c>
      <c r="AA526" s="18"/>
      <c r="AB526" s="14">
        <f t="shared" si="247"/>
        <v>0.06</v>
      </c>
      <c r="AC526" s="14">
        <f t="shared" si="248"/>
        <v>0</v>
      </c>
      <c r="AD526" s="14">
        <f t="shared" si="249"/>
        <v>0</v>
      </c>
      <c r="AE526" s="14">
        <f t="shared" si="250"/>
        <v>0</v>
      </c>
      <c r="AF526" s="14">
        <f t="shared" si="251"/>
        <v>0</v>
      </c>
      <c r="AG526" s="14">
        <f t="shared" si="252"/>
        <v>0</v>
      </c>
      <c r="AH526" s="14">
        <f t="shared" si="253"/>
        <v>0</v>
      </c>
      <c r="AI526" s="14">
        <f t="shared" si="254"/>
        <v>0</v>
      </c>
      <c r="AJ526" s="14">
        <f t="shared" si="255"/>
        <v>0</v>
      </c>
      <c r="AK526" s="14">
        <f t="shared" si="256"/>
        <v>0</v>
      </c>
      <c r="AL526" s="14">
        <f t="shared" si="257"/>
        <v>0</v>
      </c>
      <c r="AM526" s="14">
        <f t="shared" si="258"/>
        <v>0</v>
      </c>
      <c r="AN526" s="14">
        <f t="shared" si="259"/>
        <v>0</v>
      </c>
      <c r="AO526" s="14">
        <f t="shared" si="260"/>
        <v>0.02</v>
      </c>
      <c r="AP526" s="14">
        <f t="shared" si="261"/>
        <v>0</v>
      </c>
      <c r="AQ526" s="25">
        <f t="shared" si="265"/>
        <v>0.08</v>
      </c>
      <c r="AR526" s="27">
        <f t="shared" si="266"/>
        <v>40445.512799999997</v>
      </c>
      <c r="AS526" s="27">
        <f t="shared" si="267"/>
        <v>0</v>
      </c>
      <c r="AT526" s="27">
        <f t="shared" si="268"/>
        <v>13481.837600000001</v>
      </c>
      <c r="AU526" s="30"/>
      <c r="AV526" s="30"/>
      <c r="AW526" s="30">
        <f t="shared" si="246"/>
        <v>80891.025599999994</v>
      </c>
      <c r="AX526" s="36">
        <f t="shared" si="262"/>
        <v>-40445.512799999997</v>
      </c>
      <c r="AY526" s="36">
        <f t="shared" si="263"/>
        <v>0</v>
      </c>
      <c r="AZ526" s="36">
        <f t="shared" si="264"/>
        <v>67409.187999999995</v>
      </c>
    </row>
    <row r="527" spans="1:52" ht="14.45" x14ac:dyDescent="0.3">
      <c r="A527" s="5" t="s">
        <v>7</v>
      </c>
      <c r="B527" s="12" t="s">
        <v>598</v>
      </c>
      <c r="C527" s="5" t="s">
        <v>1354</v>
      </c>
      <c r="D527" s="2" t="s">
        <v>637</v>
      </c>
      <c r="E527" s="2" t="s">
        <v>633</v>
      </c>
      <c r="F527" s="2" t="s">
        <v>16</v>
      </c>
      <c r="G527" s="2" t="s">
        <v>116</v>
      </c>
      <c r="H527" s="2" t="s">
        <v>13</v>
      </c>
      <c r="I527" s="18">
        <v>47571</v>
      </c>
      <c r="J527" s="18">
        <v>968865.22</v>
      </c>
      <c r="K527" s="18">
        <v>897192.31999999983</v>
      </c>
      <c r="L527" s="18">
        <v>72852.042199999996</v>
      </c>
      <c r="M527" s="18">
        <v>53831.552200000013</v>
      </c>
      <c r="N527" s="18"/>
      <c r="O527" s="18"/>
      <c r="P527" s="18"/>
      <c r="Q527" s="18"/>
      <c r="R527" s="18"/>
      <c r="S527" s="18"/>
      <c r="T527" s="18"/>
      <c r="U527" s="18"/>
      <c r="V527" s="18"/>
      <c r="W527" s="18"/>
      <c r="X527" s="18"/>
      <c r="Y527" s="18"/>
      <c r="Z527" s="18">
        <v>19020.489999999998</v>
      </c>
      <c r="AA527" s="18"/>
      <c r="AB527" s="14">
        <f t="shared" si="247"/>
        <v>0.06</v>
      </c>
      <c r="AC527" s="14">
        <f t="shared" si="248"/>
        <v>0</v>
      </c>
      <c r="AD527" s="14">
        <f t="shared" si="249"/>
        <v>0</v>
      </c>
      <c r="AE527" s="14">
        <f t="shared" si="250"/>
        <v>0</v>
      </c>
      <c r="AF527" s="14">
        <f t="shared" si="251"/>
        <v>0</v>
      </c>
      <c r="AG527" s="14">
        <f t="shared" si="252"/>
        <v>0</v>
      </c>
      <c r="AH527" s="14">
        <f t="shared" si="253"/>
        <v>0</v>
      </c>
      <c r="AI527" s="14">
        <f t="shared" si="254"/>
        <v>0</v>
      </c>
      <c r="AJ527" s="14">
        <f t="shared" si="255"/>
        <v>0</v>
      </c>
      <c r="AK527" s="14">
        <f t="shared" si="256"/>
        <v>0</v>
      </c>
      <c r="AL527" s="14">
        <f t="shared" si="257"/>
        <v>0</v>
      </c>
      <c r="AM527" s="14">
        <f t="shared" si="258"/>
        <v>0</v>
      </c>
      <c r="AN527" s="14">
        <f t="shared" si="259"/>
        <v>0</v>
      </c>
      <c r="AO527" s="14">
        <f t="shared" si="260"/>
        <v>0.02</v>
      </c>
      <c r="AP527" s="14">
        <f t="shared" si="261"/>
        <v>0</v>
      </c>
      <c r="AQ527" s="25">
        <f t="shared" si="265"/>
        <v>0.08</v>
      </c>
      <c r="AR527" s="27">
        <f t="shared" si="266"/>
        <v>53831.539199999985</v>
      </c>
      <c r="AS527" s="27">
        <f t="shared" si="267"/>
        <v>0</v>
      </c>
      <c r="AT527" s="27">
        <f t="shared" si="268"/>
        <v>17943.846399999999</v>
      </c>
      <c r="AU527" s="30"/>
      <c r="AV527" s="30"/>
      <c r="AW527" s="30">
        <f t="shared" si="246"/>
        <v>107663.07839999997</v>
      </c>
      <c r="AX527" s="36">
        <f t="shared" si="262"/>
        <v>-53831.539199999985</v>
      </c>
      <c r="AY527" s="36">
        <f t="shared" si="263"/>
        <v>0</v>
      </c>
      <c r="AZ527" s="36">
        <f t="shared" si="264"/>
        <v>89719.231999999975</v>
      </c>
    </row>
    <row r="528" spans="1:52" ht="14.45" x14ac:dyDescent="0.3">
      <c r="A528" s="5" t="s">
        <v>7</v>
      </c>
      <c r="B528" s="12" t="s">
        <v>598</v>
      </c>
      <c r="C528" s="5" t="s">
        <v>1354</v>
      </c>
      <c r="D528" s="2" t="s">
        <v>638</v>
      </c>
      <c r="E528" s="2" t="s">
        <v>639</v>
      </c>
      <c r="F528" s="2" t="s">
        <v>11</v>
      </c>
      <c r="G528" s="2" t="s">
        <v>35</v>
      </c>
      <c r="H528" s="2" t="s">
        <v>13</v>
      </c>
      <c r="I528" s="18">
        <v>440</v>
      </c>
      <c r="J528" s="18">
        <v>13189.44</v>
      </c>
      <c r="K528" s="18">
        <v>11850.35</v>
      </c>
      <c r="L528" s="18">
        <v>1339.09</v>
      </c>
      <c r="M528" s="18">
        <v>711.02</v>
      </c>
      <c r="N528" s="18"/>
      <c r="O528" s="18"/>
      <c r="P528" s="18"/>
      <c r="Q528" s="18"/>
      <c r="R528" s="18"/>
      <c r="S528" s="18"/>
      <c r="T528" s="18">
        <v>628.06999999999994</v>
      </c>
      <c r="U528" s="18"/>
      <c r="V528" s="18"/>
      <c r="W528" s="18"/>
      <c r="X528" s="18"/>
      <c r="Y528" s="18"/>
      <c r="Z528" s="18"/>
      <c r="AA528" s="18"/>
      <c r="AB528" s="14">
        <f t="shared" si="247"/>
        <v>0.06</v>
      </c>
      <c r="AC528" s="14">
        <f t="shared" si="248"/>
        <v>0</v>
      </c>
      <c r="AD528" s="14">
        <f t="shared" si="249"/>
        <v>0</v>
      </c>
      <c r="AE528" s="14">
        <f t="shared" si="250"/>
        <v>0</v>
      </c>
      <c r="AF528" s="14">
        <f t="shared" si="251"/>
        <v>0</v>
      </c>
      <c r="AG528" s="14">
        <f t="shared" si="252"/>
        <v>0</v>
      </c>
      <c r="AH528" s="14">
        <f t="shared" si="253"/>
        <v>0</v>
      </c>
      <c r="AI528" s="14">
        <f t="shared" si="254"/>
        <v>0.05</v>
      </c>
      <c r="AJ528" s="14">
        <f t="shared" si="255"/>
        <v>0</v>
      </c>
      <c r="AK528" s="14">
        <f t="shared" si="256"/>
        <v>0</v>
      </c>
      <c r="AL528" s="14">
        <f t="shared" si="257"/>
        <v>0</v>
      </c>
      <c r="AM528" s="14">
        <f t="shared" si="258"/>
        <v>0</v>
      </c>
      <c r="AN528" s="14">
        <f t="shared" si="259"/>
        <v>0</v>
      </c>
      <c r="AO528" s="14">
        <f t="shared" si="260"/>
        <v>0</v>
      </c>
      <c r="AP528" s="14">
        <f t="shared" si="261"/>
        <v>0</v>
      </c>
      <c r="AQ528" s="25">
        <f t="shared" si="265"/>
        <v>0.11</v>
      </c>
      <c r="AR528" s="27">
        <f t="shared" si="266"/>
        <v>711.02099999999996</v>
      </c>
      <c r="AS528" s="27">
        <f t="shared" si="267"/>
        <v>592.51750000000004</v>
      </c>
      <c r="AT528" s="27">
        <f t="shared" si="268"/>
        <v>0</v>
      </c>
      <c r="AU528" s="30">
        <f t="shared" ref="AU528:AU530" si="269">K528*$AU$2</f>
        <v>711.02099999999996</v>
      </c>
      <c r="AV528" s="30">
        <f t="shared" ref="AV528:AV530" si="270">K528*$AV$2</f>
        <v>711.02099999999996</v>
      </c>
      <c r="AW528" s="30"/>
      <c r="AX528" s="36">
        <f t="shared" si="262"/>
        <v>0</v>
      </c>
      <c r="AY528" s="36">
        <f t="shared" si="263"/>
        <v>118.50349999999992</v>
      </c>
      <c r="AZ528" s="36">
        <f t="shared" si="264"/>
        <v>0</v>
      </c>
    </row>
    <row r="529" spans="1:52" ht="14.45" x14ac:dyDescent="0.3">
      <c r="A529" s="5" t="s">
        <v>7</v>
      </c>
      <c r="B529" s="12" t="s">
        <v>598</v>
      </c>
      <c r="C529" s="5" t="s">
        <v>1354</v>
      </c>
      <c r="D529" s="2" t="s">
        <v>640</v>
      </c>
      <c r="E529" s="2" t="s">
        <v>639</v>
      </c>
      <c r="F529" s="2" t="s">
        <v>11</v>
      </c>
      <c r="G529" s="2" t="s">
        <v>35</v>
      </c>
      <c r="H529" s="2" t="s">
        <v>13</v>
      </c>
      <c r="I529" s="18">
        <v>1600</v>
      </c>
      <c r="J529" s="18">
        <v>71473.09</v>
      </c>
      <c r="K529" s="18">
        <v>64216.61</v>
      </c>
      <c r="L529" s="18">
        <v>7256.4800000000005</v>
      </c>
      <c r="M529" s="18">
        <v>3853</v>
      </c>
      <c r="N529" s="18"/>
      <c r="O529" s="18"/>
      <c r="P529" s="18"/>
      <c r="Q529" s="18"/>
      <c r="R529" s="18"/>
      <c r="S529" s="18"/>
      <c r="T529" s="18">
        <v>3403.48</v>
      </c>
      <c r="U529" s="18"/>
      <c r="V529" s="18"/>
      <c r="W529" s="18"/>
      <c r="X529" s="18"/>
      <c r="Y529" s="18"/>
      <c r="Z529" s="18"/>
      <c r="AA529" s="18"/>
      <c r="AB529" s="14">
        <f t="shared" si="247"/>
        <v>0.06</v>
      </c>
      <c r="AC529" s="14">
        <f t="shared" si="248"/>
        <v>0</v>
      </c>
      <c r="AD529" s="14">
        <f t="shared" si="249"/>
        <v>0</v>
      </c>
      <c r="AE529" s="14">
        <f t="shared" si="250"/>
        <v>0</v>
      </c>
      <c r="AF529" s="14">
        <f t="shared" si="251"/>
        <v>0</v>
      </c>
      <c r="AG529" s="14">
        <f t="shared" si="252"/>
        <v>0</v>
      </c>
      <c r="AH529" s="14">
        <f t="shared" si="253"/>
        <v>0</v>
      </c>
      <c r="AI529" s="14">
        <f t="shared" si="254"/>
        <v>0.05</v>
      </c>
      <c r="AJ529" s="14">
        <f t="shared" si="255"/>
        <v>0</v>
      </c>
      <c r="AK529" s="14">
        <f t="shared" si="256"/>
        <v>0</v>
      </c>
      <c r="AL529" s="14">
        <f t="shared" si="257"/>
        <v>0</v>
      </c>
      <c r="AM529" s="14">
        <f t="shared" si="258"/>
        <v>0</v>
      </c>
      <c r="AN529" s="14">
        <f t="shared" si="259"/>
        <v>0</v>
      </c>
      <c r="AO529" s="14">
        <f t="shared" si="260"/>
        <v>0</v>
      </c>
      <c r="AP529" s="14">
        <f t="shared" si="261"/>
        <v>0</v>
      </c>
      <c r="AQ529" s="25">
        <f t="shared" si="265"/>
        <v>0.11</v>
      </c>
      <c r="AR529" s="27">
        <f t="shared" si="266"/>
        <v>3852.9965999999999</v>
      </c>
      <c r="AS529" s="27">
        <f t="shared" si="267"/>
        <v>3210.8305</v>
      </c>
      <c r="AT529" s="27">
        <f t="shared" si="268"/>
        <v>0</v>
      </c>
      <c r="AU529" s="30">
        <f t="shared" si="269"/>
        <v>3852.9965999999999</v>
      </c>
      <c r="AV529" s="30">
        <f t="shared" si="270"/>
        <v>3852.9965999999999</v>
      </c>
      <c r="AW529" s="30"/>
      <c r="AX529" s="36">
        <f t="shared" si="262"/>
        <v>0</v>
      </c>
      <c r="AY529" s="36">
        <f t="shared" si="263"/>
        <v>642.16609999999991</v>
      </c>
      <c r="AZ529" s="36">
        <f t="shared" si="264"/>
        <v>0</v>
      </c>
    </row>
    <row r="530" spans="1:52" ht="14.45" x14ac:dyDescent="0.3">
      <c r="A530" s="5" t="s">
        <v>7</v>
      </c>
      <c r="B530" s="12" t="s">
        <v>598</v>
      </c>
      <c r="C530" s="5" t="s">
        <v>1354</v>
      </c>
      <c r="D530" s="2" t="s">
        <v>641</v>
      </c>
      <c r="E530" s="2" t="s">
        <v>642</v>
      </c>
      <c r="F530" s="2" t="s">
        <v>11</v>
      </c>
      <c r="G530" s="2" t="s">
        <v>35</v>
      </c>
      <c r="H530" s="2" t="s">
        <v>13</v>
      </c>
      <c r="I530" s="18">
        <v>6726</v>
      </c>
      <c r="J530" s="18">
        <v>226149.55</v>
      </c>
      <c r="K530" s="18">
        <v>205142.92</v>
      </c>
      <c r="L530" s="18">
        <v>21006.629999999997</v>
      </c>
      <c r="M530" s="18">
        <v>12308.570000000002</v>
      </c>
      <c r="N530" s="18"/>
      <c r="O530" s="18"/>
      <c r="P530" s="18"/>
      <c r="Q530" s="18"/>
      <c r="R530" s="18"/>
      <c r="S530" s="18">
        <v>8698.06</v>
      </c>
      <c r="T530" s="18"/>
      <c r="U530" s="18"/>
      <c r="V530" s="18"/>
      <c r="W530" s="18"/>
      <c r="X530" s="18"/>
      <c r="Y530" s="18"/>
      <c r="Z530" s="18"/>
      <c r="AA530" s="18"/>
      <c r="AB530" s="14">
        <f t="shared" si="247"/>
        <v>0.06</v>
      </c>
      <c r="AC530" s="14">
        <f t="shared" si="248"/>
        <v>0</v>
      </c>
      <c r="AD530" s="14">
        <f t="shared" si="249"/>
        <v>0</v>
      </c>
      <c r="AE530" s="14">
        <f t="shared" si="250"/>
        <v>0</v>
      </c>
      <c r="AF530" s="14">
        <f t="shared" si="251"/>
        <v>0</v>
      </c>
      <c r="AG530" s="14">
        <f t="shared" si="252"/>
        <v>0</v>
      </c>
      <c r="AH530" s="14">
        <f t="shared" si="253"/>
        <v>0.04</v>
      </c>
      <c r="AI530" s="14">
        <f t="shared" si="254"/>
        <v>0</v>
      </c>
      <c r="AJ530" s="14">
        <f t="shared" si="255"/>
        <v>0</v>
      </c>
      <c r="AK530" s="14">
        <f t="shared" si="256"/>
        <v>0</v>
      </c>
      <c r="AL530" s="14">
        <f t="shared" si="257"/>
        <v>0</v>
      </c>
      <c r="AM530" s="14">
        <f t="shared" si="258"/>
        <v>0</v>
      </c>
      <c r="AN530" s="14">
        <f t="shared" si="259"/>
        <v>0</v>
      </c>
      <c r="AO530" s="14">
        <f t="shared" si="260"/>
        <v>0</v>
      </c>
      <c r="AP530" s="14">
        <f t="shared" si="261"/>
        <v>0</v>
      </c>
      <c r="AQ530" s="25">
        <f t="shared" si="265"/>
        <v>0.1</v>
      </c>
      <c r="AR530" s="27">
        <f t="shared" si="266"/>
        <v>12308.575200000001</v>
      </c>
      <c r="AS530" s="27">
        <f t="shared" si="267"/>
        <v>8205.7168000000001</v>
      </c>
      <c r="AT530" s="27">
        <f t="shared" si="268"/>
        <v>0</v>
      </c>
      <c r="AU530" s="30">
        <f t="shared" si="269"/>
        <v>12308.575200000001</v>
      </c>
      <c r="AV530" s="30">
        <f t="shared" si="270"/>
        <v>12308.575200000001</v>
      </c>
      <c r="AW530" s="30"/>
      <c r="AX530" s="36">
        <f t="shared" si="262"/>
        <v>0</v>
      </c>
      <c r="AY530" s="36">
        <f t="shared" si="263"/>
        <v>4102.858400000001</v>
      </c>
      <c r="AZ530" s="36">
        <f t="shared" si="264"/>
        <v>0</v>
      </c>
    </row>
    <row r="531" spans="1:52" ht="14.45" x14ac:dyDescent="0.3">
      <c r="A531" s="5" t="s">
        <v>7</v>
      </c>
      <c r="B531" s="12" t="s">
        <v>598</v>
      </c>
      <c r="C531" s="5" t="s">
        <v>1354</v>
      </c>
      <c r="D531" s="2" t="s">
        <v>643</v>
      </c>
      <c r="E531" s="2" t="s">
        <v>633</v>
      </c>
      <c r="F531" s="2" t="s">
        <v>16</v>
      </c>
      <c r="G531" s="2" t="s">
        <v>116</v>
      </c>
      <c r="H531" s="2" t="s">
        <v>13</v>
      </c>
      <c r="I531" s="18">
        <v>14180</v>
      </c>
      <c r="J531" s="18">
        <v>289152.15000000002</v>
      </c>
      <c r="K531" s="18">
        <v>267436.33</v>
      </c>
      <c r="L531" s="18">
        <v>21715.82</v>
      </c>
      <c r="M531" s="18">
        <v>16046.17</v>
      </c>
      <c r="N531" s="18"/>
      <c r="O531" s="18"/>
      <c r="P531" s="18"/>
      <c r="Q531" s="18"/>
      <c r="R531" s="18"/>
      <c r="S531" s="18"/>
      <c r="T531" s="18"/>
      <c r="U531" s="18"/>
      <c r="V531" s="18"/>
      <c r="W531" s="18"/>
      <c r="X531" s="18"/>
      <c r="Y531" s="18"/>
      <c r="Z531" s="18">
        <v>5669.6500000000005</v>
      </c>
      <c r="AA531" s="18"/>
      <c r="AB531" s="14">
        <f t="shared" si="247"/>
        <v>0.06</v>
      </c>
      <c r="AC531" s="14">
        <f t="shared" si="248"/>
        <v>0</v>
      </c>
      <c r="AD531" s="14">
        <f t="shared" si="249"/>
        <v>0</v>
      </c>
      <c r="AE531" s="14">
        <f t="shared" si="250"/>
        <v>0</v>
      </c>
      <c r="AF531" s="14">
        <f t="shared" si="251"/>
        <v>0</v>
      </c>
      <c r="AG531" s="14">
        <f t="shared" si="252"/>
        <v>0</v>
      </c>
      <c r="AH531" s="14">
        <f t="shared" si="253"/>
        <v>0</v>
      </c>
      <c r="AI531" s="14">
        <f t="shared" si="254"/>
        <v>0</v>
      </c>
      <c r="AJ531" s="14">
        <f t="shared" si="255"/>
        <v>0</v>
      </c>
      <c r="AK531" s="14">
        <f t="shared" si="256"/>
        <v>0</v>
      </c>
      <c r="AL531" s="14">
        <f t="shared" si="257"/>
        <v>0</v>
      </c>
      <c r="AM531" s="14">
        <f t="shared" si="258"/>
        <v>0</v>
      </c>
      <c r="AN531" s="14">
        <f t="shared" si="259"/>
        <v>0</v>
      </c>
      <c r="AO531" s="14">
        <f t="shared" si="260"/>
        <v>0.02</v>
      </c>
      <c r="AP531" s="14">
        <f t="shared" si="261"/>
        <v>0</v>
      </c>
      <c r="AQ531" s="25">
        <f t="shared" si="265"/>
        <v>0.08</v>
      </c>
      <c r="AR531" s="27">
        <f t="shared" si="266"/>
        <v>16046.1798</v>
      </c>
      <c r="AS531" s="27">
        <f t="shared" si="267"/>
        <v>0</v>
      </c>
      <c r="AT531" s="27">
        <f t="shared" si="268"/>
        <v>5348.7266000000009</v>
      </c>
      <c r="AU531" s="30"/>
      <c r="AV531" s="30"/>
      <c r="AW531" s="30">
        <f t="shared" ref="AW531:AW549" si="271">K531*$AU$1</f>
        <v>32092.3596</v>
      </c>
      <c r="AX531" s="36">
        <f t="shared" si="262"/>
        <v>-16046.1798</v>
      </c>
      <c r="AY531" s="36">
        <f t="shared" si="263"/>
        <v>0</v>
      </c>
      <c r="AZ531" s="36">
        <f t="shared" si="264"/>
        <v>26743.632999999998</v>
      </c>
    </row>
    <row r="532" spans="1:52" ht="14.45" x14ac:dyDescent="0.3">
      <c r="A532" s="5" t="s">
        <v>7</v>
      </c>
      <c r="B532" s="12" t="s">
        <v>598</v>
      </c>
      <c r="C532" s="5" t="s">
        <v>1354</v>
      </c>
      <c r="D532" s="2" t="s">
        <v>644</v>
      </c>
      <c r="E532" s="2" t="s">
        <v>600</v>
      </c>
      <c r="F532" s="2" t="s">
        <v>16</v>
      </c>
      <c r="G532" s="2" t="s">
        <v>20</v>
      </c>
      <c r="H532" s="2" t="s">
        <v>13</v>
      </c>
      <c r="I532" s="18">
        <v>1138</v>
      </c>
      <c r="J532" s="18">
        <v>53954.11</v>
      </c>
      <c r="K532" s="18">
        <v>49902.07</v>
      </c>
      <c r="L532" s="18">
        <v>4052.04</v>
      </c>
      <c r="M532" s="18">
        <v>2994.12</v>
      </c>
      <c r="N532" s="18"/>
      <c r="O532" s="18"/>
      <c r="P532" s="18"/>
      <c r="Q532" s="18"/>
      <c r="R532" s="18"/>
      <c r="S532" s="18"/>
      <c r="T532" s="18"/>
      <c r="U532" s="18"/>
      <c r="V532" s="18"/>
      <c r="W532" s="18"/>
      <c r="X532" s="18"/>
      <c r="Y532" s="18"/>
      <c r="Z532" s="18">
        <v>1057.92</v>
      </c>
      <c r="AA532" s="18"/>
      <c r="AB532" s="14">
        <f t="shared" si="247"/>
        <v>0.06</v>
      </c>
      <c r="AC532" s="14">
        <f t="shared" si="248"/>
        <v>0</v>
      </c>
      <c r="AD532" s="14">
        <f t="shared" si="249"/>
        <v>0</v>
      </c>
      <c r="AE532" s="14">
        <f t="shared" si="250"/>
        <v>0</v>
      </c>
      <c r="AF532" s="14">
        <f t="shared" si="251"/>
        <v>0</v>
      </c>
      <c r="AG532" s="14">
        <f t="shared" si="252"/>
        <v>0</v>
      </c>
      <c r="AH532" s="14">
        <f t="shared" si="253"/>
        <v>0</v>
      </c>
      <c r="AI532" s="14">
        <f t="shared" si="254"/>
        <v>0</v>
      </c>
      <c r="AJ532" s="14">
        <f t="shared" si="255"/>
        <v>0</v>
      </c>
      <c r="AK532" s="14">
        <f t="shared" si="256"/>
        <v>0</v>
      </c>
      <c r="AL532" s="14">
        <f t="shared" si="257"/>
        <v>0</v>
      </c>
      <c r="AM532" s="14">
        <f t="shared" si="258"/>
        <v>0</v>
      </c>
      <c r="AN532" s="14">
        <f t="shared" si="259"/>
        <v>0</v>
      </c>
      <c r="AO532" s="14">
        <f t="shared" si="260"/>
        <v>0.02</v>
      </c>
      <c r="AP532" s="14">
        <f t="shared" si="261"/>
        <v>0</v>
      </c>
      <c r="AQ532" s="25">
        <f t="shared" si="265"/>
        <v>0.08</v>
      </c>
      <c r="AR532" s="27">
        <f t="shared" si="266"/>
        <v>2994.1241999999997</v>
      </c>
      <c r="AS532" s="27">
        <f t="shared" si="267"/>
        <v>0</v>
      </c>
      <c r="AT532" s="27">
        <f t="shared" si="268"/>
        <v>998.04140000000007</v>
      </c>
      <c r="AU532" s="30"/>
      <c r="AV532" s="30"/>
      <c r="AW532" s="30">
        <f t="shared" si="271"/>
        <v>5988.2483999999995</v>
      </c>
      <c r="AX532" s="36">
        <f t="shared" si="262"/>
        <v>-2994.1241999999997</v>
      </c>
      <c r="AY532" s="36">
        <f t="shared" si="263"/>
        <v>0</v>
      </c>
      <c r="AZ532" s="36">
        <f t="shared" si="264"/>
        <v>4990.2069999999994</v>
      </c>
    </row>
    <row r="533" spans="1:52" ht="14.45" x14ac:dyDescent="0.3">
      <c r="A533" s="5" t="s">
        <v>7</v>
      </c>
      <c r="B533" s="12" t="s">
        <v>598</v>
      </c>
      <c r="C533" s="5" t="s">
        <v>1354</v>
      </c>
      <c r="D533" s="2" t="s">
        <v>645</v>
      </c>
      <c r="E533" s="2" t="s">
        <v>600</v>
      </c>
      <c r="F533" s="2" t="s">
        <v>16</v>
      </c>
      <c r="G533" s="2" t="s">
        <v>20</v>
      </c>
      <c r="H533" s="2" t="s">
        <v>13</v>
      </c>
      <c r="I533" s="18">
        <v>843</v>
      </c>
      <c r="J533" s="18">
        <v>19833.649999999998</v>
      </c>
      <c r="K533" s="18">
        <v>18344.099999999999</v>
      </c>
      <c r="L533" s="18">
        <v>1489.5500000000002</v>
      </c>
      <c r="M533" s="18">
        <v>1100.6500000000001</v>
      </c>
      <c r="N533" s="18"/>
      <c r="O533" s="18"/>
      <c r="P533" s="18"/>
      <c r="Q533" s="18"/>
      <c r="R533" s="18"/>
      <c r="S533" s="18"/>
      <c r="T533" s="18"/>
      <c r="U533" s="18"/>
      <c r="V533" s="18"/>
      <c r="W533" s="18"/>
      <c r="X533" s="18"/>
      <c r="Y533" s="18"/>
      <c r="Z533" s="18">
        <v>388.9</v>
      </c>
      <c r="AA533" s="18"/>
      <c r="AB533" s="14">
        <f t="shared" si="247"/>
        <v>0.06</v>
      </c>
      <c r="AC533" s="14">
        <f t="shared" si="248"/>
        <v>0</v>
      </c>
      <c r="AD533" s="14">
        <f t="shared" si="249"/>
        <v>0</v>
      </c>
      <c r="AE533" s="14">
        <f t="shared" si="250"/>
        <v>0</v>
      </c>
      <c r="AF533" s="14">
        <f t="shared" si="251"/>
        <v>0</v>
      </c>
      <c r="AG533" s="14">
        <f t="shared" si="252"/>
        <v>0</v>
      </c>
      <c r="AH533" s="14">
        <f t="shared" si="253"/>
        <v>0</v>
      </c>
      <c r="AI533" s="14">
        <f t="shared" si="254"/>
        <v>0</v>
      </c>
      <c r="AJ533" s="14">
        <f t="shared" si="255"/>
        <v>0</v>
      </c>
      <c r="AK533" s="14">
        <f t="shared" si="256"/>
        <v>0</v>
      </c>
      <c r="AL533" s="14">
        <f t="shared" si="257"/>
        <v>0</v>
      </c>
      <c r="AM533" s="14">
        <f t="shared" si="258"/>
        <v>0</v>
      </c>
      <c r="AN533" s="14">
        <f t="shared" si="259"/>
        <v>0</v>
      </c>
      <c r="AO533" s="14">
        <f t="shared" si="260"/>
        <v>0.02</v>
      </c>
      <c r="AP533" s="14">
        <f t="shared" si="261"/>
        <v>0</v>
      </c>
      <c r="AQ533" s="25">
        <f t="shared" si="265"/>
        <v>0.08</v>
      </c>
      <c r="AR533" s="27">
        <f t="shared" si="266"/>
        <v>1100.646</v>
      </c>
      <c r="AS533" s="27">
        <f t="shared" si="267"/>
        <v>0</v>
      </c>
      <c r="AT533" s="27">
        <f t="shared" si="268"/>
        <v>366.88200000000001</v>
      </c>
      <c r="AU533" s="30"/>
      <c r="AV533" s="30"/>
      <c r="AW533" s="30">
        <f t="shared" si="271"/>
        <v>2201.2919999999999</v>
      </c>
      <c r="AX533" s="36">
        <f t="shared" si="262"/>
        <v>-1100.646</v>
      </c>
      <c r="AY533" s="36">
        <f t="shared" si="263"/>
        <v>0</v>
      </c>
      <c r="AZ533" s="36">
        <f t="shared" si="264"/>
        <v>1834.4099999999999</v>
      </c>
    </row>
    <row r="534" spans="1:52" ht="14.45" x14ac:dyDescent="0.3">
      <c r="A534" s="5" t="s">
        <v>7</v>
      </c>
      <c r="B534" s="12" t="s">
        <v>598</v>
      </c>
      <c r="C534" s="5" t="s">
        <v>1354</v>
      </c>
      <c r="D534" s="2" t="s">
        <v>646</v>
      </c>
      <c r="E534" s="2" t="s">
        <v>600</v>
      </c>
      <c r="F534" s="2" t="s">
        <v>16</v>
      </c>
      <c r="G534" s="2" t="s">
        <v>20</v>
      </c>
      <c r="H534" s="2" t="s">
        <v>13</v>
      </c>
      <c r="I534" s="18">
        <v>208</v>
      </c>
      <c r="J534" s="18">
        <v>4441.57</v>
      </c>
      <c r="K534" s="18">
        <v>4108</v>
      </c>
      <c r="L534" s="18">
        <v>333.57</v>
      </c>
      <c r="M534" s="18">
        <v>246.48</v>
      </c>
      <c r="N534" s="18"/>
      <c r="O534" s="18"/>
      <c r="P534" s="18"/>
      <c r="Q534" s="18"/>
      <c r="R534" s="18"/>
      <c r="S534" s="18"/>
      <c r="T534" s="18"/>
      <c r="U534" s="18"/>
      <c r="V534" s="18"/>
      <c r="W534" s="18"/>
      <c r="X534" s="18"/>
      <c r="Y534" s="18"/>
      <c r="Z534" s="18">
        <v>87.09</v>
      </c>
      <c r="AA534" s="18"/>
      <c r="AB534" s="14">
        <f t="shared" si="247"/>
        <v>0.06</v>
      </c>
      <c r="AC534" s="14">
        <f t="shared" si="248"/>
        <v>0</v>
      </c>
      <c r="AD534" s="14">
        <f t="shared" si="249"/>
        <v>0</v>
      </c>
      <c r="AE534" s="14">
        <f t="shared" si="250"/>
        <v>0</v>
      </c>
      <c r="AF534" s="14">
        <f t="shared" si="251"/>
        <v>0</v>
      </c>
      <c r="AG534" s="14">
        <f t="shared" si="252"/>
        <v>0</v>
      </c>
      <c r="AH534" s="14">
        <f t="shared" si="253"/>
        <v>0</v>
      </c>
      <c r="AI534" s="14">
        <f t="shared" si="254"/>
        <v>0</v>
      </c>
      <c r="AJ534" s="14">
        <f t="shared" si="255"/>
        <v>0</v>
      </c>
      <c r="AK534" s="14">
        <f t="shared" si="256"/>
        <v>0</v>
      </c>
      <c r="AL534" s="14">
        <f t="shared" si="257"/>
        <v>0</v>
      </c>
      <c r="AM534" s="14">
        <f t="shared" si="258"/>
        <v>0</v>
      </c>
      <c r="AN534" s="14">
        <f t="shared" si="259"/>
        <v>0</v>
      </c>
      <c r="AO534" s="14">
        <f t="shared" si="260"/>
        <v>0.02</v>
      </c>
      <c r="AP534" s="14">
        <f t="shared" si="261"/>
        <v>0</v>
      </c>
      <c r="AQ534" s="25">
        <f t="shared" si="265"/>
        <v>0.08</v>
      </c>
      <c r="AR534" s="27">
        <f t="shared" si="266"/>
        <v>246.48</v>
      </c>
      <c r="AS534" s="27">
        <f t="shared" si="267"/>
        <v>0</v>
      </c>
      <c r="AT534" s="27">
        <f t="shared" si="268"/>
        <v>82.16</v>
      </c>
      <c r="AU534" s="30"/>
      <c r="AV534" s="30"/>
      <c r="AW534" s="30">
        <f t="shared" si="271"/>
        <v>492.96</v>
      </c>
      <c r="AX534" s="36">
        <f t="shared" si="262"/>
        <v>-246.48</v>
      </c>
      <c r="AY534" s="36">
        <f t="shared" si="263"/>
        <v>0</v>
      </c>
      <c r="AZ534" s="36">
        <f t="shared" si="264"/>
        <v>410.79999999999995</v>
      </c>
    </row>
    <row r="535" spans="1:52" ht="14.45" x14ac:dyDescent="0.3">
      <c r="A535" s="5" t="s">
        <v>7</v>
      </c>
      <c r="B535" s="12" t="s">
        <v>598</v>
      </c>
      <c r="C535" s="5" t="s">
        <v>1354</v>
      </c>
      <c r="D535" s="2" t="s">
        <v>647</v>
      </c>
      <c r="E535" s="2" t="s">
        <v>600</v>
      </c>
      <c r="F535" s="2" t="s">
        <v>16</v>
      </c>
      <c r="G535" s="2" t="s">
        <v>20</v>
      </c>
      <c r="H535" s="2" t="s">
        <v>13</v>
      </c>
      <c r="I535" s="18">
        <v>234</v>
      </c>
      <c r="J535" s="18">
        <v>4629.91</v>
      </c>
      <c r="K535" s="18">
        <v>4282.2</v>
      </c>
      <c r="L535" s="18">
        <v>347.71000000000004</v>
      </c>
      <c r="M535" s="18">
        <v>256.93</v>
      </c>
      <c r="N535" s="18"/>
      <c r="O535" s="18"/>
      <c r="P535" s="18"/>
      <c r="Q535" s="18"/>
      <c r="R535" s="18"/>
      <c r="S535" s="18"/>
      <c r="T535" s="18"/>
      <c r="U535" s="18"/>
      <c r="V535" s="18"/>
      <c r="W535" s="18"/>
      <c r="X535" s="18"/>
      <c r="Y535" s="18"/>
      <c r="Z535" s="18">
        <v>90.78</v>
      </c>
      <c r="AA535" s="18"/>
      <c r="AB535" s="14">
        <f t="shared" si="247"/>
        <v>0.06</v>
      </c>
      <c r="AC535" s="14">
        <f t="shared" si="248"/>
        <v>0</v>
      </c>
      <c r="AD535" s="14">
        <f t="shared" si="249"/>
        <v>0</v>
      </c>
      <c r="AE535" s="14">
        <f t="shared" si="250"/>
        <v>0</v>
      </c>
      <c r="AF535" s="14">
        <f t="shared" si="251"/>
        <v>0</v>
      </c>
      <c r="AG535" s="14">
        <f t="shared" si="252"/>
        <v>0</v>
      </c>
      <c r="AH535" s="14">
        <f t="shared" si="253"/>
        <v>0</v>
      </c>
      <c r="AI535" s="14">
        <f t="shared" si="254"/>
        <v>0</v>
      </c>
      <c r="AJ535" s="14">
        <f t="shared" si="255"/>
        <v>0</v>
      </c>
      <c r="AK535" s="14">
        <f t="shared" si="256"/>
        <v>0</v>
      </c>
      <c r="AL535" s="14">
        <f t="shared" si="257"/>
        <v>0</v>
      </c>
      <c r="AM535" s="14">
        <f t="shared" si="258"/>
        <v>0</v>
      </c>
      <c r="AN535" s="14">
        <f t="shared" si="259"/>
        <v>0</v>
      </c>
      <c r="AO535" s="14">
        <f t="shared" si="260"/>
        <v>0.02</v>
      </c>
      <c r="AP535" s="14">
        <f t="shared" si="261"/>
        <v>0</v>
      </c>
      <c r="AQ535" s="25">
        <f t="shared" si="265"/>
        <v>0.08</v>
      </c>
      <c r="AR535" s="27">
        <f t="shared" si="266"/>
        <v>256.93199999999996</v>
      </c>
      <c r="AS535" s="27">
        <f t="shared" si="267"/>
        <v>0</v>
      </c>
      <c r="AT535" s="27">
        <f t="shared" si="268"/>
        <v>85.643999999999991</v>
      </c>
      <c r="AU535" s="30"/>
      <c r="AV535" s="30"/>
      <c r="AW535" s="30">
        <f t="shared" si="271"/>
        <v>513.86399999999992</v>
      </c>
      <c r="AX535" s="36">
        <f t="shared" si="262"/>
        <v>-256.93199999999996</v>
      </c>
      <c r="AY535" s="36">
        <f t="shared" si="263"/>
        <v>0</v>
      </c>
      <c r="AZ535" s="36">
        <f t="shared" si="264"/>
        <v>428.21999999999991</v>
      </c>
    </row>
    <row r="536" spans="1:52" ht="14.45" x14ac:dyDescent="0.3">
      <c r="A536" s="5" t="s">
        <v>7</v>
      </c>
      <c r="B536" s="12" t="s">
        <v>598</v>
      </c>
      <c r="C536" s="12"/>
      <c r="D536" s="2" t="s">
        <v>648</v>
      </c>
      <c r="E536" s="2" t="s">
        <v>649</v>
      </c>
      <c r="F536" s="2" t="s">
        <v>16</v>
      </c>
      <c r="G536" s="2" t="s">
        <v>17</v>
      </c>
      <c r="H536" s="2" t="s">
        <v>13</v>
      </c>
      <c r="I536" s="18">
        <v>48</v>
      </c>
      <c r="J536" s="18">
        <v>401472</v>
      </c>
      <c r="K536" s="18">
        <v>393600</v>
      </c>
      <c r="L536" s="18">
        <v>7872</v>
      </c>
      <c r="M536" s="18"/>
      <c r="N536" s="18"/>
      <c r="O536" s="18"/>
      <c r="P536" s="18"/>
      <c r="Q536" s="18"/>
      <c r="R536" s="18"/>
      <c r="S536" s="18"/>
      <c r="T536" s="18"/>
      <c r="U536" s="18"/>
      <c r="V536" s="18"/>
      <c r="W536" s="18"/>
      <c r="X536" s="18"/>
      <c r="Y536" s="18"/>
      <c r="Z536" s="18">
        <v>7872</v>
      </c>
      <c r="AA536" s="18"/>
      <c r="AB536" s="14">
        <f t="shared" si="247"/>
        <v>0</v>
      </c>
      <c r="AC536" s="14">
        <f t="shared" si="248"/>
        <v>0</v>
      </c>
      <c r="AD536" s="14">
        <f t="shared" si="249"/>
        <v>0</v>
      </c>
      <c r="AE536" s="14">
        <f t="shared" si="250"/>
        <v>0</v>
      </c>
      <c r="AF536" s="14">
        <f t="shared" si="251"/>
        <v>0</v>
      </c>
      <c r="AG536" s="14">
        <f t="shared" si="252"/>
        <v>0</v>
      </c>
      <c r="AH536" s="14">
        <f t="shared" si="253"/>
        <v>0</v>
      </c>
      <c r="AI536" s="14">
        <f t="shared" si="254"/>
        <v>0</v>
      </c>
      <c r="AJ536" s="14">
        <f t="shared" si="255"/>
        <v>0</v>
      </c>
      <c r="AK536" s="14">
        <f t="shared" si="256"/>
        <v>0</v>
      </c>
      <c r="AL536" s="14">
        <f t="shared" si="257"/>
        <v>0</v>
      </c>
      <c r="AM536" s="14">
        <f t="shared" si="258"/>
        <v>0</v>
      </c>
      <c r="AN536" s="14">
        <f t="shared" si="259"/>
        <v>0</v>
      </c>
      <c r="AO536" s="14">
        <f t="shared" si="260"/>
        <v>0.02</v>
      </c>
      <c r="AP536" s="14">
        <f t="shared" si="261"/>
        <v>0</v>
      </c>
      <c r="AQ536" s="25">
        <f t="shared" si="265"/>
        <v>0.02</v>
      </c>
      <c r="AR536" s="27">
        <f t="shared" si="266"/>
        <v>0</v>
      </c>
      <c r="AS536" s="27">
        <f t="shared" si="267"/>
        <v>0</v>
      </c>
      <c r="AT536" s="27">
        <f t="shared" si="268"/>
        <v>7872</v>
      </c>
      <c r="AU536" s="30"/>
      <c r="AV536" s="30"/>
      <c r="AW536" s="30">
        <f t="shared" si="271"/>
        <v>47232</v>
      </c>
      <c r="AX536" s="36">
        <f t="shared" si="262"/>
        <v>0</v>
      </c>
      <c r="AY536" s="36">
        <f t="shared" si="263"/>
        <v>0</v>
      </c>
      <c r="AZ536" s="36">
        <f t="shared" si="264"/>
        <v>39360</v>
      </c>
    </row>
    <row r="537" spans="1:52" ht="14.45" x14ac:dyDescent="0.3">
      <c r="A537" s="5" t="s">
        <v>7</v>
      </c>
      <c r="B537" s="12" t="s">
        <v>598</v>
      </c>
      <c r="C537" s="12"/>
      <c r="D537" s="2" t="s">
        <v>650</v>
      </c>
      <c r="E537" s="2" t="s">
        <v>651</v>
      </c>
      <c r="F537" s="2" t="s">
        <v>16</v>
      </c>
      <c r="G537" s="2" t="s">
        <v>17</v>
      </c>
      <c r="H537" s="2" t="s">
        <v>13</v>
      </c>
      <c r="I537" s="18">
        <v>1320</v>
      </c>
      <c r="J537" s="18">
        <v>247401</v>
      </c>
      <c r="K537" s="18">
        <v>215600</v>
      </c>
      <c r="L537" s="18">
        <v>31801</v>
      </c>
      <c r="M537" s="18"/>
      <c r="N537" s="18">
        <v>26950</v>
      </c>
      <c r="O537" s="18"/>
      <c r="P537" s="18"/>
      <c r="Q537" s="18"/>
      <c r="R537" s="18"/>
      <c r="S537" s="18"/>
      <c r="T537" s="18"/>
      <c r="U537" s="18"/>
      <c r="V537" s="18"/>
      <c r="W537" s="18"/>
      <c r="X537" s="18"/>
      <c r="Y537" s="18"/>
      <c r="Z537" s="18">
        <v>4851</v>
      </c>
      <c r="AA537" s="18"/>
      <c r="AB537" s="14">
        <f t="shared" si="247"/>
        <v>0</v>
      </c>
      <c r="AC537" s="14">
        <f t="shared" si="248"/>
        <v>0.125</v>
      </c>
      <c r="AD537" s="14">
        <f t="shared" si="249"/>
        <v>0</v>
      </c>
      <c r="AE537" s="14">
        <f t="shared" si="250"/>
        <v>0</v>
      </c>
      <c r="AF537" s="14">
        <f t="shared" si="251"/>
        <v>0</v>
      </c>
      <c r="AG537" s="14">
        <f t="shared" si="252"/>
        <v>0</v>
      </c>
      <c r="AH537" s="14">
        <f t="shared" si="253"/>
        <v>0</v>
      </c>
      <c r="AI537" s="14">
        <f t="shared" si="254"/>
        <v>0</v>
      </c>
      <c r="AJ537" s="14">
        <f t="shared" si="255"/>
        <v>0</v>
      </c>
      <c r="AK537" s="14">
        <f t="shared" si="256"/>
        <v>0</v>
      </c>
      <c r="AL537" s="14">
        <f t="shared" si="257"/>
        <v>0</v>
      </c>
      <c r="AM537" s="14">
        <f t="shared" si="258"/>
        <v>0</v>
      </c>
      <c r="AN537" s="14">
        <f t="shared" si="259"/>
        <v>0</v>
      </c>
      <c r="AO537" s="14">
        <f t="shared" si="260"/>
        <v>0.02</v>
      </c>
      <c r="AP537" s="14">
        <f t="shared" si="261"/>
        <v>0</v>
      </c>
      <c r="AQ537" s="25">
        <f t="shared" si="265"/>
        <v>0.14499999999999999</v>
      </c>
      <c r="AR537" s="27">
        <f t="shared" si="266"/>
        <v>26950</v>
      </c>
      <c r="AS537" s="27">
        <f t="shared" si="267"/>
        <v>0</v>
      </c>
      <c r="AT537" s="27">
        <f t="shared" si="268"/>
        <v>4312</v>
      </c>
      <c r="AU537" s="30"/>
      <c r="AV537" s="30"/>
      <c r="AW537" s="30">
        <f t="shared" si="271"/>
        <v>25872</v>
      </c>
      <c r="AX537" s="36">
        <f t="shared" si="262"/>
        <v>-26950</v>
      </c>
      <c r="AY537" s="36">
        <f t="shared" si="263"/>
        <v>0</v>
      </c>
      <c r="AZ537" s="36">
        <f t="shared" si="264"/>
        <v>21560</v>
      </c>
    </row>
    <row r="538" spans="1:52" ht="14.45" x14ac:dyDescent="0.3">
      <c r="A538" s="5" t="s">
        <v>7</v>
      </c>
      <c r="B538" s="12" t="s">
        <v>598</v>
      </c>
      <c r="C538" s="12"/>
      <c r="D538" s="2" t="s">
        <v>314</v>
      </c>
      <c r="E538" s="2" t="s">
        <v>315</v>
      </c>
      <c r="F538" s="2" t="s">
        <v>16</v>
      </c>
      <c r="G538" s="2" t="s">
        <v>17</v>
      </c>
      <c r="H538" s="2" t="s">
        <v>13</v>
      </c>
      <c r="I538" s="18">
        <v>175</v>
      </c>
      <c r="J538" s="18">
        <v>14620.67</v>
      </c>
      <c r="K538" s="18">
        <v>12741.32</v>
      </c>
      <c r="L538" s="18">
        <v>1879.35</v>
      </c>
      <c r="M538" s="18"/>
      <c r="N538" s="18">
        <v>1592.67</v>
      </c>
      <c r="O538" s="18"/>
      <c r="P538" s="18"/>
      <c r="Q538" s="18"/>
      <c r="R538" s="18"/>
      <c r="S538" s="18"/>
      <c r="T538" s="18"/>
      <c r="U538" s="18"/>
      <c r="V538" s="18"/>
      <c r="W538" s="18"/>
      <c r="X538" s="18"/>
      <c r="Y538" s="18"/>
      <c r="Z538" s="18">
        <v>286.68</v>
      </c>
      <c r="AA538" s="18"/>
      <c r="AB538" s="14">
        <f t="shared" si="247"/>
        <v>0</v>
      </c>
      <c r="AC538" s="14">
        <f t="shared" si="248"/>
        <v>0.125</v>
      </c>
      <c r="AD538" s="14">
        <f t="shared" si="249"/>
        <v>0</v>
      </c>
      <c r="AE538" s="14">
        <f t="shared" si="250"/>
        <v>0</v>
      </c>
      <c r="AF538" s="14">
        <f t="shared" si="251"/>
        <v>0</v>
      </c>
      <c r="AG538" s="14">
        <f t="shared" si="252"/>
        <v>0</v>
      </c>
      <c r="AH538" s="14">
        <f t="shared" si="253"/>
        <v>0</v>
      </c>
      <c r="AI538" s="14">
        <f t="shared" si="254"/>
        <v>0</v>
      </c>
      <c r="AJ538" s="14">
        <f t="shared" si="255"/>
        <v>0</v>
      </c>
      <c r="AK538" s="14">
        <f t="shared" si="256"/>
        <v>0</v>
      </c>
      <c r="AL538" s="14">
        <f t="shared" si="257"/>
        <v>0</v>
      </c>
      <c r="AM538" s="14">
        <f t="shared" si="258"/>
        <v>0</v>
      </c>
      <c r="AN538" s="14">
        <f t="shared" si="259"/>
        <v>0</v>
      </c>
      <c r="AO538" s="14">
        <f t="shared" si="260"/>
        <v>0.02</v>
      </c>
      <c r="AP538" s="14">
        <f t="shared" si="261"/>
        <v>0</v>
      </c>
      <c r="AQ538" s="25">
        <f t="shared" si="265"/>
        <v>0.14499999999999999</v>
      </c>
      <c r="AR538" s="27">
        <f t="shared" si="266"/>
        <v>1592.665</v>
      </c>
      <c r="AS538" s="27">
        <f t="shared" si="267"/>
        <v>0</v>
      </c>
      <c r="AT538" s="27">
        <f t="shared" si="268"/>
        <v>254.82640000000001</v>
      </c>
      <c r="AU538" s="30"/>
      <c r="AV538" s="30"/>
      <c r="AW538" s="30">
        <f t="shared" si="271"/>
        <v>1528.9584</v>
      </c>
      <c r="AX538" s="36">
        <f t="shared" si="262"/>
        <v>-1592.665</v>
      </c>
      <c r="AY538" s="36">
        <f t="shared" si="263"/>
        <v>0</v>
      </c>
      <c r="AZ538" s="36">
        <f t="shared" si="264"/>
        <v>1274.1320000000001</v>
      </c>
    </row>
    <row r="539" spans="1:52" ht="14.45" x14ac:dyDescent="0.3">
      <c r="A539" s="5" t="s">
        <v>7</v>
      </c>
      <c r="B539" s="12" t="s">
        <v>598</v>
      </c>
      <c r="C539" s="12"/>
      <c r="D539" s="2" t="s">
        <v>652</v>
      </c>
      <c r="E539" s="2" t="s">
        <v>337</v>
      </c>
      <c r="F539" s="2" t="s">
        <v>16</v>
      </c>
      <c r="G539" s="2" t="s">
        <v>17</v>
      </c>
      <c r="H539" s="2" t="s">
        <v>13</v>
      </c>
      <c r="I539" s="18">
        <v>1</v>
      </c>
      <c r="J539" s="18">
        <v>637.5</v>
      </c>
      <c r="K539" s="18">
        <v>625</v>
      </c>
      <c r="L539" s="18">
        <v>12.5</v>
      </c>
      <c r="M539" s="18"/>
      <c r="N539" s="18"/>
      <c r="O539" s="18"/>
      <c r="P539" s="18"/>
      <c r="Q539" s="18"/>
      <c r="R539" s="18"/>
      <c r="S539" s="18"/>
      <c r="T539" s="18"/>
      <c r="U539" s="18"/>
      <c r="V539" s="18"/>
      <c r="W539" s="18"/>
      <c r="X539" s="18"/>
      <c r="Y539" s="18"/>
      <c r="Z539" s="18">
        <v>12.5</v>
      </c>
      <c r="AA539" s="18"/>
      <c r="AB539" s="14">
        <f t="shared" si="247"/>
        <v>0</v>
      </c>
      <c r="AC539" s="14">
        <f t="shared" si="248"/>
        <v>0</v>
      </c>
      <c r="AD539" s="14">
        <f t="shared" si="249"/>
        <v>0</v>
      </c>
      <c r="AE539" s="14">
        <f t="shared" si="250"/>
        <v>0</v>
      </c>
      <c r="AF539" s="14">
        <f t="shared" si="251"/>
        <v>0</v>
      </c>
      <c r="AG539" s="14">
        <f t="shared" si="252"/>
        <v>0</v>
      </c>
      <c r="AH539" s="14">
        <f t="shared" si="253"/>
        <v>0</v>
      </c>
      <c r="AI539" s="14">
        <f t="shared" si="254"/>
        <v>0</v>
      </c>
      <c r="AJ539" s="14">
        <f t="shared" si="255"/>
        <v>0</v>
      </c>
      <c r="AK539" s="14">
        <f t="shared" si="256"/>
        <v>0</v>
      </c>
      <c r="AL539" s="14">
        <f t="shared" si="257"/>
        <v>0</v>
      </c>
      <c r="AM539" s="14">
        <f t="shared" si="258"/>
        <v>0</v>
      </c>
      <c r="AN539" s="14">
        <f t="shared" si="259"/>
        <v>0</v>
      </c>
      <c r="AO539" s="14">
        <f t="shared" si="260"/>
        <v>0.02</v>
      </c>
      <c r="AP539" s="14">
        <f t="shared" si="261"/>
        <v>0</v>
      </c>
      <c r="AQ539" s="25">
        <f t="shared" si="265"/>
        <v>0.02</v>
      </c>
      <c r="AR539" s="27">
        <f t="shared" si="266"/>
        <v>0</v>
      </c>
      <c r="AS539" s="27">
        <f t="shared" si="267"/>
        <v>0</v>
      </c>
      <c r="AT539" s="27">
        <f t="shared" si="268"/>
        <v>12.5</v>
      </c>
      <c r="AU539" s="30"/>
      <c r="AV539" s="30"/>
      <c r="AW539" s="30">
        <f t="shared" si="271"/>
        <v>75</v>
      </c>
      <c r="AX539" s="36">
        <f t="shared" si="262"/>
        <v>0</v>
      </c>
      <c r="AY539" s="36">
        <f t="shared" si="263"/>
        <v>0</v>
      </c>
      <c r="AZ539" s="36">
        <f t="shared" si="264"/>
        <v>62.5</v>
      </c>
    </row>
    <row r="540" spans="1:52" ht="14.45" x14ac:dyDescent="0.3">
      <c r="A540" s="5" t="s">
        <v>7</v>
      </c>
      <c r="B540" s="12" t="s">
        <v>598</v>
      </c>
      <c r="C540" s="12"/>
      <c r="D540" s="2" t="s">
        <v>653</v>
      </c>
      <c r="E540" s="2" t="s">
        <v>654</v>
      </c>
      <c r="F540" s="2" t="s">
        <v>16</v>
      </c>
      <c r="G540" s="2" t="s">
        <v>17</v>
      </c>
      <c r="H540" s="2" t="s">
        <v>13</v>
      </c>
      <c r="I540" s="18">
        <v>31678</v>
      </c>
      <c r="J540" s="18">
        <v>1726649.29</v>
      </c>
      <c r="K540" s="18">
        <v>1504705.2400000002</v>
      </c>
      <c r="L540" s="18">
        <v>221944.05</v>
      </c>
      <c r="M540" s="18"/>
      <c r="N540" s="18">
        <v>188088.18999999997</v>
      </c>
      <c r="O540" s="18"/>
      <c r="P540" s="18"/>
      <c r="Q540" s="18"/>
      <c r="R540" s="18"/>
      <c r="S540" s="18"/>
      <c r="T540" s="18"/>
      <c r="U540" s="18"/>
      <c r="V540" s="18"/>
      <c r="W540" s="18"/>
      <c r="X540" s="18"/>
      <c r="Y540" s="18"/>
      <c r="Z540" s="18">
        <v>33855.86</v>
      </c>
      <c r="AA540" s="18"/>
      <c r="AB540" s="14">
        <f t="shared" si="247"/>
        <v>0</v>
      </c>
      <c r="AC540" s="14">
        <f t="shared" si="248"/>
        <v>0.125</v>
      </c>
      <c r="AD540" s="14">
        <f t="shared" si="249"/>
        <v>0</v>
      </c>
      <c r="AE540" s="14">
        <f t="shared" si="250"/>
        <v>0</v>
      </c>
      <c r="AF540" s="14">
        <f t="shared" si="251"/>
        <v>0</v>
      </c>
      <c r="AG540" s="14">
        <f t="shared" si="252"/>
        <v>0</v>
      </c>
      <c r="AH540" s="14">
        <f t="shared" si="253"/>
        <v>0</v>
      </c>
      <c r="AI540" s="14">
        <f t="shared" si="254"/>
        <v>0</v>
      </c>
      <c r="AJ540" s="14">
        <f t="shared" si="255"/>
        <v>0</v>
      </c>
      <c r="AK540" s="14">
        <f t="shared" si="256"/>
        <v>0</v>
      </c>
      <c r="AL540" s="14">
        <f t="shared" si="257"/>
        <v>0</v>
      </c>
      <c r="AM540" s="14">
        <f t="shared" si="258"/>
        <v>0</v>
      </c>
      <c r="AN540" s="14">
        <f t="shared" si="259"/>
        <v>0</v>
      </c>
      <c r="AO540" s="14">
        <f t="shared" si="260"/>
        <v>0.02</v>
      </c>
      <c r="AP540" s="14">
        <f t="shared" si="261"/>
        <v>0</v>
      </c>
      <c r="AQ540" s="25">
        <f t="shared" si="265"/>
        <v>0.14499999999999999</v>
      </c>
      <c r="AR540" s="27">
        <f t="shared" si="266"/>
        <v>188088.15500000003</v>
      </c>
      <c r="AS540" s="27">
        <f t="shared" si="267"/>
        <v>0</v>
      </c>
      <c r="AT540" s="27">
        <f t="shared" si="268"/>
        <v>30094.104800000005</v>
      </c>
      <c r="AU540" s="30"/>
      <c r="AV540" s="30"/>
      <c r="AW540" s="30">
        <f t="shared" si="271"/>
        <v>180564.62880000001</v>
      </c>
      <c r="AX540" s="36">
        <f t="shared" si="262"/>
        <v>-188088.15500000003</v>
      </c>
      <c r="AY540" s="36">
        <f t="shared" si="263"/>
        <v>0</v>
      </c>
      <c r="AZ540" s="36">
        <f t="shared" si="264"/>
        <v>150470.524</v>
      </c>
    </row>
    <row r="541" spans="1:52" ht="14.45" x14ac:dyDescent="0.3">
      <c r="A541" s="5" t="s">
        <v>7</v>
      </c>
      <c r="B541" s="12" t="s">
        <v>598</v>
      </c>
      <c r="C541" s="12"/>
      <c r="D541" s="2" t="s">
        <v>655</v>
      </c>
      <c r="E541" s="2" t="s">
        <v>656</v>
      </c>
      <c r="F541" s="2" t="s">
        <v>16</v>
      </c>
      <c r="G541" s="2" t="s">
        <v>17</v>
      </c>
      <c r="H541" s="2" t="s">
        <v>13</v>
      </c>
      <c r="I541" s="18">
        <v>7650</v>
      </c>
      <c r="J541" s="18">
        <v>1114050.3599999999</v>
      </c>
      <c r="K541" s="18">
        <v>970849.97</v>
      </c>
      <c r="L541" s="18">
        <v>143200.39000000001</v>
      </c>
      <c r="M541" s="18"/>
      <c r="N541" s="18">
        <v>121356.25</v>
      </c>
      <c r="O541" s="18"/>
      <c r="P541" s="18"/>
      <c r="Q541" s="18"/>
      <c r="R541" s="18"/>
      <c r="S541" s="18"/>
      <c r="T541" s="18"/>
      <c r="U541" s="18"/>
      <c r="V541" s="18"/>
      <c r="W541" s="18"/>
      <c r="X541" s="18"/>
      <c r="Y541" s="18"/>
      <c r="Z541" s="18">
        <v>21844.140000000003</v>
      </c>
      <c r="AA541" s="18"/>
      <c r="AB541" s="14">
        <f t="shared" si="247"/>
        <v>0</v>
      </c>
      <c r="AC541" s="14">
        <f t="shared" si="248"/>
        <v>0.125</v>
      </c>
      <c r="AD541" s="14">
        <f t="shared" si="249"/>
        <v>0</v>
      </c>
      <c r="AE541" s="14">
        <f t="shared" si="250"/>
        <v>0</v>
      </c>
      <c r="AF541" s="14">
        <f t="shared" si="251"/>
        <v>0</v>
      </c>
      <c r="AG541" s="14">
        <f t="shared" si="252"/>
        <v>0</v>
      </c>
      <c r="AH541" s="14">
        <f t="shared" si="253"/>
        <v>0</v>
      </c>
      <c r="AI541" s="14">
        <f t="shared" si="254"/>
        <v>0</v>
      </c>
      <c r="AJ541" s="14">
        <f t="shared" si="255"/>
        <v>0</v>
      </c>
      <c r="AK541" s="14">
        <f t="shared" si="256"/>
        <v>0</v>
      </c>
      <c r="AL541" s="14">
        <f t="shared" si="257"/>
        <v>0</v>
      </c>
      <c r="AM541" s="14">
        <f t="shared" si="258"/>
        <v>0</v>
      </c>
      <c r="AN541" s="14">
        <f t="shared" si="259"/>
        <v>0</v>
      </c>
      <c r="AO541" s="14">
        <f t="shared" si="260"/>
        <v>0.02</v>
      </c>
      <c r="AP541" s="14">
        <f t="shared" si="261"/>
        <v>0</v>
      </c>
      <c r="AQ541" s="25">
        <f t="shared" si="265"/>
        <v>0.14499999999999999</v>
      </c>
      <c r="AR541" s="27">
        <f t="shared" si="266"/>
        <v>121356.24625</v>
      </c>
      <c r="AS541" s="27">
        <f t="shared" si="267"/>
        <v>0</v>
      </c>
      <c r="AT541" s="27">
        <f t="shared" si="268"/>
        <v>19416.999400000001</v>
      </c>
      <c r="AU541" s="30"/>
      <c r="AV541" s="30"/>
      <c r="AW541" s="30">
        <f t="shared" si="271"/>
        <v>116501.99639999999</v>
      </c>
      <c r="AX541" s="36">
        <f t="shared" si="262"/>
        <v>-121356.24625</v>
      </c>
      <c r="AY541" s="36">
        <f t="shared" si="263"/>
        <v>0</v>
      </c>
      <c r="AZ541" s="36">
        <f t="shared" si="264"/>
        <v>97084.996999999988</v>
      </c>
    </row>
    <row r="542" spans="1:52" ht="14.45" x14ac:dyDescent="0.3">
      <c r="A542" s="5" t="s">
        <v>7</v>
      </c>
      <c r="B542" s="12" t="s">
        <v>598</v>
      </c>
      <c r="C542" s="12"/>
      <c r="D542" s="2" t="s">
        <v>655</v>
      </c>
      <c r="E542" s="2" t="s">
        <v>657</v>
      </c>
      <c r="F542" s="2" t="s">
        <v>16</v>
      </c>
      <c r="G542" s="2" t="s">
        <v>17</v>
      </c>
      <c r="H542" s="2" t="s">
        <v>13</v>
      </c>
      <c r="I542" s="18">
        <v>1050</v>
      </c>
      <c r="J542" s="18">
        <v>192780</v>
      </c>
      <c r="K542" s="18">
        <v>168000</v>
      </c>
      <c r="L542" s="18">
        <v>24780</v>
      </c>
      <c r="M542" s="18"/>
      <c r="N542" s="18">
        <v>21000</v>
      </c>
      <c r="O542" s="18"/>
      <c r="P542" s="18"/>
      <c r="Q542" s="18"/>
      <c r="R542" s="18"/>
      <c r="S542" s="18"/>
      <c r="T542" s="18"/>
      <c r="U542" s="18"/>
      <c r="V542" s="18"/>
      <c r="W542" s="18"/>
      <c r="X542" s="18"/>
      <c r="Y542" s="18"/>
      <c r="Z542" s="18">
        <v>3780</v>
      </c>
      <c r="AA542" s="18"/>
      <c r="AB542" s="14">
        <f t="shared" si="247"/>
        <v>0</v>
      </c>
      <c r="AC542" s="14">
        <f t="shared" si="248"/>
        <v>0.125</v>
      </c>
      <c r="AD542" s="14">
        <f t="shared" si="249"/>
        <v>0</v>
      </c>
      <c r="AE542" s="14">
        <f t="shared" si="250"/>
        <v>0</v>
      </c>
      <c r="AF542" s="14">
        <f t="shared" si="251"/>
        <v>0</v>
      </c>
      <c r="AG542" s="14">
        <f t="shared" si="252"/>
        <v>0</v>
      </c>
      <c r="AH542" s="14">
        <f t="shared" si="253"/>
        <v>0</v>
      </c>
      <c r="AI542" s="14">
        <f t="shared" si="254"/>
        <v>0</v>
      </c>
      <c r="AJ542" s="14">
        <f t="shared" si="255"/>
        <v>0</v>
      </c>
      <c r="AK542" s="14">
        <f t="shared" si="256"/>
        <v>0</v>
      </c>
      <c r="AL542" s="14">
        <f t="shared" si="257"/>
        <v>0</v>
      </c>
      <c r="AM542" s="14">
        <f t="shared" si="258"/>
        <v>0</v>
      </c>
      <c r="AN542" s="14">
        <f t="shared" si="259"/>
        <v>0</v>
      </c>
      <c r="AO542" s="14">
        <f t="shared" si="260"/>
        <v>0.02</v>
      </c>
      <c r="AP542" s="14">
        <f t="shared" si="261"/>
        <v>0</v>
      </c>
      <c r="AQ542" s="25">
        <f t="shared" si="265"/>
        <v>0.14499999999999999</v>
      </c>
      <c r="AR542" s="27">
        <f t="shared" si="266"/>
        <v>21000</v>
      </c>
      <c r="AS542" s="27">
        <f t="shared" si="267"/>
        <v>0</v>
      </c>
      <c r="AT542" s="27">
        <f t="shared" si="268"/>
        <v>3360</v>
      </c>
      <c r="AU542" s="30"/>
      <c r="AV542" s="30"/>
      <c r="AW542" s="30">
        <f t="shared" si="271"/>
        <v>20160</v>
      </c>
      <c r="AX542" s="36">
        <f t="shared" si="262"/>
        <v>-21000</v>
      </c>
      <c r="AY542" s="36">
        <f t="shared" si="263"/>
        <v>0</v>
      </c>
      <c r="AZ542" s="36">
        <f t="shared" si="264"/>
        <v>16800</v>
      </c>
    </row>
    <row r="543" spans="1:52" ht="14.45" x14ac:dyDescent="0.3">
      <c r="A543" s="5" t="s">
        <v>7</v>
      </c>
      <c r="B543" s="12" t="s">
        <v>598</v>
      </c>
      <c r="C543" s="12"/>
      <c r="D543" s="2" t="s">
        <v>658</v>
      </c>
      <c r="E543" s="2" t="s">
        <v>659</v>
      </c>
      <c r="F543" s="2" t="s">
        <v>16</v>
      </c>
      <c r="G543" s="2" t="s">
        <v>20</v>
      </c>
      <c r="H543" s="2" t="s">
        <v>13</v>
      </c>
      <c r="I543" s="18">
        <v>540</v>
      </c>
      <c r="J543" s="18">
        <v>32224.17</v>
      </c>
      <c r="K543" s="18">
        <v>28082.059999999998</v>
      </c>
      <c r="L543" s="18">
        <v>4142.1099999999997</v>
      </c>
      <c r="M543" s="18"/>
      <c r="N543" s="18">
        <v>3510.24</v>
      </c>
      <c r="O543" s="18"/>
      <c r="P543" s="18"/>
      <c r="Q543" s="18"/>
      <c r="R543" s="18"/>
      <c r="S543" s="18"/>
      <c r="T543" s="18"/>
      <c r="U543" s="18"/>
      <c r="V543" s="18"/>
      <c r="W543" s="18"/>
      <c r="X543" s="18"/>
      <c r="Y543" s="18"/>
      <c r="Z543" s="18">
        <v>631.86999999999978</v>
      </c>
      <c r="AA543" s="18"/>
      <c r="AB543" s="14">
        <f t="shared" si="247"/>
        <v>0</v>
      </c>
      <c r="AC543" s="14">
        <f t="shared" si="248"/>
        <v>0.125</v>
      </c>
      <c r="AD543" s="14">
        <f t="shared" si="249"/>
        <v>0</v>
      </c>
      <c r="AE543" s="14">
        <f t="shared" si="250"/>
        <v>0</v>
      </c>
      <c r="AF543" s="14">
        <f t="shared" si="251"/>
        <v>0</v>
      </c>
      <c r="AG543" s="14">
        <f t="shared" si="252"/>
        <v>0</v>
      </c>
      <c r="AH543" s="14">
        <f t="shared" si="253"/>
        <v>0</v>
      </c>
      <c r="AI543" s="14">
        <f t="shared" si="254"/>
        <v>0</v>
      </c>
      <c r="AJ543" s="14">
        <f t="shared" si="255"/>
        <v>0</v>
      </c>
      <c r="AK543" s="14">
        <f t="shared" si="256"/>
        <v>0</v>
      </c>
      <c r="AL543" s="14">
        <f t="shared" si="257"/>
        <v>0</v>
      </c>
      <c r="AM543" s="14">
        <f t="shared" si="258"/>
        <v>0</v>
      </c>
      <c r="AN543" s="14">
        <f t="shared" si="259"/>
        <v>0</v>
      </c>
      <c r="AO543" s="14">
        <f t="shared" si="260"/>
        <v>0.02</v>
      </c>
      <c r="AP543" s="14">
        <f t="shared" si="261"/>
        <v>0</v>
      </c>
      <c r="AQ543" s="25">
        <f t="shared" si="265"/>
        <v>0.14499999999999999</v>
      </c>
      <c r="AR543" s="27">
        <f t="shared" si="266"/>
        <v>3510.2574999999997</v>
      </c>
      <c r="AS543" s="27">
        <f t="shared" si="267"/>
        <v>0</v>
      </c>
      <c r="AT543" s="27">
        <f t="shared" si="268"/>
        <v>561.64119999999991</v>
      </c>
      <c r="AU543" s="30"/>
      <c r="AV543" s="30"/>
      <c r="AW543" s="30">
        <f t="shared" si="271"/>
        <v>3369.8471999999997</v>
      </c>
      <c r="AX543" s="36">
        <f t="shared" si="262"/>
        <v>-3510.2574999999997</v>
      </c>
      <c r="AY543" s="36">
        <f t="shared" si="263"/>
        <v>0</v>
      </c>
      <c r="AZ543" s="36">
        <f t="shared" si="264"/>
        <v>2808.2059999999997</v>
      </c>
    </row>
    <row r="544" spans="1:52" ht="14.45" x14ac:dyDescent="0.3">
      <c r="A544" s="5" t="s">
        <v>7</v>
      </c>
      <c r="B544" s="12" t="s">
        <v>598</v>
      </c>
      <c r="C544" s="12"/>
      <c r="D544" s="2" t="s">
        <v>660</v>
      </c>
      <c r="E544" s="2" t="s">
        <v>15</v>
      </c>
      <c r="F544" s="2" t="s">
        <v>16</v>
      </c>
      <c r="G544" s="2" t="s">
        <v>17</v>
      </c>
      <c r="H544" s="2" t="s">
        <v>13</v>
      </c>
      <c r="I544" s="18">
        <v>1</v>
      </c>
      <c r="J544" s="18">
        <v>7752</v>
      </c>
      <c r="K544" s="18">
        <v>7600</v>
      </c>
      <c r="L544" s="18">
        <v>152</v>
      </c>
      <c r="M544" s="18"/>
      <c r="N544" s="18"/>
      <c r="O544" s="18"/>
      <c r="P544" s="18"/>
      <c r="Q544" s="18"/>
      <c r="R544" s="18"/>
      <c r="S544" s="18"/>
      <c r="T544" s="18"/>
      <c r="U544" s="18"/>
      <c r="V544" s="18"/>
      <c r="W544" s="18"/>
      <c r="X544" s="18"/>
      <c r="Y544" s="18"/>
      <c r="Z544" s="18">
        <v>152</v>
      </c>
      <c r="AA544" s="18"/>
      <c r="AB544" s="14">
        <f t="shared" si="247"/>
        <v>0</v>
      </c>
      <c r="AC544" s="14">
        <f t="shared" si="248"/>
        <v>0</v>
      </c>
      <c r="AD544" s="14">
        <f t="shared" si="249"/>
        <v>0</v>
      </c>
      <c r="AE544" s="14">
        <f t="shared" si="250"/>
        <v>0</v>
      </c>
      <c r="AF544" s="14">
        <f t="shared" si="251"/>
        <v>0</v>
      </c>
      <c r="AG544" s="14">
        <f t="shared" si="252"/>
        <v>0</v>
      </c>
      <c r="AH544" s="14">
        <f t="shared" si="253"/>
        <v>0</v>
      </c>
      <c r="AI544" s="14">
        <f t="shared" si="254"/>
        <v>0</v>
      </c>
      <c r="AJ544" s="14">
        <f t="shared" si="255"/>
        <v>0</v>
      </c>
      <c r="AK544" s="14">
        <f t="shared" si="256"/>
        <v>0</v>
      </c>
      <c r="AL544" s="14">
        <f t="shared" si="257"/>
        <v>0</v>
      </c>
      <c r="AM544" s="14">
        <f t="shared" si="258"/>
        <v>0</v>
      </c>
      <c r="AN544" s="14">
        <f t="shared" si="259"/>
        <v>0</v>
      </c>
      <c r="AO544" s="14">
        <f t="shared" si="260"/>
        <v>0.02</v>
      </c>
      <c r="AP544" s="14">
        <f t="shared" si="261"/>
        <v>0</v>
      </c>
      <c r="AQ544" s="25">
        <f t="shared" si="265"/>
        <v>0.02</v>
      </c>
      <c r="AR544" s="27">
        <f t="shared" si="266"/>
        <v>0</v>
      </c>
      <c r="AS544" s="27">
        <f t="shared" si="267"/>
        <v>0</v>
      </c>
      <c r="AT544" s="27">
        <f t="shared" si="268"/>
        <v>152</v>
      </c>
      <c r="AU544" s="30"/>
      <c r="AV544" s="30"/>
      <c r="AW544" s="30">
        <f t="shared" si="271"/>
        <v>912</v>
      </c>
      <c r="AX544" s="36">
        <f t="shared" si="262"/>
        <v>0</v>
      </c>
      <c r="AY544" s="36">
        <f t="shared" si="263"/>
        <v>0</v>
      </c>
      <c r="AZ544" s="36">
        <f t="shared" si="264"/>
        <v>760</v>
      </c>
    </row>
    <row r="545" spans="1:52" ht="14.45" x14ac:dyDescent="0.3">
      <c r="A545" s="5" t="s">
        <v>7</v>
      </c>
      <c r="B545" s="12" t="s">
        <v>598</v>
      </c>
      <c r="C545" s="12"/>
      <c r="D545" s="2" t="s">
        <v>661</v>
      </c>
      <c r="E545" s="2" t="s">
        <v>15</v>
      </c>
      <c r="F545" s="2" t="s">
        <v>16</v>
      </c>
      <c r="G545" s="2" t="s">
        <v>17</v>
      </c>
      <c r="H545" s="2" t="s">
        <v>13</v>
      </c>
      <c r="I545" s="18">
        <v>1</v>
      </c>
      <c r="J545" s="18">
        <v>16540</v>
      </c>
      <c r="K545" s="18">
        <v>16215.69</v>
      </c>
      <c r="L545" s="18">
        <v>324.31</v>
      </c>
      <c r="M545" s="18"/>
      <c r="N545" s="18"/>
      <c r="O545" s="18"/>
      <c r="P545" s="18"/>
      <c r="Q545" s="18"/>
      <c r="R545" s="18"/>
      <c r="S545" s="18"/>
      <c r="T545" s="18"/>
      <c r="U545" s="18"/>
      <c r="V545" s="18"/>
      <c r="W545" s="18"/>
      <c r="X545" s="18"/>
      <c r="Y545" s="18"/>
      <c r="Z545" s="18">
        <v>324.31</v>
      </c>
      <c r="AA545" s="18"/>
      <c r="AB545" s="14">
        <f t="shared" si="247"/>
        <v>0</v>
      </c>
      <c r="AC545" s="14">
        <f t="shared" si="248"/>
        <v>0</v>
      </c>
      <c r="AD545" s="14">
        <f t="shared" si="249"/>
        <v>0</v>
      </c>
      <c r="AE545" s="14">
        <f t="shared" si="250"/>
        <v>0</v>
      </c>
      <c r="AF545" s="14">
        <f t="shared" si="251"/>
        <v>0</v>
      </c>
      <c r="AG545" s="14">
        <f t="shared" si="252"/>
        <v>0</v>
      </c>
      <c r="AH545" s="14">
        <f t="shared" si="253"/>
        <v>0</v>
      </c>
      <c r="AI545" s="14">
        <f t="shared" si="254"/>
        <v>0</v>
      </c>
      <c r="AJ545" s="14">
        <f t="shared" si="255"/>
        <v>0</v>
      </c>
      <c r="AK545" s="14">
        <f t="shared" si="256"/>
        <v>0</v>
      </c>
      <c r="AL545" s="14">
        <f t="shared" si="257"/>
        <v>0</v>
      </c>
      <c r="AM545" s="14">
        <f t="shared" si="258"/>
        <v>0</v>
      </c>
      <c r="AN545" s="14">
        <f t="shared" si="259"/>
        <v>0</v>
      </c>
      <c r="AO545" s="14">
        <f t="shared" si="260"/>
        <v>0.02</v>
      </c>
      <c r="AP545" s="14">
        <f t="shared" si="261"/>
        <v>0</v>
      </c>
      <c r="AQ545" s="25">
        <f t="shared" si="265"/>
        <v>0.02</v>
      </c>
      <c r="AR545" s="27">
        <f t="shared" si="266"/>
        <v>0</v>
      </c>
      <c r="AS545" s="27">
        <f t="shared" si="267"/>
        <v>0</v>
      </c>
      <c r="AT545" s="27">
        <f t="shared" si="268"/>
        <v>324.31380000000001</v>
      </c>
      <c r="AU545" s="30"/>
      <c r="AV545" s="30"/>
      <c r="AW545" s="30">
        <f t="shared" si="271"/>
        <v>1945.8828000000001</v>
      </c>
      <c r="AX545" s="36">
        <f t="shared" si="262"/>
        <v>0</v>
      </c>
      <c r="AY545" s="36">
        <f t="shared" si="263"/>
        <v>0</v>
      </c>
      <c r="AZ545" s="36">
        <f t="shared" si="264"/>
        <v>1621.569</v>
      </c>
    </row>
    <row r="546" spans="1:52" ht="14.45" x14ac:dyDescent="0.3">
      <c r="A546" s="5" t="s">
        <v>7</v>
      </c>
      <c r="B546" s="12" t="s">
        <v>598</v>
      </c>
      <c r="C546" s="12"/>
      <c r="D546" s="2" t="s">
        <v>662</v>
      </c>
      <c r="E546" s="2" t="s">
        <v>663</v>
      </c>
      <c r="F546" s="2" t="s">
        <v>16</v>
      </c>
      <c r="G546" s="2" t="s">
        <v>17</v>
      </c>
      <c r="H546" s="2" t="s">
        <v>13</v>
      </c>
      <c r="I546" s="18">
        <v>2000</v>
      </c>
      <c r="J546" s="18">
        <v>8268.98</v>
      </c>
      <c r="K546" s="18">
        <v>7000.2</v>
      </c>
      <c r="L546" s="18">
        <v>1268.78</v>
      </c>
      <c r="M546" s="18"/>
      <c r="N546" s="18">
        <v>875.02</v>
      </c>
      <c r="O546" s="18"/>
      <c r="P546" s="18"/>
      <c r="Q546" s="18"/>
      <c r="R546" s="18"/>
      <c r="S546" s="18"/>
      <c r="T546" s="18"/>
      <c r="U546" s="18"/>
      <c r="V546" s="18"/>
      <c r="W546" s="18"/>
      <c r="X546" s="18"/>
      <c r="Y546" s="18"/>
      <c r="Z546" s="18">
        <v>393.76</v>
      </c>
      <c r="AA546" s="18"/>
      <c r="AB546" s="14">
        <f t="shared" si="247"/>
        <v>0</v>
      </c>
      <c r="AC546" s="14">
        <f t="shared" si="248"/>
        <v>0.125</v>
      </c>
      <c r="AD546" s="14">
        <f t="shared" si="249"/>
        <v>0</v>
      </c>
      <c r="AE546" s="14">
        <f t="shared" si="250"/>
        <v>0</v>
      </c>
      <c r="AF546" s="14">
        <f t="shared" si="251"/>
        <v>0</v>
      </c>
      <c r="AG546" s="14">
        <f t="shared" si="252"/>
        <v>0</v>
      </c>
      <c r="AH546" s="14">
        <f t="shared" si="253"/>
        <v>0</v>
      </c>
      <c r="AI546" s="14">
        <f t="shared" si="254"/>
        <v>0</v>
      </c>
      <c r="AJ546" s="14">
        <f t="shared" si="255"/>
        <v>0</v>
      </c>
      <c r="AK546" s="14">
        <f t="shared" si="256"/>
        <v>0</v>
      </c>
      <c r="AL546" s="14">
        <f t="shared" si="257"/>
        <v>0</v>
      </c>
      <c r="AM546" s="14">
        <f t="shared" si="258"/>
        <v>0</v>
      </c>
      <c r="AN546" s="14">
        <f t="shared" si="259"/>
        <v>0</v>
      </c>
      <c r="AO546" s="14">
        <f t="shared" si="260"/>
        <v>0.02</v>
      </c>
      <c r="AP546" s="14">
        <f t="shared" si="261"/>
        <v>0</v>
      </c>
      <c r="AQ546" s="25">
        <f t="shared" si="265"/>
        <v>0.14499999999999999</v>
      </c>
      <c r="AR546" s="27">
        <f t="shared" si="266"/>
        <v>875.02499999999998</v>
      </c>
      <c r="AS546" s="27">
        <f t="shared" si="267"/>
        <v>0</v>
      </c>
      <c r="AT546" s="27">
        <f t="shared" si="268"/>
        <v>140.00399999999999</v>
      </c>
      <c r="AU546" s="30"/>
      <c r="AV546" s="30"/>
      <c r="AW546" s="30">
        <f t="shared" si="271"/>
        <v>840.024</v>
      </c>
      <c r="AX546" s="36">
        <f t="shared" si="262"/>
        <v>-875.02499999999998</v>
      </c>
      <c r="AY546" s="36">
        <f t="shared" si="263"/>
        <v>0</v>
      </c>
      <c r="AZ546" s="36">
        <f t="shared" si="264"/>
        <v>700.02</v>
      </c>
    </row>
    <row r="547" spans="1:52" ht="14.45" x14ac:dyDescent="0.3">
      <c r="A547" s="5" t="s">
        <v>7</v>
      </c>
      <c r="B547" s="12" t="s">
        <v>598</v>
      </c>
      <c r="C547" s="12"/>
      <c r="D547" s="2" t="s">
        <v>664</v>
      </c>
      <c r="E547" s="2" t="s">
        <v>665</v>
      </c>
      <c r="F547" s="2" t="s">
        <v>16</v>
      </c>
      <c r="G547" s="2" t="s">
        <v>17</v>
      </c>
      <c r="H547" s="2" t="s">
        <v>13</v>
      </c>
      <c r="I547" s="18">
        <v>275</v>
      </c>
      <c r="J547" s="18">
        <v>41021.699999999997</v>
      </c>
      <c r="K547" s="18">
        <v>35748.75</v>
      </c>
      <c r="L547" s="18">
        <v>5272.9500000000007</v>
      </c>
      <c r="M547" s="18"/>
      <c r="N547" s="18">
        <v>4468.6000000000004</v>
      </c>
      <c r="O547" s="18"/>
      <c r="P547" s="18"/>
      <c r="Q547" s="18"/>
      <c r="R547" s="18"/>
      <c r="S547" s="18"/>
      <c r="T547" s="18"/>
      <c r="U547" s="18"/>
      <c r="V547" s="18"/>
      <c r="W547" s="18"/>
      <c r="X547" s="18"/>
      <c r="Y547" s="18"/>
      <c r="Z547" s="18">
        <v>804.35</v>
      </c>
      <c r="AA547" s="18"/>
      <c r="AB547" s="14">
        <f t="shared" si="247"/>
        <v>0</v>
      </c>
      <c r="AC547" s="14">
        <f t="shared" si="248"/>
        <v>0.125</v>
      </c>
      <c r="AD547" s="14">
        <f t="shared" si="249"/>
        <v>0</v>
      </c>
      <c r="AE547" s="14">
        <f t="shared" si="250"/>
        <v>0</v>
      </c>
      <c r="AF547" s="14">
        <f t="shared" si="251"/>
        <v>0</v>
      </c>
      <c r="AG547" s="14">
        <f t="shared" si="252"/>
        <v>0</v>
      </c>
      <c r="AH547" s="14">
        <f t="shared" si="253"/>
        <v>0</v>
      </c>
      <c r="AI547" s="14">
        <f t="shared" si="254"/>
        <v>0</v>
      </c>
      <c r="AJ547" s="14">
        <f t="shared" si="255"/>
        <v>0</v>
      </c>
      <c r="AK547" s="14">
        <f t="shared" si="256"/>
        <v>0</v>
      </c>
      <c r="AL547" s="14">
        <f t="shared" si="257"/>
        <v>0</v>
      </c>
      <c r="AM547" s="14">
        <f t="shared" si="258"/>
        <v>0</v>
      </c>
      <c r="AN547" s="14">
        <f t="shared" si="259"/>
        <v>0</v>
      </c>
      <c r="AO547" s="14">
        <f t="shared" si="260"/>
        <v>0.02</v>
      </c>
      <c r="AP547" s="14">
        <f t="shared" si="261"/>
        <v>0</v>
      </c>
      <c r="AQ547" s="25">
        <f t="shared" si="265"/>
        <v>0.14499999999999999</v>
      </c>
      <c r="AR547" s="27">
        <f t="shared" si="266"/>
        <v>4468.59375</v>
      </c>
      <c r="AS547" s="27">
        <f t="shared" si="267"/>
        <v>0</v>
      </c>
      <c r="AT547" s="27">
        <f t="shared" si="268"/>
        <v>714.97500000000002</v>
      </c>
      <c r="AU547" s="30"/>
      <c r="AV547" s="30"/>
      <c r="AW547" s="30">
        <f t="shared" si="271"/>
        <v>4289.8499999999995</v>
      </c>
      <c r="AX547" s="36">
        <f t="shared" si="262"/>
        <v>-4468.59375</v>
      </c>
      <c r="AY547" s="36">
        <f t="shared" si="263"/>
        <v>0</v>
      </c>
      <c r="AZ547" s="36">
        <f t="shared" si="264"/>
        <v>3574.8749999999995</v>
      </c>
    </row>
    <row r="548" spans="1:52" ht="14.45" x14ac:dyDescent="0.3">
      <c r="A548" s="5" t="s">
        <v>7</v>
      </c>
      <c r="B548" s="12" t="s">
        <v>598</v>
      </c>
      <c r="C548" s="12"/>
      <c r="D548" s="2" t="s">
        <v>664</v>
      </c>
      <c r="E548" s="2" t="s">
        <v>666</v>
      </c>
      <c r="F548" s="2" t="s">
        <v>16</v>
      </c>
      <c r="G548" s="2" t="s">
        <v>17</v>
      </c>
      <c r="H548" s="2" t="s">
        <v>13</v>
      </c>
      <c r="I548" s="18">
        <v>1750</v>
      </c>
      <c r="J548" s="18">
        <v>309890.00000000006</v>
      </c>
      <c r="K548" s="18">
        <v>270056.63</v>
      </c>
      <c r="L548" s="18">
        <v>39833.369999999995</v>
      </c>
      <c r="M548" s="18"/>
      <c r="N548" s="18">
        <v>33757.090000000004</v>
      </c>
      <c r="O548" s="18"/>
      <c r="P548" s="18"/>
      <c r="Q548" s="18"/>
      <c r="R548" s="18"/>
      <c r="S548" s="18"/>
      <c r="T548" s="18"/>
      <c r="U548" s="18"/>
      <c r="V548" s="18"/>
      <c r="W548" s="18"/>
      <c r="X548" s="18"/>
      <c r="Y548" s="18"/>
      <c r="Z548" s="18">
        <v>6076.28</v>
      </c>
      <c r="AA548" s="18"/>
      <c r="AB548" s="14">
        <f t="shared" si="247"/>
        <v>0</v>
      </c>
      <c r="AC548" s="14">
        <f t="shared" si="248"/>
        <v>0.125</v>
      </c>
      <c r="AD548" s="14">
        <f t="shared" si="249"/>
        <v>0</v>
      </c>
      <c r="AE548" s="14">
        <f t="shared" si="250"/>
        <v>0</v>
      </c>
      <c r="AF548" s="14">
        <f t="shared" si="251"/>
        <v>0</v>
      </c>
      <c r="AG548" s="14">
        <f t="shared" si="252"/>
        <v>0</v>
      </c>
      <c r="AH548" s="14">
        <f t="shared" si="253"/>
        <v>0</v>
      </c>
      <c r="AI548" s="14">
        <f t="shared" si="254"/>
        <v>0</v>
      </c>
      <c r="AJ548" s="14">
        <f t="shared" si="255"/>
        <v>0</v>
      </c>
      <c r="AK548" s="14">
        <f t="shared" si="256"/>
        <v>0</v>
      </c>
      <c r="AL548" s="14">
        <f t="shared" si="257"/>
        <v>0</v>
      </c>
      <c r="AM548" s="14">
        <f t="shared" si="258"/>
        <v>0</v>
      </c>
      <c r="AN548" s="14">
        <f t="shared" si="259"/>
        <v>0</v>
      </c>
      <c r="AO548" s="14">
        <f t="shared" si="260"/>
        <v>0.02</v>
      </c>
      <c r="AP548" s="14">
        <f t="shared" si="261"/>
        <v>0</v>
      </c>
      <c r="AQ548" s="25">
        <f t="shared" si="265"/>
        <v>0.14499999999999999</v>
      </c>
      <c r="AR548" s="27">
        <f t="shared" si="266"/>
        <v>33757.078750000001</v>
      </c>
      <c r="AS548" s="27">
        <f t="shared" si="267"/>
        <v>0</v>
      </c>
      <c r="AT548" s="27">
        <f t="shared" si="268"/>
        <v>5401.1325999999999</v>
      </c>
      <c r="AU548" s="30"/>
      <c r="AV548" s="30"/>
      <c r="AW548" s="30">
        <f t="shared" si="271"/>
        <v>32406.795599999998</v>
      </c>
      <c r="AX548" s="36">
        <f t="shared" si="262"/>
        <v>-33757.078750000001</v>
      </c>
      <c r="AY548" s="36">
        <f t="shared" si="263"/>
        <v>0</v>
      </c>
      <c r="AZ548" s="36">
        <f t="shared" si="264"/>
        <v>27005.662999999997</v>
      </c>
    </row>
    <row r="549" spans="1:52" ht="14.45" x14ac:dyDescent="0.3">
      <c r="A549" s="5" t="s">
        <v>7</v>
      </c>
      <c r="B549" s="12" t="s">
        <v>598</v>
      </c>
      <c r="C549" s="12"/>
      <c r="D549" s="2" t="s">
        <v>667</v>
      </c>
      <c r="E549" s="2" t="s">
        <v>654</v>
      </c>
      <c r="F549" s="2" t="s">
        <v>16</v>
      </c>
      <c r="G549" s="2" t="s">
        <v>17</v>
      </c>
      <c r="H549" s="2" t="s">
        <v>13</v>
      </c>
      <c r="I549" s="18">
        <v>4250</v>
      </c>
      <c r="J549" s="18">
        <v>468169.53</v>
      </c>
      <c r="K549" s="18">
        <v>407990.88</v>
      </c>
      <c r="L549" s="18">
        <v>60178.649999999994</v>
      </c>
      <c r="M549" s="18"/>
      <c r="N549" s="18">
        <v>50998.86</v>
      </c>
      <c r="O549" s="18"/>
      <c r="P549" s="18"/>
      <c r="Q549" s="18"/>
      <c r="R549" s="18"/>
      <c r="S549" s="18"/>
      <c r="T549" s="18"/>
      <c r="U549" s="18"/>
      <c r="V549" s="18"/>
      <c r="W549" s="18"/>
      <c r="X549" s="18"/>
      <c r="Y549" s="18"/>
      <c r="Z549" s="18">
        <v>9179.7900000000009</v>
      </c>
      <c r="AA549" s="18"/>
      <c r="AB549" s="14">
        <f t="shared" si="247"/>
        <v>0</v>
      </c>
      <c r="AC549" s="14">
        <f t="shared" si="248"/>
        <v>0.125</v>
      </c>
      <c r="AD549" s="14">
        <f t="shared" si="249"/>
        <v>0</v>
      </c>
      <c r="AE549" s="14">
        <f t="shared" si="250"/>
        <v>0</v>
      </c>
      <c r="AF549" s="14">
        <f t="shared" si="251"/>
        <v>0</v>
      </c>
      <c r="AG549" s="14">
        <f t="shared" si="252"/>
        <v>0</v>
      </c>
      <c r="AH549" s="14">
        <f t="shared" si="253"/>
        <v>0</v>
      </c>
      <c r="AI549" s="14">
        <f t="shared" si="254"/>
        <v>0</v>
      </c>
      <c r="AJ549" s="14">
        <f t="shared" si="255"/>
        <v>0</v>
      </c>
      <c r="AK549" s="14">
        <f t="shared" si="256"/>
        <v>0</v>
      </c>
      <c r="AL549" s="14">
        <f t="shared" si="257"/>
        <v>0</v>
      </c>
      <c r="AM549" s="14">
        <f t="shared" si="258"/>
        <v>0</v>
      </c>
      <c r="AN549" s="14">
        <f t="shared" si="259"/>
        <v>0</v>
      </c>
      <c r="AO549" s="14">
        <f t="shared" si="260"/>
        <v>0.02</v>
      </c>
      <c r="AP549" s="14">
        <f t="shared" si="261"/>
        <v>0</v>
      </c>
      <c r="AQ549" s="25">
        <f t="shared" si="265"/>
        <v>0.14499999999999999</v>
      </c>
      <c r="AR549" s="27">
        <f t="shared" si="266"/>
        <v>50998.86</v>
      </c>
      <c r="AS549" s="27">
        <f t="shared" si="267"/>
        <v>0</v>
      </c>
      <c r="AT549" s="27">
        <f t="shared" si="268"/>
        <v>8159.8176000000003</v>
      </c>
      <c r="AU549" s="30"/>
      <c r="AV549" s="30"/>
      <c r="AW549" s="30">
        <f t="shared" si="271"/>
        <v>48958.905599999998</v>
      </c>
      <c r="AX549" s="36">
        <f t="shared" si="262"/>
        <v>-50998.86</v>
      </c>
      <c r="AY549" s="36">
        <f t="shared" si="263"/>
        <v>0</v>
      </c>
      <c r="AZ549" s="36">
        <f t="shared" si="264"/>
        <v>40799.087999999996</v>
      </c>
    </row>
    <row r="550" spans="1:52" ht="14.45" x14ac:dyDescent="0.3">
      <c r="A550" s="5" t="s">
        <v>7</v>
      </c>
      <c r="B550" s="12" t="s">
        <v>598</v>
      </c>
      <c r="C550" s="12"/>
      <c r="D550" s="2" t="s">
        <v>668</v>
      </c>
      <c r="E550" s="2" t="s">
        <v>669</v>
      </c>
      <c r="F550" s="2" t="s">
        <v>11</v>
      </c>
      <c r="G550" s="2" t="s">
        <v>35</v>
      </c>
      <c r="H550" s="2" t="s">
        <v>13</v>
      </c>
      <c r="I550" s="18">
        <v>351999</v>
      </c>
      <c r="J550" s="18">
        <v>24946896.34</v>
      </c>
      <c r="K550" s="18">
        <v>20789080.280000001</v>
      </c>
      <c r="L550" s="18">
        <v>4157816.06</v>
      </c>
      <c r="M550" s="18"/>
      <c r="N550" s="18"/>
      <c r="O550" s="18"/>
      <c r="P550" s="18"/>
      <c r="Q550" s="18"/>
      <c r="R550" s="18"/>
      <c r="S550" s="18"/>
      <c r="T550" s="18"/>
      <c r="U550" s="18"/>
      <c r="V550" s="18"/>
      <c r="W550" s="18"/>
      <c r="X550" s="18">
        <v>4157816.06</v>
      </c>
      <c r="Y550" s="18"/>
      <c r="Z550" s="18"/>
      <c r="AA550" s="18"/>
      <c r="AB550" s="14">
        <f t="shared" si="247"/>
        <v>0</v>
      </c>
      <c r="AC550" s="14">
        <f t="shared" si="248"/>
        <v>0</v>
      </c>
      <c r="AD550" s="14">
        <f t="shared" si="249"/>
        <v>0</v>
      </c>
      <c r="AE550" s="14">
        <f t="shared" si="250"/>
        <v>0</v>
      </c>
      <c r="AF550" s="14">
        <f t="shared" si="251"/>
        <v>0</v>
      </c>
      <c r="AG550" s="14">
        <f t="shared" si="252"/>
        <v>0</v>
      </c>
      <c r="AH550" s="14">
        <f t="shared" si="253"/>
        <v>0</v>
      </c>
      <c r="AI550" s="14">
        <f t="shared" si="254"/>
        <v>0</v>
      </c>
      <c r="AJ550" s="14">
        <f t="shared" si="255"/>
        <v>0</v>
      </c>
      <c r="AK550" s="14">
        <f t="shared" si="256"/>
        <v>0</v>
      </c>
      <c r="AL550" s="14">
        <f t="shared" si="257"/>
        <v>0</v>
      </c>
      <c r="AM550" s="14">
        <f t="shared" si="258"/>
        <v>0.2</v>
      </c>
      <c r="AN550" s="14">
        <f t="shared" si="259"/>
        <v>0</v>
      </c>
      <c r="AO550" s="14">
        <f t="shared" si="260"/>
        <v>0</v>
      </c>
      <c r="AP550" s="14">
        <f t="shared" si="261"/>
        <v>0</v>
      </c>
      <c r="AQ550" s="25">
        <f t="shared" si="265"/>
        <v>0.2</v>
      </c>
      <c r="AR550" s="27">
        <f t="shared" si="266"/>
        <v>0</v>
      </c>
      <c r="AS550" s="27">
        <f t="shared" si="267"/>
        <v>4157816.0560000003</v>
      </c>
      <c r="AT550" s="27">
        <f t="shared" si="268"/>
        <v>0</v>
      </c>
      <c r="AU550" s="30">
        <f t="shared" ref="AU550:AU552" si="272">K550*$AU$2</f>
        <v>1247344.8167999999</v>
      </c>
      <c r="AV550" s="30">
        <f t="shared" ref="AV550:AV552" si="273">K550*$AV$2</f>
        <v>1247344.8167999999</v>
      </c>
      <c r="AW550" s="30"/>
      <c r="AX550" s="36">
        <f t="shared" si="262"/>
        <v>1247344.8167999999</v>
      </c>
      <c r="AY550" s="36">
        <f t="shared" si="263"/>
        <v>-2910471.2392000007</v>
      </c>
      <c r="AZ550" s="36">
        <f t="shared" si="264"/>
        <v>0</v>
      </c>
    </row>
    <row r="551" spans="1:52" ht="14.45" x14ac:dyDescent="0.3">
      <c r="A551" s="5" t="s">
        <v>7</v>
      </c>
      <c r="B551" s="12" t="s">
        <v>598</v>
      </c>
      <c r="C551" s="12"/>
      <c r="D551" s="2" t="s">
        <v>670</v>
      </c>
      <c r="E551" s="2" t="s">
        <v>669</v>
      </c>
      <c r="F551" s="2" t="s">
        <v>11</v>
      </c>
      <c r="G551" s="2" t="s">
        <v>35</v>
      </c>
      <c r="H551" s="2" t="s">
        <v>13</v>
      </c>
      <c r="I551" s="18">
        <v>12000</v>
      </c>
      <c r="J551" s="18">
        <v>849528</v>
      </c>
      <c r="K551" s="18">
        <v>707940</v>
      </c>
      <c r="L551" s="18">
        <v>141588</v>
      </c>
      <c r="M551" s="18"/>
      <c r="N551" s="18"/>
      <c r="O551" s="18"/>
      <c r="P551" s="18"/>
      <c r="Q551" s="18"/>
      <c r="R551" s="18"/>
      <c r="S551" s="18"/>
      <c r="T551" s="18"/>
      <c r="U551" s="18"/>
      <c r="V551" s="18"/>
      <c r="W551" s="18"/>
      <c r="X551" s="18">
        <v>141588</v>
      </c>
      <c r="Y551" s="18"/>
      <c r="Z551" s="18"/>
      <c r="AA551" s="18"/>
      <c r="AB551" s="14">
        <f t="shared" si="247"/>
        <v>0</v>
      </c>
      <c r="AC551" s="14">
        <f t="shared" si="248"/>
        <v>0</v>
      </c>
      <c r="AD551" s="14">
        <f t="shared" si="249"/>
        <v>0</v>
      </c>
      <c r="AE551" s="14">
        <f t="shared" si="250"/>
        <v>0</v>
      </c>
      <c r="AF551" s="14">
        <f t="shared" si="251"/>
        <v>0</v>
      </c>
      <c r="AG551" s="14">
        <f t="shared" si="252"/>
        <v>0</v>
      </c>
      <c r="AH551" s="14">
        <f t="shared" si="253"/>
        <v>0</v>
      </c>
      <c r="AI551" s="14">
        <f t="shared" si="254"/>
        <v>0</v>
      </c>
      <c r="AJ551" s="14">
        <f t="shared" si="255"/>
        <v>0</v>
      </c>
      <c r="AK551" s="14">
        <f t="shared" si="256"/>
        <v>0</v>
      </c>
      <c r="AL551" s="14">
        <f t="shared" si="257"/>
        <v>0</v>
      </c>
      <c r="AM551" s="14">
        <f t="shared" si="258"/>
        <v>0.2</v>
      </c>
      <c r="AN551" s="14">
        <f t="shared" si="259"/>
        <v>0</v>
      </c>
      <c r="AO551" s="14">
        <f t="shared" si="260"/>
        <v>0</v>
      </c>
      <c r="AP551" s="14">
        <f t="shared" si="261"/>
        <v>0</v>
      </c>
      <c r="AQ551" s="25">
        <f t="shared" si="265"/>
        <v>0.2</v>
      </c>
      <c r="AR551" s="27">
        <f t="shared" si="266"/>
        <v>0</v>
      </c>
      <c r="AS551" s="27">
        <f t="shared" si="267"/>
        <v>141588</v>
      </c>
      <c r="AT551" s="27">
        <f t="shared" si="268"/>
        <v>0</v>
      </c>
      <c r="AU551" s="30">
        <f t="shared" si="272"/>
        <v>42476.4</v>
      </c>
      <c r="AV551" s="30">
        <f t="shared" si="273"/>
        <v>42476.4</v>
      </c>
      <c r="AW551" s="30"/>
      <c r="AX551" s="36">
        <f t="shared" si="262"/>
        <v>42476.4</v>
      </c>
      <c r="AY551" s="36">
        <f t="shared" si="263"/>
        <v>-99111.6</v>
      </c>
      <c r="AZ551" s="36">
        <f t="shared" si="264"/>
        <v>0</v>
      </c>
    </row>
    <row r="552" spans="1:52" ht="14.45" x14ac:dyDescent="0.3">
      <c r="A552" s="5" t="s">
        <v>7</v>
      </c>
      <c r="B552" s="12" t="s">
        <v>598</v>
      </c>
      <c r="C552" s="12"/>
      <c r="D552" s="2" t="s">
        <v>671</v>
      </c>
      <c r="E552" s="2" t="s">
        <v>614</v>
      </c>
      <c r="F552" s="2" t="s">
        <v>11</v>
      </c>
      <c r="G552" s="2" t="s">
        <v>35</v>
      </c>
      <c r="H552" s="2" t="s">
        <v>13</v>
      </c>
      <c r="I552" s="18">
        <v>410</v>
      </c>
      <c r="J552" s="18">
        <v>25813.579999999998</v>
      </c>
      <c r="K552" s="18">
        <v>21852.76</v>
      </c>
      <c r="L552" s="18">
        <v>3960.8199999999997</v>
      </c>
      <c r="M552" s="18"/>
      <c r="N552" s="18">
        <v>2731.6</v>
      </c>
      <c r="O552" s="18"/>
      <c r="P552" s="18"/>
      <c r="Q552" s="18"/>
      <c r="R552" s="18"/>
      <c r="S552" s="18"/>
      <c r="T552" s="18">
        <v>1229.22</v>
      </c>
      <c r="U552" s="18"/>
      <c r="V552" s="18"/>
      <c r="W552" s="18"/>
      <c r="X552" s="18"/>
      <c r="Y552" s="18"/>
      <c r="Z552" s="18"/>
      <c r="AA552" s="18"/>
      <c r="AB552" s="14">
        <f t="shared" si="247"/>
        <v>0</v>
      </c>
      <c r="AC552" s="14">
        <f t="shared" si="248"/>
        <v>0.125</v>
      </c>
      <c r="AD552" s="14">
        <f t="shared" si="249"/>
        <v>0</v>
      </c>
      <c r="AE552" s="14">
        <f t="shared" si="250"/>
        <v>0</v>
      </c>
      <c r="AF552" s="14">
        <f t="shared" si="251"/>
        <v>0</v>
      </c>
      <c r="AG552" s="14">
        <f t="shared" si="252"/>
        <v>0</v>
      </c>
      <c r="AH552" s="14">
        <f t="shared" si="253"/>
        <v>0</v>
      </c>
      <c r="AI552" s="14">
        <f t="shared" si="254"/>
        <v>0.05</v>
      </c>
      <c r="AJ552" s="14">
        <f t="shared" si="255"/>
        <v>0</v>
      </c>
      <c r="AK552" s="14">
        <f t="shared" si="256"/>
        <v>0</v>
      </c>
      <c r="AL552" s="14">
        <f t="shared" si="257"/>
        <v>0</v>
      </c>
      <c r="AM552" s="14">
        <f t="shared" si="258"/>
        <v>0</v>
      </c>
      <c r="AN552" s="14">
        <f t="shared" si="259"/>
        <v>0</v>
      </c>
      <c r="AO552" s="14">
        <f t="shared" si="260"/>
        <v>0</v>
      </c>
      <c r="AP552" s="14">
        <f t="shared" si="261"/>
        <v>0</v>
      </c>
      <c r="AQ552" s="25">
        <f t="shared" si="265"/>
        <v>0.17499999999999999</v>
      </c>
      <c r="AR552" s="27">
        <f t="shared" si="266"/>
        <v>2731.5949999999998</v>
      </c>
      <c r="AS552" s="27">
        <f t="shared" si="267"/>
        <v>1092.6379999999999</v>
      </c>
      <c r="AT552" s="27">
        <f t="shared" si="268"/>
        <v>0</v>
      </c>
      <c r="AU552" s="30">
        <f t="shared" si="272"/>
        <v>1311.1655999999998</v>
      </c>
      <c r="AV552" s="30">
        <f t="shared" si="273"/>
        <v>1311.1655999999998</v>
      </c>
      <c r="AW552" s="30"/>
      <c r="AX552" s="36">
        <f t="shared" si="262"/>
        <v>-1420.4294</v>
      </c>
      <c r="AY552" s="36">
        <f t="shared" si="263"/>
        <v>218.52759999999989</v>
      </c>
      <c r="AZ552" s="36">
        <f t="shared" si="264"/>
        <v>0</v>
      </c>
    </row>
    <row r="553" spans="1:52" ht="14.45" x14ac:dyDescent="0.3">
      <c r="A553" s="5" t="s">
        <v>7</v>
      </c>
      <c r="B553" s="12" t="s">
        <v>598</v>
      </c>
      <c r="C553" s="12"/>
      <c r="D553" s="2" t="s">
        <v>672</v>
      </c>
      <c r="E553" s="2" t="s">
        <v>620</v>
      </c>
      <c r="F553" s="2" t="s">
        <v>16</v>
      </c>
      <c r="G553" s="2" t="s">
        <v>318</v>
      </c>
      <c r="H553" s="2" t="s">
        <v>13</v>
      </c>
      <c r="I553" s="18">
        <v>21420</v>
      </c>
      <c r="J553" s="18">
        <v>678147.04</v>
      </c>
      <c r="K553" s="18">
        <v>590977.80000000005</v>
      </c>
      <c r="L553" s="18">
        <v>87169.24</v>
      </c>
      <c r="M553" s="18"/>
      <c r="N553" s="18">
        <v>73872.23000000001</v>
      </c>
      <c r="O553" s="18"/>
      <c r="P553" s="18"/>
      <c r="Q553" s="18"/>
      <c r="R553" s="18"/>
      <c r="S553" s="18"/>
      <c r="T553" s="18"/>
      <c r="U553" s="18"/>
      <c r="V553" s="18"/>
      <c r="W553" s="18"/>
      <c r="X553" s="18"/>
      <c r="Y553" s="18"/>
      <c r="Z553" s="18">
        <v>13297.010000000002</v>
      </c>
      <c r="AA553" s="18"/>
      <c r="AB553" s="14">
        <f t="shared" si="247"/>
        <v>0</v>
      </c>
      <c r="AC553" s="14">
        <f t="shared" si="248"/>
        <v>0.125</v>
      </c>
      <c r="AD553" s="14">
        <f t="shared" si="249"/>
        <v>0</v>
      </c>
      <c r="AE553" s="14">
        <f t="shared" si="250"/>
        <v>0</v>
      </c>
      <c r="AF553" s="14">
        <f t="shared" si="251"/>
        <v>0</v>
      </c>
      <c r="AG553" s="14">
        <f t="shared" si="252"/>
        <v>0</v>
      </c>
      <c r="AH553" s="14">
        <f t="shared" si="253"/>
        <v>0</v>
      </c>
      <c r="AI553" s="14">
        <f t="shared" si="254"/>
        <v>0</v>
      </c>
      <c r="AJ553" s="14">
        <f t="shared" si="255"/>
        <v>0</v>
      </c>
      <c r="AK553" s="14">
        <f t="shared" si="256"/>
        <v>0</v>
      </c>
      <c r="AL553" s="14">
        <f t="shared" si="257"/>
        <v>0</v>
      </c>
      <c r="AM553" s="14">
        <f t="shared" si="258"/>
        <v>0</v>
      </c>
      <c r="AN553" s="14">
        <f t="shared" si="259"/>
        <v>0</v>
      </c>
      <c r="AO553" s="14">
        <f t="shared" si="260"/>
        <v>0.02</v>
      </c>
      <c r="AP553" s="14">
        <f t="shared" si="261"/>
        <v>0</v>
      </c>
      <c r="AQ553" s="25">
        <f t="shared" si="265"/>
        <v>0.14499999999999999</v>
      </c>
      <c r="AR553" s="27">
        <f t="shared" si="266"/>
        <v>73872.225000000006</v>
      </c>
      <c r="AS553" s="27">
        <f t="shared" si="267"/>
        <v>0</v>
      </c>
      <c r="AT553" s="27">
        <f t="shared" si="268"/>
        <v>11819.556</v>
      </c>
      <c r="AU553" s="30"/>
      <c r="AV553" s="30"/>
      <c r="AW553" s="30">
        <f t="shared" ref="AW553:AW557" si="274">K553*$AU$1</f>
        <v>70917.335999999996</v>
      </c>
      <c r="AX553" s="36">
        <f t="shared" si="262"/>
        <v>-73872.225000000006</v>
      </c>
      <c r="AY553" s="36">
        <f t="shared" si="263"/>
        <v>0</v>
      </c>
      <c r="AZ553" s="36">
        <f t="shared" si="264"/>
        <v>59097.78</v>
      </c>
    </row>
    <row r="554" spans="1:52" ht="14.45" x14ac:dyDescent="0.3">
      <c r="A554" s="5" t="s">
        <v>7</v>
      </c>
      <c r="B554" s="12" t="s">
        <v>598</v>
      </c>
      <c r="C554" s="12"/>
      <c r="D554" s="2" t="s">
        <v>673</v>
      </c>
      <c r="E554" s="2" t="s">
        <v>674</v>
      </c>
      <c r="F554" s="2" t="s">
        <v>16</v>
      </c>
      <c r="G554" s="2" t="s">
        <v>631</v>
      </c>
      <c r="H554" s="2" t="s">
        <v>13</v>
      </c>
      <c r="I554" s="18">
        <v>1228000</v>
      </c>
      <c r="J554" s="18">
        <v>97371.329999999987</v>
      </c>
      <c r="K554" s="18">
        <v>84855.18</v>
      </c>
      <c r="L554" s="18">
        <v>12516.150000000001</v>
      </c>
      <c r="M554" s="18"/>
      <c r="N554" s="18">
        <v>10606.899999999998</v>
      </c>
      <c r="O554" s="18"/>
      <c r="P554" s="18"/>
      <c r="Q554" s="18"/>
      <c r="R554" s="18"/>
      <c r="S554" s="18"/>
      <c r="T554" s="18"/>
      <c r="U554" s="18"/>
      <c r="V554" s="18"/>
      <c r="W554" s="18"/>
      <c r="X554" s="18"/>
      <c r="Y554" s="18"/>
      <c r="Z554" s="18">
        <v>1909.25</v>
      </c>
      <c r="AA554" s="18"/>
      <c r="AB554" s="14">
        <f t="shared" si="247"/>
        <v>0</v>
      </c>
      <c r="AC554" s="14">
        <f t="shared" si="248"/>
        <v>0.125</v>
      </c>
      <c r="AD554" s="14">
        <f t="shared" si="249"/>
        <v>0</v>
      </c>
      <c r="AE554" s="14">
        <f t="shared" si="250"/>
        <v>0</v>
      </c>
      <c r="AF554" s="14">
        <f t="shared" si="251"/>
        <v>0</v>
      </c>
      <c r="AG554" s="14">
        <f t="shared" si="252"/>
        <v>0</v>
      </c>
      <c r="AH554" s="14">
        <f t="shared" si="253"/>
        <v>0</v>
      </c>
      <c r="AI554" s="14">
        <f t="shared" si="254"/>
        <v>0</v>
      </c>
      <c r="AJ554" s="14">
        <f t="shared" si="255"/>
        <v>0</v>
      </c>
      <c r="AK554" s="14">
        <f t="shared" si="256"/>
        <v>0</v>
      </c>
      <c r="AL554" s="14">
        <f t="shared" si="257"/>
        <v>0</v>
      </c>
      <c r="AM554" s="14">
        <f t="shared" si="258"/>
        <v>0</v>
      </c>
      <c r="AN554" s="14">
        <f t="shared" si="259"/>
        <v>0</v>
      </c>
      <c r="AO554" s="14">
        <f t="shared" si="260"/>
        <v>0.02</v>
      </c>
      <c r="AP554" s="14">
        <f t="shared" si="261"/>
        <v>0</v>
      </c>
      <c r="AQ554" s="25">
        <f t="shared" si="265"/>
        <v>0.14499999999999999</v>
      </c>
      <c r="AR554" s="27">
        <f t="shared" si="266"/>
        <v>10606.897499999999</v>
      </c>
      <c r="AS554" s="27">
        <f t="shared" si="267"/>
        <v>0</v>
      </c>
      <c r="AT554" s="27">
        <f t="shared" si="268"/>
        <v>1697.1035999999999</v>
      </c>
      <c r="AU554" s="30"/>
      <c r="AV554" s="30"/>
      <c r="AW554" s="30">
        <f t="shared" si="274"/>
        <v>10182.621599999999</v>
      </c>
      <c r="AX554" s="36">
        <f t="shared" si="262"/>
        <v>-10606.897499999999</v>
      </c>
      <c r="AY554" s="36">
        <f t="shared" si="263"/>
        <v>0</v>
      </c>
      <c r="AZ554" s="36">
        <f t="shared" si="264"/>
        <v>8485.5179999999982</v>
      </c>
    </row>
    <row r="555" spans="1:52" ht="14.45" x14ac:dyDescent="0.3">
      <c r="A555" s="5" t="s">
        <v>7</v>
      </c>
      <c r="B555" s="12" t="s">
        <v>598</v>
      </c>
      <c r="C555" s="12"/>
      <c r="D555" s="2" t="s">
        <v>675</v>
      </c>
      <c r="E555" s="2" t="s">
        <v>674</v>
      </c>
      <c r="F555" s="2" t="s">
        <v>16</v>
      </c>
      <c r="G555" s="2" t="s">
        <v>631</v>
      </c>
      <c r="H555" s="2" t="s">
        <v>13</v>
      </c>
      <c r="I555" s="18">
        <v>1220000</v>
      </c>
      <c r="J555" s="18">
        <v>96738.560000000012</v>
      </c>
      <c r="K555" s="18">
        <v>84303.75</v>
      </c>
      <c r="L555" s="18">
        <v>12434.809999999998</v>
      </c>
      <c r="M555" s="18"/>
      <c r="N555" s="18">
        <v>10537.98</v>
      </c>
      <c r="O555" s="18"/>
      <c r="P555" s="18"/>
      <c r="Q555" s="18"/>
      <c r="R555" s="18"/>
      <c r="S555" s="18"/>
      <c r="T555" s="18"/>
      <c r="U555" s="18"/>
      <c r="V555" s="18"/>
      <c r="W555" s="18"/>
      <c r="X555" s="18"/>
      <c r="Y555" s="18"/>
      <c r="Z555" s="18">
        <v>1896.8299999999997</v>
      </c>
      <c r="AA555" s="18"/>
      <c r="AB555" s="14">
        <f t="shared" si="247"/>
        <v>0</v>
      </c>
      <c r="AC555" s="14">
        <f t="shared" si="248"/>
        <v>0.125</v>
      </c>
      <c r="AD555" s="14">
        <f t="shared" si="249"/>
        <v>0</v>
      </c>
      <c r="AE555" s="14">
        <f t="shared" si="250"/>
        <v>0</v>
      </c>
      <c r="AF555" s="14">
        <f t="shared" si="251"/>
        <v>0</v>
      </c>
      <c r="AG555" s="14">
        <f t="shared" si="252"/>
        <v>0</v>
      </c>
      <c r="AH555" s="14">
        <f t="shared" si="253"/>
        <v>0</v>
      </c>
      <c r="AI555" s="14">
        <f t="shared" si="254"/>
        <v>0</v>
      </c>
      <c r="AJ555" s="14">
        <f t="shared" si="255"/>
        <v>0</v>
      </c>
      <c r="AK555" s="14">
        <f t="shared" si="256"/>
        <v>0</v>
      </c>
      <c r="AL555" s="14">
        <f t="shared" si="257"/>
        <v>0</v>
      </c>
      <c r="AM555" s="14">
        <f t="shared" si="258"/>
        <v>0</v>
      </c>
      <c r="AN555" s="14">
        <f t="shared" si="259"/>
        <v>0</v>
      </c>
      <c r="AO555" s="14">
        <f t="shared" si="260"/>
        <v>0.02</v>
      </c>
      <c r="AP555" s="14">
        <f t="shared" si="261"/>
        <v>0</v>
      </c>
      <c r="AQ555" s="25">
        <f t="shared" si="265"/>
        <v>0.14499999999999999</v>
      </c>
      <c r="AR555" s="27">
        <f t="shared" si="266"/>
        <v>10537.96875</v>
      </c>
      <c r="AS555" s="27">
        <f t="shared" si="267"/>
        <v>0</v>
      </c>
      <c r="AT555" s="27">
        <f t="shared" si="268"/>
        <v>1686.075</v>
      </c>
      <c r="AU555" s="30"/>
      <c r="AV555" s="30"/>
      <c r="AW555" s="30">
        <f t="shared" si="274"/>
        <v>10116.449999999999</v>
      </c>
      <c r="AX555" s="36">
        <f t="shared" si="262"/>
        <v>-10537.96875</v>
      </c>
      <c r="AY555" s="36">
        <f t="shared" si="263"/>
        <v>0</v>
      </c>
      <c r="AZ555" s="36">
        <f t="shared" si="264"/>
        <v>8430.3749999999982</v>
      </c>
    </row>
    <row r="556" spans="1:52" ht="14.45" x14ac:dyDescent="0.3">
      <c r="A556" s="5" t="s">
        <v>7</v>
      </c>
      <c r="B556" s="12" t="s">
        <v>598</v>
      </c>
      <c r="C556" s="12"/>
      <c r="D556" s="2" t="s">
        <v>676</v>
      </c>
      <c r="E556" s="2" t="s">
        <v>674</v>
      </c>
      <c r="F556" s="2" t="s">
        <v>16</v>
      </c>
      <c r="G556" s="2" t="s">
        <v>631</v>
      </c>
      <c r="H556" s="2" t="s">
        <v>13</v>
      </c>
      <c r="I556" s="18">
        <v>24280000</v>
      </c>
      <c r="J556" s="18">
        <v>1005794.0099999999</v>
      </c>
      <c r="K556" s="18">
        <v>876508.76</v>
      </c>
      <c r="L556" s="18">
        <v>129285.24999999999</v>
      </c>
      <c r="M556" s="18"/>
      <c r="N556" s="18">
        <v>109563.72000000003</v>
      </c>
      <c r="O556" s="18"/>
      <c r="P556" s="18"/>
      <c r="Q556" s="18"/>
      <c r="R556" s="18"/>
      <c r="S556" s="18"/>
      <c r="T556" s="18"/>
      <c r="U556" s="18"/>
      <c r="V556" s="18"/>
      <c r="W556" s="18"/>
      <c r="X556" s="18"/>
      <c r="Y556" s="18"/>
      <c r="Z556" s="18">
        <v>19721.530000000002</v>
      </c>
      <c r="AA556" s="18"/>
      <c r="AB556" s="14">
        <f t="shared" si="247"/>
        <v>0</v>
      </c>
      <c r="AC556" s="14">
        <f t="shared" si="248"/>
        <v>0.125</v>
      </c>
      <c r="AD556" s="14">
        <f t="shared" si="249"/>
        <v>0</v>
      </c>
      <c r="AE556" s="14">
        <f t="shared" si="250"/>
        <v>0</v>
      </c>
      <c r="AF556" s="14">
        <f t="shared" si="251"/>
        <v>0</v>
      </c>
      <c r="AG556" s="14">
        <f t="shared" si="252"/>
        <v>0</v>
      </c>
      <c r="AH556" s="14">
        <f t="shared" si="253"/>
        <v>0</v>
      </c>
      <c r="AI556" s="14">
        <f t="shared" si="254"/>
        <v>0</v>
      </c>
      <c r="AJ556" s="14">
        <f t="shared" si="255"/>
        <v>0</v>
      </c>
      <c r="AK556" s="14">
        <f t="shared" si="256"/>
        <v>0</v>
      </c>
      <c r="AL556" s="14">
        <f t="shared" si="257"/>
        <v>0</v>
      </c>
      <c r="AM556" s="14">
        <f t="shared" si="258"/>
        <v>0</v>
      </c>
      <c r="AN556" s="14">
        <f t="shared" si="259"/>
        <v>0</v>
      </c>
      <c r="AO556" s="14">
        <f t="shared" si="260"/>
        <v>0.02</v>
      </c>
      <c r="AP556" s="14">
        <f t="shared" si="261"/>
        <v>0</v>
      </c>
      <c r="AQ556" s="25">
        <f t="shared" si="265"/>
        <v>0.14499999999999999</v>
      </c>
      <c r="AR556" s="27">
        <f t="shared" si="266"/>
        <v>109563.595</v>
      </c>
      <c r="AS556" s="27">
        <f t="shared" si="267"/>
        <v>0</v>
      </c>
      <c r="AT556" s="27">
        <f t="shared" si="268"/>
        <v>17530.175200000001</v>
      </c>
      <c r="AU556" s="30"/>
      <c r="AV556" s="30"/>
      <c r="AW556" s="30">
        <f t="shared" si="274"/>
        <v>105181.0512</v>
      </c>
      <c r="AX556" s="36">
        <f t="shared" si="262"/>
        <v>-109563.595</v>
      </c>
      <c r="AY556" s="36">
        <f t="shared" si="263"/>
        <v>0</v>
      </c>
      <c r="AZ556" s="36">
        <f t="shared" si="264"/>
        <v>87650.876000000004</v>
      </c>
    </row>
    <row r="557" spans="1:52" ht="14.45" x14ac:dyDescent="0.3">
      <c r="A557" s="5" t="s">
        <v>7</v>
      </c>
      <c r="B557" s="12" t="s">
        <v>598</v>
      </c>
      <c r="C557" s="12"/>
      <c r="D557" s="2" t="s">
        <v>677</v>
      </c>
      <c r="E557" s="2" t="s">
        <v>674</v>
      </c>
      <c r="F557" s="2" t="s">
        <v>16</v>
      </c>
      <c r="G557" s="2" t="s">
        <v>631</v>
      </c>
      <c r="H557" s="2" t="s">
        <v>13</v>
      </c>
      <c r="I557" s="18">
        <v>24370000</v>
      </c>
      <c r="J557" s="18">
        <v>1009514.4499999996</v>
      </c>
      <c r="K557" s="18">
        <v>879751.0299999998</v>
      </c>
      <c r="L557" s="18">
        <v>129763.42000000001</v>
      </c>
      <c r="M557" s="18"/>
      <c r="N557" s="18">
        <v>109968.93000000001</v>
      </c>
      <c r="O557" s="18"/>
      <c r="P557" s="18"/>
      <c r="Q557" s="18"/>
      <c r="R557" s="18"/>
      <c r="S557" s="18"/>
      <c r="T557" s="18"/>
      <c r="U557" s="18"/>
      <c r="V557" s="18"/>
      <c r="W557" s="18"/>
      <c r="X557" s="18"/>
      <c r="Y557" s="18"/>
      <c r="Z557" s="18">
        <v>19794.490000000002</v>
      </c>
      <c r="AA557" s="18"/>
      <c r="AB557" s="14">
        <f t="shared" si="247"/>
        <v>0</v>
      </c>
      <c r="AC557" s="14">
        <f t="shared" si="248"/>
        <v>0.125</v>
      </c>
      <c r="AD557" s="14">
        <f t="shared" si="249"/>
        <v>0</v>
      </c>
      <c r="AE557" s="14">
        <f t="shared" si="250"/>
        <v>0</v>
      </c>
      <c r="AF557" s="14">
        <f t="shared" si="251"/>
        <v>0</v>
      </c>
      <c r="AG557" s="14">
        <f t="shared" si="252"/>
        <v>0</v>
      </c>
      <c r="AH557" s="14">
        <f t="shared" si="253"/>
        <v>0</v>
      </c>
      <c r="AI557" s="14">
        <f t="shared" si="254"/>
        <v>0</v>
      </c>
      <c r="AJ557" s="14">
        <f t="shared" si="255"/>
        <v>0</v>
      </c>
      <c r="AK557" s="14">
        <f t="shared" si="256"/>
        <v>0</v>
      </c>
      <c r="AL557" s="14">
        <f t="shared" si="257"/>
        <v>0</v>
      </c>
      <c r="AM557" s="14">
        <f t="shared" si="258"/>
        <v>0</v>
      </c>
      <c r="AN557" s="14">
        <f t="shared" si="259"/>
        <v>0</v>
      </c>
      <c r="AO557" s="14">
        <f t="shared" si="260"/>
        <v>0.02</v>
      </c>
      <c r="AP557" s="14">
        <f t="shared" si="261"/>
        <v>0</v>
      </c>
      <c r="AQ557" s="25">
        <f t="shared" si="265"/>
        <v>0.14499999999999999</v>
      </c>
      <c r="AR557" s="27">
        <f t="shared" si="266"/>
        <v>109968.87874999997</v>
      </c>
      <c r="AS557" s="27">
        <f t="shared" si="267"/>
        <v>0</v>
      </c>
      <c r="AT557" s="27">
        <f t="shared" si="268"/>
        <v>17595.020599999996</v>
      </c>
      <c r="AU557" s="30"/>
      <c r="AV557" s="30"/>
      <c r="AW557" s="30">
        <f t="shared" si="274"/>
        <v>105570.12359999998</v>
      </c>
      <c r="AX557" s="36">
        <f t="shared" si="262"/>
        <v>-109968.87874999997</v>
      </c>
      <c r="AY557" s="36">
        <f t="shared" si="263"/>
        <v>0</v>
      </c>
      <c r="AZ557" s="36">
        <f t="shared" si="264"/>
        <v>87975.102999999974</v>
      </c>
    </row>
    <row r="558" spans="1:52" ht="14.45" x14ac:dyDescent="0.3">
      <c r="A558" s="5" t="s">
        <v>7</v>
      </c>
      <c r="B558" s="12" t="s">
        <v>598</v>
      </c>
      <c r="C558" s="12"/>
      <c r="D558" s="2" t="s">
        <v>678</v>
      </c>
      <c r="E558" s="2" t="s">
        <v>34</v>
      </c>
      <c r="F558" s="2" t="s">
        <v>11</v>
      </c>
      <c r="G558" s="2" t="s">
        <v>35</v>
      </c>
      <c r="H558" s="2" t="s">
        <v>13</v>
      </c>
      <c r="I558" s="18">
        <v>759000</v>
      </c>
      <c r="J558" s="18">
        <v>341548.88</v>
      </c>
      <c r="K558" s="18">
        <v>303599</v>
      </c>
      <c r="L558" s="18">
        <v>37949.880000000005</v>
      </c>
      <c r="M558" s="18"/>
      <c r="N558" s="18">
        <v>37949.880000000005</v>
      </c>
      <c r="O558" s="18"/>
      <c r="P558" s="18"/>
      <c r="Q558" s="18"/>
      <c r="R558" s="18"/>
      <c r="S558" s="18"/>
      <c r="T558" s="18"/>
      <c r="U558" s="18"/>
      <c r="V558" s="18"/>
      <c r="W558" s="18"/>
      <c r="X558" s="18"/>
      <c r="Y558" s="18"/>
      <c r="Z558" s="18"/>
      <c r="AA558" s="18"/>
      <c r="AB558" s="14">
        <f t="shared" si="247"/>
        <v>0</v>
      </c>
      <c r="AC558" s="14">
        <f t="shared" si="248"/>
        <v>0.125</v>
      </c>
      <c r="AD558" s="14">
        <f t="shared" si="249"/>
        <v>0</v>
      </c>
      <c r="AE558" s="14">
        <f t="shared" si="250"/>
        <v>0</v>
      </c>
      <c r="AF558" s="14">
        <f t="shared" si="251"/>
        <v>0</v>
      </c>
      <c r="AG558" s="14">
        <f t="shared" si="252"/>
        <v>0</v>
      </c>
      <c r="AH558" s="14">
        <f t="shared" si="253"/>
        <v>0</v>
      </c>
      <c r="AI558" s="14">
        <f t="shared" si="254"/>
        <v>0</v>
      </c>
      <c r="AJ558" s="14">
        <f t="shared" si="255"/>
        <v>0</v>
      </c>
      <c r="AK558" s="14">
        <f t="shared" si="256"/>
        <v>0</v>
      </c>
      <c r="AL558" s="14">
        <f t="shared" si="257"/>
        <v>0</v>
      </c>
      <c r="AM558" s="14">
        <f t="shared" si="258"/>
        <v>0</v>
      </c>
      <c r="AN558" s="14">
        <f t="shared" si="259"/>
        <v>0</v>
      </c>
      <c r="AO558" s="14">
        <f t="shared" si="260"/>
        <v>0</v>
      </c>
      <c r="AP558" s="14">
        <f t="shared" si="261"/>
        <v>0</v>
      </c>
      <c r="AQ558" s="25">
        <f t="shared" si="265"/>
        <v>0.125</v>
      </c>
      <c r="AR558" s="27">
        <f t="shared" si="266"/>
        <v>37949.875</v>
      </c>
      <c r="AS558" s="27">
        <f t="shared" si="267"/>
        <v>0</v>
      </c>
      <c r="AT558" s="27">
        <f t="shared" si="268"/>
        <v>0</v>
      </c>
      <c r="AU558" s="30">
        <f t="shared" ref="AU558:AU561" si="275">K558*$AU$2</f>
        <v>18215.939999999999</v>
      </c>
      <c r="AV558" s="30">
        <f t="shared" ref="AV558:AV561" si="276">K558*$AV$2</f>
        <v>18215.939999999999</v>
      </c>
      <c r="AW558" s="30"/>
      <c r="AX558" s="36">
        <f t="shared" si="262"/>
        <v>-19733.935000000001</v>
      </c>
      <c r="AY558" s="36">
        <f t="shared" si="263"/>
        <v>18215.939999999999</v>
      </c>
      <c r="AZ558" s="36">
        <f t="shared" si="264"/>
        <v>0</v>
      </c>
    </row>
    <row r="559" spans="1:52" ht="14.45" x14ac:dyDescent="0.3">
      <c r="A559" s="5" t="s">
        <v>7</v>
      </c>
      <c r="B559" s="12" t="s">
        <v>598</v>
      </c>
      <c r="C559" s="12"/>
      <c r="D559" s="2" t="s">
        <v>679</v>
      </c>
      <c r="E559" s="2" t="s">
        <v>34</v>
      </c>
      <c r="F559" s="2" t="s">
        <v>11</v>
      </c>
      <c r="G559" s="2" t="s">
        <v>35</v>
      </c>
      <c r="H559" s="2" t="s">
        <v>13</v>
      </c>
      <c r="I559" s="18">
        <v>742200</v>
      </c>
      <c r="J559" s="18">
        <v>626230.13</v>
      </c>
      <c r="K559" s="18">
        <v>556649</v>
      </c>
      <c r="L559" s="18">
        <v>69581.13</v>
      </c>
      <c r="M559" s="18"/>
      <c r="N559" s="18">
        <v>69581.13</v>
      </c>
      <c r="O559" s="18"/>
      <c r="P559" s="18"/>
      <c r="Q559" s="18"/>
      <c r="R559" s="18"/>
      <c r="S559" s="18"/>
      <c r="T559" s="18"/>
      <c r="U559" s="18"/>
      <c r="V559" s="18"/>
      <c r="W559" s="18"/>
      <c r="X559" s="18"/>
      <c r="Y559" s="18"/>
      <c r="Z559" s="18"/>
      <c r="AA559" s="18"/>
      <c r="AB559" s="14">
        <f t="shared" si="247"/>
        <v>0</v>
      </c>
      <c r="AC559" s="14">
        <f t="shared" si="248"/>
        <v>0.125</v>
      </c>
      <c r="AD559" s="14">
        <f t="shared" si="249"/>
        <v>0</v>
      </c>
      <c r="AE559" s="14">
        <f t="shared" si="250"/>
        <v>0</v>
      </c>
      <c r="AF559" s="14">
        <f t="shared" si="251"/>
        <v>0</v>
      </c>
      <c r="AG559" s="14">
        <f t="shared" si="252"/>
        <v>0</v>
      </c>
      <c r="AH559" s="14">
        <f t="shared" si="253"/>
        <v>0</v>
      </c>
      <c r="AI559" s="14">
        <f t="shared" si="254"/>
        <v>0</v>
      </c>
      <c r="AJ559" s="14">
        <f t="shared" si="255"/>
        <v>0</v>
      </c>
      <c r="AK559" s="14">
        <f t="shared" si="256"/>
        <v>0</v>
      </c>
      <c r="AL559" s="14">
        <f t="shared" si="257"/>
        <v>0</v>
      </c>
      <c r="AM559" s="14">
        <f t="shared" si="258"/>
        <v>0</v>
      </c>
      <c r="AN559" s="14">
        <f t="shared" si="259"/>
        <v>0</v>
      </c>
      <c r="AO559" s="14">
        <f t="shared" si="260"/>
        <v>0</v>
      </c>
      <c r="AP559" s="14">
        <f t="shared" si="261"/>
        <v>0</v>
      </c>
      <c r="AQ559" s="25">
        <f t="shared" si="265"/>
        <v>0.125</v>
      </c>
      <c r="AR559" s="27">
        <f t="shared" si="266"/>
        <v>69581.125</v>
      </c>
      <c r="AS559" s="27">
        <f t="shared" si="267"/>
        <v>0</v>
      </c>
      <c r="AT559" s="27">
        <f t="shared" si="268"/>
        <v>0</v>
      </c>
      <c r="AU559" s="30">
        <f t="shared" si="275"/>
        <v>33398.94</v>
      </c>
      <c r="AV559" s="30">
        <f t="shared" si="276"/>
        <v>33398.94</v>
      </c>
      <c r="AW559" s="30"/>
      <c r="AX559" s="36">
        <f t="shared" si="262"/>
        <v>-36182.184999999998</v>
      </c>
      <c r="AY559" s="36">
        <f t="shared" si="263"/>
        <v>33398.94</v>
      </c>
      <c r="AZ559" s="36">
        <f t="shared" si="264"/>
        <v>0</v>
      </c>
    </row>
    <row r="560" spans="1:52" ht="14.45" x14ac:dyDescent="0.3">
      <c r="A560" s="5" t="s">
        <v>7</v>
      </c>
      <c r="B560" s="12" t="s">
        <v>598</v>
      </c>
      <c r="C560" s="12"/>
      <c r="D560" s="2" t="s">
        <v>680</v>
      </c>
      <c r="E560" s="2" t="s">
        <v>34</v>
      </c>
      <c r="F560" s="2" t="s">
        <v>11</v>
      </c>
      <c r="G560" s="2" t="s">
        <v>35</v>
      </c>
      <c r="H560" s="2" t="s">
        <v>13</v>
      </c>
      <c r="I560" s="18">
        <v>4712000</v>
      </c>
      <c r="J560" s="18">
        <v>1431266.6299999997</v>
      </c>
      <c r="K560" s="18">
        <v>1272237</v>
      </c>
      <c r="L560" s="18">
        <v>159029.63</v>
      </c>
      <c r="M560" s="18"/>
      <c r="N560" s="18">
        <v>159029.63</v>
      </c>
      <c r="O560" s="18"/>
      <c r="P560" s="18"/>
      <c r="Q560" s="18"/>
      <c r="R560" s="18"/>
      <c r="S560" s="18"/>
      <c r="T560" s="18"/>
      <c r="U560" s="18"/>
      <c r="V560" s="18"/>
      <c r="W560" s="18"/>
      <c r="X560" s="18"/>
      <c r="Y560" s="18"/>
      <c r="Z560" s="18"/>
      <c r="AA560" s="18"/>
      <c r="AB560" s="14">
        <f t="shared" si="247"/>
        <v>0</v>
      </c>
      <c r="AC560" s="14">
        <f t="shared" si="248"/>
        <v>0.125</v>
      </c>
      <c r="AD560" s="14">
        <f t="shared" si="249"/>
        <v>0</v>
      </c>
      <c r="AE560" s="14">
        <f t="shared" si="250"/>
        <v>0</v>
      </c>
      <c r="AF560" s="14">
        <f t="shared" si="251"/>
        <v>0</v>
      </c>
      <c r="AG560" s="14">
        <f t="shared" si="252"/>
        <v>0</v>
      </c>
      <c r="AH560" s="14">
        <f t="shared" si="253"/>
        <v>0</v>
      </c>
      <c r="AI560" s="14">
        <f t="shared" si="254"/>
        <v>0</v>
      </c>
      <c r="AJ560" s="14">
        <f t="shared" si="255"/>
        <v>0</v>
      </c>
      <c r="AK560" s="14">
        <f t="shared" si="256"/>
        <v>0</v>
      </c>
      <c r="AL560" s="14">
        <f t="shared" si="257"/>
        <v>0</v>
      </c>
      <c r="AM560" s="14">
        <f t="shared" si="258"/>
        <v>0</v>
      </c>
      <c r="AN560" s="14">
        <f t="shared" si="259"/>
        <v>0</v>
      </c>
      <c r="AO560" s="14">
        <f t="shared" si="260"/>
        <v>0</v>
      </c>
      <c r="AP560" s="14">
        <f t="shared" si="261"/>
        <v>0</v>
      </c>
      <c r="AQ560" s="25">
        <f t="shared" si="265"/>
        <v>0.125</v>
      </c>
      <c r="AR560" s="27">
        <f t="shared" si="266"/>
        <v>159029.625</v>
      </c>
      <c r="AS560" s="27">
        <f t="shared" si="267"/>
        <v>0</v>
      </c>
      <c r="AT560" s="27">
        <f t="shared" si="268"/>
        <v>0</v>
      </c>
      <c r="AU560" s="30">
        <f t="shared" si="275"/>
        <v>76334.22</v>
      </c>
      <c r="AV560" s="30">
        <f t="shared" si="276"/>
        <v>76334.22</v>
      </c>
      <c r="AW560" s="30"/>
      <c r="AX560" s="36">
        <f t="shared" si="262"/>
        <v>-82695.404999999999</v>
      </c>
      <c r="AY560" s="36">
        <f t="shared" si="263"/>
        <v>76334.22</v>
      </c>
      <c r="AZ560" s="36">
        <f t="shared" si="264"/>
        <v>0</v>
      </c>
    </row>
    <row r="561" spans="1:52" ht="14.45" x14ac:dyDescent="0.3">
      <c r="A561" s="5" t="s">
        <v>7</v>
      </c>
      <c r="B561" s="12" t="s">
        <v>598</v>
      </c>
      <c r="C561" s="12"/>
      <c r="D561" s="2" t="s">
        <v>681</v>
      </c>
      <c r="E561" s="2" t="s">
        <v>34</v>
      </c>
      <c r="F561" s="2" t="s">
        <v>11</v>
      </c>
      <c r="G561" s="2" t="s">
        <v>35</v>
      </c>
      <c r="H561" s="2" t="s">
        <v>13</v>
      </c>
      <c r="I561" s="18">
        <v>4687000</v>
      </c>
      <c r="J561" s="18">
        <v>2636440.89</v>
      </c>
      <c r="K561" s="18">
        <v>2343503</v>
      </c>
      <c r="L561" s="18">
        <v>292937.89</v>
      </c>
      <c r="M561" s="18"/>
      <c r="N561" s="18">
        <v>292937.89</v>
      </c>
      <c r="O561" s="18"/>
      <c r="P561" s="18"/>
      <c r="Q561" s="18"/>
      <c r="R561" s="18"/>
      <c r="S561" s="18"/>
      <c r="T561" s="18"/>
      <c r="U561" s="18"/>
      <c r="V561" s="18"/>
      <c r="W561" s="18"/>
      <c r="X561" s="18"/>
      <c r="Y561" s="18"/>
      <c r="Z561" s="18"/>
      <c r="AA561" s="18"/>
      <c r="AB561" s="14">
        <f t="shared" si="247"/>
        <v>0</v>
      </c>
      <c r="AC561" s="14">
        <f t="shared" si="248"/>
        <v>0.125</v>
      </c>
      <c r="AD561" s="14">
        <f t="shared" si="249"/>
        <v>0</v>
      </c>
      <c r="AE561" s="14">
        <f t="shared" si="250"/>
        <v>0</v>
      </c>
      <c r="AF561" s="14">
        <f t="shared" si="251"/>
        <v>0</v>
      </c>
      <c r="AG561" s="14">
        <f t="shared" si="252"/>
        <v>0</v>
      </c>
      <c r="AH561" s="14">
        <f t="shared" si="253"/>
        <v>0</v>
      </c>
      <c r="AI561" s="14">
        <f t="shared" si="254"/>
        <v>0</v>
      </c>
      <c r="AJ561" s="14">
        <f t="shared" si="255"/>
        <v>0</v>
      </c>
      <c r="AK561" s="14">
        <f t="shared" si="256"/>
        <v>0</v>
      </c>
      <c r="AL561" s="14">
        <f t="shared" si="257"/>
        <v>0</v>
      </c>
      <c r="AM561" s="14">
        <f t="shared" si="258"/>
        <v>0</v>
      </c>
      <c r="AN561" s="14">
        <f t="shared" si="259"/>
        <v>0</v>
      </c>
      <c r="AO561" s="14">
        <f t="shared" si="260"/>
        <v>0</v>
      </c>
      <c r="AP561" s="14">
        <f t="shared" si="261"/>
        <v>0</v>
      </c>
      <c r="AQ561" s="25">
        <f t="shared" si="265"/>
        <v>0.125</v>
      </c>
      <c r="AR561" s="27">
        <f t="shared" si="266"/>
        <v>292937.875</v>
      </c>
      <c r="AS561" s="27">
        <f t="shared" si="267"/>
        <v>0</v>
      </c>
      <c r="AT561" s="27">
        <f t="shared" si="268"/>
        <v>0</v>
      </c>
      <c r="AU561" s="30">
        <f t="shared" si="275"/>
        <v>140610.18</v>
      </c>
      <c r="AV561" s="30">
        <f t="shared" si="276"/>
        <v>140610.18</v>
      </c>
      <c r="AW561" s="30"/>
      <c r="AX561" s="36">
        <f t="shared" si="262"/>
        <v>-152327.69500000001</v>
      </c>
      <c r="AY561" s="36">
        <f t="shared" si="263"/>
        <v>140610.18</v>
      </c>
      <c r="AZ561" s="36">
        <f t="shared" si="264"/>
        <v>0</v>
      </c>
    </row>
    <row r="562" spans="1:52" ht="14.45" x14ac:dyDescent="0.3">
      <c r="A562" s="5" t="s">
        <v>7</v>
      </c>
      <c r="B562" s="12" t="s">
        <v>598</v>
      </c>
      <c r="C562" s="12"/>
      <c r="D562" s="2" t="s">
        <v>682</v>
      </c>
      <c r="E562" s="2" t="s">
        <v>683</v>
      </c>
      <c r="F562" s="2" t="s">
        <v>16</v>
      </c>
      <c r="G562" s="2" t="s">
        <v>17</v>
      </c>
      <c r="H562" s="2" t="s">
        <v>13</v>
      </c>
      <c r="I562" s="18">
        <v>22900</v>
      </c>
      <c r="J562" s="18">
        <v>22774</v>
      </c>
      <c r="K562" s="18">
        <v>22327.45</v>
      </c>
      <c r="L562" s="18">
        <v>446.55</v>
      </c>
      <c r="M562" s="18"/>
      <c r="N562" s="18"/>
      <c r="O562" s="18"/>
      <c r="P562" s="18"/>
      <c r="Q562" s="18"/>
      <c r="R562" s="18"/>
      <c r="S562" s="18"/>
      <c r="T562" s="18"/>
      <c r="U562" s="18"/>
      <c r="V562" s="18"/>
      <c r="W562" s="18"/>
      <c r="X562" s="18"/>
      <c r="Y562" s="18"/>
      <c r="Z562" s="18">
        <v>446.55</v>
      </c>
      <c r="AA562" s="18"/>
      <c r="AB562" s="14">
        <f t="shared" si="247"/>
        <v>0</v>
      </c>
      <c r="AC562" s="14">
        <f t="shared" si="248"/>
        <v>0</v>
      </c>
      <c r="AD562" s="14">
        <f t="shared" si="249"/>
        <v>0</v>
      </c>
      <c r="AE562" s="14">
        <f t="shared" si="250"/>
        <v>0</v>
      </c>
      <c r="AF562" s="14">
        <f t="shared" si="251"/>
        <v>0</v>
      </c>
      <c r="AG562" s="14">
        <f t="shared" si="252"/>
        <v>0</v>
      </c>
      <c r="AH562" s="14">
        <f t="shared" si="253"/>
        <v>0</v>
      </c>
      <c r="AI562" s="14">
        <f t="shared" si="254"/>
        <v>0</v>
      </c>
      <c r="AJ562" s="14">
        <f t="shared" si="255"/>
        <v>0</v>
      </c>
      <c r="AK562" s="14">
        <f t="shared" si="256"/>
        <v>0</v>
      </c>
      <c r="AL562" s="14">
        <f t="shared" si="257"/>
        <v>0</v>
      </c>
      <c r="AM562" s="14">
        <f t="shared" si="258"/>
        <v>0</v>
      </c>
      <c r="AN562" s="14">
        <f t="shared" si="259"/>
        <v>0</v>
      </c>
      <c r="AO562" s="14">
        <f t="shared" si="260"/>
        <v>0.02</v>
      </c>
      <c r="AP562" s="14">
        <f t="shared" si="261"/>
        <v>0</v>
      </c>
      <c r="AQ562" s="25">
        <f t="shared" si="265"/>
        <v>0.02</v>
      </c>
      <c r="AR562" s="27">
        <f t="shared" si="266"/>
        <v>0</v>
      </c>
      <c r="AS562" s="27">
        <f t="shared" si="267"/>
        <v>0</v>
      </c>
      <c r="AT562" s="27">
        <f t="shared" si="268"/>
        <v>446.54900000000004</v>
      </c>
      <c r="AU562" s="30"/>
      <c r="AV562" s="30"/>
      <c r="AW562" s="30">
        <f>K562*$AU$1</f>
        <v>2679.2939999999999</v>
      </c>
      <c r="AX562" s="36">
        <f t="shared" si="262"/>
        <v>0</v>
      </c>
      <c r="AY562" s="36">
        <f t="shared" si="263"/>
        <v>0</v>
      </c>
      <c r="AZ562" s="36">
        <f t="shared" si="264"/>
        <v>2232.7449999999999</v>
      </c>
    </row>
    <row r="563" spans="1:52" ht="14.45" x14ac:dyDescent="0.3">
      <c r="A563" s="5" t="s">
        <v>7</v>
      </c>
      <c r="B563" s="12" t="s">
        <v>598</v>
      </c>
      <c r="C563" s="12"/>
      <c r="D563" s="2" t="s">
        <v>684</v>
      </c>
      <c r="E563" s="2" t="s">
        <v>34</v>
      </c>
      <c r="F563" s="2" t="s">
        <v>11</v>
      </c>
      <c r="G563" s="2" t="s">
        <v>35</v>
      </c>
      <c r="H563" s="2" t="s">
        <v>13</v>
      </c>
      <c r="I563" s="18">
        <v>35652</v>
      </c>
      <c r="J563" s="18">
        <v>27791.660000000003</v>
      </c>
      <c r="K563" s="18">
        <v>24703.700000000004</v>
      </c>
      <c r="L563" s="18">
        <v>3087.9599999999996</v>
      </c>
      <c r="M563" s="18"/>
      <c r="N563" s="18">
        <v>3087.9599999999996</v>
      </c>
      <c r="O563" s="18"/>
      <c r="P563" s="18"/>
      <c r="Q563" s="18"/>
      <c r="R563" s="18"/>
      <c r="S563" s="18"/>
      <c r="T563" s="18"/>
      <c r="U563" s="18"/>
      <c r="V563" s="18"/>
      <c r="W563" s="18"/>
      <c r="X563" s="18"/>
      <c r="Y563" s="18"/>
      <c r="Z563" s="18"/>
      <c r="AA563" s="18"/>
      <c r="AB563" s="14">
        <f t="shared" si="247"/>
        <v>0</v>
      </c>
      <c r="AC563" s="14">
        <f t="shared" si="248"/>
        <v>0.125</v>
      </c>
      <c r="AD563" s="14">
        <f t="shared" si="249"/>
        <v>0</v>
      </c>
      <c r="AE563" s="14">
        <f t="shared" si="250"/>
        <v>0</v>
      </c>
      <c r="AF563" s="14">
        <f t="shared" si="251"/>
        <v>0</v>
      </c>
      <c r="AG563" s="14">
        <f t="shared" si="252"/>
        <v>0</v>
      </c>
      <c r="AH563" s="14">
        <f t="shared" si="253"/>
        <v>0</v>
      </c>
      <c r="AI563" s="14">
        <f t="shared" si="254"/>
        <v>0</v>
      </c>
      <c r="AJ563" s="14">
        <f t="shared" si="255"/>
        <v>0</v>
      </c>
      <c r="AK563" s="14">
        <f t="shared" si="256"/>
        <v>0</v>
      </c>
      <c r="AL563" s="14">
        <f t="shared" si="257"/>
        <v>0</v>
      </c>
      <c r="AM563" s="14">
        <f t="shared" si="258"/>
        <v>0</v>
      </c>
      <c r="AN563" s="14">
        <f t="shared" si="259"/>
        <v>0</v>
      </c>
      <c r="AO563" s="14">
        <f t="shared" si="260"/>
        <v>0</v>
      </c>
      <c r="AP563" s="14">
        <f t="shared" si="261"/>
        <v>0</v>
      </c>
      <c r="AQ563" s="25">
        <f t="shared" si="265"/>
        <v>0.125</v>
      </c>
      <c r="AR563" s="27">
        <f t="shared" si="266"/>
        <v>3087.9625000000005</v>
      </c>
      <c r="AS563" s="27">
        <f t="shared" si="267"/>
        <v>0</v>
      </c>
      <c r="AT563" s="27">
        <f t="shared" si="268"/>
        <v>0</v>
      </c>
      <c r="AU563" s="30">
        <f t="shared" ref="AU563:AU568" si="277">K563*$AU$2</f>
        <v>1482.2220000000002</v>
      </c>
      <c r="AV563" s="30">
        <f t="shared" ref="AV563:AV568" si="278">K563*$AV$2</f>
        <v>1482.2220000000002</v>
      </c>
      <c r="AW563" s="30"/>
      <c r="AX563" s="36">
        <f t="shared" si="262"/>
        <v>-1605.7405000000003</v>
      </c>
      <c r="AY563" s="36">
        <f t="shared" si="263"/>
        <v>1482.2220000000002</v>
      </c>
      <c r="AZ563" s="36">
        <f t="shared" si="264"/>
        <v>0</v>
      </c>
    </row>
    <row r="564" spans="1:52" ht="14.45" x14ac:dyDescent="0.3">
      <c r="A564" s="5" t="s">
        <v>7</v>
      </c>
      <c r="B564" s="12" t="s">
        <v>598</v>
      </c>
      <c r="C564" s="12"/>
      <c r="D564" s="2" t="s">
        <v>685</v>
      </c>
      <c r="E564" s="2" t="s">
        <v>34</v>
      </c>
      <c r="F564" s="2" t="s">
        <v>11</v>
      </c>
      <c r="G564" s="2" t="s">
        <v>35</v>
      </c>
      <c r="H564" s="2" t="s">
        <v>13</v>
      </c>
      <c r="I564" s="18">
        <v>7000</v>
      </c>
      <c r="J564" s="18">
        <v>5456.59</v>
      </c>
      <c r="K564" s="18">
        <v>4850.3</v>
      </c>
      <c r="L564" s="18">
        <v>606.29</v>
      </c>
      <c r="M564" s="18"/>
      <c r="N564" s="18">
        <v>606.29</v>
      </c>
      <c r="O564" s="18"/>
      <c r="P564" s="18"/>
      <c r="Q564" s="18"/>
      <c r="R564" s="18"/>
      <c r="S564" s="18"/>
      <c r="T564" s="18"/>
      <c r="U564" s="18"/>
      <c r="V564" s="18"/>
      <c r="W564" s="18"/>
      <c r="X564" s="18"/>
      <c r="Y564" s="18"/>
      <c r="Z564" s="18"/>
      <c r="AA564" s="18"/>
      <c r="AB564" s="14">
        <f t="shared" si="247"/>
        <v>0</v>
      </c>
      <c r="AC564" s="14">
        <f t="shared" si="248"/>
        <v>0.125</v>
      </c>
      <c r="AD564" s="14">
        <f t="shared" si="249"/>
        <v>0</v>
      </c>
      <c r="AE564" s="14">
        <f t="shared" si="250"/>
        <v>0</v>
      </c>
      <c r="AF564" s="14">
        <f t="shared" si="251"/>
        <v>0</v>
      </c>
      <c r="AG564" s="14">
        <f t="shared" si="252"/>
        <v>0</v>
      </c>
      <c r="AH564" s="14">
        <f t="shared" si="253"/>
        <v>0</v>
      </c>
      <c r="AI564" s="14">
        <f t="shared" si="254"/>
        <v>0</v>
      </c>
      <c r="AJ564" s="14">
        <f t="shared" si="255"/>
        <v>0</v>
      </c>
      <c r="AK564" s="14">
        <f t="shared" si="256"/>
        <v>0</v>
      </c>
      <c r="AL564" s="14">
        <f t="shared" si="257"/>
        <v>0</v>
      </c>
      <c r="AM564" s="14">
        <f t="shared" si="258"/>
        <v>0</v>
      </c>
      <c r="AN564" s="14">
        <f t="shared" si="259"/>
        <v>0</v>
      </c>
      <c r="AO564" s="14">
        <f t="shared" si="260"/>
        <v>0</v>
      </c>
      <c r="AP564" s="14">
        <f t="shared" si="261"/>
        <v>0</v>
      </c>
      <c r="AQ564" s="25">
        <f t="shared" si="265"/>
        <v>0.125</v>
      </c>
      <c r="AR564" s="27">
        <f t="shared" si="266"/>
        <v>606.28750000000002</v>
      </c>
      <c r="AS564" s="27">
        <f t="shared" si="267"/>
        <v>0</v>
      </c>
      <c r="AT564" s="27">
        <f t="shared" si="268"/>
        <v>0</v>
      </c>
      <c r="AU564" s="30">
        <f t="shared" si="277"/>
        <v>291.01799999999997</v>
      </c>
      <c r="AV564" s="30">
        <f t="shared" si="278"/>
        <v>291.01799999999997</v>
      </c>
      <c r="AW564" s="30"/>
      <c r="AX564" s="36">
        <f t="shared" si="262"/>
        <v>-315.26950000000005</v>
      </c>
      <c r="AY564" s="36">
        <f t="shared" si="263"/>
        <v>291.01799999999997</v>
      </c>
      <c r="AZ564" s="36">
        <f t="shared" si="264"/>
        <v>0</v>
      </c>
    </row>
    <row r="565" spans="1:52" ht="14.45" x14ac:dyDescent="0.3">
      <c r="A565" s="5" t="s">
        <v>7</v>
      </c>
      <c r="B565" s="12" t="s">
        <v>598</v>
      </c>
      <c r="C565" s="12"/>
      <c r="D565" s="2" t="s">
        <v>686</v>
      </c>
      <c r="E565" s="2" t="s">
        <v>34</v>
      </c>
      <c r="F565" s="2" t="s">
        <v>11</v>
      </c>
      <c r="G565" s="2" t="s">
        <v>35</v>
      </c>
      <c r="H565" s="2" t="s">
        <v>13</v>
      </c>
      <c r="I565" s="18">
        <v>781000</v>
      </c>
      <c r="J565" s="18">
        <v>237226.29</v>
      </c>
      <c r="K565" s="18">
        <v>210867.8</v>
      </c>
      <c r="L565" s="18">
        <v>26358.49</v>
      </c>
      <c r="M565" s="18"/>
      <c r="N565" s="18">
        <v>26358.49</v>
      </c>
      <c r="O565" s="18"/>
      <c r="P565" s="18"/>
      <c r="Q565" s="18"/>
      <c r="R565" s="18"/>
      <c r="S565" s="18"/>
      <c r="T565" s="18"/>
      <c r="U565" s="18"/>
      <c r="V565" s="18"/>
      <c r="W565" s="18"/>
      <c r="X565" s="18"/>
      <c r="Y565" s="18"/>
      <c r="Z565" s="18"/>
      <c r="AA565" s="18"/>
      <c r="AB565" s="14">
        <f t="shared" si="247"/>
        <v>0</v>
      </c>
      <c r="AC565" s="14">
        <f t="shared" si="248"/>
        <v>0.125</v>
      </c>
      <c r="AD565" s="14">
        <f t="shared" si="249"/>
        <v>0</v>
      </c>
      <c r="AE565" s="14">
        <f t="shared" si="250"/>
        <v>0</v>
      </c>
      <c r="AF565" s="14">
        <f t="shared" si="251"/>
        <v>0</v>
      </c>
      <c r="AG565" s="14">
        <f t="shared" si="252"/>
        <v>0</v>
      </c>
      <c r="AH565" s="14">
        <f t="shared" si="253"/>
        <v>0</v>
      </c>
      <c r="AI565" s="14">
        <f t="shared" si="254"/>
        <v>0</v>
      </c>
      <c r="AJ565" s="14">
        <f t="shared" si="255"/>
        <v>0</v>
      </c>
      <c r="AK565" s="14">
        <f t="shared" si="256"/>
        <v>0</v>
      </c>
      <c r="AL565" s="14">
        <f t="shared" si="257"/>
        <v>0</v>
      </c>
      <c r="AM565" s="14">
        <f t="shared" si="258"/>
        <v>0</v>
      </c>
      <c r="AN565" s="14">
        <f t="shared" si="259"/>
        <v>0</v>
      </c>
      <c r="AO565" s="14">
        <f t="shared" si="260"/>
        <v>0</v>
      </c>
      <c r="AP565" s="14">
        <f t="shared" si="261"/>
        <v>0</v>
      </c>
      <c r="AQ565" s="25">
        <f t="shared" si="265"/>
        <v>0.125</v>
      </c>
      <c r="AR565" s="27">
        <f t="shared" si="266"/>
        <v>26358.474999999999</v>
      </c>
      <c r="AS565" s="27">
        <f t="shared" si="267"/>
        <v>0</v>
      </c>
      <c r="AT565" s="27">
        <f t="shared" si="268"/>
        <v>0</v>
      </c>
      <c r="AU565" s="30">
        <f t="shared" si="277"/>
        <v>12652.067999999999</v>
      </c>
      <c r="AV565" s="30">
        <f t="shared" si="278"/>
        <v>12652.067999999999</v>
      </c>
      <c r="AW565" s="30"/>
      <c r="AX565" s="36">
        <f t="shared" si="262"/>
        <v>-13706.406999999999</v>
      </c>
      <c r="AY565" s="36">
        <f t="shared" si="263"/>
        <v>12652.067999999999</v>
      </c>
      <c r="AZ565" s="36">
        <f t="shared" si="264"/>
        <v>0</v>
      </c>
    </row>
    <row r="566" spans="1:52" ht="14.45" x14ac:dyDescent="0.3">
      <c r="A566" s="5" t="s">
        <v>7</v>
      </c>
      <c r="B566" s="12" t="s">
        <v>598</v>
      </c>
      <c r="C566" s="12"/>
      <c r="D566" s="2" t="s">
        <v>687</v>
      </c>
      <c r="E566" s="2" t="s">
        <v>34</v>
      </c>
      <c r="F566" s="2" t="s">
        <v>11</v>
      </c>
      <c r="G566" s="2" t="s">
        <v>35</v>
      </c>
      <c r="H566" s="2" t="s">
        <v>13</v>
      </c>
      <c r="I566" s="18">
        <v>781000</v>
      </c>
      <c r="J566" s="18">
        <v>439313.42000000004</v>
      </c>
      <c r="K566" s="18">
        <v>390500.8</v>
      </c>
      <c r="L566" s="18">
        <v>48812.62</v>
      </c>
      <c r="M566" s="18"/>
      <c r="N566" s="18">
        <v>48812.62</v>
      </c>
      <c r="O566" s="18"/>
      <c r="P566" s="18"/>
      <c r="Q566" s="18"/>
      <c r="R566" s="18"/>
      <c r="S566" s="18"/>
      <c r="T566" s="18"/>
      <c r="U566" s="18"/>
      <c r="V566" s="18"/>
      <c r="W566" s="18"/>
      <c r="X566" s="18"/>
      <c r="Y566" s="18"/>
      <c r="Z566" s="18"/>
      <c r="AA566" s="18"/>
      <c r="AB566" s="14">
        <f t="shared" si="247"/>
        <v>0</v>
      </c>
      <c r="AC566" s="14">
        <f t="shared" si="248"/>
        <v>0.125</v>
      </c>
      <c r="AD566" s="14">
        <f t="shared" si="249"/>
        <v>0</v>
      </c>
      <c r="AE566" s="14">
        <f t="shared" si="250"/>
        <v>0</v>
      </c>
      <c r="AF566" s="14">
        <f t="shared" si="251"/>
        <v>0</v>
      </c>
      <c r="AG566" s="14">
        <f t="shared" si="252"/>
        <v>0</v>
      </c>
      <c r="AH566" s="14">
        <f t="shared" si="253"/>
        <v>0</v>
      </c>
      <c r="AI566" s="14">
        <f t="shared" si="254"/>
        <v>0</v>
      </c>
      <c r="AJ566" s="14">
        <f t="shared" si="255"/>
        <v>0</v>
      </c>
      <c r="AK566" s="14">
        <f t="shared" si="256"/>
        <v>0</v>
      </c>
      <c r="AL566" s="14">
        <f t="shared" si="257"/>
        <v>0</v>
      </c>
      <c r="AM566" s="14">
        <f t="shared" si="258"/>
        <v>0</v>
      </c>
      <c r="AN566" s="14">
        <f t="shared" si="259"/>
        <v>0</v>
      </c>
      <c r="AO566" s="14">
        <f t="shared" si="260"/>
        <v>0</v>
      </c>
      <c r="AP566" s="14">
        <f t="shared" si="261"/>
        <v>0</v>
      </c>
      <c r="AQ566" s="25">
        <f t="shared" si="265"/>
        <v>0.125</v>
      </c>
      <c r="AR566" s="27">
        <f t="shared" si="266"/>
        <v>48812.6</v>
      </c>
      <c r="AS566" s="27">
        <f t="shared" si="267"/>
        <v>0</v>
      </c>
      <c r="AT566" s="27">
        <f t="shared" si="268"/>
        <v>0</v>
      </c>
      <c r="AU566" s="30">
        <f t="shared" si="277"/>
        <v>23430.047999999999</v>
      </c>
      <c r="AV566" s="30">
        <f t="shared" si="278"/>
        <v>23430.047999999999</v>
      </c>
      <c r="AW566" s="30"/>
      <c r="AX566" s="36">
        <f t="shared" si="262"/>
        <v>-25382.552</v>
      </c>
      <c r="AY566" s="36">
        <f t="shared" si="263"/>
        <v>23430.047999999999</v>
      </c>
      <c r="AZ566" s="36">
        <f t="shared" si="264"/>
        <v>0</v>
      </c>
    </row>
    <row r="567" spans="1:52" ht="14.45" x14ac:dyDescent="0.3">
      <c r="A567" s="5" t="s">
        <v>7</v>
      </c>
      <c r="B567" s="12" t="s">
        <v>598</v>
      </c>
      <c r="C567" s="12"/>
      <c r="D567" s="2" t="s">
        <v>688</v>
      </c>
      <c r="E567" s="2" t="s">
        <v>34</v>
      </c>
      <c r="F567" s="2" t="s">
        <v>11</v>
      </c>
      <c r="G567" s="2" t="s">
        <v>35</v>
      </c>
      <c r="H567" s="2" t="s">
        <v>13</v>
      </c>
      <c r="I567" s="18">
        <v>829440</v>
      </c>
      <c r="J567" s="18">
        <v>251942.19</v>
      </c>
      <c r="K567" s="18">
        <v>223948.59999999998</v>
      </c>
      <c r="L567" s="18">
        <v>27993.59</v>
      </c>
      <c r="M567" s="18"/>
      <c r="N567" s="18">
        <v>27993.59</v>
      </c>
      <c r="O567" s="18"/>
      <c r="P567" s="18"/>
      <c r="Q567" s="18"/>
      <c r="R567" s="18"/>
      <c r="S567" s="18"/>
      <c r="T567" s="18"/>
      <c r="U567" s="18"/>
      <c r="V567" s="18"/>
      <c r="W567" s="18"/>
      <c r="X567" s="18"/>
      <c r="Y567" s="18"/>
      <c r="Z567" s="18"/>
      <c r="AA567" s="18"/>
      <c r="AB567" s="14">
        <f t="shared" si="247"/>
        <v>0</v>
      </c>
      <c r="AC567" s="14">
        <f t="shared" si="248"/>
        <v>0.125</v>
      </c>
      <c r="AD567" s="14">
        <f t="shared" si="249"/>
        <v>0</v>
      </c>
      <c r="AE567" s="14">
        <f t="shared" si="250"/>
        <v>0</v>
      </c>
      <c r="AF567" s="14">
        <f t="shared" si="251"/>
        <v>0</v>
      </c>
      <c r="AG567" s="14">
        <f t="shared" si="252"/>
        <v>0</v>
      </c>
      <c r="AH567" s="14">
        <f t="shared" si="253"/>
        <v>0</v>
      </c>
      <c r="AI567" s="14">
        <f t="shared" si="254"/>
        <v>0</v>
      </c>
      <c r="AJ567" s="14">
        <f t="shared" si="255"/>
        <v>0</v>
      </c>
      <c r="AK567" s="14">
        <f t="shared" si="256"/>
        <v>0</v>
      </c>
      <c r="AL567" s="14">
        <f t="shared" si="257"/>
        <v>0</v>
      </c>
      <c r="AM567" s="14">
        <f t="shared" si="258"/>
        <v>0</v>
      </c>
      <c r="AN567" s="14">
        <f t="shared" si="259"/>
        <v>0</v>
      </c>
      <c r="AO567" s="14">
        <f t="shared" si="260"/>
        <v>0</v>
      </c>
      <c r="AP567" s="14">
        <f t="shared" si="261"/>
        <v>0</v>
      </c>
      <c r="AQ567" s="25">
        <f t="shared" si="265"/>
        <v>0.125</v>
      </c>
      <c r="AR567" s="27">
        <f t="shared" si="266"/>
        <v>27993.574999999997</v>
      </c>
      <c r="AS567" s="27">
        <f t="shared" si="267"/>
        <v>0</v>
      </c>
      <c r="AT567" s="27">
        <f t="shared" si="268"/>
        <v>0</v>
      </c>
      <c r="AU567" s="30">
        <f t="shared" si="277"/>
        <v>13436.915999999997</v>
      </c>
      <c r="AV567" s="30">
        <f t="shared" si="278"/>
        <v>13436.915999999997</v>
      </c>
      <c r="AW567" s="30"/>
      <c r="AX567" s="36">
        <f t="shared" si="262"/>
        <v>-14556.659</v>
      </c>
      <c r="AY567" s="36">
        <f t="shared" si="263"/>
        <v>13436.915999999997</v>
      </c>
      <c r="AZ567" s="36">
        <f t="shared" si="264"/>
        <v>0</v>
      </c>
    </row>
    <row r="568" spans="1:52" ht="14.45" x14ac:dyDescent="0.3">
      <c r="A568" s="5" t="s">
        <v>7</v>
      </c>
      <c r="B568" s="12" t="s">
        <v>598</v>
      </c>
      <c r="C568" s="12"/>
      <c r="D568" s="2" t="s">
        <v>689</v>
      </c>
      <c r="E568" s="2" t="s">
        <v>34</v>
      </c>
      <c r="F568" s="2" t="s">
        <v>11</v>
      </c>
      <c r="G568" s="2" t="s">
        <v>35</v>
      </c>
      <c r="H568" s="2" t="s">
        <v>13</v>
      </c>
      <c r="I568" s="18">
        <v>829400</v>
      </c>
      <c r="J568" s="18">
        <v>466538.42000000004</v>
      </c>
      <c r="K568" s="18">
        <v>414700.80000000005</v>
      </c>
      <c r="L568" s="18">
        <v>51837.619999999995</v>
      </c>
      <c r="M568" s="18"/>
      <c r="N568" s="18">
        <v>51837.619999999995</v>
      </c>
      <c r="O568" s="18"/>
      <c r="P568" s="18"/>
      <c r="Q568" s="18"/>
      <c r="R568" s="18"/>
      <c r="S568" s="18"/>
      <c r="T568" s="18"/>
      <c r="U568" s="18"/>
      <c r="V568" s="18"/>
      <c r="W568" s="18"/>
      <c r="X568" s="18"/>
      <c r="Y568" s="18"/>
      <c r="Z568" s="18"/>
      <c r="AA568" s="18"/>
      <c r="AB568" s="14">
        <f t="shared" si="247"/>
        <v>0</v>
      </c>
      <c r="AC568" s="14">
        <f t="shared" si="248"/>
        <v>0.125</v>
      </c>
      <c r="AD568" s="14">
        <f t="shared" si="249"/>
        <v>0</v>
      </c>
      <c r="AE568" s="14">
        <f t="shared" si="250"/>
        <v>0</v>
      </c>
      <c r="AF568" s="14">
        <f t="shared" si="251"/>
        <v>0</v>
      </c>
      <c r="AG568" s="14">
        <f t="shared" si="252"/>
        <v>0</v>
      </c>
      <c r="AH568" s="14">
        <f t="shared" si="253"/>
        <v>0</v>
      </c>
      <c r="AI568" s="14">
        <f t="shared" si="254"/>
        <v>0</v>
      </c>
      <c r="AJ568" s="14">
        <f t="shared" si="255"/>
        <v>0</v>
      </c>
      <c r="AK568" s="14">
        <f t="shared" si="256"/>
        <v>0</v>
      </c>
      <c r="AL568" s="14">
        <f t="shared" si="257"/>
        <v>0</v>
      </c>
      <c r="AM568" s="14">
        <f t="shared" si="258"/>
        <v>0</v>
      </c>
      <c r="AN568" s="14">
        <f t="shared" si="259"/>
        <v>0</v>
      </c>
      <c r="AO568" s="14">
        <f t="shared" si="260"/>
        <v>0</v>
      </c>
      <c r="AP568" s="14">
        <f t="shared" si="261"/>
        <v>0</v>
      </c>
      <c r="AQ568" s="25">
        <f t="shared" si="265"/>
        <v>0.125</v>
      </c>
      <c r="AR568" s="27">
        <f t="shared" si="266"/>
        <v>51837.600000000006</v>
      </c>
      <c r="AS568" s="27">
        <f t="shared" si="267"/>
        <v>0</v>
      </c>
      <c r="AT568" s="27">
        <f t="shared" si="268"/>
        <v>0</v>
      </c>
      <c r="AU568" s="30">
        <f t="shared" si="277"/>
        <v>24882.048000000003</v>
      </c>
      <c r="AV568" s="30">
        <f t="shared" si="278"/>
        <v>24882.048000000003</v>
      </c>
      <c r="AW568" s="30"/>
      <c r="AX568" s="36">
        <f t="shared" si="262"/>
        <v>-26955.552000000003</v>
      </c>
      <c r="AY568" s="36">
        <f t="shared" si="263"/>
        <v>24882.048000000003</v>
      </c>
      <c r="AZ568" s="36">
        <f t="shared" si="264"/>
        <v>0</v>
      </c>
    </row>
    <row r="569" spans="1:52" ht="14.45" x14ac:dyDescent="0.3">
      <c r="A569" s="5" t="s">
        <v>7</v>
      </c>
      <c r="B569" s="12" t="s">
        <v>598</v>
      </c>
      <c r="C569" s="12"/>
      <c r="D569" s="2" t="s">
        <v>690</v>
      </c>
      <c r="E569" s="2" t="s">
        <v>691</v>
      </c>
      <c r="F569" s="2" t="s">
        <v>16</v>
      </c>
      <c r="G569" s="2" t="s">
        <v>20</v>
      </c>
      <c r="H569" s="2" t="s">
        <v>13</v>
      </c>
      <c r="I569" s="18">
        <v>37000</v>
      </c>
      <c r="J569" s="18">
        <v>38213.22</v>
      </c>
      <c r="K569" s="18">
        <v>33301.270000000004</v>
      </c>
      <c r="L569" s="18">
        <v>4911.95</v>
      </c>
      <c r="M569" s="18"/>
      <c r="N569" s="18">
        <v>4162.66</v>
      </c>
      <c r="O569" s="18"/>
      <c r="P569" s="18"/>
      <c r="Q569" s="18"/>
      <c r="R569" s="18"/>
      <c r="S569" s="18"/>
      <c r="T569" s="18"/>
      <c r="U569" s="18"/>
      <c r="V569" s="18"/>
      <c r="W569" s="18"/>
      <c r="X569" s="18"/>
      <c r="Y569" s="18"/>
      <c r="Z569" s="18">
        <v>749.29</v>
      </c>
      <c r="AA569" s="18"/>
      <c r="AB569" s="14">
        <f t="shared" si="247"/>
        <v>0</v>
      </c>
      <c r="AC569" s="14">
        <f t="shared" si="248"/>
        <v>0.125</v>
      </c>
      <c r="AD569" s="14">
        <f t="shared" si="249"/>
        <v>0</v>
      </c>
      <c r="AE569" s="14">
        <f t="shared" si="250"/>
        <v>0</v>
      </c>
      <c r="AF569" s="14">
        <f t="shared" si="251"/>
        <v>0</v>
      </c>
      <c r="AG569" s="14">
        <f t="shared" si="252"/>
        <v>0</v>
      </c>
      <c r="AH569" s="14">
        <f t="shared" si="253"/>
        <v>0</v>
      </c>
      <c r="AI569" s="14">
        <f t="shared" si="254"/>
        <v>0</v>
      </c>
      <c r="AJ569" s="14">
        <f t="shared" si="255"/>
        <v>0</v>
      </c>
      <c r="AK569" s="14">
        <f t="shared" si="256"/>
        <v>0</v>
      </c>
      <c r="AL569" s="14">
        <f t="shared" si="257"/>
        <v>0</v>
      </c>
      <c r="AM569" s="14">
        <f t="shared" si="258"/>
        <v>0</v>
      </c>
      <c r="AN569" s="14">
        <f t="shared" si="259"/>
        <v>0</v>
      </c>
      <c r="AO569" s="14">
        <f t="shared" si="260"/>
        <v>0.02</v>
      </c>
      <c r="AP569" s="14">
        <f t="shared" si="261"/>
        <v>0</v>
      </c>
      <c r="AQ569" s="25">
        <f t="shared" si="265"/>
        <v>0.14499999999999999</v>
      </c>
      <c r="AR569" s="27">
        <f t="shared" si="266"/>
        <v>4162.6587500000005</v>
      </c>
      <c r="AS569" s="27">
        <f t="shared" si="267"/>
        <v>0</v>
      </c>
      <c r="AT569" s="27">
        <f t="shared" si="268"/>
        <v>666.0254000000001</v>
      </c>
      <c r="AU569" s="30"/>
      <c r="AV569" s="30"/>
      <c r="AW569" s="30">
        <f t="shared" ref="AW569:AW588" si="279">K569*$AU$1</f>
        <v>3996.1524000000004</v>
      </c>
      <c r="AX569" s="36">
        <f t="shared" si="262"/>
        <v>-4162.6587500000005</v>
      </c>
      <c r="AY569" s="36">
        <f t="shared" si="263"/>
        <v>0</v>
      </c>
      <c r="AZ569" s="36">
        <f t="shared" si="264"/>
        <v>3330.1270000000004</v>
      </c>
    </row>
    <row r="570" spans="1:52" ht="14.45" x14ac:dyDescent="0.3">
      <c r="A570" s="5" t="s">
        <v>7</v>
      </c>
      <c r="B570" s="12" t="s">
        <v>598</v>
      </c>
      <c r="C570" s="12"/>
      <c r="D570" s="2" t="s">
        <v>692</v>
      </c>
      <c r="E570" s="2" t="s">
        <v>691</v>
      </c>
      <c r="F570" s="2" t="s">
        <v>16</v>
      </c>
      <c r="G570" s="2" t="s">
        <v>20</v>
      </c>
      <c r="H570" s="2" t="s">
        <v>13</v>
      </c>
      <c r="I570" s="18">
        <v>58200</v>
      </c>
      <c r="J570" s="18">
        <v>60105.97</v>
      </c>
      <c r="K570" s="18">
        <v>52379.93</v>
      </c>
      <c r="L570" s="18">
        <v>7726.0399999999991</v>
      </c>
      <c r="M570" s="18"/>
      <c r="N570" s="18">
        <v>6547.49</v>
      </c>
      <c r="O570" s="18"/>
      <c r="P570" s="18"/>
      <c r="Q570" s="18"/>
      <c r="R570" s="18"/>
      <c r="S570" s="18"/>
      <c r="T570" s="18"/>
      <c r="U570" s="18"/>
      <c r="V570" s="18"/>
      <c r="W570" s="18"/>
      <c r="X570" s="18"/>
      <c r="Y570" s="18"/>
      <c r="Z570" s="18">
        <v>1178.55</v>
      </c>
      <c r="AA570" s="18"/>
      <c r="AB570" s="14">
        <f t="shared" si="247"/>
        <v>0</v>
      </c>
      <c r="AC570" s="14">
        <f t="shared" si="248"/>
        <v>0.125</v>
      </c>
      <c r="AD570" s="14">
        <f t="shared" si="249"/>
        <v>0</v>
      </c>
      <c r="AE570" s="14">
        <f t="shared" si="250"/>
        <v>0</v>
      </c>
      <c r="AF570" s="14">
        <f t="shared" si="251"/>
        <v>0</v>
      </c>
      <c r="AG570" s="14">
        <f t="shared" si="252"/>
        <v>0</v>
      </c>
      <c r="AH570" s="14">
        <f t="shared" si="253"/>
        <v>0</v>
      </c>
      <c r="AI570" s="14">
        <f t="shared" si="254"/>
        <v>0</v>
      </c>
      <c r="AJ570" s="14">
        <f t="shared" si="255"/>
        <v>0</v>
      </c>
      <c r="AK570" s="14">
        <f t="shared" si="256"/>
        <v>0</v>
      </c>
      <c r="AL570" s="14">
        <f t="shared" si="257"/>
        <v>0</v>
      </c>
      <c r="AM570" s="14">
        <f t="shared" si="258"/>
        <v>0</v>
      </c>
      <c r="AN570" s="14">
        <f t="shared" si="259"/>
        <v>0</v>
      </c>
      <c r="AO570" s="14">
        <f t="shared" si="260"/>
        <v>0.02</v>
      </c>
      <c r="AP570" s="14">
        <f t="shared" si="261"/>
        <v>0</v>
      </c>
      <c r="AQ570" s="25">
        <f t="shared" si="265"/>
        <v>0.14499999999999999</v>
      </c>
      <c r="AR570" s="27">
        <f t="shared" si="266"/>
        <v>6547.49125</v>
      </c>
      <c r="AS570" s="27">
        <f t="shared" si="267"/>
        <v>0</v>
      </c>
      <c r="AT570" s="27">
        <f t="shared" si="268"/>
        <v>1047.5986</v>
      </c>
      <c r="AU570" s="30"/>
      <c r="AV570" s="30"/>
      <c r="AW570" s="30">
        <f t="shared" si="279"/>
        <v>6285.5915999999997</v>
      </c>
      <c r="AX570" s="36">
        <f t="shared" si="262"/>
        <v>-6547.49125</v>
      </c>
      <c r="AY570" s="36">
        <f t="shared" si="263"/>
        <v>0</v>
      </c>
      <c r="AZ570" s="36">
        <f t="shared" si="264"/>
        <v>5237.9929999999995</v>
      </c>
    </row>
    <row r="571" spans="1:52" ht="14.45" x14ac:dyDescent="0.3">
      <c r="A571" s="5" t="s">
        <v>7</v>
      </c>
      <c r="B571" s="12" t="s">
        <v>598</v>
      </c>
      <c r="C571" s="12"/>
      <c r="D571" s="2" t="s">
        <v>693</v>
      </c>
      <c r="E571" s="2" t="s">
        <v>683</v>
      </c>
      <c r="F571" s="2" t="s">
        <v>16</v>
      </c>
      <c r="G571" s="2" t="s">
        <v>17</v>
      </c>
      <c r="H571" s="2" t="s">
        <v>13</v>
      </c>
      <c r="I571" s="18">
        <v>75000</v>
      </c>
      <c r="J571" s="18">
        <v>57375</v>
      </c>
      <c r="K571" s="18">
        <v>56250</v>
      </c>
      <c r="L571" s="18">
        <v>1125</v>
      </c>
      <c r="M571" s="18"/>
      <c r="N571" s="18"/>
      <c r="O571" s="18"/>
      <c r="P571" s="18"/>
      <c r="Q571" s="18"/>
      <c r="R571" s="18"/>
      <c r="S571" s="18"/>
      <c r="T571" s="18"/>
      <c r="U571" s="18"/>
      <c r="V571" s="18"/>
      <c r="W571" s="18"/>
      <c r="X571" s="18"/>
      <c r="Y571" s="18"/>
      <c r="Z571" s="18">
        <v>1125</v>
      </c>
      <c r="AA571" s="18"/>
      <c r="AB571" s="14">
        <f t="shared" si="247"/>
        <v>0</v>
      </c>
      <c r="AC571" s="14">
        <f t="shared" si="248"/>
        <v>0</v>
      </c>
      <c r="AD571" s="14">
        <f t="shared" si="249"/>
        <v>0</v>
      </c>
      <c r="AE571" s="14">
        <f t="shared" si="250"/>
        <v>0</v>
      </c>
      <c r="AF571" s="14">
        <f t="shared" si="251"/>
        <v>0</v>
      </c>
      <c r="AG571" s="14">
        <f t="shared" si="252"/>
        <v>0</v>
      </c>
      <c r="AH571" s="14">
        <f t="shared" si="253"/>
        <v>0</v>
      </c>
      <c r="AI571" s="14">
        <f t="shared" si="254"/>
        <v>0</v>
      </c>
      <c r="AJ571" s="14">
        <f t="shared" si="255"/>
        <v>0</v>
      </c>
      <c r="AK571" s="14">
        <f t="shared" si="256"/>
        <v>0</v>
      </c>
      <c r="AL571" s="14">
        <f t="shared" si="257"/>
        <v>0</v>
      </c>
      <c r="AM571" s="14">
        <f t="shared" si="258"/>
        <v>0</v>
      </c>
      <c r="AN571" s="14">
        <f t="shared" si="259"/>
        <v>0</v>
      </c>
      <c r="AO571" s="14">
        <f t="shared" si="260"/>
        <v>0.02</v>
      </c>
      <c r="AP571" s="14">
        <f t="shared" si="261"/>
        <v>0</v>
      </c>
      <c r="AQ571" s="25">
        <f t="shared" si="265"/>
        <v>0.02</v>
      </c>
      <c r="AR571" s="27">
        <f t="shared" si="266"/>
        <v>0</v>
      </c>
      <c r="AS571" s="27">
        <f t="shared" si="267"/>
        <v>0</v>
      </c>
      <c r="AT571" s="27">
        <f t="shared" si="268"/>
        <v>1125</v>
      </c>
      <c r="AU571" s="30"/>
      <c r="AV571" s="30"/>
      <c r="AW571" s="30">
        <f t="shared" si="279"/>
        <v>6750</v>
      </c>
      <c r="AX571" s="36">
        <f t="shared" si="262"/>
        <v>0</v>
      </c>
      <c r="AY571" s="36">
        <f t="shared" si="263"/>
        <v>0</v>
      </c>
      <c r="AZ571" s="36">
        <f t="shared" si="264"/>
        <v>5625</v>
      </c>
    </row>
    <row r="572" spans="1:52" ht="14.45" x14ac:dyDescent="0.3">
      <c r="A572" s="5" t="s">
        <v>7</v>
      </c>
      <c r="B572" s="12" t="s">
        <v>598</v>
      </c>
      <c r="C572" s="12"/>
      <c r="D572" s="2" t="s">
        <v>694</v>
      </c>
      <c r="E572" s="2" t="s">
        <v>695</v>
      </c>
      <c r="F572" s="2" t="s">
        <v>16</v>
      </c>
      <c r="G572" s="2" t="s">
        <v>321</v>
      </c>
      <c r="H572" s="2" t="s">
        <v>13</v>
      </c>
      <c r="I572" s="18">
        <v>4905</v>
      </c>
      <c r="J572" s="18">
        <v>4252635</v>
      </c>
      <c r="K572" s="18">
        <v>4169250</v>
      </c>
      <c r="L572" s="18">
        <v>83385</v>
      </c>
      <c r="M572" s="18"/>
      <c r="N572" s="18"/>
      <c r="O572" s="18"/>
      <c r="P572" s="18"/>
      <c r="Q572" s="18"/>
      <c r="R572" s="18"/>
      <c r="S572" s="18"/>
      <c r="T572" s="18"/>
      <c r="U572" s="18"/>
      <c r="V572" s="18"/>
      <c r="W572" s="18"/>
      <c r="X572" s="18"/>
      <c r="Y572" s="18"/>
      <c r="Z572" s="18">
        <v>83385</v>
      </c>
      <c r="AA572" s="18"/>
      <c r="AB572" s="14">
        <f t="shared" si="247"/>
        <v>0</v>
      </c>
      <c r="AC572" s="14">
        <f t="shared" si="248"/>
        <v>0</v>
      </c>
      <c r="AD572" s="14">
        <f t="shared" si="249"/>
        <v>0</v>
      </c>
      <c r="AE572" s="14">
        <f t="shared" si="250"/>
        <v>0</v>
      </c>
      <c r="AF572" s="14">
        <f t="shared" si="251"/>
        <v>0</v>
      </c>
      <c r="AG572" s="14">
        <f t="shared" si="252"/>
        <v>0</v>
      </c>
      <c r="AH572" s="14">
        <f t="shared" si="253"/>
        <v>0</v>
      </c>
      <c r="AI572" s="14">
        <f t="shared" si="254"/>
        <v>0</v>
      </c>
      <c r="AJ572" s="14">
        <f t="shared" si="255"/>
        <v>0</v>
      </c>
      <c r="AK572" s="14">
        <f t="shared" si="256"/>
        <v>0</v>
      </c>
      <c r="AL572" s="14">
        <f t="shared" si="257"/>
        <v>0</v>
      </c>
      <c r="AM572" s="14">
        <f t="shared" si="258"/>
        <v>0</v>
      </c>
      <c r="AN572" s="14">
        <f t="shared" si="259"/>
        <v>0</v>
      </c>
      <c r="AO572" s="14">
        <f t="shared" si="260"/>
        <v>0.02</v>
      </c>
      <c r="AP572" s="14">
        <f t="shared" si="261"/>
        <v>0</v>
      </c>
      <c r="AQ572" s="25">
        <f t="shared" si="265"/>
        <v>0.02</v>
      </c>
      <c r="AR572" s="27">
        <f t="shared" si="266"/>
        <v>0</v>
      </c>
      <c r="AS572" s="27">
        <f t="shared" si="267"/>
        <v>0</v>
      </c>
      <c r="AT572" s="27">
        <f t="shared" si="268"/>
        <v>83385</v>
      </c>
      <c r="AU572" s="30"/>
      <c r="AV572" s="30"/>
      <c r="AW572" s="30">
        <f t="shared" si="279"/>
        <v>500310</v>
      </c>
      <c r="AX572" s="36">
        <f t="shared" si="262"/>
        <v>0</v>
      </c>
      <c r="AY572" s="36">
        <f t="shared" si="263"/>
        <v>0</v>
      </c>
      <c r="AZ572" s="36">
        <f t="shared" si="264"/>
        <v>416925</v>
      </c>
    </row>
    <row r="573" spans="1:52" ht="14.45" x14ac:dyDescent="0.3">
      <c r="A573" s="5" t="s">
        <v>7</v>
      </c>
      <c r="B573" s="12" t="s">
        <v>598</v>
      </c>
      <c r="C573" s="12"/>
      <c r="D573" s="2" t="s">
        <v>428</v>
      </c>
      <c r="E573" s="2" t="s">
        <v>22</v>
      </c>
      <c r="F573" s="2" t="s">
        <v>16</v>
      </c>
      <c r="G573" s="2" t="s">
        <v>17</v>
      </c>
      <c r="H573" s="2" t="s">
        <v>13</v>
      </c>
      <c r="I573" s="18">
        <v>4000</v>
      </c>
      <c r="J573" s="18">
        <v>1165749.1900000002</v>
      </c>
      <c r="K573" s="18">
        <v>1015903.43</v>
      </c>
      <c r="L573" s="18">
        <v>149845.75999999998</v>
      </c>
      <c r="M573" s="18"/>
      <c r="N573" s="18">
        <v>126987.93</v>
      </c>
      <c r="O573" s="18"/>
      <c r="P573" s="18"/>
      <c r="Q573" s="18"/>
      <c r="R573" s="18"/>
      <c r="S573" s="18"/>
      <c r="T573" s="18"/>
      <c r="U573" s="18"/>
      <c r="V573" s="18"/>
      <c r="W573" s="18"/>
      <c r="X573" s="18"/>
      <c r="Y573" s="18"/>
      <c r="Z573" s="18">
        <v>22857.829999999998</v>
      </c>
      <c r="AA573" s="18"/>
      <c r="AB573" s="14">
        <f t="shared" si="247"/>
        <v>0</v>
      </c>
      <c r="AC573" s="14">
        <f t="shared" si="248"/>
        <v>0.125</v>
      </c>
      <c r="AD573" s="14">
        <f t="shared" si="249"/>
        <v>0</v>
      </c>
      <c r="AE573" s="14">
        <f t="shared" si="250"/>
        <v>0</v>
      </c>
      <c r="AF573" s="14">
        <f t="shared" si="251"/>
        <v>0</v>
      </c>
      <c r="AG573" s="14">
        <f t="shared" si="252"/>
        <v>0</v>
      </c>
      <c r="AH573" s="14">
        <f t="shared" si="253"/>
        <v>0</v>
      </c>
      <c r="AI573" s="14">
        <f t="shared" si="254"/>
        <v>0</v>
      </c>
      <c r="AJ573" s="14">
        <f t="shared" si="255"/>
        <v>0</v>
      </c>
      <c r="AK573" s="14">
        <f t="shared" si="256"/>
        <v>0</v>
      </c>
      <c r="AL573" s="14">
        <f t="shared" si="257"/>
        <v>0</v>
      </c>
      <c r="AM573" s="14">
        <f t="shared" si="258"/>
        <v>0</v>
      </c>
      <c r="AN573" s="14">
        <f t="shared" si="259"/>
        <v>0</v>
      </c>
      <c r="AO573" s="14">
        <f t="shared" si="260"/>
        <v>0.02</v>
      </c>
      <c r="AP573" s="14">
        <f t="shared" si="261"/>
        <v>0</v>
      </c>
      <c r="AQ573" s="25">
        <f t="shared" si="265"/>
        <v>0.14499999999999999</v>
      </c>
      <c r="AR573" s="27">
        <f t="shared" si="266"/>
        <v>126987.92875000001</v>
      </c>
      <c r="AS573" s="27">
        <f t="shared" si="267"/>
        <v>0</v>
      </c>
      <c r="AT573" s="27">
        <f t="shared" si="268"/>
        <v>20318.068600000002</v>
      </c>
      <c r="AU573" s="30"/>
      <c r="AV573" s="30"/>
      <c r="AW573" s="30">
        <f t="shared" si="279"/>
        <v>121908.41160000001</v>
      </c>
      <c r="AX573" s="36">
        <f t="shared" si="262"/>
        <v>-126987.92875000001</v>
      </c>
      <c r="AY573" s="36">
        <f t="shared" si="263"/>
        <v>0</v>
      </c>
      <c r="AZ573" s="36">
        <f t="shared" si="264"/>
        <v>101590.34300000001</v>
      </c>
    </row>
    <row r="574" spans="1:52" ht="14.45" x14ac:dyDescent="0.3">
      <c r="A574" s="5" t="s">
        <v>7</v>
      </c>
      <c r="B574" s="12" t="s">
        <v>598</v>
      </c>
      <c r="C574" s="12"/>
      <c r="D574" s="2" t="s">
        <v>696</v>
      </c>
      <c r="E574" s="2" t="s">
        <v>697</v>
      </c>
      <c r="F574" s="2" t="s">
        <v>16</v>
      </c>
      <c r="G574" s="2" t="s">
        <v>17</v>
      </c>
      <c r="H574" s="2" t="s">
        <v>13</v>
      </c>
      <c r="I574" s="18">
        <v>170</v>
      </c>
      <c r="J574" s="18">
        <v>44217</v>
      </c>
      <c r="K574" s="18">
        <v>43350</v>
      </c>
      <c r="L574" s="18">
        <v>867</v>
      </c>
      <c r="M574" s="18"/>
      <c r="N574" s="18"/>
      <c r="O574" s="18"/>
      <c r="P574" s="18"/>
      <c r="Q574" s="18"/>
      <c r="R574" s="18"/>
      <c r="S574" s="18"/>
      <c r="T574" s="18"/>
      <c r="U574" s="18"/>
      <c r="V574" s="18"/>
      <c r="W574" s="18"/>
      <c r="X574" s="18"/>
      <c r="Y574" s="18"/>
      <c r="Z574" s="18">
        <v>867</v>
      </c>
      <c r="AA574" s="18"/>
      <c r="AB574" s="14">
        <f t="shared" si="247"/>
        <v>0</v>
      </c>
      <c r="AC574" s="14">
        <f t="shared" si="248"/>
        <v>0</v>
      </c>
      <c r="AD574" s="14">
        <f t="shared" si="249"/>
        <v>0</v>
      </c>
      <c r="AE574" s="14">
        <f t="shared" si="250"/>
        <v>0</v>
      </c>
      <c r="AF574" s="14">
        <f t="shared" si="251"/>
        <v>0</v>
      </c>
      <c r="AG574" s="14">
        <f t="shared" si="252"/>
        <v>0</v>
      </c>
      <c r="AH574" s="14">
        <f t="shared" si="253"/>
        <v>0</v>
      </c>
      <c r="AI574" s="14">
        <f t="shared" si="254"/>
        <v>0</v>
      </c>
      <c r="AJ574" s="14">
        <f t="shared" si="255"/>
        <v>0</v>
      </c>
      <c r="AK574" s="14">
        <f t="shared" si="256"/>
        <v>0</v>
      </c>
      <c r="AL574" s="14">
        <f t="shared" si="257"/>
        <v>0</v>
      </c>
      <c r="AM574" s="14">
        <f t="shared" si="258"/>
        <v>0</v>
      </c>
      <c r="AN574" s="14">
        <f t="shared" si="259"/>
        <v>0</v>
      </c>
      <c r="AO574" s="14">
        <f t="shared" si="260"/>
        <v>0.02</v>
      </c>
      <c r="AP574" s="14">
        <f t="shared" si="261"/>
        <v>0</v>
      </c>
      <c r="AQ574" s="25">
        <f t="shared" si="265"/>
        <v>0.02</v>
      </c>
      <c r="AR574" s="27">
        <f t="shared" si="266"/>
        <v>0</v>
      </c>
      <c r="AS574" s="27">
        <f t="shared" si="267"/>
        <v>0</v>
      </c>
      <c r="AT574" s="27">
        <f t="shared" si="268"/>
        <v>867</v>
      </c>
      <c r="AU574" s="30"/>
      <c r="AV574" s="30"/>
      <c r="AW574" s="30">
        <f t="shared" si="279"/>
        <v>5202</v>
      </c>
      <c r="AX574" s="36">
        <f t="shared" si="262"/>
        <v>0</v>
      </c>
      <c r="AY574" s="36">
        <f t="shared" si="263"/>
        <v>0</v>
      </c>
      <c r="AZ574" s="36">
        <f t="shared" si="264"/>
        <v>4335</v>
      </c>
    </row>
    <row r="575" spans="1:52" ht="14.45" x14ac:dyDescent="0.3">
      <c r="A575" s="5" t="s">
        <v>7</v>
      </c>
      <c r="B575" s="12" t="s">
        <v>598</v>
      </c>
      <c r="C575" s="12"/>
      <c r="D575" s="2" t="s">
        <v>698</v>
      </c>
      <c r="E575" s="2" t="s">
        <v>699</v>
      </c>
      <c r="F575" s="2" t="s">
        <v>16</v>
      </c>
      <c r="G575" s="2" t="s">
        <v>17</v>
      </c>
      <c r="H575" s="2" t="s">
        <v>13</v>
      </c>
      <c r="I575" s="18">
        <v>880</v>
      </c>
      <c r="J575" s="18">
        <v>133294.04999999999</v>
      </c>
      <c r="K575" s="18">
        <v>116160.39</v>
      </c>
      <c r="L575" s="18">
        <v>17133.66</v>
      </c>
      <c r="M575" s="18"/>
      <c r="N575" s="18">
        <v>14520.05</v>
      </c>
      <c r="O575" s="18"/>
      <c r="P575" s="18"/>
      <c r="Q575" s="18"/>
      <c r="R575" s="18"/>
      <c r="S575" s="18"/>
      <c r="T575" s="18"/>
      <c r="U575" s="18"/>
      <c r="V575" s="18"/>
      <c r="W575" s="18"/>
      <c r="X575" s="18"/>
      <c r="Y575" s="18"/>
      <c r="Z575" s="18">
        <v>2613.61</v>
      </c>
      <c r="AA575" s="18"/>
      <c r="AB575" s="14">
        <f t="shared" si="247"/>
        <v>0</v>
      </c>
      <c r="AC575" s="14">
        <f t="shared" si="248"/>
        <v>0.125</v>
      </c>
      <c r="AD575" s="14">
        <f t="shared" si="249"/>
        <v>0</v>
      </c>
      <c r="AE575" s="14">
        <f t="shared" si="250"/>
        <v>0</v>
      </c>
      <c r="AF575" s="14">
        <f t="shared" si="251"/>
        <v>0</v>
      </c>
      <c r="AG575" s="14">
        <f t="shared" si="252"/>
        <v>0</v>
      </c>
      <c r="AH575" s="14">
        <f t="shared" si="253"/>
        <v>0</v>
      </c>
      <c r="AI575" s="14">
        <f t="shared" si="254"/>
        <v>0</v>
      </c>
      <c r="AJ575" s="14">
        <f t="shared" si="255"/>
        <v>0</v>
      </c>
      <c r="AK575" s="14">
        <f t="shared" si="256"/>
        <v>0</v>
      </c>
      <c r="AL575" s="14">
        <f t="shared" si="257"/>
        <v>0</v>
      </c>
      <c r="AM575" s="14">
        <f t="shared" si="258"/>
        <v>0</v>
      </c>
      <c r="AN575" s="14">
        <f t="shared" si="259"/>
        <v>0</v>
      </c>
      <c r="AO575" s="14">
        <f t="shared" si="260"/>
        <v>0.02</v>
      </c>
      <c r="AP575" s="14">
        <f t="shared" si="261"/>
        <v>0</v>
      </c>
      <c r="AQ575" s="25">
        <f t="shared" si="265"/>
        <v>0.14499999999999999</v>
      </c>
      <c r="AR575" s="27">
        <f t="shared" si="266"/>
        <v>14520.04875</v>
      </c>
      <c r="AS575" s="27">
        <f t="shared" si="267"/>
        <v>0</v>
      </c>
      <c r="AT575" s="27">
        <f t="shared" si="268"/>
        <v>2323.2078000000001</v>
      </c>
      <c r="AU575" s="30"/>
      <c r="AV575" s="30"/>
      <c r="AW575" s="30">
        <f t="shared" si="279"/>
        <v>13939.246799999999</v>
      </c>
      <c r="AX575" s="36">
        <f t="shared" si="262"/>
        <v>-14520.04875</v>
      </c>
      <c r="AY575" s="36">
        <f t="shared" si="263"/>
        <v>0</v>
      </c>
      <c r="AZ575" s="36">
        <f t="shared" si="264"/>
        <v>11616.038999999999</v>
      </c>
    </row>
    <row r="576" spans="1:52" ht="14.45" x14ac:dyDescent="0.3">
      <c r="A576" s="5" t="s">
        <v>7</v>
      </c>
      <c r="B576" s="12" t="s">
        <v>598</v>
      </c>
      <c r="C576" s="12" t="s">
        <v>1362</v>
      </c>
      <c r="D576" s="2" t="s">
        <v>700</v>
      </c>
      <c r="E576" s="2" t="s">
        <v>380</v>
      </c>
      <c r="F576" s="2" t="s">
        <v>16</v>
      </c>
      <c r="G576" s="2" t="s">
        <v>381</v>
      </c>
      <c r="H576" s="2" t="s">
        <v>13</v>
      </c>
      <c r="I576" s="18">
        <v>50</v>
      </c>
      <c r="J576" s="18">
        <v>34080.46</v>
      </c>
      <c r="K576" s="18">
        <v>29699.75</v>
      </c>
      <c r="L576" s="18">
        <v>4380.71</v>
      </c>
      <c r="M576" s="18"/>
      <c r="N576" s="18">
        <v>3712.47</v>
      </c>
      <c r="O576" s="18"/>
      <c r="P576" s="18"/>
      <c r="Q576" s="18"/>
      <c r="R576" s="18"/>
      <c r="S576" s="18"/>
      <c r="T576" s="18"/>
      <c r="U576" s="18"/>
      <c r="V576" s="18"/>
      <c r="W576" s="18"/>
      <c r="X576" s="18"/>
      <c r="Y576" s="18"/>
      <c r="Z576" s="18">
        <v>668.24</v>
      </c>
      <c r="AA576" s="18"/>
      <c r="AB576" s="14">
        <f t="shared" si="247"/>
        <v>0</v>
      </c>
      <c r="AC576" s="14">
        <f t="shared" si="248"/>
        <v>0.125</v>
      </c>
      <c r="AD576" s="14">
        <f t="shared" si="249"/>
        <v>0</v>
      </c>
      <c r="AE576" s="14">
        <f t="shared" si="250"/>
        <v>0</v>
      </c>
      <c r="AF576" s="14">
        <f t="shared" si="251"/>
        <v>0</v>
      </c>
      <c r="AG576" s="14">
        <f t="shared" si="252"/>
        <v>0</v>
      </c>
      <c r="AH576" s="14">
        <f t="shared" si="253"/>
        <v>0</v>
      </c>
      <c r="AI576" s="14">
        <f t="shared" si="254"/>
        <v>0</v>
      </c>
      <c r="AJ576" s="14">
        <f t="shared" si="255"/>
        <v>0</v>
      </c>
      <c r="AK576" s="14">
        <f t="shared" si="256"/>
        <v>0</v>
      </c>
      <c r="AL576" s="14">
        <f t="shared" si="257"/>
        <v>0</v>
      </c>
      <c r="AM576" s="14">
        <f t="shared" si="258"/>
        <v>0</v>
      </c>
      <c r="AN576" s="14">
        <f t="shared" si="259"/>
        <v>0</v>
      </c>
      <c r="AO576" s="14">
        <f t="shared" si="260"/>
        <v>0.02</v>
      </c>
      <c r="AP576" s="14">
        <f t="shared" si="261"/>
        <v>0</v>
      </c>
      <c r="AQ576" s="25">
        <f t="shared" si="265"/>
        <v>0.14499999999999999</v>
      </c>
      <c r="AR576" s="27">
        <f t="shared" si="266"/>
        <v>3712.46875</v>
      </c>
      <c r="AS576" s="27">
        <f t="shared" si="267"/>
        <v>0</v>
      </c>
      <c r="AT576" s="27">
        <f t="shared" si="268"/>
        <v>593.995</v>
      </c>
      <c r="AU576" s="30"/>
      <c r="AV576" s="30"/>
      <c r="AW576" s="30">
        <f t="shared" si="279"/>
        <v>3563.97</v>
      </c>
      <c r="AX576" s="36">
        <f t="shared" si="262"/>
        <v>-3712.46875</v>
      </c>
      <c r="AY576" s="36">
        <f t="shared" si="263"/>
        <v>0</v>
      </c>
      <c r="AZ576" s="36">
        <f t="shared" si="264"/>
        <v>2969.9749999999999</v>
      </c>
    </row>
    <row r="577" spans="1:52" ht="14.45" x14ac:dyDescent="0.3">
      <c r="A577" s="5" t="s">
        <v>7</v>
      </c>
      <c r="B577" s="12" t="s">
        <v>598</v>
      </c>
      <c r="C577" s="12"/>
      <c r="D577" s="2" t="s">
        <v>701</v>
      </c>
      <c r="E577" s="2" t="s">
        <v>702</v>
      </c>
      <c r="F577" s="2" t="s">
        <v>16</v>
      </c>
      <c r="G577" s="2" t="s">
        <v>381</v>
      </c>
      <c r="H577" s="2" t="s">
        <v>13</v>
      </c>
      <c r="I577" s="18">
        <v>91350</v>
      </c>
      <c r="J577" s="18">
        <v>45523644.140000015</v>
      </c>
      <c r="K577" s="18">
        <v>39672021.000000007</v>
      </c>
      <c r="L577" s="18">
        <v>5851623.1399999997</v>
      </c>
      <c r="M577" s="18"/>
      <c r="N577" s="18">
        <v>4959002.66</v>
      </c>
      <c r="O577" s="18"/>
      <c r="P577" s="18"/>
      <c r="Q577" s="18"/>
      <c r="R577" s="18"/>
      <c r="S577" s="18"/>
      <c r="T577" s="18"/>
      <c r="U577" s="18"/>
      <c r="V577" s="18"/>
      <c r="W577" s="18"/>
      <c r="X577" s="18"/>
      <c r="Y577" s="18"/>
      <c r="Z577" s="18">
        <v>892620.4800000001</v>
      </c>
      <c r="AA577" s="18"/>
      <c r="AB577" s="14">
        <f t="shared" si="247"/>
        <v>0</v>
      </c>
      <c r="AC577" s="14">
        <f t="shared" si="248"/>
        <v>0.125</v>
      </c>
      <c r="AD577" s="14">
        <f t="shared" si="249"/>
        <v>0</v>
      </c>
      <c r="AE577" s="14">
        <f t="shared" si="250"/>
        <v>0</v>
      </c>
      <c r="AF577" s="14">
        <f t="shared" si="251"/>
        <v>0</v>
      </c>
      <c r="AG577" s="14">
        <f t="shared" si="252"/>
        <v>0</v>
      </c>
      <c r="AH577" s="14">
        <f t="shared" si="253"/>
        <v>0</v>
      </c>
      <c r="AI577" s="14">
        <f t="shared" si="254"/>
        <v>0</v>
      </c>
      <c r="AJ577" s="14">
        <f t="shared" si="255"/>
        <v>0</v>
      </c>
      <c r="AK577" s="14">
        <f t="shared" si="256"/>
        <v>0</v>
      </c>
      <c r="AL577" s="14">
        <f t="shared" si="257"/>
        <v>0</v>
      </c>
      <c r="AM577" s="14">
        <f t="shared" si="258"/>
        <v>0</v>
      </c>
      <c r="AN577" s="14">
        <f t="shared" si="259"/>
        <v>0</v>
      </c>
      <c r="AO577" s="14">
        <f t="shared" si="260"/>
        <v>0.02</v>
      </c>
      <c r="AP577" s="14">
        <f t="shared" si="261"/>
        <v>0</v>
      </c>
      <c r="AQ577" s="25">
        <f t="shared" si="265"/>
        <v>0.14499999999999999</v>
      </c>
      <c r="AR577" s="27">
        <f t="shared" si="266"/>
        <v>4959002.6250000009</v>
      </c>
      <c r="AS577" s="27">
        <f t="shared" si="267"/>
        <v>0</v>
      </c>
      <c r="AT577" s="27">
        <f t="shared" si="268"/>
        <v>793440.42000000016</v>
      </c>
      <c r="AU577" s="30"/>
      <c r="AV577" s="30"/>
      <c r="AW577" s="30">
        <f t="shared" si="279"/>
        <v>4760642.5200000005</v>
      </c>
      <c r="AX577" s="36">
        <f t="shared" si="262"/>
        <v>-4959002.6250000009</v>
      </c>
      <c r="AY577" s="36">
        <f t="shared" si="263"/>
        <v>0</v>
      </c>
      <c r="AZ577" s="36">
        <f t="shared" si="264"/>
        <v>3967202.1000000006</v>
      </c>
    </row>
    <row r="578" spans="1:52" ht="14.45" x14ac:dyDescent="0.3">
      <c r="A578" s="5" t="s">
        <v>7</v>
      </c>
      <c r="B578" s="12" t="s">
        <v>598</v>
      </c>
      <c r="C578" s="12" t="s">
        <v>1362</v>
      </c>
      <c r="D578" s="2" t="s">
        <v>703</v>
      </c>
      <c r="E578" s="2" t="s">
        <v>456</v>
      </c>
      <c r="F578" s="2" t="s">
        <v>16</v>
      </c>
      <c r="G578" s="2" t="s">
        <v>457</v>
      </c>
      <c r="H578" s="2" t="s">
        <v>13</v>
      </c>
      <c r="I578" s="18">
        <v>20</v>
      </c>
      <c r="J578" s="18">
        <v>29836.12</v>
      </c>
      <c r="K578" s="18">
        <v>26000.98</v>
      </c>
      <c r="L578" s="18">
        <v>3835.14</v>
      </c>
      <c r="M578" s="18"/>
      <c r="N578" s="18">
        <v>3250.12</v>
      </c>
      <c r="O578" s="18"/>
      <c r="P578" s="18"/>
      <c r="Q578" s="18"/>
      <c r="R578" s="18"/>
      <c r="S578" s="18"/>
      <c r="T578" s="18"/>
      <c r="U578" s="18"/>
      <c r="V578" s="18"/>
      <c r="W578" s="18"/>
      <c r="X578" s="18"/>
      <c r="Y578" s="18"/>
      <c r="Z578" s="18">
        <v>585.02</v>
      </c>
      <c r="AA578" s="18"/>
      <c r="AB578" s="14">
        <f t="shared" si="247"/>
        <v>0</v>
      </c>
      <c r="AC578" s="14">
        <f t="shared" si="248"/>
        <v>0.125</v>
      </c>
      <c r="AD578" s="14">
        <f t="shared" si="249"/>
        <v>0</v>
      </c>
      <c r="AE578" s="14">
        <f t="shared" si="250"/>
        <v>0</v>
      </c>
      <c r="AF578" s="14">
        <f t="shared" si="251"/>
        <v>0</v>
      </c>
      <c r="AG578" s="14">
        <f t="shared" si="252"/>
        <v>0</v>
      </c>
      <c r="AH578" s="14">
        <f t="shared" si="253"/>
        <v>0</v>
      </c>
      <c r="AI578" s="14">
        <f t="shared" si="254"/>
        <v>0</v>
      </c>
      <c r="AJ578" s="14">
        <f t="shared" si="255"/>
        <v>0</v>
      </c>
      <c r="AK578" s="14">
        <f t="shared" si="256"/>
        <v>0</v>
      </c>
      <c r="AL578" s="14">
        <f t="shared" si="257"/>
        <v>0</v>
      </c>
      <c r="AM578" s="14">
        <f t="shared" si="258"/>
        <v>0</v>
      </c>
      <c r="AN578" s="14">
        <f t="shared" si="259"/>
        <v>0</v>
      </c>
      <c r="AO578" s="14">
        <f t="shared" si="260"/>
        <v>0.02</v>
      </c>
      <c r="AP578" s="14">
        <f t="shared" si="261"/>
        <v>0</v>
      </c>
      <c r="AQ578" s="25">
        <f t="shared" si="265"/>
        <v>0.14499999999999999</v>
      </c>
      <c r="AR578" s="27">
        <f t="shared" si="266"/>
        <v>3250.1224999999999</v>
      </c>
      <c r="AS578" s="27">
        <f t="shared" si="267"/>
        <v>0</v>
      </c>
      <c r="AT578" s="27">
        <f t="shared" si="268"/>
        <v>520.01959999999997</v>
      </c>
      <c r="AU578" s="30"/>
      <c r="AV578" s="30"/>
      <c r="AW578" s="30">
        <f t="shared" si="279"/>
        <v>3120.1176</v>
      </c>
      <c r="AX578" s="36">
        <f t="shared" si="262"/>
        <v>-3250.1224999999999</v>
      </c>
      <c r="AY578" s="36">
        <f t="shared" si="263"/>
        <v>0</v>
      </c>
      <c r="AZ578" s="36">
        <f t="shared" si="264"/>
        <v>2600.098</v>
      </c>
    </row>
    <row r="579" spans="1:52" ht="14.45" x14ac:dyDescent="0.3">
      <c r="A579" s="5" t="s">
        <v>7</v>
      </c>
      <c r="B579" s="12" t="s">
        <v>598</v>
      </c>
      <c r="C579" s="12" t="s">
        <v>1362</v>
      </c>
      <c r="D579" s="2" t="s">
        <v>704</v>
      </c>
      <c r="E579" s="2" t="s">
        <v>383</v>
      </c>
      <c r="F579" s="2" t="s">
        <v>16</v>
      </c>
      <c r="G579" s="2" t="s">
        <v>17</v>
      </c>
      <c r="H579" s="2" t="s">
        <v>13</v>
      </c>
      <c r="I579" s="18">
        <v>4</v>
      </c>
      <c r="J579" s="18">
        <v>4228.9399999999996</v>
      </c>
      <c r="K579" s="18">
        <v>4027.56</v>
      </c>
      <c r="L579" s="18">
        <v>201.38</v>
      </c>
      <c r="M579" s="18"/>
      <c r="N579" s="18"/>
      <c r="O579" s="18"/>
      <c r="P579" s="18"/>
      <c r="Q579" s="18"/>
      <c r="R579" s="18"/>
      <c r="S579" s="18"/>
      <c r="T579" s="18">
        <v>0</v>
      </c>
      <c r="U579" s="18"/>
      <c r="V579" s="18"/>
      <c r="W579" s="18"/>
      <c r="X579" s="18"/>
      <c r="Y579" s="18"/>
      <c r="Z579" s="18"/>
      <c r="AA579" s="18">
        <v>201.38</v>
      </c>
      <c r="AB579" s="14">
        <f t="shared" si="247"/>
        <v>0</v>
      </c>
      <c r="AC579" s="14">
        <f t="shared" si="248"/>
        <v>0</v>
      </c>
      <c r="AD579" s="14">
        <f t="shared" si="249"/>
        <v>0</v>
      </c>
      <c r="AE579" s="14">
        <f t="shared" si="250"/>
        <v>0</v>
      </c>
      <c r="AF579" s="14">
        <f t="shared" si="251"/>
        <v>0</v>
      </c>
      <c r="AG579" s="14">
        <f t="shared" si="252"/>
        <v>0</v>
      </c>
      <c r="AH579" s="14">
        <f t="shared" si="253"/>
        <v>0</v>
      </c>
      <c r="AI579" s="14">
        <f t="shared" si="254"/>
        <v>0</v>
      </c>
      <c r="AJ579" s="14">
        <f t="shared" si="255"/>
        <v>0</v>
      </c>
      <c r="AK579" s="14">
        <f t="shared" si="256"/>
        <v>0</v>
      </c>
      <c r="AL579" s="14">
        <f t="shared" si="257"/>
        <v>0</v>
      </c>
      <c r="AM579" s="14">
        <f t="shared" si="258"/>
        <v>0</v>
      </c>
      <c r="AN579" s="14">
        <f t="shared" si="259"/>
        <v>0</v>
      </c>
      <c r="AO579" s="14">
        <f t="shared" si="260"/>
        <v>0</v>
      </c>
      <c r="AP579" s="14">
        <f t="shared" si="261"/>
        <v>0.05</v>
      </c>
      <c r="AQ579" s="25">
        <f t="shared" si="265"/>
        <v>0.05</v>
      </c>
      <c r="AR579" s="27">
        <f t="shared" si="266"/>
        <v>0</v>
      </c>
      <c r="AS579" s="27">
        <f t="shared" si="267"/>
        <v>0</v>
      </c>
      <c r="AT579" s="27">
        <f t="shared" si="268"/>
        <v>201.37800000000001</v>
      </c>
      <c r="AU579" s="30"/>
      <c r="AV579" s="30"/>
      <c r="AW579" s="30">
        <f t="shared" si="279"/>
        <v>483.30719999999997</v>
      </c>
      <c r="AX579" s="36">
        <f t="shared" si="262"/>
        <v>0</v>
      </c>
      <c r="AY579" s="36">
        <f t="shared" si="263"/>
        <v>0</v>
      </c>
      <c r="AZ579" s="36">
        <f t="shared" si="264"/>
        <v>281.92919999999992</v>
      </c>
    </row>
    <row r="580" spans="1:52" ht="14.45" x14ac:dyDescent="0.3">
      <c r="A580" s="5" t="s">
        <v>7</v>
      </c>
      <c r="B580" s="12" t="s">
        <v>598</v>
      </c>
      <c r="C580" s="12" t="s">
        <v>1362</v>
      </c>
      <c r="D580" s="2" t="s">
        <v>705</v>
      </c>
      <c r="E580" s="2" t="s">
        <v>383</v>
      </c>
      <c r="F580" s="2" t="s">
        <v>16</v>
      </c>
      <c r="G580" s="2" t="s">
        <v>17</v>
      </c>
      <c r="H580" s="2" t="s">
        <v>13</v>
      </c>
      <c r="I580" s="18">
        <v>20</v>
      </c>
      <c r="J580" s="18">
        <v>15606</v>
      </c>
      <c r="K580" s="18">
        <v>13600</v>
      </c>
      <c r="L580" s="18">
        <v>2006</v>
      </c>
      <c r="M580" s="18"/>
      <c r="N580" s="18">
        <v>1700</v>
      </c>
      <c r="O580" s="18"/>
      <c r="P580" s="18"/>
      <c r="Q580" s="18"/>
      <c r="R580" s="18"/>
      <c r="S580" s="18"/>
      <c r="T580" s="18"/>
      <c r="U580" s="18"/>
      <c r="V580" s="18"/>
      <c r="W580" s="18"/>
      <c r="X580" s="18"/>
      <c r="Y580" s="18"/>
      <c r="Z580" s="18">
        <v>306</v>
      </c>
      <c r="AA580" s="18"/>
      <c r="AB580" s="14">
        <f t="shared" si="247"/>
        <v>0</v>
      </c>
      <c r="AC580" s="14">
        <f t="shared" si="248"/>
        <v>0.125</v>
      </c>
      <c r="AD580" s="14">
        <f t="shared" si="249"/>
        <v>0</v>
      </c>
      <c r="AE580" s="14">
        <f t="shared" si="250"/>
        <v>0</v>
      </c>
      <c r="AF580" s="14">
        <f t="shared" si="251"/>
        <v>0</v>
      </c>
      <c r="AG580" s="14">
        <f t="shared" si="252"/>
        <v>0</v>
      </c>
      <c r="AH580" s="14">
        <f t="shared" si="253"/>
        <v>0</v>
      </c>
      <c r="AI580" s="14">
        <f t="shared" si="254"/>
        <v>0</v>
      </c>
      <c r="AJ580" s="14">
        <f t="shared" si="255"/>
        <v>0</v>
      </c>
      <c r="AK580" s="14">
        <f t="shared" si="256"/>
        <v>0</v>
      </c>
      <c r="AL580" s="14">
        <f t="shared" si="257"/>
        <v>0</v>
      </c>
      <c r="AM580" s="14">
        <f t="shared" si="258"/>
        <v>0</v>
      </c>
      <c r="AN580" s="14">
        <f t="shared" si="259"/>
        <v>0</v>
      </c>
      <c r="AO580" s="14">
        <f t="shared" si="260"/>
        <v>0.02</v>
      </c>
      <c r="AP580" s="14">
        <f t="shared" si="261"/>
        <v>0</v>
      </c>
      <c r="AQ580" s="25">
        <f t="shared" si="265"/>
        <v>0.14499999999999999</v>
      </c>
      <c r="AR580" s="27">
        <f t="shared" si="266"/>
        <v>1700</v>
      </c>
      <c r="AS580" s="27">
        <f t="shared" si="267"/>
        <v>0</v>
      </c>
      <c r="AT580" s="27">
        <f t="shared" si="268"/>
        <v>272</v>
      </c>
      <c r="AU580" s="30"/>
      <c r="AV580" s="30"/>
      <c r="AW580" s="30">
        <f t="shared" si="279"/>
        <v>1632</v>
      </c>
      <c r="AX580" s="36">
        <f t="shared" si="262"/>
        <v>-1700</v>
      </c>
      <c r="AY580" s="36">
        <f t="shared" si="263"/>
        <v>0</v>
      </c>
      <c r="AZ580" s="36">
        <f t="shared" si="264"/>
        <v>1360</v>
      </c>
    </row>
    <row r="581" spans="1:52" ht="14.45" x14ac:dyDescent="0.3">
      <c r="A581" s="5" t="s">
        <v>7</v>
      </c>
      <c r="B581" s="12" t="s">
        <v>598</v>
      </c>
      <c r="C581" s="12"/>
      <c r="D581" s="2" t="s">
        <v>706</v>
      </c>
      <c r="E581" s="2" t="s">
        <v>707</v>
      </c>
      <c r="F581" s="2" t="s">
        <v>16</v>
      </c>
      <c r="G581" s="2" t="s">
        <v>17</v>
      </c>
      <c r="H581" s="2" t="s">
        <v>13</v>
      </c>
      <c r="I581" s="18">
        <v>25</v>
      </c>
      <c r="J581" s="18">
        <v>11475</v>
      </c>
      <c r="K581" s="18">
        <v>11250</v>
      </c>
      <c r="L581" s="18">
        <v>225</v>
      </c>
      <c r="M581" s="18"/>
      <c r="N581" s="18"/>
      <c r="O581" s="18"/>
      <c r="P581" s="18"/>
      <c r="Q581" s="18"/>
      <c r="R581" s="18"/>
      <c r="S581" s="18"/>
      <c r="T581" s="18"/>
      <c r="U581" s="18"/>
      <c r="V581" s="18"/>
      <c r="W581" s="18"/>
      <c r="X581" s="18"/>
      <c r="Y581" s="18"/>
      <c r="Z581" s="18">
        <v>225</v>
      </c>
      <c r="AA581" s="18"/>
      <c r="AB581" s="14">
        <f t="shared" ref="AB581:AB644" si="280">IF(M581&gt;0,M$4,0)</f>
        <v>0</v>
      </c>
      <c r="AC581" s="14">
        <f t="shared" ref="AC581:AC644" si="281">IF(N581&gt;0,N$4,0)</f>
        <v>0</v>
      </c>
      <c r="AD581" s="14">
        <f t="shared" ref="AD581:AD644" si="282">IF(O581&gt;0,O$4,0)</f>
        <v>0</v>
      </c>
      <c r="AE581" s="14">
        <f t="shared" ref="AE581:AE644" si="283">IF(P581&gt;0,P$4,0)</f>
        <v>0</v>
      </c>
      <c r="AF581" s="14">
        <f t="shared" ref="AF581:AF644" si="284">IF(Q581&gt;0,Q$4,0)</f>
        <v>0</v>
      </c>
      <c r="AG581" s="14">
        <f t="shared" ref="AG581:AG644" si="285">IF(R581&gt;0,R$4,0)</f>
        <v>0</v>
      </c>
      <c r="AH581" s="14">
        <f t="shared" ref="AH581:AH644" si="286">IF(S581&gt;0,S$4,0)</f>
        <v>0</v>
      </c>
      <c r="AI581" s="14">
        <f t="shared" ref="AI581:AI644" si="287">IF(T581&gt;0,T$4,0)</f>
        <v>0</v>
      </c>
      <c r="AJ581" s="14">
        <f t="shared" ref="AJ581:AJ644" si="288">IF(U581&gt;0,U$4,0)</f>
        <v>0</v>
      </c>
      <c r="AK581" s="14">
        <f t="shared" ref="AK581:AK644" si="289">IF(V581&gt;0,V$4,0)</f>
        <v>0</v>
      </c>
      <c r="AL581" s="14">
        <f t="shared" ref="AL581:AL644" si="290">IF(W581&gt;0,W$4,0)</f>
        <v>0</v>
      </c>
      <c r="AM581" s="14">
        <f t="shared" ref="AM581:AM644" si="291">IF(X581&gt;0,X$4,0)</f>
        <v>0</v>
      </c>
      <c r="AN581" s="14">
        <f t="shared" ref="AN581:AN644" si="292">IF(Y581&gt;0,Y$4,0)</f>
        <v>0</v>
      </c>
      <c r="AO581" s="14">
        <f t="shared" ref="AO581:AO644" si="293">IF(Z581&gt;0,Z$4,0)</f>
        <v>0.02</v>
      </c>
      <c r="AP581" s="14">
        <f t="shared" ref="AP581:AP644" si="294">IF(AA581&gt;0,AA$4,0)</f>
        <v>0</v>
      </c>
      <c r="AQ581" s="25">
        <f t="shared" si="265"/>
        <v>0.02</v>
      </c>
      <c r="AR581" s="27">
        <f t="shared" si="266"/>
        <v>0</v>
      </c>
      <c r="AS581" s="27">
        <f t="shared" si="267"/>
        <v>0</v>
      </c>
      <c r="AT581" s="27">
        <f t="shared" si="268"/>
        <v>225</v>
      </c>
      <c r="AU581" s="30"/>
      <c r="AV581" s="30"/>
      <c r="AW581" s="30">
        <f t="shared" si="279"/>
        <v>1350</v>
      </c>
      <c r="AX581" s="36">
        <f t="shared" ref="AX581:AX644" si="295">AU581-AR581</f>
        <v>0</v>
      </c>
      <c r="AY581" s="36">
        <f t="shared" ref="AY581:AY644" si="296">AV581-AS581</f>
        <v>0</v>
      </c>
      <c r="AZ581" s="36">
        <f t="shared" ref="AZ581:AZ644" si="297">AW581-AT581</f>
        <v>1125</v>
      </c>
    </row>
    <row r="582" spans="1:52" ht="14.45" x14ac:dyDescent="0.3">
      <c r="A582" s="5" t="s">
        <v>7</v>
      </c>
      <c r="B582" s="12" t="s">
        <v>598</v>
      </c>
      <c r="C582" s="12"/>
      <c r="D582" s="2" t="s">
        <v>708</v>
      </c>
      <c r="E582" s="2" t="s">
        <v>560</v>
      </c>
      <c r="F582" s="2" t="s">
        <v>16</v>
      </c>
      <c r="G582" s="2" t="s">
        <v>396</v>
      </c>
      <c r="H582" s="2" t="s">
        <v>13</v>
      </c>
      <c r="I582" s="18">
        <v>480</v>
      </c>
      <c r="J582" s="18">
        <v>88127.84</v>
      </c>
      <c r="K582" s="18">
        <v>86399.84</v>
      </c>
      <c r="L582" s="18">
        <v>1728</v>
      </c>
      <c r="M582" s="18"/>
      <c r="N582" s="18"/>
      <c r="O582" s="18"/>
      <c r="P582" s="18"/>
      <c r="Q582" s="18"/>
      <c r="R582" s="18"/>
      <c r="S582" s="18"/>
      <c r="T582" s="18"/>
      <c r="U582" s="18"/>
      <c r="V582" s="18"/>
      <c r="W582" s="18"/>
      <c r="X582" s="18"/>
      <c r="Y582" s="18"/>
      <c r="Z582" s="18">
        <v>1728</v>
      </c>
      <c r="AA582" s="18"/>
      <c r="AB582" s="14">
        <f t="shared" si="280"/>
        <v>0</v>
      </c>
      <c r="AC582" s="14">
        <f t="shared" si="281"/>
        <v>0</v>
      </c>
      <c r="AD582" s="14">
        <f t="shared" si="282"/>
        <v>0</v>
      </c>
      <c r="AE582" s="14">
        <f t="shared" si="283"/>
        <v>0</v>
      </c>
      <c r="AF582" s="14">
        <f t="shared" si="284"/>
        <v>0</v>
      </c>
      <c r="AG582" s="14">
        <f t="shared" si="285"/>
        <v>0</v>
      </c>
      <c r="AH582" s="14">
        <f t="shared" si="286"/>
        <v>0</v>
      </c>
      <c r="AI582" s="14">
        <f t="shared" si="287"/>
        <v>0</v>
      </c>
      <c r="AJ582" s="14">
        <f t="shared" si="288"/>
        <v>0</v>
      </c>
      <c r="AK582" s="14">
        <f t="shared" si="289"/>
        <v>0</v>
      </c>
      <c r="AL582" s="14">
        <f t="shared" si="290"/>
        <v>0</v>
      </c>
      <c r="AM582" s="14">
        <f t="shared" si="291"/>
        <v>0</v>
      </c>
      <c r="AN582" s="14">
        <f t="shared" si="292"/>
        <v>0</v>
      </c>
      <c r="AO582" s="14">
        <f t="shared" si="293"/>
        <v>0.02</v>
      </c>
      <c r="AP582" s="14">
        <f t="shared" si="294"/>
        <v>0</v>
      </c>
      <c r="AQ582" s="25">
        <f t="shared" ref="AQ582:AQ645" si="298">SUM(AB582:AP582)</f>
        <v>0.02</v>
      </c>
      <c r="AR582" s="27">
        <f t="shared" ref="AR582:AR645" si="299">SUM(AB582:AG582)*K582</f>
        <v>0</v>
      </c>
      <c r="AS582" s="27">
        <f t="shared" ref="AS582:AS645" si="300">SUM(AH582:AM582)*K582</f>
        <v>0</v>
      </c>
      <c r="AT582" s="27">
        <f t="shared" ref="AT582:AT645" si="301">SUM(AN582:AP582)*K582</f>
        <v>1727.9967999999999</v>
      </c>
      <c r="AU582" s="30"/>
      <c r="AV582" s="30"/>
      <c r="AW582" s="30">
        <f t="shared" si="279"/>
        <v>10367.980799999999</v>
      </c>
      <c r="AX582" s="36">
        <f t="shared" si="295"/>
        <v>0</v>
      </c>
      <c r="AY582" s="36">
        <f t="shared" si="296"/>
        <v>0</v>
      </c>
      <c r="AZ582" s="36">
        <f t="shared" si="297"/>
        <v>8639.9840000000004</v>
      </c>
    </row>
    <row r="583" spans="1:52" ht="14.45" x14ac:dyDescent="0.3">
      <c r="A583" s="5" t="s">
        <v>7</v>
      </c>
      <c r="B583" s="12" t="s">
        <v>598</v>
      </c>
      <c r="C583" s="12"/>
      <c r="D583" s="2" t="s">
        <v>490</v>
      </c>
      <c r="E583" s="2" t="s">
        <v>491</v>
      </c>
      <c r="F583" s="2" t="s">
        <v>16</v>
      </c>
      <c r="G583" s="2" t="s">
        <v>17</v>
      </c>
      <c r="H583" s="2" t="s">
        <v>13</v>
      </c>
      <c r="I583" s="18">
        <v>430</v>
      </c>
      <c r="J583" s="18">
        <v>59168.240000000005</v>
      </c>
      <c r="K583" s="18">
        <v>58008.08</v>
      </c>
      <c r="L583" s="18">
        <v>1160.1599999999999</v>
      </c>
      <c r="M583" s="18"/>
      <c r="N583" s="18"/>
      <c r="O583" s="18"/>
      <c r="P583" s="18"/>
      <c r="Q583" s="18"/>
      <c r="R583" s="18"/>
      <c r="S583" s="18"/>
      <c r="T583" s="18"/>
      <c r="U583" s="18"/>
      <c r="V583" s="18"/>
      <c r="W583" s="18"/>
      <c r="X583" s="18"/>
      <c r="Y583" s="18"/>
      <c r="Z583" s="18">
        <v>1160.1599999999999</v>
      </c>
      <c r="AA583" s="18"/>
      <c r="AB583" s="14">
        <f t="shared" si="280"/>
        <v>0</v>
      </c>
      <c r="AC583" s="14">
        <f t="shared" si="281"/>
        <v>0</v>
      </c>
      <c r="AD583" s="14">
        <f t="shared" si="282"/>
        <v>0</v>
      </c>
      <c r="AE583" s="14">
        <f t="shared" si="283"/>
        <v>0</v>
      </c>
      <c r="AF583" s="14">
        <f t="shared" si="284"/>
        <v>0</v>
      </c>
      <c r="AG583" s="14">
        <f t="shared" si="285"/>
        <v>0</v>
      </c>
      <c r="AH583" s="14">
        <f t="shared" si="286"/>
        <v>0</v>
      </c>
      <c r="AI583" s="14">
        <f t="shared" si="287"/>
        <v>0</v>
      </c>
      <c r="AJ583" s="14">
        <f t="shared" si="288"/>
        <v>0</v>
      </c>
      <c r="AK583" s="14">
        <f t="shared" si="289"/>
        <v>0</v>
      </c>
      <c r="AL583" s="14">
        <f t="shared" si="290"/>
        <v>0</v>
      </c>
      <c r="AM583" s="14">
        <f t="shared" si="291"/>
        <v>0</v>
      </c>
      <c r="AN583" s="14">
        <f t="shared" si="292"/>
        <v>0</v>
      </c>
      <c r="AO583" s="14">
        <f t="shared" si="293"/>
        <v>0.02</v>
      </c>
      <c r="AP583" s="14">
        <f t="shared" si="294"/>
        <v>0</v>
      </c>
      <c r="AQ583" s="25">
        <f t="shared" si="298"/>
        <v>0.02</v>
      </c>
      <c r="AR583" s="27">
        <f t="shared" si="299"/>
        <v>0</v>
      </c>
      <c r="AS583" s="27">
        <f t="shared" si="300"/>
        <v>0</v>
      </c>
      <c r="AT583" s="27">
        <f t="shared" si="301"/>
        <v>1160.1616000000001</v>
      </c>
      <c r="AU583" s="30"/>
      <c r="AV583" s="30"/>
      <c r="AW583" s="30">
        <f t="shared" si="279"/>
        <v>6960.9696000000004</v>
      </c>
      <c r="AX583" s="36">
        <f t="shared" si="295"/>
        <v>0</v>
      </c>
      <c r="AY583" s="36">
        <f t="shared" si="296"/>
        <v>0</v>
      </c>
      <c r="AZ583" s="36">
        <f t="shared" si="297"/>
        <v>5800.808</v>
      </c>
    </row>
    <row r="584" spans="1:52" ht="14.45" x14ac:dyDescent="0.3">
      <c r="A584" s="5" t="s">
        <v>7</v>
      </c>
      <c r="B584" s="12" t="s">
        <v>598</v>
      </c>
      <c r="C584" s="12"/>
      <c r="D584" s="2" t="s">
        <v>490</v>
      </c>
      <c r="E584" s="2" t="s">
        <v>492</v>
      </c>
      <c r="F584" s="2" t="s">
        <v>16</v>
      </c>
      <c r="G584" s="2" t="s">
        <v>17</v>
      </c>
      <c r="H584" s="2" t="s">
        <v>13</v>
      </c>
      <c r="I584" s="18">
        <v>1935</v>
      </c>
      <c r="J584" s="18">
        <v>240128.4</v>
      </c>
      <c r="K584" s="18">
        <v>235420</v>
      </c>
      <c r="L584" s="18">
        <v>4708.3999999999996</v>
      </c>
      <c r="M584" s="18"/>
      <c r="N584" s="18"/>
      <c r="O584" s="18"/>
      <c r="P584" s="18"/>
      <c r="Q584" s="18"/>
      <c r="R584" s="18"/>
      <c r="S584" s="18"/>
      <c r="T584" s="18"/>
      <c r="U584" s="18"/>
      <c r="V584" s="18"/>
      <c r="W584" s="18"/>
      <c r="X584" s="18"/>
      <c r="Y584" s="18"/>
      <c r="Z584" s="18">
        <v>4708.3999999999996</v>
      </c>
      <c r="AA584" s="18"/>
      <c r="AB584" s="14">
        <f t="shared" si="280"/>
        <v>0</v>
      </c>
      <c r="AC584" s="14">
        <f t="shared" si="281"/>
        <v>0</v>
      </c>
      <c r="AD584" s="14">
        <f t="shared" si="282"/>
        <v>0</v>
      </c>
      <c r="AE584" s="14">
        <f t="shared" si="283"/>
        <v>0</v>
      </c>
      <c r="AF584" s="14">
        <f t="shared" si="284"/>
        <v>0</v>
      </c>
      <c r="AG584" s="14">
        <f t="shared" si="285"/>
        <v>0</v>
      </c>
      <c r="AH584" s="14">
        <f t="shared" si="286"/>
        <v>0</v>
      </c>
      <c r="AI584" s="14">
        <f t="shared" si="287"/>
        <v>0</v>
      </c>
      <c r="AJ584" s="14">
        <f t="shared" si="288"/>
        <v>0</v>
      </c>
      <c r="AK584" s="14">
        <f t="shared" si="289"/>
        <v>0</v>
      </c>
      <c r="AL584" s="14">
        <f t="shared" si="290"/>
        <v>0</v>
      </c>
      <c r="AM584" s="14">
        <f t="shared" si="291"/>
        <v>0</v>
      </c>
      <c r="AN584" s="14">
        <f t="shared" si="292"/>
        <v>0</v>
      </c>
      <c r="AO584" s="14">
        <f t="shared" si="293"/>
        <v>0.02</v>
      </c>
      <c r="AP584" s="14">
        <f t="shared" si="294"/>
        <v>0</v>
      </c>
      <c r="AQ584" s="25">
        <f t="shared" si="298"/>
        <v>0.02</v>
      </c>
      <c r="AR584" s="27">
        <f t="shared" si="299"/>
        <v>0</v>
      </c>
      <c r="AS584" s="27">
        <f t="shared" si="300"/>
        <v>0</v>
      </c>
      <c r="AT584" s="27">
        <f t="shared" si="301"/>
        <v>4708.4000000000005</v>
      </c>
      <c r="AU584" s="30"/>
      <c r="AV584" s="30"/>
      <c r="AW584" s="30">
        <f t="shared" si="279"/>
        <v>28250.399999999998</v>
      </c>
      <c r="AX584" s="36">
        <f t="shared" si="295"/>
        <v>0</v>
      </c>
      <c r="AY584" s="36">
        <f t="shared" si="296"/>
        <v>0</v>
      </c>
      <c r="AZ584" s="36">
        <f t="shared" si="297"/>
        <v>23541.999999999996</v>
      </c>
    </row>
    <row r="585" spans="1:52" ht="14.45" x14ac:dyDescent="0.3">
      <c r="A585" s="5" t="s">
        <v>7</v>
      </c>
      <c r="B585" s="12" t="s">
        <v>598</v>
      </c>
      <c r="C585" s="12"/>
      <c r="D585" s="2" t="s">
        <v>493</v>
      </c>
      <c r="E585" s="2" t="s">
        <v>494</v>
      </c>
      <c r="F585" s="2" t="s">
        <v>16</v>
      </c>
      <c r="G585" s="2" t="s">
        <v>17</v>
      </c>
      <c r="H585" s="2" t="s">
        <v>13</v>
      </c>
      <c r="I585" s="18">
        <v>1075</v>
      </c>
      <c r="J585" s="18">
        <v>148739.54999999999</v>
      </c>
      <c r="K585" s="18">
        <v>129620.53</v>
      </c>
      <c r="L585" s="18">
        <v>19119.02</v>
      </c>
      <c r="M585" s="18"/>
      <c r="N585" s="18">
        <v>16202.56</v>
      </c>
      <c r="O585" s="18"/>
      <c r="P585" s="18"/>
      <c r="Q585" s="18"/>
      <c r="R585" s="18"/>
      <c r="S585" s="18"/>
      <c r="T585" s="18"/>
      <c r="U585" s="18"/>
      <c r="V585" s="18"/>
      <c r="W585" s="18"/>
      <c r="X585" s="18"/>
      <c r="Y585" s="18"/>
      <c r="Z585" s="18">
        <v>2916.46</v>
      </c>
      <c r="AA585" s="18"/>
      <c r="AB585" s="14">
        <f t="shared" si="280"/>
        <v>0</v>
      </c>
      <c r="AC585" s="14">
        <f t="shared" si="281"/>
        <v>0.125</v>
      </c>
      <c r="AD585" s="14">
        <f t="shared" si="282"/>
        <v>0</v>
      </c>
      <c r="AE585" s="14">
        <f t="shared" si="283"/>
        <v>0</v>
      </c>
      <c r="AF585" s="14">
        <f t="shared" si="284"/>
        <v>0</v>
      </c>
      <c r="AG585" s="14">
        <f t="shared" si="285"/>
        <v>0</v>
      </c>
      <c r="AH585" s="14">
        <f t="shared" si="286"/>
        <v>0</v>
      </c>
      <c r="AI585" s="14">
        <f t="shared" si="287"/>
        <v>0</v>
      </c>
      <c r="AJ585" s="14">
        <f t="shared" si="288"/>
        <v>0</v>
      </c>
      <c r="AK585" s="14">
        <f t="shared" si="289"/>
        <v>0</v>
      </c>
      <c r="AL585" s="14">
        <f t="shared" si="290"/>
        <v>0</v>
      </c>
      <c r="AM585" s="14">
        <f t="shared" si="291"/>
        <v>0</v>
      </c>
      <c r="AN585" s="14">
        <f t="shared" si="292"/>
        <v>0</v>
      </c>
      <c r="AO585" s="14">
        <f t="shared" si="293"/>
        <v>0.02</v>
      </c>
      <c r="AP585" s="14">
        <f t="shared" si="294"/>
        <v>0</v>
      </c>
      <c r="AQ585" s="25">
        <f t="shared" si="298"/>
        <v>0.14499999999999999</v>
      </c>
      <c r="AR585" s="27">
        <f t="shared" si="299"/>
        <v>16202.56625</v>
      </c>
      <c r="AS585" s="27">
        <f t="shared" si="300"/>
        <v>0</v>
      </c>
      <c r="AT585" s="27">
        <f t="shared" si="301"/>
        <v>2592.4106000000002</v>
      </c>
      <c r="AU585" s="30"/>
      <c r="AV585" s="30"/>
      <c r="AW585" s="30">
        <f t="shared" si="279"/>
        <v>15554.463599999999</v>
      </c>
      <c r="AX585" s="36">
        <f t="shared" si="295"/>
        <v>-16202.56625</v>
      </c>
      <c r="AY585" s="36">
        <f t="shared" si="296"/>
        <v>0</v>
      </c>
      <c r="AZ585" s="36">
        <f t="shared" si="297"/>
        <v>12962.053</v>
      </c>
    </row>
    <row r="586" spans="1:52" ht="14.45" x14ac:dyDescent="0.3">
      <c r="A586" s="5" t="s">
        <v>7</v>
      </c>
      <c r="B586" s="12" t="s">
        <v>598</v>
      </c>
      <c r="C586" s="12"/>
      <c r="D586" s="2" t="s">
        <v>709</v>
      </c>
      <c r="E586" s="2" t="s">
        <v>710</v>
      </c>
      <c r="F586" s="2" t="s">
        <v>16</v>
      </c>
      <c r="G586" s="2" t="s">
        <v>17</v>
      </c>
      <c r="H586" s="2" t="s">
        <v>13</v>
      </c>
      <c r="I586" s="18">
        <v>30300</v>
      </c>
      <c r="J586" s="18">
        <v>215493.59999999998</v>
      </c>
      <c r="K586" s="18">
        <v>211268.24</v>
      </c>
      <c r="L586" s="18">
        <v>4225.3599999999997</v>
      </c>
      <c r="M586" s="18"/>
      <c r="N586" s="18"/>
      <c r="O586" s="18"/>
      <c r="P586" s="18"/>
      <c r="Q586" s="18"/>
      <c r="R586" s="18"/>
      <c r="S586" s="18"/>
      <c r="T586" s="18"/>
      <c r="U586" s="18"/>
      <c r="V586" s="18"/>
      <c r="W586" s="18"/>
      <c r="X586" s="18"/>
      <c r="Y586" s="18"/>
      <c r="Z586" s="18">
        <v>4225.3599999999997</v>
      </c>
      <c r="AA586" s="18"/>
      <c r="AB586" s="14">
        <f t="shared" si="280"/>
        <v>0</v>
      </c>
      <c r="AC586" s="14">
        <f t="shared" si="281"/>
        <v>0</v>
      </c>
      <c r="AD586" s="14">
        <f t="shared" si="282"/>
        <v>0</v>
      </c>
      <c r="AE586" s="14">
        <f t="shared" si="283"/>
        <v>0</v>
      </c>
      <c r="AF586" s="14">
        <f t="shared" si="284"/>
        <v>0</v>
      </c>
      <c r="AG586" s="14">
        <f t="shared" si="285"/>
        <v>0</v>
      </c>
      <c r="AH586" s="14">
        <f t="shared" si="286"/>
        <v>0</v>
      </c>
      <c r="AI586" s="14">
        <f t="shared" si="287"/>
        <v>0</v>
      </c>
      <c r="AJ586" s="14">
        <f t="shared" si="288"/>
        <v>0</v>
      </c>
      <c r="AK586" s="14">
        <f t="shared" si="289"/>
        <v>0</v>
      </c>
      <c r="AL586" s="14">
        <f t="shared" si="290"/>
        <v>0</v>
      </c>
      <c r="AM586" s="14">
        <f t="shared" si="291"/>
        <v>0</v>
      </c>
      <c r="AN586" s="14">
        <f t="shared" si="292"/>
        <v>0</v>
      </c>
      <c r="AO586" s="14">
        <f t="shared" si="293"/>
        <v>0.02</v>
      </c>
      <c r="AP586" s="14">
        <f t="shared" si="294"/>
        <v>0</v>
      </c>
      <c r="AQ586" s="25">
        <f t="shared" si="298"/>
        <v>0.02</v>
      </c>
      <c r="AR586" s="27">
        <f t="shared" si="299"/>
        <v>0</v>
      </c>
      <c r="AS586" s="27">
        <f t="shared" si="300"/>
        <v>0</v>
      </c>
      <c r="AT586" s="27">
        <f t="shared" si="301"/>
        <v>4225.3648000000003</v>
      </c>
      <c r="AU586" s="30"/>
      <c r="AV586" s="30"/>
      <c r="AW586" s="30">
        <f t="shared" si="279"/>
        <v>25352.188799999996</v>
      </c>
      <c r="AX586" s="36">
        <f t="shared" si="295"/>
        <v>0</v>
      </c>
      <c r="AY586" s="36">
        <f t="shared" si="296"/>
        <v>0</v>
      </c>
      <c r="AZ586" s="36">
        <f t="shared" si="297"/>
        <v>21126.823999999997</v>
      </c>
    </row>
    <row r="587" spans="1:52" ht="14.45" x14ac:dyDescent="0.3">
      <c r="A587" s="5" t="s">
        <v>7</v>
      </c>
      <c r="B587" s="12" t="s">
        <v>598</v>
      </c>
      <c r="C587" s="12"/>
      <c r="D587" s="2" t="s">
        <v>711</v>
      </c>
      <c r="E587" s="2" t="s">
        <v>710</v>
      </c>
      <c r="F587" s="2" t="s">
        <v>16</v>
      </c>
      <c r="G587" s="2" t="s">
        <v>17</v>
      </c>
      <c r="H587" s="2" t="s">
        <v>13</v>
      </c>
      <c r="I587" s="18">
        <v>30300</v>
      </c>
      <c r="J587" s="18">
        <v>160080.76</v>
      </c>
      <c r="K587" s="18">
        <v>156941.92000000001</v>
      </c>
      <c r="L587" s="18">
        <v>3138.84</v>
      </c>
      <c r="M587" s="18"/>
      <c r="N587" s="18"/>
      <c r="O587" s="18"/>
      <c r="P587" s="18"/>
      <c r="Q587" s="18"/>
      <c r="R587" s="18"/>
      <c r="S587" s="18"/>
      <c r="T587" s="18"/>
      <c r="U587" s="18"/>
      <c r="V587" s="18"/>
      <c r="W587" s="18"/>
      <c r="X587" s="18"/>
      <c r="Y587" s="18"/>
      <c r="Z587" s="18">
        <v>3138.84</v>
      </c>
      <c r="AA587" s="18"/>
      <c r="AB587" s="14">
        <f t="shared" si="280"/>
        <v>0</v>
      </c>
      <c r="AC587" s="14">
        <f t="shared" si="281"/>
        <v>0</v>
      </c>
      <c r="AD587" s="14">
        <f t="shared" si="282"/>
        <v>0</v>
      </c>
      <c r="AE587" s="14">
        <f t="shared" si="283"/>
        <v>0</v>
      </c>
      <c r="AF587" s="14">
        <f t="shared" si="284"/>
        <v>0</v>
      </c>
      <c r="AG587" s="14">
        <f t="shared" si="285"/>
        <v>0</v>
      </c>
      <c r="AH587" s="14">
        <f t="shared" si="286"/>
        <v>0</v>
      </c>
      <c r="AI587" s="14">
        <f t="shared" si="287"/>
        <v>0</v>
      </c>
      <c r="AJ587" s="14">
        <f t="shared" si="288"/>
        <v>0</v>
      </c>
      <c r="AK587" s="14">
        <f t="shared" si="289"/>
        <v>0</v>
      </c>
      <c r="AL587" s="14">
        <f t="shared" si="290"/>
        <v>0</v>
      </c>
      <c r="AM587" s="14">
        <f t="shared" si="291"/>
        <v>0</v>
      </c>
      <c r="AN587" s="14">
        <f t="shared" si="292"/>
        <v>0</v>
      </c>
      <c r="AO587" s="14">
        <f t="shared" si="293"/>
        <v>0.02</v>
      </c>
      <c r="AP587" s="14">
        <f t="shared" si="294"/>
        <v>0</v>
      </c>
      <c r="AQ587" s="25">
        <f t="shared" si="298"/>
        <v>0.02</v>
      </c>
      <c r="AR587" s="27">
        <f t="shared" si="299"/>
        <v>0</v>
      </c>
      <c r="AS587" s="27">
        <f t="shared" si="300"/>
        <v>0</v>
      </c>
      <c r="AT587" s="27">
        <f t="shared" si="301"/>
        <v>3138.8384000000005</v>
      </c>
      <c r="AU587" s="30"/>
      <c r="AV587" s="30"/>
      <c r="AW587" s="30">
        <f t="shared" si="279"/>
        <v>18833.0304</v>
      </c>
      <c r="AX587" s="36">
        <f t="shared" si="295"/>
        <v>0</v>
      </c>
      <c r="AY587" s="36">
        <f t="shared" si="296"/>
        <v>0</v>
      </c>
      <c r="AZ587" s="36">
        <f t="shared" si="297"/>
        <v>15694.191999999999</v>
      </c>
    </row>
    <row r="588" spans="1:52" ht="14.45" x14ac:dyDescent="0.3">
      <c r="A588" s="5" t="s">
        <v>7</v>
      </c>
      <c r="B588" s="12" t="s">
        <v>598</v>
      </c>
      <c r="C588" s="12"/>
      <c r="D588" s="2" t="s">
        <v>712</v>
      </c>
      <c r="E588" s="2" t="s">
        <v>713</v>
      </c>
      <c r="F588" s="2" t="s">
        <v>16</v>
      </c>
      <c r="G588" s="2" t="s">
        <v>396</v>
      </c>
      <c r="H588" s="2" t="s">
        <v>13</v>
      </c>
      <c r="I588" s="18">
        <v>81960</v>
      </c>
      <c r="J588" s="18">
        <v>423222.07</v>
      </c>
      <c r="K588" s="18">
        <v>368820.98</v>
      </c>
      <c r="L588" s="18">
        <v>54401.090000000004</v>
      </c>
      <c r="M588" s="18"/>
      <c r="N588" s="18">
        <v>46102.62</v>
      </c>
      <c r="O588" s="18"/>
      <c r="P588" s="18"/>
      <c r="Q588" s="18"/>
      <c r="R588" s="18"/>
      <c r="S588" s="18"/>
      <c r="T588" s="18"/>
      <c r="U588" s="18"/>
      <c r="V588" s="18"/>
      <c r="W588" s="18"/>
      <c r="X588" s="18"/>
      <c r="Y588" s="18"/>
      <c r="Z588" s="18">
        <v>8298.4700000000012</v>
      </c>
      <c r="AA588" s="18"/>
      <c r="AB588" s="14">
        <f t="shared" si="280"/>
        <v>0</v>
      </c>
      <c r="AC588" s="14">
        <f t="shared" si="281"/>
        <v>0.125</v>
      </c>
      <c r="AD588" s="14">
        <f t="shared" si="282"/>
        <v>0</v>
      </c>
      <c r="AE588" s="14">
        <f t="shared" si="283"/>
        <v>0</v>
      </c>
      <c r="AF588" s="14">
        <f t="shared" si="284"/>
        <v>0</v>
      </c>
      <c r="AG588" s="14">
        <f t="shared" si="285"/>
        <v>0</v>
      </c>
      <c r="AH588" s="14">
        <f t="shared" si="286"/>
        <v>0</v>
      </c>
      <c r="AI588" s="14">
        <f t="shared" si="287"/>
        <v>0</v>
      </c>
      <c r="AJ588" s="14">
        <f t="shared" si="288"/>
        <v>0</v>
      </c>
      <c r="AK588" s="14">
        <f t="shared" si="289"/>
        <v>0</v>
      </c>
      <c r="AL588" s="14">
        <f t="shared" si="290"/>
        <v>0</v>
      </c>
      <c r="AM588" s="14">
        <f t="shared" si="291"/>
        <v>0</v>
      </c>
      <c r="AN588" s="14">
        <f t="shared" si="292"/>
        <v>0</v>
      </c>
      <c r="AO588" s="14">
        <f t="shared" si="293"/>
        <v>0.02</v>
      </c>
      <c r="AP588" s="14">
        <f t="shared" si="294"/>
        <v>0</v>
      </c>
      <c r="AQ588" s="25">
        <f t="shared" si="298"/>
        <v>0.14499999999999999</v>
      </c>
      <c r="AR588" s="27">
        <f t="shared" si="299"/>
        <v>46102.622499999998</v>
      </c>
      <c r="AS588" s="27">
        <f t="shared" si="300"/>
        <v>0</v>
      </c>
      <c r="AT588" s="27">
        <f t="shared" si="301"/>
        <v>7376.4196000000002</v>
      </c>
      <c r="AU588" s="30"/>
      <c r="AV588" s="30"/>
      <c r="AW588" s="30">
        <f t="shared" si="279"/>
        <v>44258.517599999999</v>
      </c>
      <c r="AX588" s="36">
        <f t="shared" si="295"/>
        <v>-46102.622499999998</v>
      </c>
      <c r="AY588" s="36">
        <f t="shared" si="296"/>
        <v>0</v>
      </c>
      <c r="AZ588" s="36">
        <f t="shared" si="297"/>
        <v>36882.097999999998</v>
      </c>
    </row>
    <row r="589" spans="1:52" ht="14.45" x14ac:dyDescent="0.3">
      <c r="A589" s="5" t="s">
        <v>7</v>
      </c>
      <c r="B589" s="12" t="s">
        <v>598</v>
      </c>
      <c r="C589" s="12"/>
      <c r="D589" s="2" t="s">
        <v>714</v>
      </c>
      <c r="E589" s="2" t="s">
        <v>669</v>
      </c>
      <c r="F589" s="2" t="s">
        <v>11</v>
      </c>
      <c r="G589" s="2" t="s">
        <v>35</v>
      </c>
      <c r="H589" s="2" t="s">
        <v>13</v>
      </c>
      <c r="I589" s="18">
        <v>264000</v>
      </c>
      <c r="J589" s="18">
        <v>13752576</v>
      </c>
      <c r="K589" s="18">
        <v>11460480</v>
      </c>
      <c r="L589" s="18">
        <v>2292096</v>
      </c>
      <c r="M589" s="18"/>
      <c r="N589" s="18"/>
      <c r="O589" s="18"/>
      <c r="P589" s="18"/>
      <c r="Q589" s="18"/>
      <c r="R589" s="18"/>
      <c r="S589" s="18"/>
      <c r="T589" s="18"/>
      <c r="U589" s="18"/>
      <c r="V589" s="18"/>
      <c r="W589" s="18"/>
      <c r="X589" s="18">
        <v>2292096</v>
      </c>
      <c r="Y589" s="18"/>
      <c r="Z589" s="18"/>
      <c r="AA589" s="18"/>
      <c r="AB589" s="14">
        <f t="shared" si="280"/>
        <v>0</v>
      </c>
      <c r="AC589" s="14">
        <f t="shared" si="281"/>
        <v>0</v>
      </c>
      <c r="AD589" s="14">
        <f t="shared" si="282"/>
        <v>0</v>
      </c>
      <c r="AE589" s="14">
        <f t="shared" si="283"/>
        <v>0</v>
      </c>
      <c r="AF589" s="14">
        <f t="shared" si="284"/>
        <v>0</v>
      </c>
      <c r="AG589" s="14">
        <f t="shared" si="285"/>
        <v>0</v>
      </c>
      <c r="AH589" s="14">
        <f t="shared" si="286"/>
        <v>0</v>
      </c>
      <c r="AI589" s="14">
        <f t="shared" si="287"/>
        <v>0</v>
      </c>
      <c r="AJ589" s="14">
        <f t="shared" si="288"/>
        <v>0</v>
      </c>
      <c r="AK589" s="14">
        <f t="shared" si="289"/>
        <v>0</v>
      </c>
      <c r="AL589" s="14">
        <f t="shared" si="290"/>
        <v>0</v>
      </c>
      <c r="AM589" s="14">
        <f t="shared" si="291"/>
        <v>0.2</v>
      </c>
      <c r="AN589" s="14">
        <f t="shared" si="292"/>
        <v>0</v>
      </c>
      <c r="AO589" s="14">
        <f t="shared" si="293"/>
        <v>0</v>
      </c>
      <c r="AP589" s="14">
        <f t="shared" si="294"/>
        <v>0</v>
      </c>
      <c r="AQ589" s="25">
        <f t="shared" si="298"/>
        <v>0.2</v>
      </c>
      <c r="AR589" s="27">
        <f t="shared" si="299"/>
        <v>0</v>
      </c>
      <c r="AS589" s="27">
        <f t="shared" si="300"/>
        <v>2292096</v>
      </c>
      <c r="AT589" s="27">
        <f t="shared" si="301"/>
        <v>0</v>
      </c>
      <c r="AU589" s="30">
        <f>K589*$AU$2</f>
        <v>687628.79999999993</v>
      </c>
      <c r="AV589" s="30">
        <f>K589*$AV$2</f>
        <v>687628.79999999993</v>
      </c>
      <c r="AW589" s="30"/>
      <c r="AX589" s="36">
        <f t="shared" si="295"/>
        <v>687628.79999999993</v>
      </c>
      <c r="AY589" s="36">
        <f t="shared" si="296"/>
        <v>-1604467.2000000002</v>
      </c>
      <c r="AZ589" s="36">
        <f t="shared" si="297"/>
        <v>0</v>
      </c>
    </row>
    <row r="590" spans="1:52" ht="14.45" x14ac:dyDescent="0.3">
      <c r="A590" s="5" t="s">
        <v>7</v>
      </c>
      <c r="B590" s="12" t="s">
        <v>598</v>
      </c>
      <c r="C590" s="12"/>
      <c r="D590" s="2" t="s">
        <v>715</v>
      </c>
      <c r="E590" s="2" t="s">
        <v>22</v>
      </c>
      <c r="F590" s="2" t="s">
        <v>16</v>
      </c>
      <c r="G590" s="2" t="s">
        <v>17</v>
      </c>
      <c r="H590" s="2" t="s">
        <v>13</v>
      </c>
      <c r="I590" s="18">
        <v>12925</v>
      </c>
      <c r="J590" s="18">
        <v>559077.77</v>
      </c>
      <c r="K590" s="18">
        <v>487213.72</v>
      </c>
      <c r="L590" s="18">
        <v>71864.05</v>
      </c>
      <c r="M590" s="18"/>
      <c r="N590" s="18">
        <v>60901.760000000024</v>
      </c>
      <c r="O590" s="18"/>
      <c r="P590" s="18"/>
      <c r="Q590" s="18"/>
      <c r="R590" s="18"/>
      <c r="S590" s="18"/>
      <c r="T590" s="18"/>
      <c r="U590" s="18"/>
      <c r="V590" s="18"/>
      <c r="W590" s="18"/>
      <c r="X590" s="18"/>
      <c r="Y590" s="18"/>
      <c r="Z590" s="18">
        <v>10962.290000000003</v>
      </c>
      <c r="AA590" s="18"/>
      <c r="AB590" s="14">
        <f t="shared" si="280"/>
        <v>0</v>
      </c>
      <c r="AC590" s="14">
        <f t="shared" si="281"/>
        <v>0.125</v>
      </c>
      <c r="AD590" s="14">
        <f t="shared" si="282"/>
        <v>0</v>
      </c>
      <c r="AE590" s="14">
        <f t="shared" si="283"/>
        <v>0</v>
      </c>
      <c r="AF590" s="14">
        <f t="shared" si="284"/>
        <v>0</v>
      </c>
      <c r="AG590" s="14">
        <f t="shared" si="285"/>
        <v>0</v>
      </c>
      <c r="AH590" s="14">
        <f t="shared" si="286"/>
        <v>0</v>
      </c>
      <c r="AI590" s="14">
        <f t="shared" si="287"/>
        <v>0</v>
      </c>
      <c r="AJ590" s="14">
        <f t="shared" si="288"/>
        <v>0</v>
      </c>
      <c r="AK590" s="14">
        <f t="shared" si="289"/>
        <v>0</v>
      </c>
      <c r="AL590" s="14">
        <f t="shared" si="290"/>
        <v>0</v>
      </c>
      <c r="AM590" s="14">
        <f t="shared" si="291"/>
        <v>0</v>
      </c>
      <c r="AN590" s="14">
        <f t="shared" si="292"/>
        <v>0</v>
      </c>
      <c r="AO590" s="14">
        <f t="shared" si="293"/>
        <v>0.02</v>
      </c>
      <c r="AP590" s="14">
        <f t="shared" si="294"/>
        <v>0</v>
      </c>
      <c r="AQ590" s="25">
        <f t="shared" si="298"/>
        <v>0.14499999999999999</v>
      </c>
      <c r="AR590" s="27">
        <f t="shared" si="299"/>
        <v>60901.714999999997</v>
      </c>
      <c r="AS590" s="27">
        <f t="shared" si="300"/>
        <v>0</v>
      </c>
      <c r="AT590" s="27">
        <f t="shared" si="301"/>
        <v>9744.2744000000002</v>
      </c>
      <c r="AU590" s="30"/>
      <c r="AV590" s="30"/>
      <c r="AW590" s="30">
        <f t="shared" ref="AW590:AW592" si="302">K590*$AU$1</f>
        <v>58465.646399999998</v>
      </c>
      <c r="AX590" s="36">
        <f t="shared" si="295"/>
        <v>-60901.714999999997</v>
      </c>
      <c r="AY590" s="36">
        <f t="shared" si="296"/>
        <v>0</v>
      </c>
      <c r="AZ590" s="36">
        <f t="shared" si="297"/>
        <v>48721.371999999996</v>
      </c>
    </row>
    <row r="591" spans="1:52" ht="14.45" x14ac:dyDescent="0.3">
      <c r="A591" s="5" t="s">
        <v>7</v>
      </c>
      <c r="B591" s="12" t="s">
        <v>598</v>
      </c>
      <c r="C591" s="5" t="s">
        <v>1358</v>
      </c>
      <c r="D591" s="2" t="s">
        <v>716</v>
      </c>
      <c r="E591" s="2" t="s">
        <v>717</v>
      </c>
      <c r="F591" s="2" t="s">
        <v>16</v>
      </c>
      <c r="G591" s="2" t="s">
        <v>396</v>
      </c>
      <c r="H591" s="2" t="s">
        <v>13</v>
      </c>
      <c r="I591" s="18">
        <v>701000</v>
      </c>
      <c r="J591" s="18">
        <v>386110.29000000004</v>
      </c>
      <c r="K591" s="18">
        <v>378539.5</v>
      </c>
      <c r="L591" s="18">
        <v>7570.79</v>
      </c>
      <c r="M591" s="18"/>
      <c r="N591" s="18"/>
      <c r="O591" s="18"/>
      <c r="P591" s="18"/>
      <c r="Q591" s="18"/>
      <c r="R591" s="18"/>
      <c r="S591" s="18"/>
      <c r="T591" s="18"/>
      <c r="U591" s="18"/>
      <c r="V591" s="18"/>
      <c r="W591" s="18"/>
      <c r="X591" s="18"/>
      <c r="Y591" s="18"/>
      <c r="Z591" s="18">
        <v>7570.79</v>
      </c>
      <c r="AA591" s="18"/>
      <c r="AB591" s="14">
        <f t="shared" si="280"/>
        <v>0</v>
      </c>
      <c r="AC591" s="14">
        <f t="shared" si="281"/>
        <v>0</v>
      </c>
      <c r="AD591" s="14">
        <f t="shared" si="282"/>
        <v>0</v>
      </c>
      <c r="AE591" s="14">
        <f t="shared" si="283"/>
        <v>0</v>
      </c>
      <c r="AF591" s="14">
        <f t="shared" si="284"/>
        <v>0</v>
      </c>
      <c r="AG591" s="14">
        <f t="shared" si="285"/>
        <v>0</v>
      </c>
      <c r="AH591" s="14">
        <f t="shared" si="286"/>
        <v>0</v>
      </c>
      <c r="AI591" s="14">
        <f t="shared" si="287"/>
        <v>0</v>
      </c>
      <c r="AJ591" s="14">
        <f t="shared" si="288"/>
        <v>0</v>
      </c>
      <c r="AK591" s="14">
        <f t="shared" si="289"/>
        <v>0</v>
      </c>
      <c r="AL591" s="14">
        <f t="shared" si="290"/>
        <v>0</v>
      </c>
      <c r="AM591" s="14">
        <f t="shared" si="291"/>
        <v>0</v>
      </c>
      <c r="AN591" s="14">
        <f t="shared" si="292"/>
        <v>0</v>
      </c>
      <c r="AO591" s="14">
        <f t="shared" si="293"/>
        <v>0.02</v>
      </c>
      <c r="AP591" s="14">
        <f t="shared" si="294"/>
        <v>0</v>
      </c>
      <c r="AQ591" s="25">
        <f t="shared" si="298"/>
        <v>0.02</v>
      </c>
      <c r="AR591" s="27">
        <f t="shared" si="299"/>
        <v>0</v>
      </c>
      <c r="AS591" s="27">
        <f t="shared" si="300"/>
        <v>0</v>
      </c>
      <c r="AT591" s="27">
        <f t="shared" si="301"/>
        <v>7570.79</v>
      </c>
      <c r="AU591" s="30"/>
      <c r="AV591" s="30"/>
      <c r="AW591" s="30">
        <f t="shared" si="302"/>
        <v>45424.74</v>
      </c>
      <c r="AX591" s="36">
        <f t="shared" si="295"/>
        <v>0</v>
      </c>
      <c r="AY591" s="36">
        <f t="shared" si="296"/>
        <v>0</v>
      </c>
      <c r="AZ591" s="36">
        <f t="shared" si="297"/>
        <v>37853.949999999997</v>
      </c>
    </row>
    <row r="592" spans="1:52" ht="14.45" x14ac:dyDescent="0.3">
      <c r="A592" s="5" t="s">
        <v>7</v>
      </c>
      <c r="B592" s="12" t="s">
        <v>598</v>
      </c>
      <c r="C592" s="5" t="s">
        <v>1358</v>
      </c>
      <c r="D592" s="2" t="s">
        <v>718</v>
      </c>
      <c r="E592" s="2" t="s">
        <v>717</v>
      </c>
      <c r="F592" s="2" t="s">
        <v>16</v>
      </c>
      <c r="G592" s="2" t="s">
        <v>396</v>
      </c>
      <c r="H592" s="2" t="s">
        <v>13</v>
      </c>
      <c r="I592" s="18">
        <v>5958627</v>
      </c>
      <c r="J592" s="18">
        <v>2552673.7099999995</v>
      </c>
      <c r="K592" s="18">
        <v>2502621.2799999998</v>
      </c>
      <c r="L592" s="18">
        <v>50052.429999999993</v>
      </c>
      <c r="M592" s="18"/>
      <c r="N592" s="18"/>
      <c r="O592" s="18"/>
      <c r="P592" s="18"/>
      <c r="Q592" s="18"/>
      <c r="R592" s="18"/>
      <c r="S592" s="18"/>
      <c r="T592" s="18"/>
      <c r="U592" s="18"/>
      <c r="V592" s="18"/>
      <c r="W592" s="18"/>
      <c r="X592" s="18"/>
      <c r="Y592" s="18"/>
      <c r="Z592" s="18">
        <v>50052.429999999993</v>
      </c>
      <c r="AA592" s="18"/>
      <c r="AB592" s="14">
        <f t="shared" si="280"/>
        <v>0</v>
      </c>
      <c r="AC592" s="14">
        <f t="shared" si="281"/>
        <v>0</v>
      </c>
      <c r="AD592" s="14">
        <f t="shared" si="282"/>
        <v>0</v>
      </c>
      <c r="AE592" s="14">
        <f t="shared" si="283"/>
        <v>0</v>
      </c>
      <c r="AF592" s="14">
        <f t="shared" si="284"/>
        <v>0</v>
      </c>
      <c r="AG592" s="14">
        <f t="shared" si="285"/>
        <v>0</v>
      </c>
      <c r="AH592" s="14">
        <f t="shared" si="286"/>
        <v>0</v>
      </c>
      <c r="AI592" s="14">
        <f t="shared" si="287"/>
        <v>0</v>
      </c>
      <c r="AJ592" s="14">
        <f t="shared" si="288"/>
        <v>0</v>
      </c>
      <c r="AK592" s="14">
        <f t="shared" si="289"/>
        <v>0</v>
      </c>
      <c r="AL592" s="14">
        <f t="shared" si="290"/>
        <v>0</v>
      </c>
      <c r="AM592" s="14">
        <f t="shared" si="291"/>
        <v>0</v>
      </c>
      <c r="AN592" s="14">
        <f t="shared" si="292"/>
        <v>0</v>
      </c>
      <c r="AO592" s="14">
        <f t="shared" si="293"/>
        <v>0.02</v>
      </c>
      <c r="AP592" s="14">
        <f t="shared" si="294"/>
        <v>0</v>
      </c>
      <c r="AQ592" s="25">
        <f t="shared" si="298"/>
        <v>0.02</v>
      </c>
      <c r="AR592" s="27">
        <f t="shared" si="299"/>
        <v>0</v>
      </c>
      <c r="AS592" s="27">
        <f t="shared" si="300"/>
        <v>0</v>
      </c>
      <c r="AT592" s="27">
        <f t="shared" si="301"/>
        <v>50052.425599999995</v>
      </c>
      <c r="AU592" s="30"/>
      <c r="AV592" s="30"/>
      <c r="AW592" s="30">
        <f t="shared" si="302"/>
        <v>300314.55359999998</v>
      </c>
      <c r="AX592" s="36">
        <f t="shared" si="295"/>
        <v>0</v>
      </c>
      <c r="AY592" s="36">
        <f t="shared" si="296"/>
        <v>0</v>
      </c>
      <c r="AZ592" s="36">
        <f t="shared" si="297"/>
        <v>250262.128</v>
      </c>
    </row>
    <row r="593" spans="1:52" ht="14.45" x14ac:dyDescent="0.3">
      <c r="A593" s="5" t="s">
        <v>7</v>
      </c>
      <c r="B593" s="12" t="s">
        <v>598</v>
      </c>
      <c r="C593" s="5" t="s">
        <v>1358</v>
      </c>
      <c r="D593" s="2" t="s">
        <v>719</v>
      </c>
      <c r="E593" s="2" t="s">
        <v>720</v>
      </c>
      <c r="F593" s="2" t="s">
        <v>11</v>
      </c>
      <c r="G593" s="2" t="s">
        <v>35</v>
      </c>
      <c r="H593" s="2" t="s">
        <v>13</v>
      </c>
      <c r="I593" s="18">
        <v>31000</v>
      </c>
      <c r="J593" s="18">
        <v>14281.31</v>
      </c>
      <c r="K593" s="18">
        <v>12090</v>
      </c>
      <c r="L593" s="18">
        <v>2191.31</v>
      </c>
      <c r="M593" s="18"/>
      <c r="N593" s="18">
        <v>1511.25</v>
      </c>
      <c r="O593" s="18"/>
      <c r="P593" s="18"/>
      <c r="Q593" s="18"/>
      <c r="R593" s="18"/>
      <c r="S593" s="18"/>
      <c r="T593" s="18">
        <v>680.06</v>
      </c>
      <c r="U593" s="18"/>
      <c r="V593" s="18"/>
      <c r="W593" s="18"/>
      <c r="X593" s="18"/>
      <c r="Y593" s="18"/>
      <c r="Z593" s="18"/>
      <c r="AA593" s="18"/>
      <c r="AB593" s="14">
        <f t="shared" si="280"/>
        <v>0</v>
      </c>
      <c r="AC593" s="14">
        <f t="shared" si="281"/>
        <v>0.125</v>
      </c>
      <c r="AD593" s="14">
        <f t="shared" si="282"/>
        <v>0</v>
      </c>
      <c r="AE593" s="14">
        <f t="shared" si="283"/>
        <v>0</v>
      </c>
      <c r="AF593" s="14">
        <f t="shared" si="284"/>
        <v>0</v>
      </c>
      <c r="AG593" s="14">
        <f t="shared" si="285"/>
        <v>0</v>
      </c>
      <c r="AH593" s="14">
        <f t="shared" si="286"/>
        <v>0</v>
      </c>
      <c r="AI593" s="14">
        <f t="shared" si="287"/>
        <v>0.05</v>
      </c>
      <c r="AJ593" s="14">
        <f t="shared" si="288"/>
        <v>0</v>
      </c>
      <c r="AK593" s="14">
        <f t="shared" si="289"/>
        <v>0</v>
      </c>
      <c r="AL593" s="14">
        <f t="shared" si="290"/>
        <v>0</v>
      </c>
      <c r="AM593" s="14">
        <f t="shared" si="291"/>
        <v>0</v>
      </c>
      <c r="AN593" s="14">
        <f t="shared" si="292"/>
        <v>0</v>
      </c>
      <c r="AO593" s="14">
        <f t="shared" si="293"/>
        <v>0</v>
      </c>
      <c r="AP593" s="14">
        <f t="shared" si="294"/>
        <v>0</v>
      </c>
      <c r="AQ593" s="25">
        <f t="shared" si="298"/>
        <v>0.17499999999999999</v>
      </c>
      <c r="AR593" s="27">
        <f t="shared" si="299"/>
        <v>1511.25</v>
      </c>
      <c r="AS593" s="27">
        <f t="shared" si="300"/>
        <v>604.5</v>
      </c>
      <c r="AT593" s="27">
        <f t="shared" si="301"/>
        <v>0</v>
      </c>
      <c r="AU593" s="30">
        <f t="shared" ref="AU593:AU594" si="303">K593*$AU$2</f>
        <v>725.4</v>
      </c>
      <c r="AV593" s="30">
        <f t="shared" ref="AV593:AV594" si="304">K593*$AV$2</f>
        <v>725.4</v>
      </c>
      <c r="AW593" s="30"/>
      <c r="AX593" s="36">
        <f t="shared" si="295"/>
        <v>-785.85</v>
      </c>
      <c r="AY593" s="36">
        <f t="shared" si="296"/>
        <v>120.89999999999998</v>
      </c>
      <c r="AZ593" s="36">
        <f t="shared" si="297"/>
        <v>0</v>
      </c>
    </row>
    <row r="594" spans="1:52" ht="14.45" x14ac:dyDescent="0.3">
      <c r="A594" s="5" t="s">
        <v>7</v>
      </c>
      <c r="B594" s="12" t="s">
        <v>598</v>
      </c>
      <c r="C594" s="5" t="s">
        <v>1358</v>
      </c>
      <c r="D594" s="2" t="s">
        <v>721</v>
      </c>
      <c r="E594" s="2" t="s">
        <v>720</v>
      </c>
      <c r="F594" s="2" t="s">
        <v>11</v>
      </c>
      <c r="G594" s="2" t="s">
        <v>35</v>
      </c>
      <c r="H594" s="2" t="s">
        <v>13</v>
      </c>
      <c r="I594" s="18">
        <v>31000</v>
      </c>
      <c r="J594" s="18">
        <v>7873.09</v>
      </c>
      <c r="K594" s="18">
        <v>6665.05</v>
      </c>
      <c r="L594" s="18">
        <v>1208.04</v>
      </c>
      <c r="M594" s="18"/>
      <c r="N594" s="18">
        <v>833.13</v>
      </c>
      <c r="O594" s="18"/>
      <c r="P594" s="18"/>
      <c r="Q594" s="18"/>
      <c r="R594" s="18"/>
      <c r="S594" s="18"/>
      <c r="T594" s="18">
        <v>374.91</v>
      </c>
      <c r="U594" s="18"/>
      <c r="V594" s="18"/>
      <c r="W594" s="18"/>
      <c r="X594" s="18"/>
      <c r="Y594" s="18"/>
      <c r="Z594" s="18"/>
      <c r="AA594" s="18"/>
      <c r="AB594" s="14">
        <f t="shared" si="280"/>
        <v>0</v>
      </c>
      <c r="AC594" s="14">
        <f t="shared" si="281"/>
        <v>0.125</v>
      </c>
      <c r="AD594" s="14">
        <f t="shared" si="282"/>
        <v>0</v>
      </c>
      <c r="AE594" s="14">
        <f t="shared" si="283"/>
        <v>0</v>
      </c>
      <c r="AF594" s="14">
        <f t="shared" si="284"/>
        <v>0</v>
      </c>
      <c r="AG594" s="14">
        <f t="shared" si="285"/>
        <v>0</v>
      </c>
      <c r="AH594" s="14">
        <f t="shared" si="286"/>
        <v>0</v>
      </c>
      <c r="AI594" s="14">
        <f t="shared" si="287"/>
        <v>0.05</v>
      </c>
      <c r="AJ594" s="14">
        <f t="shared" si="288"/>
        <v>0</v>
      </c>
      <c r="AK594" s="14">
        <f t="shared" si="289"/>
        <v>0</v>
      </c>
      <c r="AL594" s="14">
        <f t="shared" si="290"/>
        <v>0</v>
      </c>
      <c r="AM594" s="14">
        <f t="shared" si="291"/>
        <v>0</v>
      </c>
      <c r="AN594" s="14">
        <f t="shared" si="292"/>
        <v>0</v>
      </c>
      <c r="AO594" s="14">
        <f t="shared" si="293"/>
        <v>0</v>
      </c>
      <c r="AP594" s="14">
        <f t="shared" si="294"/>
        <v>0</v>
      </c>
      <c r="AQ594" s="25">
        <f t="shared" si="298"/>
        <v>0.17499999999999999</v>
      </c>
      <c r="AR594" s="27">
        <f t="shared" si="299"/>
        <v>833.13125000000002</v>
      </c>
      <c r="AS594" s="27">
        <f t="shared" si="300"/>
        <v>333.25250000000005</v>
      </c>
      <c r="AT594" s="27">
        <f t="shared" si="301"/>
        <v>0</v>
      </c>
      <c r="AU594" s="30">
        <f t="shared" si="303"/>
        <v>399.90300000000002</v>
      </c>
      <c r="AV594" s="30">
        <f t="shared" si="304"/>
        <v>399.90300000000002</v>
      </c>
      <c r="AW594" s="30"/>
      <c r="AX594" s="36">
        <f t="shared" si="295"/>
        <v>-433.22825</v>
      </c>
      <c r="AY594" s="36">
        <f t="shared" si="296"/>
        <v>66.650499999999965</v>
      </c>
      <c r="AZ594" s="36">
        <f t="shared" si="297"/>
        <v>0</v>
      </c>
    </row>
    <row r="595" spans="1:52" ht="14.45" x14ac:dyDescent="0.3">
      <c r="A595" s="5" t="s">
        <v>7</v>
      </c>
      <c r="B595" s="12" t="s">
        <v>598</v>
      </c>
      <c r="C595" s="5" t="s">
        <v>1358</v>
      </c>
      <c r="D595" s="2" t="s">
        <v>722</v>
      </c>
      <c r="E595" s="2" t="s">
        <v>505</v>
      </c>
      <c r="F595" s="2" t="s">
        <v>16</v>
      </c>
      <c r="G595" s="2" t="s">
        <v>17</v>
      </c>
      <c r="H595" s="2" t="s">
        <v>13</v>
      </c>
      <c r="I595" s="18">
        <v>83250</v>
      </c>
      <c r="J595" s="18">
        <v>30092.02</v>
      </c>
      <c r="K595" s="18">
        <v>26223.97</v>
      </c>
      <c r="L595" s="18">
        <v>3868.05</v>
      </c>
      <c r="M595" s="18"/>
      <c r="N595" s="18">
        <v>3278</v>
      </c>
      <c r="O595" s="18"/>
      <c r="P595" s="18"/>
      <c r="Q595" s="18"/>
      <c r="R595" s="18"/>
      <c r="S595" s="18"/>
      <c r="T595" s="18"/>
      <c r="U595" s="18"/>
      <c r="V595" s="18"/>
      <c r="W595" s="18"/>
      <c r="X595" s="18"/>
      <c r="Y595" s="18"/>
      <c r="Z595" s="18">
        <v>590.05000000000007</v>
      </c>
      <c r="AA595" s="18"/>
      <c r="AB595" s="14">
        <f t="shared" si="280"/>
        <v>0</v>
      </c>
      <c r="AC595" s="14">
        <f t="shared" si="281"/>
        <v>0.125</v>
      </c>
      <c r="AD595" s="14">
        <f t="shared" si="282"/>
        <v>0</v>
      </c>
      <c r="AE595" s="14">
        <f t="shared" si="283"/>
        <v>0</v>
      </c>
      <c r="AF595" s="14">
        <f t="shared" si="284"/>
        <v>0</v>
      </c>
      <c r="AG595" s="14">
        <f t="shared" si="285"/>
        <v>0</v>
      </c>
      <c r="AH595" s="14">
        <f t="shared" si="286"/>
        <v>0</v>
      </c>
      <c r="AI595" s="14">
        <f t="shared" si="287"/>
        <v>0</v>
      </c>
      <c r="AJ595" s="14">
        <f t="shared" si="288"/>
        <v>0</v>
      </c>
      <c r="AK595" s="14">
        <f t="shared" si="289"/>
        <v>0</v>
      </c>
      <c r="AL595" s="14">
        <f t="shared" si="290"/>
        <v>0</v>
      </c>
      <c r="AM595" s="14">
        <f t="shared" si="291"/>
        <v>0</v>
      </c>
      <c r="AN595" s="14">
        <f t="shared" si="292"/>
        <v>0</v>
      </c>
      <c r="AO595" s="14">
        <f t="shared" si="293"/>
        <v>0.02</v>
      </c>
      <c r="AP595" s="14">
        <f t="shared" si="294"/>
        <v>0</v>
      </c>
      <c r="AQ595" s="25">
        <f t="shared" si="298"/>
        <v>0.14499999999999999</v>
      </c>
      <c r="AR595" s="27">
        <f t="shared" si="299"/>
        <v>3277.9962500000001</v>
      </c>
      <c r="AS595" s="27">
        <f t="shared" si="300"/>
        <v>0</v>
      </c>
      <c r="AT595" s="27">
        <f t="shared" si="301"/>
        <v>524.47940000000006</v>
      </c>
      <c r="AU595" s="30"/>
      <c r="AV595" s="30"/>
      <c r="AW595" s="30">
        <f t="shared" ref="AW595:AW599" si="305">K595*$AU$1</f>
        <v>3146.8764000000001</v>
      </c>
      <c r="AX595" s="36">
        <f t="shared" si="295"/>
        <v>-3277.9962500000001</v>
      </c>
      <c r="AY595" s="36">
        <f t="shared" si="296"/>
        <v>0</v>
      </c>
      <c r="AZ595" s="36">
        <f t="shared" si="297"/>
        <v>2622.3969999999999</v>
      </c>
    </row>
    <row r="596" spans="1:52" ht="14.45" x14ac:dyDescent="0.3">
      <c r="A596" s="5" t="s">
        <v>7</v>
      </c>
      <c r="B596" s="12" t="s">
        <v>598</v>
      </c>
      <c r="C596" s="5" t="s">
        <v>1358</v>
      </c>
      <c r="D596" s="2" t="s">
        <v>723</v>
      </c>
      <c r="E596" s="2" t="s">
        <v>506</v>
      </c>
      <c r="F596" s="2" t="s">
        <v>16</v>
      </c>
      <c r="G596" s="2" t="s">
        <v>17</v>
      </c>
      <c r="H596" s="2" t="s">
        <v>13</v>
      </c>
      <c r="I596" s="18">
        <v>79000</v>
      </c>
      <c r="J596" s="18">
        <v>10879.099999999999</v>
      </c>
      <c r="K596" s="18">
        <v>9480.69</v>
      </c>
      <c r="L596" s="18">
        <v>1398.41</v>
      </c>
      <c r="M596" s="18"/>
      <c r="N596" s="18">
        <v>1185.0899999999999</v>
      </c>
      <c r="O596" s="18"/>
      <c r="P596" s="18"/>
      <c r="Q596" s="18"/>
      <c r="R596" s="18"/>
      <c r="S596" s="18"/>
      <c r="T596" s="18"/>
      <c r="U596" s="18"/>
      <c r="V596" s="18"/>
      <c r="W596" s="18"/>
      <c r="X596" s="18"/>
      <c r="Y596" s="18"/>
      <c r="Z596" s="18">
        <v>213.32</v>
      </c>
      <c r="AA596" s="18"/>
      <c r="AB596" s="14">
        <f t="shared" si="280"/>
        <v>0</v>
      </c>
      <c r="AC596" s="14">
        <f t="shared" si="281"/>
        <v>0.125</v>
      </c>
      <c r="AD596" s="14">
        <f t="shared" si="282"/>
        <v>0</v>
      </c>
      <c r="AE596" s="14">
        <f t="shared" si="283"/>
        <v>0</v>
      </c>
      <c r="AF596" s="14">
        <f t="shared" si="284"/>
        <v>0</v>
      </c>
      <c r="AG596" s="14">
        <f t="shared" si="285"/>
        <v>0</v>
      </c>
      <c r="AH596" s="14">
        <f t="shared" si="286"/>
        <v>0</v>
      </c>
      <c r="AI596" s="14">
        <f t="shared" si="287"/>
        <v>0</v>
      </c>
      <c r="AJ596" s="14">
        <f t="shared" si="288"/>
        <v>0</v>
      </c>
      <c r="AK596" s="14">
        <f t="shared" si="289"/>
        <v>0</v>
      </c>
      <c r="AL596" s="14">
        <f t="shared" si="290"/>
        <v>0</v>
      </c>
      <c r="AM596" s="14">
        <f t="shared" si="291"/>
        <v>0</v>
      </c>
      <c r="AN596" s="14">
        <f t="shared" si="292"/>
        <v>0</v>
      </c>
      <c r="AO596" s="14">
        <f t="shared" si="293"/>
        <v>0.02</v>
      </c>
      <c r="AP596" s="14">
        <f t="shared" si="294"/>
        <v>0</v>
      </c>
      <c r="AQ596" s="25">
        <f t="shared" si="298"/>
        <v>0.14499999999999999</v>
      </c>
      <c r="AR596" s="27">
        <f t="shared" si="299"/>
        <v>1185.0862500000001</v>
      </c>
      <c r="AS596" s="27">
        <f t="shared" si="300"/>
        <v>0</v>
      </c>
      <c r="AT596" s="27">
        <f t="shared" si="301"/>
        <v>189.61380000000003</v>
      </c>
      <c r="AU596" s="30"/>
      <c r="AV596" s="30"/>
      <c r="AW596" s="30">
        <f t="shared" si="305"/>
        <v>1137.6828</v>
      </c>
      <c r="AX596" s="36">
        <f t="shared" si="295"/>
        <v>-1185.0862500000001</v>
      </c>
      <c r="AY596" s="36">
        <f t="shared" si="296"/>
        <v>0</v>
      </c>
      <c r="AZ596" s="36">
        <f t="shared" si="297"/>
        <v>948.06899999999996</v>
      </c>
    </row>
    <row r="597" spans="1:52" ht="14.45" x14ac:dyDescent="0.3">
      <c r="A597" s="5" t="s">
        <v>7</v>
      </c>
      <c r="B597" s="12" t="s">
        <v>598</v>
      </c>
      <c r="C597" s="12"/>
      <c r="D597" s="2" t="s">
        <v>724</v>
      </c>
      <c r="E597" s="2" t="s">
        <v>506</v>
      </c>
      <c r="F597" s="2" t="s">
        <v>16</v>
      </c>
      <c r="G597" s="2" t="s">
        <v>17</v>
      </c>
      <c r="H597" s="2" t="s">
        <v>13</v>
      </c>
      <c r="I597" s="18">
        <v>1640</v>
      </c>
      <c r="J597" s="18">
        <v>1581.26</v>
      </c>
      <c r="K597" s="18">
        <v>1378</v>
      </c>
      <c r="L597" s="18">
        <v>203.26</v>
      </c>
      <c r="M597" s="18"/>
      <c r="N597" s="18">
        <v>172.25</v>
      </c>
      <c r="O597" s="18"/>
      <c r="P597" s="18"/>
      <c r="Q597" s="18"/>
      <c r="R597" s="18"/>
      <c r="S597" s="18"/>
      <c r="T597" s="18"/>
      <c r="U597" s="18"/>
      <c r="V597" s="18"/>
      <c r="W597" s="18"/>
      <c r="X597" s="18"/>
      <c r="Y597" s="18"/>
      <c r="Z597" s="18">
        <v>31.01</v>
      </c>
      <c r="AA597" s="18"/>
      <c r="AB597" s="14">
        <f t="shared" si="280"/>
        <v>0</v>
      </c>
      <c r="AC597" s="14">
        <f t="shared" si="281"/>
        <v>0.125</v>
      </c>
      <c r="AD597" s="14">
        <f t="shared" si="282"/>
        <v>0</v>
      </c>
      <c r="AE597" s="14">
        <f t="shared" si="283"/>
        <v>0</v>
      </c>
      <c r="AF597" s="14">
        <f t="shared" si="284"/>
        <v>0</v>
      </c>
      <c r="AG597" s="14">
        <f t="shared" si="285"/>
        <v>0</v>
      </c>
      <c r="AH597" s="14">
        <f t="shared" si="286"/>
        <v>0</v>
      </c>
      <c r="AI597" s="14">
        <f t="shared" si="287"/>
        <v>0</v>
      </c>
      <c r="AJ597" s="14">
        <f t="shared" si="288"/>
        <v>0</v>
      </c>
      <c r="AK597" s="14">
        <f t="shared" si="289"/>
        <v>0</v>
      </c>
      <c r="AL597" s="14">
        <f t="shared" si="290"/>
        <v>0</v>
      </c>
      <c r="AM597" s="14">
        <f t="shared" si="291"/>
        <v>0</v>
      </c>
      <c r="AN597" s="14">
        <f t="shared" si="292"/>
        <v>0</v>
      </c>
      <c r="AO597" s="14">
        <f t="shared" si="293"/>
        <v>0.02</v>
      </c>
      <c r="AP597" s="14">
        <f t="shared" si="294"/>
        <v>0</v>
      </c>
      <c r="AQ597" s="25">
        <f t="shared" si="298"/>
        <v>0.14499999999999999</v>
      </c>
      <c r="AR597" s="27">
        <f t="shared" si="299"/>
        <v>172.25</v>
      </c>
      <c r="AS597" s="27">
        <f t="shared" si="300"/>
        <v>0</v>
      </c>
      <c r="AT597" s="27">
        <f t="shared" si="301"/>
        <v>27.560000000000002</v>
      </c>
      <c r="AU597" s="30"/>
      <c r="AV597" s="30"/>
      <c r="AW597" s="30">
        <f t="shared" si="305"/>
        <v>165.35999999999999</v>
      </c>
      <c r="AX597" s="36">
        <f t="shared" si="295"/>
        <v>-172.25</v>
      </c>
      <c r="AY597" s="36">
        <f t="shared" si="296"/>
        <v>0</v>
      </c>
      <c r="AZ597" s="36">
        <f t="shared" si="297"/>
        <v>137.79999999999998</v>
      </c>
    </row>
    <row r="598" spans="1:52" ht="14.45" x14ac:dyDescent="0.3">
      <c r="A598" s="5" t="s">
        <v>7</v>
      </c>
      <c r="B598" s="12" t="s">
        <v>598</v>
      </c>
      <c r="C598" s="12"/>
      <c r="D598" s="2" t="s">
        <v>725</v>
      </c>
      <c r="E598" s="2" t="s">
        <v>22</v>
      </c>
      <c r="F598" s="2" t="s">
        <v>16</v>
      </c>
      <c r="G598" s="2" t="s">
        <v>17</v>
      </c>
      <c r="H598" s="2" t="s">
        <v>13</v>
      </c>
      <c r="I598" s="18">
        <v>18000</v>
      </c>
      <c r="J598" s="18">
        <v>2537403.4079999998</v>
      </c>
      <c r="K598" s="18">
        <v>2214000</v>
      </c>
      <c r="L598" s="18">
        <v>323403.408</v>
      </c>
      <c r="M598" s="18"/>
      <c r="N598" s="18">
        <v>265680</v>
      </c>
      <c r="O598" s="18"/>
      <c r="P598" s="18"/>
      <c r="Q598" s="18">
        <v>5313.6</v>
      </c>
      <c r="R598" s="18">
        <v>2656.8</v>
      </c>
      <c r="S598" s="18"/>
      <c r="T598" s="18"/>
      <c r="U598" s="18"/>
      <c r="V598" s="18"/>
      <c r="W598" s="18"/>
      <c r="X598" s="18"/>
      <c r="Y598" s="18"/>
      <c r="Z598" s="18">
        <v>49753.008000000002</v>
      </c>
      <c r="AA598" s="18"/>
      <c r="AB598" s="14">
        <f t="shared" si="280"/>
        <v>0</v>
      </c>
      <c r="AC598" s="14">
        <f t="shared" si="281"/>
        <v>0.125</v>
      </c>
      <c r="AD598" s="14">
        <f t="shared" si="282"/>
        <v>0</v>
      </c>
      <c r="AE598" s="14">
        <f t="shared" si="283"/>
        <v>0</v>
      </c>
      <c r="AF598" s="14">
        <f t="shared" si="284"/>
        <v>2E-3</v>
      </c>
      <c r="AG598" s="14">
        <f t="shared" si="285"/>
        <v>1E-3</v>
      </c>
      <c r="AH598" s="14">
        <f t="shared" si="286"/>
        <v>0</v>
      </c>
      <c r="AI598" s="14">
        <f t="shared" si="287"/>
        <v>0</v>
      </c>
      <c r="AJ598" s="14">
        <f t="shared" si="288"/>
        <v>0</v>
      </c>
      <c r="AK598" s="14">
        <f t="shared" si="289"/>
        <v>0</v>
      </c>
      <c r="AL598" s="14">
        <f t="shared" si="290"/>
        <v>0</v>
      </c>
      <c r="AM598" s="14">
        <f t="shared" si="291"/>
        <v>0</v>
      </c>
      <c r="AN598" s="14">
        <f t="shared" si="292"/>
        <v>0</v>
      </c>
      <c r="AO598" s="14">
        <f t="shared" si="293"/>
        <v>0.02</v>
      </c>
      <c r="AP598" s="14">
        <f t="shared" si="294"/>
        <v>0</v>
      </c>
      <c r="AQ598" s="25">
        <f t="shared" si="298"/>
        <v>0.14799999999999999</v>
      </c>
      <c r="AR598" s="27">
        <f t="shared" si="299"/>
        <v>283392</v>
      </c>
      <c r="AS598" s="27">
        <f t="shared" si="300"/>
        <v>0</v>
      </c>
      <c r="AT598" s="27">
        <f t="shared" si="301"/>
        <v>44280</v>
      </c>
      <c r="AU598" s="30"/>
      <c r="AV598" s="30"/>
      <c r="AW598" s="30">
        <f t="shared" si="305"/>
        <v>265680</v>
      </c>
      <c r="AX598" s="36">
        <f t="shared" si="295"/>
        <v>-283392</v>
      </c>
      <c r="AY598" s="36">
        <f t="shared" si="296"/>
        <v>0</v>
      </c>
      <c r="AZ598" s="36">
        <f t="shared" si="297"/>
        <v>221400</v>
      </c>
    </row>
    <row r="599" spans="1:52" ht="14.45" x14ac:dyDescent="0.3">
      <c r="A599" s="5" t="s">
        <v>7</v>
      </c>
      <c r="B599" s="12" t="s">
        <v>598</v>
      </c>
      <c r="C599" s="12"/>
      <c r="D599" s="2" t="s">
        <v>558</v>
      </c>
      <c r="E599" s="2" t="s">
        <v>136</v>
      </c>
      <c r="F599" s="2" t="s">
        <v>16</v>
      </c>
      <c r="G599" s="2" t="s">
        <v>17</v>
      </c>
      <c r="H599" s="2" t="s">
        <v>13</v>
      </c>
      <c r="I599" s="18">
        <v>1.5</v>
      </c>
      <c r="J599" s="18">
        <v>10557</v>
      </c>
      <c r="K599" s="18">
        <v>10350</v>
      </c>
      <c r="L599" s="18">
        <v>207</v>
      </c>
      <c r="M599" s="18"/>
      <c r="N599" s="18"/>
      <c r="O599" s="18"/>
      <c r="P599" s="18"/>
      <c r="Q599" s="18"/>
      <c r="R599" s="18"/>
      <c r="S599" s="18"/>
      <c r="T599" s="18"/>
      <c r="U599" s="18"/>
      <c r="V599" s="18"/>
      <c r="W599" s="18"/>
      <c r="X599" s="18"/>
      <c r="Y599" s="18"/>
      <c r="Z599" s="18">
        <v>207</v>
      </c>
      <c r="AA599" s="18"/>
      <c r="AB599" s="14">
        <f t="shared" si="280"/>
        <v>0</v>
      </c>
      <c r="AC599" s="14">
        <f t="shared" si="281"/>
        <v>0</v>
      </c>
      <c r="AD599" s="14">
        <f t="shared" si="282"/>
        <v>0</v>
      </c>
      <c r="AE599" s="14">
        <f t="shared" si="283"/>
        <v>0</v>
      </c>
      <c r="AF599" s="14">
        <f t="shared" si="284"/>
        <v>0</v>
      </c>
      <c r="AG599" s="14">
        <f t="shared" si="285"/>
        <v>0</v>
      </c>
      <c r="AH599" s="14">
        <f t="shared" si="286"/>
        <v>0</v>
      </c>
      <c r="AI599" s="14">
        <f t="shared" si="287"/>
        <v>0</v>
      </c>
      <c r="AJ599" s="14">
        <f t="shared" si="288"/>
        <v>0</v>
      </c>
      <c r="AK599" s="14">
        <f t="shared" si="289"/>
        <v>0</v>
      </c>
      <c r="AL599" s="14">
        <f t="shared" si="290"/>
        <v>0</v>
      </c>
      <c r="AM599" s="14">
        <f t="shared" si="291"/>
        <v>0</v>
      </c>
      <c r="AN599" s="14">
        <f t="shared" si="292"/>
        <v>0</v>
      </c>
      <c r="AO599" s="14">
        <f t="shared" si="293"/>
        <v>0.02</v>
      </c>
      <c r="AP599" s="14">
        <f t="shared" si="294"/>
        <v>0</v>
      </c>
      <c r="AQ599" s="25">
        <f t="shared" si="298"/>
        <v>0.02</v>
      </c>
      <c r="AR599" s="27">
        <f t="shared" si="299"/>
        <v>0</v>
      </c>
      <c r="AS599" s="27">
        <f t="shared" si="300"/>
        <v>0</v>
      </c>
      <c r="AT599" s="27">
        <f t="shared" si="301"/>
        <v>207</v>
      </c>
      <c r="AU599" s="30"/>
      <c r="AV599" s="30"/>
      <c r="AW599" s="30">
        <f t="shared" si="305"/>
        <v>1242</v>
      </c>
      <c r="AX599" s="36">
        <f t="shared" si="295"/>
        <v>0</v>
      </c>
      <c r="AY599" s="36">
        <f t="shared" si="296"/>
        <v>0</v>
      </c>
      <c r="AZ599" s="36">
        <f t="shared" si="297"/>
        <v>1035</v>
      </c>
    </row>
    <row r="600" spans="1:52" ht="14.45" x14ac:dyDescent="0.3">
      <c r="A600" s="5" t="s">
        <v>7</v>
      </c>
      <c r="B600" s="12" t="s">
        <v>598</v>
      </c>
      <c r="C600" s="12"/>
      <c r="D600" s="2" t="s">
        <v>726</v>
      </c>
      <c r="E600" s="2" t="s">
        <v>727</v>
      </c>
      <c r="F600" s="2" t="s">
        <v>16</v>
      </c>
      <c r="G600" s="2" t="s">
        <v>728</v>
      </c>
      <c r="H600" s="2" t="s">
        <v>36</v>
      </c>
      <c r="I600" s="18">
        <v>18130</v>
      </c>
      <c r="J600" s="18">
        <v>5201043.76</v>
      </c>
      <c r="K600" s="18">
        <v>4623150</v>
      </c>
      <c r="L600" s="18">
        <v>577893.76</v>
      </c>
      <c r="M600" s="18"/>
      <c r="N600" s="18">
        <v>577893.76</v>
      </c>
      <c r="O600" s="18"/>
      <c r="P600" s="18"/>
      <c r="Q600" s="18"/>
      <c r="R600" s="18"/>
      <c r="S600" s="18"/>
      <c r="T600" s="18"/>
      <c r="U600" s="18"/>
      <c r="V600" s="18"/>
      <c r="W600" s="18"/>
      <c r="X600" s="18"/>
      <c r="Y600" s="18"/>
      <c r="Z600" s="18"/>
      <c r="AA600" s="18"/>
      <c r="AB600" s="14">
        <f t="shared" si="280"/>
        <v>0</v>
      </c>
      <c r="AC600" s="14">
        <f t="shared" si="281"/>
        <v>0.125</v>
      </c>
      <c r="AD600" s="14">
        <f t="shared" si="282"/>
        <v>0</v>
      </c>
      <c r="AE600" s="14">
        <f t="shared" si="283"/>
        <v>0</v>
      </c>
      <c r="AF600" s="14">
        <f t="shared" si="284"/>
        <v>0</v>
      </c>
      <c r="AG600" s="14">
        <f t="shared" si="285"/>
        <v>0</v>
      </c>
      <c r="AH600" s="14">
        <f t="shared" si="286"/>
        <v>0</v>
      </c>
      <c r="AI600" s="14">
        <f t="shared" si="287"/>
        <v>0</v>
      </c>
      <c r="AJ600" s="14">
        <f t="shared" si="288"/>
        <v>0</v>
      </c>
      <c r="AK600" s="14">
        <f t="shared" si="289"/>
        <v>0</v>
      </c>
      <c r="AL600" s="14">
        <f t="shared" si="290"/>
        <v>0</v>
      </c>
      <c r="AM600" s="14">
        <f t="shared" si="291"/>
        <v>0</v>
      </c>
      <c r="AN600" s="14">
        <f t="shared" si="292"/>
        <v>0</v>
      </c>
      <c r="AO600" s="14">
        <f t="shared" si="293"/>
        <v>0</v>
      </c>
      <c r="AP600" s="14">
        <f t="shared" si="294"/>
        <v>0</v>
      </c>
      <c r="AQ600" s="43">
        <f t="shared" si="298"/>
        <v>0.125</v>
      </c>
      <c r="AR600" s="27">
        <f t="shared" si="299"/>
        <v>577893.75</v>
      </c>
      <c r="AS600" s="27">
        <f t="shared" si="300"/>
        <v>0</v>
      </c>
      <c r="AT600" s="27">
        <f t="shared" si="301"/>
        <v>0</v>
      </c>
      <c r="AU600" s="30">
        <f>K600*$AU$2</f>
        <v>277389</v>
      </c>
      <c r="AV600" s="30">
        <f>K600*$AV$2</f>
        <v>277389</v>
      </c>
      <c r="AW600" s="30"/>
      <c r="AX600" s="36">
        <f t="shared" si="295"/>
        <v>-300504.75</v>
      </c>
      <c r="AY600" s="36">
        <f t="shared" si="296"/>
        <v>277389</v>
      </c>
      <c r="AZ600" s="36">
        <f t="shared" si="297"/>
        <v>0</v>
      </c>
    </row>
    <row r="601" spans="1:52" ht="14.45" x14ac:dyDescent="0.3">
      <c r="A601" s="5" t="s">
        <v>7</v>
      </c>
      <c r="B601" s="12" t="s">
        <v>598</v>
      </c>
      <c r="C601" s="12"/>
      <c r="D601" s="2" t="s">
        <v>726</v>
      </c>
      <c r="E601" s="2" t="s">
        <v>729</v>
      </c>
      <c r="F601" s="2" t="s">
        <v>16</v>
      </c>
      <c r="G601" s="2" t="s">
        <v>318</v>
      </c>
      <c r="H601" s="2" t="s">
        <v>13</v>
      </c>
      <c r="I601" s="18">
        <v>155215</v>
      </c>
      <c r="J601" s="18">
        <v>40524628.519999996</v>
      </c>
      <c r="K601" s="18">
        <v>35315580.45000001</v>
      </c>
      <c r="L601" s="18">
        <v>5209048.07</v>
      </c>
      <c r="M601" s="18"/>
      <c r="N601" s="18">
        <v>4414447.5299999993</v>
      </c>
      <c r="O601" s="18"/>
      <c r="P601" s="18"/>
      <c r="Q601" s="18"/>
      <c r="R601" s="18"/>
      <c r="S601" s="18"/>
      <c r="T601" s="18"/>
      <c r="U601" s="18"/>
      <c r="V601" s="18"/>
      <c r="W601" s="18"/>
      <c r="X601" s="18"/>
      <c r="Y601" s="18"/>
      <c r="Z601" s="18">
        <v>794600.54000000015</v>
      </c>
      <c r="AA601" s="18"/>
      <c r="AB601" s="14">
        <f t="shared" si="280"/>
        <v>0</v>
      </c>
      <c r="AC601" s="14">
        <f t="shared" si="281"/>
        <v>0.125</v>
      </c>
      <c r="AD601" s="14">
        <f t="shared" si="282"/>
        <v>0</v>
      </c>
      <c r="AE601" s="14">
        <f t="shared" si="283"/>
        <v>0</v>
      </c>
      <c r="AF601" s="14">
        <f t="shared" si="284"/>
        <v>0</v>
      </c>
      <c r="AG601" s="14">
        <f t="shared" si="285"/>
        <v>0</v>
      </c>
      <c r="AH601" s="14">
        <f t="shared" si="286"/>
        <v>0</v>
      </c>
      <c r="AI601" s="14">
        <f t="shared" si="287"/>
        <v>0</v>
      </c>
      <c r="AJ601" s="14">
        <f t="shared" si="288"/>
        <v>0</v>
      </c>
      <c r="AK601" s="14">
        <f t="shared" si="289"/>
        <v>0</v>
      </c>
      <c r="AL601" s="14">
        <f t="shared" si="290"/>
        <v>0</v>
      </c>
      <c r="AM601" s="14">
        <f t="shared" si="291"/>
        <v>0</v>
      </c>
      <c r="AN601" s="14">
        <f t="shared" si="292"/>
        <v>0</v>
      </c>
      <c r="AO601" s="14">
        <f t="shared" si="293"/>
        <v>0.02</v>
      </c>
      <c r="AP601" s="14">
        <f t="shared" si="294"/>
        <v>0</v>
      </c>
      <c r="AQ601" s="25">
        <f t="shared" si="298"/>
        <v>0.14499999999999999</v>
      </c>
      <c r="AR601" s="27">
        <f t="shared" si="299"/>
        <v>4414447.5562500013</v>
      </c>
      <c r="AS601" s="27">
        <f t="shared" si="300"/>
        <v>0</v>
      </c>
      <c r="AT601" s="27">
        <f t="shared" si="301"/>
        <v>706311.60900000017</v>
      </c>
      <c r="AU601" s="30"/>
      <c r="AV601" s="30"/>
      <c r="AW601" s="30">
        <f t="shared" ref="AW601:AW603" si="306">K601*$AU$1</f>
        <v>4237869.654000001</v>
      </c>
      <c r="AX601" s="36">
        <f t="shared" si="295"/>
        <v>-4414447.5562500013</v>
      </c>
      <c r="AY601" s="36">
        <f t="shared" si="296"/>
        <v>0</v>
      </c>
      <c r="AZ601" s="36">
        <f t="shared" si="297"/>
        <v>3531558.0450000009</v>
      </c>
    </row>
    <row r="602" spans="1:52" ht="14.45" x14ac:dyDescent="0.3">
      <c r="A602" s="5" t="s">
        <v>7</v>
      </c>
      <c r="B602" s="12" t="s">
        <v>598</v>
      </c>
      <c r="C602" s="12"/>
      <c r="D602" s="2" t="s">
        <v>730</v>
      </c>
      <c r="E602" s="2" t="s">
        <v>600</v>
      </c>
      <c r="F602" s="2" t="s">
        <v>16</v>
      </c>
      <c r="G602" s="2" t="s">
        <v>20</v>
      </c>
      <c r="H602" s="2" t="s">
        <v>13</v>
      </c>
      <c r="I602" s="18">
        <v>1735</v>
      </c>
      <c r="J602" s="18">
        <v>5159.2300000000005</v>
      </c>
      <c r="K602" s="18">
        <v>4771.76</v>
      </c>
      <c r="L602" s="18">
        <v>387.47</v>
      </c>
      <c r="M602" s="18">
        <v>286.31</v>
      </c>
      <c r="N602" s="18"/>
      <c r="O602" s="18"/>
      <c r="P602" s="18"/>
      <c r="Q602" s="18"/>
      <c r="R602" s="18"/>
      <c r="S602" s="18"/>
      <c r="T602" s="18"/>
      <c r="U602" s="18"/>
      <c r="V602" s="18"/>
      <c r="W602" s="18"/>
      <c r="X602" s="18"/>
      <c r="Y602" s="18"/>
      <c r="Z602" s="18">
        <v>101.16</v>
      </c>
      <c r="AA602" s="18"/>
      <c r="AB602" s="14">
        <f t="shared" si="280"/>
        <v>0.06</v>
      </c>
      <c r="AC602" s="14">
        <f t="shared" si="281"/>
        <v>0</v>
      </c>
      <c r="AD602" s="14">
        <f t="shared" si="282"/>
        <v>0</v>
      </c>
      <c r="AE602" s="14">
        <f t="shared" si="283"/>
        <v>0</v>
      </c>
      <c r="AF602" s="14">
        <f t="shared" si="284"/>
        <v>0</v>
      </c>
      <c r="AG602" s="14">
        <f t="shared" si="285"/>
        <v>0</v>
      </c>
      <c r="AH602" s="14">
        <f t="shared" si="286"/>
        <v>0</v>
      </c>
      <c r="AI602" s="14">
        <f t="shared" si="287"/>
        <v>0</v>
      </c>
      <c r="AJ602" s="14">
        <f t="shared" si="288"/>
        <v>0</v>
      </c>
      <c r="AK602" s="14">
        <f t="shared" si="289"/>
        <v>0</v>
      </c>
      <c r="AL602" s="14">
        <f t="shared" si="290"/>
        <v>0</v>
      </c>
      <c r="AM602" s="14">
        <f t="shared" si="291"/>
        <v>0</v>
      </c>
      <c r="AN602" s="14">
        <f t="shared" si="292"/>
        <v>0</v>
      </c>
      <c r="AO602" s="14">
        <f t="shared" si="293"/>
        <v>0.02</v>
      </c>
      <c r="AP602" s="14">
        <f t="shared" si="294"/>
        <v>0</v>
      </c>
      <c r="AQ602" s="25">
        <f t="shared" si="298"/>
        <v>0.08</v>
      </c>
      <c r="AR602" s="27">
        <f t="shared" si="299"/>
        <v>286.30560000000003</v>
      </c>
      <c r="AS602" s="27">
        <f t="shared" si="300"/>
        <v>0</v>
      </c>
      <c r="AT602" s="27">
        <f t="shared" si="301"/>
        <v>95.435200000000009</v>
      </c>
      <c r="AU602" s="30"/>
      <c r="AV602" s="30"/>
      <c r="AW602" s="30">
        <f t="shared" si="306"/>
        <v>572.61120000000005</v>
      </c>
      <c r="AX602" s="36">
        <f t="shared" si="295"/>
        <v>-286.30560000000003</v>
      </c>
      <c r="AY602" s="36">
        <f t="shared" si="296"/>
        <v>0</v>
      </c>
      <c r="AZ602" s="36">
        <f t="shared" si="297"/>
        <v>477.17600000000004</v>
      </c>
    </row>
    <row r="603" spans="1:52" ht="14.45" x14ac:dyDescent="0.3">
      <c r="A603" s="5" t="s">
        <v>7</v>
      </c>
      <c r="B603" s="12" t="s">
        <v>598</v>
      </c>
      <c r="C603" s="12"/>
      <c r="D603" s="2" t="s">
        <v>569</v>
      </c>
      <c r="E603" s="2" t="s">
        <v>570</v>
      </c>
      <c r="F603" s="2" t="s">
        <v>16</v>
      </c>
      <c r="G603" s="2" t="s">
        <v>17</v>
      </c>
      <c r="H603" s="2" t="s">
        <v>13</v>
      </c>
      <c r="I603" s="18">
        <v>231.32999999999998</v>
      </c>
      <c r="J603" s="18">
        <v>31854.14</v>
      </c>
      <c r="K603" s="18">
        <v>31229.55</v>
      </c>
      <c r="L603" s="18">
        <v>624.59</v>
      </c>
      <c r="M603" s="18"/>
      <c r="N603" s="18"/>
      <c r="O603" s="18"/>
      <c r="P603" s="18"/>
      <c r="Q603" s="18"/>
      <c r="R603" s="18"/>
      <c r="S603" s="18"/>
      <c r="T603" s="18"/>
      <c r="U603" s="18"/>
      <c r="V603" s="18"/>
      <c r="W603" s="18"/>
      <c r="X603" s="18"/>
      <c r="Y603" s="18"/>
      <c r="Z603" s="18">
        <v>624.59</v>
      </c>
      <c r="AA603" s="18"/>
      <c r="AB603" s="14">
        <f t="shared" si="280"/>
        <v>0</v>
      </c>
      <c r="AC603" s="14">
        <f t="shared" si="281"/>
        <v>0</v>
      </c>
      <c r="AD603" s="14">
        <f t="shared" si="282"/>
        <v>0</v>
      </c>
      <c r="AE603" s="14">
        <f t="shared" si="283"/>
        <v>0</v>
      </c>
      <c r="AF603" s="14">
        <f t="shared" si="284"/>
        <v>0</v>
      </c>
      <c r="AG603" s="14">
        <f t="shared" si="285"/>
        <v>0</v>
      </c>
      <c r="AH603" s="14">
        <f t="shared" si="286"/>
        <v>0</v>
      </c>
      <c r="AI603" s="14">
        <f t="shared" si="287"/>
        <v>0</v>
      </c>
      <c r="AJ603" s="14">
        <f t="shared" si="288"/>
        <v>0</v>
      </c>
      <c r="AK603" s="14">
        <f t="shared" si="289"/>
        <v>0</v>
      </c>
      <c r="AL603" s="14">
        <f t="shared" si="290"/>
        <v>0</v>
      </c>
      <c r="AM603" s="14">
        <f t="shared" si="291"/>
        <v>0</v>
      </c>
      <c r="AN603" s="14">
        <f t="shared" si="292"/>
        <v>0</v>
      </c>
      <c r="AO603" s="14">
        <f t="shared" si="293"/>
        <v>0.02</v>
      </c>
      <c r="AP603" s="14">
        <f t="shared" si="294"/>
        <v>0</v>
      </c>
      <c r="AQ603" s="25">
        <f t="shared" si="298"/>
        <v>0.02</v>
      </c>
      <c r="AR603" s="27">
        <f t="shared" si="299"/>
        <v>0</v>
      </c>
      <c r="AS603" s="27">
        <f t="shared" si="300"/>
        <v>0</v>
      </c>
      <c r="AT603" s="27">
        <f t="shared" si="301"/>
        <v>624.59100000000001</v>
      </c>
      <c r="AU603" s="30"/>
      <c r="AV603" s="30"/>
      <c r="AW603" s="30">
        <f t="shared" si="306"/>
        <v>3747.5459999999998</v>
      </c>
      <c r="AX603" s="36">
        <f t="shared" si="295"/>
        <v>0</v>
      </c>
      <c r="AY603" s="36">
        <f t="shared" si="296"/>
        <v>0</v>
      </c>
      <c r="AZ603" s="36">
        <f t="shared" si="297"/>
        <v>3122.9549999999999</v>
      </c>
    </row>
    <row r="604" spans="1:52" ht="14.45" x14ac:dyDescent="0.3">
      <c r="A604" s="5" t="s">
        <v>7</v>
      </c>
      <c r="B604" s="12" t="s">
        <v>731</v>
      </c>
      <c r="C604" s="12"/>
      <c r="D604" s="2" t="s">
        <v>134</v>
      </c>
      <c r="E604" s="2" t="s">
        <v>136</v>
      </c>
      <c r="F604" s="2" t="s">
        <v>11</v>
      </c>
      <c r="G604" s="2" t="s">
        <v>17</v>
      </c>
      <c r="H604" s="2" t="s">
        <v>13</v>
      </c>
      <c r="I604" s="18">
        <v>216.1</v>
      </c>
      <c r="J604" s="18">
        <v>49014</v>
      </c>
      <c r="K604" s="18">
        <v>46680</v>
      </c>
      <c r="L604" s="18">
        <v>2334</v>
      </c>
      <c r="M604" s="18"/>
      <c r="N604" s="18"/>
      <c r="O604" s="18"/>
      <c r="P604" s="18"/>
      <c r="Q604" s="18"/>
      <c r="R604" s="18"/>
      <c r="S604" s="18"/>
      <c r="T604" s="18">
        <v>2334</v>
      </c>
      <c r="U604" s="18"/>
      <c r="V604" s="18"/>
      <c r="W604" s="18"/>
      <c r="X604" s="18"/>
      <c r="Y604" s="18"/>
      <c r="Z604" s="18"/>
      <c r="AA604" s="18"/>
      <c r="AB604" s="14">
        <f t="shared" si="280"/>
        <v>0</v>
      </c>
      <c r="AC604" s="14">
        <f t="shared" si="281"/>
        <v>0</v>
      </c>
      <c r="AD604" s="14">
        <f t="shared" si="282"/>
        <v>0</v>
      </c>
      <c r="AE604" s="14">
        <f t="shared" si="283"/>
        <v>0</v>
      </c>
      <c r="AF604" s="14">
        <f t="shared" si="284"/>
        <v>0</v>
      </c>
      <c r="AG604" s="14">
        <f t="shared" si="285"/>
        <v>0</v>
      </c>
      <c r="AH604" s="14">
        <f t="shared" si="286"/>
        <v>0</v>
      </c>
      <c r="AI604" s="14">
        <f t="shared" si="287"/>
        <v>0.05</v>
      </c>
      <c r="AJ604" s="14">
        <f t="shared" si="288"/>
        <v>0</v>
      </c>
      <c r="AK604" s="14">
        <f t="shared" si="289"/>
        <v>0</v>
      </c>
      <c r="AL604" s="14">
        <f t="shared" si="290"/>
        <v>0</v>
      </c>
      <c r="AM604" s="14">
        <f t="shared" si="291"/>
        <v>0</v>
      </c>
      <c r="AN604" s="14">
        <f t="shared" si="292"/>
        <v>0</v>
      </c>
      <c r="AO604" s="14">
        <f t="shared" si="293"/>
        <v>0</v>
      </c>
      <c r="AP604" s="14">
        <f t="shared" si="294"/>
        <v>0</v>
      </c>
      <c r="AQ604" s="25">
        <f t="shared" si="298"/>
        <v>0.05</v>
      </c>
      <c r="AR604" s="27">
        <f t="shared" si="299"/>
        <v>0</v>
      </c>
      <c r="AS604" s="27">
        <f t="shared" si="300"/>
        <v>2334</v>
      </c>
      <c r="AT604" s="27">
        <f t="shared" si="301"/>
        <v>0</v>
      </c>
      <c r="AU604" s="30">
        <f t="shared" ref="AU604:AU617" si="307">K604*$AU$2</f>
        <v>2800.7999999999997</v>
      </c>
      <c r="AV604" s="30">
        <f t="shared" ref="AV604:AV617" si="308">K604*$AV$2</f>
        <v>2800.7999999999997</v>
      </c>
      <c r="AW604" s="30"/>
      <c r="AX604" s="36">
        <f t="shared" si="295"/>
        <v>2800.7999999999997</v>
      </c>
      <c r="AY604" s="36">
        <f t="shared" si="296"/>
        <v>466.79999999999973</v>
      </c>
      <c r="AZ604" s="36">
        <f t="shared" si="297"/>
        <v>0</v>
      </c>
    </row>
    <row r="605" spans="1:52" ht="14.45" x14ac:dyDescent="0.3">
      <c r="A605" s="5" t="s">
        <v>7</v>
      </c>
      <c r="B605" s="12" t="s">
        <v>731</v>
      </c>
      <c r="C605" s="12"/>
      <c r="D605" s="2" t="s">
        <v>314</v>
      </c>
      <c r="E605" s="2" t="s">
        <v>315</v>
      </c>
      <c r="F605" s="2" t="s">
        <v>11</v>
      </c>
      <c r="G605" s="2" t="s">
        <v>17</v>
      </c>
      <c r="H605" s="2" t="s">
        <v>13</v>
      </c>
      <c r="I605" s="18">
        <v>25</v>
      </c>
      <c r="J605" s="18">
        <v>2077.88</v>
      </c>
      <c r="K605" s="18">
        <v>1759.05</v>
      </c>
      <c r="L605" s="18">
        <v>318.83</v>
      </c>
      <c r="M605" s="18"/>
      <c r="N605" s="18">
        <v>219.88</v>
      </c>
      <c r="O605" s="18"/>
      <c r="P605" s="18"/>
      <c r="Q605" s="18"/>
      <c r="R605" s="18"/>
      <c r="S605" s="18"/>
      <c r="T605" s="18">
        <v>98.95</v>
      </c>
      <c r="U605" s="18"/>
      <c r="V605" s="18"/>
      <c r="W605" s="18"/>
      <c r="X605" s="18"/>
      <c r="Y605" s="18"/>
      <c r="Z605" s="18"/>
      <c r="AA605" s="18"/>
      <c r="AB605" s="14">
        <f t="shared" si="280"/>
        <v>0</v>
      </c>
      <c r="AC605" s="14">
        <f t="shared" si="281"/>
        <v>0.125</v>
      </c>
      <c r="AD605" s="14">
        <f t="shared" si="282"/>
        <v>0</v>
      </c>
      <c r="AE605" s="14">
        <f t="shared" si="283"/>
        <v>0</v>
      </c>
      <c r="AF605" s="14">
        <f t="shared" si="284"/>
        <v>0</v>
      </c>
      <c r="AG605" s="14">
        <f t="shared" si="285"/>
        <v>0</v>
      </c>
      <c r="AH605" s="14">
        <f t="shared" si="286"/>
        <v>0</v>
      </c>
      <c r="AI605" s="14">
        <f t="shared" si="287"/>
        <v>0.05</v>
      </c>
      <c r="AJ605" s="14">
        <f t="shared" si="288"/>
        <v>0</v>
      </c>
      <c r="AK605" s="14">
        <f t="shared" si="289"/>
        <v>0</v>
      </c>
      <c r="AL605" s="14">
        <f t="shared" si="290"/>
        <v>0</v>
      </c>
      <c r="AM605" s="14">
        <f t="shared" si="291"/>
        <v>0</v>
      </c>
      <c r="AN605" s="14">
        <f t="shared" si="292"/>
        <v>0</v>
      </c>
      <c r="AO605" s="14">
        <f t="shared" si="293"/>
        <v>0</v>
      </c>
      <c r="AP605" s="14">
        <f t="shared" si="294"/>
        <v>0</v>
      </c>
      <c r="AQ605" s="25">
        <f t="shared" si="298"/>
        <v>0.17499999999999999</v>
      </c>
      <c r="AR605" s="27">
        <f t="shared" si="299"/>
        <v>219.88124999999999</v>
      </c>
      <c r="AS605" s="27">
        <f t="shared" si="300"/>
        <v>87.952500000000001</v>
      </c>
      <c r="AT605" s="27">
        <f t="shared" si="301"/>
        <v>0</v>
      </c>
      <c r="AU605" s="30">
        <f t="shared" si="307"/>
        <v>105.54299999999999</v>
      </c>
      <c r="AV605" s="30">
        <f t="shared" si="308"/>
        <v>105.54299999999999</v>
      </c>
      <c r="AW605" s="30"/>
      <c r="AX605" s="36">
        <f t="shared" si="295"/>
        <v>-114.33825</v>
      </c>
      <c r="AY605" s="36">
        <f t="shared" si="296"/>
        <v>17.590499999999992</v>
      </c>
      <c r="AZ605" s="36">
        <f t="shared" si="297"/>
        <v>0</v>
      </c>
    </row>
    <row r="606" spans="1:52" ht="14.45" x14ac:dyDescent="0.3">
      <c r="A606" s="5" t="s">
        <v>7</v>
      </c>
      <c r="B606" s="12" t="s">
        <v>731</v>
      </c>
      <c r="C606" s="12"/>
      <c r="D606" s="2" t="s">
        <v>653</v>
      </c>
      <c r="E606" s="2" t="s">
        <v>657</v>
      </c>
      <c r="F606" s="2" t="s">
        <v>11</v>
      </c>
      <c r="G606" s="2" t="s">
        <v>17</v>
      </c>
      <c r="H606" s="2" t="s">
        <v>13</v>
      </c>
      <c r="I606" s="18">
        <v>500</v>
      </c>
      <c r="J606" s="18">
        <v>42525</v>
      </c>
      <c r="K606" s="18">
        <v>36000</v>
      </c>
      <c r="L606" s="18">
        <v>6525</v>
      </c>
      <c r="M606" s="18"/>
      <c r="N606" s="18">
        <v>4500</v>
      </c>
      <c r="O606" s="18"/>
      <c r="P606" s="18"/>
      <c r="Q606" s="18"/>
      <c r="R606" s="18"/>
      <c r="S606" s="18"/>
      <c r="T606" s="18">
        <v>2025</v>
      </c>
      <c r="U606" s="18"/>
      <c r="V606" s="18"/>
      <c r="W606" s="18"/>
      <c r="X606" s="18"/>
      <c r="Y606" s="18"/>
      <c r="Z606" s="18"/>
      <c r="AA606" s="18"/>
      <c r="AB606" s="14">
        <f t="shared" si="280"/>
        <v>0</v>
      </c>
      <c r="AC606" s="14">
        <f t="shared" si="281"/>
        <v>0.125</v>
      </c>
      <c r="AD606" s="14">
        <f t="shared" si="282"/>
        <v>0</v>
      </c>
      <c r="AE606" s="14">
        <f t="shared" si="283"/>
        <v>0</v>
      </c>
      <c r="AF606" s="14">
        <f t="shared" si="284"/>
        <v>0</v>
      </c>
      <c r="AG606" s="14">
        <f t="shared" si="285"/>
        <v>0</v>
      </c>
      <c r="AH606" s="14">
        <f t="shared" si="286"/>
        <v>0</v>
      </c>
      <c r="AI606" s="14">
        <f t="shared" si="287"/>
        <v>0.05</v>
      </c>
      <c r="AJ606" s="14">
        <f t="shared" si="288"/>
        <v>0</v>
      </c>
      <c r="AK606" s="14">
        <f t="shared" si="289"/>
        <v>0</v>
      </c>
      <c r="AL606" s="14">
        <f t="shared" si="290"/>
        <v>0</v>
      </c>
      <c r="AM606" s="14">
        <f t="shared" si="291"/>
        <v>0</v>
      </c>
      <c r="AN606" s="14">
        <f t="shared" si="292"/>
        <v>0</v>
      </c>
      <c r="AO606" s="14">
        <f t="shared" si="293"/>
        <v>0</v>
      </c>
      <c r="AP606" s="14">
        <f t="shared" si="294"/>
        <v>0</v>
      </c>
      <c r="AQ606" s="25">
        <f t="shared" si="298"/>
        <v>0.17499999999999999</v>
      </c>
      <c r="AR606" s="27">
        <f t="shared" si="299"/>
        <v>4500</v>
      </c>
      <c r="AS606" s="27">
        <f t="shared" si="300"/>
        <v>1800</v>
      </c>
      <c r="AT606" s="27">
        <f t="shared" si="301"/>
        <v>0</v>
      </c>
      <c r="AU606" s="30">
        <f t="shared" si="307"/>
        <v>2160</v>
      </c>
      <c r="AV606" s="30">
        <f t="shared" si="308"/>
        <v>2160</v>
      </c>
      <c r="AW606" s="30"/>
      <c r="AX606" s="36">
        <f t="shared" si="295"/>
        <v>-2340</v>
      </c>
      <c r="AY606" s="36">
        <f t="shared" si="296"/>
        <v>360</v>
      </c>
      <c r="AZ606" s="36">
        <f t="shared" si="297"/>
        <v>0</v>
      </c>
    </row>
    <row r="607" spans="1:52" ht="14.45" x14ac:dyDescent="0.3">
      <c r="A607" s="5" t="s">
        <v>7</v>
      </c>
      <c r="B607" s="12" t="s">
        <v>731</v>
      </c>
      <c r="C607" s="12"/>
      <c r="D607" s="2" t="s">
        <v>732</v>
      </c>
      <c r="E607" s="2" t="s">
        <v>105</v>
      </c>
      <c r="F607" s="2" t="s">
        <v>11</v>
      </c>
      <c r="G607" s="2" t="s">
        <v>17</v>
      </c>
      <c r="H607" s="2" t="s">
        <v>13</v>
      </c>
      <c r="I607" s="18">
        <v>100</v>
      </c>
      <c r="J607" s="18">
        <v>20820.960000000003</v>
      </c>
      <c r="K607" s="18">
        <v>17641.98</v>
      </c>
      <c r="L607" s="18">
        <v>3178.98</v>
      </c>
      <c r="M607" s="18"/>
      <c r="N607" s="18">
        <v>2187.5</v>
      </c>
      <c r="O607" s="18"/>
      <c r="P607" s="18"/>
      <c r="Q607" s="18"/>
      <c r="R607" s="18"/>
      <c r="S607" s="18"/>
      <c r="T607" s="18">
        <v>991.48</v>
      </c>
      <c r="U607" s="18"/>
      <c r="V607" s="18"/>
      <c r="W607" s="18"/>
      <c r="X607" s="18"/>
      <c r="Y607" s="18"/>
      <c r="Z607" s="18"/>
      <c r="AA607" s="18"/>
      <c r="AB607" s="14">
        <f t="shared" si="280"/>
        <v>0</v>
      </c>
      <c r="AC607" s="14">
        <f t="shared" si="281"/>
        <v>0.125</v>
      </c>
      <c r="AD607" s="14">
        <f t="shared" si="282"/>
        <v>0</v>
      </c>
      <c r="AE607" s="14">
        <f t="shared" si="283"/>
        <v>0</v>
      </c>
      <c r="AF607" s="14">
        <f t="shared" si="284"/>
        <v>0</v>
      </c>
      <c r="AG607" s="14">
        <f t="shared" si="285"/>
        <v>0</v>
      </c>
      <c r="AH607" s="14">
        <f t="shared" si="286"/>
        <v>0</v>
      </c>
      <c r="AI607" s="14">
        <f t="shared" si="287"/>
        <v>0.05</v>
      </c>
      <c r="AJ607" s="14">
        <f t="shared" si="288"/>
        <v>0</v>
      </c>
      <c r="AK607" s="14">
        <f t="shared" si="289"/>
        <v>0</v>
      </c>
      <c r="AL607" s="14">
        <f t="shared" si="290"/>
        <v>0</v>
      </c>
      <c r="AM607" s="14">
        <f t="shared" si="291"/>
        <v>0</v>
      </c>
      <c r="AN607" s="14">
        <f t="shared" si="292"/>
        <v>0</v>
      </c>
      <c r="AO607" s="14">
        <f t="shared" si="293"/>
        <v>0</v>
      </c>
      <c r="AP607" s="14">
        <f t="shared" si="294"/>
        <v>0</v>
      </c>
      <c r="AQ607" s="25">
        <f t="shared" si="298"/>
        <v>0.17499999999999999</v>
      </c>
      <c r="AR607" s="27">
        <f t="shared" si="299"/>
        <v>2205.2474999999999</v>
      </c>
      <c r="AS607" s="27">
        <f t="shared" si="300"/>
        <v>882.09900000000005</v>
      </c>
      <c r="AT607" s="27">
        <f t="shared" si="301"/>
        <v>0</v>
      </c>
      <c r="AU607" s="30">
        <f t="shared" si="307"/>
        <v>1058.5187999999998</v>
      </c>
      <c r="AV607" s="30">
        <f t="shared" si="308"/>
        <v>1058.5187999999998</v>
      </c>
      <c r="AW607" s="30"/>
      <c r="AX607" s="36">
        <f t="shared" si="295"/>
        <v>-1146.7287000000001</v>
      </c>
      <c r="AY607" s="36">
        <f t="shared" si="296"/>
        <v>176.41979999999978</v>
      </c>
      <c r="AZ607" s="36">
        <f t="shared" si="297"/>
        <v>0</v>
      </c>
    </row>
    <row r="608" spans="1:52" ht="14.45" x14ac:dyDescent="0.3">
      <c r="A608" s="5" t="s">
        <v>7</v>
      </c>
      <c r="B608" s="12" t="s">
        <v>731</v>
      </c>
      <c r="C608" s="12"/>
      <c r="D608" s="2" t="s">
        <v>667</v>
      </c>
      <c r="E608" s="2" t="s">
        <v>657</v>
      </c>
      <c r="F608" s="2" t="s">
        <v>11</v>
      </c>
      <c r="G608" s="2" t="s">
        <v>17</v>
      </c>
      <c r="H608" s="2" t="s">
        <v>13</v>
      </c>
      <c r="I608" s="18">
        <v>50</v>
      </c>
      <c r="J608" s="18">
        <v>7412.35</v>
      </c>
      <c r="K608" s="18">
        <v>6275</v>
      </c>
      <c r="L608" s="18">
        <v>1137.3499999999999</v>
      </c>
      <c r="M608" s="18"/>
      <c r="N608" s="18">
        <v>784.38</v>
      </c>
      <c r="O608" s="18"/>
      <c r="P608" s="18"/>
      <c r="Q608" s="18"/>
      <c r="R608" s="18"/>
      <c r="S608" s="18"/>
      <c r="T608" s="18">
        <v>352.97</v>
      </c>
      <c r="U608" s="18"/>
      <c r="V608" s="18"/>
      <c r="W608" s="18"/>
      <c r="X608" s="18"/>
      <c r="Y608" s="18"/>
      <c r="Z608" s="18"/>
      <c r="AA608" s="18"/>
      <c r="AB608" s="14">
        <f t="shared" si="280"/>
        <v>0</v>
      </c>
      <c r="AC608" s="14">
        <f t="shared" si="281"/>
        <v>0.125</v>
      </c>
      <c r="AD608" s="14">
        <f t="shared" si="282"/>
        <v>0</v>
      </c>
      <c r="AE608" s="14">
        <f t="shared" si="283"/>
        <v>0</v>
      </c>
      <c r="AF608" s="14">
        <f t="shared" si="284"/>
        <v>0</v>
      </c>
      <c r="AG608" s="14">
        <f t="shared" si="285"/>
        <v>0</v>
      </c>
      <c r="AH608" s="14">
        <f t="shared" si="286"/>
        <v>0</v>
      </c>
      <c r="AI608" s="14">
        <f t="shared" si="287"/>
        <v>0.05</v>
      </c>
      <c r="AJ608" s="14">
        <f t="shared" si="288"/>
        <v>0</v>
      </c>
      <c r="AK608" s="14">
        <f t="shared" si="289"/>
        <v>0</v>
      </c>
      <c r="AL608" s="14">
        <f t="shared" si="290"/>
        <v>0</v>
      </c>
      <c r="AM608" s="14">
        <f t="shared" si="291"/>
        <v>0</v>
      </c>
      <c r="AN608" s="14">
        <f t="shared" si="292"/>
        <v>0</v>
      </c>
      <c r="AO608" s="14">
        <f t="shared" si="293"/>
        <v>0</v>
      </c>
      <c r="AP608" s="14">
        <f t="shared" si="294"/>
        <v>0</v>
      </c>
      <c r="AQ608" s="25">
        <f t="shared" si="298"/>
        <v>0.17499999999999999</v>
      </c>
      <c r="AR608" s="27">
        <f t="shared" si="299"/>
        <v>784.375</v>
      </c>
      <c r="AS608" s="27">
        <f t="shared" si="300"/>
        <v>313.75</v>
      </c>
      <c r="AT608" s="27">
        <f t="shared" si="301"/>
        <v>0</v>
      </c>
      <c r="AU608" s="30">
        <f t="shared" si="307"/>
        <v>376.5</v>
      </c>
      <c r="AV608" s="30">
        <f t="shared" si="308"/>
        <v>376.5</v>
      </c>
      <c r="AW608" s="30"/>
      <c r="AX608" s="36">
        <f t="shared" si="295"/>
        <v>-407.875</v>
      </c>
      <c r="AY608" s="36">
        <f t="shared" si="296"/>
        <v>62.75</v>
      </c>
      <c r="AZ608" s="36">
        <f t="shared" si="297"/>
        <v>0</v>
      </c>
    </row>
    <row r="609" spans="1:52" ht="14.45" x14ac:dyDescent="0.3">
      <c r="A609" s="5" t="s">
        <v>7</v>
      </c>
      <c r="B609" s="12" t="s">
        <v>731</v>
      </c>
      <c r="C609" s="12"/>
      <c r="D609" s="2" t="s">
        <v>733</v>
      </c>
      <c r="E609" s="2" t="s">
        <v>734</v>
      </c>
      <c r="F609" s="2" t="s">
        <v>11</v>
      </c>
      <c r="G609" s="2" t="s">
        <v>17</v>
      </c>
      <c r="H609" s="2" t="s">
        <v>13</v>
      </c>
      <c r="I609" s="18">
        <v>25</v>
      </c>
      <c r="J609" s="18">
        <v>2716.88</v>
      </c>
      <c r="K609" s="18">
        <v>2300</v>
      </c>
      <c r="L609" s="18">
        <v>416.88</v>
      </c>
      <c r="M609" s="18"/>
      <c r="N609" s="18">
        <v>287.5</v>
      </c>
      <c r="O609" s="18"/>
      <c r="P609" s="18"/>
      <c r="Q609" s="18"/>
      <c r="R609" s="18"/>
      <c r="S609" s="18"/>
      <c r="T609" s="18">
        <v>129.38</v>
      </c>
      <c r="U609" s="18"/>
      <c r="V609" s="18"/>
      <c r="W609" s="18"/>
      <c r="X609" s="18"/>
      <c r="Y609" s="18"/>
      <c r="Z609" s="18"/>
      <c r="AA609" s="18"/>
      <c r="AB609" s="14">
        <f t="shared" si="280"/>
        <v>0</v>
      </c>
      <c r="AC609" s="14">
        <f t="shared" si="281"/>
        <v>0.125</v>
      </c>
      <c r="AD609" s="14">
        <f t="shared" si="282"/>
        <v>0</v>
      </c>
      <c r="AE609" s="14">
        <f t="shared" si="283"/>
        <v>0</v>
      </c>
      <c r="AF609" s="14">
        <f t="shared" si="284"/>
        <v>0</v>
      </c>
      <c r="AG609" s="14">
        <f t="shared" si="285"/>
        <v>0</v>
      </c>
      <c r="AH609" s="14">
        <f t="shared" si="286"/>
        <v>0</v>
      </c>
      <c r="AI609" s="14">
        <f t="shared" si="287"/>
        <v>0.05</v>
      </c>
      <c r="AJ609" s="14">
        <f t="shared" si="288"/>
        <v>0</v>
      </c>
      <c r="AK609" s="14">
        <f t="shared" si="289"/>
        <v>0</v>
      </c>
      <c r="AL609" s="14">
        <f t="shared" si="290"/>
        <v>0</v>
      </c>
      <c r="AM609" s="14">
        <f t="shared" si="291"/>
        <v>0</v>
      </c>
      <c r="AN609" s="14">
        <f t="shared" si="292"/>
        <v>0</v>
      </c>
      <c r="AO609" s="14">
        <f t="shared" si="293"/>
        <v>0</v>
      </c>
      <c r="AP609" s="14">
        <f t="shared" si="294"/>
        <v>0</v>
      </c>
      <c r="AQ609" s="25">
        <f t="shared" si="298"/>
        <v>0.17499999999999999</v>
      </c>
      <c r="AR609" s="27">
        <f t="shared" si="299"/>
        <v>287.5</v>
      </c>
      <c r="AS609" s="27">
        <f t="shared" si="300"/>
        <v>115</v>
      </c>
      <c r="AT609" s="27">
        <f t="shared" si="301"/>
        <v>0</v>
      </c>
      <c r="AU609" s="30">
        <f t="shared" si="307"/>
        <v>138</v>
      </c>
      <c r="AV609" s="30">
        <f t="shared" si="308"/>
        <v>138</v>
      </c>
      <c r="AW609" s="30"/>
      <c r="AX609" s="36">
        <f t="shared" si="295"/>
        <v>-149.5</v>
      </c>
      <c r="AY609" s="36">
        <f t="shared" si="296"/>
        <v>23</v>
      </c>
      <c r="AZ609" s="36">
        <f t="shared" si="297"/>
        <v>0</v>
      </c>
    </row>
    <row r="610" spans="1:52" ht="14.45" x14ac:dyDescent="0.3">
      <c r="A610" s="5" t="s">
        <v>7</v>
      </c>
      <c r="B610" s="12" t="s">
        <v>731</v>
      </c>
      <c r="C610" s="12"/>
      <c r="D610" s="2" t="s">
        <v>397</v>
      </c>
      <c r="E610" s="2" t="s">
        <v>398</v>
      </c>
      <c r="F610" s="2" t="s">
        <v>11</v>
      </c>
      <c r="G610" s="2" t="s">
        <v>17</v>
      </c>
      <c r="H610" s="2" t="s">
        <v>13</v>
      </c>
      <c r="I610" s="18">
        <v>45</v>
      </c>
      <c r="J610" s="18">
        <v>9833.57</v>
      </c>
      <c r="K610" s="18">
        <v>8324.7099999999991</v>
      </c>
      <c r="L610" s="18">
        <v>1508.86</v>
      </c>
      <c r="M610" s="18"/>
      <c r="N610" s="18">
        <v>1040.5899999999999</v>
      </c>
      <c r="O610" s="18"/>
      <c r="P610" s="18"/>
      <c r="Q610" s="18"/>
      <c r="R610" s="18"/>
      <c r="S610" s="18"/>
      <c r="T610" s="18">
        <v>468.27</v>
      </c>
      <c r="U610" s="18"/>
      <c r="V610" s="18"/>
      <c r="W610" s="18"/>
      <c r="X610" s="18"/>
      <c r="Y610" s="18"/>
      <c r="Z610" s="18"/>
      <c r="AA610" s="18"/>
      <c r="AB610" s="14">
        <f t="shared" si="280"/>
        <v>0</v>
      </c>
      <c r="AC610" s="14">
        <f t="shared" si="281"/>
        <v>0.125</v>
      </c>
      <c r="AD610" s="14">
        <f t="shared" si="282"/>
        <v>0</v>
      </c>
      <c r="AE610" s="14">
        <f t="shared" si="283"/>
        <v>0</v>
      </c>
      <c r="AF610" s="14">
        <f t="shared" si="284"/>
        <v>0</v>
      </c>
      <c r="AG610" s="14">
        <f t="shared" si="285"/>
        <v>0</v>
      </c>
      <c r="AH610" s="14">
        <f t="shared" si="286"/>
        <v>0</v>
      </c>
      <c r="AI610" s="14">
        <f t="shared" si="287"/>
        <v>0.05</v>
      </c>
      <c r="AJ610" s="14">
        <f t="shared" si="288"/>
        <v>0</v>
      </c>
      <c r="AK610" s="14">
        <f t="shared" si="289"/>
        <v>0</v>
      </c>
      <c r="AL610" s="14">
        <f t="shared" si="290"/>
        <v>0</v>
      </c>
      <c r="AM610" s="14">
        <f t="shared" si="291"/>
        <v>0</v>
      </c>
      <c r="AN610" s="14">
        <f t="shared" si="292"/>
        <v>0</v>
      </c>
      <c r="AO610" s="14">
        <f t="shared" si="293"/>
        <v>0</v>
      </c>
      <c r="AP610" s="14">
        <f t="shared" si="294"/>
        <v>0</v>
      </c>
      <c r="AQ610" s="25">
        <f t="shared" si="298"/>
        <v>0.17499999999999999</v>
      </c>
      <c r="AR610" s="27">
        <f t="shared" si="299"/>
        <v>1040.5887499999999</v>
      </c>
      <c r="AS610" s="27">
        <f t="shared" si="300"/>
        <v>416.2355</v>
      </c>
      <c r="AT610" s="27">
        <f t="shared" si="301"/>
        <v>0</v>
      </c>
      <c r="AU610" s="30">
        <f t="shared" si="307"/>
        <v>499.48259999999993</v>
      </c>
      <c r="AV610" s="30">
        <f t="shared" si="308"/>
        <v>499.48259999999993</v>
      </c>
      <c r="AW610" s="30"/>
      <c r="AX610" s="36">
        <f t="shared" si="295"/>
        <v>-541.10614999999996</v>
      </c>
      <c r="AY610" s="36">
        <f t="shared" si="296"/>
        <v>83.247099999999932</v>
      </c>
      <c r="AZ610" s="36">
        <f t="shared" si="297"/>
        <v>0</v>
      </c>
    </row>
    <row r="611" spans="1:52" ht="14.45" x14ac:dyDescent="0.3">
      <c r="A611" s="5" t="s">
        <v>7</v>
      </c>
      <c r="B611" s="12" t="s">
        <v>731</v>
      </c>
      <c r="C611" s="12"/>
      <c r="D611" s="2" t="s">
        <v>400</v>
      </c>
      <c r="E611" s="2" t="s">
        <v>735</v>
      </c>
      <c r="F611" s="2" t="s">
        <v>11</v>
      </c>
      <c r="G611" s="2" t="s">
        <v>17</v>
      </c>
      <c r="H611" s="2" t="s">
        <v>13</v>
      </c>
      <c r="I611" s="18">
        <v>2</v>
      </c>
      <c r="J611" s="18">
        <v>1102.5</v>
      </c>
      <c r="K611" s="18">
        <v>1050</v>
      </c>
      <c r="L611" s="18">
        <v>52.5</v>
      </c>
      <c r="M611" s="18"/>
      <c r="N611" s="18"/>
      <c r="O611" s="18"/>
      <c r="P611" s="18"/>
      <c r="Q611" s="18"/>
      <c r="R611" s="18"/>
      <c r="S611" s="18"/>
      <c r="T611" s="18">
        <v>52.5</v>
      </c>
      <c r="U611" s="18"/>
      <c r="V611" s="18"/>
      <c r="W611" s="18"/>
      <c r="X611" s="18"/>
      <c r="Y611" s="18"/>
      <c r="Z611" s="18"/>
      <c r="AA611" s="18"/>
      <c r="AB611" s="14">
        <f t="shared" si="280"/>
        <v>0</v>
      </c>
      <c r="AC611" s="14">
        <f t="shared" si="281"/>
        <v>0</v>
      </c>
      <c r="AD611" s="14">
        <f t="shared" si="282"/>
        <v>0</v>
      </c>
      <c r="AE611" s="14">
        <f t="shared" si="283"/>
        <v>0</v>
      </c>
      <c r="AF611" s="14">
        <f t="shared" si="284"/>
        <v>0</v>
      </c>
      <c r="AG611" s="14">
        <f t="shared" si="285"/>
        <v>0</v>
      </c>
      <c r="AH611" s="14">
        <f t="shared" si="286"/>
        <v>0</v>
      </c>
      <c r="AI611" s="14">
        <f t="shared" si="287"/>
        <v>0.05</v>
      </c>
      <c r="AJ611" s="14">
        <f t="shared" si="288"/>
        <v>0</v>
      </c>
      <c r="AK611" s="14">
        <f t="shared" si="289"/>
        <v>0</v>
      </c>
      <c r="AL611" s="14">
        <f t="shared" si="290"/>
        <v>0</v>
      </c>
      <c r="AM611" s="14">
        <f t="shared" si="291"/>
        <v>0</v>
      </c>
      <c r="AN611" s="14">
        <f t="shared" si="292"/>
        <v>0</v>
      </c>
      <c r="AO611" s="14">
        <f t="shared" si="293"/>
        <v>0</v>
      </c>
      <c r="AP611" s="14">
        <f t="shared" si="294"/>
        <v>0</v>
      </c>
      <c r="AQ611" s="25">
        <f t="shared" si="298"/>
        <v>0.05</v>
      </c>
      <c r="AR611" s="27">
        <f t="shared" si="299"/>
        <v>0</v>
      </c>
      <c r="AS611" s="27">
        <f t="shared" si="300"/>
        <v>52.5</v>
      </c>
      <c r="AT611" s="27">
        <f t="shared" si="301"/>
        <v>0</v>
      </c>
      <c r="AU611" s="30">
        <f t="shared" si="307"/>
        <v>63</v>
      </c>
      <c r="AV611" s="30">
        <f t="shared" si="308"/>
        <v>63</v>
      </c>
      <c r="AW611" s="30"/>
      <c r="AX611" s="36">
        <f t="shared" si="295"/>
        <v>63</v>
      </c>
      <c r="AY611" s="36">
        <f t="shared" si="296"/>
        <v>10.5</v>
      </c>
      <c r="AZ611" s="36">
        <f t="shared" si="297"/>
        <v>0</v>
      </c>
    </row>
    <row r="612" spans="1:52" ht="14.45" x14ac:dyDescent="0.3">
      <c r="A612" s="5" t="s">
        <v>7</v>
      </c>
      <c r="B612" s="12" t="s">
        <v>731</v>
      </c>
      <c r="C612" s="12"/>
      <c r="D612" s="2" t="s">
        <v>426</v>
      </c>
      <c r="E612" s="2" t="s">
        <v>427</v>
      </c>
      <c r="F612" s="2" t="s">
        <v>11</v>
      </c>
      <c r="G612" s="2" t="s">
        <v>17</v>
      </c>
      <c r="H612" s="2" t="s">
        <v>13</v>
      </c>
      <c r="I612" s="18">
        <v>10</v>
      </c>
      <c r="J612" s="18">
        <v>3012.19</v>
      </c>
      <c r="K612" s="18">
        <v>2550</v>
      </c>
      <c r="L612" s="18">
        <v>462.19</v>
      </c>
      <c r="M612" s="18"/>
      <c r="N612" s="18">
        <v>318.75</v>
      </c>
      <c r="O612" s="18"/>
      <c r="P612" s="18"/>
      <c r="Q612" s="18"/>
      <c r="R612" s="18"/>
      <c r="S612" s="18"/>
      <c r="T612" s="18">
        <v>143.44</v>
      </c>
      <c r="U612" s="18"/>
      <c r="V612" s="18"/>
      <c r="W612" s="18"/>
      <c r="X612" s="18"/>
      <c r="Y612" s="18"/>
      <c r="Z612" s="18"/>
      <c r="AA612" s="18"/>
      <c r="AB612" s="14">
        <f t="shared" si="280"/>
        <v>0</v>
      </c>
      <c r="AC612" s="14">
        <f t="shared" si="281"/>
        <v>0.125</v>
      </c>
      <c r="AD612" s="14">
        <f t="shared" si="282"/>
        <v>0</v>
      </c>
      <c r="AE612" s="14">
        <f t="shared" si="283"/>
        <v>0</v>
      </c>
      <c r="AF612" s="14">
        <f t="shared" si="284"/>
        <v>0</v>
      </c>
      <c r="AG612" s="14">
        <f t="shared" si="285"/>
        <v>0</v>
      </c>
      <c r="AH612" s="14">
        <f t="shared" si="286"/>
        <v>0</v>
      </c>
      <c r="AI612" s="14">
        <f t="shared" si="287"/>
        <v>0.05</v>
      </c>
      <c r="AJ612" s="14">
        <f t="shared" si="288"/>
        <v>0</v>
      </c>
      <c r="AK612" s="14">
        <f t="shared" si="289"/>
        <v>0</v>
      </c>
      <c r="AL612" s="14">
        <f t="shared" si="290"/>
        <v>0</v>
      </c>
      <c r="AM612" s="14">
        <f t="shared" si="291"/>
        <v>0</v>
      </c>
      <c r="AN612" s="14">
        <f t="shared" si="292"/>
        <v>0</v>
      </c>
      <c r="AO612" s="14">
        <f t="shared" si="293"/>
        <v>0</v>
      </c>
      <c r="AP612" s="14">
        <f t="shared" si="294"/>
        <v>0</v>
      </c>
      <c r="AQ612" s="25">
        <f t="shared" si="298"/>
        <v>0.17499999999999999</v>
      </c>
      <c r="AR612" s="27">
        <f t="shared" si="299"/>
        <v>318.75</v>
      </c>
      <c r="AS612" s="27">
        <f t="shared" si="300"/>
        <v>127.5</v>
      </c>
      <c r="AT612" s="27">
        <f t="shared" si="301"/>
        <v>0</v>
      </c>
      <c r="AU612" s="30">
        <f t="shared" si="307"/>
        <v>153</v>
      </c>
      <c r="AV612" s="30">
        <f t="shared" si="308"/>
        <v>153</v>
      </c>
      <c r="AW612" s="30"/>
      <c r="AX612" s="36">
        <f t="shared" si="295"/>
        <v>-165.75</v>
      </c>
      <c r="AY612" s="36">
        <f t="shared" si="296"/>
        <v>25.5</v>
      </c>
      <c r="AZ612" s="36">
        <f t="shared" si="297"/>
        <v>0</v>
      </c>
    </row>
    <row r="613" spans="1:52" ht="14.45" x14ac:dyDescent="0.3">
      <c r="A613" s="5" t="s">
        <v>7</v>
      </c>
      <c r="B613" s="12" t="s">
        <v>731</v>
      </c>
      <c r="C613" s="12"/>
      <c r="D613" s="2" t="s">
        <v>441</v>
      </c>
      <c r="E613" s="2" t="s">
        <v>25</v>
      </c>
      <c r="F613" s="2" t="s">
        <v>11</v>
      </c>
      <c r="G613" s="2" t="s">
        <v>17</v>
      </c>
      <c r="H613" s="2" t="s">
        <v>13</v>
      </c>
      <c r="I613" s="18">
        <v>230</v>
      </c>
      <c r="J613" s="18">
        <v>27169.030000000002</v>
      </c>
      <c r="K613" s="18">
        <v>23000.240000000002</v>
      </c>
      <c r="L613" s="18">
        <v>4168.79</v>
      </c>
      <c r="M613" s="18"/>
      <c r="N613" s="18">
        <v>2875.03</v>
      </c>
      <c r="O613" s="18"/>
      <c r="P613" s="18"/>
      <c r="Q613" s="18"/>
      <c r="R613" s="18"/>
      <c r="S613" s="18"/>
      <c r="T613" s="18">
        <v>1293.76</v>
      </c>
      <c r="U613" s="18"/>
      <c r="V613" s="18"/>
      <c r="W613" s="18"/>
      <c r="X613" s="18"/>
      <c r="Y613" s="18"/>
      <c r="Z613" s="18"/>
      <c r="AA613" s="18"/>
      <c r="AB613" s="14">
        <f t="shared" si="280"/>
        <v>0</v>
      </c>
      <c r="AC613" s="14">
        <f t="shared" si="281"/>
        <v>0.125</v>
      </c>
      <c r="AD613" s="14">
        <f t="shared" si="282"/>
        <v>0</v>
      </c>
      <c r="AE613" s="14">
        <f t="shared" si="283"/>
        <v>0</v>
      </c>
      <c r="AF613" s="14">
        <f t="shared" si="284"/>
        <v>0</v>
      </c>
      <c r="AG613" s="14">
        <f t="shared" si="285"/>
        <v>0</v>
      </c>
      <c r="AH613" s="14">
        <f t="shared" si="286"/>
        <v>0</v>
      </c>
      <c r="AI613" s="14">
        <f t="shared" si="287"/>
        <v>0.05</v>
      </c>
      <c r="AJ613" s="14">
        <f t="shared" si="288"/>
        <v>0</v>
      </c>
      <c r="AK613" s="14">
        <f t="shared" si="289"/>
        <v>0</v>
      </c>
      <c r="AL613" s="14">
        <f t="shared" si="290"/>
        <v>0</v>
      </c>
      <c r="AM613" s="14">
        <f t="shared" si="291"/>
        <v>0</v>
      </c>
      <c r="AN613" s="14">
        <f t="shared" si="292"/>
        <v>0</v>
      </c>
      <c r="AO613" s="14">
        <f t="shared" si="293"/>
        <v>0</v>
      </c>
      <c r="AP613" s="14">
        <f t="shared" si="294"/>
        <v>0</v>
      </c>
      <c r="AQ613" s="25">
        <f t="shared" si="298"/>
        <v>0.17499999999999999</v>
      </c>
      <c r="AR613" s="27">
        <f t="shared" si="299"/>
        <v>2875.03</v>
      </c>
      <c r="AS613" s="27">
        <f t="shared" si="300"/>
        <v>1150.0120000000002</v>
      </c>
      <c r="AT613" s="27">
        <f t="shared" si="301"/>
        <v>0</v>
      </c>
      <c r="AU613" s="30">
        <f t="shared" si="307"/>
        <v>1380.0144</v>
      </c>
      <c r="AV613" s="30">
        <f t="shared" si="308"/>
        <v>1380.0144</v>
      </c>
      <c r="AW613" s="30"/>
      <c r="AX613" s="36">
        <f t="shared" si="295"/>
        <v>-1495.0156000000002</v>
      </c>
      <c r="AY613" s="36">
        <f t="shared" si="296"/>
        <v>230.00239999999985</v>
      </c>
      <c r="AZ613" s="36">
        <f t="shared" si="297"/>
        <v>0</v>
      </c>
    </row>
    <row r="614" spans="1:52" ht="14.45" x14ac:dyDescent="0.3">
      <c r="A614" s="5" t="s">
        <v>7</v>
      </c>
      <c r="B614" s="12" t="s">
        <v>731</v>
      </c>
      <c r="C614" s="12"/>
      <c r="D614" s="2" t="s">
        <v>708</v>
      </c>
      <c r="E614" s="2" t="s">
        <v>25</v>
      </c>
      <c r="F614" s="2" t="s">
        <v>11</v>
      </c>
      <c r="G614" s="2" t="s">
        <v>17</v>
      </c>
      <c r="H614" s="2" t="s">
        <v>13</v>
      </c>
      <c r="I614" s="18">
        <v>450</v>
      </c>
      <c r="J614" s="18">
        <v>69802.36</v>
      </c>
      <c r="K614" s="18">
        <v>59291.95</v>
      </c>
      <c r="L614" s="18">
        <v>10510.41</v>
      </c>
      <c r="M614" s="18"/>
      <c r="N614" s="18">
        <v>7186.49</v>
      </c>
      <c r="O614" s="18"/>
      <c r="P614" s="18"/>
      <c r="Q614" s="18"/>
      <c r="R614" s="18"/>
      <c r="S614" s="18"/>
      <c r="T614" s="18">
        <v>3323.92</v>
      </c>
      <c r="U614" s="18"/>
      <c r="V614" s="18"/>
      <c r="W614" s="18"/>
      <c r="X614" s="18"/>
      <c r="Y614" s="18"/>
      <c r="Z614" s="18"/>
      <c r="AA614" s="18"/>
      <c r="AB614" s="14">
        <f t="shared" si="280"/>
        <v>0</v>
      </c>
      <c r="AC614" s="14">
        <f t="shared" si="281"/>
        <v>0.125</v>
      </c>
      <c r="AD614" s="14">
        <f t="shared" si="282"/>
        <v>0</v>
      </c>
      <c r="AE614" s="14">
        <f t="shared" si="283"/>
        <v>0</v>
      </c>
      <c r="AF614" s="14">
        <f t="shared" si="284"/>
        <v>0</v>
      </c>
      <c r="AG614" s="14">
        <f t="shared" si="285"/>
        <v>0</v>
      </c>
      <c r="AH614" s="14">
        <f t="shared" si="286"/>
        <v>0</v>
      </c>
      <c r="AI614" s="14">
        <f t="shared" si="287"/>
        <v>0.05</v>
      </c>
      <c r="AJ614" s="14">
        <f t="shared" si="288"/>
        <v>0</v>
      </c>
      <c r="AK614" s="14">
        <f t="shared" si="289"/>
        <v>0</v>
      </c>
      <c r="AL614" s="14">
        <f t="shared" si="290"/>
        <v>0</v>
      </c>
      <c r="AM614" s="14">
        <f t="shared" si="291"/>
        <v>0</v>
      </c>
      <c r="AN614" s="14">
        <f t="shared" si="292"/>
        <v>0</v>
      </c>
      <c r="AO614" s="14">
        <f t="shared" si="293"/>
        <v>0</v>
      </c>
      <c r="AP614" s="14">
        <f t="shared" si="294"/>
        <v>0</v>
      </c>
      <c r="AQ614" s="25">
        <f t="shared" si="298"/>
        <v>0.17499999999999999</v>
      </c>
      <c r="AR614" s="27">
        <f t="shared" si="299"/>
        <v>7411.4937499999996</v>
      </c>
      <c r="AS614" s="27">
        <f t="shared" si="300"/>
        <v>2964.5974999999999</v>
      </c>
      <c r="AT614" s="27">
        <f t="shared" si="301"/>
        <v>0</v>
      </c>
      <c r="AU614" s="30">
        <f t="shared" si="307"/>
        <v>3557.5169999999998</v>
      </c>
      <c r="AV614" s="30">
        <f t="shared" si="308"/>
        <v>3557.5169999999998</v>
      </c>
      <c r="AW614" s="30"/>
      <c r="AX614" s="36">
        <f t="shared" si="295"/>
        <v>-3853.9767499999998</v>
      </c>
      <c r="AY614" s="36">
        <f t="shared" si="296"/>
        <v>592.91949999999997</v>
      </c>
      <c r="AZ614" s="36">
        <f t="shared" si="297"/>
        <v>0</v>
      </c>
    </row>
    <row r="615" spans="1:52" ht="14.45" x14ac:dyDescent="0.3">
      <c r="A615" s="5" t="s">
        <v>7</v>
      </c>
      <c r="B615" s="12" t="s">
        <v>731</v>
      </c>
      <c r="C615" s="12"/>
      <c r="D615" s="2" t="s">
        <v>736</v>
      </c>
      <c r="E615" s="2" t="s">
        <v>427</v>
      </c>
      <c r="F615" s="2" t="s">
        <v>11</v>
      </c>
      <c r="G615" s="2" t="s">
        <v>17</v>
      </c>
      <c r="H615" s="2" t="s">
        <v>13</v>
      </c>
      <c r="I615" s="18">
        <v>10</v>
      </c>
      <c r="J615" s="18">
        <v>4075.31</v>
      </c>
      <c r="K615" s="18">
        <v>3450</v>
      </c>
      <c r="L615" s="18">
        <v>625.30999999999995</v>
      </c>
      <c r="M615" s="18"/>
      <c r="N615" s="18">
        <v>431.25</v>
      </c>
      <c r="O615" s="18"/>
      <c r="P615" s="18"/>
      <c r="Q615" s="18"/>
      <c r="R615" s="18"/>
      <c r="S615" s="18"/>
      <c r="T615" s="18">
        <v>194.06</v>
      </c>
      <c r="U615" s="18"/>
      <c r="V615" s="18"/>
      <c r="W615" s="18"/>
      <c r="X615" s="18"/>
      <c r="Y615" s="18"/>
      <c r="Z615" s="18"/>
      <c r="AA615" s="18"/>
      <c r="AB615" s="14">
        <f t="shared" si="280"/>
        <v>0</v>
      </c>
      <c r="AC615" s="14">
        <f t="shared" si="281"/>
        <v>0.125</v>
      </c>
      <c r="AD615" s="14">
        <f t="shared" si="282"/>
        <v>0</v>
      </c>
      <c r="AE615" s="14">
        <f t="shared" si="283"/>
        <v>0</v>
      </c>
      <c r="AF615" s="14">
        <f t="shared" si="284"/>
        <v>0</v>
      </c>
      <c r="AG615" s="14">
        <f t="shared" si="285"/>
        <v>0</v>
      </c>
      <c r="AH615" s="14">
        <f t="shared" si="286"/>
        <v>0</v>
      </c>
      <c r="AI615" s="14">
        <f t="shared" si="287"/>
        <v>0.05</v>
      </c>
      <c r="AJ615" s="14">
        <f t="shared" si="288"/>
        <v>0</v>
      </c>
      <c r="AK615" s="14">
        <f t="shared" si="289"/>
        <v>0</v>
      </c>
      <c r="AL615" s="14">
        <f t="shared" si="290"/>
        <v>0</v>
      </c>
      <c r="AM615" s="14">
        <f t="shared" si="291"/>
        <v>0</v>
      </c>
      <c r="AN615" s="14">
        <f t="shared" si="292"/>
        <v>0</v>
      </c>
      <c r="AO615" s="14">
        <f t="shared" si="293"/>
        <v>0</v>
      </c>
      <c r="AP615" s="14">
        <f t="shared" si="294"/>
        <v>0</v>
      </c>
      <c r="AQ615" s="25">
        <f t="shared" si="298"/>
        <v>0.17499999999999999</v>
      </c>
      <c r="AR615" s="27">
        <f t="shared" si="299"/>
        <v>431.25</v>
      </c>
      <c r="AS615" s="27">
        <f t="shared" si="300"/>
        <v>172.5</v>
      </c>
      <c r="AT615" s="27">
        <f t="shared" si="301"/>
        <v>0</v>
      </c>
      <c r="AU615" s="30">
        <f t="shared" si="307"/>
        <v>207</v>
      </c>
      <c r="AV615" s="30">
        <f t="shared" si="308"/>
        <v>207</v>
      </c>
      <c r="AW615" s="30"/>
      <c r="AX615" s="36">
        <f t="shared" si="295"/>
        <v>-224.25</v>
      </c>
      <c r="AY615" s="36">
        <f t="shared" si="296"/>
        <v>34.5</v>
      </c>
      <c r="AZ615" s="36">
        <f t="shared" si="297"/>
        <v>0</v>
      </c>
    </row>
    <row r="616" spans="1:52" ht="14.45" x14ac:dyDescent="0.3">
      <c r="A616" s="5" t="s">
        <v>7</v>
      </c>
      <c r="B616" s="12" t="s">
        <v>731</v>
      </c>
      <c r="C616" s="12"/>
      <c r="D616" s="2" t="s">
        <v>493</v>
      </c>
      <c r="E616" s="2" t="s">
        <v>494</v>
      </c>
      <c r="F616" s="2" t="s">
        <v>11</v>
      </c>
      <c r="G616" s="2" t="s">
        <v>17</v>
      </c>
      <c r="H616" s="2" t="s">
        <v>13</v>
      </c>
      <c r="I616" s="18">
        <v>215</v>
      </c>
      <c r="J616" s="18">
        <v>31396.39</v>
      </c>
      <c r="K616" s="18">
        <v>26578.95</v>
      </c>
      <c r="L616" s="18">
        <v>4817.4400000000005</v>
      </c>
      <c r="M616" s="18"/>
      <c r="N616" s="18">
        <v>3322.37</v>
      </c>
      <c r="O616" s="18"/>
      <c r="P616" s="18"/>
      <c r="Q616" s="18"/>
      <c r="R616" s="18"/>
      <c r="S616" s="18"/>
      <c r="T616" s="18">
        <v>1495.0700000000002</v>
      </c>
      <c r="U616" s="18"/>
      <c r="V616" s="18"/>
      <c r="W616" s="18"/>
      <c r="X616" s="18"/>
      <c r="Y616" s="18"/>
      <c r="Z616" s="18"/>
      <c r="AA616" s="18"/>
      <c r="AB616" s="14">
        <f t="shared" si="280"/>
        <v>0</v>
      </c>
      <c r="AC616" s="14">
        <f t="shared" si="281"/>
        <v>0.125</v>
      </c>
      <c r="AD616" s="14">
        <f t="shared" si="282"/>
        <v>0</v>
      </c>
      <c r="AE616" s="14">
        <f t="shared" si="283"/>
        <v>0</v>
      </c>
      <c r="AF616" s="14">
        <f t="shared" si="284"/>
        <v>0</v>
      </c>
      <c r="AG616" s="14">
        <f t="shared" si="285"/>
        <v>0</v>
      </c>
      <c r="AH616" s="14">
        <f t="shared" si="286"/>
        <v>0</v>
      </c>
      <c r="AI616" s="14">
        <f t="shared" si="287"/>
        <v>0.05</v>
      </c>
      <c r="AJ616" s="14">
        <f t="shared" si="288"/>
        <v>0</v>
      </c>
      <c r="AK616" s="14">
        <f t="shared" si="289"/>
        <v>0</v>
      </c>
      <c r="AL616" s="14">
        <f t="shared" si="290"/>
        <v>0</v>
      </c>
      <c r="AM616" s="14">
        <f t="shared" si="291"/>
        <v>0</v>
      </c>
      <c r="AN616" s="14">
        <f t="shared" si="292"/>
        <v>0</v>
      </c>
      <c r="AO616" s="14">
        <f t="shared" si="293"/>
        <v>0</v>
      </c>
      <c r="AP616" s="14">
        <f t="shared" si="294"/>
        <v>0</v>
      </c>
      <c r="AQ616" s="25">
        <f t="shared" si="298"/>
        <v>0.17499999999999999</v>
      </c>
      <c r="AR616" s="27">
        <f t="shared" si="299"/>
        <v>3322.3687500000001</v>
      </c>
      <c r="AS616" s="27">
        <f t="shared" si="300"/>
        <v>1328.9475000000002</v>
      </c>
      <c r="AT616" s="27">
        <f t="shared" si="301"/>
        <v>0</v>
      </c>
      <c r="AU616" s="30">
        <f t="shared" si="307"/>
        <v>1594.7370000000001</v>
      </c>
      <c r="AV616" s="30">
        <f t="shared" si="308"/>
        <v>1594.7370000000001</v>
      </c>
      <c r="AW616" s="30"/>
      <c r="AX616" s="36">
        <f t="shared" si="295"/>
        <v>-1727.63175</v>
      </c>
      <c r="AY616" s="36">
        <f t="shared" si="296"/>
        <v>265.78949999999986</v>
      </c>
      <c r="AZ616" s="36">
        <f t="shared" si="297"/>
        <v>0</v>
      </c>
    </row>
    <row r="617" spans="1:52" ht="14.45" x14ac:dyDescent="0.3">
      <c r="A617" s="5" t="s">
        <v>7</v>
      </c>
      <c r="B617" s="12" t="s">
        <v>731</v>
      </c>
      <c r="C617" s="12"/>
      <c r="D617" s="2" t="s">
        <v>715</v>
      </c>
      <c r="E617" s="2" t="s">
        <v>22</v>
      </c>
      <c r="F617" s="2" t="s">
        <v>11</v>
      </c>
      <c r="G617" s="2" t="s">
        <v>17</v>
      </c>
      <c r="H617" s="2" t="s">
        <v>13</v>
      </c>
      <c r="I617" s="18">
        <v>1175</v>
      </c>
      <c r="J617" s="18">
        <v>52395.82</v>
      </c>
      <c r="K617" s="18">
        <v>44356.25</v>
      </c>
      <c r="L617" s="18">
        <v>8039.57</v>
      </c>
      <c r="M617" s="18"/>
      <c r="N617" s="18">
        <v>5544.53</v>
      </c>
      <c r="O617" s="18"/>
      <c r="P617" s="18"/>
      <c r="Q617" s="18"/>
      <c r="R617" s="18"/>
      <c r="S617" s="18"/>
      <c r="T617" s="18">
        <v>2495.04</v>
      </c>
      <c r="U617" s="18"/>
      <c r="V617" s="18"/>
      <c r="W617" s="18"/>
      <c r="X617" s="18"/>
      <c r="Y617" s="18"/>
      <c r="Z617" s="18"/>
      <c r="AA617" s="18"/>
      <c r="AB617" s="14">
        <f t="shared" si="280"/>
        <v>0</v>
      </c>
      <c r="AC617" s="14">
        <f t="shared" si="281"/>
        <v>0.125</v>
      </c>
      <c r="AD617" s="14">
        <f t="shared" si="282"/>
        <v>0</v>
      </c>
      <c r="AE617" s="14">
        <f t="shared" si="283"/>
        <v>0</v>
      </c>
      <c r="AF617" s="14">
        <f t="shared" si="284"/>
        <v>0</v>
      </c>
      <c r="AG617" s="14">
        <f t="shared" si="285"/>
        <v>0</v>
      </c>
      <c r="AH617" s="14">
        <f t="shared" si="286"/>
        <v>0</v>
      </c>
      <c r="AI617" s="14">
        <f t="shared" si="287"/>
        <v>0.05</v>
      </c>
      <c r="AJ617" s="14">
        <f t="shared" si="288"/>
        <v>0</v>
      </c>
      <c r="AK617" s="14">
        <f t="shared" si="289"/>
        <v>0</v>
      </c>
      <c r="AL617" s="14">
        <f t="shared" si="290"/>
        <v>0</v>
      </c>
      <c r="AM617" s="14">
        <f t="shared" si="291"/>
        <v>0</v>
      </c>
      <c r="AN617" s="14">
        <f t="shared" si="292"/>
        <v>0</v>
      </c>
      <c r="AO617" s="14">
        <f t="shared" si="293"/>
        <v>0</v>
      </c>
      <c r="AP617" s="14">
        <f t="shared" si="294"/>
        <v>0</v>
      </c>
      <c r="AQ617" s="25">
        <f t="shared" si="298"/>
        <v>0.17499999999999999</v>
      </c>
      <c r="AR617" s="27">
        <f t="shared" si="299"/>
        <v>5544.53125</v>
      </c>
      <c r="AS617" s="27">
        <f t="shared" si="300"/>
        <v>2217.8125</v>
      </c>
      <c r="AT617" s="27">
        <f t="shared" si="301"/>
        <v>0</v>
      </c>
      <c r="AU617" s="30">
        <f t="shared" si="307"/>
        <v>2661.375</v>
      </c>
      <c r="AV617" s="30">
        <f t="shared" si="308"/>
        <v>2661.375</v>
      </c>
      <c r="AW617" s="30"/>
      <c r="AX617" s="36">
        <f t="shared" si="295"/>
        <v>-2883.15625</v>
      </c>
      <c r="AY617" s="36">
        <f t="shared" si="296"/>
        <v>443.5625</v>
      </c>
      <c r="AZ617" s="36">
        <f t="shared" si="297"/>
        <v>0</v>
      </c>
    </row>
    <row r="618" spans="1:52" ht="14.45" x14ac:dyDescent="0.3">
      <c r="A618" s="5" t="s">
        <v>7</v>
      </c>
      <c r="B618" s="12" t="s">
        <v>731</v>
      </c>
      <c r="C618" s="12"/>
      <c r="D618" s="2" t="s">
        <v>499</v>
      </c>
      <c r="E618" s="2" t="s">
        <v>500</v>
      </c>
      <c r="F618" s="2" t="s">
        <v>16</v>
      </c>
      <c r="G618" s="2" t="s">
        <v>501</v>
      </c>
      <c r="H618" s="2" t="s">
        <v>13</v>
      </c>
      <c r="I618" s="18">
        <v>25</v>
      </c>
      <c r="J618" s="18">
        <v>15045</v>
      </c>
      <c r="K618" s="18">
        <v>14750</v>
      </c>
      <c r="L618" s="18">
        <v>295</v>
      </c>
      <c r="M618" s="18"/>
      <c r="N618" s="18"/>
      <c r="O618" s="18"/>
      <c r="P618" s="18"/>
      <c r="Q618" s="18"/>
      <c r="R618" s="18"/>
      <c r="S618" s="18"/>
      <c r="T618" s="18"/>
      <c r="U618" s="18"/>
      <c r="V618" s="18"/>
      <c r="W618" s="18"/>
      <c r="X618" s="18"/>
      <c r="Y618" s="18"/>
      <c r="Z618" s="18">
        <v>295</v>
      </c>
      <c r="AA618" s="18"/>
      <c r="AB618" s="14">
        <f t="shared" si="280"/>
        <v>0</v>
      </c>
      <c r="AC618" s="14">
        <f t="shared" si="281"/>
        <v>0</v>
      </c>
      <c r="AD618" s="14">
        <f t="shared" si="282"/>
        <v>0</v>
      </c>
      <c r="AE618" s="14">
        <f t="shared" si="283"/>
        <v>0</v>
      </c>
      <c r="AF618" s="14">
        <f t="shared" si="284"/>
        <v>0</v>
      </c>
      <c r="AG618" s="14">
        <f t="shared" si="285"/>
        <v>0</v>
      </c>
      <c r="AH618" s="14">
        <f t="shared" si="286"/>
        <v>0</v>
      </c>
      <c r="AI618" s="14">
        <f t="shared" si="287"/>
        <v>0</v>
      </c>
      <c r="AJ618" s="14">
        <f t="shared" si="288"/>
        <v>0</v>
      </c>
      <c r="AK618" s="14">
        <f t="shared" si="289"/>
        <v>0</v>
      </c>
      <c r="AL618" s="14">
        <f t="shared" si="290"/>
        <v>0</v>
      </c>
      <c r="AM618" s="14">
        <f t="shared" si="291"/>
        <v>0</v>
      </c>
      <c r="AN618" s="14">
        <f t="shared" si="292"/>
        <v>0</v>
      </c>
      <c r="AO618" s="14">
        <f t="shared" si="293"/>
        <v>0.02</v>
      </c>
      <c r="AP618" s="14">
        <f t="shared" si="294"/>
        <v>0</v>
      </c>
      <c r="AQ618" s="25">
        <f t="shared" si="298"/>
        <v>0.02</v>
      </c>
      <c r="AR618" s="27">
        <f t="shared" si="299"/>
        <v>0</v>
      </c>
      <c r="AS618" s="27">
        <f t="shared" si="300"/>
        <v>0</v>
      </c>
      <c r="AT618" s="27">
        <f t="shared" si="301"/>
        <v>295</v>
      </c>
      <c r="AU618" s="30"/>
      <c r="AV618" s="30"/>
      <c r="AW618" s="30">
        <f>K618*$AU$1</f>
        <v>1770</v>
      </c>
      <c r="AX618" s="36">
        <f t="shared" si="295"/>
        <v>0</v>
      </c>
      <c r="AY618" s="36">
        <f t="shared" si="296"/>
        <v>0</v>
      </c>
      <c r="AZ618" s="36">
        <f t="shared" si="297"/>
        <v>1475</v>
      </c>
    </row>
    <row r="619" spans="1:52" ht="14.45" x14ac:dyDescent="0.3">
      <c r="A619" s="5" t="s">
        <v>7</v>
      </c>
      <c r="B619" s="12" t="s">
        <v>731</v>
      </c>
      <c r="C619" s="12"/>
      <c r="D619" s="2" t="s">
        <v>559</v>
      </c>
      <c r="E619" s="2" t="s">
        <v>25</v>
      </c>
      <c r="F619" s="2" t="s">
        <v>11</v>
      </c>
      <c r="G619" s="2" t="s">
        <v>17</v>
      </c>
      <c r="H619" s="2" t="s">
        <v>13</v>
      </c>
      <c r="I619" s="18">
        <v>20</v>
      </c>
      <c r="J619" s="18">
        <v>27532.510000000002</v>
      </c>
      <c r="K619" s="18">
        <v>23307.95</v>
      </c>
      <c r="L619" s="18">
        <v>4224.5599999999995</v>
      </c>
      <c r="M619" s="18"/>
      <c r="N619" s="18">
        <v>2913.49</v>
      </c>
      <c r="O619" s="18"/>
      <c r="P619" s="18"/>
      <c r="Q619" s="18"/>
      <c r="R619" s="18"/>
      <c r="S619" s="18"/>
      <c r="T619" s="18">
        <v>1311.07</v>
      </c>
      <c r="U619" s="18"/>
      <c r="V619" s="18"/>
      <c r="W619" s="18"/>
      <c r="X619" s="18"/>
      <c r="Y619" s="18"/>
      <c r="Z619" s="18"/>
      <c r="AA619" s="18"/>
      <c r="AB619" s="14">
        <f t="shared" si="280"/>
        <v>0</v>
      </c>
      <c r="AC619" s="14">
        <f t="shared" si="281"/>
        <v>0.125</v>
      </c>
      <c r="AD619" s="14">
        <f t="shared" si="282"/>
        <v>0</v>
      </c>
      <c r="AE619" s="14">
        <f t="shared" si="283"/>
        <v>0</v>
      </c>
      <c r="AF619" s="14">
        <f t="shared" si="284"/>
        <v>0</v>
      </c>
      <c r="AG619" s="14">
        <f t="shared" si="285"/>
        <v>0</v>
      </c>
      <c r="AH619" s="14">
        <f t="shared" si="286"/>
        <v>0</v>
      </c>
      <c r="AI619" s="14">
        <f t="shared" si="287"/>
        <v>0.05</v>
      </c>
      <c r="AJ619" s="14">
        <f t="shared" si="288"/>
        <v>0</v>
      </c>
      <c r="AK619" s="14">
        <f t="shared" si="289"/>
        <v>0</v>
      </c>
      <c r="AL619" s="14">
        <f t="shared" si="290"/>
        <v>0</v>
      </c>
      <c r="AM619" s="14">
        <f t="shared" si="291"/>
        <v>0</v>
      </c>
      <c r="AN619" s="14">
        <f t="shared" si="292"/>
        <v>0</v>
      </c>
      <c r="AO619" s="14">
        <f t="shared" si="293"/>
        <v>0</v>
      </c>
      <c r="AP619" s="14">
        <f t="shared" si="294"/>
        <v>0</v>
      </c>
      <c r="AQ619" s="25">
        <f t="shared" si="298"/>
        <v>0.17499999999999999</v>
      </c>
      <c r="AR619" s="27">
        <f t="shared" si="299"/>
        <v>2913.4937500000001</v>
      </c>
      <c r="AS619" s="27">
        <f t="shared" si="300"/>
        <v>1165.3975</v>
      </c>
      <c r="AT619" s="27">
        <f t="shared" si="301"/>
        <v>0</v>
      </c>
      <c r="AU619" s="30">
        <f t="shared" ref="AU619:AU624" si="309">K619*$AU$2</f>
        <v>1398.4770000000001</v>
      </c>
      <c r="AV619" s="30">
        <f t="shared" ref="AV619:AV624" si="310">K619*$AV$2</f>
        <v>1398.4770000000001</v>
      </c>
      <c r="AW619" s="30"/>
      <c r="AX619" s="36">
        <f t="shared" si="295"/>
        <v>-1515.01675</v>
      </c>
      <c r="AY619" s="36">
        <f t="shared" si="296"/>
        <v>233.07950000000005</v>
      </c>
      <c r="AZ619" s="36">
        <f t="shared" si="297"/>
        <v>0</v>
      </c>
    </row>
    <row r="620" spans="1:52" ht="14.45" x14ac:dyDescent="0.3">
      <c r="A620" s="5" t="s">
        <v>7</v>
      </c>
      <c r="B620" s="12" t="s">
        <v>731</v>
      </c>
      <c r="C620" s="12"/>
      <c r="D620" s="2" t="s">
        <v>573</v>
      </c>
      <c r="E620" s="2" t="s">
        <v>25</v>
      </c>
      <c r="F620" s="2" t="s">
        <v>11</v>
      </c>
      <c r="G620" s="2" t="s">
        <v>17</v>
      </c>
      <c r="H620" s="2" t="s">
        <v>13</v>
      </c>
      <c r="I620" s="18">
        <v>10</v>
      </c>
      <c r="J620" s="18">
        <v>21737.84</v>
      </c>
      <c r="K620" s="18">
        <v>20702.7</v>
      </c>
      <c r="L620" s="18">
        <v>1035.1400000000001</v>
      </c>
      <c r="M620" s="18"/>
      <c r="N620" s="18"/>
      <c r="O620" s="18"/>
      <c r="P620" s="18"/>
      <c r="Q620" s="18"/>
      <c r="R620" s="18"/>
      <c r="S620" s="18"/>
      <c r="T620" s="18">
        <v>1035.1400000000001</v>
      </c>
      <c r="U620" s="18"/>
      <c r="V620" s="18"/>
      <c r="W620" s="18"/>
      <c r="X620" s="18"/>
      <c r="Y620" s="18"/>
      <c r="Z620" s="18"/>
      <c r="AA620" s="18"/>
      <c r="AB620" s="14">
        <f t="shared" si="280"/>
        <v>0</v>
      </c>
      <c r="AC620" s="14">
        <f t="shared" si="281"/>
        <v>0</v>
      </c>
      <c r="AD620" s="14">
        <f t="shared" si="282"/>
        <v>0</v>
      </c>
      <c r="AE620" s="14">
        <f t="shared" si="283"/>
        <v>0</v>
      </c>
      <c r="AF620" s="14">
        <f t="shared" si="284"/>
        <v>0</v>
      </c>
      <c r="AG620" s="14">
        <f t="shared" si="285"/>
        <v>0</v>
      </c>
      <c r="AH620" s="14">
        <f t="shared" si="286"/>
        <v>0</v>
      </c>
      <c r="AI620" s="14">
        <f t="shared" si="287"/>
        <v>0.05</v>
      </c>
      <c r="AJ620" s="14">
        <f t="shared" si="288"/>
        <v>0</v>
      </c>
      <c r="AK620" s="14">
        <f t="shared" si="289"/>
        <v>0</v>
      </c>
      <c r="AL620" s="14">
        <f t="shared" si="290"/>
        <v>0</v>
      </c>
      <c r="AM620" s="14">
        <f t="shared" si="291"/>
        <v>0</v>
      </c>
      <c r="AN620" s="14">
        <f t="shared" si="292"/>
        <v>0</v>
      </c>
      <c r="AO620" s="14">
        <f t="shared" si="293"/>
        <v>0</v>
      </c>
      <c r="AP620" s="14">
        <f t="shared" si="294"/>
        <v>0</v>
      </c>
      <c r="AQ620" s="25">
        <f t="shared" si="298"/>
        <v>0.05</v>
      </c>
      <c r="AR620" s="27">
        <f t="shared" si="299"/>
        <v>0</v>
      </c>
      <c r="AS620" s="27">
        <f t="shared" si="300"/>
        <v>1035.135</v>
      </c>
      <c r="AT620" s="27">
        <f t="shared" si="301"/>
        <v>0</v>
      </c>
      <c r="AU620" s="30">
        <f t="shared" si="309"/>
        <v>1242.162</v>
      </c>
      <c r="AV620" s="30">
        <f t="shared" si="310"/>
        <v>1242.162</v>
      </c>
      <c r="AW620" s="30"/>
      <c r="AX620" s="36">
        <f t="shared" si="295"/>
        <v>1242.162</v>
      </c>
      <c r="AY620" s="36">
        <f t="shared" si="296"/>
        <v>207.02700000000004</v>
      </c>
      <c r="AZ620" s="36">
        <f t="shared" si="297"/>
        <v>0</v>
      </c>
    </row>
    <row r="621" spans="1:52" ht="14.45" x14ac:dyDescent="0.3">
      <c r="A621" s="5" t="s">
        <v>7</v>
      </c>
      <c r="B621" s="12" t="s">
        <v>737</v>
      </c>
      <c r="C621" s="12"/>
      <c r="D621" s="2" t="s">
        <v>21</v>
      </c>
      <c r="E621" s="2" t="s">
        <v>22</v>
      </c>
      <c r="F621" s="2" t="s">
        <v>11</v>
      </c>
      <c r="G621" s="2" t="s">
        <v>17</v>
      </c>
      <c r="H621" s="2" t="s">
        <v>13</v>
      </c>
      <c r="I621" s="18">
        <v>5550</v>
      </c>
      <c r="J621" s="18">
        <v>762672.88</v>
      </c>
      <c r="K621" s="18">
        <v>645649</v>
      </c>
      <c r="L621" s="18">
        <v>117023.88</v>
      </c>
      <c r="M621" s="18"/>
      <c r="N621" s="18">
        <v>80706.13</v>
      </c>
      <c r="O621" s="18"/>
      <c r="P621" s="18"/>
      <c r="Q621" s="18"/>
      <c r="R621" s="18"/>
      <c r="S621" s="18"/>
      <c r="T621" s="18">
        <v>36317.75</v>
      </c>
      <c r="U621" s="18"/>
      <c r="V621" s="18"/>
      <c r="W621" s="18"/>
      <c r="X621" s="18"/>
      <c r="Y621" s="18"/>
      <c r="Z621" s="18"/>
      <c r="AA621" s="18"/>
      <c r="AB621" s="14">
        <f t="shared" si="280"/>
        <v>0</v>
      </c>
      <c r="AC621" s="14">
        <f t="shared" si="281"/>
        <v>0.125</v>
      </c>
      <c r="AD621" s="14">
        <f t="shared" si="282"/>
        <v>0</v>
      </c>
      <c r="AE621" s="14">
        <f t="shared" si="283"/>
        <v>0</v>
      </c>
      <c r="AF621" s="14">
        <f t="shared" si="284"/>
        <v>0</v>
      </c>
      <c r="AG621" s="14">
        <f t="shared" si="285"/>
        <v>0</v>
      </c>
      <c r="AH621" s="14">
        <f t="shared" si="286"/>
        <v>0</v>
      </c>
      <c r="AI621" s="14">
        <f t="shared" si="287"/>
        <v>0.05</v>
      </c>
      <c r="AJ621" s="14">
        <f t="shared" si="288"/>
        <v>0</v>
      </c>
      <c r="AK621" s="14">
        <f t="shared" si="289"/>
        <v>0</v>
      </c>
      <c r="AL621" s="14">
        <f t="shared" si="290"/>
        <v>0</v>
      </c>
      <c r="AM621" s="14">
        <f t="shared" si="291"/>
        <v>0</v>
      </c>
      <c r="AN621" s="14">
        <f t="shared" si="292"/>
        <v>0</v>
      </c>
      <c r="AO621" s="14">
        <f t="shared" si="293"/>
        <v>0</v>
      </c>
      <c r="AP621" s="14">
        <f t="shared" si="294"/>
        <v>0</v>
      </c>
      <c r="AQ621" s="25">
        <f t="shared" si="298"/>
        <v>0.17499999999999999</v>
      </c>
      <c r="AR621" s="27">
        <f t="shared" si="299"/>
        <v>80706.125</v>
      </c>
      <c r="AS621" s="27">
        <f t="shared" si="300"/>
        <v>32282.45</v>
      </c>
      <c r="AT621" s="27">
        <f t="shared" si="301"/>
        <v>0</v>
      </c>
      <c r="AU621" s="30">
        <f t="shared" si="309"/>
        <v>38738.939999999995</v>
      </c>
      <c r="AV621" s="30">
        <f t="shared" si="310"/>
        <v>38738.939999999995</v>
      </c>
      <c r="AW621" s="30"/>
      <c r="AX621" s="36">
        <f t="shared" si="295"/>
        <v>-41967.185000000005</v>
      </c>
      <c r="AY621" s="36">
        <f t="shared" si="296"/>
        <v>6456.4899999999943</v>
      </c>
      <c r="AZ621" s="36">
        <f t="shared" si="297"/>
        <v>0</v>
      </c>
    </row>
    <row r="622" spans="1:52" ht="14.45" x14ac:dyDescent="0.3">
      <c r="A622" s="5" t="s">
        <v>7</v>
      </c>
      <c r="B622" s="12" t="s">
        <v>737</v>
      </c>
      <c r="C622" s="12"/>
      <c r="D622" s="2" t="s">
        <v>314</v>
      </c>
      <c r="E622" s="2" t="s">
        <v>315</v>
      </c>
      <c r="F622" s="2" t="s">
        <v>11</v>
      </c>
      <c r="G622" s="2" t="s">
        <v>17</v>
      </c>
      <c r="H622" s="2" t="s">
        <v>13</v>
      </c>
      <c r="I622" s="18">
        <v>25</v>
      </c>
      <c r="J622" s="18">
        <v>2096.7200000000003</v>
      </c>
      <c r="K622" s="18">
        <v>1775</v>
      </c>
      <c r="L622" s="18">
        <v>321.72000000000003</v>
      </c>
      <c r="M622" s="18"/>
      <c r="N622" s="18">
        <v>221.88</v>
      </c>
      <c r="O622" s="18"/>
      <c r="P622" s="18"/>
      <c r="Q622" s="18"/>
      <c r="R622" s="18"/>
      <c r="S622" s="18"/>
      <c r="T622" s="18">
        <v>99.84</v>
      </c>
      <c r="U622" s="18"/>
      <c r="V622" s="18"/>
      <c r="W622" s="18"/>
      <c r="X622" s="18"/>
      <c r="Y622" s="18"/>
      <c r="Z622" s="18"/>
      <c r="AA622" s="18"/>
      <c r="AB622" s="14">
        <f t="shared" si="280"/>
        <v>0</v>
      </c>
      <c r="AC622" s="14">
        <f t="shared" si="281"/>
        <v>0.125</v>
      </c>
      <c r="AD622" s="14">
        <f t="shared" si="282"/>
        <v>0</v>
      </c>
      <c r="AE622" s="14">
        <f t="shared" si="283"/>
        <v>0</v>
      </c>
      <c r="AF622" s="14">
        <f t="shared" si="284"/>
        <v>0</v>
      </c>
      <c r="AG622" s="14">
        <f t="shared" si="285"/>
        <v>0</v>
      </c>
      <c r="AH622" s="14">
        <f t="shared" si="286"/>
        <v>0</v>
      </c>
      <c r="AI622" s="14">
        <f t="shared" si="287"/>
        <v>0.05</v>
      </c>
      <c r="AJ622" s="14">
        <f t="shared" si="288"/>
        <v>0</v>
      </c>
      <c r="AK622" s="14">
        <f t="shared" si="289"/>
        <v>0</v>
      </c>
      <c r="AL622" s="14">
        <f t="shared" si="290"/>
        <v>0</v>
      </c>
      <c r="AM622" s="14">
        <f t="shared" si="291"/>
        <v>0</v>
      </c>
      <c r="AN622" s="14">
        <f t="shared" si="292"/>
        <v>0</v>
      </c>
      <c r="AO622" s="14">
        <f t="shared" si="293"/>
        <v>0</v>
      </c>
      <c r="AP622" s="14">
        <f t="shared" si="294"/>
        <v>0</v>
      </c>
      <c r="AQ622" s="25">
        <f t="shared" si="298"/>
        <v>0.17499999999999999</v>
      </c>
      <c r="AR622" s="27">
        <f t="shared" si="299"/>
        <v>221.875</v>
      </c>
      <c r="AS622" s="27">
        <f t="shared" si="300"/>
        <v>88.75</v>
      </c>
      <c r="AT622" s="27">
        <f t="shared" si="301"/>
        <v>0</v>
      </c>
      <c r="AU622" s="30">
        <f t="shared" si="309"/>
        <v>106.5</v>
      </c>
      <c r="AV622" s="30">
        <f t="shared" si="310"/>
        <v>106.5</v>
      </c>
      <c r="AW622" s="30"/>
      <c r="AX622" s="36">
        <f t="shared" si="295"/>
        <v>-115.375</v>
      </c>
      <c r="AY622" s="36">
        <f t="shared" si="296"/>
        <v>17.75</v>
      </c>
      <c r="AZ622" s="36">
        <f t="shared" si="297"/>
        <v>0</v>
      </c>
    </row>
    <row r="623" spans="1:52" ht="14.45" x14ac:dyDescent="0.3">
      <c r="A623" s="5" t="s">
        <v>7</v>
      </c>
      <c r="B623" s="12" t="s">
        <v>737</v>
      </c>
      <c r="C623" s="12"/>
      <c r="D623" s="2" t="s">
        <v>653</v>
      </c>
      <c r="E623" s="2" t="s">
        <v>654</v>
      </c>
      <c r="F623" s="2" t="s">
        <v>11</v>
      </c>
      <c r="G623" s="2" t="s">
        <v>17</v>
      </c>
      <c r="H623" s="2" t="s">
        <v>13</v>
      </c>
      <c r="I623" s="18">
        <v>5060</v>
      </c>
      <c r="J623" s="18">
        <v>179053.04</v>
      </c>
      <c r="K623" s="18">
        <v>152239.28</v>
      </c>
      <c r="L623" s="18">
        <v>26813.759999999998</v>
      </c>
      <c r="M623" s="18"/>
      <c r="N623" s="18">
        <v>18287.41</v>
      </c>
      <c r="O623" s="18"/>
      <c r="P623" s="18"/>
      <c r="Q623" s="18"/>
      <c r="R623" s="18"/>
      <c r="S623" s="18"/>
      <c r="T623" s="18">
        <v>8526.35</v>
      </c>
      <c r="U623" s="18"/>
      <c r="V623" s="18"/>
      <c r="W623" s="18"/>
      <c r="X623" s="18"/>
      <c r="Y623" s="18"/>
      <c r="Z623" s="18"/>
      <c r="AA623" s="18"/>
      <c r="AB623" s="14">
        <f t="shared" si="280"/>
        <v>0</v>
      </c>
      <c r="AC623" s="14">
        <f t="shared" si="281"/>
        <v>0.125</v>
      </c>
      <c r="AD623" s="14">
        <f t="shared" si="282"/>
        <v>0</v>
      </c>
      <c r="AE623" s="14">
        <f t="shared" si="283"/>
        <v>0</v>
      </c>
      <c r="AF623" s="14">
        <f t="shared" si="284"/>
        <v>0</v>
      </c>
      <c r="AG623" s="14">
        <f t="shared" si="285"/>
        <v>0</v>
      </c>
      <c r="AH623" s="14">
        <f t="shared" si="286"/>
        <v>0</v>
      </c>
      <c r="AI623" s="14">
        <f t="shared" si="287"/>
        <v>0.05</v>
      </c>
      <c r="AJ623" s="14">
        <f t="shared" si="288"/>
        <v>0</v>
      </c>
      <c r="AK623" s="14">
        <f t="shared" si="289"/>
        <v>0</v>
      </c>
      <c r="AL623" s="14">
        <f t="shared" si="290"/>
        <v>0</v>
      </c>
      <c r="AM623" s="14">
        <f t="shared" si="291"/>
        <v>0</v>
      </c>
      <c r="AN623" s="14">
        <f t="shared" si="292"/>
        <v>0</v>
      </c>
      <c r="AO623" s="14">
        <f t="shared" si="293"/>
        <v>0</v>
      </c>
      <c r="AP623" s="14">
        <f t="shared" si="294"/>
        <v>0</v>
      </c>
      <c r="AQ623" s="25">
        <f t="shared" si="298"/>
        <v>0.17499999999999999</v>
      </c>
      <c r="AR623" s="27">
        <f t="shared" si="299"/>
        <v>19029.91</v>
      </c>
      <c r="AS623" s="27">
        <f t="shared" si="300"/>
        <v>7611.9639999999999</v>
      </c>
      <c r="AT623" s="27">
        <f t="shared" si="301"/>
        <v>0</v>
      </c>
      <c r="AU623" s="30">
        <f t="shared" si="309"/>
        <v>9134.3567999999996</v>
      </c>
      <c r="AV623" s="30">
        <f t="shared" si="310"/>
        <v>9134.3567999999996</v>
      </c>
      <c r="AW623" s="30"/>
      <c r="AX623" s="36">
        <f t="shared" si="295"/>
        <v>-9895.5532000000003</v>
      </c>
      <c r="AY623" s="36">
        <f t="shared" si="296"/>
        <v>1522.3927999999996</v>
      </c>
      <c r="AZ623" s="36">
        <f t="shared" si="297"/>
        <v>0</v>
      </c>
    </row>
    <row r="624" spans="1:52" ht="14.45" x14ac:dyDescent="0.3">
      <c r="A624" s="5" t="s">
        <v>7</v>
      </c>
      <c r="B624" s="12" t="s">
        <v>737</v>
      </c>
      <c r="C624" s="12"/>
      <c r="D624" s="2" t="s">
        <v>333</v>
      </c>
      <c r="E624" s="2" t="s">
        <v>334</v>
      </c>
      <c r="F624" s="2" t="s">
        <v>11</v>
      </c>
      <c r="G624" s="2" t="s">
        <v>17</v>
      </c>
      <c r="H624" s="2" t="s">
        <v>13</v>
      </c>
      <c r="I624" s="18">
        <v>1140</v>
      </c>
      <c r="J624" s="18">
        <v>91352.27</v>
      </c>
      <c r="K624" s="18">
        <v>72179.56</v>
      </c>
      <c r="L624" s="18">
        <v>19172.71</v>
      </c>
      <c r="M624" s="18"/>
      <c r="N624" s="18">
        <v>9022.4500000000007</v>
      </c>
      <c r="O624" s="18"/>
      <c r="P624" s="18"/>
      <c r="Q624" s="18"/>
      <c r="R624" s="18"/>
      <c r="S624" s="18"/>
      <c r="T624" s="18"/>
      <c r="U624" s="18">
        <v>10150.26</v>
      </c>
      <c r="V624" s="18"/>
      <c r="W624" s="18"/>
      <c r="X624" s="18"/>
      <c r="Y624" s="18"/>
      <c r="Z624" s="18"/>
      <c r="AA624" s="18"/>
      <c r="AB624" s="14">
        <f t="shared" si="280"/>
        <v>0</v>
      </c>
      <c r="AC624" s="14">
        <f t="shared" si="281"/>
        <v>0.125</v>
      </c>
      <c r="AD624" s="14">
        <f t="shared" si="282"/>
        <v>0</v>
      </c>
      <c r="AE624" s="14">
        <f t="shared" si="283"/>
        <v>0</v>
      </c>
      <c r="AF624" s="14">
        <f t="shared" si="284"/>
        <v>0</v>
      </c>
      <c r="AG624" s="14">
        <f t="shared" si="285"/>
        <v>0</v>
      </c>
      <c r="AH624" s="14">
        <f t="shared" si="286"/>
        <v>0</v>
      </c>
      <c r="AI624" s="14">
        <f t="shared" si="287"/>
        <v>0</v>
      </c>
      <c r="AJ624" s="14">
        <f t="shared" si="288"/>
        <v>0.125</v>
      </c>
      <c r="AK624" s="14">
        <f t="shared" si="289"/>
        <v>0</v>
      </c>
      <c r="AL624" s="14">
        <f t="shared" si="290"/>
        <v>0</v>
      </c>
      <c r="AM624" s="14">
        <f t="shared" si="291"/>
        <v>0</v>
      </c>
      <c r="AN624" s="14">
        <f t="shared" si="292"/>
        <v>0</v>
      </c>
      <c r="AO624" s="14">
        <f t="shared" si="293"/>
        <v>0</v>
      </c>
      <c r="AP624" s="14">
        <f t="shared" si="294"/>
        <v>0</v>
      </c>
      <c r="AQ624" s="25">
        <f t="shared" si="298"/>
        <v>0.25</v>
      </c>
      <c r="AR624" s="27">
        <f t="shared" si="299"/>
        <v>9022.4449999999997</v>
      </c>
      <c r="AS624" s="27">
        <f t="shared" si="300"/>
        <v>9022.4449999999997</v>
      </c>
      <c r="AT624" s="27">
        <f t="shared" si="301"/>
        <v>0</v>
      </c>
      <c r="AU624" s="30">
        <f t="shared" si="309"/>
        <v>4330.7735999999995</v>
      </c>
      <c r="AV624" s="30">
        <f t="shared" si="310"/>
        <v>4330.7735999999995</v>
      </c>
      <c r="AW624" s="30"/>
      <c r="AX624" s="36">
        <f t="shared" si="295"/>
        <v>-4691.6714000000002</v>
      </c>
      <c r="AY624" s="36">
        <f t="shared" si="296"/>
        <v>-4691.6714000000002</v>
      </c>
      <c r="AZ624" s="36">
        <f t="shared" si="297"/>
        <v>0</v>
      </c>
    </row>
    <row r="625" spans="1:52" ht="14.45" x14ac:dyDescent="0.3">
      <c r="A625" s="5" t="s">
        <v>7</v>
      </c>
      <c r="B625" s="12" t="s">
        <v>737</v>
      </c>
      <c r="C625" s="12"/>
      <c r="D625" s="2" t="s">
        <v>374</v>
      </c>
      <c r="E625" s="2" t="s">
        <v>368</v>
      </c>
      <c r="F625" s="2" t="s">
        <v>16</v>
      </c>
      <c r="G625" s="2" t="s">
        <v>20</v>
      </c>
      <c r="H625" s="2" t="s">
        <v>13</v>
      </c>
      <c r="I625" s="18">
        <v>550</v>
      </c>
      <c r="J625" s="18">
        <v>112339.69</v>
      </c>
      <c r="K625" s="18">
        <v>97899.510000000009</v>
      </c>
      <c r="L625" s="18">
        <v>14440.18</v>
      </c>
      <c r="M625" s="18"/>
      <c r="N625" s="18">
        <v>12237.44</v>
      </c>
      <c r="O625" s="18"/>
      <c r="P625" s="18"/>
      <c r="Q625" s="18"/>
      <c r="R625" s="18"/>
      <c r="S625" s="18"/>
      <c r="T625" s="18"/>
      <c r="U625" s="18"/>
      <c r="V625" s="18"/>
      <c r="W625" s="18"/>
      <c r="X625" s="18"/>
      <c r="Y625" s="18"/>
      <c r="Z625" s="18">
        <v>2202.7399999999998</v>
      </c>
      <c r="AA625" s="18"/>
      <c r="AB625" s="14">
        <f t="shared" si="280"/>
        <v>0</v>
      </c>
      <c r="AC625" s="14">
        <f t="shared" si="281"/>
        <v>0.125</v>
      </c>
      <c r="AD625" s="14">
        <f t="shared" si="282"/>
        <v>0</v>
      </c>
      <c r="AE625" s="14">
        <f t="shared" si="283"/>
        <v>0</v>
      </c>
      <c r="AF625" s="14">
        <f t="shared" si="284"/>
        <v>0</v>
      </c>
      <c r="AG625" s="14">
        <f t="shared" si="285"/>
        <v>0</v>
      </c>
      <c r="AH625" s="14">
        <f t="shared" si="286"/>
        <v>0</v>
      </c>
      <c r="AI625" s="14">
        <f t="shared" si="287"/>
        <v>0</v>
      </c>
      <c r="AJ625" s="14">
        <f t="shared" si="288"/>
        <v>0</v>
      </c>
      <c r="AK625" s="14">
        <f t="shared" si="289"/>
        <v>0</v>
      </c>
      <c r="AL625" s="14">
        <f t="shared" si="290"/>
        <v>0</v>
      </c>
      <c r="AM625" s="14">
        <f t="shared" si="291"/>
        <v>0</v>
      </c>
      <c r="AN625" s="14">
        <f t="shared" si="292"/>
        <v>0</v>
      </c>
      <c r="AO625" s="14">
        <f t="shared" si="293"/>
        <v>0.02</v>
      </c>
      <c r="AP625" s="14">
        <f t="shared" si="294"/>
        <v>0</v>
      </c>
      <c r="AQ625" s="25">
        <f t="shared" si="298"/>
        <v>0.14499999999999999</v>
      </c>
      <c r="AR625" s="27">
        <f t="shared" si="299"/>
        <v>12237.438750000001</v>
      </c>
      <c r="AS625" s="27">
        <f t="shared" si="300"/>
        <v>0</v>
      </c>
      <c r="AT625" s="27">
        <f t="shared" si="301"/>
        <v>1957.9902000000002</v>
      </c>
      <c r="AU625" s="30"/>
      <c r="AV625" s="30"/>
      <c r="AW625" s="30">
        <f>K625*$AU$1</f>
        <v>11747.941200000001</v>
      </c>
      <c r="AX625" s="36">
        <f t="shared" si="295"/>
        <v>-12237.438750000001</v>
      </c>
      <c r="AY625" s="36">
        <f t="shared" si="296"/>
        <v>0</v>
      </c>
      <c r="AZ625" s="36">
        <f t="shared" si="297"/>
        <v>9789.9510000000009</v>
      </c>
    </row>
    <row r="626" spans="1:52" ht="14.45" x14ac:dyDescent="0.3">
      <c r="A626" s="5" t="s">
        <v>7</v>
      </c>
      <c r="B626" s="12" t="s">
        <v>737</v>
      </c>
      <c r="C626" s="12"/>
      <c r="D626" s="2" t="s">
        <v>738</v>
      </c>
      <c r="E626" s="2" t="s">
        <v>734</v>
      </c>
      <c r="F626" s="2" t="s">
        <v>11</v>
      </c>
      <c r="G626" s="2" t="s">
        <v>17</v>
      </c>
      <c r="H626" s="2" t="s">
        <v>13</v>
      </c>
      <c r="I626" s="18">
        <v>12250</v>
      </c>
      <c r="J626" s="18">
        <v>1309563.3</v>
      </c>
      <c r="K626" s="18">
        <v>1108625</v>
      </c>
      <c r="L626" s="18">
        <v>200938.30000000002</v>
      </c>
      <c r="M626" s="18"/>
      <c r="N626" s="18">
        <v>138578.14000000001</v>
      </c>
      <c r="O626" s="18"/>
      <c r="P626" s="18"/>
      <c r="Q626" s="18"/>
      <c r="R626" s="18"/>
      <c r="S626" s="18"/>
      <c r="T626" s="18">
        <v>62360.160000000003</v>
      </c>
      <c r="U626" s="18"/>
      <c r="V626" s="18"/>
      <c r="W626" s="18"/>
      <c r="X626" s="18"/>
      <c r="Y626" s="18"/>
      <c r="Z626" s="18"/>
      <c r="AA626" s="18"/>
      <c r="AB626" s="14">
        <f t="shared" si="280"/>
        <v>0</v>
      </c>
      <c r="AC626" s="14">
        <f t="shared" si="281"/>
        <v>0.125</v>
      </c>
      <c r="AD626" s="14">
        <f t="shared" si="282"/>
        <v>0</v>
      </c>
      <c r="AE626" s="14">
        <f t="shared" si="283"/>
        <v>0</v>
      </c>
      <c r="AF626" s="14">
        <f t="shared" si="284"/>
        <v>0</v>
      </c>
      <c r="AG626" s="14">
        <f t="shared" si="285"/>
        <v>0</v>
      </c>
      <c r="AH626" s="14">
        <f t="shared" si="286"/>
        <v>0</v>
      </c>
      <c r="AI626" s="14">
        <f t="shared" si="287"/>
        <v>0.05</v>
      </c>
      <c r="AJ626" s="14">
        <f t="shared" si="288"/>
        <v>0</v>
      </c>
      <c r="AK626" s="14">
        <f t="shared" si="289"/>
        <v>0</v>
      </c>
      <c r="AL626" s="14">
        <f t="shared" si="290"/>
        <v>0</v>
      </c>
      <c r="AM626" s="14">
        <f t="shared" si="291"/>
        <v>0</v>
      </c>
      <c r="AN626" s="14">
        <f t="shared" si="292"/>
        <v>0</v>
      </c>
      <c r="AO626" s="14">
        <f t="shared" si="293"/>
        <v>0</v>
      </c>
      <c r="AP626" s="14">
        <f t="shared" si="294"/>
        <v>0</v>
      </c>
      <c r="AQ626" s="25">
        <f t="shared" si="298"/>
        <v>0.17499999999999999</v>
      </c>
      <c r="AR626" s="27">
        <f t="shared" si="299"/>
        <v>138578.125</v>
      </c>
      <c r="AS626" s="27">
        <f t="shared" si="300"/>
        <v>55431.25</v>
      </c>
      <c r="AT626" s="27">
        <f t="shared" si="301"/>
        <v>0</v>
      </c>
      <c r="AU626" s="30">
        <f t="shared" ref="AU626:AU628" si="311">K626*$AU$2</f>
        <v>66517.5</v>
      </c>
      <c r="AV626" s="30">
        <f t="shared" ref="AV626:AV628" si="312">K626*$AV$2</f>
        <v>66517.5</v>
      </c>
      <c r="AW626" s="30"/>
      <c r="AX626" s="36">
        <f t="shared" si="295"/>
        <v>-72060.625</v>
      </c>
      <c r="AY626" s="36">
        <f t="shared" si="296"/>
        <v>11086.25</v>
      </c>
      <c r="AZ626" s="36">
        <f t="shared" si="297"/>
        <v>0</v>
      </c>
    </row>
    <row r="627" spans="1:52" ht="14.45" x14ac:dyDescent="0.3">
      <c r="A627" s="5" t="s">
        <v>7</v>
      </c>
      <c r="B627" s="12" t="s">
        <v>737</v>
      </c>
      <c r="C627" s="12"/>
      <c r="D627" s="2" t="s">
        <v>733</v>
      </c>
      <c r="E627" s="2" t="s">
        <v>734</v>
      </c>
      <c r="F627" s="2" t="s">
        <v>11</v>
      </c>
      <c r="G627" s="2" t="s">
        <v>17</v>
      </c>
      <c r="H627" s="2" t="s">
        <v>13</v>
      </c>
      <c r="I627" s="18">
        <v>1400</v>
      </c>
      <c r="J627" s="18">
        <v>76998.34</v>
      </c>
      <c r="K627" s="18">
        <v>65413</v>
      </c>
      <c r="L627" s="18">
        <v>11585.34</v>
      </c>
      <c r="M627" s="18"/>
      <c r="N627" s="18">
        <v>7918.75</v>
      </c>
      <c r="O627" s="18"/>
      <c r="P627" s="18"/>
      <c r="Q627" s="18"/>
      <c r="R627" s="18"/>
      <c r="S627" s="18"/>
      <c r="T627" s="18">
        <v>3666.59</v>
      </c>
      <c r="U627" s="18"/>
      <c r="V627" s="18"/>
      <c r="W627" s="18"/>
      <c r="X627" s="18"/>
      <c r="Y627" s="18"/>
      <c r="Z627" s="18"/>
      <c r="AA627" s="18"/>
      <c r="AB627" s="14">
        <f t="shared" si="280"/>
        <v>0</v>
      </c>
      <c r="AC627" s="14">
        <f t="shared" si="281"/>
        <v>0.125</v>
      </c>
      <c r="AD627" s="14">
        <f t="shared" si="282"/>
        <v>0</v>
      </c>
      <c r="AE627" s="14">
        <f t="shared" si="283"/>
        <v>0</v>
      </c>
      <c r="AF627" s="14">
        <f t="shared" si="284"/>
        <v>0</v>
      </c>
      <c r="AG627" s="14">
        <f t="shared" si="285"/>
        <v>0</v>
      </c>
      <c r="AH627" s="14">
        <f t="shared" si="286"/>
        <v>0</v>
      </c>
      <c r="AI627" s="14">
        <f t="shared" si="287"/>
        <v>0.05</v>
      </c>
      <c r="AJ627" s="14">
        <f t="shared" si="288"/>
        <v>0</v>
      </c>
      <c r="AK627" s="14">
        <f t="shared" si="289"/>
        <v>0</v>
      </c>
      <c r="AL627" s="14">
        <f t="shared" si="290"/>
        <v>0</v>
      </c>
      <c r="AM627" s="14">
        <f t="shared" si="291"/>
        <v>0</v>
      </c>
      <c r="AN627" s="14">
        <f t="shared" si="292"/>
        <v>0</v>
      </c>
      <c r="AO627" s="14">
        <f t="shared" si="293"/>
        <v>0</v>
      </c>
      <c r="AP627" s="14">
        <f t="shared" si="294"/>
        <v>0</v>
      </c>
      <c r="AQ627" s="25">
        <f t="shared" si="298"/>
        <v>0.17499999999999999</v>
      </c>
      <c r="AR627" s="27">
        <f t="shared" si="299"/>
        <v>8176.625</v>
      </c>
      <c r="AS627" s="27">
        <f t="shared" si="300"/>
        <v>3270.65</v>
      </c>
      <c r="AT627" s="27">
        <f t="shared" si="301"/>
        <v>0</v>
      </c>
      <c r="AU627" s="30">
        <f t="shared" si="311"/>
        <v>3924.7799999999997</v>
      </c>
      <c r="AV627" s="30">
        <f t="shared" si="312"/>
        <v>3924.7799999999997</v>
      </c>
      <c r="AW627" s="30"/>
      <c r="AX627" s="36">
        <f t="shared" si="295"/>
        <v>-4251.8450000000003</v>
      </c>
      <c r="AY627" s="36">
        <f t="shared" si="296"/>
        <v>654.12999999999965</v>
      </c>
      <c r="AZ627" s="36">
        <f t="shared" si="297"/>
        <v>0</v>
      </c>
    </row>
    <row r="628" spans="1:52" ht="14.45" x14ac:dyDescent="0.3">
      <c r="A628" s="5" t="s">
        <v>7</v>
      </c>
      <c r="B628" s="12" t="s">
        <v>737</v>
      </c>
      <c r="C628" s="12"/>
      <c r="D628" s="2" t="s">
        <v>390</v>
      </c>
      <c r="E628" s="2" t="s">
        <v>391</v>
      </c>
      <c r="F628" s="2" t="s">
        <v>11</v>
      </c>
      <c r="G628" s="2" t="s">
        <v>17</v>
      </c>
      <c r="H628" s="2" t="s">
        <v>13</v>
      </c>
      <c r="I628" s="18">
        <v>1250</v>
      </c>
      <c r="J628" s="18">
        <v>406054.69</v>
      </c>
      <c r="K628" s="18">
        <v>343750</v>
      </c>
      <c r="L628" s="18">
        <v>62304.69</v>
      </c>
      <c r="M628" s="18"/>
      <c r="N628" s="18">
        <v>42968.75</v>
      </c>
      <c r="O628" s="18"/>
      <c r="P628" s="18"/>
      <c r="Q628" s="18"/>
      <c r="R628" s="18"/>
      <c r="S628" s="18"/>
      <c r="T628" s="18">
        <v>19335.939999999999</v>
      </c>
      <c r="U628" s="18"/>
      <c r="V628" s="18"/>
      <c r="W628" s="18"/>
      <c r="X628" s="18"/>
      <c r="Y628" s="18"/>
      <c r="Z628" s="18"/>
      <c r="AA628" s="18"/>
      <c r="AB628" s="14">
        <f t="shared" si="280"/>
        <v>0</v>
      </c>
      <c r="AC628" s="14">
        <f t="shared" si="281"/>
        <v>0.125</v>
      </c>
      <c r="AD628" s="14">
        <f t="shared" si="282"/>
        <v>0</v>
      </c>
      <c r="AE628" s="14">
        <f t="shared" si="283"/>
        <v>0</v>
      </c>
      <c r="AF628" s="14">
        <f t="shared" si="284"/>
        <v>0</v>
      </c>
      <c r="AG628" s="14">
        <f t="shared" si="285"/>
        <v>0</v>
      </c>
      <c r="AH628" s="14">
        <f t="shared" si="286"/>
        <v>0</v>
      </c>
      <c r="AI628" s="14">
        <f t="shared" si="287"/>
        <v>0.05</v>
      </c>
      <c r="AJ628" s="14">
        <f t="shared" si="288"/>
        <v>0</v>
      </c>
      <c r="AK628" s="14">
        <f t="shared" si="289"/>
        <v>0</v>
      </c>
      <c r="AL628" s="14">
        <f t="shared" si="290"/>
        <v>0</v>
      </c>
      <c r="AM628" s="14">
        <f t="shared" si="291"/>
        <v>0</v>
      </c>
      <c r="AN628" s="14">
        <f t="shared" si="292"/>
        <v>0</v>
      </c>
      <c r="AO628" s="14">
        <f t="shared" si="293"/>
        <v>0</v>
      </c>
      <c r="AP628" s="14">
        <f t="shared" si="294"/>
        <v>0</v>
      </c>
      <c r="AQ628" s="25">
        <f t="shared" si="298"/>
        <v>0.17499999999999999</v>
      </c>
      <c r="AR628" s="27">
        <f t="shared" si="299"/>
        <v>42968.75</v>
      </c>
      <c r="AS628" s="27">
        <f t="shared" si="300"/>
        <v>17187.5</v>
      </c>
      <c r="AT628" s="27">
        <f t="shared" si="301"/>
        <v>0</v>
      </c>
      <c r="AU628" s="30">
        <f t="shared" si="311"/>
        <v>20625</v>
      </c>
      <c r="AV628" s="30">
        <f t="shared" si="312"/>
        <v>20625</v>
      </c>
      <c r="AW628" s="30"/>
      <c r="AX628" s="36">
        <f t="shared" si="295"/>
        <v>-22343.75</v>
      </c>
      <c r="AY628" s="36">
        <f t="shared" si="296"/>
        <v>3437.5</v>
      </c>
      <c r="AZ628" s="36">
        <f t="shared" si="297"/>
        <v>0</v>
      </c>
    </row>
    <row r="629" spans="1:52" ht="14.45" x14ac:dyDescent="0.3">
      <c r="A629" s="5" t="s">
        <v>7</v>
      </c>
      <c r="B629" s="12" t="s">
        <v>737</v>
      </c>
      <c r="C629" s="12"/>
      <c r="D629" s="2" t="s">
        <v>739</v>
      </c>
      <c r="E629" s="2" t="s">
        <v>740</v>
      </c>
      <c r="F629" s="2" t="s">
        <v>16</v>
      </c>
      <c r="G629" s="2" t="s">
        <v>555</v>
      </c>
      <c r="H629" s="2" t="s">
        <v>13</v>
      </c>
      <c r="I629" s="18">
        <v>1420</v>
      </c>
      <c r="J629" s="18">
        <v>50796</v>
      </c>
      <c r="K629" s="18">
        <v>49800</v>
      </c>
      <c r="L629" s="18">
        <v>996</v>
      </c>
      <c r="M629" s="18"/>
      <c r="N629" s="18"/>
      <c r="O629" s="18"/>
      <c r="P629" s="18"/>
      <c r="Q629" s="18"/>
      <c r="R629" s="18"/>
      <c r="S629" s="18"/>
      <c r="T629" s="18"/>
      <c r="U629" s="18"/>
      <c r="V629" s="18"/>
      <c r="W629" s="18"/>
      <c r="X629" s="18"/>
      <c r="Y629" s="18"/>
      <c r="Z629" s="18">
        <v>996</v>
      </c>
      <c r="AA629" s="18"/>
      <c r="AB629" s="14">
        <f t="shared" si="280"/>
        <v>0</v>
      </c>
      <c r="AC629" s="14">
        <f t="shared" si="281"/>
        <v>0</v>
      </c>
      <c r="AD629" s="14">
        <f t="shared" si="282"/>
        <v>0</v>
      </c>
      <c r="AE629" s="14">
        <f t="shared" si="283"/>
        <v>0</v>
      </c>
      <c r="AF629" s="14">
        <f t="shared" si="284"/>
        <v>0</v>
      </c>
      <c r="AG629" s="14">
        <f t="shared" si="285"/>
        <v>0</v>
      </c>
      <c r="AH629" s="14">
        <f t="shared" si="286"/>
        <v>0</v>
      </c>
      <c r="AI629" s="14">
        <f t="shared" si="287"/>
        <v>0</v>
      </c>
      <c r="AJ629" s="14">
        <f t="shared" si="288"/>
        <v>0</v>
      </c>
      <c r="AK629" s="14">
        <f t="shared" si="289"/>
        <v>0</v>
      </c>
      <c r="AL629" s="14">
        <f t="shared" si="290"/>
        <v>0</v>
      </c>
      <c r="AM629" s="14">
        <f t="shared" si="291"/>
        <v>0</v>
      </c>
      <c r="AN629" s="14">
        <f t="shared" si="292"/>
        <v>0</v>
      </c>
      <c r="AO629" s="14">
        <f t="shared" si="293"/>
        <v>0.02</v>
      </c>
      <c r="AP629" s="14">
        <f t="shared" si="294"/>
        <v>0</v>
      </c>
      <c r="AQ629" s="25">
        <f t="shared" si="298"/>
        <v>0.02</v>
      </c>
      <c r="AR629" s="27">
        <f t="shared" si="299"/>
        <v>0</v>
      </c>
      <c r="AS629" s="27">
        <f t="shared" si="300"/>
        <v>0</v>
      </c>
      <c r="AT629" s="27">
        <f t="shared" si="301"/>
        <v>996</v>
      </c>
      <c r="AU629" s="30"/>
      <c r="AV629" s="30"/>
      <c r="AW629" s="30">
        <f t="shared" ref="AW629:AW630" si="313">K629*$AU$1</f>
        <v>5976</v>
      </c>
      <c r="AX629" s="36">
        <f t="shared" si="295"/>
        <v>0</v>
      </c>
      <c r="AY629" s="36">
        <f t="shared" si="296"/>
        <v>0</v>
      </c>
      <c r="AZ629" s="36">
        <f t="shared" si="297"/>
        <v>4980</v>
      </c>
    </row>
    <row r="630" spans="1:52" ht="14.45" x14ac:dyDescent="0.3">
      <c r="A630" s="5" t="s">
        <v>7</v>
      </c>
      <c r="B630" s="12" t="s">
        <v>737</v>
      </c>
      <c r="C630" s="12"/>
      <c r="D630" s="2" t="s">
        <v>741</v>
      </c>
      <c r="E630" s="2" t="s">
        <v>742</v>
      </c>
      <c r="F630" s="2" t="s">
        <v>16</v>
      </c>
      <c r="G630" s="2" t="s">
        <v>20</v>
      </c>
      <c r="H630" s="2" t="s">
        <v>13</v>
      </c>
      <c r="I630" s="18">
        <v>25000</v>
      </c>
      <c r="J630" s="18">
        <v>756839.58</v>
      </c>
      <c r="K630" s="18">
        <v>699999.6</v>
      </c>
      <c r="L630" s="18">
        <v>56839.98</v>
      </c>
      <c r="M630" s="18">
        <v>41999.979999999996</v>
      </c>
      <c r="N630" s="18"/>
      <c r="O630" s="18"/>
      <c r="P630" s="18"/>
      <c r="Q630" s="18"/>
      <c r="R630" s="18"/>
      <c r="S630" s="18"/>
      <c r="T630" s="18"/>
      <c r="U630" s="18"/>
      <c r="V630" s="18"/>
      <c r="W630" s="18"/>
      <c r="X630" s="18"/>
      <c r="Y630" s="18"/>
      <c r="Z630" s="18">
        <v>14840</v>
      </c>
      <c r="AA630" s="18"/>
      <c r="AB630" s="14">
        <f t="shared" si="280"/>
        <v>0.06</v>
      </c>
      <c r="AC630" s="14">
        <f t="shared" si="281"/>
        <v>0</v>
      </c>
      <c r="AD630" s="14">
        <f t="shared" si="282"/>
        <v>0</v>
      </c>
      <c r="AE630" s="14">
        <f t="shared" si="283"/>
        <v>0</v>
      </c>
      <c r="AF630" s="14">
        <f t="shared" si="284"/>
        <v>0</v>
      </c>
      <c r="AG630" s="14">
        <f t="shared" si="285"/>
        <v>0</v>
      </c>
      <c r="AH630" s="14">
        <f t="shared" si="286"/>
        <v>0</v>
      </c>
      <c r="AI630" s="14">
        <f t="shared" si="287"/>
        <v>0</v>
      </c>
      <c r="AJ630" s="14">
        <f t="shared" si="288"/>
        <v>0</v>
      </c>
      <c r="AK630" s="14">
        <f t="shared" si="289"/>
        <v>0</v>
      </c>
      <c r="AL630" s="14">
        <f t="shared" si="290"/>
        <v>0</v>
      </c>
      <c r="AM630" s="14">
        <f t="shared" si="291"/>
        <v>0</v>
      </c>
      <c r="AN630" s="14">
        <f t="shared" si="292"/>
        <v>0</v>
      </c>
      <c r="AO630" s="14">
        <f t="shared" si="293"/>
        <v>0.02</v>
      </c>
      <c r="AP630" s="14">
        <f t="shared" si="294"/>
        <v>0</v>
      </c>
      <c r="AQ630" s="25">
        <f t="shared" si="298"/>
        <v>0.08</v>
      </c>
      <c r="AR630" s="27">
        <f t="shared" si="299"/>
        <v>41999.975999999995</v>
      </c>
      <c r="AS630" s="27">
        <f t="shared" si="300"/>
        <v>0</v>
      </c>
      <c r="AT630" s="27">
        <f t="shared" si="301"/>
        <v>13999.992</v>
      </c>
      <c r="AU630" s="30"/>
      <c r="AV630" s="30"/>
      <c r="AW630" s="30">
        <f t="shared" si="313"/>
        <v>83999.95199999999</v>
      </c>
      <c r="AX630" s="36">
        <f t="shared" si="295"/>
        <v>-41999.975999999995</v>
      </c>
      <c r="AY630" s="36">
        <f t="shared" si="296"/>
        <v>0</v>
      </c>
      <c r="AZ630" s="36">
        <f t="shared" si="297"/>
        <v>69999.959999999992</v>
      </c>
    </row>
    <row r="631" spans="1:52" ht="14.45" x14ac:dyDescent="0.3">
      <c r="A631" s="5" t="s">
        <v>7</v>
      </c>
      <c r="B631" s="12" t="s">
        <v>737</v>
      </c>
      <c r="C631" s="12"/>
      <c r="D631" s="2" t="s">
        <v>743</v>
      </c>
      <c r="E631" s="2" t="s">
        <v>744</v>
      </c>
      <c r="F631" s="2" t="s">
        <v>11</v>
      </c>
      <c r="G631" s="2" t="s">
        <v>17</v>
      </c>
      <c r="H631" s="2" t="s">
        <v>13</v>
      </c>
      <c r="I631" s="18">
        <v>13050</v>
      </c>
      <c r="J631" s="18">
        <v>1320268.3499999999</v>
      </c>
      <c r="K631" s="18">
        <v>1117687.48</v>
      </c>
      <c r="L631" s="18">
        <v>202580.87</v>
      </c>
      <c r="M631" s="18"/>
      <c r="N631" s="18">
        <v>139710.94</v>
      </c>
      <c r="O631" s="18"/>
      <c r="P631" s="18"/>
      <c r="Q631" s="18"/>
      <c r="R631" s="18"/>
      <c r="S631" s="18"/>
      <c r="T631" s="18">
        <v>62869.929999999993</v>
      </c>
      <c r="U631" s="18"/>
      <c r="V631" s="18"/>
      <c r="W631" s="18"/>
      <c r="X631" s="18"/>
      <c r="Y631" s="18"/>
      <c r="Z631" s="18"/>
      <c r="AA631" s="18"/>
      <c r="AB631" s="14">
        <f t="shared" si="280"/>
        <v>0</v>
      </c>
      <c r="AC631" s="14">
        <f t="shared" si="281"/>
        <v>0.125</v>
      </c>
      <c r="AD631" s="14">
        <f t="shared" si="282"/>
        <v>0</v>
      </c>
      <c r="AE631" s="14">
        <f t="shared" si="283"/>
        <v>0</v>
      </c>
      <c r="AF631" s="14">
        <f t="shared" si="284"/>
        <v>0</v>
      </c>
      <c r="AG631" s="14">
        <f t="shared" si="285"/>
        <v>0</v>
      </c>
      <c r="AH631" s="14">
        <f t="shared" si="286"/>
        <v>0</v>
      </c>
      <c r="AI631" s="14">
        <f t="shared" si="287"/>
        <v>0.05</v>
      </c>
      <c r="AJ631" s="14">
        <f t="shared" si="288"/>
        <v>0</v>
      </c>
      <c r="AK631" s="14">
        <f t="shared" si="289"/>
        <v>0</v>
      </c>
      <c r="AL631" s="14">
        <f t="shared" si="290"/>
        <v>0</v>
      </c>
      <c r="AM631" s="14">
        <f t="shared" si="291"/>
        <v>0</v>
      </c>
      <c r="AN631" s="14">
        <f t="shared" si="292"/>
        <v>0</v>
      </c>
      <c r="AO631" s="14">
        <f t="shared" si="293"/>
        <v>0</v>
      </c>
      <c r="AP631" s="14">
        <f t="shared" si="294"/>
        <v>0</v>
      </c>
      <c r="AQ631" s="25">
        <f t="shared" si="298"/>
        <v>0.17499999999999999</v>
      </c>
      <c r="AR631" s="27">
        <f t="shared" si="299"/>
        <v>139710.935</v>
      </c>
      <c r="AS631" s="27">
        <f t="shared" si="300"/>
        <v>55884.374000000003</v>
      </c>
      <c r="AT631" s="27">
        <f t="shared" si="301"/>
        <v>0</v>
      </c>
      <c r="AU631" s="30">
        <f t="shared" ref="AU631:AU634" si="314">K631*$AU$2</f>
        <v>67061.248800000001</v>
      </c>
      <c r="AV631" s="30">
        <f t="shared" ref="AV631:AV634" si="315">K631*$AV$2</f>
        <v>67061.248800000001</v>
      </c>
      <c r="AW631" s="30"/>
      <c r="AX631" s="36">
        <f t="shared" si="295"/>
        <v>-72649.686199999996</v>
      </c>
      <c r="AY631" s="36">
        <f t="shared" si="296"/>
        <v>11176.874799999998</v>
      </c>
      <c r="AZ631" s="36">
        <f t="shared" si="297"/>
        <v>0</v>
      </c>
    </row>
    <row r="632" spans="1:52" ht="14.45" x14ac:dyDescent="0.3">
      <c r="A632" s="5" t="s">
        <v>7</v>
      </c>
      <c r="B632" s="12" t="s">
        <v>737</v>
      </c>
      <c r="C632" s="12"/>
      <c r="D632" s="2" t="s">
        <v>745</v>
      </c>
      <c r="E632" s="2" t="s">
        <v>746</v>
      </c>
      <c r="F632" s="2" t="s">
        <v>11</v>
      </c>
      <c r="G632" s="2" t="s">
        <v>17</v>
      </c>
      <c r="H632" s="2" t="s">
        <v>13</v>
      </c>
      <c r="I632" s="18">
        <v>17350</v>
      </c>
      <c r="J632" s="18">
        <v>2131854.15</v>
      </c>
      <c r="K632" s="18">
        <v>1804397.62</v>
      </c>
      <c r="L632" s="18">
        <v>327456.53000000003</v>
      </c>
      <c r="M632" s="18"/>
      <c r="N632" s="18">
        <v>222300</v>
      </c>
      <c r="O632" s="18">
        <v>3639.67</v>
      </c>
      <c r="P632" s="18"/>
      <c r="Q632" s="18"/>
      <c r="R632" s="18"/>
      <c r="S632" s="18"/>
      <c r="T632" s="18">
        <v>101516.86</v>
      </c>
      <c r="U632" s="18"/>
      <c r="V632" s="18"/>
      <c r="W632" s="18"/>
      <c r="X632" s="18"/>
      <c r="Y632" s="18"/>
      <c r="Z632" s="18"/>
      <c r="AA632" s="18"/>
      <c r="AB632" s="14">
        <f t="shared" si="280"/>
        <v>0</v>
      </c>
      <c r="AC632" s="14">
        <f t="shared" si="281"/>
        <v>0.125</v>
      </c>
      <c r="AD632" s="14">
        <f t="shared" si="282"/>
        <v>0.14000000000000001</v>
      </c>
      <c r="AE632" s="14">
        <f t="shared" si="283"/>
        <v>0</v>
      </c>
      <c r="AF632" s="14">
        <f t="shared" si="284"/>
        <v>0</v>
      </c>
      <c r="AG632" s="14">
        <f t="shared" si="285"/>
        <v>0</v>
      </c>
      <c r="AH632" s="14">
        <f t="shared" si="286"/>
        <v>0</v>
      </c>
      <c r="AI632" s="14">
        <f t="shared" si="287"/>
        <v>0.05</v>
      </c>
      <c r="AJ632" s="14">
        <f t="shared" si="288"/>
        <v>0</v>
      </c>
      <c r="AK632" s="14">
        <f t="shared" si="289"/>
        <v>0</v>
      </c>
      <c r="AL632" s="14">
        <f t="shared" si="290"/>
        <v>0</v>
      </c>
      <c r="AM632" s="14">
        <f t="shared" si="291"/>
        <v>0</v>
      </c>
      <c r="AN632" s="14">
        <f t="shared" si="292"/>
        <v>0</v>
      </c>
      <c r="AO632" s="14">
        <f t="shared" si="293"/>
        <v>0</v>
      </c>
      <c r="AP632" s="14">
        <f t="shared" si="294"/>
        <v>0</v>
      </c>
      <c r="AQ632" s="25">
        <f t="shared" si="298"/>
        <v>0.315</v>
      </c>
      <c r="AR632" s="27">
        <f t="shared" si="299"/>
        <v>478165.36930000008</v>
      </c>
      <c r="AS632" s="27">
        <f t="shared" si="300"/>
        <v>90219.881000000008</v>
      </c>
      <c r="AT632" s="27">
        <f t="shared" si="301"/>
        <v>0</v>
      </c>
      <c r="AU632" s="30">
        <f t="shared" si="314"/>
        <v>108263.8572</v>
      </c>
      <c r="AV632" s="30">
        <f t="shared" si="315"/>
        <v>108263.8572</v>
      </c>
      <c r="AW632" s="30"/>
      <c r="AX632" s="36">
        <f t="shared" si="295"/>
        <v>-369901.51210000005</v>
      </c>
      <c r="AY632" s="36">
        <f t="shared" si="296"/>
        <v>18043.97619999999</v>
      </c>
      <c r="AZ632" s="36">
        <f t="shared" si="297"/>
        <v>0</v>
      </c>
    </row>
    <row r="633" spans="1:52" ht="14.45" x14ac:dyDescent="0.3">
      <c r="A633" s="5" t="s">
        <v>7</v>
      </c>
      <c r="B633" s="12" t="s">
        <v>737</v>
      </c>
      <c r="C633" s="12"/>
      <c r="D633" s="2" t="s">
        <v>747</v>
      </c>
      <c r="E633" s="2" t="s">
        <v>563</v>
      </c>
      <c r="F633" s="2" t="s">
        <v>11</v>
      </c>
      <c r="G633" s="2" t="s">
        <v>17</v>
      </c>
      <c r="H633" s="2" t="s">
        <v>13</v>
      </c>
      <c r="I633" s="18">
        <v>2860</v>
      </c>
      <c r="J633" s="18">
        <v>244521.41000000003</v>
      </c>
      <c r="K633" s="18">
        <v>207002.23999999999</v>
      </c>
      <c r="L633" s="18">
        <v>37519.17</v>
      </c>
      <c r="M633" s="18"/>
      <c r="N633" s="18">
        <v>25875.29</v>
      </c>
      <c r="O633" s="18"/>
      <c r="P633" s="18"/>
      <c r="Q633" s="18"/>
      <c r="R633" s="18"/>
      <c r="S633" s="18"/>
      <c r="T633" s="18">
        <v>11643.88</v>
      </c>
      <c r="U633" s="18"/>
      <c r="V633" s="18"/>
      <c r="W633" s="18"/>
      <c r="X633" s="18"/>
      <c r="Y633" s="18"/>
      <c r="Z633" s="18"/>
      <c r="AA633" s="18"/>
      <c r="AB633" s="14">
        <f t="shared" si="280"/>
        <v>0</v>
      </c>
      <c r="AC633" s="14">
        <f t="shared" si="281"/>
        <v>0.125</v>
      </c>
      <c r="AD633" s="14">
        <f t="shared" si="282"/>
        <v>0</v>
      </c>
      <c r="AE633" s="14">
        <f t="shared" si="283"/>
        <v>0</v>
      </c>
      <c r="AF633" s="14">
        <f t="shared" si="284"/>
        <v>0</v>
      </c>
      <c r="AG633" s="14">
        <f t="shared" si="285"/>
        <v>0</v>
      </c>
      <c r="AH633" s="14">
        <f t="shared" si="286"/>
        <v>0</v>
      </c>
      <c r="AI633" s="14">
        <f t="shared" si="287"/>
        <v>0.05</v>
      </c>
      <c r="AJ633" s="14">
        <f t="shared" si="288"/>
        <v>0</v>
      </c>
      <c r="AK633" s="14">
        <f t="shared" si="289"/>
        <v>0</v>
      </c>
      <c r="AL633" s="14">
        <f t="shared" si="290"/>
        <v>0</v>
      </c>
      <c r="AM633" s="14">
        <f t="shared" si="291"/>
        <v>0</v>
      </c>
      <c r="AN633" s="14">
        <f t="shared" si="292"/>
        <v>0</v>
      </c>
      <c r="AO633" s="14">
        <f t="shared" si="293"/>
        <v>0</v>
      </c>
      <c r="AP633" s="14">
        <f t="shared" si="294"/>
        <v>0</v>
      </c>
      <c r="AQ633" s="25">
        <f t="shared" si="298"/>
        <v>0.17499999999999999</v>
      </c>
      <c r="AR633" s="27">
        <f t="shared" si="299"/>
        <v>25875.279999999999</v>
      </c>
      <c r="AS633" s="27">
        <f t="shared" si="300"/>
        <v>10350.112000000001</v>
      </c>
      <c r="AT633" s="27">
        <f t="shared" si="301"/>
        <v>0</v>
      </c>
      <c r="AU633" s="30">
        <f t="shared" si="314"/>
        <v>12420.134399999999</v>
      </c>
      <c r="AV633" s="30">
        <f t="shared" si="315"/>
        <v>12420.134399999999</v>
      </c>
      <c r="AW633" s="30"/>
      <c r="AX633" s="36">
        <f t="shared" si="295"/>
        <v>-13455.1456</v>
      </c>
      <c r="AY633" s="36">
        <f t="shared" si="296"/>
        <v>2070.022399999998</v>
      </c>
      <c r="AZ633" s="36">
        <f t="shared" si="297"/>
        <v>0</v>
      </c>
    </row>
    <row r="634" spans="1:52" ht="14.45" x14ac:dyDescent="0.3">
      <c r="A634" s="5" t="s">
        <v>7</v>
      </c>
      <c r="B634" s="12" t="s">
        <v>737</v>
      </c>
      <c r="C634" s="12"/>
      <c r="D634" s="2" t="s">
        <v>708</v>
      </c>
      <c r="E634" s="2" t="s">
        <v>25</v>
      </c>
      <c r="F634" s="2" t="s">
        <v>11</v>
      </c>
      <c r="G634" s="2" t="s">
        <v>17</v>
      </c>
      <c r="H634" s="2" t="s">
        <v>13</v>
      </c>
      <c r="I634" s="18">
        <v>2350</v>
      </c>
      <c r="J634" s="18">
        <v>424953.55000000005</v>
      </c>
      <c r="K634" s="18">
        <v>359999.04000000004</v>
      </c>
      <c r="L634" s="18">
        <v>64954.51</v>
      </c>
      <c r="M634" s="18"/>
      <c r="N634" s="18">
        <v>44718.63</v>
      </c>
      <c r="O634" s="18"/>
      <c r="P634" s="18"/>
      <c r="Q634" s="18"/>
      <c r="R634" s="18"/>
      <c r="S634" s="18"/>
      <c r="T634" s="18">
        <v>20235.88</v>
      </c>
      <c r="U634" s="18"/>
      <c r="V634" s="18"/>
      <c r="W634" s="18"/>
      <c r="X634" s="18"/>
      <c r="Y634" s="18"/>
      <c r="Z634" s="18"/>
      <c r="AA634" s="18"/>
      <c r="AB634" s="14">
        <f t="shared" si="280"/>
        <v>0</v>
      </c>
      <c r="AC634" s="14">
        <f t="shared" si="281"/>
        <v>0.125</v>
      </c>
      <c r="AD634" s="14">
        <f t="shared" si="282"/>
        <v>0</v>
      </c>
      <c r="AE634" s="14">
        <f t="shared" si="283"/>
        <v>0</v>
      </c>
      <c r="AF634" s="14">
        <f t="shared" si="284"/>
        <v>0</v>
      </c>
      <c r="AG634" s="14">
        <f t="shared" si="285"/>
        <v>0</v>
      </c>
      <c r="AH634" s="14">
        <f t="shared" si="286"/>
        <v>0</v>
      </c>
      <c r="AI634" s="14">
        <f t="shared" si="287"/>
        <v>0.05</v>
      </c>
      <c r="AJ634" s="14">
        <f t="shared" si="288"/>
        <v>0</v>
      </c>
      <c r="AK634" s="14">
        <f t="shared" si="289"/>
        <v>0</v>
      </c>
      <c r="AL634" s="14">
        <f t="shared" si="290"/>
        <v>0</v>
      </c>
      <c r="AM634" s="14">
        <f t="shared" si="291"/>
        <v>0</v>
      </c>
      <c r="AN634" s="14">
        <f t="shared" si="292"/>
        <v>0</v>
      </c>
      <c r="AO634" s="14">
        <f t="shared" si="293"/>
        <v>0</v>
      </c>
      <c r="AP634" s="14">
        <f t="shared" si="294"/>
        <v>0</v>
      </c>
      <c r="AQ634" s="25">
        <f t="shared" si="298"/>
        <v>0.17499999999999999</v>
      </c>
      <c r="AR634" s="27">
        <f t="shared" si="299"/>
        <v>44999.880000000005</v>
      </c>
      <c r="AS634" s="27">
        <f t="shared" si="300"/>
        <v>17999.952000000001</v>
      </c>
      <c r="AT634" s="27">
        <f t="shared" si="301"/>
        <v>0</v>
      </c>
      <c r="AU634" s="30">
        <f t="shared" si="314"/>
        <v>21599.9424</v>
      </c>
      <c r="AV634" s="30">
        <f t="shared" si="315"/>
        <v>21599.9424</v>
      </c>
      <c r="AW634" s="30"/>
      <c r="AX634" s="36">
        <f t="shared" si="295"/>
        <v>-23399.937600000005</v>
      </c>
      <c r="AY634" s="36">
        <f t="shared" si="296"/>
        <v>3599.9903999999988</v>
      </c>
      <c r="AZ634" s="36">
        <f t="shared" si="297"/>
        <v>0</v>
      </c>
    </row>
    <row r="635" spans="1:52" ht="14.45" x14ac:dyDescent="0.3">
      <c r="A635" s="5" t="s">
        <v>7</v>
      </c>
      <c r="B635" s="12" t="s">
        <v>737</v>
      </c>
      <c r="C635" s="12"/>
      <c r="D635" s="2" t="s">
        <v>708</v>
      </c>
      <c r="E635" s="2" t="s">
        <v>560</v>
      </c>
      <c r="F635" s="2" t="s">
        <v>16</v>
      </c>
      <c r="G635" s="2" t="s">
        <v>396</v>
      </c>
      <c r="H635" s="2" t="s">
        <v>13</v>
      </c>
      <c r="I635" s="18">
        <v>1600</v>
      </c>
      <c r="J635" s="18">
        <v>293760</v>
      </c>
      <c r="K635" s="18">
        <v>288000</v>
      </c>
      <c r="L635" s="18">
        <v>5760</v>
      </c>
      <c r="M635" s="18"/>
      <c r="N635" s="18"/>
      <c r="O635" s="18"/>
      <c r="P635" s="18"/>
      <c r="Q635" s="18"/>
      <c r="R635" s="18"/>
      <c r="S635" s="18"/>
      <c r="T635" s="18"/>
      <c r="U635" s="18"/>
      <c r="V635" s="18"/>
      <c r="W635" s="18"/>
      <c r="X635" s="18"/>
      <c r="Y635" s="18"/>
      <c r="Z635" s="18">
        <v>5760</v>
      </c>
      <c r="AA635" s="18"/>
      <c r="AB635" s="14">
        <f t="shared" si="280"/>
        <v>0</v>
      </c>
      <c r="AC635" s="14">
        <f t="shared" si="281"/>
        <v>0</v>
      </c>
      <c r="AD635" s="14">
        <f t="shared" si="282"/>
        <v>0</v>
      </c>
      <c r="AE635" s="14">
        <f t="shared" si="283"/>
        <v>0</v>
      </c>
      <c r="AF635" s="14">
        <f t="shared" si="284"/>
        <v>0</v>
      </c>
      <c r="AG635" s="14">
        <f t="shared" si="285"/>
        <v>0</v>
      </c>
      <c r="AH635" s="14">
        <f t="shared" si="286"/>
        <v>0</v>
      </c>
      <c r="AI635" s="14">
        <f t="shared" si="287"/>
        <v>0</v>
      </c>
      <c r="AJ635" s="14">
        <f t="shared" si="288"/>
        <v>0</v>
      </c>
      <c r="AK635" s="14">
        <f t="shared" si="289"/>
        <v>0</v>
      </c>
      <c r="AL635" s="14">
        <f t="shared" si="290"/>
        <v>0</v>
      </c>
      <c r="AM635" s="14">
        <f t="shared" si="291"/>
        <v>0</v>
      </c>
      <c r="AN635" s="14">
        <f t="shared" si="292"/>
        <v>0</v>
      </c>
      <c r="AO635" s="14">
        <f t="shared" si="293"/>
        <v>0.02</v>
      </c>
      <c r="AP635" s="14">
        <f t="shared" si="294"/>
        <v>0</v>
      </c>
      <c r="AQ635" s="25">
        <f t="shared" si="298"/>
        <v>0.02</v>
      </c>
      <c r="AR635" s="27">
        <f t="shared" si="299"/>
        <v>0</v>
      </c>
      <c r="AS635" s="27">
        <f t="shared" si="300"/>
        <v>0</v>
      </c>
      <c r="AT635" s="27">
        <f t="shared" si="301"/>
        <v>5760</v>
      </c>
      <c r="AU635" s="30"/>
      <c r="AV635" s="30"/>
      <c r="AW635" s="30">
        <f t="shared" ref="AW635:AW636" si="316">K635*$AU$1</f>
        <v>34560</v>
      </c>
      <c r="AX635" s="36">
        <f t="shared" si="295"/>
        <v>0</v>
      </c>
      <c r="AY635" s="36">
        <f t="shared" si="296"/>
        <v>0</v>
      </c>
      <c r="AZ635" s="36">
        <f t="shared" si="297"/>
        <v>28800</v>
      </c>
    </row>
    <row r="636" spans="1:52" ht="14.45" x14ac:dyDescent="0.3">
      <c r="A636" s="5" t="s">
        <v>7</v>
      </c>
      <c r="B636" s="12" t="s">
        <v>737</v>
      </c>
      <c r="C636" s="12"/>
      <c r="D636" s="2" t="s">
        <v>748</v>
      </c>
      <c r="E636" s="2" t="s">
        <v>740</v>
      </c>
      <c r="F636" s="2" t="s">
        <v>16</v>
      </c>
      <c r="G636" s="2" t="s">
        <v>555</v>
      </c>
      <c r="H636" s="2" t="s">
        <v>13</v>
      </c>
      <c r="I636" s="18">
        <v>20450</v>
      </c>
      <c r="J636" s="18">
        <v>657441</v>
      </c>
      <c r="K636" s="18">
        <v>644550</v>
      </c>
      <c r="L636" s="18">
        <v>12891</v>
      </c>
      <c r="M636" s="18"/>
      <c r="N636" s="18"/>
      <c r="O636" s="18"/>
      <c r="P636" s="18"/>
      <c r="Q636" s="18"/>
      <c r="R636" s="18"/>
      <c r="S636" s="18"/>
      <c r="T636" s="18"/>
      <c r="U636" s="18"/>
      <c r="V636" s="18"/>
      <c r="W636" s="18"/>
      <c r="X636" s="18"/>
      <c r="Y636" s="18"/>
      <c r="Z636" s="18">
        <v>12891</v>
      </c>
      <c r="AA636" s="18"/>
      <c r="AB636" s="14">
        <f t="shared" si="280"/>
        <v>0</v>
      </c>
      <c r="AC636" s="14">
        <f t="shared" si="281"/>
        <v>0</v>
      </c>
      <c r="AD636" s="14">
        <f t="shared" si="282"/>
        <v>0</v>
      </c>
      <c r="AE636" s="14">
        <f t="shared" si="283"/>
        <v>0</v>
      </c>
      <c r="AF636" s="14">
        <f t="shared" si="284"/>
        <v>0</v>
      </c>
      <c r="AG636" s="14">
        <f t="shared" si="285"/>
        <v>0</v>
      </c>
      <c r="AH636" s="14">
        <f t="shared" si="286"/>
        <v>0</v>
      </c>
      <c r="AI636" s="14">
        <f t="shared" si="287"/>
        <v>0</v>
      </c>
      <c r="AJ636" s="14">
        <f t="shared" si="288"/>
        <v>0</v>
      </c>
      <c r="AK636" s="14">
        <f t="shared" si="289"/>
        <v>0</v>
      </c>
      <c r="AL636" s="14">
        <f t="shared" si="290"/>
        <v>0</v>
      </c>
      <c r="AM636" s="14">
        <f t="shared" si="291"/>
        <v>0</v>
      </c>
      <c r="AN636" s="14">
        <f t="shared" si="292"/>
        <v>0</v>
      </c>
      <c r="AO636" s="14">
        <f t="shared" si="293"/>
        <v>0.02</v>
      </c>
      <c r="AP636" s="14">
        <f t="shared" si="294"/>
        <v>0</v>
      </c>
      <c r="AQ636" s="25">
        <f t="shared" si="298"/>
        <v>0.02</v>
      </c>
      <c r="AR636" s="27">
        <f t="shared" si="299"/>
        <v>0</v>
      </c>
      <c r="AS636" s="27">
        <f t="shared" si="300"/>
        <v>0</v>
      </c>
      <c r="AT636" s="27">
        <f t="shared" si="301"/>
        <v>12891</v>
      </c>
      <c r="AU636" s="30"/>
      <c r="AV636" s="30"/>
      <c r="AW636" s="30">
        <f t="shared" si="316"/>
        <v>77346</v>
      </c>
      <c r="AX636" s="36">
        <f t="shared" si="295"/>
        <v>0</v>
      </c>
      <c r="AY636" s="36">
        <f t="shared" si="296"/>
        <v>0</v>
      </c>
      <c r="AZ636" s="36">
        <f t="shared" si="297"/>
        <v>64455</v>
      </c>
    </row>
    <row r="637" spans="1:52" ht="14.45" x14ac:dyDescent="0.3">
      <c r="A637" s="5" t="s">
        <v>7</v>
      </c>
      <c r="B637" s="12" t="s">
        <v>737</v>
      </c>
      <c r="C637" s="12"/>
      <c r="D637" s="2" t="s">
        <v>749</v>
      </c>
      <c r="E637" s="2" t="s">
        <v>570</v>
      </c>
      <c r="F637" s="2" t="s">
        <v>11</v>
      </c>
      <c r="G637" s="2" t="s">
        <v>17</v>
      </c>
      <c r="H637" s="2" t="s">
        <v>13</v>
      </c>
      <c r="I637" s="18">
        <v>10700</v>
      </c>
      <c r="J637" s="18">
        <v>1010420.8799999999</v>
      </c>
      <c r="K637" s="18">
        <v>856000</v>
      </c>
      <c r="L637" s="18">
        <v>154420.88</v>
      </c>
      <c r="M637" s="18"/>
      <c r="N637" s="18">
        <v>104520</v>
      </c>
      <c r="O637" s="18"/>
      <c r="P637" s="18"/>
      <c r="Q637" s="18">
        <v>1190.4000000000001</v>
      </c>
      <c r="R637" s="18">
        <v>595.20000000000005</v>
      </c>
      <c r="S637" s="18"/>
      <c r="T637" s="18">
        <v>48115.28</v>
      </c>
      <c r="U637" s="18"/>
      <c r="V637" s="18"/>
      <c r="W637" s="18"/>
      <c r="X637" s="18"/>
      <c r="Y637" s="18"/>
      <c r="Z637" s="18"/>
      <c r="AA637" s="18"/>
      <c r="AB637" s="14">
        <f t="shared" si="280"/>
        <v>0</v>
      </c>
      <c r="AC637" s="14">
        <f t="shared" si="281"/>
        <v>0.125</v>
      </c>
      <c r="AD637" s="14">
        <f t="shared" si="282"/>
        <v>0</v>
      </c>
      <c r="AE637" s="14">
        <f t="shared" si="283"/>
        <v>0</v>
      </c>
      <c r="AF637" s="14">
        <f t="shared" si="284"/>
        <v>2E-3</v>
      </c>
      <c r="AG637" s="14">
        <f t="shared" si="285"/>
        <v>1E-3</v>
      </c>
      <c r="AH637" s="14">
        <f t="shared" si="286"/>
        <v>0</v>
      </c>
      <c r="AI637" s="14">
        <f t="shared" si="287"/>
        <v>0.05</v>
      </c>
      <c r="AJ637" s="14">
        <f t="shared" si="288"/>
        <v>0</v>
      </c>
      <c r="AK637" s="14">
        <f t="shared" si="289"/>
        <v>0</v>
      </c>
      <c r="AL637" s="14">
        <f t="shared" si="290"/>
        <v>0</v>
      </c>
      <c r="AM637" s="14">
        <f t="shared" si="291"/>
        <v>0</v>
      </c>
      <c r="AN637" s="14">
        <f t="shared" si="292"/>
        <v>0</v>
      </c>
      <c r="AO637" s="14">
        <f t="shared" si="293"/>
        <v>0</v>
      </c>
      <c r="AP637" s="14">
        <f t="shared" si="294"/>
        <v>0</v>
      </c>
      <c r="AQ637" s="25">
        <f t="shared" si="298"/>
        <v>0.17799999999999999</v>
      </c>
      <c r="AR637" s="27">
        <f t="shared" si="299"/>
        <v>109568</v>
      </c>
      <c r="AS637" s="27">
        <f t="shared" si="300"/>
        <v>42800</v>
      </c>
      <c r="AT637" s="27">
        <f t="shared" si="301"/>
        <v>0</v>
      </c>
      <c r="AU637" s="30">
        <f t="shared" ref="AU637:AU638" si="317">K637*$AU$2</f>
        <v>51360</v>
      </c>
      <c r="AV637" s="30">
        <f t="shared" ref="AV637:AV638" si="318">K637*$AV$2</f>
        <v>51360</v>
      </c>
      <c r="AW637" s="30"/>
      <c r="AX637" s="36">
        <f t="shared" si="295"/>
        <v>-58208</v>
      </c>
      <c r="AY637" s="36">
        <f t="shared" si="296"/>
        <v>8560</v>
      </c>
      <c r="AZ637" s="36">
        <f t="shared" si="297"/>
        <v>0</v>
      </c>
    </row>
    <row r="638" spans="1:52" ht="14.45" x14ac:dyDescent="0.3">
      <c r="A638" s="5" t="s">
        <v>7</v>
      </c>
      <c r="B638" s="12" t="s">
        <v>737</v>
      </c>
      <c r="C638" s="12"/>
      <c r="D638" s="2" t="s">
        <v>725</v>
      </c>
      <c r="E638" s="2" t="s">
        <v>22</v>
      </c>
      <c r="F638" s="2" t="s">
        <v>11</v>
      </c>
      <c r="G638" s="2" t="s">
        <v>17</v>
      </c>
      <c r="H638" s="2" t="s">
        <v>13</v>
      </c>
      <c r="I638" s="18">
        <v>60500</v>
      </c>
      <c r="J638" s="18">
        <v>7854011.96</v>
      </c>
      <c r="K638" s="18">
        <v>6648899</v>
      </c>
      <c r="L638" s="18">
        <v>1205112.96</v>
      </c>
      <c r="M638" s="18"/>
      <c r="N638" s="18">
        <v>831112.38</v>
      </c>
      <c r="O638" s="18"/>
      <c r="P638" s="18"/>
      <c r="Q638" s="18"/>
      <c r="R638" s="18"/>
      <c r="S638" s="18"/>
      <c r="T638" s="18">
        <v>374000.58</v>
      </c>
      <c r="U638" s="18"/>
      <c r="V638" s="18"/>
      <c r="W638" s="18"/>
      <c r="X638" s="18"/>
      <c r="Y638" s="18"/>
      <c r="Z638" s="18"/>
      <c r="AA638" s="18"/>
      <c r="AB638" s="14">
        <f t="shared" si="280"/>
        <v>0</v>
      </c>
      <c r="AC638" s="14">
        <f t="shared" si="281"/>
        <v>0.125</v>
      </c>
      <c r="AD638" s="14">
        <f t="shared" si="282"/>
        <v>0</v>
      </c>
      <c r="AE638" s="14">
        <f t="shared" si="283"/>
        <v>0</v>
      </c>
      <c r="AF638" s="14">
        <f t="shared" si="284"/>
        <v>0</v>
      </c>
      <c r="AG638" s="14">
        <f t="shared" si="285"/>
        <v>0</v>
      </c>
      <c r="AH638" s="14">
        <f t="shared" si="286"/>
        <v>0</v>
      </c>
      <c r="AI638" s="14">
        <f t="shared" si="287"/>
        <v>0.05</v>
      </c>
      <c r="AJ638" s="14">
        <f t="shared" si="288"/>
        <v>0</v>
      </c>
      <c r="AK638" s="14">
        <f t="shared" si="289"/>
        <v>0</v>
      </c>
      <c r="AL638" s="14">
        <f t="shared" si="290"/>
        <v>0</v>
      </c>
      <c r="AM638" s="14">
        <f t="shared" si="291"/>
        <v>0</v>
      </c>
      <c r="AN638" s="14">
        <f t="shared" si="292"/>
        <v>0</v>
      </c>
      <c r="AO638" s="14">
        <f t="shared" si="293"/>
        <v>0</v>
      </c>
      <c r="AP638" s="14">
        <f t="shared" si="294"/>
        <v>0</v>
      </c>
      <c r="AQ638" s="25">
        <f t="shared" si="298"/>
        <v>0.17499999999999999</v>
      </c>
      <c r="AR638" s="27">
        <f t="shared" si="299"/>
        <v>831112.375</v>
      </c>
      <c r="AS638" s="27">
        <f t="shared" si="300"/>
        <v>332444.95</v>
      </c>
      <c r="AT638" s="27">
        <f t="shared" si="301"/>
        <v>0</v>
      </c>
      <c r="AU638" s="30">
        <f t="shared" si="317"/>
        <v>398933.94</v>
      </c>
      <c r="AV638" s="30">
        <f t="shared" si="318"/>
        <v>398933.94</v>
      </c>
      <c r="AW638" s="30"/>
      <c r="AX638" s="36">
        <f t="shared" si="295"/>
        <v>-432178.435</v>
      </c>
      <c r="AY638" s="36">
        <f t="shared" si="296"/>
        <v>66488.989999999991</v>
      </c>
      <c r="AZ638" s="36">
        <f t="shared" si="297"/>
        <v>0</v>
      </c>
    </row>
    <row r="639" spans="1:52" ht="14.45" x14ac:dyDescent="0.3">
      <c r="A639" s="5" t="s">
        <v>7</v>
      </c>
      <c r="B639" s="12" t="s">
        <v>737</v>
      </c>
      <c r="C639" s="12"/>
      <c r="D639" s="2" t="s">
        <v>521</v>
      </c>
      <c r="E639" s="2" t="s">
        <v>522</v>
      </c>
      <c r="F639" s="2" t="s">
        <v>16</v>
      </c>
      <c r="G639" s="2" t="s">
        <v>20</v>
      </c>
      <c r="H639" s="2" t="s">
        <v>13</v>
      </c>
      <c r="I639" s="18">
        <v>2060</v>
      </c>
      <c r="J639" s="18">
        <v>267115.05</v>
      </c>
      <c r="K639" s="18">
        <v>232780</v>
      </c>
      <c r="L639" s="18">
        <v>34335.050000000003</v>
      </c>
      <c r="M639" s="18"/>
      <c r="N639" s="18">
        <v>29097.5</v>
      </c>
      <c r="O639" s="18"/>
      <c r="P639" s="18"/>
      <c r="Q639" s="18"/>
      <c r="R639" s="18"/>
      <c r="S639" s="18"/>
      <c r="T639" s="18"/>
      <c r="U639" s="18"/>
      <c r="V639" s="18"/>
      <c r="W639" s="18"/>
      <c r="X639" s="18"/>
      <c r="Y639" s="18"/>
      <c r="Z639" s="18">
        <v>5237.55</v>
      </c>
      <c r="AA639" s="18"/>
      <c r="AB639" s="14">
        <f t="shared" si="280"/>
        <v>0</v>
      </c>
      <c r="AC639" s="14">
        <f t="shared" si="281"/>
        <v>0.125</v>
      </c>
      <c r="AD639" s="14">
        <f t="shared" si="282"/>
        <v>0</v>
      </c>
      <c r="AE639" s="14">
        <f t="shared" si="283"/>
        <v>0</v>
      </c>
      <c r="AF639" s="14">
        <f t="shared" si="284"/>
        <v>0</v>
      </c>
      <c r="AG639" s="14">
        <f t="shared" si="285"/>
        <v>0</v>
      </c>
      <c r="AH639" s="14">
        <f t="shared" si="286"/>
        <v>0</v>
      </c>
      <c r="AI639" s="14">
        <f t="shared" si="287"/>
        <v>0</v>
      </c>
      <c r="AJ639" s="14">
        <f t="shared" si="288"/>
        <v>0</v>
      </c>
      <c r="AK639" s="14">
        <f t="shared" si="289"/>
        <v>0</v>
      </c>
      <c r="AL639" s="14">
        <f t="shared" si="290"/>
        <v>0</v>
      </c>
      <c r="AM639" s="14">
        <f t="shared" si="291"/>
        <v>0</v>
      </c>
      <c r="AN639" s="14">
        <f t="shared" si="292"/>
        <v>0</v>
      </c>
      <c r="AO639" s="14">
        <f t="shared" si="293"/>
        <v>0.02</v>
      </c>
      <c r="AP639" s="14">
        <f t="shared" si="294"/>
        <v>0</v>
      </c>
      <c r="AQ639" s="25">
        <f t="shared" si="298"/>
        <v>0.14499999999999999</v>
      </c>
      <c r="AR639" s="27">
        <f t="shared" si="299"/>
        <v>29097.5</v>
      </c>
      <c r="AS639" s="27">
        <f t="shared" si="300"/>
        <v>0</v>
      </c>
      <c r="AT639" s="27">
        <f t="shared" si="301"/>
        <v>4655.6000000000004</v>
      </c>
      <c r="AU639" s="30"/>
      <c r="AV639" s="30"/>
      <c r="AW639" s="30">
        <f>K639*$AU$1</f>
        <v>27933.599999999999</v>
      </c>
      <c r="AX639" s="36">
        <f t="shared" si="295"/>
        <v>-29097.5</v>
      </c>
      <c r="AY639" s="36">
        <f t="shared" si="296"/>
        <v>0</v>
      </c>
      <c r="AZ639" s="36">
        <f t="shared" si="297"/>
        <v>23278</v>
      </c>
    </row>
    <row r="640" spans="1:52" ht="14.45" x14ac:dyDescent="0.3">
      <c r="A640" s="5" t="s">
        <v>7</v>
      </c>
      <c r="B640" s="12" t="s">
        <v>737</v>
      </c>
      <c r="C640" s="12"/>
      <c r="D640" s="2" t="s">
        <v>524</v>
      </c>
      <c r="E640" s="2" t="s">
        <v>750</v>
      </c>
      <c r="F640" s="2" t="s">
        <v>11</v>
      </c>
      <c r="G640" s="2" t="s">
        <v>17</v>
      </c>
      <c r="H640" s="2" t="s">
        <v>13</v>
      </c>
      <c r="I640" s="18">
        <v>14000</v>
      </c>
      <c r="J640" s="18">
        <v>658192.5</v>
      </c>
      <c r="K640" s="18">
        <v>557200</v>
      </c>
      <c r="L640" s="18">
        <v>100992.5</v>
      </c>
      <c r="M640" s="18"/>
      <c r="N640" s="18">
        <v>69650</v>
      </c>
      <c r="O640" s="18"/>
      <c r="P640" s="18"/>
      <c r="Q640" s="18"/>
      <c r="R640" s="18"/>
      <c r="S640" s="18"/>
      <c r="T640" s="18">
        <v>31342.5</v>
      </c>
      <c r="U640" s="18"/>
      <c r="V640" s="18"/>
      <c r="W640" s="18"/>
      <c r="X640" s="18"/>
      <c r="Y640" s="18"/>
      <c r="Z640" s="18"/>
      <c r="AA640" s="18"/>
      <c r="AB640" s="14">
        <f t="shared" si="280"/>
        <v>0</v>
      </c>
      <c r="AC640" s="14">
        <f t="shared" si="281"/>
        <v>0.125</v>
      </c>
      <c r="AD640" s="14">
        <f t="shared" si="282"/>
        <v>0</v>
      </c>
      <c r="AE640" s="14">
        <f t="shared" si="283"/>
        <v>0</v>
      </c>
      <c r="AF640" s="14">
        <f t="shared" si="284"/>
        <v>0</v>
      </c>
      <c r="AG640" s="14">
        <f t="shared" si="285"/>
        <v>0</v>
      </c>
      <c r="AH640" s="14">
        <f t="shared" si="286"/>
        <v>0</v>
      </c>
      <c r="AI640" s="14">
        <f t="shared" si="287"/>
        <v>0.05</v>
      </c>
      <c r="AJ640" s="14">
        <f t="shared" si="288"/>
        <v>0</v>
      </c>
      <c r="AK640" s="14">
        <f t="shared" si="289"/>
        <v>0</v>
      </c>
      <c r="AL640" s="14">
        <f t="shared" si="290"/>
        <v>0</v>
      </c>
      <c r="AM640" s="14">
        <f t="shared" si="291"/>
        <v>0</v>
      </c>
      <c r="AN640" s="14">
        <f t="shared" si="292"/>
        <v>0</v>
      </c>
      <c r="AO640" s="14">
        <f t="shared" si="293"/>
        <v>0</v>
      </c>
      <c r="AP640" s="14">
        <f t="shared" si="294"/>
        <v>0</v>
      </c>
      <c r="AQ640" s="25">
        <f t="shared" si="298"/>
        <v>0.17499999999999999</v>
      </c>
      <c r="AR640" s="27">
        <f t="shared" si="299"/>
        <v>69650</v>
      </c>
      <c r="AS640" s="27">
        <f t="shared" si="300"/>
        <v>27860</v>
      </c>
      <c r="AT640" s="27">
        <f t="shared" si="301"/>
        <v>0</v>
      </c>
      <c r="AU640" s="30">
        <f t="shared" ref="AU640:AU645" si="319">K640*$AU$2</f>
        <v>33432</v>
      </c>
      <c r="AV640" s="30">
        <f t="shared" ref="AV640:AV645" si="320">K640*$AV$2</f>
        <v>33432</v>
      </c>
      <c r="AW640" s="30"/>
      <c r="AX640" s="36">
        <f t="shared" si="295"/>
        <v>-36218</v>
      </c>
      <c r="AY640" s="36">
        <f t="shared" si="296"/>
        <v>5572</v>
      </c>
      <c r="AZ640" s="36">
        <f t="shared" si="297"/>
        <v>0</v>
      </c>
    </row>
    <row r="641" spans="1:52" ht="14.45" x14ac:dyDescent="0.3">
      <c r="A641" s="5" t="s">
        <v>7</v>
      </c>
      <c r="B641" s="12" t="s">
        <v>737</v>
      </c>
      <c r="C641" s="12"/>
      <c r="D641" s="2" t="s">
        <v>524</v>
      </c>
      <c r="E641" s="2" t="s">
        <v>526</v>
      </c>
      <c r="F641" s="2" t="s">
        <v>11</v>
      </c>
      <c r="G641" s="2" t="s">
        <v>17</v>
      </c>
      <c r="H641" s="2" t="s">
        <v>13</v>
      </c>
      <c r="I641" s="18">
        <v>10775</v>
      </c>
      <c r="J641" s="18">
        <v>493208.8</v>
      </c>
      <c r="K641" s="18">
        <v>417531.25</v>
      </c>
      <c r="L641" s="18">
        <v>75677.55</v>
      </c>
      <c r="M641" s="18"/>
      <c r="N641" s="18">
        <v>52191.409999999996</v>
      </c>
      <c r="O641" s="18"/>
      <c r="P641" s="18"/>
      <c r="Q641" s="18"/>
      <c r="R641" s="18"/>
      <c r="S641" s="18"/>
      <c r="T641" s="18">
        <v>23486.14</v>
      </c>
      <c r="U641" s="18"/>
      <c r="V641" s="18"/>
      <c r="W641" s="18"/>
      <c r="X641" s="18"/>
      <c r="Y641" s="18"/>
      <c r="Z641" s="18"/>
      <c r="AA641" s="18"/>
      <c r="AB641" s="14">
        <f t="shared" si="280"/>
        <v>0</v>
      </c>
      <c r="AC641" s="14">
        <f t="shared" si="281"/>
        <v>0.125</v>
      </c>
      <c r="AD641" s="14">
        <f t="shared" si="282"/>
        <v>0</v>
      </c>
      <c r="AE641" s="14">
        <f t="shared" si="283"/>
        <v>0</v>
      </c>
      <c r="AF641" s="14">
        <f t="shared" si="284"/>
        <v>0</v>
      </c>
      <c r="AG641" s="14">
        <f t="shared" si="285"/>
        <v>0</v>
      </c>
      <c r="AH641" s="14">
        <f t="shared" si="286"/>
        <v>0</v>
      </c>
      <c r="AI641" s="14">
        <f t="shared" si="287"/>
        <v>0.05</v>
      </c>
      <c r="AJ641" s="14">
        <f t="shared" si="288"/>
        <v>0</v>
      </c>
      <c r="AK641" s="14">
        <f t="shared" si="289"/>
        <v>0</v>
      </c>
      <c r="AL641" s="14">
        <f t="shared" si="290"/>
        <v>0</v>
      </c>
      <c r="AM641" s="14">
        <f t="shared" si="291"/>
        <v>0</v>
      </c>
      <c r="AN641" s="14">
        <f t="shared" si="292"/>
        <v>0</v>
      </c>
      <c r="AO641" s="14">
        <f t="shared" si="293"/>
        <v>0</v>
      </c>
      <c r="AP641" s="14">
        <f t="shared" si="294"/>
        <v>0</v>
      </c>
      <c r="AQ641" s="25">
        <f t="shared" si="298"/>
        <v>0.17499999999999999</v>
      </c>
      <c r="AR641" s="27">
        <f t="shared" si="299"/>
        <v>52191.40625</v>
      </c>
      <c r="AS641" s="27">
        <f t="shared" si="300"/>
        <v>20876.5625</v>
      </c>
      <c r="AT641" s="27">
        <f t="shared" si="301"/>
        <v>0</v>
      </c>
      <c r="AU641" s="30">
        <f t="shared" si="319"/>
        <v>25051.875</v>
      </c>
      <c r="AV641" s="30">
        <f t="shared" si="320"/>
        <v>25051.875</v>
      </c>
      <c r="AW641" s="30"/>
      <c r="AX641" s="36">
        <f t="shared" si="295"/>
        <v>-27139.53125</v>
      </c>
      <c r="AY641" s="36">
        <f t="shared" si="296"/>
        <v>4175.3125</v>
      </c>
      <c r="AZ641" s="36">
        <f t="shared" si="297"/>
        <v>0</v>
      </c>
    </row>
    <row r="642" spans="1:52" ht="14.45" x14ac:dyDescent="0.3">
      <c r="A642" s="5" t="s">
        <v>7</v>
      </c>
      <c r="B642" s="12" t="s">
        <v>737</v>
      </c>
      <c r="C642" s="12"/>
      <c r="D642" s="2" t="s">
        <v>561</v>
      </c>
      <c r="E642" s="2" t="s">
        <v>25</v>
      </c>
      <c r="F642" s="2" t="s">
        <v>11</v>
      </c>
      <c r="G642" s="2" t="s">
        <v>17</v>
      </c>
      <c r="H642" s="2" t="s">
        <v>13</v>
      </c>
      <c r="I642" s="18">
        <v>50</v>
      </c>
      <c r="J642" s="18">
        <v>78847.83</v>
      </c>
      <c r="K642" s="18">
        <v>66749.48</v>
      </c>
      <c r="L642" s="18">
        <v>12098.35</v>
      </c>
      <c r="M642" s="18"/>
      <c r="N642" s="18">
        <v>8343.6899999999987</v>
      </c>
      <c r="O642" s="18"/>
      <c r="P642" s="18"/>
      <c r="Q642" s="18"/>
      <c r="R642" s="18"/>
      <c r="S642" s="18"/>
      <c r="T642" s="18">
        <v>3754.66</v>
      </c>
      <c r="U642" s="18"/>
      <c r="V642" s="18"/>
      <c r="W642" s="18"/>
      <c r="X642" s="18"/>
      <c r="Y642" s="18"/>
      <c r="Z642" s="18"/>
      <c r="AA642" s="18"/>
      <c r="AB642" s="14">
        <f t="shared" si="280"/>
        <v>0</v>
      </c>
      <c r="AC642" s="14">
        <f t="shared" si="281"/>
        <v>0.125</v>
      </c>
      <c r="AD642" s="14">
        <f t="shared" si="282"/>
        <v>0</v>
      </c>
      <c r="AE642" s="14">
        <f t="shared" si="283"/>
        <v>0</v>
      </c>
      <c r="AF642" s="14">
        <f t="shared" si="284"/>
        <v>0</v>
      </c>
      <c r="AG642" s="14">
        <f t="shared" si="285"/>
        <v>0</v>
      </c>
      <c r="AH642" s="14">
        <f t="shared" si="286"/>
        <v>0</v>
      </c>
      <c r="AI642" s="14">
        <f t="shared" si="287"/>
        <v>0.05</v>
      </c>
      <c r="AJ642" s="14">
        <f t="shared" si="288"/>
        <v>0</v>
      </c>
      <c r="AK642" s="14">
        <f t="shared" si="289"/>
        <v>0</v>
      </c>
      <c r="AL642" s="14">
        <f t="shared" si="290"/>
        <v>0</v>
      </c>
      <c r="AM642" s="14">
        <f t="shared" si="291"/>
        <v>0</v>
      </c>
      <c r="AN642" s="14">
        <f t="shared" si="292"/>
        <v>0</v>
      </c>
      <c r="AO642" s="14">
        <f t="shared" si="293"/>
        <v>0</v>
      </c>
      <c r="AP642" s="14">
        <f t="shared" si="294"/>
        <v>0</v>
      </c>
      <c r="AQ642" s="25">
        <f t="shared" si="298"/>
        <v>0.17499999999999999</v>
      </c>
      <c r="AR642" s="27">
        <f t="shared" si="299"/>
        <v>8343.6849999999995</v>
      </c>
      <c r="AS642" s="27">
        <f t="shared" si="300"/>
        <v>3337.4740000000002</v>
      </c>
      <c r="AT642" s="27">
        <f t="shared" si="301"/>
        <v>0</v>
      </c>
      <c r="AU642" s="30">
        <f t="shared" si="319"/>
        <v>4004.9687999999996</v>
      </c>
      <c r="AV642" s="30">
        <f t="shared" si="320"/>
        <v>4004.9687999999996</v>
      </c>
      <c r="AW642" s="30"/>
      <c r="AX642" s="36">
        <f t="shared" si="295"/>
        <v>-4338.7161999999998</v>
      </c>
      <c r="AY642" s="36">
        <f t="shared" si="296"/>
        <v>667.49479999999949</v>
      </c>
      <c r="AZ642" s="36">
        <f t="shared" si="297"/>
        <v>0</v>
      </c>
    </row>
    <row r="643" spans="1:52" ht="14.45" x14ac:dyDescent="0.3">
      <c r="A643" s="5" t="s">
        <v>7</v>
      </c>
      <c r="B643" s="12" t="s">
        <v>737</v>
      </c>
      <c r="C643" s="12"/>
      <c r="D643" s="2" t="s">
        <v>751</v>
      </c>
      <c r="E643" s="2" t="s">
        <v>563</v>
      </c>
      <c r="F643" s="2" t="s">
        <v>11</v>
      </c>
      <c r="G643" s="2" t="s">
        <v>17</v>
      </c>
      <c r="H643" s="2" t="s">
        <v>13</v>
      </c>
      <c r="I643" s="18">
        <v>1500</v>
      </c>
      <c r="J643" s="18">
        <v>356380.42</v>
      </c>
      <c r="K643" s="18">
        <v>301697.71000000002</v>
      </c>
      <c r="L643" s="18">
        <v>54682.709999999992</v>
      </c>
      <c r="M643" s="18"/>
      <c r="N643" s="18">
        <v>37712.21</v>
      </c>
      <c r="O643" s="18"/>
      <c r="P643" s="18"/>
      <c r="Q643" s="18"/>
      <c r="R643" s="18"/>
      <c r="S643" s="18"/>
      <c r="T643" s="18">
        <v>16970.5</v>
      </c>
      <c r="U643" s="18"/>
      <c r="V643" s="18"/>
      <c r="W643" s="18"/>
      <c r="X643" s="18"/>
      <c r="Y643" s="18"/>
      <c r="Z643" s="18"/>
      <c r="AA643" s="18"/>
      <c r="AB643" s="14">
        <f t="shared" si="280"/>
        <v>0</v>
      </c>
      <c r="AC643" s="14">
        <f t="shared" si="281"/>
        <v>0.125</v>
      </c>
      <c r="AD643" s="14">
        <f t="shared" si="282"/>
        <v>0</v>
      </c>
      <c r="AE643" s="14">
        <f t="shared" si="283"/>
        <v>0</v>
      </c>
      <c r="AF643" s="14">
        <f t="shared" si="284"/>
        <v>0</v>
      </c>
      <c r="AG643" s="14">
        <f t="shared" si="285"/>
        <v>0</v>
      </c>
      <c r="AH643" s="14">
        <f t="shared" si="286"/>
        <v>0</v>
      </c>
      <c r="AI643" s="14">
        <f t="shared" si="287"/>
        <v>0.05</v>
      </c>
      <c r="AJ643" s="14">
        <f t="shared" si="288"/>
        <v>0</v>
      </c>
      <c r="AK643" s="14">
        <f t="shared" si="289"/>
        <v>0</v>
      </c>
      <c r="AL643" s="14">
        <f t="shared" si="290"/>
        <v>0</v>
      </c>
      <c r="AM643" s="14">
        <f t="shared" si="291"/>
        <v>0</v>
      </c>
      <c r="AN643" s="14">
        <f t="shared" si="292"/>
        <v>0</v>
      </c>
      <c r="AO643" s="14">
        <f t="shared" si="293"/>
        <v>0</v>
      </c>
      <c r="AP643" s="14">
        <f t="shared" si="294"/>
        <v>0</v>
      </c>
      <c r="AQ643" s="25">
        <f t="shared" si="298"/>
        <v>0.17499999999999999</v>
      </c>
      <c r="AR643" s="27">
        <f t="shared" si="299"/>
        <v>37712.213750000003</v>
      </c>
      <c r="AS643" s="27">
        <f t="shared" si="300"/>
        <v>15084.885500000002</v>
      </c>
      <c r="AT643" s="27">
        <f t="shared" si="301"/>
        <v>0</v>
      </c>
      <c r="AU643" s="30">
        <f t="shared" si="319"/>
        <v>18101.8626</v>
      </c>
      <c r="AV643" s="30">
        <f t="shared" si="320"/>
        <v>18101.8626</v>
      </c>
      <c r="AW643" s="30"/>
      <c r="AX643" s="36">
        <f t="shared" si="295"/>
        <v>-19610.351150000002</v>
      </c>
      <c r="AY643" s="36">
        <f t="shared" si="296"/>
        <v>3016.9770999999982</v>
      </c>
      <c r="AZ643" s="36">
        <f t="shared" si="297"/>
        <v>0</v>
      </c>
    </row>
    <row r="644" spans="1:52" ht="14.45" x14ac:dyDescent="0.3">
      <c r="A644" s="5" t="s">
        <v>7</v>
      </c>
      <c r="B644" s="12" t="s">
        <v>737</v>
      </c>
      <c r="C644" s="12"/>
      <c r="D644" s="2" t="s">
        <v>751</v>
      </c>
      <c r="E644" s="2" t="s">
        <v>570</v>
      </c>
      <c r="F644" s="2" t="s">
        <v>11</v>
      </c>
      <c r="G644" s="2" t="s">
        <v>17</v>
      </c>
      <c r="H644" s="2" t="s">
        <v>13</v>
      </c>
      <c r="I644" s="18">
        <v>150</v>
      </c>
      <c r="J644" s="18">
        <v>37209.379999999997</v>
      </c>
      <c r="K644" s="18">
        <v>31500</v>
      </c>
      <c r="L644" s="18">
        <v>5709.38</v>
      </c>
      <c r="M644" s="18"/>
      <c r="N644" s="18">
        <v>3937.5</v>
      </c>
      <c r="O644" s="18"/>
      <c r="P644" s="18"/>
      <c r="Q644" s="18"/>
      <c r="R644" s="18"/>
      <c r="S644" s="18"/>
      <c r="T644" s="18">
        <v>1771.88</v>
      </c>
      <c r="U644" s="18"/>
      <c r="V644" s="18"/>
      <c r="W644" s="18"/>
      <c r="X644" s="18"/>
      <c r="Y644" s="18"/>
      <c r="Z644" s="18"/>
      <c r="AA644" s="18"/>
      <c r="AB644" s="14">
        <f t="shared" si="280"/>
        <v>0</v>
      </c>
      <c r="AC644" s="14">
        <f t="shared" si="281"/>
        <v>0.125</v>
      </c>
      <c r="AD644" s="14">
        <f t="shared" si="282"/>
        <v>0</v>
      </c>
      <c r="AE644" s="14">
        <f t="shared" si="283"/>
        <v>0</v>
      </c>
      <c r="AF644" s="14">
        <f t="shared" si="284"/>
        <v>0</v>
      </c>
      <c r="AG644" s="14">
        <f t="shared" si="285"/>
        <v>0</v>
      </c>
      <c r="AH644" s="14">
        <f t="shared" si="286"/>
        <v>0</v>
      </c>
      <c r="AI644" s="14">
        <f t="shared" si="287"/>
        <v>0.05</v>
      </c>
      <c r="AJ644" s="14">
        <f t="shared" si="288"/>
        <v>0</v>
      </c>
      <c r="AK644" s="14">
        <f t="shared" si="289"/>
        <v>0</v>
      </c>
      <c r="AL644" s="14">
        <f t="shared" si="290"/>
        <v>0</v>
      </c>
      <c r="AM644" s="14">
        <f t="shared" si="291"/>
        <v>0</v>
      </c>
      <c r="AN644" s="14">
        <f t="shared" si="292"/>
        <v>0</v>
      </c>
      <c r="AO644" s="14">
        <f t="shared" si="293"/>
        <v>0</v>
      </c>
      <c r="AP644" s="14">
        <f t="shared" si="294"/>
        <v>0</v>
      </c>
      <c r="AQ644" s="25">
        <f t="shared" si="298"/>
        <v>0.17499999999999999</v>
      </c>
      <c r="AR644" s="27">
        <f t="shared" si="299"/>
        <v>3937.5</v>
      </c>
      <c r="AS644" s="27">
        <f t="shared" si="300"/>
        <v>1575</v>
      </c>
      <c r="AT644" s="27">
        <f t="shared" si="301"/>
        <v>0</v>
      </c>
      <c r="AU644" s="30">
        <f t="shared" si="319"/>
        <v>1890</v>
      </c>
      <c r="AV644" s="30">
        <f t="shared" si="320"/>
        <v>1890</v>
      </c>
      <c r="AW644" s="30"/>
      <c r="AX644" s="36">
        <f t="shared" si="295"/>
        <v>-2047.5</v>
      </c>
      <c r="AY644" s="36">
        <f t="shared" si="296"/>
        <v>315</v>
      </c>
      <c r="AZ644" s="36">
        <f t="shared" si="297"/>
        <v>0</v>
      </c>
    </row>
    <row r="645" spans="1:52" ht="14.45" x14ac:dyDescent="0.3">
      <c r="A645" s="5" t="s">
        <v>7</v>
      </c>
      <c r="B645" s="12" t="s">
        <v>737</v>
      </c>
      <c r="C645" s="12"/>
      <c r="D645" s="2" t="s">
        <v>569</v>
      </c>
      <c r="E645" s="2" t="s">
        <v>570</v>
      </c>
      <c r="F645" s="2" t="s">
        <v>11</v>
      </c>
      <c r="G645" s="2" t="s">
        <v>17</v>
      </c>
      <c r="H645" s="2" t="s">
        <v>13</v>
      </c>
      <c r="I645" s="18">
        <v>1850.6399999999999</v>
      </c>
      <c r="J645" s="18">
        <v>295119.25</v>
      </c>
      <c r="K645" s="18">
        <v>249836.4</v>
      </c>
      <c r="L645" s="18">
        <v>45282.85</v>
      </c>
      <c r="M645" s="18"/>
      <c r="N645" s="18">
        <v>31229.559999999998</v>
      </c>
      <c r="O645" s="18"/>
      <c r="P645" s="18"/>
      <c r="Q645" s="18"/>
      <c r="R645" s="18"/>
      <c r="S645" s="18"/>
      <c r="T645" s="18">
        <v>14053.289999999999</v>
      </c>
      <c r="U645" s="18"/>
      <c r="V645" s="18"/>
      <c r="W645" s="18"/>
      <c r="X645" s="18"/>
      <c r="Y645" s="18"/>
      <c r="Z645" s="18"/>
      <c r="AA645" s="18"/>
      <c r="AB645" s="14">
        <f t="shared" ref="AB645:AB708" si="321">IF(M645&gt;0,M$4,0)</f>
        <v>0</v>
      </c>
      <c r="AC645" s="14">
        <f t="shared" ref="AC645:AC708" si="322">IF(N645&gt;0,N$4,0)</f>
        <v>0.125</v>
      </c>
      <c r="AD645" s="14">
        <f t="shared" ref="AD645:AD708" si="323">IF(O645&gt;0,O$4,0)</f>
        <v>0</v>
      </c>
      <c r="AE645" s="14">
        <f t="shared" ref="AE645:AE708" si="324">IF(P645&gt;0,P$4,0)</f>
        <v>0</v>
      </c>
      <c r="AF645" s="14">
        <f t="shared" ref="AF645:AF708" si="325">IF(Q645&gt;0,Q$4,0)</f>
        <v>0</v>
      </c>
      <c r="AG645" s="14">
        <f t="shared" ref="AG645:AG708" si="326">IF(R645&gt;0,R$4,0)</f>
        <v>0</v>
      </c>
      <c r="AH645" s="14">
        <f t="shared" ref="AH645:AH708" si="327">IF(S645&gt;0,S$4,0)</f>
        <v>0</v>
      </c>
      <c r="AI645" s="14">
        <f t="shared" ref="AI645:AI708" si="328">IF(T645&gt;0,T$4,0)</f>
        <v>0.05</v>
      </c>
      <c r="AJ645" s="14">
        <f t="shared" ref="AJ645:AJ708" si="329">IF(U645&gt;0,U$4,0)</f>
        <v>0</v>
      </c>
      <c r="AK645" s="14">
        <f t="shared" ref="AK645:AK708" si="330">IF(V645&gt;0,V$4,0)</f>
        <v>0</v>
      </c>
      <c r="AL645" s="14">
        <f t="shared" ref="AL645:AL708" si="331">IF(W645&gt;0,W$4,0)</f>
        <v>0</v>
      </c>
      <c r="AM645" s="14">
        <f t="shared" ref="AM645:AM708" si="332">IF(X645&gt;0,X$4,0)</f>
        <v>0</v>
      </c>
      <c r="AN645" s="14">
        <f t="shared" ref="AN645:AN708" si="333">IF(Y645&gt;0,Y$4,0)</f>
        <v>0</v>
      </c>
      <c r="AO645" s="14">
        <f t="shared" ref="AO645:AO708" si="334">IF(Z645&gt;0,Z$4,0)</f>
        <v>0</v>
      </c>
      <c r="AP645" s="14">
        <f t="shared" ref="AP645:AP708" si="335">IF(AA645&gt;0,AA$4,0)</f>
        <v>0</v>
      </c>
      <c r="AQ645" s="25">
        <f t="shared" si="298"/>
        <v>0.17499999999999999</v>
      </c>
      <c r="AR645" s="27">
        <f t="shared" si="299"/>
        <v>31229.55</v>
      </c>
      <c r="AS645" s="27">
        <f t="shared" si="300"/>
        <v>12491.82</v>
      </c>
      <c r="AT645" s="27">
        <f t="shared" si="301"/>
        <v>0</v>
      </c>
      <c r="AU645" s="30">
        <f t="shared" si="319"/>
        <v>14990.183999999999</v>
      </c>
      <c r="AV645" s="30">
        <f t="shared" si="320"/>
        <v>14990.183999999999</v>
      </c>
      <c r="AW645" s="30"/>
      <c r="AX645" s="36">
        <f t="shared" ref="AX645:AX708" si="336">AU645-AR645</f>
        <v>-16239.366</v>
      </c>
      <c r="AY645" s="36">
        <f t="shared" ref="AY645:AY708" si="337">AV645-AS645</f>
        <v>2498.3639999999996</v>
      </c>
      <c r="AZ645" s="36">
        <f t="shared" ref="AZ645:AZ708" si="338">AW645-AT645</f>
        <v>0</v>
      </c>
    </row>
    <row r="646" spans="1:52" ht="14.45" x14ac:dyDescent="0.3">
      <c r="A646" s="5" t="s">
        <v>7</v>
      </c>
      <c r="B646" s="12" t="s">
        <v>752</v>
      </c>
      <c r="C646" s="12"/>
      <c r="D646" s="2" t="s">
        <v>21</v>
      </c>
      <c r="E646" s="2" t="s">
        <v>22</v>
      </c>
      <c r="F646" s="2" t="s">
        <v>16</v>
      </c>
      <c r="G646" s="2" t="s">
        <v>17</v>
      </c>
      <c r="H646" s="2" t="s">
        <v>13</v>
      </c>
      <c r="I646" s="18">
        <v>2400</v>
      </c>
      <c r="J646" s="18">
        <v>311202</v>
      </c>
      <c r="K646" s="18">
        <v>271200</v>
      </c>
      <c r="L646" s="18">
        <v>40002</v>
      </c>
      <c r="M646" s="18"/>
      <c r="N646" s="18">
        <v>33900</v>
      </c>
      <c r="O646" s="18"/>
      <c r="P646" s="18"/>
      <c r="Q646" s="18"/>
      <c r="R646" s="18"/>
      <c r="S646" s="18"/>
      <c r="T646" s="18"/>
      <c r="U646" s="18"/>
      <c r="V646" s="18"/>
      <c r="W646" s="18"/>
      <c r="X646" s="18"/>
      <c r="Y646" s="18"/>
      <c r="Z646" s="18">
        <v>6102</v>
      </c>
      <c r="AA646" s="18"/>
      <c r="AB646" s="14">
        <f t="shared" si="321"/>
        <v>0</v>
      </c>
      <c r="AC646" s="14">
        <f t="shared" si="322"/>
        <v>0.125</v>
      </c>
      <c r="AD646" s="14">
        <f t="shared" si="323"/>
        <v>0</v>
      </c>
      <c r="AE646" s="14">
        <f t="shared" si="324"/>
        <v>0</v>
      </c>
      <c r="AF646" s="14">
        <f t="shared" si="325"/>
        <v>0</v>
      </c>
      <c r="AG646" s="14">
        <f t="shared" si="326"/>
        <v>0</v>
      </c>
      <c r="AH646" s="14">
        <f t="shared" si="327"/>
        <v>0</v>
      </c>
      <c r="AI646" s="14">
        <f t="shared" si="328"/>
        <v>0</v>
      </c>
      <c r="AJ646" s="14">
        <f t="shared" si="329"/>
        <v>0</v>
      </c>
      <c r="AK646" s="14">
        <f t="shared" si="330"/>
        <v>0</v>
      </c>
      <c r="AL646" s="14">
        <f t="shared" si="331"/>
        <v>0</v>
      </c>
      <c r="AM646" s="14">
        <f t="shared" si="332"/>
        <v>0</v>
      </c>
      <c r="AN646" s="14">
        <f t="shared" si="333"/>
        <v>0</v>
      </c>
      <c r="AO646" s="14">
        <f t="shared" si="334"/>
        <v>0.02</v>
      </c>
      <c r="AP646" s="14">
        <f t="shared" si="335"/>
        <v>0</v>
      </c>
      <c r="AQ646" s="25">
        <f t="shared" ref="AQ646:AQ709" si="339">SUM(AB646:AP646)</f>
        <v>0.14499999999999999</v>
      </c>
      <c r="AR646" s="27">
        <f t="shared" ref="AR646:AR709" si="340">SUM(AB646:AG646)*K646</f>
        <v>33900</v>
      </c>
      <c r="AS646" s="27">
        <f t="shared" ref="AS646:AS709" si="341">SUM(AH646:AM646)*K646</f>
        <v>0</v>
      </c>
      <c r="AT646" s="27">
        <f t="shared" ref="AT646:AT709" si="342">SUM(AN646:AP646)*K646</f>
        <v>5424</v>
      </c>
      <c r="AU646" s="30"/>
      <c r="AV646" s="30"/>
      <c r="AW646" s="30">
        <f t="shared" ref="AW646:AW647" si="343">K646*$AU$1</f>
        <v>32544</v>
      </c>
      <c r="AX646" s="36">
        <f t="shared" si="336"/>
        <v>-33900</v>
      </c>
      <c r="AY646" s="36">
        <f t="shared" si="337"/>
        <v>0</v>
      </c>
      <c r="AZ646" s="36">
        <f t="shared" si="338"/>
        <v>27120</v>
      </c>
    </row>
    <row r="647" spans="1:52" ht="14.45" x14ac:dyDescent="0.3">
      <c r="A647" s="5" t="s">
        <v>7</v>
      </c>
      <c r="B647" s="12" t="s">
        <v>752</v>
      </c>
      <c r="C647" s="5" t="s">
        <v>1360</v>
      </c>
      <c r="D647" s="2" t="s">
        <v>753</v>
      </c>
      <c r="E647" s="2" t="s">
        <v>754</v>
      </c>
      <c r="F647" s="2" t="s">
        <v>16</v>
      </c>
      <c r="G647" s="2" t="s">
        <v>35</v>
      </c>
      <c r="H647" s="2" t="s">
        <v>13</v>
      </c>
      <c r="I647" s="18">
        <v>1775.5</v>
      </c>
      <c r="J647" s="18">
        <v>460847.48999999993</v>
      </c>
      <c r="K647" s="18">
        <v>401610</v>
      </c>
      <c r="L647" s="18">
        <v>59237.49</v>
      </c>
      <c r="M647" s="18"/>
      <c r="N647" s="18">
        <v>50201.25</v>
      </c>
      <c r="O647" s="18"/>
      <c r="P647" s="18"/>
      <c r="Q647" s="18"/>
      <c r="R647" s="18"/>
      <c r="S647" s="18"/>
      <c r="T647" s="18"/>
      <c r="U647" s="18"/>
      <c r="V647" s="18"/>
      <c r="W647" s="18"/>
      <c r="X647" s="18"/>
      <c r="Y647" s="18"/>
      <c r="Z647" s="18">
        <v>9036.24</v>
      </c>
      <c r="AA647" s="18"/>
      <c r="AB647" s="14">
        <f t="shared" si="321"/>
        <v>0</v>
      </c>
      <c r="AC647" s="14">
        <f t="shared" si="322"/>
        <v>0.125</v>
      </c>
      <c r="AD647" s="14">
        <f t="shared" si="323"/>
        <v>0</v>
      </c>
      <c r="AE647" s="14">
        <f t="shared" si="324"/>
        <v>0</v>
      </c>
      <c r="AF647" s="14">
        <f t="shared" si="325"/>
        <v>0</v>
      </c>
      <c r="AG647" s="14">
        <f t="shared" si="326"/>
        <v>0</v>
      </c>
      <c r="AH647" s="14">
        <f t="shared" si="327"/>
        <v>0</v>
      </c>
      <c r="AI647" s="14">
        <f t="shared" si="328"/>
        <v>0</v>
      </c>
      <c r="AJ647" s="14">
        <f t="shared" si="329"/>
        <v>0</v>
      </c>
      <c r="AK647" s="14">
        <f t="shared" si="330"/>
        <v>0</v>
      </c>
      <c r="AL647" s="14">
        <f t="shared" si="331"/>
        <v>0</v>
      </c>
      <c r="AM647" s="14">
        <f t="shared" si="332"/>
        <v>0</v>
      </c>
      <c r="AN647" s="14">
        <f t="shared" si="333"/>
        <v>0</v>
      </c>
      <c r="AO647" s="14">
        <f t="shared" si="334"/>
        <v>0.02</v>
      </c>
      <c r="AP647" s="14">
        <f t="shared" si="335"/>
        <v>0</v>
      </c>
      <c r="AQ647" s="25">
        <f t="shared" si="339"/>
        <v>0.14499999999999999</v>
      </c>
      <c r="AR647" s="27">
        <f t="shared" si="340"/>
        <v>50201.25</v>
      </c>
      <c r="AS647" s="27">
        <f t="shared" si="341"/>
        <v>0</v>
      </c>
      <c r="AT647" s="27">
        <f t="shared" si="342"/>
        <v>8032.2</v>
      </c>
      <c r="AU647" s="30"/>
      <c r="AV647" s="30"/>
      <c r="AW647" s="30">
        <f t="shared" si="343"/>
        <v>48193.2</v>
      </c>
      <c r="AX647" s="36">
        <f t="shared" si="336"/>
        <v>-50201.25</v>
      </c>
      <c r="AY647" s="36">
        <f t="shared" si="337"/>
        <v>0</v>
      </c>
      <c r="AZ647" s="36">
        <f t="shared" si="338"/>
        <v>40161</v>
      </c>
    </row>
    <row r="648" spans="1:52" ht="14.45" x14ac:dyDescent="0.3">
      <c r="A648" s="5" t="s">
        <v>7</v>
      </c>
      <c r="B648" s="12" t="s">
        <v>752</v>
      </c>
      <c r="C648" s="88" t="s">
        <v>1357</v>
      </c>
      <c r="D648" s="2" t="s">
        <v>755</v>
      </c>
      <c r="E648" s="2" t="s">
        <v>756</v>
      </c>
      <c r="F648" s="2" t="s">
        <v>16</v>
      </c>
      <c r="G648" s="2" t="s">
        <v>35</v>
      </c>
      <c r="H648" s="2" t="s">
        <v>36</v>
      </c>
      <c r="I648" s="18">
        <v>25675</v>
      </c>
      <c r="J648" s="18">
        <v>12220.880000000001</v>
      </c>
      <c r="K648" s="18">
        <v>10863</v>
      </c>
      <c r="L648" s="18">
        <v>1357.88</v>
      </c>
      <c r="M648" s="18"/>
      <c r="N648" s="18">
        <v>1357.88</v>
      </c>
      <c r="O648" s="18"/>
      <c r="P648" s="18"/>
      <c r="Q648" s="18"/>
      <c r="R648" s="18"/>
      <c r="S648" s="18"/>
      <c r="T648" s="18"/>
      <c r="U648" s="18"/>
      <c r="V648" s="18"/>
      <c r="W648" s="18"/>
      <c r="X648" s="18"/>
      <c r="Y648" s="18"/>
      <c r="Z648" s="18"/>
      <c r="AA648" s="18"/>
      <c r="AB648" s="14">
        <f t="shared" si="321"/>
        <v>0</v>
      </c>
      <c r="AC648" s="14">
        <f t="shared" si="322"/>
        <v>0.125</v>
      </c>
      <c r="AD648" s="14">
        <f t="shared" si="323"/>
        <v>0</v>
      </c>
      <c r="AE648" s="14">
        <f t="shared" si="324"/>
        <v>0</v>
      </c>
      <c r="AF648" s="14">
        <f t="shared" si="325"/>
        <v>0</v>
      </c>
      <c r="AG648" s="14">
        <f t="shared" si="326"/>
        <v>0</v>
      </c>
      <c r="AH648" s="14">
        <f t="shared" si="327"/>
        <v>0</v>
      </c>
      <c r="AI648" s="14">
        <f t="shared" si="328"/>
        <v>0</v>
      </c>
      <c r="AJ648" s="14">
        <f t="shared" si="329"/>
        <v>0</v>
      </c>
      <c r="AK648" s="14">
        <f t="shared" si="330"/>
        <v>0</v>
      </c>
      <c r="AL648" s="14">
        <f t="shared" si="331"/>
        <v>0</v>
      </c>
      <c r="AM648" s="14">
        <f t="shared" si="332"/>
        <v>0</v>
      </c>
      <c r="AN648" s="14">
        <f t="shared" si="333"/>
        <v>0</v>
      </c>
      <c r="AO648" s="14">
        <f t="shared" si="334"/>
        <v>0</v>
      </c>
      <c r="AP648" s="14">
        <f t="shared" si="335"/>
        <v>0</v>
      </c>
      <c r="AQ648" s="43">
        <f t="shared" si="339"/>
        <v>0.125</v>
      </c>
      <c r="AR648" s="27">
        <f t="shared" si="340"/>
        <v>1357.875</v>
      </c>
      <c r="AS648" s="27">
        <f t="shared" si="341"/>
        <v>0</v>
      </c>
      <c r="AT648" s="27">
        <f t="shared" si="342"/>
        <v>0</v>
      </c>
      <c r="AU648" s="30">
        <f>K648*$AU$2</f>
        <v>651.78</v>
      </c>
      <c r="AV648" s="30">
        <f>K648*$AV$2</f>
        <v>651.78</v>
      </c>
      <c r="AW648" s="30"/>
      <c r="AX648" s="36">
        <f t="shared" si="336"/>
        <v>-706.09500000000003</v>
      </c>
      <c r="AY648" s="36">
        <f t="shared" si="337"/>
        <v>651.78</v>
      </c>
      <c r="AZ648" s="36">
        <f t="shared" si="338"/>
        <v>0</v>
      </c>
    </row>
    <row r="649" spans="1:52" ht="14.45" x14ac:dyDescent="0.3">
      <c r="A649" s="5" t="s">
        <v>7</v>
      </c>
      <c r="B649" s="12" t="s">
        <v>752</v>
      </c>
      <c r="C649" s="12"/>
      <c r="D649" s="2" t="s">
        <v>107</v>
      </c>
      <c r="E649" s="2" t="s">
        <v>109</v>
      </c>
      <c r="F649" s="2" t="s">
        <v>16</v>
      </c>
      <c r="G649" s="2" t="s">
        <v>17</v>
      </c>
      <c r="H649" s="2" t="s">
        <v>13</v>
      </c>
      <c r="I649" s="18">
        <v>25</v>
      </c>
      <c r="J649" s="18">
        <v>6741.57</v>
      </c>
      <c r="K649" s="18">
        <v>5875</v>
      </c>
      <c r="L649" s="18">
        <v>866.56999999999994</v>
      </c>
      <c r="M649" s="18"/>
      <c r="N649" s="18">
        <v>734.38</v>
      </c>
      <c r="O649" s="18"/>
      <c r="P649" s="18"/>
      <c r="Q649" s="18"/>
      <c r="R649" s="18"/>
      <c r="S649" s="18"/>
      <c r="T649" s="18"/>
      <c r="U649" s="18"/>
      <c r="V649" s="18"/>
      <c r="W649" s="18"/>
      <c r="X649" s="18"/>
      <c r="Y649" s="18"/>
      <c r="Z649" s="18">
        <v>132.19</v>
      </c>
      <c r="AA649" s="18"/>
      <c r="AB649" s="14">
        <f t="shared" si="321"/>
        <v>0</v>
      </c>
      <c r="AC649" s="14">
        <f t="shared" si="322"/>
        <v>0.125</v>
      </c>
      <c r="AD649" s="14">
        <f t="shared" si="323"/>
        <v>0</v>
      </c>
      <c r="AE649" s="14">
        <f t="shared" si="324"/>
        <v>0</v>
      </c>
      <c r="AF649" s="14">
        <f t="shared" si="325"/>
        <v>0</v>
      </c>
      <c r="AG649" s="14">
        <f t="shared" si="326"/>
        <v>0</v>
      </c>
      <c r="AH649" s="14">
        <f t="shared" si="327"/>
        <v>0</v>
      </c>
      <c r="AI649" s="14">
        <f t="shared" si="328"/>
        <v>0</v>
      </c>
      <c r="AJ649" s="14">
        <f t="shared" si="329"/>
        <v>0</v>
      </c>
      <c r="AK649" s="14">
        <f t="shared" si="330"/>
        <v>0</v>
      </c>
      <c r="AL649" s="14">
        <f t="shared" si="331"/>
        <v>0</v>
      </c>
      <c r="AM649" s="14">
        <f t="shared" si="332"/>
        <v>0</v>
      </c>
      <c r="AN649" s="14">
        <f t="shared" si="333"/>
        <v>0</v>
      </c>
      <c r="AO649" s="14">
        <f t="shared" si="334"/>
        <v>0.02</v>
      </c>
      <c r="AP649" s="14">
        <f t="shared" si="335"/>
        <v>0</v>
      </c>
      <c r="AQ649" s="25">
        <f t="shared" si="339"/>
        <v>0.14499999999999999</v>
      </c>
      <c r="AR649" s="27">
        <f t="shared" si="340"/>
        <v>734.375</v>
      </c>
      <c r="AS649" s="27">
        <f t="shared" si="341"/>
        <v>0</v>
      </c>
      <c r="AT649" s="27">
        <f t="shared" si="342"/>
        <v>117.5</v>
      </c>
      <c r="AU649" s="30"/>
      <c r="AV649" s="30"/>
      <c r="AW649" s="30">
        <f>K649*$AU$1</f>
        <v>705</v>
      </c>
      <c r="AX649" s="36">
        <f t="shared" si="336"/>
        <v>-734.375</v>
      </c>
      <c r="AY649" s="36">
        <f t="shared" si="337"/>
        <v>0</v>
      </c>
      <c r="AZ649" s="36">
        <f t="shared" si="338"/>
        <v>587.5</v>
      </c>
    </row>
    <row r="650" spans="1:52" ht="14.45" x14ac:dyDescent="0.3">
      <c r="A650" s="5" t="s">
        <v>7</v>
      </c>
      <c r="B650" s="12" t="s">
        <v>752</v>
      </c>
      <c r="C650" s="12"/>
      <c r="D650" s="2" t="s">
        <v>757</v>
      </c>
      <c r="E650" s="2" t="s">
        <v>758</v>
      </c>
      <c r="F650" s="2" t="s">
        <v>11</v>
      </c>
      <c r="G650" s="2" t="s">
        <v>483</v>
      </c>
      <c r="H650" s="2" t="s">
        <v>13</v>
      </c>
      <c r="I650" s="18">
        <v>5100</v>
      </c>
      <c r="J650" s="18">
        <v>88357.5</v>
      </c>
      <c r="K650" s="18">
        <v>84150</v>
      </c>
      <c r="L650" s="18">
        <v>4207.5</v>
      </c>
      <c r="M650" s="18"/>
      <c r="N650" s="18"/>
      <c r="O650" s="18"/>
      <c r="P650" s="18"/>
      <c r="Q650" s="18"/>
      <c r="R650" s="18"/>
      <c r="S650" s="18"/>
      <c r="T650" s="18">
        <v>4207.5</v>
      </c>
      <c r="U650" s="18"/>
      <c r="V650" s="18"/>
      <c r="W650" s="18"/>
      <c r="X650" s="18"/>
      <c r="Y650" s="18"/>
      <c r="Z650" s="18"/>
      <c r="AA650" s="18"/>
      <c r="AB650" s="14">
        <f t="shared" si="321"/>
        <v>0</v>
      </c>
      <c r="AC650" s="14">
        <f t="shared" si="322"/>
        <v>0</v>
      </c>
      <c r="AD650" s="14">
        <f t="shared" si="323"/>
        <v>0</v>
      </c>
      <c r="AE650" s="14">
        <f t="shared" si="324"/>
        <v>0</v>
      </c>
      <c r="AF650" s="14">
        <f t="shared" si="325"/>
        <v>0</v>
      </c>
      <c r="AG650" s="14">
        <f t="shared" si="326"/>
        <v>0</v>
      </c>
      <c r="AH650" s="14">
        <f t="shared" si="327"/>
        <v>0</v>
      </c>
      <c r="AI650" s="14">
        <f t="shared" si="328"/>
        <v>0.05</v>
      </c>
      <c r="AJ650" s="14">
        <f t="shared" si="329"/>
        <v>0</v>
      </c>
      <c r="AK650" s="14">
        <f t="shared" si="330"/>
        <v>0</v>
      </c>
      <c r="AL650" s="14">
        <f t="shared" si="331"/>
        <v>0</v>
      </c>
      <c r="AM650" s="14">
        <f t="shared" si="332"/>
        <v>0</v>
      </c>
      <c r="AN650" s="14">
        <f t="shared" si="333"/>
        <v>0</v>
      </c>
      <c r="AO650" s="14">
        <f t="shared" si="334"/>
        <v>0</v>
      </c>
      <c r="AP650" s="14">
        <f t="shared" si="335"/>
        <v>0</v>
      </c>
      <c r="AQ650" s="25">
        <f t="shared" si="339"/>
        <v>0.05</v>
      </c>
      <c r="AR650" s="27">
        <f t="shared" si="340"/>
        <v>0</v>
      </c>
      <c r="AS650" s="27">
        <f t="shared" si="341"/>
        <v>4207.5</v>
      </c>
      <c r="AT650" s="27">
        <f t="shared" si="342"/>
        <v>0</v>
      </c>
      <c r="AU650" s="30">
        <f t="shared" ref="AU650:AU652" si="344">K650*$AU$2</f>
        <v>5049</v>
      </c>
      <c r="AV650" s="30">
        <f t="shared" ref="AV650:AV652" si="345">K650*$AV$2</f>
        <v>5049</v>
      </c>
      <c r="AW650" s="30"/>
      <c r="AX650" s="36">
        <f t="shared" si="336"/>
        <v>5049</v>
      </c>
      <c r="AY650" s="36">
        <f t="shared" si="337"/>
        <v>841.5</v>
      </c>
      <c r="AZ650" s="36">
        <f t="shared" si="338"/>
        <v>0</v>
      </c>
    </row>
    <row r="651" spans="1:52" ht="14.45" x14ac:dyDescent="0.3">
      <c r="A651" s="5" t="s">
        <v>7</v>
      </c>
      <c r="B651" s="12" t="s">
        <v>752</v>
      </c>
      <c r="C651" s="12"/>
      <c r="D651" s="2" t="s">
        <v>759</v>
      </c>
      <c r="E651" s="2" t="s">
        <v>758</v>
      </c>
      <c r="F651" s="2" t="s">
        <v>11</v>
      </c>
      <c r="G651" s="2" t="s">
        <v>483</v>
      </c>
      <c r="H651" s="2" t="s">
        <v>13</v>
      </c>
      <c r="I651" s="18">
        <v>46000</v>
      </c>
      <c r="J651" s="18">
        <v>1098825</v>
      </c>
      <c r="K651" s="18">
        <v>1046500</v>
      </c>
      <c r="L651" s="18">
        <v>52325</v>
      </c>
      <c r="M651" s="18"/>
      <c r="N651" s="18"/>
      <c r="O651" s="18"/>
      <c r="P651" s="18"/>
      <c r="Q651" s="18"/>
      <c r="R651" s="18"/>
      <c r="S651" s="18"/>
      <c r="T651" s="18">
        <v>52325</v>
      </c>
      <c r="U651" s="18"/>
      <c r="V651" s="18"/>
      <c r="W651" s="18"/>
      <c r="X651" s="18"/>
      <c r="Y651" s="18"/>
      <c r="Z651" s="18"/>
      <c r="AA651" s="18"/>
      <c r="AB651" s="14">
        <f t="shared" si="321"/>
        <v>0</v>
      </c>
      <c r="AC651" s="14">
        <f t="shared" si="322"/>
        <v>0</v>
      </c>
      <c r="AD651" s="14">
        <f t="shared" si="323"/>
        <v>0</v>
      </c>
      <c r="AE651" s="14">
        <f t="shared" si="324"/>
        <v>0</v>
      </c>
      <c r="AF651" s="14">
        <f t="shared" si="325"/>
        <v>0</v>
      </c>
      <c r="AG651" s="14">
        <f t="shared" si="326"/>
        <v>0</v>
      </c>
      <c r="AH651" s="14">
        <f t="shared" si="327"/>
        <v>0</v>
      </c>
      <c r="AI651" s="14">
        <f t="shared" si="328"/>
        <v>0.05</v>
      </c>
      <c r="AJ651" s="14">
        <f t="shared" si="329"/>
        <v>0</v>
      </c>
      <c r="AK651" s="14">
        <f t="shared" si="330"/>
        <v>0</v>
      </c>
      <c r="AL651" s="14">
        <f t="shared" si="331"/>
        <v>0</v>
      </c>
      <c r="AM651" s="14">
        <f t="shared" si="332"/>
        <v>0</v>
      </c>
      <c r="AN651" s="14">
        <f t="shared" si="333"/>
        <v>0</v>
      </c>
      <c r="AO651" s="14">
        <f t="shared" si="334"/>
        <v>0</v>
      </c>
      <c r="AP651" s="14">
        <f t="shared" si="335"/>
        <v>0</v>
      </c>
      <c r="AQ651" s="25">
        <f t="shared" si="339"/>
        <v>0.05</v>
      </c>
      <c r="AR651" s="27">
        <f t="shared" si="340"/>
        <v>0</v>
      </c>
      <c r="AS651" s="27">
        <f t="shared" si="341"/>
        <v>52325</v>
      </c>
      <c r="AT651" s="27">
        <f t="shared" si="342"/>
        <v>0</v>
      </c>
      <c r="AU651" s="30">
        <f t="shared" si="344"/>
        <v>62790</v>
      </c>
      <c r="AV651" s="30">
        <f t="shared" si="345"/>
        <v>62790</v>
      </c>
      <c r="AW651" s="30"/>
      <c r="AX651" s="36">
        <f t="shared" si="336"/>
        <v>62790</v>
      </c>
      <c r="AY651" s="36">
        <f t="shared" si="337"/>
        <v>10465</v>
      </c>
      <c r="AZ651" s="36">
        <f t="shared" si="338"/>
        <v>0</v>
      </c>
    </row>
    <row r="652" spans="1:52" ht="14.45" x14ac:dyDescent="0.3">
      <c r="A652" s="5" t="s">
        <v>7</v>
      </c>
      <c r="B652" s="12" t="s">
        <v>752</v>
      </c>
      <c r="C652" s="12"/>
      <c r="D652" s="2" t="s">
        <v>760</v>
      </c>
      <c r="E652" s="2" t="s">
        <v>758</v>
      </c>
      <c r="F652" s="2" t="s">
        <v>11</v>
      </c>
      <c r="G652" s="2" t="s">
        <v>483</v>
      </c>
      <c r="H652" s="2" t="s">
        <v>13</v>
      </c>
      <c r="I652" s="18">
        <v>46000</v>
      </c>
      <c r="J652" s="18">
        <v>1098825</v>
      </c>
      <c r="K652" s="18">
        <v>1046500</v>
      </c>
      <c r="L652" s="18">
        <v>52325</v>
      </c>
      <c r="M652" s="18"/>
      <c r="N652" s="18"/>
      <c r="O652" s="18"/>
      <c r="P652" s="18"/>
      <c r="Q652" s="18"/>
      <c r="R652" s="18"/>
      <c r="S652" s="18"/>
      <c r="T652" s="18">
        <v>52325</v>
      </c>
      <c r="U652" s="18"/>
      <c r="V652" s="18"/>
      <c r="W652" s="18"/>
      <c r="X652" s="18"/>
      <c r="Y652" s="18"/>
      <c r="Z652" s="18"/>
      <c r="AA652" s="18"/>
      <c r="AB652" s="14">
        <f t="shared" si="321"/>
        <v>0</v>
      </c>
      <c r="AC652" s="14">
        <f t="shared" si="322"/>
        <v>0</v>
      </c>
      <c r="AD652" s="14">
        <f t="shared" si="323"/>
        <v>0</v>
      </c>
      <c r="AE652" s="14">
        <f t="shared" si="324"/>
        <v>0</v>
      </c>
      <c r="AF652" s="14">
        <f t="shared" si="325"/>
        <v>0</v>
      </c>
      <c r="AG652" s="14">
        <f t="shared" si="326"/>
        <v>0</v>
      </c>
      <c r="AH652" s="14">
        <f t="shared" si="327"/>
        <v>0</v>
      </c>
      <c r="AI652" s="14">
        <f t="shared" si="328"/>
        <v>0.05</v>
      </c>
      <c r="AJ652" s="14">
        <f t="shared" si="329"/>
        <v>0</v>
      </c>
      <c r="AK652" s="14">
        <f t="shared" si="330"/>
        <v>0</v>
      </c>
      <c r="AL652" s="14">
        <f t="shared" si="331"/>
        <v>0</v>
      </c>
      <c r="AM652" s="14">
        <f t="shared" si="332"/>
        <v>0</v>
      </c>
      <c r="AN652" s="14">
        <f t="shared" si="333"/>
        <v>0</v>
      </c>
      <c r="AO652" s="14">
        <f t="shared" si="334"/>
        <v>0</v>
      </c>
      <c r="AP652" s="14">
        <f t="shared" si="335"/>
        <v>0</v>
      </c>
      <c r="AQ652" s="25">
        <f t="shared" si="339"/>
        <v>0.05</v>
      </c>
      <c r="AR652" s="27">
        <f t="shared" si="340"/>
        <v>0</v>
      </c>
      <c r="AS652" s="27">
        <f t="shared" si="341"/>
        <v>52325</v>
      </c>
      <c r="AT652" s="27">
        <f t="shared" si="342"/>
        <v>0</v>
      </c>
      <c r="AU652" s="30">
        <f t="shared" si="344"/>
        <v>62790</v>
      </c>
      <c r="AV652" s="30">
        <f t="shared" si="345"/>
        <v>62790</v>
      </c>
      <c r="AW652" s="30"/>
      <c r="AX652" s="36">
        <f t="shared" si="336"/>
        <v>62790</v>
      </c>
      <c r="AY652" s="36">
        <f t="shared" si="337"/>
        <v>10465</v>
      </c>
      <c r="AZ652" s="36">
        <f t="shared" si="338"/>
        <v>0</v>
      </c>
    </row>
    <row r="653" spans="1:52" ht="14.45" x14ac:dyDescent="0.3">
      <c r="A653" s="5" t="s">
        <v>7</v>
      </c>
      <c r="B653" s="12" t="s">
        <v>752</v>
      </c>
      <c r="C653" s="5" t="s">
        <v>1359</v>
      </c>
      <c r="D653" s="2" t="s">
        <v>761</v>
      </c>
      <c r="E653" s="2" t="s">
        <v>762</v>
      </c>
      <c r="F653" s="2" t="s">
        <v>16</v>
      </c>
      <c r="G653" s="2" t="s">
        <v>763</v>
      </c>
      <c r="H653" s="2" t="s">
        <v>13</v>
      </c>
      <c r="I653" s="18">
        <v>373000</v>
      </c>
      <c r="J653" s="18">
        <v>564983.09999999986</v>
      </c>
      <c r="K653" s="18">
        <v>492360</v>
      </c>
      <c r="L653" s="18">
        <v>72623.099999999991</v>
      </c>
      <c r="M653" s="18"/>
      <c r="N653" s="18">
        <v>61545</v>
      </c>
      <c r="O653" s="18"/>
      <c r="P653" s="18"/>
      <c r="Q653" s="18"/>
      <c r="R653" s="18"/>
      <c r="S653" s="18"/>
      <c r="T653" s="18"/>
      <c r="U653" s="18"/>
      <c r="V653" s="18"/>
      <c r="W653" s="18"/>
      <c r="X653" s="18"/>
      <c r="Y653" s="18"/>
      <c r="Z653" s="18">
        <v>11078.1</v>
      </c>
      <c r="AA653" s="18"/>
      <c r="AB653" s="14">
        <f t="shared" si="321"/>
        <v>0</v>
      </c>
      <c r="AC653" s="14">
        <f t="shared" si="322"/>
        <v>0.125</v>
      </c>
      <c r="AD653" s="14">
        <f t="shared" si="323"/>
        <v>0</v>
      </c>
      <c r="AE653" s="14">
        <f t="shared" si="324"/>
        <v>0</v>
      </c>
      <c r="AF653" s="14">
        <f t="shared" si="325"/>
        <v>0</v>
      </c>
      <c r="AG653" s="14">
        <f t="shared" si="326"/>
        <v>0</v>
      </c>
      <c r="AH653" s="14">
        <f t="shared" si="327"/>
        <v>0</v>
      </c>
      <c r="AI653" s="14">
        <f t="shared" si="328"/>
        <v>0</v>
      </c>
      <c r="AJ653" s="14">
        <f t="shared" si="329"/>
        <v>0</v>
      </c>
      <c r="AK653" s="14">
        <f t="shared" si="330"/>
        <v>0</v>
      </c>
      <c r="AL653" s="14">
        <f t="shared" si="331"/>
        <v>0</v>
      </c>
      <c r="AM653" s="14">
        <f t="shared" si="332"/>
        <v>0</v>
      </c>
      <c r="AN653" s="14">
        <f t="shared" si="333"/>
        <v>0</v>
      </c>
      <c r="AO653" s="14">
        <f t="shared" si="334"/>
        <v>0.02</v>
      </c>
      <c r="AP653" s="14">
        <f t="shared" si="335"/>
        <v>0</v>
      </c>
      <c r="AQ653" s="25">
        <f t="shared" si="339"/>
        <v>0.14499999999999999</v>
      </c>
      <c r="AR653" s="27">
        <f t="shared" si="340"/>
        <v>61545</v>
      </c>
      <c r="AS653" s="27">
        <f t="shared" si="341"/>
        <v>0</v>
      </c>
      <c r="AT653" s="27">
        <f t="shared" si="342"/>
        <v>9847.2000000000007</v>
      </c>
      <c r="AU653" s="30"/>
      <c r="AV653" s="30"/>
      <c r="AW653" s="30">
        <f t="shared" ref="AW653:AW654" si="346">K653*$AU$1</f>
        <v>59083.199999999997</v>
      </c>
      <c r="AX653" s="36">
        <f t="shared" si="336"/>
        <v>-61545</v>
      </c>
      <c r="AY653" s="36">
        <f t="shared" si="337"/>
        <v>0</v>
      </c>
      <c r="AZ653" s="36">
        <f t="shared" si="338"/>
        <v>49236</v>
      </c>
    </row>
    <row r="654" spans="1:52" ht="14.45" x14ac:dyDescent="0.3">
      <c r="A654" s="5" t="s">
        <v>7</v>
      </c>
      <c r="B654" s="12" t="s">
        <v>752</v>
      </c>
      <c r="C654" s="5" t="s">
        <v>1359</v>
      </c>
      <c r="D654" s="2" t="s">
        <v>764</v>
      </c>
      <c r="E654" s="2" t="s">
        <v>762</v>
      </c>
      <c r="F654" s="2" t="s">
        <v>16</v>
      </c>
      <c r="G654" s="2" t="s">
        <v>763</v>
      </c>
      <c r="H654" s="2" t="s">
        <v>13</v>
      </c>
      <c r="I654" s="18">
        <v>663572</v>
      </c>
      <c r="J654" s="18">
        <v>1219079.22</v>
      </c>
      <c r="K654" s="18">
        <v>1062378.3999999999</v>
      </c>
      <c r="L654" s="18">
        <v>156700.82</v>
      </c>
      <c r="M654" s="18"/>
      <c r="N654" s="18">
        <v>132797.31</v>
      </c>
      <c r="O654" s="18"/>
      <c r="P654" s="18"/>
      <c r="Q654" s="18"/>
      <c r="R654" s="18"/>
      <c r="S654" s="18"/>
      <c r="T654" s="18"/>
      <c r="U654" s="18"/>
      <c r="V654" s="18"/>
      <c r="W654" s="18"/>
      <c r="X654" s="18"/>
      <c r="Y654" s="18"/>
      <c r="Z654" s="18">
        <v>23903.510000000002</v>
      </c>
      <c r="AA654" s="18"/>
      <c r="AB654" s="14">
        <f t="shared" si="321"/>
        <v>0</v>
      </c>
      <c r="AC654" s="14">
        <f t="shared" si="322"/>
        <v>0.125</v>
      </c>
      <c r="AD654" s="14">
        <f t="shared" si="323"/>
        <v>0</v>
      </c>
      <c r="AE654" s="14">
        <f t="shared" si="324"/>
        <v>0</v>
      </c>
      <c r="AF654" s="14">
        <f t="shared" si="325"/>
        <v>0</v>
      </c>
      <c r="AG654" s="14">
        <f t="shared" si="326"/>
        <v>0</v>
      </c>
      <c r="AH654" s="14">
        <f t="shared" si="327"/>
        <v>0</v>
      </c>
      <c r="AI654" s="14">
        <f t="shared" si="328"/>
        <v>0</v>
      </c>
      <c r="AJ654" s="14">
        <f t="shared" si="329"/>
        <v>0</v>
      </c>
      <c r="AK654" s="14">
        <f t="shared" si="330"/>
        <v>0</v>
      </c>
      <c r="AL654" s="14">
        <f t="shared" si="331"/>
        <v>0</v>
      </c>
      <c r="AM654" s="14">
        <f t="shared" si="332"/>
        <v>0</v>
      </c>
      <c r="AN654" s="14">
        <f t="shared" si="333"/>
        <v>0</v>
      </c>
      <c r="AO654" s="14">
        <f t="shared" si="334"/>
        <v>0.02</v>
      </c>
      <c r="AP654" s="14">
        <f t="shared" si="335"/>
        <v>0</v>
      </c>
      <c r="AQ654" s="25">
        <f t="shared" si="339"/>
        <v>0.14499999999999999</v>
      </c>
      <c r="AR654" s="27">
        <f t="shared" si="340"/>
        <v>132797.29999999999</v>
      </c>
      <c r="AS654" s="27">
        <f t="shared" si="341"/>
        <v>0</v>
      </c>
      <c r="AT654" s="27">
        <f t="shared" si="342"/>
        <v>21247.567999999999</v>
      </c>
      <c r="AU654" s="30"/>
      <c r="AV654" s="30"/>
      <c r="AW654" s="30">
        <f t="shared" si="346"/>
        <v>127485.40799999998</v>
      </c>
      <c r="AX654" s="36">
        <f t="shared" si="336"/>
        <v>-132797.29999999999</v>
      </c>
      <c r="AY654" s="36">
        <f t="shared" si="337"/>
        <v>0</v>
      </c>
      <c r="AZ654" s="36">
        <f t="shared" si="338"/>
        <v>106237.83999999998</v>
      </c>
    </row>
    <row r="655" spans="1:52" ht="14.45" x14ac:dyDescent="0.3">
      <c r="A655" s="5" t="s">
        <v>7</v>
      </c>
      <c r="B655" s="12" t="s">
        <v>752</v>
      </c>
      <c r="C655" s="5" t="s">
        <v>1354</v>
      </c>
      <c r="D655" s="2" t="s">
        <v>765</v>
      </c>
      <c r="E655" s="2" t="s">
        <v>766</v>
      </c>
      <c r="F655" s="2" t="s">
        <v>11</v>
      </c>
      <c r="G655" s="2" t="s">
        <v>483</v>
      </c>
      <c r="H655" s="2" t="s">
        <v>13</v>
      </c>
      <c r="I655" s="18">
        <v>19600</v>
      </c>
      <c r="J655" s="18">
        <v>1033585.27</v>
      </c>
      <c r="K655" s="18">
        <v>928648</v>
      </c>
      <c r="L655" s="18">
        <v>104937.26999999999</v>
      </c>
      <c r="M655" s="18">
        <v>55718.879999999997</v>
      </c>
      <c r="N655" s="18"/>
      <c r="O655" s="18"/>
      <c r="P655" s="18"/>
      <c r="Q655" s="18"/>
      <c r="R655" s="18"/>
      <c r="S655" s="18"/>
      <c r="T655" s="18">
        <v>49218.390000000007</v>
      </c>
      <c r="U655" s="18"/>
      <c r="V655" s="18"/>
      <c r="W655" s="18"/>
      <c r="X655" s="18"/>
      <c r="Y655" s="18"/>
      <c r="Z655" s="18"/>
      <c r="AA655" s="18"/>
      <c r="AB655" s="14">
        <f t="shared" si="321"/>
        <v>0.06</v>
      </c>
      <c r="AC655" s="14">
        <f t="shared" si="322"/>
        <v>0</v>
      </c>
      <c r="AD655" s="14">
        <f t="shared" si="323"/>
        <v>0</v>
      </c>
      <c r="AE655" s="14">
        <f t="shared" si="324"/>
        <v>0</v>
      </c>
      <c r="AF655" s="14">
        <f t="shared" si="325"/>
        <v>0</v>
      </c>
      <c r="AG655" s="14">
        <f t="shared" si="326"/>
        <v>0</v>
      </c>
      <c r="AH655" s="14">
        <f t="shared" si="327"/>
        <v>0</v>
      </c>
      <c r="AI655" s="14">
        <f t="shared" si="328"/>
        <v>0.05</v>
      </c>
      <c r="AJ655" s="14">
        <f t="shared" si="329"/>
        <v>0</v>
      </c>
      <c r="AK655" s="14">
        <f t="shared" si="330"/>
        <v>0</v>
      </c>
      <c r="AL655" s="14">
        <f t="shared" si="331"/>
        <v>0</v>
      </c>
      <c r="AM655" s="14">
        <f t="shared" si="332"/>
        <v>0</v>
      </c>
      <c r="AN655" s="14">
        <f t="shared" si="333"/>
        <v>0</v>
      </c>
      <c r="AO655" s="14">
        <f t="shared" si="334"/>
        <v>0</v>
      </c>
      <c r="AP655" s="14">
        <f t="shared" si="335"/>
        <v>0</v>
      </c>
      <c r="AQ655" s="25">
        <f t="shared" si="339"/>
        <v>0.11</v>
      </c>
      <c r="AR655" s="27">
        <f t="shared" si="340"/>
        <v>55718.879999999997</v>
      </c>
      <c r="AS655" s="27">
        <f t="shared" si="341"/>
        <v>46432.4</v>
      </c>
      <c r="AT655" s="27">
        <f t="shared" si="342"/>
        <v>0</v>
      </c>
      <c r="AU655" s="30">
        <f t="shared" ref="AU655:AU659" si="347">K655*$AU$2</f>
        <v>55718.879999999997</v>
      </c>
      <c r="AV655" s="30">
        <f t="shared" ref="AV655:AV659" si="348">K655*$AV$2</f>
        <v>55718.879999999997</v>
      </c>
      <c r="AW655" s="30"/>
      <c r="AX655" s="36">
        <f t="shared" si="336"/>
        <v>0</v>
      </c>
      <c r="AY655" s="36">
        <f t="shared" si="337"/>
        <v>9286.4799999999959</v>
      </c>
      <c r="AZ655" s="36">
        <f t="shared" si="338"/>
        <v>0</v>
      </c>
    </row>
    <row r="656" spans="1:52" ht="14.45" x14ac:dyDescent="0.3">
      <c r="A656" s="5" t="s">
        <v>7</v>
      </c>
      <c r="B656" s="12" t="s">
        <v>752</v>
      </c>
      <c r="C656" s="5" t="s">
        <v>1354</v>
      </c>
      <c r="D656" s="2" t="s">
        <v>767</v>
      </c>
      <c r="E656" s="2" t="s">
        <v>766</v>
      </c>
      <c r="F656" s="2" t="s">
        <v>11</v>
      </c>
      <c r="G656" s="2" t="s">
        <v>483</v>
      </c>
      <c r="H656" s="2" t="s">
        <v>13</v>
      </c>
      <c r="I656" s="18">
        <v>2998</v>
      </c>
      <c r="J656" s="18">
        <v>92261.809999999983</v>
      </c>
      <c r="K656" s="18">
        <v>82894.7</v>
      </c>
      <c r="L656" s="18">
        <v>9367.11</v>
      </c>
      <c r="M656" s="18">
        <v>4973.68</v>
      </c>
      <c r="N656" s="18"/>
      <c r="O656" s="18"/>
      <c r="P656" s="18"/>
      <c r="Q656" s="18"/>
      <c r="R656" s="18"/>
      <c r="S656" s="18"/>
      <c r="T656" s="18">
        <v>4393.43</v>
      </c>
      <c r="U656" s="18"/>
      <c r="V656" s="18"/>
      <c r="W656" s="18"/>
      <c r="X656" s="18"/>
      <c r="Y656" s="18"/>
      <c r="Z656" s="18"/>
      <c r="AA656" s="18"/>
      <c r="AB656" s="14">
        <f t="shared" si="321"/>
        <v>0.06</v>
      </c>
      <c r="AC656" s="14">
        <f t="shared" si="322"/>
        <v>0</v>
      </c>
      <c r="AD656" s="14">
        <f t="shared" si="323"/>
        <v>0</v>
      </c>
      <c r="AE656" s="14">
        <f t="shared" si="324"/>
        <v>0</v>
      </c>
      <c r="AF656" s="14">
        <f t="shared" si="325"/>
        <v>0</v>
      </c>
      <c r="AG656" s="14">
        <f t="shared" si="326"/>
        <v>0</v>
      </c>
      <c r="AH656" s="14">
        <f t="shared" si="327"/>
        <v>0</v>
      </c>
      <c r="AI656" s="14">
        <f t="shared" si="328"/>
        <v>0.05</v>
      </c>
      <c r="AJ656" s="14">
        <f t="shared" si="329"/>
        <v>0</v>
      </c>
      <c r="AK656" s="14">
        <f t="shared" si="330"/>
        <v>0</v>
      </c>
      <c r="AL656" s="14">
        <f t="shared" si="331"/>
        <v>0</v>
      </c>
      <c r="AM656" s="14">
        <f t="shared" si="332"/>
        <v>0</v>
      </c>
      <c r="AN656" s="14">
        <f t="shared" si="333"/>
        <v>0</v>
      </c>
      <c r="AO656" s="14">
        <f t="shared" si="334"/>
        <v>0</v>
      </c>
      <c r="AP656" s="14">
        <f t="shared" si="335"/>
        <v>0</v>
      </c>
      <c r="AQ656" s="25">
        <f t="shared" si="339"/>
        <v>0.11</v>
      </c>
      <c r="AR656" s="27">
        <f t="shared" si="340"/>
        <v>4973.6819999999998</v>
      </c>
      <c r="AS656" s="27">
        <f t="shared" si="341"/>
        <v>4144.7349999999997</v>
      </c>
      <c r="AT656" s="27">
        <f t="shared" si="342"/>
        <v>0</v>
      </c>
      <c r="AU656" s="30">
        <f t="shared" si="347"/>
        <v>4973.6819999999998</v>
      </c>
      <c r="AV656" s="30">
        <f t="shared" si="348"/>
        <v>4973.6819999999998</v>
      </c>
      <c r="AW656" s="30"/>
      <c r="AX656" s="36">
        <f t="shared" si="336"/>
        <v>0</v>
      </c>
      <c r="AY656" s="36">
        <f t="shared" si="337"/>
        <v>828.94700000000012</v>
      </c>
      <c r="AZ656" s="36">
        <f t="shared" si="338"/>
        <v>0</v>
      </c>
    </row>
    <row r="657" spans="1:52" ht="14.45" x14ac:dyDescent="0.3">
      <c r="A657" s="5" t="s">
        <v>7</v>
      </c>
      <c r="B657" s="12" t="s">
        <v>752</v>
      </c>
      <c r="C657" s="5" t="s">
        <v>1354</v>
      </c>
      <c r="D657" s="2" t="s">
        <v>768</v>
      </c>
      <c r="E657" s="2" t="s">
        <v>766</v>
      </c>
      <c r="F657" s="2" t="s">
        <v>11</v>
      </c>
      <c r="G657" s="2" t="s">
        <v>483</v>
      </c>
      <c r="H657" s="2" t="s">
        <v>13</v>
      </c>
      <c r="I657" s="18">
        <v>9440</v>
      </c>
      <c r="J657" s="18">
        <v>268972.03999999998</v>
      </c>
      <c r="K657" s="18">
        <v>241664</v>
      </c>
      <c r="L657" s="18">
        <v>27308.040000000005</v>
      </c>
      <c r="M657" s="18">
        <v>14499.84</v>
      </c>
      <c r="N657" s="18"/>
      <c r="O657" s="18"/>
      <c r="P657" s="18"/>
      <c r="Q657" s="18"/>
      <c r="R657" s="18"/>
      <c r="S657" s="18"/>
      <c r="T657" s="18">
        <v>12808.2</v>
      </c>
      <c r="U657" s="18"/>
      <c r="V657" s="18"/>
      <c r="W657" s="18"/>
      <c r="X657" s="18"/>
      <c r="Y657" s="18"/>
      <c r="Z657" s="18"/>
      <c r="AA657" s="18"/>
      <c r="AB657" s="14">
        <f t="shared" si="321"/>
        <v>0.06</v>
      </c>
      <c r="AC657" s="14">
        <f t="shared" si="322"/>
        <v>0</v>
      </c>
      <c r="AD657" s="14">
        <f t="shared" si="323"/>
        <v>0</v>
      </c>
      <c r="AE657" s="14">
        <f t="shared" si="324"/>
        <v>0</v>
      </c>
      <c r="AF657" s="14">
        <f t="shared" si="325"/>
        <v>0</v>
      </c>
      <c r="AG657" s="14">
        <f t="shared" si="326"/>
        <v>0</v>
      </c>
      <c r="AH657" s="14">
        <f t="shared" si="327"/>
        <v>0</v>
      </c>
      <c r="AI657" s="14">
        <f t="shared" si="328"/>
        <v>0.05</v>
      </c>
      <c r="AJ657" s="14">
        <f t="shared" si="329"/>
        <v>0</v>
      </c>
      <c r="AK657" s="14">
        <f t="shared" si="330"/>
        <v>0</v>
      </c>
      <c r="AL657" s="14">
        <f t="shared" si="331"/>
        <v>0</v>
      </c>
      <c r="AM657" s="14">
        <f t="shared" si="332"/>
        <v>0</v>
      </c>
      <c r="AN657" s="14">
        <f t="shared" si="333"/>
        <v>0</v>
      </c>
      <c r="AO657" s="14">
        <f t="shared" si="334"/>
        <v>0</v>
      </c>
      <c r="AP657" s="14">
        <f t="shared" si="335"/>
        <v>0</v>
      </c>
      <c r="AQ657" s="25">
        <f t="shared" si="339"/>
        <v>0.11</v>
      </c>
      <c r="AR657" s="27">
        <f t="shared" si="340"/>
        <v>14499.84</v>
      </c>
      <c r="AS657" s="27">
        <f t="shared" si="341"/>
        <v>12083.2</v>
      </c>
      <c r="AT657" s="27">
        <f t="shared" si="342"/>
        <v>0</v>
      </c>
      <c r="AU657" s="30">
        <f t="shared" si="347"/>
        <v>14499.84</v>
      </c>
      <c r="AV657" s="30">
        <f t="shared" si="348"/>
        <v>14499.84</v>
      </c>
      <c r="AW657" s="30"/>
      <c r="AX657" s="36">
        <f t="shared" si="336"/>
        <v>0</v>
      </c>
      <c r="AY657" s="36">
        <f t="shared" si="337"/>
        <v>2416.6399999999994</v>
      </c>
      <c r="AZ657" s="36">
        <f t="shared" si="338"/>
        <v>0</v>
      </c>
    </row>
    <row r="658" spans="1:52" ht="14.45" x14ac:dyDescent="0.3">
      <c r="A658" s="5" t="s">
        <v>7</v>
      </c>
      <c r="B658" s="12" t="s">
        <v>752</v>
      </c>
      <c r="C658" s="12"/>
      <c r="D658" s="2" t="s">
        <v>769</v>
      </c>
      <c r="E658" s="2" t="s">
        <v>770</v>
      </c>
      <c r="F658" s="2" t="s">
        <v>11</v>
      </c>
      <c r="G658" s="2" t="s">
        <v>483</v>
      </c>
      <c r="H658" s="2" t="s">
        <v>13</v>
      </c>
      <c r="I658" s="18">
        <v>7000</v>
      </c>
      <c r="J658" s="18">
        <v>27930</v>
      </c>
      <c r="K658" s="18">
        <v>26600</v>
      </c>
      <c r="L658" s="18">
        <v>1330</v>
      </c>
      <c r="M658" s="18"/>
      <c r="N658" s="18"/>
      <c r="O658" s="18"/>
      <c r="P658" s="18"/>
      <c r="Q658" s="18"/>
      <c r="R658" s="18"/>
      <c r="S658" s="18"/>
      <c r="T658" s="18">
        <v>1330</v>
      </c>
      <c r="U658" s="18"/>
      <c r="V658" s="18"/>
      <c r="W658" s="18"/>
      <c r="X658" s="18"/>
      <c r="Y658" s="18"/>
      <c r="Z658" s="18"/>
      <c r="AA658" s="18"/>
      <c r="AB658" s="14">
        <f t="shared" si="321"/>
        <v>0</v>
      </c>
      <c r="AC658" s="14">
        <f t="shared" si="322"/>
        <v>0</v>
      </c>
      <c r="AD658" s="14">
        <f t="shared" si="323"/>
        <v>0</v>
      </c>
      <c r="AE658" s="14">
        <f t="shared" si="324"/>
        <v>0</v>
      </c>
      <c r="AF658" s="14">
        <f t="shared" si="325"/>
        <v>0</v>
      </c>
      <c r="AG658" s="14">
        <f t="shared" si="326"/>
        <v>0</v>
      </c>
      <c r="AH658" s="14">
        <f t="shared" si="327"/>
        <v>0</v>
      </c>
      <c r="AI658" s="14">
        <f t="shared" si="328"/>
        <v>0.05</v>
      </c>
      <c r="AJ658" s="14">
        <f t="shared" si="329"/>
        <v>0</v>
      </c>
      <c r="AK658" s="14">
        <f t="shared" si="330"/>
        <v>0</v>
      </c>
      <c r="AL658" s="14">
        <f t="shared" si="331"/>
        <v>0</v>
      </c>
      <c r="AM658" s="14">
        <f t="shared" si="332"/>
        <v>0</v>
      </c>
      <c r="AN658" s="14">
        <f t="shared" si="333"/>
        <v>0</v>
      </c>
      <c r="AO658" s="14">
        <f t="shared" si="334"/>
        <v>0</v>
      </c>
      <c r="AP658" s="14">
        <f t="shared" si="335"/>
        <v>0</v>
      </c>
      <c r="AQ658" s="25">
        <f t="shared" si="339"/>
        <v>0.05</v>
      </c>
      <c r="AR658" s="27">
        <f t="shared" si="340"/>
        <v>0</v>
      </c>
      <c r="AS658" s="27">
        <f t="shared" si="341"/>
        <v>1330</v>
      </c>
      <c r="AT658" s="27">
        <f t="shared" si="342"/>
        <v>0</v>
      </c>
      <c r="AU658" s="30">
        <f t="shared" si="347"/>
        <v>1596</v>
      </c>
      <c r="AV658" s="30">
        <f t="shared" si="348"/>
        <v>1596</v>
      </c>
      <c r="AW658" s="30"/>
      <c r="AX658" s="36">
        <f t="shared" si="336"/>
        <v>1596</v>
      </c>
      <c r="AY658" s="36">
        <f t="shared" si="337"/>
        <v>266</v>
      </c>
      <c r="AZ658" s="36">
        <f t="shared" si="338"/>
        <v>0</v>
      </c>
    </row>
    <row r="659" spans="1:52" ht="14.45" x14ac:dyDescent="0.3">
      <c r="A659" s="5" t="s">
        <v>7</v>
      </c>
      <c r="B659" s="12" t="s">
        <v>752</v>
      </c>
      <c r="C659" s="12"/>
      <c r="D659" s="2" t="s">
        <v>771</v>
      </c>
      <c r="E659" s="2" t="s">
        <v>770</v>
      </c>
      <c r="F659" s="2" t="s">
        <v>11</v>
      </c>
      <c r="G659" s="2" t="s">
        <v>483</v>
      </c>
      <c r="H659" s="2" t="s">
        <v>13</v>
      </c>
      <c r="I659" s="18">
        <v>10000</v>
      </c>
      <c r="J659" s="18">
        <v>7035</v>
      </c>
      <c r="K659" s="18">
        <v>6700</v>
      </c>
      <c r="L659" s="18">
        <v>335</v>
      </c>
      <c r="M659" s="18"/>
      <c r="N659" s="18"/>
      <c r="O659" s="18"/>
      <c r="P659" s="18"/>
      <c r="Q659" s="18"/>
      <c r="R659" s="18"/>
      <c r="S659" s="18"/>
      <c r="T659" s="18">
        <v>335</v>
      </c>
      <c r="U659" s="18"/>
      <c r="V659" s="18"/>
      <c r="W659" s="18"/>
      <c r="X659" s="18"/>
      <c r="Y659" s="18"/>
      <c r="Z659" s="18"/>
      <c r="AA659" s="18"/>
      <c r="AB659" s="14">
        <f t="shared" si="321"/>
        <v>0</v>
      </c>
      <c r="AC659" s="14">
        <f t="shared" si="322"/>
        <v>0</v>
      </c>
      <c r="AD659" s="14">
        <f t="shared" si="323"/>
        <v>0</v>
      </c>
      <c r="AE659" s="14">
        <f t="shared" si="324"/>
        <v>0</v>
      </c>
      <c r="AF659" s="14">
        <f t="shared" si="325"/>
        <v>0</v>
      </c>
      <c r="AG659" s="14">
        <f t="shared" si="326"/>
        <v>0</v>
      </c>
      <c r="AH659" s="14">
        <f t="shared" si="327"/>
        <v>0</v>
      </c>
      <c r="AI659" s="14">
        <f t="shared" si="328"/>
        <v>0.05</v>
      </c>
      <c r="AJ659" s="14">
        <f t="shared" si="329"/>
        <v>0</v>
      </c>
      <c r="AK659" s="14">
        <f t="shared" si="330"/>
        <v>0</v>
      </c>
      <c r="AL659" s="14">
        <f t="shared" si="331"/>
        <v>0</v>
      </c>
      <c r="AM659" s="14">
        <f t="shared" si="332"/>
        <v>0</v>
      </c>
      <c r="AN659" s="14">
        <f t="shared" si="333"/>
        <v>0</v>
      </c>
      <c r="AO659" s="14">
        <f t="shared" si="334"/>
        <v>0</v>
      </c>
      <c r="AP659" s="14">
        <f t="shared" si="335"/>
        <v>0</v>
      </c>
      <c r="AQ659" s="25">
        <f t="shared" si="339"/>
        <v>0.05</v>
      </c>
      <c r="AR659" s="27">
        <f t="shared" si="340"/>
        <v>0</v>
      </c>
      <c r="AS659" s="27">
        <f t="shared" si="341"/>
        <v>335</v>
      </c>
      <c r="AT659" s="27">
        <f t="shared" si="342"/>
        <v>0</v>
      </c>
      <c r="AU659" s="30">
        <f t="shared" si="347"/>
        <v>402</v>
      </c>
      <c r="AV659" s="30">
        <f t="shared" si="348"/>
        <v>402</v>
      </c>
      <c r="AW659" s="30"/>
      <c r="AX659" s="36">
        <f t="shared" si="336"/>
        <v>402</v>
      </c>
      <c r="AY659" s="36">
        <f t="shared" si="337"/>
        <v>67</v>
      </c>
      <c r="AZ659" s="36">
        <f t="shared" si="338"/>
        <v>0</v>
      </c>
    </row>
    <row r="660" spans="1:52" ht="14.45" x14ac:dyDescent="0.3">
      <c r="A660" s="5" t="s">
        <v>7</v>
      </c>
      <c r="B660" s="12" t="s">
        <v>752</v>
      </c>
      <c r="C660" s="12"/>
      <c r="D660" s="2" t="s">
        <v>333</v>
      </c>
      <c r="E660" s="2" t="s">
        <v>334</v>
      </c>
      <c r="F660" s="2" t="s">
        <v>16</v>
      </c>
      <c r="G660" s="2" t="s">
        <v>17</v>
      </c>
      <c r="H660" s="2" t="s">
        <v>13</v>
      </c>
      <c r="I660" s="18">
        <v>60</v>
      </c>
      <c r="J660" s="18">
        <v>4475.25</v>
      </c>
      <c r="K660" s="18">
        <v>3900</v>
      </c>
      <c r="L660" s="18">
        <v>575.25</v>
      </c>
      <c r="M660" s="18"/>
      <c r="N660" s="18">
        <v>487.5</v>
      </c>
      <c r="O660" s="18"/>
      <c r="P660" s="18"/>
      <c r="Q660" s="18"/>
      <c r="R660" s="18"/>
      <c r="S660" s="18"/>
      <c r="T660" s="18"/>
      <c r="U660" s="18"/>
      <c r="V660" s="18"/>
      <c r="W660" s="18"/>
      <c r="X660" s="18"/>
      <c r="Y660" s="18"/>
      <c r="Z660" s="18">
        <v>87.75</v>
      </c>
      <c r="AA660" s="18"/>
      <c r="AB660" s="14">
        <f t="shared" si="321"/>
        <v>0</v>
      </c>
      <c r="AC660" s="14">
        <f t="shared" si="322"/>
        <v>0.125</v>
      </c>
      <c r="AD660" s="14">
        <f t="shared" si="323"/>
        <v>0</v>
      </c>
      <c r="AE660" s="14">
        <f t="shared" si="324"/>
        <v>0</v>
      </c>
      <c r="AF660" s="14">
        <f t="shared" si="325"/>
        <v>0</v>
      </c>
      <c r="AG660" s="14">
        <f t="shared" si="326"/>
        <v>0</v>
      </c>
      <c r="AH660" s="14">
        <f t="shared" si="327"/>
        <v>0</v>
      </c>
      <c r="AI660" s="14">
        <f t="shared" si="328"/>
        <v>0</v>
      </c>
      <c r="AJ660" s="14">
        <f t="shared" si="329"/>
        <v>0</v>
      </c>
      <c r="AK660" s="14">
        <f t="shared" si="330"/>
        <v>0</v>
      </c>
      <c r="AL660" s="14">
        <f t="shared" si="331"/>
        <v>0</v>
      </c>
      <c r="AM660" s="14">
        <f t="shared" si="332"/>
        <v>0</v>
      </c>
      <c r="AN660" s="14">
        <f t="shared" si="333"/>
        <v>0</v>
      </c>
      <c r="AO660" s="14">
        <f t="shared" si="334"/>
        <v>0.02</v>
      </c>
      <c r="AP660" s="14">
        <f t="shared" si="335"/>
        <v>0</v>
      </c>
      <c r="AQ660" s="25">
        <f t="shared" si="339"/>
        <v>0.14499999999999999</v>
      </c>
      <c r="AR660" s="27">
        <f t="shared" si="340"/>
        <v>487.5</v>
      </c>
      <c r="AS660" s="27">
        <f t="shared" si="341"/>
        <v>0</v>
      </c>
      <c r="AT660" s="27">
        <f t="shared" si="342"/>
        <v>78</v>
      </c>
      <c r="AU660" s="30"/>
      <c r="AV660" s="30"/>
      <c r="AW660" s="30">
        <f t="shared" ref="AW660:AW664" si="349">K660*$AU$1</f>
        <v>468</v>
      </c>
      <c r="AX660" s="36">
        <f t="shared" si="336"/>
        <v>-487.5</v>
      </c>
      <c r="AY660" s="36">
        <f t="shared" si="337"/>
        <v>0</v>
      </c>
      <c r="AZ660" s="36">
        <f t="shared" si="338"/>
        <v>390</v>
      </c>
    </row>
    <row r="661" spans="1:52" ht="14.45" x14ac:dyDescent="0.3">
      <c r="A661" s="5" t="s">
        <v>7</v>
      </c>
      <c r="B661" s="12" t="s">
        <v>752</v>
      </c>
      <c r="C661" s="12"/>
      <c r="D661" s="2" t="s">
        <v>772</v>
      </c>
      <c r="E661" s="2" t="s">
        <v>773</v>
      </c>
      <c r="F661" s="2" t="s">
        <v>16</v>
      </c>
      <c r="G661" s="2" t="s">
        <v>20</v>
      </c>
      <c r="H661" s="2" t="s">
        <v>13</v>
      </c>
      <c r="I661" s="18">
        <v>74550</v>
      </c>
      <c r="J661" s="18">
        <v>163222.01</v>
      </c>
      <c r="K661" s="18">
        <v>142241.4</v>
      </c>
      <c r="L661" s="18">
        <v>20980.61</v>
      </c>
      <c r="M661" s="18"/>
      <c r="N661" s="18">
        <v>17780.18</v>
      </c>
      <c r="O661" s="18"/>
      <c r="P661" s="18"/>
      <c r="Q661" s="18"/>
      <c r="R661" s="18"/>
      <c r="S661" s="18"/>
      <c r="T661" s="18"/>
      <c r="U661" s="18"/>
      <c r="V661" s="18"/>
      <c r="W661" s="18"/>
      <c r="X661" s="18"/>
      <c r="Y661" s="18"/>
      <c r="Z661" s="18">
        <v>3200.43</v>
      </c>
      <c r="AA661" s="18"/>
      <c r="AB661" s="14">
        <f t="shared" si="321"/>
        <v>0</v>
      </c>
      <c r="AC661" s="14">
        <f t="shared" si="322"/>
        <v>0.125</v>
      </c>
      <c r="AD661" s="14">
        <f t="shared" si="323"/>
        <v>0</v>
      </c>
      <c r="AE661" s="14">
        <f t="shared" si="324"/>
        <v>0</v>
      </c>
      <c r="AF661" s="14">
        <f t="shared" si="325"/>
        <v>0</v>
      </c>
      <c r="AG661" s="14">
        <f t="shared" si="326"/>
        <v>0</v>
      </c>
      <c r="AH661" s="14">
        <f t="shared" si="327"/>
        <v>0</v>
      </c>
      <c r="AI661" s="14">
        <f t="shared" si="328"/>
        <v>0</v>
      </c>
      <c r="AJ661" s="14">
        <f t="shared" si="329"/>
        <v>0</v>
      </c>
      <c r="AK661" s="14">
        <f t="shared" si="330"/>
        <v>0</v>
      </c>
      <c r="AL661" s="14">
        <f t="shared" si="331"/>
        <v>0</v>
      </c>
      <c r="AM661" s="14">
        <f t="shared" si="332"/>
        <v>0</v>
      </c>
      <c r="AN661" s="14">
        <f t="shared" si="333"/>
        <v>0</v>
      </c>
      <c r="AO661" s="14">
        <f t="shared" si="334"/>
        <v>0.02</v>
      </c>
      <c r="AP661" s="14">
        <f t="shared" si="335"/>
        <v>0</v>
      </c>
      <c r="AQ661" s="25">
        <f t="shared" si="339"/>
        <v>0.14499999999999999</v>
      </c>
      <c r="AR661" s="27">
        <f t="shared" si="340"/>
        <v>17780.174999999999</v>
      </c>
      <c r="AS661" s="27">
        <f t="shared" si="341"/>
        <v>0</v>
      </c>
      <c r="AT661" s="27">
        <f t="shared" si="342"/>
        <v>2844.828</v>
      </c>
      <c r="AU661" s="30"/>
      <c r="AV661" s="30"/>
      <c r="AW661" s="30">
        <f t="shared" si="349"/>
        <v>17068.967999999997</v>
      </c>
      <c r="AX661" s="36">
        <f t="shared" si="336"/>
        <v>-17780.174999999999</v>
      </c>
      <c r="AY661" s="36">
        <f t="shared" si="337"/>
        <v>0</v>
      </c>
      <c r="AZ661" s="36">
        <f t="shared" si="338"/>
        <v>14224.139999999998</v>
      </c>
    </row>
    <row r="662" spans="1:52" ht="14.45" x14ac:dyDescent="0.3">
      <c r="A662" s="5" t="s">
        <v>7</v>
      </c>
      <c r="B662" s="12" t="s">
        <v>752</v>
      </c>
      <c r="C662" s="12"/>
      <c r="D662" s="2" t="s">
        <v>774</v>
      </c>
      <c r="E662" s="2" t="s">
        <v>773</v>
      </c>
      <c r="F662" s="2" t="s">
        <v>16</v>
      </c>
      <c r="G662" s="2" t="s">
        <v>20</v>
      </c>
      <c r="H662" s="2" t="s">
        <v>13</v>
      </c>
      <c r="I662" s="18">
        <v>403200</v>
      </c>
      <c r="J662" s="18">
        <v>1010475.6499999999</v>
      </c>
      <c r="K662" s="18">
        <v>880588.80000000005</v>
      </c>
      <c r="L662" s="18">
        <v>129886.85</v>
      </c>
      <c r="M662" s="18"/>
      <c r="N662" s="18">
        <v>110073.60000000001</v>
      </c>
      <c r="O662" s="18"/>
      <c r="P662" s="18"/>
      <c r="Q662" s="18"/>
      <c r="R662" s="18"/>
      <c r="S662" s="18"/>
      <c r="T662" s="18"/>
      <c r="U662" s="18"/>
      <c r="V662" s="18"/>
      <c r="W662" s="18"/>
      <c r="X662" s="18"/>
      <c r="Y662" s="18"/>
      <c r="Z662" s="18">
        <v>19813.25</v>
      </c>
      <c r="AA662" s="18"/>
      <c r="AB662" s="14">
        <f t="shared" si="321"/>
        <v>0</v>
      </c>
      <c r="AC662" s="14">
        <f t="shared" si="322"/>
        <v>0.125</v>
      </c>
      <c r="AD662" s="14">
        <f t="shared" si="323"/>
        <v>0</v>
      </c>
      <c r="AE662" s="14">
        <f t="shared" si="324"/>
        <v>0</v>
      </c>
      <c r="AF662" s="14">
        <f t="shared" si="325"/>
        <v>0</v>
      </c>
      <c r="AG662" s="14">
        <f t="shared" si="326"/>
        <v>0</v>
      </c>
      <c r="AH662" s="14">
        <f t="shared" si="327"/>
        <v>0</v>
      </c>
      <c r="AI662" s="14">
        <f t="shared" si="328"/>
        <v>0</v>
      </c>
      <c r="AJ662" s="14">
        <f t="shared" si="329"/>
        <v>0</v>
      </c>
      <c r="AK662" s="14">
        <f t="shared" si="330"/>
        <v>0</v>
      </c>
      <c r="AL662" s="14">
        <f t="shared" si="331"/>
        <v>0</v>
      </c>
      <c r="AM662" s="14">
        <f t="shared" si="332"/>
        <v>0</v>
      </c>
      <c r="AN662" s="14">
        <f t="shared" si="333"/>
        <v>0</v>
      </c>
      <c r="AO662" s="14">
        <f t="shared" si="334"/>
        <v>0.02</v>
      </c>
      <c r="AP662" s="14">
        <f t="shared" si="335"/>
        <v>0</v>
      </c>
      <c r="AQ662" s="25">
        <f t="shared" si="339"/>
        <v>0.14499999999999999</v>
      </c>
      <c r="AR662" s="27">
        <f t="shared" si="340"/>
        <v>110073.60000000001</v>
      </c>
      <c r="AS662" s="27">
        <f t="shared" si="341"/>
        <v>0</v>
      </c>
      <c r="AT662" s="27">
        <f t="shared" si="342"/>
        <v>17611.776000000002</v>
      </c>
      <c r="AU662" s="30"/>
      <c r="AV662" s="30"/>
      <c r="AW662" s="30">
        <f t="shared" si="349"/>
        <v>105670.656</v>
      </c>
      <c r="AX662" s="36">
        <f t="shared" si="336"/>
        <v>-110073.60000000001</v>
      </c>
      <c r="AY662" s="36">
        <f t="shared" si="337"/>
        <v>0</v>
      </c>
      <c r="AZ662" s="36">
        <f t="shared" si="338"/>
        <v>88058.880000000005</v>
      </c>
    </row>
    <row r="663" spans="1:52" ht="14.45" x14ac:dyDescent="0.3">
      <c r="A663" s="5" t="s">
        <v>7</v>
      </c>
      <c r="B663" s="12" t="s">
        <v>752</v>
      </c>
      <c r="C663" s="12"/>
      <c r="D663" s="2" t="s">
        <v>775</v>
      </c>
      <c r="E663" s="2" t="s">
        <v>773</v>
      </c>
      <c r="F663" s="2" t="s">
        <v>16</v>
      </c>
      <c r="G663" s="2" t="s">
        <v>20</v>
      </c>
      <c r="H663" s="2" t="s">
        <v>13</v>
      </c>
      <c r="I663" s="18">
        <v>669020</v>
      </c>
      <c r="J663" s="18">
        <v>1830965.6199999996</v>
      </c>
      <c r="K663" s="18">
        <v>1595612.6999999997</v>
      </c>
      <c r="L663" s="18">
        <v>235352.92</v>
      </c>
      <c r="M663" s="18"/>
      <c r="N663" s="18">
        <v>199451.63000000003</v>
      </c>
      <c r="O663" s="18"/>
      <c r="P663" s="18"/>
      <c r="Q663" s="18"/>
      <c r="R663" s="18"/>
      <c r="S663" s="18"/>
      <c r="T663" s="18"/>
      <c r="U663" s="18"/>
      <c r="V663" s="18"/>
      <c r="W663" s="18"/>
      <c r="X663" s="18"/>
      <c r="Y663" s="18"/>
      <c r="Z663" s="18">
        <v>35901.290000000008</v>
      </c>
      <c r="AA663" s="18"/>
      <c r="AB663" s="14">
        <f t="shared" si="321"/>
        <v>0</v>
      </c>
      <c r="AC663" s="14">
        <f t="shared" si="322"/>
        <v>0.125</v>
      </c>
      <c r="AD663" s="14">
        <f t="shared" si="323"/>
        <v>0</v>
      </c>
      <c r="AE663" s="14">
        <f t="shared" si="324"/>
        <v>0</v>
      </c>
      <c r="AF663" s="14">
        <f t="shared" si="325"/>
        <v>0</v>
      </c>
      <c r="AG663" s="14">
        <f t="shared" si="326"/>
        <v>0</v>
      </c>
      <c r="AH663" s="14">
        <f t="shared" si="327"/>
        <v>0</v>
      </c>
      <c r="AI663" s="14">
        <f t="shared" si="328"/>
        <v>0</v>
      </c>
      <c r="AJ663" s="14">
        <f t="shared" si="329"/>
        <v>0</v>
      </c>
      <c r="AK663" s="14">
        <f t="shared" si="330"/>
        <v>0</v>
      </c>
      <c r="AL663" s="14">
        <f t="shared" si="331"/>
        <v>0</v>
      </c>
      <c r="AM663" s="14">
        <f t="shared" si="332"/>
        <v>0</v>
      </c>
      <c r="AN663" s="14">
        <f t="shared" si="333"/>
        <v>0</v>
      </c>
      <c r="AO663" s="14">
        <f t="shared" si="334"/>
        <v>0.02</v>
      </c>
      <c r="AP663" s="14">
        <f t="shared" si="335"/>
        <v>0</v>
      </c>
      <c r="AQ663" s="25">
        <f t="shared" si="339"/>
        <v>0.14499999999999999</v>
      </c>
      <c r="AR663" s="27">
        <f t="shared" si="340"/>
        <v>199451.58749999997</v>
      </c>
      <c r="AS663" s="27">
        <f t="shared" si="341"/>
        <v>0</v>
      </c>
      <c r="AT663" s="27">
        <f t="shared" si="342"/>
        <v>31912.253999999994</v>
      </c>
      <c r="AU663" s="30"/>
      <c r="AV663" s="30"/>
      <c r="AW663" s="30">
        <f t="shared" si="349"/>
        <v>191473.52399999995</v>
      </c>
      <c r="AX663" s="36">
        <f t="shared" si="336"/>
        <v>-199451.58749999997</v>
      </c>
      <c r="AY663" s="36">
        <f t="shared" si="337"/>
        <v>0</v>
      </c>
      <c r="AZ663" s="36">
        <f t="shared" si="338"/>
        <v>159561.26999999996</v>
      </c>
    </row>
    <row r="664" spans="1:52" ht="14.45" x14ac:dyDescent="0.3">
      <c r="A664" s="5" t="s">
        <v>7</v>
      </c>
      <c r="B664" s="12" t="s">
        <v>752</v>
      </c>
      <c r="C664" s="12"/>
      <c r="D664" s="2" t="s">
        <v>776</v>
      </c>
      <c r="E664" s="2" t="s">
        <v>773</v>
      </c>
      <c r="F664" s="2" t="s">
        <v>16</v>
      </c>
      <c r="G664" s="2" t="s">
        <v>20</v>
      </c>
      <c r="H664" s="2" t="s">
        <v>13</v>
      </c>
      <c r="I664" s="18">
        <v>113080</v>
      </c>
      <c r="J664" s="18">
        <v>309475.93</v>
      </c>
      <c r="K664" s="18">
        <v>269695.8</v>
      </c>
      <c r="L664" s="18">
        <v>39780.129999999997</v>
      </c>
      <c r="M664" s="18"/>
      <c r="N664" s="18">
        <v>33711.980000000003</v>
      </c>
      <c r="O664" s="18"/>
      <c r="P664" s="18"/>
      <c r="Q664" s="18"/>
      <c r="R664" s="18"/>
      <c r="S664" s="18"/>
      <c r="T664" s="18"/>
      <c r="U664" s="18"/>
      <c r="V664" s="18"/>
      <c r="W664" s="18"/>
      <c r="X664" s="18"/>
      <c r="Y664" s="18"/>
      <c r="Z664" s="18">
        <v>6068.15</v>
      </c>
      <c r="AA664" s="18"/>
      <c r="AB664" s="14">
        <f t="shared" si="321"/>
        <v>0</v>
      </c>
      <c r="AC664" s="14">
        <f t="shared" si="322"/>
        <v>0.125</v>
      </c>
      <c r="AD664" s="14">
        <f t="shared" si="323"/>
        <v>0</v>
      </c>
      <c r="AE664" s="14">
        <f t="shared" si="324"/>
        <v>0</v>
      </c>
      <c r="AF664" s="14">
        <f t="shared" si="325"/>
        <v>0</v>
      </c>
      <c r="AG664" s="14">
        <f t="shared" si="326"/>
        <v>0</v>
      </c>
      <c r="AH664" s="14">
        <f t="shared" si="327"/>
        <v>0</v>
      </c>
      <c r="AI664" s="14">
        <f t="shared" si="328"/>
        <v>0</v>
      </c>
      <c r="AJ664" s="14">
        <f t="shared" si="329"/>
        <v>0</v>
      </c>
      <c r="AK664" s="14">
        <f t="shared" si="330"/>
        <v>0</v>
      </c>
      <c r="AL664" s="14">
        <f t="shared" si="331"/>
        <v>0</v>
      </c>
      <c r="AM664" s="14">
        <f t="shared" si="332"/>
        <v>0</v>
      </c>
      <c r="AN664" s="14">
        <f t="shared" si="333"/>
        <v>0</v>
      </c>
      <c r="AO664" s="14">
        <f t="shared" si="334"/>
        <v>0.02</v>
      </c>
      <c r="AP664" s="14">
        <f t="shared" si="335"/>
        <v>0</v>
      </c>
      <c r="AQ664" s="25">
        <f t="shared" si="339"/>
        <v>0.14499999999999999</v>
      </c>
      <c r="AR664" s="27">
        <f t="shared" si="340"/>
        <v>33711.974999999999</v>
      </c>
      <c r="AS664" s="27">
        <f t="shared" si="341"/>
        <v>0</v>
      </c>
      <c r="AT664" s="27">
        <f t="shared" si="342"/>
        <v>5393.9160000000002</v>
      </c>
      <c r="AU664" s="30"/>
      <c r="AV664" s="30"/>
      <c r="AW664" s="30">
        <f t="shared" si="349"/>
        <v>32363.495999999999</v>
      </c>
      <c r="AX664" s="36">
        <f t="shared" si="336"/>
        <v>-33711.974999999999</v>
      </c>
      <c r="AY664" s="36">
        <f t="shared" si="337"/>
        <v>0</v>
      </c>
      <c r="AZ664" s="36">
        <f t="shared" si="338"/>
        <v>26969.579999999998</v>
      </c>
    </row>
    <row r="665" spans="1:52" ht="14.45" x14ac:dyDescent="0.3">
      <c r="A665" s="5" t="s">
        <v>7</v>
      </c>
      <c r="B665" s="12" t="s">
        <v>752</v>
      </c>
      <c r="C665" s="12"/>
      <c r="D665" s="2" t="s">
        <v>741</v>
      </c>
      <c r="E665" s="2" t="s">
        <v>777</v>
      </c>
      <c r="F665" s="2" t="s">
        <v>11</v>
      </c>
      <c r="G665" s="2" t="s">
        <v>483</v>
      </c>
      <c r="H665" s="2" t="s">
        <v>13</v>
      </c>
      <c r="I665" s="18">
        <v>2350</v>
      </c>
      <c r="J665" s="18">
        <v>74025</v>
      </c>
      <c r="K665" s="18">
        <v>70500</v>
      </c>
      <c r="L665" s="18">
        <v>3525</v>
      </c>
      <c r="M665" s="18"/>
      <c r="N665" s="18"/>
      <c r="O665" s="18"/>
      <c r="P665" s="18"/>
      <c r="Q665" s="18"/>
      <c r="R665" s="18"/>
      <c r="S665" s="18"/>
      <c r="T665" s="18">
        <v>3525</v>
      </c>
      <c r="U665" s="18"/>
      <c r="V665" s="18"/>
      <c r="W665" s="18"/>
      <c r="X665" s="18"/>
      <c r="Y665" s="18"/>
      <c r="Z665" s="18"/>
      <c r="AA665" s="18"/>
      <c r="AB665" s="14">
        <f t="shared" si="321"/>
        <v>0</v>
      </c>
      <c r="AC665" s="14">
        <f t="shared" si="322"/>
        <v>0</v>
      </c>
      <c r="AD665" s="14">
        <f t="shared" si="323"/>
        <v>0</v>
      </c>
      <c r="AE665" s="14">
        <f t="shared" si="324"/>
        <v>0</v>
      </c>
      <c r="AF665" s="14">
        <f t="shared" si="325"/>
        <v>0</v>
      </c>
      <c r="AG665" s="14">
        <f t="shared" si="326"/>
        <v>0</v>
      </c>
      <c r="AH665" s="14">
        <f t="shared" si="327"/>
        <v>0</v>
      </c>
      <c r="AI665" s="14">
        <f t="shared" si="328"/>
        <v>0.05</v>
      </c>
      <c r="AJ665" s="14">
        <f t="shared" si="329"/>
        <v>0</v>
      </c>
      <c r="AK665" s="14">
        <f t="shared" si="330"/>
        <v>0</v>
      </c>
      <c r="AL665" s="14">
        <f t="shared" si="331"/>
        <v>0</v>
      </c>
      <c r="AM665" s="14">
        <f t="shared" si="332"/>
        <v>0</v>
      </c>
      <c r="AN665" s="14">
        <f t="shared" si="333"/>
        <v>0</v>
      </c>
      <c r="AO665" s="14">
        <f t="shared" si="334"/>
        <v>0</v>
      </c>
      <c r="AP665" s="14">
        <f t="shared" si="335"/>
        <v>0</v>
      </c>
      <c r="AQ665" s="25">
        <f t="shared" si="339"/>
        <v>0.05</v>
      </c>
      <c r="AR665" s="27">
        <f t="shared" si="340"/>
        <v>0</v>
      </c>
      <c r="AS665" s="27">
        <f t="shared" si="341"/>
        <v>3525</v>
      </c>
      <c r="AT665" s="27">
        <f t="shared" si="342"/>
        <v>0</v>
      </c>
      <c r="AU665" s="30">
        <f t="shared" ref="AU665:AU666" si="350">K665*$AU$2</f>
        <v>4230</v>
      </c>
      <c r="AV665" s="30">
        <f t="shared" ref="AV665:AV666" si="351">K665*$AV$2</f>
        <v>4230</v>
      </c>
      <c r="AW665" s="30"/>
      <c r="AX665" s="36">
        <f t="shared" si="336"/>
        <v>4230</v>
      </c>
      <c r="AY665" s="36">
        <f t="shared" si="337"/>
        <v>705</v>
      </c>
      <c r="AZ665" s="36">
        <f t="shared" si="338"/>
        <v>0</v>
      </c>
    </row>
    <row r="666" spans="1:52" ht="14.45" x14ac:dyDescent="0.3">
      <c r="A666" s="5" t="s">
        <v>7</v>
      </c>
      <c r="B666" s="12" t="s">
        <v>752</v>
      </c>
      <c r="C666" s="12"/>
      <c r="D666" s="2" t="s">
        <v>426</v>
      </c>
      <c r="E666" s="2" t="s">
        <v>778</v>
      </c>
      <c r="F666" s="2" t="s">
        <v>11</v>
      </c>
      <c r="G666" s="2" t="s">
        <v>483</v>
      </c>
      <c r="H666" s="2" t="s">
        <v>13</v>
      </c>
      <c r="I666" s="18">
        <v>460</v>
      </c>
      <c r="J666" s="18">
        <v>184747.5</v>
      </c>
      <c r="K666" s="18">
        <v>156400</v>
      </c>
      <c r="L666" s="18">
        <v>28347.5</v>
      </c>
      <c r="M666" s="18"/>
      <c r="N666" s="18">
        <v>19550</v>
      </c>
      <c r="O666" s="18"/>
      <c r="P666" s="18"/>
      <c r="Q666" s="18"/>
      <c r="R666" s="18"/>
      <c r="S666" s="18"/>
      <c r="T666" s="18">
        <v>8797.5</v>
      </c>
      <c r="U666" s="18"/>
      <c r="V666" s="18"/>
      <c r="W666" s="18"/>
      <c r="X666" s="18"/>
      <c r="Y666" s="18"/>
      <c r="Z666" s="18"/>
      <c r="AA666" s="18"/>
      <c r="AB666" s="14">
        <f t="shared" si="321"/>
        <v>0</v>
      </c>
      <c r="AC666" s="14">
        <f t="shared" si="322"/>
        <v>0.125</v>
      </c>
      <c r="AD666" s="14">
        <f t="shared" si="323"/>
        <v>0</v>
      </c>
      <c r="AE666" s="14">
        <f t="shared" si="324"/>
        <v>0</v>
      </c>
      <c r="AF666" s="14">
        <f t="shared" si="325"/>
        <v>0</v>
      </c>
      <c r="AG666" s="14">
        <f t="shared" si="326"/>
        <v>0</v>
      </c>
      <c r="AH666" s="14">
        <f t="shared" si="327"/>
        <v>0</v>
      </c>
      <c r="AI666" s="14">
        <f t="shared" si="328"/>
        <v>0.05</v>
      </c>
      <c r="AJ666" s="14">
        <f t="shared" si="329"/>
        <v>0</v>
      </c>
      <c r="AK666" s="14">
        <f t="shared" si="330"/>
        <v>0</v>
      </c>
      <c r="AL666" s="14">
        <f t="shared" si="331"/>
        <v>0</v>
      </c>
      <c r="AM666" s="14">
        <f t="shared" si="332"/>
        <v>0</v>
      </c>
      <c r="AN666" s="14">
        <f t="shared" si="333"/>
        <v>0</v>
      </c>
      <c r="AO666" s="14">
        <f t="shared" si="334"/>
        <v>0</v>
      </c>
      <c r="AP666" s="14">
        <f t="shared" si="335"/>
        <v>0</v>
      </c>
      <c r="AQ666" s="25">
        <f t="shared" si="339"/>
        <v>0.17499999999999999</v>
      </c>
      <c r="AR666" s="27">
        <f t="shared" si="340"/>
        <v>19550</v>
      </c>
      <c r="AS666" s="27">
        <f t="shared" si="341"/>
        <v>7820</v>
      </c>
      <c r="AT666" s="27">
        <f t="shared" si="342"/>
        <v>0</v>
      </c>
      <c r="AU666" s="30">
        <f t="shared" si="350"/>
        <v>9384</v>
      </c>
      <c r="AV666" s="30">
        <f t="shared" si="351"/>
        <v>9384</v>
      </c>
      <c r="AW666" s="30"/>
      <c r="AX666" s="36">
        <f t="shared" si="336"/>
        <v>-10166</v>
      </c>
      <c r="AY666" s="36">
        <f t="shared" si="337"/>
        <v>1564</v>
      </c>
      <c r="AZ666" s="36">
        <f t="shared" si="338"/>
        <v>0</v>
      </c>
    </row>
    <row r="667" spans="1:52" ht="14.45" x14ac:dyDescent="0.3">
      <c r="A667" s="5" t="s">
        <v>7</v>
      </c>
      <c r="B667" s="12" t="s">
        <v>752</v>
      </c>
      <c r="C667" s="5" t="s">
        <v>1359</v>
      </c>
      <c r="D667" s="2" t="s">
        <v>779</v>
      </c>
      <c r="E667" s="2" t="s">
        <v>762</v>
      </c>
      <c r="F667" s="2" t="s">
        <v>16</v>
      </c>
      <c r="G667" s="2" t="s">
        <v>763</v>
      </c>
      <c r="H667" s="2" t="s">
        <v>13</v>
      </c>
      <c r="I667" s="18">
        <v>76957</v>
      </c>
      <c r="J667" s="18">
        <v>128577.38</v>
      </c>
      <c r="K667" s="18">
        <v>112050</v>
      </c>
      <c r="L667" s="18">
        <v>16527.379999999997</v>
      </c>
      <c r="M667" s="18"/>
      <c r="N667" s="18">
        <v>14006.259999999998</v>
      </c>
      <c r="O667" s="18"/>
      <c r="P667" s="18"/>
      <c r="Q667" s="18"/>
      <c r="R667" s="18"/>
      <c r="S667" s="18"/>
      <c r="T667" s="18"/>
      <c r="U667" s="18"/>
      <c r="V667" s="18"/>
      <c r="W667" s="18"/>
      <c r="X667" s="18"/>
      <c r="Y667" s="18"/>
      <c r="Z667" s="18">
        <v>2521.12</v>
      </c>
      <c r="AA667" s="18"/>
      <c r="AB667" s="14">
        <f t="shared" si="321"/>
        <v>0</v>
      </c>
      <c r="AC667" s="14">
        <f t="shared" si="322"/>
        <v>0.125</v>
      </c>
      <c r="AD667" s="14">
        <f t="shared" si="323"/>
        <v>0</v>
      </c>
      <c r="AE667" s="14">
        <f t="shared" si="324"/>
        <v>0</v>
      </c>
      <c r="AF667" s="14">
        <f t="shared" si="325"/>
        <v>0</v>
      </c>
      <c r="AG667" s="14">
        <f t="shared" si="326"/>
        <v>0</v>
      </c>
      <c r="AH667" s="14">
        <f t="shared" si="327"/>
        <v>0</v>
      </c>
      <c r="AI667" s="14">
        <f t="shared" si="328"/>
        <v>0</v>
      </c>
      <c r="AJ667" s="14">
        <f t="shared" si="329"/>
        <v>0</v>
      </c>
      <c r="AK667" s="14">
        <f t="shared" si="330"/>
        <v>0</v>
      </c>
      <c r="AL667" s="14">
        <f t="shared" si="331"/>
        <v>0</v>
      </c>
      <c r="AM667" s="14">
        <f t="shared" si="332"/>
        <v>0</v>
      </c>
      <c r="AN667" s="14">
        <f t="shared" si="333"/>
        <v>0</v>
      </c>
      <c r="AO667" s="14">
        <f t="shared" si="334"/>
        <v>0.02</v>
      </c>
      <c r="AP667" s="14">
        <f t="shared" si="335"/>
        <v>0</v>
      </c>
      <c r="AQ667" s="25">
        <f t="shared" si="339"/>
        <v>0.14499999999999999</v>
      </c>
      <c r="AR667" s="27">
        <f t="shared" si="340"/>
        <v>14006.25</v>
      </c>
      <c r="AS667" s="27">
        <f t="shared" si="341"/>
        <v>0</v>
      </c>
      <c r="AT667" s="27">
        <f t="shared" si="342"/>
        <v>2241</v>
      </c>
      <c r="AU667" s="30"/>
      <c r="AV667" s="30"/>
      <c r="AW667" s="30">
        <f t="shared" ref="AW667:AW668" si="352">K667*$AU$1</f>
        <v>13446</v>
      </c>
      <c r="AX667" s="36">
        <f t="shared" si="336"/>
        <v>-14006.25</v>
      </c>
      <c r="AY667" s="36">
        <f t="shared" si="337"/>
        <v>0</v>
      </c>
      <c r="AZ667" s="36">
        <f t="shared" si="338"/>
        <v>11205</v>
      </c>
    </row>
    <row r="668" spans="1:52" ht="14.45" x14ac:dyDescent="0.3">
      <c r="A668" s="5" t="s">
        <v>7</v>
      </c>
      <c r="B668" s="12" t="s">
        <v>752</v>
      </c>
      <c r="C668" s="5" t="s">
        <v>1359</v>
      </c>
      <c r="D668" s="2" t="s">
        <v>780</v>
      </c>
      <c r="E668" s="2" t="s">
        <v>762</v>
      </c>
      <c r="F668" s="2" t="s">
        <v>16</v>
      </c>
      <c r="G668" s="2" t="s">
        <v>763</v>
      </c>
      <c r="H668" s="2" t="s">
        <v>13</v>
      </c>
      <c r="I668" s="18">
        <v>121984</v>
      </c>
      <c r="J668" s="18">
        <v>294510.69999999995</v>
      </c>
      <c r="K668" s="18">
        <v>256654.2</v>
      </c>
      <c r="L668" s="18">
        <v>37856.5</v>
      </c>
      <c r="M668" s="18"/>
      <c r="N668" s="18">
        <v>32081.78</v>
      </c>
      <c r="O668" s="18"/>
      <c r="P668" s="18"/>
      <c r="Q668" s="18"/>
      <c r="R668" s="18"/>
      <c r="S668" s="18"/>
      <c r="T668" s="18"/>
      <c r="U668" s="18"/>
      <c r="V668" s="18"/>
      <c r="W668" s="18"/>
      <c r="X668" s="18"/>
      <c r="Y668" s="18"/>
      <c r="Z668" s="18">
        <v>5774.72</v>
      </c>
      <c r="AA668" s="18"/>
      <c r="AB668" s="14">
        <f t="shared" si="321"/>
        <v>0</v>
      </c>
      <c r="AC668" s="14">
        <f t="shared" si="322"/>
        <v>0.125</v>
      </c>
      <c r="AD668" s="14">
        <f t="shared" si="323"/>
        <v>0</v>
      </c>
      <c r="AE668" s="14">
        <f t="shared" si="324"/>
        <v>0</v>
      </c>
      <c r="AF668" s="14">
        <f t="shared" si="325"/>
        <v>0</v>
      </c>
      <c r="AG668" s="14">
        <f t="shared" si="326"/>
        <v>0</v>
      </c>
      <c r="AH668" s="14">
        <f t="shared" si="327"/>
        <v>0</v>
      </c>
      <c r="AI668" s="14">
        <f t="shared" si="328"/>
        <v>0</v>
      </c>
      <c r="AJ668" s="14">
        <f t="shared" si="329"/>
        <v>0</v>
      </c>
      <c r="AK668" s="14">
        <f t="shared" si="330"/>
        <v>0</v>
      </c>
      <c r="AL668" s="14">
        <f t="shared" si="331"/>
        <v>0</v>
      </c>
      <c r="AM668" s="14">
        <f t="shared" si="332"/>
        <v>0</v>
      </c>
      <c r="AN668" s="14">
        <f t="shared" si="333"/>
        <v>0</v>
      </c>
      <c r="AO668" s="14">
        <f t="shared" si="334"/>
        <v>0.02</v>
      </c>
      <c r="AP668" s="14">
        <f t="shared" si="335"/>
        <v>0</v>
      </c>
      <c r="AQ668" s="25">
        <f t="shared" si="339"/>
        <v>0.14499999999999999</v>
      </c>
      <c r="AR668" s="27">
        <f t="shared" si="340"/>
        <v>32081.775000000001</v>
      </c>
      <c r="AS668" s="27">
        <f t="shared" si="341"/>
        <v>0</v>
      </c>
      <c r="AT668" s="27">
        <f t="shared" si="342"/>
        <v>5133.0840000000007</v>
      </c>
      <c r="AU668" s="30"/>
      <c r="AV668" s="30"/>
      <c r="AW668" s="30">
        <f t="shared" si="352"/>
        <v>30798.504000000001</v>
      </c>
      <c r="AX668" s="36">
        <f t="shared" si="336"/>
        <v>-32081.775000000001</v>
      </c>
      <c r="AY668" s="36">
        <f t="shared" si="337"/>
        <v>0</v>
      </c>
      <c r="AZ668" s="36">
        <f t="shared" si="338"/>
        <v>25665.42</v>
      </c>
    </row>
    <row r="669" spans="1:52" ht="14.45" x14ac:dyDescent="0.3">
      <c r="A669" s="5" t="s">
        <v>7</v>
      </c>
      <c r="B669" s="12" t="s">
        <v>752</v>
      </c>
      <c r="C669" s="12"/>
      <c r="D669" s="2" t="s">
        <v>781</v>
      </c>
      <c r="E669" s="2" t="s">
        <v>782</v>
      </c>
      <c r="F669" s="2" t="s">
        <v>11</v>
      </c>
      <c r="G669" s="2" t="s">
        <v>483</v>
      </c>
      <c r="H669" s="2" t="s">
        <v>13</v>
      </c>
      <c r="I669" s="18">
        <v>69</v>
      </c>
      <c r="J669" s="18">
        <v>40934.25</v>
      </c>
      <c r="K669" s="18">
        <v>38985</v>
      </c>
      <c r="L669" s="18">
        <v>1949.25</v>
      </c>
      <c r="M669" s="18"/>
      <c r="N669" s="18"/>
      <c r="O669" s="18"/>
      <c r="P669" s="18"/>
      <c r="Q669" s="18"/>
      <c r="R669" s="18"/>
      <c r="S669" s="18"/>
      <c r="T669" s="18">
        <v>1949.25</v>
      </c>
      <c r="U669" s="18"/>
      <c r="V669" s="18"/>
      <c r="W669" s="18"/>
      <c r="X669" s="18"/>
      <c r="Y669" s="18"/>
      <c r="Z669" s="18"/>
      <c r="AA669" s="18"/>
      <c r="AB669" s="14">
        <f t="shared" si="321"/>
        <v>0</v>
      </c>
      <c r="AC669" s="14">
        <f t="shared" si="322"/>
        <v>0</v>
      </c>
      <c r="AD669" s="14">
        <f t="shared" si="323"/>
        <v>0</v>
      </c>
      <c r="AE669" s="14">
        <f t="shared" si="324"/>
        <v>0</v>
      </c>
      <c r="AF669" s="14">
        <f t="shared" si="325"/>
        <v>0</v>
      </c>
      <c r="AG669" s="14">
        <f t="shared" si="326"/>
        <v>0</v>
      </c>
      <c r="AH669" s="14">
        <f t="shared" si="327"/>
        <v>0</v>
      </c>
      <c r="AI669" s="14">
        <f t="shared" si="328"/>
        <v>0.05</v>
      </c>
      <c r="AJ669" s="14">
        <f t="shared" si="329"/>
        <v>0</v>
      </c>
      <c r="AK669" s="14">
        <f t="shared" si="330"/>
        <v>0</v>
      </c>
      <c r="AL669" s="14">
        <f t="shared" si="331"/>
        <v>0</v>
      </c>
      <c r="AM669" s="14">
        <f t="shared" si="332"/>
        <v>0</v>
      </c>
      <c r="AN669" s="14">
        <f t="shared" si="333"/>
        <v>0</v>
      </c>
      <c r="AO669" s="14">
        <f t="shared" si="334"/>
        <v>0</v>
      </c>
      <c r="AP669" s="14">
        <f t="shared" si="335"/>
        <v>0</v>
      </c>
      <c r="AQ669" s="25">
        <f t="shared" si="339"/>
        <v>0.05</v>
      </c>
      <c r="AR669" s="27">
        <f t="shared" si="340"/>
        <v>0</v>
      </c>
      <c r="AS669" s="27">
        <f t="shared" si="341"/>
        <v>1949.25</v>
      </c>
      <c r="AT669" s="27">
        <f t="shared" si="342"/>
        <v>0</v>
      </c>
      <c r="AU669" s="30">
        <f>K669*$AU$2</f>
        <v>2339.1</v>
      </c>
      <c r="AV669" s="30">
        <f>K669*$AV$2</f>
        <v>2339.1</v>
      </c>
      <c r="AW669" s="30"/>
      <c r="AX669" s="36">
        <f t="shared" si="336"/>
        <v>2339.1</v>
      </c>
      <c r="AY669" s="36">
        <f t="shared" si="337"/>
        <v>389.84999999999991</v>
      </c>
      <c r="AZ669" s="36">
        <f t="shared" si="338"/>
        <v>0</v>
      </c>
    </row>
    <row r="670" spans="1:52" ht="14.45" x14ac:dyDescent="0.3">
      <c r="A670" s="5" t="s">
        <v>7</v>
      </c>
      <c r="B670" s="12" t="s">
        <v>752</v>
      </c>
      <c r="C670" s="12" t="s">
        <v>1362</v>
      </c>
      <c r="D670" s="2" t="s">
        <v>700</v>
      </c>
      <c r="E670" s="2" t="s">
        <v>380</v>
      </c>
      <c r="F670" s="2" t="s">
        <v>16</v>
      </c>
      <c r="G670" s="2" t="s">
        <v>381</v>
      </c>
      <c r="H670" s="2" t="s">
        <v>13</v>
      </c>
      <c r="I670" s="18">
        <v>200</v>
      </c>
      <c r="J670" s="18">
        <v>136323</v>
      </c>
      <c r="K670" s="18">
        <v>118800</v>
      </c>
      <c r="L670" s="18">
        <v>17523</v>
      </c>
      <c r="M670" s="18"/>
      <c r="N670" s="18">
        <v>14850</v>
      </c>
      <c r="O670" s="18"/>
      <c r="P670" s="18"/>
      <c r="Q670" s="18"/>
      <c r="R670" s="18"/>
      <c r="S670" s="18"/>
      <c r="T670" s="18"/>
      <c r="U670" s="18"/>
      <c r="V670" s="18"/>
      <c r="W670" s="18"/>
      <c r="X670" s="18"/>
      <c r="Y670" s="18"/>
      <c r="Z670" s="18">
        <v>2673</v>
      </c>
      <c r="AA670" s="18"/>
      <c r="AB670" s="14">
        <f t="shared" si="321"/>
        <v>0</v>
      </c>
      <c r="AC670" s="14">
        <f t="shared" si="322"/>
        <v>0.125</v>
      </c>
      <c r="AD670" s="14">
        <f t="shared" si="323"/>
        <v>0</v>
      </c>
      <c r="AE670" s="14">
        <f t="shared" si="324"/>
        <v>0</v>
      </c>
      <c r="AF670" s="14">
        <f t="shared" si="325"/>
        <v>0</v>
      </c>
      <c r="AG670" s="14">
        <f t="shared" si="326"/>
        <v>0</v>
      </c>
      <c r="AH670" s="14">
        <f t="shared" si="327"/>
        <v>0</v>
      </c>
      <c r="AI670" s="14">
        <f t="shared" si="328"/>
        <v>0</v>
      </c>
      <c r="AJ670" s="14">
        <f t="shared" si="329"/>
        <v>0</v>
      </c>
      <c r="AK670" s="14">
        <f t="shared" si="330"/>
        <v>0</v>
      </c>
      <c r="AL670" s="14">
        <f t="shared" si="331"/>
        <v>0</v>
      </c>
      <c r="AM670" s="14">
        <f t="shared" si="332"/>
        <v>0</v>
      </c>
      <c r="AN670" s="14">
        <f t="shared" si="333"/>
        <v>0</v>
      </c>
      <c r="AO670" s="14">
        <f t="shared" si="334"/>
        <v>0.02</v>
      </c>
      <c r="AP670" s="14">
        <f t="shared" si="335"/>
        <v>0</v>
      </c>
      <c r="AQ670" s="25">
        <f t="shared" si="339"/>
        <v>0.14499999999999999</v>
      </c>
      <c r="AR670" s="27">
        <f t="shared" si="340"/>
        <v>14850</v>
      </c>
      <c r="AS670" s="27">
        <f t="shared" si="341"/>
        <v>0</v>
      </c>
      <c r="AT670" s="27">
        <f t="shared" si="342"/>
        <v>2376</v>
      </c>
      <c r="AU670" s="30"/>
      <c r="AV670" s="30"/>
      <c r="AW670" s="30">
        <f t="shared" ref="AW670:AW673" si="353">K670*$AU$1</f>
        <v>14256</v>
      </c>
      <c r="AX670" s="36">
        <f t="shared" si="336"/>
        <v>-14850</v>
      </c>
      <c r="AY670" s="36">
        <f t="shared" si="337"/>
        <v>0</v>
      </c>
      <c r="AZ670" s="36">
        <f t="shared" si="338"/>
        <v>11880</v>
      </c>
    </row>
    <row r="671" spans="1:52" ht="14.45" x14ac:dyDescent="0.3">
      <c r="A671" s="5" t="s">
        <v>7</v>
      </c>
      <c r="B671" s="12" t="s">
        <v>752</v>
      </c>
      <c r="C671" s="12"/>
      <c r="D671" s="2" t="s">
        <v>783</v>
      </c>
      <c r="E671" s="2" t="s">
        <v>784</v>
      </c>
      <c r="F671" s="2" t="s">
        <v>16</v>
      </c>
      <c r="G671" s="2" t="s">
        <v>17</v>
      </c>
      <c r="H671" s="2" t="s">
        <v>13</v>
      </c>
      <c r="I671" s="18">
        <v>554</v>
      </c>
      <c r="J671" s="18">
        <v>254286</v>
      </c>
      <c r="K671" s="18">
        <v>249300</v>
      </c>
      <c r="L671" s="18">
        <v>4986</v>
      </c>
      <c r="M671" s="18"/>
      <c r="N671" s="18"/>
      <c r="O671" s="18"/>
      <c r="P671" s="18"/>
      <c r="Q671" s="18"/>
      <c r="R671" s="18"/>
      <c r="S671" s="18"/>
      <c r="T671" s="18"/>
      <c r="U671" s="18"/>
      <c r="V671" s="18"/>
      <c r="W671" s="18"/>
      <c r="X671" s="18"/>
      <c r="Y671" s="18"/>
      <c r="Z671" s="18">
        <v>4986</v>
      </c>
      <c r="AA671" s="18"/>
      <c r="AB671" s="14">
        <f t="shared" si="321"/>
        <v>0</v>
      </c>
      <c r="AC671" s="14">
        <f t="shared" si="322"/>
        <v>0</v>
      </c>
      <c r="AD671" s="14">
        <f t="shared" si="323"/>
        <v>0</v>
      </c>
      <c r="AE671" s="14">
        <f t="shared" si="324"/>
        <v>0</v>
      </c>
      <c r="AF671" s="14">
        <f t="shared" si="325"/>
        <v>0</v>
      </c>
      <c r="AG671" s="14">
        <f t="shared" si="326"/>
        <v>0</v>
      </c>
      <c r="AH671" s="14">
        <f t="shared" si="327"/>
        <v>0</v>
      </c>
      <c r="AI671" s="14">
        <f t="shared" si="328"/>
        <v>0</v>
      </c>
      <c r="AJ671" s="14">
        <f t="shared" si="329"/>
        <v>0</v>
      </c>
      <c r="AK671" s="14">
        <f t="shared" si="330"/>
        <v>0</v>
      </c>
      <c r="AL671" s="14">
        <f t="shared" si="331"/>
        <v>0</v>
      </c>
      <c r="AM671" s="14">
        <f t="shared" si="332"/>
        <v>0</v>
      </c>
      <c r="AN671" s="14">
        <f t="shared" si="333"/>
        <v>0</v>
      </c>
      <c r="AO671" s="14">
        <f t="shared" si="334"/>
        <v>0.02</v>
      </c>
      <c r="AP671" s="14">
        <f t="shared" si="335"/>
        <v>0</v>
      </c>
      <c r="AQ671" s="25">
        <f t="shared" si="339"/>
        <v>0.02</v>
      </c>
      <c r="AR671" s="27">
        <f t="shared" si="340"/>
        <v>0</v>
      </c>
      <c r="AS671" s="27">
        <f t="shared" si="341"/>
        <v>0</v>
      </c>
      <c r="AT671" s="27">
        <f t="shared" si="342"/>
        <v>4986</v>
      </c>
      <c r="AU671" s="30"/>
      <c r="AV671" s="30"/>
      <c r="AW671" s="30">
        <f t="shared" si="353"/>
        <v>29916</v>
      </c>
      <c r="AX671" s="36">
        <f t="shared" si="336"/>
        <v>0</v>
      </c>
      <c r="AY671" s="36">
        <f t="shared" si="337"/>
        <v>0</v>
      </c>
      <c r="AZ671" s="36">
        <f t="shared" si="338"/>
        <v>24930</v>
      </c>
    </row>
    <row r="672" spans="1:52" ht="14.45" x14ac:dyDescent="0.3">
      <c r="A672" s="5" t="s">
        <v>7</v>
      </c>
      <c r="B672" s="12" t="s">
        <v>752</v>
      </c>
      <c r="C672" s="12" t="s">
        <v>1362</v>
      </c>
      <c r="D672" s="2" t="s">
        <v>785</v>
      </c>
      <c r="E672" s="2" t="s">
        <v>450</v>
      </c>
      <c r="F672" s="2" t="s">
        <v>16</v>
      </c>
      <c r="G672" s="2" t="s">
        <v>17</v>
      </c>
      <c r="H672" s="2" t="s">
        <v>13</v>
      </c>
      <c r="I672" s="18">
        <v>2775</v>
      </c>
      <c r="J672" s="18">
        <v>4744625.6399999997</v>
      </c>
      <c r="K672" s="18">
        <v>4134750</v>
      </c>
      <c r="L672" s="18">
        <v>609875.64</v>
      </c>
      <c r="M672" s="18"/>
      <c r="N672" s="18">
        <v>516843.75</v>
      </c>
      <c r="O672" s="18"/>
      <c r="P672" s="18"/>
      <c r="Q672" s="18"/>
      <c r="R672" s="18"/>
      <c r="S672" s="18"/>
      <c r="T672" s="18"/>
      <c r="U672" s="18"/>
      <c r="V672" s="18"/>
      <c r="W672" s="18"/>
      <c r="X672" s="18"/>
      <c r="Y672" s="18"/>
      <c r="Z672" s="18">
        <v>93031.89</v>
      </c>
      <c r="AA672" s="18"/>
      <c r="AB672" s="14">
        <f t="shared" si="321"/>
        <v>0</v>
      </c>
      <c r="AC672" s="14">
        <f t="shared" si="322"/>
        <v>0.125</v>
      </c>
      <c r="AD672" s="14">
        <f t="shared" si="323"/>
        <v>0</v>
      </c>
      <c r="AE672" s="14">
        <f t="shared" si="324"/>
        <v>0</v>
      </c>
      <c r="AF672" s="14">
        <f t="shared" si="325"/>
        <v>0</v>
      </c>
      <c r="AG672" s="14">
        <f t="shared" si="326"/>
        <v>0</v>
      </c>
      <c r="AH672" s="14">
        <f t="shared" si="327"/>
        <v>0</v>
      </c>
      <c r="AI672" s="14">
        <f t="shared" si="328"/>
        <v>0</v>
      </c>
      <c r="AJ672" s="14">
        <f t="shared" si="329"/>
        <v>0</v>
      </c>
      <c r="AK672" s="14">
        <f t="shared" si="330"/>
        <v>0</v>
      </c>
      <c r="AL672" s="14">
        <f t="shared" si="331"/>
        <v>0</v>
      </c>
      <c r="AM672" s="14">
        <f t="shared" si="332"/>
        <v>0</v>
      </c>
      <c r="AN672" s="14">
        <f t="shared" si="333"/>
        <v>0</v>
      </c>
      <c r="AO672" s="14">
        <f t="shared" si="334"/>
        <v>0.02</v>
      </c>
      <c r="AP672" s="14">
        <f t="shared" si="335"/>
        <v>0</v>
      </c>
      <c r="AQ672" s="25">
        <f t="shared" si="339"/>
        <v>0.14499999999999999</v>
      </c>
      <c r="AR672" s="27">
        <f t="shared" si="340"/>
        <v>516843.75</v>
      </c>
      <c r="AS672" s="27">
        <f t="shared" si="341"/>
        <v>0</v>
      </c>
      <c r="AT672" s="27">
        <f t="shared" si="342"/>
        <v>82695</v>
      </c>
      <c r="AU672" s="30"/>
      <c r="AV672" s="30"/>
      <c r="AW672" s="30">
        <f t="shared" si="353"/>
        <v>496170</v>
      </c>
      <c r="AX672" s="36">
        <f t="shared" si="336"/>
        <v>-516843.75</v>
      </c>
      <c r="AY672" s="36">
        <f t="shared" si="337"/>
        <v>0</v>
      </c>
      <c r="AZ672" s="36">
        <f t="shared" si="338"/>
        <v>413475</v>
      </c>
    </row>
    <row r="673" spans="1:52" ht="14.45" x14ac:dyDescent="0.3">
      <c r="A673" s="5" t="s">
        <v>7</v>
      </c>
      <c r="B673" s="12" t="s">
        <v>752</v>
      </c>
      <c r="C673" s="12" t="s">
        <v>1362</v>
      </c>
      <c r="D673" s="2" t="s">
        <v>786</v>
      </c>
      <c r="E673" s="2" t="s">
        <v>456</v>
      </c>
      <c r="F673" s="2" t="s">
        <v>16</v>
      </c>
      <c r="G673" s="2" t="s">
        <v>457</v>
      </c>
      <c r="H673" s="2" t="s">
        <v>13</v>
      </c>
      <c r="I673" s="18">
        <v>1225</v>
      </c>
      <c r="J673" s="18">
        <v>948839.07000000007</v>
      </c>
      <c r="K673" s="18">
        <v>826875</v>
      </c>
      <c r="L673" s="18">
        <v>121964.07</v>
      </c>
      <c r="M673" s="18"/>
      <c r="N673" s="18">
        <v>103359.38</v>
      </c>
      <c r="O673" s="18"/>
      <c r="P673" s="18"/>
      <c r="Q673" s="18"/>
      <c r="R673" s="18"/>
      <c r="S673" s="18"/>
      <c r="T673" s="18"/>
      <c r="U673" s="18"/>
      <c r="V673" s="18"/>
      <c r="W673" s="18"/>
      <c r="X673" s="18"/>
      <c r="Y673" s="18"/>
      <c r="Z673" s="18">
        <v>18604.690000000002</v>
      </c>
      <c r="AA673" s="18"/>
      <c r="AB673" s="14">
        <f t="shared" si="321"/>
        <v>0</v>
      </c>
      <c r="AC673" s="14">
        <f t="shared" si="322"/>
        <v>0.125</v>
      </c>
      <c r="AD673" s="14">
        <f t="shared" si="323"/>
        <v>0</v>
      </c>
      <c r="AE673" s="14">
        <f t="shared" si="324"/>
        <v>0</v>
      </c>
      <c r="AF673" s="14">
        <f t="shared" si="325"/>
        <v>0</v>
      </c>
      <c r="AG673" s="14">
        <f t="shared" si="326"/>
        <v>0</v>
      </c>
      <c r="AH673" s="14">
        <f t="shared" si="327"/>
        <v>0</v>
      </c>
      <c r="AI673" s="14">
        <f t="shared" si="328"/>
        <v>0</v>
      </c>
      <c r="AJ673" s="14">
        <f t="shared" si="329"/>
        <v>0</v>
      </c>
      <c r="AK673" s="14">
        <f t="shared" si="330"/>
        <v>0</v>
      </c>
      <c r="AL673" s="14">
        <f t="shared" si="331"/>
        <v>0</v>
      </c>
      <c r="AM673" s="14">
        <f t="shared" si="332"/>
        <v>0</v>
      </c>
      <c r="AN673" s="14">
        <f t="shared" si="333"/>
        <v>0</v>
      </c>
      <c r="AO673" s="14">
        <f t="shared" si="334"/>
        <v>0.02</v>
      </c>
      <c r="AP673" s="14">
        <f t="shared" si="335"/>
        <v>0</v>
      </c>
      <c r="AQ673" s="25">
        <f t="shared" si="339"/>
        <v>0.14499999999999999</v>
      </c>
      <c r="AR673" s="27">
        <f t="shared" si="340"/>
        <v>103359.375</v>
      </c>
      <c r="AS673" s="27">
        <f t="shared" si="341"/>
        <v>0</v>
      </c>
      <c r="AT673" s="27">
        <f t="shared" si="342"/>
        <v>16537.5</v>
      </c>
      <c r="AU673" s="30"/>
      <c r="AV673" s="30"/>
      <c r="AW673" s="30">
        <f t="shared" si="353"/>
        <v>99225</v>
      </c>
      <c r="AX673" s="36">
        <f t="shared" si="336"/>
        <v>-103359.375</v>
      </c>
      <c r="AY673" s="36">
        <f t="shared" si="337"/>
        <v>0</v>
      </c>
      <c r="AZ673" s="36">
        <f t="shared" si="338"/>
        <v>82687.5</v>
      </c>
    </row>
    <row r="674" spans="1:52" ht="14.45" x14ac:dyDescent="0.3">
      <c r="A674" s="5" t="s">
        <v>7</v>
      </c>
      <c r="B674" s="12" t="s">
        <v>752</v>
      </c>
      <c r="C674" s="12"/>
      <c r="D674" s="2" t="s">
        <v>736</v>
      </c>
      <c r="E674" s="2" t="s">
        <v>778</v>
      </c>
      <c r="F674" s="2" t="s">
        <v>11</v>
      </c>
      <c r="G674" s="2" t="s">
        <v>483</v>
      </c>
      <c r="H674" s="2" t="s">
        <v>13</v>
      </c>
      <c r="I674" s="18">
        <v>220</v>
      </c>
      <c r="J674" s="18">
        <v>107848.13</v>
      </c>
      <c r="K674" s="18">
        <v>91300</v>
      </c>
      <c r="L674" s="18">
        <v>16548.129999999997</v>
      </c>
      <c r="M674" s="18"/>
      <c r="N674" s="18">
        <v>11412.5</v>
      </c>
      <c r="O674" s="18"/>
      <c r="P674" s="18"/>
      <c r="Q674" s="18"/>
      <c r="R674" s="18"/>
      <c r="S674" s="18"/>
      <c r="T674" s="18">
        <v>5135.63</v>
      </c>
      <c r="U674" s="18"/>
      <c r="V674" s="18"/>
      <c r="W674" s="18"/>
      <c r="X674" s="18"/>
      <c r="Y674" s="18"/>
      <c r="Z674" s="18"/>
      <c r="AA674" s="18"/>
      <c r="AB674" s="14">
        <f t="shared" si="321"/>
        <v>0</v>
      </c>
      <c r="AC674" s="14">
        <f t="shared" si="322"/>
        <v>0.125</v>
      </c>
      <c r="AD674" s="14">
        <f t="shared" si="323"/>
        <v>0</v>
      </c>
      <c r="AE674" s="14">
        <f t="shared" si="324"/>
        <v>0</v>
      </c>
      <c r="AF674" s="14">
        <f t="shared" si="325"/>
        <v>0</v>
      </c>
      <c r="AG674" s="14">
        <f t="shared" si="326"/>
        <v>0</v>
      </c>
      <c r="AH674" s="14">
        <f t="shared" si="327"/>
        <v>0</v>
      </c>
      <c r="AI674" s="14">
        <f t="shared" si="328"/>
        <v>0.05</v>
      </c>
      <c r="AJ674" s="14">
        <f t="shared" si="329"/>
        <v>0</v>
      </c>
      <c r="AK674" s="14">
        <f t="shared" si="330"/>
        <v>0</v>
      </c>
      <c r="AL674" s="14">
        <f t="shared" si="331"/>
        <v>0</v>
      </c>
      <c r="AM674" s="14">
        <f t="shared" si="332"/>
        <v>0</v>
      </c>
      <c r="AN674" s="14">
        <f t="shared" si="333"/>
        <v>0</v>
      </c>
      <c r="AO674" s="14">
        <f t="shared" si="334"/>
        <v>0</v>
      </c>
      <c r="AP674" s="14">
        <f t="shared" si="335"/>
        <v>0</v>
      </c>
      <c r="AQ674" s="25">
        <f t="shared" si="339"/>
        <v>0.17499999999999999</v>
      </c>
      <c r="AR674" s="27">
        <f t="shared" si="340"/>
        <v>11412.5</v>
      </c>
      <c r="AS674" s="27">
        <f t="shared" si="341"/>
        <v>4565</v>
      </c>
      <c r="AT674" s="27">
        <f t="shared" si="342"/>
        <v>0</v>
      </c>
      <c r="AU674" s="30">
        <f t="shared" ref="AU674:AU680" si="354">K674*$AU$2</f>
        <v>5478</v>
      </c>
      <c r="AV674" s="30">
        <f t="shared" ref="AV674:AV680" si="355">K674*$AV$2</f>
        <v>5478</v>
      </c>
      <c r="AW674" s="30"/>
      <c r="AX674" s="36">
        <f t="shared" si="336"/>
        <v>-5934.5</v>
      </c>
      <c r="AY674" s="36">
        <f t="shared" si="337"/>
        <v>913</v>
      </c>
      <c r="AZ674" s="36">
        <f t="shared" si="338"/>
        <v>0</v>
      </c>
    </row>
    <row r="675" spans="1:52" ht="14.45" x14ac:dyDescent="0.3">
      <c r="A675" s="84" t="s">
        <v>7</v>
      </c>
      <c r="B675" s="12" t="s">
        <v>752</v>
      </c>
      <c r="C675" s="12"/>
      <c r="D675" s="2" t="s">
        <v>495</v>
      </c>
      <c r="E675" s="2" t="s">
        <v>758</v>
      </c>
      <c r="F675" s="2" t="s">
        <v>11</v>
      </c>
      <c r="G675" s="2" t="s">
        <v>483</v>
      </c>
      <c r="H675" s="2" t="s">
        <v>13</v>
      </c>
      <c r="I675" s="18">
        <v>8000</v>
      </c>
      <c r="J675" s="18">
        <v>130200</v>
      </c>
      <c r="K675" s="18">
        <v>124000</v>
      </c>
      <c r="L675" s="18">
        <v>6200</v>
      </c>
      <c r="M675" s="18"/>
      <c r="N675" s="18"/>
      <c r="O675" s="18"/>
      <c r="P675" s="18"/>
      <c r="Q675" s="18"/>
      <c r="R675" s="18"/>
      <c r="S675" s="18"/>
      <c r="T675" s="18">
        <v>6200</v>
      </c>
      <c r="U675" s="18"/>
      <c r="V675" s="18"/>
      <c r="W675" s="18"/>
      <c r="X675" s="18"/>
      <c r="Y675" s="18"/>
      <c r="Z675" s="18"/>
      <c r="AA675" s="18"/>
      <c r="AB675" s="14">
        <f t="shared" si="321"/>
        <v>0</v>
      </c>
      <c r="AC675" s="14">
        <f t="shared" si="322"/>
        <v>0</v>
      </c>
      <c r="AD675" s="14">
        <f t="shared" si="323"/>
        <v>0</v>
      </c>
      <c r="AE675" s="14">
        <f t="shared" si="324"/>
        <v>0</v>
      </c>
      <c r="AF675" s="14">
        <f t="shared" si="325"/>
        <v>0</v>
      </c>
      <c r="AG675" s="14">
        <f t="shared" si="326"/>
        <v>0</v>
      </c>
      <c r="AH675" s="14">
        <f t="shared" si="327"/>
        <v>0</v>
      </c>
      <c r="AI675" s="14">
        <f t="shared" si="328"/>
        <v>0.05</v>
      </c>
      <c r="AJ675" s="14">
        <f t="shared" si="329"/>
        <v>0</v>
      </c>
      <c r="AK675" s="14">
        <f t="shared" si="330"/>
        <v>0</v>
      </c>
      <c r="AL675" s="14">
        <f t="shared" si="331"/>
        <v>0</v>
      </c>
      <c r="AM675" s="14">
        <f t="shared" si="332"/>
        <v>0</v>
      </c>
      <c r="AN675" s="14">
        <f t="shared" si="333"/>
        <v>0</v>
      </c>
      <c r="AO675" s="14">
        <f t="shared" si="334"/>
        <v>0</v>
      </c>
      <c r="AP675" s="14">
        <f t="shared" si="335"/>
        <v>0</v>
      </c>
      <c r="AQ675" s="25">
        <f t="shared" si="339"/>
        <v>0.05</v>
      </c>
      <c r="AR675" s="27">
        <f t="shared" si="340"/>
        <v>0</v>
      </c>
      <c r="AS675" s="27">
        <f t="shared" si="341"/>
        <v>6200</v>
      </c>
      <c r="AT675" s="27">
        <f t="shared" si="342"/>
        <v>0</v>
      </c>
      <c r="AU675" s="30">
        <f t="shared" si="354"/>
        <v>7440</v>
      </c>
      <c r="AV675" s="30">
        <f t="shared" si="355"/>
        <v>7440</v>
      </c>
      <c r="AW675" s="30"/>
      <c r="AX675" s="36">
        <f t="shared" si="336"/>
        <v>7440</v>
      </c>
      <c r="AY675" s="36">
        <f t="shared" si="337"/>
        <v>1240</v>
      </c>
      <c r="AZ675" s="36">
        <f t="shared" si="338"/>
        <v>0</v>
      </c>
    </row>
    <row r="676" spans="1:52" ht="14.45" x14ac:dyDescent="0.3">
      <c r="A676" s="5" t="s">
        <v>7</v>
      </c>
      <c r="B676" s="12" t="s">
        <v>752</v>
      </c>
      <c r="C676" s="5" t="s">
        <v>1359</v>
      </c>
      <c r="D676" s="2" t="s">
        <v>787</v>
      </c>
      <c r="E676" s="2" t="s">
        <v>766</v>
      </c>
      <c r="F676" s="2" t="s">
        <v>11</v>
      </c>
      <c r="G676" s="2" t="s">
        <v>483</v>
      </c>
      <c r="H676" s="2" t="s">
        <v>13</v>
      </c>
      <c r="I676" s="18">
        <v>500</v>
      </c>
      <c r="J676" s="18">
        <v>12632.55</v>
      </c>
      <c r="K676" s="18">
        <v>11350</v>
      </c>
      <c r="L676" s="18">
        <v>1282.55</v>
      </c>
      <c r="M676" s="18">
        <v>681</v>
      </c>
      <c r="N676" s="18"/>
      <c r="O676" s="18"/>
      <c r="P676" s="18"/>
      <c r="Q676" s="18"/>
      <c r="R676" s="18"/>
      <c r="S676" s="18"/>
      <c r="T676" s="18">
        <v>601.54999999999995</v>
      </c>
      <c r="U676" s="18"/>
      <c r="V676" s="18"/>
      <c r="W676" s="18"/>
      <c r="X676" s="18"/>
      <c r="Y676" s="18"/>
      <c r="Z676" s="18"/>
      <c r="AA676" s="18"/>
      <c r="AB676" s="14">
        <f t="shared" si="321"/>
        <v>0.06</v>
      </c>
      <c r="AC676" s="14">
        <f t="shared" si="322"/>
        <v>0</v>
      </c>
      <c r="AD676" s="14">
        <f t="shared" si="323"/>
        <v>0</v>
      </c>
      <c r="AE676" s="14">
        <f t="shared" si="324"/>
        <v>0</v>
      </c>
      <c r="AF676" s="14">
        <f t="shared" si="325"/>
        <v>0</v>
      </c>
      <c r="AG676" s="14">
        <f t="shared" si="326"/>
        <v>0</v>
      </c>
      <c r="AH676" s="14">
        <f t="shared" si="327"/>
        <v>0</v>
      </c>
      <c r="AI676" s="14">
        <f t="shared" si="328"/>
        <v>0.05</v>
      </c>
      <c r="AJ676" s="14">
        <f t="shared" si="329"/>
        <v>0</v>
      </c>
      <c r="AK676" s="14">
        <f t="shared" si="330"/>
        <v>0</v>
      </c>
      <c r="AL676" s="14">
        <f t="shared" si="331"/>
        <v>0</v>
      </c>
      <c r="AM676" s="14">
        <f t="shared" si="332"/>
        <v>0</v>
      </c>
      <c r="AN676" s="14">
        <f t="shared" si="333"/>
        <v>0</v>
      </c>
      <c r="AO676" s="14">
        <f t="shared" si="334"/>
        <v>0</v>
      </c>
      <c r="AP676" s="14">
        <f t="shared" si="335"/>
        <v>0</v>
      </c>
      <c r="AQ676" s="25">
        <f t="shared" si="339"/>
        <v>0.11</v>
      </c>
      <c r="AR676" s="27">
        <f t="shared" si="340"/>
        <v>681</v>
      </c>
      <c r="AS676" s="27">
        <f t="shared" si="341"/>
        <v>567.5</v>
      </c>
      <c r="AT676" s="27">
        <f t="shared" si="342"/>
        <v>0</v>
      </c>
      <c r="AU676" s="30">
        <f t="shared" si="354"/>
        <v>681</v>
      </c>
      <c r="AV676" s="30">
        <f t="shared" si="355"/>
        <v>681</v>
      </c>
      <c r="AW676" s="30"/>
      <c r="AX676" s="36">
        <f t="shared" si="336"/>
        <v>0</v>
      </c>
      <c r="AY676" s="36">
        <f t="shared" si="337"/>
        <v>113.5</v>
      </c>
      <c r="AZ676" s="36">
        <f t="shared" si="338"/>
        <v>0</v>
      </c>
    </row>
    <row r="677" spans="1:52" ht="14.45" x14ac:dyDescent="0.3">
      <c r="A677" s="5" t="s">
        <v>7</v>
      </c>
      <c r="B677" s="12" t="s">
        <v>752</v>
      </c>
      <c r="C677" s="5" t="s">
        <v>1359</v>
      </c>
      <c r="D677" s="2" t="s">
        <v>788</v>
      </c>
      <c r="E677" s="2" t="s">
        <v>766</v>
      </c>
      <c r="F677" s="2" t="s">
        <v>11</v>
      </c>
      <c r="G677" s="2" t="s">
        <v>483</v>
      </c>
      <c r="H677" s="2" t="s">
        <v>13</v>
      </c>
      <c r="I677" s="18">
        <v>1280</v>
      </c>
      <c r="J677" s="18">
        <v>28492.799999999999</v>
      </c>
      <c r="K677" s="18">
        <v>25600</v>
      </c>
      <c r="L677" s="18">
        <v>2892.7999999999997</v>
      </c>
      <c r="M677" s="18">
        <v>1536</v>
      </c>
      <c r="N677" s="18"/>
      <c r="O677" s="18"/>
      <c r="P677" s="18"/>
      <c r="Q677" s="18"/>
      <c r="R677" s="18"/>
      <c r="S677" s="18"/>
      <c r="T677" s="18">
        <v>1356.8</v>
      </c>
      <c r="U677" s="18"/>
      <c r="V677" s="18"/>
      <c r="W677" s="18"/>
      <c r="X677" s="18"/>
      <c r="Y677" s="18"/>
      <c r="Z677" s="18"/>
      <c r="AA677" s="18"/>
      <c r="AB677" s="14">
        <f t="shared" si="321"/>
        <v>0.06</v>
      </c>
      <c r="AC677" s="14">
        <f t="shared" si="322"/>
        <v>0</v>
      </c>
      <c r="AD677" s="14">
        <f t="shared" si="323"/>
        <v>0</v>
      </c>
      <c r="AE677" s="14">
        <f t="shared" si="324"/>
        <v>0</v>
      </c>
      <c r="AF677" s="14">
        <f t="shared" si="325"/>
        <v>0</v>
      </c>
      <c r="AG677" s="14">
        <f t="shared" si="326"/>
        <v>0</v>
      </c>
      <c r="AH677" s="14">
        <f t="shared" si="327"/>
        <v>0</v>
      </c>
      <c r="AI677" s="14">
        <f t="shared" si="328"/>
        <v>0.05</v>
      </c>
      <c r="AJ677" s="14">
        <f t="shared" si="329"/>
        <v>0</v>
      </c>
      <c r="AK677" s="14">
        <f t="shared" si="330"/>
        <v>0</v>
      </c>
      <c r="AL677" s="14">
        <f t="shared" si="331"/>
        <v>0</v>
      </c>
      <c r="AM677" s="14">
        <f t="shared" si="332"/>
        <v>0</v>
      </c>
      <c r="AN677" s="14">
        <f t="shared" si="333"/>
        <v>0</v>
      </c>
      <c r="AO677" s="14">
        <f t="shared" si="334"/>
        <v>0</v>
      </c>
      <c r="AP677" s="14">
        <f t="shared" si="335"/>
        <v>0</v>
      </c>
      <c r="AQ677" s="25">
        <f t="shared" si="339"/>
        <v>0.11</v>
      </c>
      <c r="AR677" s="27">
        <f t="shared" si="340"/>
        <v>1536</v>
      </c>
      <c r="AS677" s="27">
        <f t="shared" si="341"/>
        <v>1280</v>
      </c>
      <c r="AT677" s="27">
        <f t="shared" si="342"/>
        <v>0</v>
      </c>
      <c r="AU677" s="30">
        <f t="shared" si="354"/>
        <v>1536</v>
      </c>
      <c r="AV677" s="30">
        <f t="shared" si="355"/>
        <v>1536</v>
      </c>
      <c r="AW677" s="30"/>
      <c r="AX677" s="36">
        <f t="shared" si="336"/>
        <v>0</v>
      </c>
      <c r="AY677" s="36">
        <f t="shared" si="337"/>
        <v>256</v>
      </c>
      <c r="AZ677" s="36">
        <f t="shared" si="338"/>
        <v>0</v>
      </c>
    </row>
    <row r="678" spans="1:52" ht="14.45" x14ac:dyDescent="0.3">
      <c r="A678" s="5" t="s">
        <v>7</v>
      </c>
      <c r="B678" s="12" t="s">
        <v>752</v>
      </c>
      <c r="C678" s="12"/>
      <c r="D678" s="2" t="s">
        <v>789</v>
      </c>
      <c r="E678" s="2" t="s">
        <v>790</v>
      </c>
      <c r="F678" s="2" t="s">
        <v>11</v>
      </c>
      <c r="G678" s="2" t="s">
        <v>483</v>
      </c>
      <c r="H678" s="2" t="s">
        <v>13</v>
      </c>
      <c r="I678" s="18">
        <v>48.6</v>
      </c>
      <c r="J678" s="18">
        <v>8955.77</v>
      </c>
      <c r="K678" s="18">
        <v>7581.6</v>
      </c>
      <c r="L678" s="18">
        <v>1374.17</v>
      </c>
      <c r="M678" s="18"/>
      <c r="N678" s="18">
        <v>947.7</v>
      </c>
      <c r="O678" s="18"/>
      <c r="P678" s="18"/>
      <c r="Q678" s="18"/>
      <c r="R678" s="18"/>
      <c r="S678" s="18"/>
      <c r="T678" s="18">
        <v>426.47</v>
      </c>
      <c r="U678" s="18"/>
      <c r="V678" s="18"/>
      <c r="W678" s="18"/>
      <c r="X678" s="18"/>
      <c r="Y678" s="18"/>
      <c r="Z678" s="18"/>
      <c r="AA678" s="18"/>
      <c r="AB678" s="14">
        <f t="shared" si="321"/>
        <v>0</v>
      </c>
      <c r="AC678" s="14">
        <f t="shared" si="322"/>
        <v>0.125</v>
      </c>
      <c r="AD678" s="14">
        <f t="shared" si="323"/>
        <v>0</v>
      </c>
      <c r="AE678" s="14">
        <f t="shared" si="324"/>
        <v>0</v>
      </c>
      <c r="AF678" s="14">
        <f t="shared" si="325"/>
        <v>0</v>
      </c>
      <c r="AG678" s="14">
        <f t="shared" si="326"/>
        <v>0</v>
      </c>
      <c r="AH678" s="14">
        <f t="shared" si="327"/>
        <v>0</v>
      </c>
      <c r="AI678" s="14">
        <f t="shared" si="328"/>
        <v>0.05</v>
      </c>
      <c r="AJ678" s="14">
        <f t="shared" si="329"/>
        <v>0</v>
      </c>
      <c r="AK678" s="14">
        <f t="shared" si="330"/>
        <v>0</v>
      </c>
      <c r="AL678" s="14">
        <f t="shared" si="331"/>
        <v>0</v>
      </c>
      <c r="AM678" s="14">
        <f t="shared" si="332"/>
        <v>0</v>
      </c>
      <c r="AN678" s="14">
        <f t="shared" si="333"/>
        <v>0</v>
      </c>
      <c r="AO678" s="14">
        <f t="shared" si="334"/>
        <v>0</v>
      </c>
      <c r="AP678" s="14">
        <f t="shared" si="335"/>
        <v>0</v>
      </c>
      <c r="AQ678" s="25">
        <f t="shared" si="339"/>
        <v>0.17499999999999999</v>
      </c>
      <c r="AR678" s="27">
        <f t="shared" si="340"/>
        <v>947.7</v>
      </c>
      <c r="AS678" s="27">
        <f t="shared" si="341"/>
        <v>379.08000000000004</v>
      </c>
      <c r="AT678" s="27">
        <f t="shared" si="342"/>
        <v>0</v>
      </c>
      <c r="AU678" s="30">
        <f t="shared" si="354"/>
        <v>454.89600000000002</v>
      </c>
      <c r="AV678" s="30">
        <f t="shared" si="355"/>
        <v>454.89600000000002</v>
      </c>
      <c r="AW678" s="30"/>
      <c r="AX678" s="36">
        <f t="shared" si="336"/>
        <v>-492.80400000000003</v>
      </c>
      <c r="AY678" s="36">
        <f t="shared" si="337"/>
        <v>75.815999999999974</v>
      </c>
      <c r="AZ678" s="36">
        <f t="shared" si="338"/>
        <v>0</v>
      </c>
    </row>
    <row r="679" spans="1:52" ht="14.45" x14ac:dyDescent="0.3">
      <c r="A679" s="5" t="s">
        <v>7</v>
      </c>
      <c r="B679" s="12" t="s">
        <v>752</v>
      </c>
      <c r="C679" s="12"/>
      <c r="D679" s="2" t="s">
        <v>791</v>
      </c>
      <c r="E679" s="2" t="s">
        <v>790</v>
      </c>
      <c r="F679" s="2" t="s">
        <v>11</v>
      </c>
      <c r="G679" s="2" t="s">
        <v>483</v>
      </c>
      <c r="H679" s="2" t="s">
        <v>13</v>
      </c>
      <c r="I679" s="18">
        <v>294.89999999999998</v>
      </c>
      <c r="J679" s="18">
        <v>54342.700000000004</v>
      </c>
      <c r="K679" s="18">
        <v>46004.4</v>
      </c>
      <c r="L679" s="18">
        <v>8338.2999999999993</v>
      </c>
      <c r="M679" s="18"/>
      <c r="N679" s="18">
        <v>5750.55</v>
      </c>
      <c r="O679" s="18"/>
      <c r="P679" s="18"/>
      <c r="Q679" s="18"/>
      <c r="R679" s="18"/>
      <c r="S679" s="18"/>
      <c r="T679" s="18">
        <v>2587.75</v>
      </c>
      <c r="U679" s="18"/>
      <c r="V679" s="18"/>
      <c r="W679" s="18"/>
      <c r="X679" s="18"/>
      <c r="Y679" s="18"/>
      <c r="Z679" s="18"/>
      <c r="AA679" s="18"/>
      <c r="AB679" s="14">
        <f t="shared" si="321"/>
        <v>0</v>
      </c>
      <c r="AC679" s="14">
        <f t="shared" si="322"/>
        <v>0.125</v>
      </c>
      <c r="AD679" s="14">
        <f t="shared" si="323"/>
        <v>0</v>
      </c>
      <c r="AE679" s="14">
        <f t="shared" si="324"/>
        <v>0</v>
      </c>
      <c r="AF679" s="14">
        <f t="shared" si="325"/>
        <v>0</v>
      </c>
      <c r="AG679" s="14">
        <f t="shared" si="326"/>
        <v>0</v>
      </c>
      <c r="AH679" s="14">
        <f t="shared" si="327"/>
        <v>0</v>
      </c>
      <c r="AI679" s="14">
        <f t="shared" si="328"/>
        <v>0.05</v>
      </c>
      <c r="AJ679" s="14">
        <f t="shared" si="329"/>
        <v>0</v>
      </c>
      <c r="AK679" s="14">
        <f t="shared" si="330"/>
        <v>0</v>
      </c>
      <c r="AL679" s="14">
        <f t="shared" si="331"/>
        <v>0</v>
      </c>
      <c r="AM679" s="14">
        <f t="shared" si="332"/>
        <v>0</v>
      </c>
      <c r="AN679" s="14">
        <f t="shared" si="333"/>
        <v>0</v>
      </c>
      <c r="AO679" s="14">
        <f t="shared" si="334"/>
        <v>0</v>
      </c>
      <c r="AP679" s="14">
        <f t="shared" si="335"/>
        <v>0</v>
      </c>
      <c r="AQ679" s="25">
        <f t="shared" si="339"/>
        <v>0.17499999999999999</v>
      </c>
      <c r="AR679" s="27">
        <f t="shared" si="340"/>
        <v>5750.55</v>
      </c>
      <c r="AS679" s="27">
        <f t="shared" si="341"/>
        <v>2300.2200000000003</v>
      </c>
      <c r="AT679" s="27">
        <f t="shared" si="342"/>
        <v>0</v>
      </c>
      <c r="AU679" s="30">
        <f t="shared" si="354"/>
        <v>2760.2640000000001</v>
      </c>
      <c r="AV679" s="30">
        <f t="shared" si="355"/>
        <v>2760.2640000000001</v>
      </c>
      <c r="AW679" s="30"/>
      <c r="AX679" s="36">
        <f t="shared" si="336"/>
        <v>-2990.2860000000001</v>
      </c>
      <c r="AY679" s="36">
        <f t="shared" si="337"/>
        <v>460.04399999999987</v>
      </c>
      <c r="AZ679" s="36">
        <f t="shared" si="338"/>
        <v>0</v>
      </c>
    </row>
    <row r="680" spans="1:52" ht="14.45" x14ac:dyDescent="0.3">
      <c r="A680" s="5" t="s">
        <v>7</v>
      </c>
      <c r="B680" s="12" t="s">
        <v>752</v>
      </c>
      <c r="C680" s="12"/>
      <c r="D680" s="2" t="s">
        <v>792</v>
      </c>
      <c r="E680" s="2" t="s">
        <v>790</v>
      </c>
      <c r="F680" s="2" t="s">
        <v>11</v>
      </c>
      <c r="G680" s="2" t="s">
        <v>483</v>
      </c>
      <c r="H680" s="2" t="s">
        <v>13</v>
      </c>
      <c r="I680" s="18">
        <v>719</v>
      </c>
      <c r="J680" s="18">
        <v>132493.72999999998</v>
      </c>
      <c r="K680" s="18">
        <v>112164</v>
      </c>
      <c r="L680" s="18">
        <v>20329.73</v>
      </c>
      <c r="M680" s="18"/>
      <c r="N680" s="18">
        <v>14020.5</v>
      </c>
      <c r="O680" s="18"/>
      <c r="P680" s="18"/>
      <c r="Q680" s="18"/>
      <c r="R680" s="18"/>
      <c r="S680" s="18"/>
      <c r="T680" s="18">
        <v>6309.23</v>
      </c>
      <c r="U680" s="18"/>
      <c r="V680" s="18"/>
      <c r="W680" s="18"/>
      <c r="X680" s="18"/>
      <c r="Y680" s="18"/>
      <c r="Z680" s="18"/>
      <c r="AA680" s="18"/>
      <c r="AB680" s="14">
        <f t="shared" si="321"/>
        <v>0</v>
      </c>
      <c r="AC680" s="14">
        <f t="shared" si="322"/>
        <v>0.125</v>
      </c>
      <c r="AD680" s="14">
        <f t="shared" si="323"/>
        <v>0</v>
      </c>
      <c r="AE680" s="14">
        <f t="shared" si="324"/>
        <v>0</v>
      </c>
      <c r="AF680" s="14">
        <f t="shared" si="325"/>
        <v>0</v>
      </c>
      <c r="AG680" s="14">
        <f t="shared" si="326"/>
        <v>0</v>
      </c>
      <c r="AH680" s="14">
        <f t="shared" si="327"/>
        <v>0</v>
      </c>
      <c r="AI680" s="14">
        <f t="shared" si="328"/>
        <v>0.05</v>
      </c>
      <c r="AJ680" s="14">
        <f t="shared" si="329"/>
        <v>0</v>
      </c>
      <c r="AK680" s="14">
        <f t="shared" si="330"/>
        <v>0</v>
      </c>
      <c r="AL680" s="14">
        <f t="shared" si="331"/>
        <v>0</v>
      </c>
      <c r="AM680" s="14">
        <f t="shared" si="332"/>
        <v>0</v>
      </c>
      <c r="AN680" s="14">
        <f t="shared" si="333"/>
        <v>0</v>
      </c>
      <c r="AO680" s="14">
        <f t="shared" si="334"/>
        <v>0</v>
      </c>
      <c r="AP680" s="14">
        <f t="shared" si="335"/>
        <v>0</v>
      </c>
      <c r="AQ680" s="25">
        <f t="shared" si="339"/>
        <v>0.17499999999999999</v>
      </c>
      <c r="AR680" s="27">
        <f t="shared" si="340"/>
        <v>14020.5</v>
      </c>
      <c r="AS680" s="27">
        <f t="shared" si="341"/>
        <v>5608.2000000000007</v>
      </c>
      <c r="AT680" s="27">
        <f t="shared" si="342"/>
        <v>0</v>
      </c>
      <c r="AU680" s="30">
        <f t="shared" si="354"/>
        <v>6729.84</v>
      </c>
      <c r="AV680" s="30">
        <f t="shared" si="355"/>
        <v>6729.84</v>
      </c>
      <c r="AW680" s="30"/>
      <c r="AX680" s="36">
        <f t="shared" si="336"/>
        <v>-7290.66</v>
      </c>
      <c r="AY680" s="36">
        <f t="shared" si="337"/>
        <v>1121.6399999999994</v>
      </c>
      <c r="AZ680" s="36">
        <f t="shared" si="338"/>
        <v>0</v>
      </c>
    </row>
    <row r="681" spans="1:52" ht="14.45" x14ac:dyDescent="0.3">
      <c r="A681" s="5" t="s">
        <v>7</v>
      </c>
      <c r="B681" s="12" t="s">
        <v>752</v>
      </c>
      <c r="C681" s="12"/>
      <c r="D681" s="2" t="s">
        <v>793</v>
      </c>
      <c r="E681" s="2" t="s">
        <v>794</v>
      </c>
      <c r="F681" s="2" t="s">
        <v>16</v>
      </c>
      <c r="G681" s="2" t="s">
        <v>501</v>
      </c>
      <c r="H681" s="2" t="s">
        <v>13</v>
      </c>
      <c r="I681" s="18">
        <v>6105</v>
      </c>
      <c r="J681" s="18">
        <v>388804.59000000008</v>
      </c>
      <c r="K681" s="18">
        <v>338827.5</v>
      </c>
      <c r="L681" s="18">
        <v>49977.090000000004</v>
      </c>
      <c r="M681" s="18"/>
      <c r="N681" s="18">
        <v>42353.46</v>
      </c>
      <c r="O681" s="18"/>
      <c r="P681" s="18"/>
      <c r="Q681" s="18"/>
      <c r="R681" s="18"/>
      <c r="S681" s="18"/>
      <c r="T681" s="18"/>
      <c r="U681" s="18"/>
      <c r="V681" s="18"/>
      <c r="W681" s="18"/>
      <c r="X681" s="18"/>
      <c r="Y681" s="18"/>
      <c r="Z681" s="18">
        <v>7623.630000000001</v>
      </c>
      <c r="AA681" s="18"/>
      <c r="AB681" s="14">
        <f t="shared" si="321"/>
        <v>0</v>
      </c>
      <c r="AC681" s="14">
        <f t="shared" si="322"/>
        <v>0.125</v>
      </c>
      <c r="AD681" s="14">
        <f t="shared" si="323"/>
        <v>0</v>
      </c>
      <c r="AE681" s="14">
        <f t="shared" si="324"/>
        <v>0</v>
      </c>
      <c r="AF681" s="14">
        <f t="shared" si="325"/>
        <v>0</v>
      </c>
      <c r="AG681" s="14">
        <f t="shared" si="326"/>
        <v>0</v>
      </c>
      <c r="AH681" s="14">
        <f t="shared" si="327"/>
        <v>0</v>
      </c>
      <c r="AI681" s="14">
        <f t="shared" si="328"/>
        <v>0</v>
      </c>
      <c r="AJ681" s="14">
        <f t="shared" si="329"/>
        <v>0</v>
      </c>
      <c r="AK681" s="14">
        <f t="shared" si="330"/>
        <v>0</v>
      </c>
      <c r="AL681" s="14">
        <f t="shared" si="331"/>
        <v>0</v>
      </c>
      <c r="AM681" s="14">
        <f t="shared" si="332"/>
        <v>0</v>
      </c>
      <c r="AN681" s="14">
        <f t="shared" si="333"/>
        <v>0</v>
      </c>
      <c r="AO681" s="14">
        <f t="shared" si="334"/>
        <v>0.02</v>
      </c>
      <c r="AP681" s="14">
        <f t="shared" si="335"/>
        <v>0</v>
      </c>
      <c r="AQ681" s="25">
        <f t="shared" si="339"/>
        <v>0.14499999999999999</v>
      </c>
      <c r="AR681" s="27">
        <f t="shared" si="340"/>
        <v>42353.4375</v>
      </c>
      <c r="AS681" s="27">
        <f t="shared" si="341"/>
        <v>0</v>
      </c>
      <c r="AT681" s="27">
        <f t="shared" si="342"/>
        <v>6776.55</v>
      </c>
      <c r="AU681" s="30"/>
      <c r="AV681" s="30"/>
      <c r="AW681" s="30">
        <f t="shared" ref="AW681:AW685" si="356">K681*$AU$1</f>
        <v>40659.299999999996</v>
      </c>
      <c r="AX681" s="36">
        <f t="shared" si="336"/>
        <v>-42353.4375</v>
      </c>
      <c r="AY681" s="36">
        <f t="shared" si="337"/>
        <v>0</v>
      </c>
      <c r="AZ681" s="36">
        <f t="shared" si="338"/>
        <v>33882.749999999993</v>
      </c>
    </row>
    <row r="682" spans="1:52" ht="14.45" x14ac:dyDescent="0.3">
      <c r="A682" s="5" t="s">
        <v>7</v>
      </c>
      <c r="B682" s="12" t="s">
        <v>752</v>
      </c>
      <c r="C682" s="12"/>
      <c r="D682" s="2" t="s">
        <v>519</v>
      </c>
      <c r="E682" s="2" t="s">
        <v>392</v>
      </c>
      <c r="F682" s="2" t="s">
        <v>16</v>
      </c>
      <c r="G682" s="2" t="s">
        <v>17</v>
      </c>
      <c r="H682" s="2" t="s">
        <v>13</v>
      </c>
      <c r="I682" s="18">
        <v>1300</v>
      </c>
      <c r="J682" s="18">
        <v>518797.51</v>
      </c>
      <c r="K682" s="18">
        <v>508625</v>
      </c>
      <c r="L682" s="18">
        <v>10172.51</v>
      </c>
      <c r="M682" s="18"/>
      <c r="N682" s="18"/>
      <c r="O682" s="18"/>
      <c r="P682" s="18"/>
      <c r="Q682" s="18"/>
      <c r="R682" s="18"/>
      <c r="S682" s="18"/>
      <c r="T682" s="18"/>
      <c r="U682" s="18"/>
      <c r="V682" s="18"/>
      <c r="W682" s="18"/>
      <c r="X682" s="18"/>
      <c r="Y682" s="18"/>
      <c r="Z682" s="18">
        <v>10172.51</v>
      </c>
      <c r="AA682" s="18"/>
      <c r="AB682" s="14">
        <f t="shared" si="321"/>
        <v>0</v>
      </c>
      <c r="AC682" s="14">
        <f t="shared" si="322"/>
        <v>0</v>
      </c>
      <c r="AD682" s="14">
        <f t="shared" si="323"/>
        <v>0</v>
      </c>
      <c r="AE682" s="14">
        <f t="shared" si="324"/>
        <v>0</v>
      </c>
      <c r="AF682" s="14">
        <f t="shared" si="325"/>
        <v>0</v>
      </c>
      <c r="AG682" s="14">
        <f t="shared" si="326"/>
        <v>0</v>
      </c>
      <c r="AH682" s="14">
        <f t="shared" si="327"/>
        <v>0</v>
      </c>
      <c r="AI682" s="14">
        <f t="shared" si="328"/>
        <v>0</v>
      </c>
      <c r="AJ682" s="14">
        <f t="shared" si="329"/>
        <v>0</v>
      </c>
      <c r="AK682" s="14">
        <f t="shared" si="330"/>
        <v>0</v>
      </c>
      <c r="AL682" s="14">
        <f t="shared" si="331"/>
        <v>0</v>
      </c>
      <c r="AM682" s="14">
        <f t="shared" si="332"/>
        <v>0</v>
      </c>
      <c r="AN682" s="14">
        <f t="shared" si="333"/>
        <v>0</v>
      </c>
      <c r="AO682" s="14">
        <f t="shared" si="334"/>
        <v>0.02</v>
      </c>
      <c r="AP682" s="14">
        <f t="shared" si="335"/>
        <v>0</v>
      </c>
      <c r="AQ682" s="25">
        <f t="shared" si="339"/>
        <v>0.02</v>
      </c>
      <c r="AR682" s="27">
        <f t="shared" si="340"/>
        <v>0</v>
      </c>
      <c r="AS682" s="27">
        <f t="shared" si="341"/>
        <v>0</v>
      </c>
      <c r="AT682" s="27">
        <f t="shared" si="342"/>
        <v>10172.5</v>
      </c>
      <c r="AU682" s="30"/>
      <c r="AV682" s="30"/>
      <c r="AW682" s="30">
        <f t="shared" si="356"/>
        <v>61035</v>
      </c>
      <c r="AX682" s="36">
        <f t="shared" si="336"/>
        <v>0</v>
      </c>
      <c r="AY682" s="36">
        <f t="shared" si="337"/>
        <v>0</v>
      </c>
      <c r="AZ682" s="36">
        <f t="shared" si="338"/>
        <v>50862.5</v>
      </c>
    </row>
    <row r="683" spans="1:52" ht="14.45" x14ac:dyDescent="0.3">
      <c r="A683" s="5" t="s">
        <v>7</v>
      </c>
      <c r="B683" s="12" t="s">
        <v>752</v>
      </c>
      <c r="C683" s="12"/>
      <c r="D683" s="2" t="s">
        <v>523</v>
      </c>
      <c r="E683" s="2" t="s">
        <v>522</v>
      </c>
      <c r="F683" s="2" t="s">
        <v>16</v>
      </c>
      <c r="G683" s="2" t="s">
        <v>20</v>
      </c>
      <c r="H683" s="2" t="s">
        <v>13</v>
      </c>
      <c r="I683" s="18">
        <v>5120</v>
      </c>
      <c r="J683" s="18">
        <v>792807.75</v>
      </c>
      <c r="K683" s="18">
        <v>690900</v>
      </c>
      <c r="L683" s="18">
        <v>101907.75</v>
      </c>
      <c r="M683" s="18"/>
      <c r="N683" s="18">
        <v>86362.5</v>
      </c>
      <c r="O683" s="18"/>
      <c r="P683" s="18"/>
      <c r="Q683" s="18"/>
      <c r="R683" s="18"/>
      <c r="S683" s="18"/>
      <c r="T683" s="18"/>
      <c r="U683" s="18"/>
      <c r="V683" s="18"/>
      <c r="W683" s="18"/>
      <c r="X683" s="18"/>
      <c r="Y683" s="18"/>
      <c r="Z683" s="18">
        <v>15545.25</v>
      </c>
      <c r="AA683" s="18"/>
      <c r="AB683" s="14">
        <f t="shared" si="321"/>
        <v>0</v>
      </c>
      <c r="AC683" s="14">
        <f t="shared" si="322"/>
        <v>0.125</v>
      </c>
      <c r="AD683" s="14">
        <f t="shared" si="323"/>
        <v>0</v>
      </c>
      <c r="AE683" s="14">
        <f t="shared" si="324"/>
        <v>0</v>
      </c>
      <c r="AF683" s="14">
        <f t="shared" si="325"/>
        <v>0</v>
      </c>
      <c r="AG683" s="14">
        <f t="shared" si="326"/>
        <v>0</v>
      </c>
      <c r="AH683" s="14">
        <f t="shared" si="327"/>
        <v>0</v>
      </c>
      <c r="AI683" s="14">
        <f t="shared" si="328"/>
        <v>0</v>
      </c>
      <c r="AJ683" s="14">
        <f t="shared" si="329"/>
        <v>0</v>
      </c>
      <c r="AK683" s="14">
        <f t="shared" si="330"/>
        <v>0</v>
      </c>
      <c r="AL683" s="14">
        <f t="shared" si="331"/>
        <v>0</v>
      </c>
      <c r="AM683" s="14">
        <f t="shared" si="332"/>
        <v>0</v>
      </c>
      <c r="AN683" s="14">
        <f t="shared" si="333"/>
        <v>0</v>
      </c>
      <c r="AO683" s="14">
        <f t="shared" si="334"/>
        <v>0.02</v>
      </c>
      <c r="AP683" s="14">
        <f t="shared" si="335"/>
        <v>0</v>
      </c>
      <c r="AQ683" s="25">
        <f t="shared" si="339"/>
        <v>0.14499999999999999</v>
      </c>
      <c r="AR683" s="27">
        <f t="shared" si="340"/>
        <v>86362.5</v>
      </c>
      <c r="AS683" s="27">
        <f t="shared" si="341"/>
        <v>0</v>
      </c>
      <c r="AT683" s="27">
        <f t="shared" si="342"/>
        <v>13818</v>
      </c>
      <c r="AU683" s="30"/>
      <c r="AV683" s="30"/>
      <c r="AW683" s="30">
        <f t="shared" si="356"/>
        <v>82908</v>
      </c>
      <c r="AX683" s="36">
        <f t="shared" si="336"/>
        <v>-86362.5</v>
      </c>
      <c r="AY683" s="36">
        <f t="shared" si="337"/>
        <v>0</v>
      </c>
      <c r="AZ683" s="36">
        <f t="shared" si="338"/>
        <v>69090</v>
      </c>
    </row>
    <row r="684" spans="1:52" ht="14.45" x14ac:dyDescent="0.3">
      <c r="A684" s="5" t="s">
        <v>7</v>
      </c>
      <c r="B684" s="12" t="s">
        <v>752</v>
      </c>
      <c r="C684" s="12"/>
      <c r="D684" s="2" t="s">
        <v>523</v>
      </c>
      <c r="E684" s="2" t="s">
        <v>22</v>
      </c>
      <c r="F684" s="2" t="s">
        <v>16</v>
      </c>
      <c r="G684" s="2" t="s">
        <v>17</v>
      </c>
      <c r="H684" s="2" t="s">
        <v>13</v>
      </c>
      <c r="I684" s="18">
        <v>760</v>
      </c>
      <c r="J684" s="18">
        <v>97675.199999999997</v>
      </c>
      <c r="K684" s="18">
        <v>85120</v>
      </c>
      <c r="L684" s="18">
        <v>12555.2</v>
      </c>
      <c r="M684" s="18"/>
      <c r="N684" s="18">
        <v>10640</v>
      </c>
      <c r="O684" s="18"/>
      <c r="P684" s="18"/>
      <c r="Q684" s="18"/>
      <c r="R684" s="18"/>
      <c r="S684" s="18"/>
      <c r="T684" s="18"/>
      <c r="U684" s="18"/>
      <c r="V684" s="18"/>
      <c r="W684" s="18"/>
      <c r="X684" s="18"/>
      <c r="Y684" s="18"/>
      <c r="Z684" s="18">
        <v>1915.2</v>
      </c>
      <c r="AA684" s="18"/>
      <c r="AB684" s="14">
        <f t="shared" si="321"/>
        <v>0</v>
      </c>
      <c r="AC684" s="14">
        <f t="shared" si="322"/>
        <v>0.125</v>
      </c>
      <c r="AD684" s="14">
        <f t="shared" si="323"/>
        <v>0</v>
      </c>
      <c r="AE684" s="14">
        <f t="shared" si="324"/>
        <v>0</v>
      </c>
      <c r="AF684" s="14">
        <f t="shared" si="325"/>
        <v>0</v>
      </c>
      <c r="AG684" s="14">
        <f t="shared" si="326"/>
        <v>0</v>
      </c>
      <c r="AH684" s="14">
        <f t="shared" si="327"/>
        <v>0</v>
      </c>
      <c r="AI684" s="14">
        <f t="shared" si="328"/>
        <v>0</v>
      </c>
      <c r="AJ684" s="14">
        <f t="shared" si="329"/>
        <v>0</v>
      </c>
      <c r="AK684" s="14">
        <f t="shared" si="330"/>
        <v>0</v>
      </c>
      <c r="AL684" s="14">
        <f t="shared" si="331"/>
        <v>0</v>
      </c>
      <c r="AM684" s="14">
        <f t="shared" si="332"/>
        <v>0</v>
      </c>
      <c r="AN684" s="14">
        <f t="shared" si="333"/>
        <v>0</v>
      </c>
      <c r="AO684" s="14">
        <f t="shared" si="334"/>
        <v>0.02</v>
      </c>
      <c r="AP684" s="14">
        <f t="shared" si="335"/>
        <v>0</v>
      </c>
      <c r="AQ684" s="25">
        <f t="shared" si="339"/>
        <v>0.14499999999999999</v>
      </c>
      <c r="AR684" s="27">
        <f t="shared" si="340"/>
        <v>10640</v>
      </c>
      <c r="AS684" s="27">
        <f t="shared" si="341"/>
        <v>0</v>
      </c>
      <c r="AT684" s="27">
        <f t="shared" si="342"/>
        <v>1702.4</v>
      </c>
      <c r="AU684" s="30"/>
      <c r="AV684" s="30"/>
      <c r="AW684" s="30">
        <f t="shared" si="356"/>
        <v>10214.4</v>
      </c>
      <c r="AX684" s="36">
        <f t="shared" si="336"/>
        <v>-10640</v>
      </c>
      <c r="AY684" s="36">
        <f t="shared" si="337"/>
        <v>0</v>
      </c>
      <c r="AZ684" s="36">
        <f t="shared" si="338"/>
        <v>8512</v>
      </c>
    </row>
    <row r="685" spans="1:52" ht="14.45" x14ac:dyDescent="0.3">
      <c r="A685" s="5" t="s">
        <v>7</v>
      </c>
      <c r="B685" s="12" t="s">
        <v>752</v>
      </c>
      <c r="C685" s="12"/>
      <c r="D685" s="2" t="s">
        <v>795</v>
      </c>
      <c r="E685" s="2" t="s">
        <v>796</v>
      </c>
      <c r="F685" s="2" t="s">
        <v>16</v>
      </c>
      <c r="G685" s="2" t="s">
        <v>17</v>
      </c>
      <c r="H685" s="2" t="s">
        <v>13</v>
      </c>
      <c r="I685" s="18">
        <v>100</v>
      </c>
      <c r="J685" s="18">
        <v>42687</v>
      </c>
      <c r="K685" s="18">
        <v>41850</v>
      </c>
      <c r="L685" s="18">
        <v>837</v>
      </c>
      <c r="M685" s="18"/>
      <c r="N685" s="18"/>
      <c r="O685" s="18"/>
      <c r="P685" s="18"/>
      <c r="Q685" s="18"/>
      <c r="R685" s="18"/>
      <c r="S685" s="18"/>
      <c r="T685" s="18"/>
      <c r="U685" s="18"/>
      <c r="V685" s="18"/>
      <c r="W685" s="18"/>
      <c r="X685" s="18"/>
      <c r="Y685" s="18"/>
      <c r="Z685" s="18">
        <v>837</v>
      </c>
      <c r="AA685" s="18"/>
      <c r="AB685" s="14">
        <f t="shared" si="321"/>
        <v>0</v>
      </c>
      <c r="AC685" s="14">
        <f t="shared" si="322"/>
        <v>0</v>
      </c>
      <c r="AD685" s="14">
        <f t="shared" si="323"/>
        <v>0</v>
      </c>
      <c r="AE685" s="14">
        <f t="shared" si="324"/>
        <v>0</v>
      </c>
      <c r="AF685" s="14">
        <f t="shared" si="325"/>
        <v>0</v>
      </c>
      <c r="AG685" s="14">
        <f t="shared" si="326"/>
        <v>0</v>
      </c>
      <c r="AH685" s="14">
        <f t="shared" si="327"/>
        <v>0</v>
      </c>
      <c r="AI685" s="14">
        <f t="shared" si="328"/>
        <v>0</v>
      </c>
      <c r="AJ685" s="14">
        <f t="shared" si="329"/>
        <v>0</v>
      </c>
      <c r="AK685" s="14">
        <f t="shared" si="330"/>
        <v>0</v>
      </c>
      <c r="AL685" s="14">
        <f t="shared" si="331"/>
        <v>0</v>
      </c>
      <c r="AM685" s="14">
        <f t="shared" si="332"/>
        <v>0</v>
      </c>
      <c r="AN685" s="14">
        <f t="shared" si="333"/>
        <v>0</v>
      </c>
      <c r="AO685" s="14">
        <f t="shared" si="334"/>
        <v>0.02</v>
      </c>
      <c r="AP685" s="14">
        <f t="shared" si="335"/>
        <v>0</v>
      </c>
      <c r="AQ685" s="25">
        <f t="shared" si="339"/>
        <v>0.02</v>
      </c>
      <c r="AR685" s="27">
        <f t="shared" si="340"/>
        <v>0</v>
      </c>
      <c r="AS685" s="27">
        <f t="shared" si="341"/>
        <v>0</v>
      </c>
      <c r="AT685" s="27">
        <f t="shared" si="342"/>
        <v>837</v>
      </c>
      <c r="AU685" s="30"/>
      <c r="AV685" s="30"/>
      <c r="AW685" s="30">
        <f t="shared" si="356"/>
        <v>5022</v>
      </c>
      <c r="AX685" s="36">
        <f t="shared" si="336"/>
        <v>0</v>
      </c>
      <c r="AY685" s="36">
        <f t="shared" si="337"/>
        <v>0</v>
      </c>
      <c r="AZ685" s="36">
        <f t="shared" si="338"/>
        <v>4185</v>
      </c>
    </row>
    <row r="686" spans="1:52" ht="14.45" x14ac:dyDescent="0.3">
      <c r="A686" s="5" t="s">
        <v>7</v>
      </c>
      <c r="B686" s="12" t="s">
        <v>752</v>
      </c>
      <c r="C686" s="12"/>
      <c r="D686" s="2" t="s">
        <v>797</v>
      </c>
      <c r="E686" s="2" t="s">
        <v>798</v>
      </c>
      <c r="F686" s="2" t="s">
        <v>16</v>
      </c>
      <c r="G686" s="2" t="s">
        <v>17</v>
      </c>
      <c r="H686" s="2" t="s">
        <v>36</v>
      </c>
      <c r="I686" s="18">
        <v>450</v>
      </c>
      <c r="J686" s="18">
        <v>379687.5</v>
      </c>
      <c r="K686" s="18">
        <v>337500</v>
      </c>
      <c r="L686" s="18">
        <v>42187.5</v>
      </c>
      <c r="M686" s="18"/>
      <c r="N686" s="18">
        <v>42187.5</v>
      </c>
      <c r="O686" s="18"/>
      <c r="P686" s="18"/>
      <c r="Q686" s="18"/>
      <c r="R686" s="18"/>
      <c r="S686" s="18"/>
      <c r="T686" s="18"/>
      <c r="U686" s="18"/>
      <c r="V686" s="18"/>
      <c r="W686" s="18"/>
      <c r="X686" s="18"/>
      <c r="Y686" s="18"/>
      <c r="Z686" s="18"/>
      <c r="AA686" s="18"/>
      <c r="AB686" s="14">
        <f t="shared" si="321"/>
        <v>0</v>
      </c>
      <c r="AC686" s="14">
        <f t="shared" si="322"/>
        <v>0.125</v>
      </c>
      <c r="AD686" s="14">
        <f t="shared" si="323"/>
        <v>0</v>
      </c>
      <c r="AE686" s="14">
        <f t="shared" si="324"/>
        <v>0</v>
      </c>
      <c r="AF686" s="14">
        <f t="shared" si="325"/>
        <v>0</v>
      </c>
      <c r="AG686" s="14">
        <f t="shared" si="326"/>
        <v>0</v>
      </c>
      <c r="AH686" s="14">
        <f t="shared" si="327"/>
        <v>0</v>
      </c>
      <c r="AI686" s="14">
        <f t="shared" si="328"/>
        <v>0</v>
      </c>
      <c r="AJ686" s="14">
        <f t="shared" si="329"/>
        <v>0</v>
      </c>
      <c r="AK686" s="14">
        <f t="shared" si="330"/>
        <v>0</v>
      </c>
      <c r="AL686" s="14">
        <f t="shared" si="331"/>
        <v>0</v>
      </c>
      <c r="AM686" s="14">
        <f t="shared" si="332"/>
        <v>0</v>
      </c>
      <c r="AN686" s="14">
        <f t="shared" si="333"/>
        <v>0</v>
      </c>
      <c r="AO686" s="14">
        <f t="shared" si="334"/>
        <v>0</v>
      </c>
      <c r="AP686" s="14">
        <f t="shared" si="335"/>
        <v>0</v>
      </c>
      <c r="AQ686" s="43">
        <f t="shared" si="339"/>
        <v>0.125</v>
      </c>
      <c r="AR686" s="27">
        <f t="shared" si="340"/>
        <v>42187.5</v>
      </c>
      <c r="AS686" s="27">
        <f t="shared" si="341"/>
        <v>0</v>
      </c>
      <c r="AT686" s="27">
        <f t="shared" si="342"/>
        <v>0</v>
      </c>
      <c r="AU686" s="30">
        <f t="shared" ref="AU686:AU688" si="357">K686*$AU$2</f>
        <v>20250</v>
      </c>
      <c r="AV686" s="30">
        <f t="shared" ref="AV686:AV688" si="358">K686*$AV$2</f>
        <v>20250</v>
      </c>
      <c r="AW686" s="30"/>
      <c r="AX686" s="36">
        <f t="shared" si="336"/>
        <v>-21937.5</v>
      </c>
      <c r="AY686" s="36">
        <f t="shared" si="337"/>
        <v>20250</v>
      </c>
      <c r="AZ686" s="36">
        <f t="shared" si="338"/>
        <v>0</v>
      </c>
    </row>
    <row r="687" spans="1:52" ht="14.45" x14ac:dyDescent="0.3">
      <c r="A687" s="5" t="s">
        <v>7</v>
      </c>
      <c r="B687" s="12" t="s">
        <v>752</v>
      </c>
      <c r="C687" s="12"/>
      <c r="D687" s="2" t="s">
        <v>799</v>
      </c>
      <c r="E687" s="2" t="s">
        <v>800</v>
      </c>
      <c r="F687" s="2" t="s">
        <v>11</v>
      </c>
      <c r="G687" s="2" t="s">
        <v>483</v>
      </c>
      <c r="H687" s="2" t="s">
        <v>13</v>
      </c>
      <c r="I687" s="18">
        <v>1980</v>
      </c>
      <c r="J687" s="18">
        <v>39293.1</v>
      </c>
      <c r="K687" s="18">
        <v>33264</v>
      </c>
      <c r="L687" s="18">
        <v>6029.1</v>
      </c>
      <c r="M687" s="18"/>
      <c r="N687" s="18">
        <v>4158</v>
      </c>
      <c r="O687" s="18"/>
      <c r="P687" s="18"/>
      <c r="Q687" s="18"/>
      <c r="R687" s="18"/>
      <c r="S687" s="18"/>
      <c r="T687" s="18">
        <v>1871.1</v>
      </c>
      <c r="U687" s="18"/>
      <c r="V687" s="18"/>
      <c r="W687" s="18"/>
      <c r="X687" s="18"/>
      <c r="Y687" s="18"/>
      <c r="Z687" s="18"/>
      <c r="AA687" s="18"/>
      <c r="AB687" s="14">
        <f t="shared" si="321"/>
        <v>0</v>
      </c>
      <c r="AC687" s="14">
        <f t="shared" si="322"/>
        <v>0.125</v>
      </c>
      <c r="AD687" s="14">
        <f t="shared" si="323"/>
        <v>0</v>
      </c>
      <c r="AE687" s="14">
        <f t="shared" si="324"/>
        <v>0</v>
      </c>
      <c r="AF687" s="14">
        <f t="shared" si="325"/>
        <v>0</v>
      </c>
      <c r="AG687" s="14">
        <f t="shared" si="326"/>
        <v>0</v>
      </c>
      <c r="AH687" s="14">
        <f t="shared" si="327"/>
        <v>0</v>
      </c>
      <c r="AI687" s="14">
        <f t="shared" si="328"/>
        <v>0.05</v>
      </c>
      <c r="AJ687" s="14">
        <f t="shared" si="329"/>
        <v>0</v>
      </c>
      <c r="AK687" s="14">
        <f t="shared" si="330"/>
        <v>0</v>
      </c>
      <c r="AL687" s="14">
        <f t="shared" si="331"/>
        <v>0</v>
      </c>
      <c r="AM687" s="14">
        <f t="shared" si="332"/>
        <v>0</v>
      </c>
      <c r="AN687" s="14">
        <f t="shared" si="333"/>
        <v>0</v>
      </c>
      <c r="AO687" s="14">
        <f t="shared" si="334"/>
        <v>0</v>
      </c>
      <c r="AP687" s="14">
        <f t="shared" si="335"/>
        <v>0</v>
      </c>
      <c r="AQ687" s="25">
        <f t="shared" si="339"/>
        <v>0.17499999999999999</v>
      </c>
      <c r="AR687" s="27">
        <f t="shared" si="340"/>
        <v>4158</v>
      </c>
      <c r="AS687" s="27">
        <f t="shared" si="341"/>
        <v>1663.2</v>
      </c>
      <c r="AT687" s="27">
        <f t="shared" si="342"/>
        <v>0</v>
      </c>
      <c r="AU687" s="30">
        <f t="shared" si="357"/>
        <v>1995.84</v>
      </c>
      <c r="AV687" s="30">
        <f t="shared" si="358"/>
        <v>1995.84</v>
      </c>
      <c r="AW687" s="30"/>
      <c r="AX687" s="36">
        <f t="shared" si="336"/>
        <v>-2162.16</v>
      </c>
      <c r="AY687" s="36">
        <f t="shared" si="337"/>
        <v>332.63999999999987</v>
      </c>
      <c r="AZ687" s="36">
        <f t="shared" si="338"/>
        <v>0</v>
      </c>
    </row>
    <row r="688" spans="1:52" ht="14.45" x14ac:dyDescent="0.3">
      <c r="A688" s="5" t="s">
        <v>7</v>
      </c>
      <c r="B688" s="12" t="s">
        <v>752</v>
      </c>
      <c r="C688" s="12"/>
      <c r="D688" s="2" t="s">
        <v>529</v>
      </c>
      <c r="E688" s="2" t="s">
        <v>777</v>
      </c>
      <c r="F688" s="2" t="s">
        <v>11</v>
      </c>
      <c r="G688" s="2" t="s">
        <v>483</v>
      </c>
      <c r="H688" s="2" t="s">
        <v>13</v>
      </c>
      <c r="I688" s="18">
        <v>300</v>
      </c>
      <c r="J688" s="18">
        <v>4725</v>
      </c>
      <c r="K688" s="18">
        <v>4500</v>
      </c>
      <c r="L688" s="18">
        <v>225</v>
      </c>
      <c r="M688" s="18"/>
      <c r="N688" s="18"/>
      <c r="O688" s="18"/>
      <c r="P688" s="18"/>
      <c r="Q688" s="18"/>
      <c r="R688" s="18"/>
      <c r="S688" s="18"/>
      <c r="T688" s="18">
        <v>225</v>
      </c>
      <c r="U688" s="18"/>
      <c r="V688" s="18"/>
      <c r="W688" s="18"/>
      <c r="X688" s="18"/>
      <c r="Y688" s="18"/>
      <c r="Z688" s="18"/>
      <c r="AA688" s="18"/>
      <c r="AB688" s="14">
        <f t="shared" si="321"/>
        <v>0</v>
      </c>
      <c r="AC688" s="14">
        <f t="shared" si="322"/>
        <v>0</v>
      </c>
      <c r="AD688" s="14">
        <f t="shared" si="323"/>
        <v>0</v>
      </c>
      <c r="AE688" s="14">
        <f t="shared" si="324"/>
        <v>0</v>
      </c>
      <c r="AF688" s="14">
        <f t="shared" si="325"/>
        <v>0</v>
      </c>
      <c r="AG688" s="14">
        <f t="shared" si="326"/>
        <v>0</v>
      </c>
      <c r="AH688" s="14">
        <f t="shared" si="327"/>
        <v>0</v>
      </c>
      <c r="AI688" s="14">
        <f t="shared" si="328"/>
        <v>0.05</v>
      </c>
      <c r="AJ688" s="14">
        <f t="shared" si="329"/>
        <v>0</v>
      </c>
      <c r="AK688" s="14">
        <f t="shared" si="330"/>
        <v>0</v>
      </c>
      <c r="AL688" s="14">
        <f t="shared" si="331"/>
        <v>0</v>
      </c>
      <c r="AM688" s="14">
        <f t="shared" si="332"/>
        <v>0</v>
      </c>
      <c r="AN688" s="14">
        <f t="shared" si="333"/>
        <v>0</v>
      </c>
      <c r="AO688" s="14">
        <f t="shared" si="334"/>
        <v>0</v>
      </c>
      <c r="AP688" s="14">
        <f t="shared" si="335"/>
        <v>0</v>
      </c>
      <c r="AQ688" s="25">
        <f t="shared" si="339"/>
        <v>0.05</v>
      </c>
      <c r="AR688" s="27">
        <f t="shared" si="340"/>
        <v>0</v>
      </c>
      <c r="AS688" s="27">
        <f t="shared" si="341"/>
        <v>225</v>
      </c>
      <c r="AT688" s="27">
        <f t="shared" si="342"/>
        <v>0</v>
      </c>
      <c r="AU688" s="30">
        <f t="shared" si="357"/>
        <v>270</v>
      </c>
      <c r="AV688" s="30">
        <f t="shared" si="358"/>
        <v>270</v>
      </c>
      <c r="AW688" s="30"/>
      <c r="AX688" s="36">
        <f t="shared" si="336"/>
        <v>270</v>
      </c>
      <c r="AY688" s="36">
        <f t="shared" si="337"/>
        <v>45</v>
      </c>
      <c r="AZ688" s="36">
        <f t="shared" si="338"/>
        <v>0</v>
      </c>
    </row>
    <row r="689" spans="1:52" ht="14.45" x14ac:dyDescent="0.3">
      <c r="A689" s="5" t="s">
        <v>7</v>
      </c>
      <c r="B689" s="12" t="s">
        <v>752</v>
      </c>
      <c r="C689" s="12"/>
      <c r="D689" s="2" t="s">
        <v>535</v>
      </c>
      <c r="E689" s="2" t="s">
        <v>111</v>
      </c>
      <c r="F689" s="2" t="s">
        <v>16</v>
      </c>
      <c r="G689" s="2" t="s">
        <v>20</v>
      </c>
      <c r="H689" s="2" t="s">
        <v>13</v>
      </c>
      <c r="I689" s="18">
        <v>55200</v>
      </c>
      <c r="J689" s="18">
        <v>2343654</v>
      </c>
      <c r="K689" s="18">
        <v>2042400</v>
      </c>
      <c r="L689" s="18">
        <v>301254</v>
      </c>
      <c r="M689" s="18"/>
      <c r="N689" s="18">
        <v>255300</v>
      </c>
      <c r="O689" s="18"/>
      <c r="P689" s="18"/>
      <c r="Q689" s="18"/>
      <c r="R689" s="18"/>
      <c r="S689" s="18"/>
      <c r="T689" s="18"/>
      <c r="U689" s="18"/>
      <c r="V689" s="18"/>
      <c r="W689" s="18"/>
      <c r="X689" s="18"/>
      <c r="Y689" s="18"/>
      <c r="Z689" s="18">
        <v>45954</v>
      </c>
      <c r="AA689" s="18"/>
      <c r="AB689" s="14">
        <f t="shared" si="321"/>
        <v>0</v>
      </c>
      <c r="AC689" s="14">
        <f t="shared" si="322"/>
        <v>0.125</v>
      </c>
      <c r="AD689" s="14">
        <f t="shared" si="323"/>
        <v>0</v>
      </c>
      <c r="AE689" s="14">
        <f t="shared" si="324"/>
        <v>0</v>
      </c>
      <c r="AF689" s="14">
        <f t="shared" si="325"/>
        <v>0</v>
      </c>
      <c r="AG689" s="14">
        <f t="shared" si="326"/>
        <v>0</v>
      </c>
      <c r="AH689" s="14">
        <f t="shared" si="327"/>
        <v>0</v>
      </c>
      <c r="AI689" s="14">
        <f t="shared" si="328"/>
        <v>0</v>
      </c>
      <c r="AJ689" s="14">
        <f t="shared" si="329"/>
        <v>0</v>
      </c>
      <c r="AK689" s="14">
        <f t="shared" si="330"/>
        <v>0</v>
      </c>
      <c r="AL689" s="14">
        <f t="shared" si="331"/>
        <v>0</v>
      </c>
      <c r="AM689" s="14">
        <f t="shared" si="332"/>
        <v>0</v>
      </c>
      <c r="AN689" s="14">
        <f t="shared" si="333"/>
        <v>0</v>
      </c>
      <c r="AO689" s="14">
        <f t="shared" si="334"/>
        <v>0.02</v>
      </c>
      <c r="AP689" s="14">
        <f t="shared" si="335"/>
        <v>0</v>
      </c>
      <c r="AQ689" s="25">
        <f t="shared" si="339"/>
        <v>0.14499999999999999</v>
      </c>
      <c r="AR689" s="27">
        <f t="shared" si="340"/>
        <v>255300</v>
      </c>
      <c r="AS689" s="27">
        <f t="shared" si="341"/>
        <v>0</v>
      </c>
      <c r="AT689" s="27">
        <f t="shared" si="342"/>
        <v>40848</v>
      </c>
      <c r="AU689" s="30"/>
      <c r="AV689" s="30"/>
      <c r="AW689" s="30">
        <f t="shared" ref="AW689:AW690" si="359">K689*$AU$1</f>
        <v>245088</v>
      </c>
      <c r="AX689" s="36">
        <f t="shared" si="336"/>
        <v>-255300</v>
      </c>
      <c r="AY689" s="36">
        <f t="shared" si="337"/>
        <v>0</v>
      </c>
      <c r="AZ689" s="36">
        <f t="shared" si="338"/>
        <v>204240</v>
      </c>
    </row>
    <row r="690" spans="1:52" ht="14.45" x14ac:dyDescent="0.3">
      <c r="A690" s="5" t="s">
        <v>7</v>
      </c>
      <c r="B690" s="12" t="s">
        <v>752</v>
      </c>
      <c r="C690" s="12"/>
      <c r="D690" s="2" t="s">
        <v>551</v>
      </c>
      <c r="E690" s="2" t="s">
        <v>552</v>
      </c>
      <c r="F690" s="2" t="s">
        <v>16</v>
      </c>
      <c r="G690" s="2" t="s">
        <v>17</v>
      </c>
      <c r="H690" s="2" t="s">
        <v>13</v>
      </c>
      <c r="I690" s="18">
        <v>69</v>
      </c>
      <c r="J690" s="18">
        <v>36245.699999999997</v>
      </c>
      <c r="K690" s="18">
        <v>35535</v>
      </c>
      <c r="L690" s="18">
        <v>710.7</v>
      </c>
      <c r="M690" s="18"/>
      <c r="N690" s="18"/>
      <c r="O690" s="18"/>
      <c r="P690" s="18"/>
      <c r="Q690" s="18"/>
      <c r="R690" s="18"/>
      <c r="S690" s="18"/>
      <c r="T690" s="18"/>
      <c r="U690" s="18"/>
      <c r="V690" s="18"/>
      <c r="W690" s="18"/>
      <c r="X690" s="18"/>
      <c r="Y690" s="18"/>
      <c r="Z690" s="18">
        <v>710.7</v>
      </c>
      <c r="AA690" s="18"/>
      <c r="AB690" s="14">
        <f t="shared" si="321"/>
        <v>0</v>
      </c>
      <c r="AC690" s="14">
        <f t="shared" si="322"/>
        <v>0</v>
      </c>
      <c r="AD690" s="14">
        <f t="shared" si="323"/>
        <v>0</v>
      </c>
      <c r="AE690" s="14">
        <f t="shared" si="324"/>
        <v>0</v>
      </c>
      <c r="AF690" s="14">
        <f t="shared" si="325"/>
        <v>0</v>
      </c>
      <c r="AG690" s="14">
        <f t="shared" si="326"/>
        <v>0</v>
      </c>
      <c r="AH690" s="14">
        <f t="shared" si="327"/>
        <v>0</v>
      </c>
      <c r="AI690" s="14">
        <f t="shared" si="328"/>
        <v>0</v>
      </c>
      <c r="AJ690" s="14">
        <f t="shared" si="329"/>
        <v>0</v>
      </c>
      <c r="AK690" s="14">
        <f t="shared" si="330"/>
        <v>0</v>
      </c>
      <c r="AL690" s="14">
        <f t="shared" si="331"/>
        <v>0</v>
      </c>
      <c r="AM690" s="14">
        <f t="shared" si="332"/>
        <v>0</v>
      </c>
      <c r="AN690" s="14">
        <f t="shared" si="333"/>
        <v>0</v>
      </c>
      <c r="AO690" s="14">
        <f t="shared" si="334"/>
        <v>0.02</v>
      </c>
      <c r="AP690" s="14">
        <f t="shared" si="335"/>
        <v>0</v>
      </c>
      <c r="AQ690" s="25">
        <f t="shared" si="339"/>
        <v>0.02</v>
      </c>
      <c r="AR690" s="27">
        <f t="shared" si="340"/>
        <v>0</v>
      </c>
      <c r="AS690" s="27">
        <f t="shared" si="341"/>
        <v>0</v>
      </c>
      <c r="AT690" s="27">
        <f t="shared" si="342"/>
        <v>710.7</v>
      </c>
      <c r="AU690" s="30"/>
      <c r="AV690" s="30"/>
      <c r="AW690" s="30">
        <f t="shared" si="359"/>
        <v>4264.2</v>
      </c>
      <c r="AX690" s="36">
        <f t="shared" si="336"/>
        <v>0</v>
      </c>
      <c r="AY690" s="36">
        <f t="shared" si="337"/>
        <v>0</v>
      </c>
      <c r="AZ690" s="36">
        <f t="shared" si="338"/>
        <v>3553.5</v>
      </c>
    </row>
    <row r="691" spans="1:52" ht="14.45" x14ac:dyDescent="0.3">
      <c r="A691" s="5" t="s">
        <v>7</v>
      </c>
      <c r="B691" s="12" t="s">
        <v>752</v>
      </c>
      <c r="C691" s="12"/>
      <c r="D691" s="2" t="s">
        <v>558</v>
      </c>
      <c r="E691" s="2" t="s">
        <v>801</v>
      </c>
      <c r="F691" s="2" t="s">
        <v>11</v>
      </c>
      <c r="G691" s="2" t="s">
        <v>483</v>
      </c>
      <c r="H691" s="2" t="s">
        <v>13</v>
      </c>
      <c r="I691" s="18">
        <v>50</v>
      </c>
      <c r="J691" s="18">
        <v>214687.5</v>
      </c>
      <c r="K691" s="18">
        <v>187500</v>
      </c>
      <c r="L691" s="18">
        <v>27187.5</v>
      </c>
      <c r="M691" s="18"/>
      <c r="N691" s="18"/>
      <c r="O691" s="18"/>
      <c r="P691" s="18"/>
      <c r="Q691" s="18"/>
      <c r="R691" s="18"/>
      <c r="S691" s="18"/>
      <c r="T691" s="18"/>
      <c r="U691" s="18"/>
      <c r="V691" s="18"/>
      <c r="W691" s="18">
        <v>27187.5</v>
      </c>
      <c r="X691" s="18"/>
      <c r="Y691" s="18"/>
      <c r="Z691" s="18"/>
      <c r="AA691" s="18"/>
      <c r="AB691" s="14">
        <f t="shared" si="321"/>
        <v>0</v>
      </c>
      <c r="AC691" s="14">
        <f t="shared" si="322"/>
        <v>0</v>
      </c>
      <c r="AD691" s="14">
        <f t="shared" si="323"/>
        <v>0</v>
      </c>
      <c r="AE691" s="14">
        <f t="shared" si="324"/>
        <v>0</v>
      </c>
      <c r="AF691" s="14">
        <f t="shared" si="325"/>
        <v>0</v>
      </c>
      <c r="AG691" s="14">
        <f t="shared" si="326"/>
        <v>0</v>
      </c>
      <c r="AH691" s="14">
        <f t="shared" si="327"/>
        <v>0</v>
      </c>
      <c r="AI691" s="14">
        <f t="shared" si="328"/>
        <v>0</v>
      </c>
      <c r="AJ691" s="14">
        <f t="shared" si="329"/>
        <v>0</v>
      </c>
      <c r="AK691" s="14">
        <f t="shared" si="330"/>
        <v>0</v>
      </c>
      <c r="AL691" s="14">
        <f t="shared" si="331"/>
        <v>0.15</v>
      </c>
      <c r="AM691" s="14">
        <f t="shared" si="332"/>
        <v>0</v>
      </c>
      <c r="AN691" s="14">
        <f t="shared" si="333"/>
        <v>0</v>
      </c>
      <c r="AO691" s="14">
        <f t="shared" si="334"/>
        <v>0</v>
      </c>
      <c r="AP691" s="14">
        <f t="shared" si="335"/>
        <v>0</v>
      </c>
      <c r="AQ691" s="25">
        <f t="shared" si="339"/>
        <v>0.15</v>
      </c>
      <c r="AR691" s="27">
        <f t="shared" si="340"/>
        <v>0</v>
      </c>
      <c r="AS691" s="27">
        <f t="shared" si="341"/>
        <v>28125</v>
      </c>
      <c r="AT691" s="27">
        <f t="shared" si="342"/>
        <v>0</v>
      </c>
      <c r="AU691" s="30">
        <f>K691*$AU$2</f>
        <v>11250</v>
      </c>
      <c r="AV691" s="30">
        <f>K691*$AV$2</f>
        <v>11250</v>
      </c>
      <c r="AW691" s="30"/>
      <c r="AX691" s="36">
        <f t="shared" si="336"/>
        <v>11250</v>
      </c>
      <c r="AY691" s="36">
        <f t="shared" si="337"/>
        <v>-16875</v>
      </c>
      <c r="AZ691" s="36">
        <f t="shared" si="338"/>
        <v>0</v>
      </c>
    </row>
    <row r="692" spans="1:52" ht="14.45" x14ac:dyDescent="0.3">
      <c r="A692" s="5" t="s">
        <v>7</v>
      </c>
      <c r="B692" s="12" t="s">
        <v>752</v>
      </c>
      <c r="C692" s="12"/>
      <c r="D692" s="2" t="s">
        <v>562</v>
      </c>
      <c r="E692" s="2" t="s">
        <v>563</v>
      </c>
      <c r="F692" s="2" t="s">
        <v>16</v>
      </c>
      <c r="G692" s="2" t="s">
        <v>17</v>
      </c>
      <c r="H692" s="2" t="s">
        <v>13</v>
      </c>
      <c r="I692" s="18">
        <v>300</v>
      </c>
      <c r="J692" s="18">
        <v>36108</v>
      </c>
      <c r="K692" s="18">
        <v>35400</v>
      </c>
      <c r="L692" s="18">
        <v>708</v>
      </c>
      <c r="M692" s="18"/>
      <c r="N692" s="18"/>
      <c r="O692" s="18"/>
      <c r="P692" s="18"/>
      <c r="Q692" s="18"/>
      <c r="R692" s="18"/>
      <c r="S692" s="18"/>
      <c r="T692" s="18"/>
      <c r="U692" s="18"/>
      <c r="V692" s="18"/>
      <c r="W692" s="18"/>
      <c r="X692" s="18"/>
      <c r="Y692" s="18"/>
      <c r="Z692" s="18">
        <v>708</v>
      </c>
      <c r="AA692" s="18"/>
      <c r="AB692" s="14">
        <f t="shared" si="321"/>
        <v>0</v>
      </c>
      <c r="AC692" s="14">
        <f t="shared" si="322"/>
        <v>0</v>
      </c>
      <c r="AD692" s="14">
        <f t="shared" si="323"/>
        <v>0</v>
      </c>
      <c r="AE692" s="14">
        <f t="shared" si="324"/>
        <v>0</v>
      </c>
      <c r="AF692" s="14">
        <f t="shared" si="325"/>
        <v>0</v>
      </c>
      <c r="AG692" s="14">
        <f t="shared" si="326"/>
        <v>0</v>
      </c>
      <c r="AH692" s="14">
        <f t="shared" si="327"/>
        <v>0</v>
      </c>
      <c r="AI692" s="14">
        <f t="shared" si="328"/>
        <v>0</v>
      </c>
      <c r="AJ692" s="14">
        <f t="shared" si="329"/>
        <v>0</v>
      </c>
      <c r="AK692" s="14">
        <f t="shared" si="330"/>
        <v>0</v>
      </c>
      <c r="AL692" s="14">
        <f t="shared" si="331"/>
        <v>0</v>
      </c>
      <c r="AM692" s="14">
        <f t="shared" si="332"/>
        <v>0</v>
      </c>
      <c r="AN692" s="14">
        <f t="shared" si="333"/>
        <v>0</v>
      </c>
      <c r="AO692" s="14">
        <f t="shared" si="334"/>
        <v>0.02</v>
      </c>
      <c r="AP692" s="14">
        <f t="shared" si="335"/>
        <v>0</v>
      </c>
      <c r="AQ692" s="25">
        <f t="shared" si="339"/>
        <v>0.02</v>
      </c>
      <c r="AR692" s="27">
        <f t="shared" si="340"/>
        <v>0</v>
      </c>
      <c r="AS692" s="27">
        <f t="shared" si="341"/>
        <v>0</v>
      </c>
      <c r="AT692" s="27">
        <f t="shared" si="342"/>
        <v>708</v>
      </c>
      <c r="AU692" s="30"/>
      <c r="AV692" s="30"/>
      <c r="AW692" s="30">
        <f>K692*$AU$1</f>
        <v>4248</v>
      </c>
      <c r="AX692" s="36">
        <f t="shared" si="336"/>
        <v>0</v>
      </c>
      <c r="AY692" s="36">
        <f t="shared" si="337"/>
        <v>0</v>
      </c>
      <c r="AZ692" s="36">
        <f t="shared" si="338"/>
        <v>3540</v>
      </c>
    </row>
    <row r="693" spans="1:52" ht="14.45" x14ac:dyDescent="0.3">
      <c r="A693" s="5" t="s">
        <v>7</v>
      </c>
      <c r="B693" s="12" t="s">
        <v>752</v>
      </c>
      <c r="C693" s="12"/>
      <c r="D693" s="2" t="s">
        <v>802</v>
      </c>
      <c r="E693" s="2" t="s">
        <v>777</v>
      </c>
      <c r="F693" s="2" t="s">
        <v>11</v>
      </c>
      <c r="G693" s="2" t="s">
        <v>483</v>
      </c>
      <c r="H693" s="2" t="s">
        <v>13</v>
      </c>
      <c r="I693" s="18">
        <v>150</v>
      </c>
      <c r="J693" s="18">
        <v>945</v>
      </c>
      <c r="K693" s="18">
        <v>900</v>
      </c>
      <c r="L693" s="18">
        <v>45</v>
      </c>
      <c r="M693" s="18"/>
      <c r="N693" s="18"/>
      <c r="O693" s="18"/>
      <c r="P693" s="18"/>
      <c r="Q693" s="18"/>
      <c r="R693" s="18"/>
      <c r="S693" s="18"/>
      <c r="T693" s="18">
        <v>45</v>
      </c>
      <c r="U693" s="18"/>
      <c r="V693" s="18"/>
      <c r="W693" s="18"/>
      <c r="X693" s="18"/>
      <c r="Y693" s="18"/>
      <c r="Z693" s="18"/>
      <c r="AA693" s="18"/>
      <c r="AB693" s="14">
        <f t="shared" si="321"/>
        <v>0</v>
      </c>
      <c r="AC693" s="14">
        <f t="shared" si="322"/>
        <v>0</v>
      </c>
      <c r="AD693" s="14">
        <f t="shared" si="323"/>
        <v>0</v>
      </c>
      <c r="AE693" s="14">
        <f t="shared" si="324"/>
        <v>0</v>
      </c>
      <c r="AF693" s="14">
        <f t="shared" si="325"/>
        <v>0</v>
      </c>
      <c r="AG693" s="14">
        <f t="shared" si="326"/>
        <v>0</v>
      </c>
      <c r="AH693" s="14">
        <f t="shared" si="327"/>
        <v>0</v>
      </c>
      <c r="AI693" s="14">
        <f t="shared" si="328"/>
        <v>0.05</v>
      </c>
      <c r="AJ693" s="14">
        <f t="shared" si="329"/>
        <v>0</v>
      </c>
      <c r="AK693" s="14">
        <f t="shared" si="330"/>
        <v>0</v>
      </c>
      <c r="AL693" s="14">
        <f t="shared" si="331"/>
        <v>0</v>
      </c>
      <c r="AM693" s="14">
        <f t="shared" si="332"/>
        <v>0</v>
      </c>
      <c r="AN693" s="14">
        <f t="shared" si="333"/>
        <v>0</v>
      </c>
      <c r="AO693" s="14">
        <f t="shared" si="334"/>
        <v>0</v>
      </c>
      <c r="AP693" s="14">
        <f t="shared" si="335"/>
        <v>0</v>
      </c>
      <c r="AQ693" s="25">
        <f t="shared" si="339"/>
        <v>0.05</v>
      </c>
      <c r="AR693" s="27">
        <f t="shared" si="340"/>
        <v>0</v>
      </c>
      <c r="AS693" s="27">
        <f t="shared" si="341"/>
        <v>45</v>
      </c>
      <c r="AT693" s="27">
        <f t="shared" si="342"/>
        <v>0</v>
      </c>
      <c r="AU693" s="30">
        <f t="shared" ref="AU693:AU694" si="360">K693*$AU$2</f>
        <v>54</v>
      </c>
      <c r="AV693" s="30">
        <f t="shared" ref="AV693:AV694" si="361">K693*$AV$2</f>
        <v>54</v>
      </c>
      <c r="AW693" s="30"/>
      <c r="AX693" s="36">
        <f t="shared" si="336"/>
        <v>54</v>
      </c>
      <c r="AY693" s="36">
        <f t="shared" si="337"/>
        <v>9</v>
      </c>
      <c r="AZ693" s="36">
        <f t="shared" si="338"/>
        <v>0</v>
      </c>
    </row>
    <row r="694" spans="1:52" ht="14.45" x14ac:dyDescent="0.3">
      <c r="A694" s="5" t="s">
        <v>7</v>
      </c>
      <c r="B694" s="12" t="s">
        <v>752</v>
      </c>
      <c r="C694" s="12"/>
      <c r="D694" s="2" t="s">
        <v>803</v>
      </c>
      <c r="E694" s="2" t="s">
        <v>804</v>
      </c>
      <c r="F694" s="2" t="s">
        <v>11</v>
      </c>
      <c r="G694" s="2" t="s">
        <v>483</v>
      </c>
      <c r="H694" s="2" t="s">
        <v>13</v>
      </c>
      <c r="I694" s="18">
        <v>200</v>
      </c>
      <c r="J694" s="18">
        <v>397305.83999999997</v>
      </c>
      <c r="K694" s="18">
        <v>346992</v>
      </c>
      <c r="L694" s="18">
        <v>50313.84</v>
      </c>
      <c r="M694" s="18"/>
      <c r="N694" s="18"/>
      <c r="O694" s="18"/>
      <c r="P694" s="18"/>
      <c r="Q694" s="18"/>
      <c r="R694" s="18"/>
      <c r="S694" s="18"/>
      <c r="T694" s="18"/>
      <c r="U694" s="18"/>
      <c r="V694" s="18"/>
      <c r="W694" s="18">
        <v>50313.84</v>
      </c>
      <c r="X694" s="18"/>
      <c r="Y694" s="18"/>
      <c r="Z694" s="18"/>
      <c r="AA694" s="18"/>
      <c r="AB694" s="14">
        <f t="shared" si="321"/>
        <v>0</v>
      </c>
      <c r="AC694" s="14">
        <f t="shared" si="322"/>
        <v>0</v>
      </c>
      <c r="AD694" s="14">
        <f t="shared" si="323"/>
        <v>0</v>
      </c>
      <c r="AE694" s="14">
        <f t="shared" si="324"/>
        <v>0</v>
      </c>
      <c r="AF694" s="14">
        <f t="shared" si="325"/>
        <v>0</v>
      </c>
      <c r="AG694" s="14">
        <f t="shared" si="326"/>
        <v>0</v>
      </c>
      <c r="AH694" s="14">
        <f t="shared" si="327"/>
        <v>0</v>
      </c>
      <c r="AI694" s="14">
        <f t="shared" si="328"/>
        <v>0</v>
      </c>
      <c r="AJ694" s="14">
        <f t="shared" si="329"/>
        <v>0</v>
      </c>
      <c r="AK694" s="14">
        <f t="shared" si="330"/>
        <v>0</v>
      </c>
      <c r="AL694" s="14">
        <f t="shared" si="331"/>
        <v>0.15</v>
      </c>
      <c r="AM694" s="14">
        <f t="shared" si="332"/>
        <v>0</v>
      </c>
      <c r="AN694" s="14">
        <f t="shared" si="333"/>
        <v>0</v>
      </c>
      <c r="AO694" s="14">
        <f t="shared" si="334"/>
        <v>0</v>
      </c>
      <c r="AP694" s="14">
        <f t="shared" si="335"/>
        <v>0</v>
      </c>
      <c r="AQ694" s="25">
        <f t="shared" si="339"/>
        <v>0.15</v>
      </c>
      <c r="AR694" s="27">
        <f t="shared" si="340"/>
        <v>0</v>
      </c>
      <c r="AS694" s="27">
        <f t="shared" si="341"/>
        <v>52048.799999999996</v>
      </c>
      <c r="AT694" s="27">
        <f t="shared" si="342"/>
        <v>0</v>
      </c>
      <c r="AU694" s="30">
        <f t="shared" si="360"/>
        <v>20819.52</v>
      </c>
      <c r="AV694" s="30">
        <f t="shared" si="361"/>
        <v>20819.52</v>
      </c>
      <c r="AW694" s="30"/>
      <c r="AX694" s="36">
        <f t="shared" si="336"/>
        <v>20819.52</v>
      </c>
      <c r="AY694" s="36">
        <f t="shared" si="337"/>
        <v>-31229.279999999995</v>
      </c>
      <c r="AZ694" s="36">
        <f t="shared" si="338"/>
        <v>0</v>
      </c>
    </row>
    <row r="695" spans="1:52" ht="14.45" x14ac:dyDescent="0.3">
      <c r="A695" s="5" t="s">
        <v>7</v>
      </c>
      <c r="B695" s="12" t="s">
        <v>752</v>
      </c>
      <c r="C695" s="12"/>
      <c r="D695" s="2" t="s">
        <v>573</v>
      </c>
      <c r="E695" s="2" t="s">
        <v>25</v>
      </c>
      <c r="F695" s="2" t="s">
        <v>16</v>
      </c>
      <c r="G695" s="2" t="s">
        <v>17</v>
      </c>
      <c r="H695" s="2" t="s">
        <v>13</v>
      </c>
      <c r="I695" s="18">
        <v>50</v>
      </c>
      <c r="J695" s="18">
        <v>97665</v>
      </c>
      <c r="K695" s="18">
        <v>95750</v>
      </c>
      <c r="L695" s="18">
        <v>1915</v>
      </c>
      <c r="M695" s="18"/>
      <c r="N695" s="18"/>
      <c r="O695" s="18"/>
      <c r="P695" s="18"/>
      <c r="Q695" s="18"/>
      <c r="R695" s="18"/>
      <c r="S695" s="18"/>
      <c r="T695" s="18"/>
      <c r="U695" s="18"/>
      <c r="V695" s="18"/>
      <c r="W695" s="18"/>
      <c r="X695" s="18"/>
      <c r="Y695" s="18"/>
      <c r="Z695" s="18">
        <v>1915</v>
      </c>
      <c r="AA695" s="18"/>
      <c r="AB695" s="14">
        <f t="shared" si="321"/>
        <v>0</v>
      </c>
      <c r="AC695" s="14">
        <f t="shared" si="322"/>
        <v>0</v>
      </c>
      <c r="AD695" s="14">
        <f t="shared" si="323"/>
        <v>0</v>
      </c>
      <c r="AE695" s="14">
        <f t="shared" si="324"/>
        <v>0</v>
      </c>
      <c r="AF695" s="14">
        <f t="shared" si="325"/>
        <v>0</v>
      </c>
      <c r="AG695" s="14">
        <f t="shared" si="326"/>
        <v>0</v>
      </c>
      <c r="AH695" s="14">
        <f t="shared" si="327"/>
        <v>0</v>
      </c>
      <c r="AI695" s="14">
        <f t="shared" si="328"/>
        <v>0</v>
      </c>
      <c r="AJ695" s="14">
        <f t="shared" si="329"/>
        <v>0</v>
      </c>
      <c r="AK695" s="14">
        <f t="shared" si="330"/>
        <v>0</v>
      </c>
      <c r="AL695" s="14">
        <f t="shared" si="331"/>
        <v>0</v>
      </c>
      <c r="AM695" s="14">
        <f t="shared" si="332"/>
        <v>0</v>
      </c>
      <c r="AN695" s="14">
        <f t="shared" si="333"/>
        <v>0</v>
      </c>
      <c r="AO695" s="14">
        <f t="shared" si="334"/>
        <v>0.02</v>
      </c>
      <c r="AP695" s="14">
        <f t="shared" si="335"/>
        <v>0</v>
      </c>
      <c r="AQ695" s="25">
        <f t="shared" si="339"/>
        <v>0.02</v>
      </c>
      <c r="AR695" s="27">
        <f t="shared" si="340"/>
        <v>0</v>
      </c>
      <c r="AS695" s="27">
        <f t="shared" si="341"/>
        <v>0</v>
      </c>
      <c r="AT695" s="27">
        <f t="shared" si="342"/>
        <v>1915</v>
      </c>
      <c r="AU695" s="30"/>
      <c r="AV695" s="30"/>
      <c r="AW695" s="30">
        <f t="shared" ref="AW695:AW705" si="362">K695*$AU$1</f>
        <v>11490</v>
      </c>
      <c r="AX695" s="36">
        <f t="shared" si="336"/>
        <v>0</v>
      </c>
      <c r="AY695" s="36">
        <f t="shared" si="337"/>
        <v>0</v>
      </c>
      <c r="AZ695" s="36">
        <f t="shared" si="338"/>
        <v>9575</v>
      </c>
    </row>
    <row r="696" spans="1:52" ht="14.45" x14ac:dyDescent="0.3">
      <c r="A696" s="12" t="s">
        <v>805</v>
      </c>
      <c r="B696" s="12" t="s">
        <v>8</v>
      </c>
      <c r="C696" s="88" t="s">
        <v>1357</v>
      </c>
      <c r="D696" s="2" t="s">
        <v>806</v>
      </c>
      <c r="E696" s="2" t="s">
        <v>27</v>
      </c>
      <c r="F696" s="2" t="s">
        <v>16</v>
      </c>
      <c r="G696" s="2" t="s">
        <v>28</v>
      </c>
      <c r="H696" s="2" t="s">
        <v>13</v>
      </c>
      <c r="I696" s="18">
        <v>13000</v>
      </c>
      <c r="J696" s="18">
        <v>5026.05</v>
      </c>
      <c r="K696" s="18">
        <v>4380</v>
      </c>
      <c r="L696" s="18">
        <v>646.04999999999995</v>
      </c>
      <c r="M696" s="18"/>
      <c r="N696" s="18">
        <v>547.5</v>
      </c>
      <c r="O696" s="18"/>
      <c r="P696" s="18"/>
      <c r="Q696" s="18"/>
      <c r="R696" s="18"/>
      <c r="S696" s="18"/>
      <c r="T696" s="18"/>
      <c r="U696" s="18"/>
      <c r="V696" s="18"/>
      <c r="W696" s="18"/>
      <c r="X696" s="18"/>
      <c r="Y696" s="18"/>
      <c r="Z696" s="18">
        <v>98.55</v>
      </c>
      <c r="AA696" s="18"/>
      <c r="AB696" s="14">
        <f t="shared" si="321"/>
        <v>0</v>
      </c>
      <c r="AC696" s="14">
        <f t="shared" si="322"/>
        <v>0.125</v>
      </c>
      <c r="AD696" s="14">
        <f t="shared" si="323"/>
        <v>0</v>
      </c>
      <c r="AE696" s="14">
        <f t="shared" si="324"/>
        <v>0</v>
      </c>
      <c r="AF696" s="14">
        <f t="shared" si="325"/>
        <v>0</v>
      </c>
      <c r="AG696" s="14">
        <f t="shared" si="326"/>
        <v>0</v>
      </c>
      <c r="AH696" s="14">
        <f t="shared" si="327"/>
        <v>0</v>
      </c>
      <c r="AI696" s="14">
        <f t="shared" si="328"/>
        <v>0</v>
      </c>
      <c r="AJ696" s="14">
        <f t="shared" si="329"/>
        <v>0</v>
      </c>
      <c r="AK696" s="14">
        <f t="shared" si="330"/>
        <v>0</v>
      </c>
      <c r="AL696" s="14">
        <f t="shared" si="331"/>
        <v>0</v>
      </c>
      <c r="AM696" s="14">
        <f t="shared" si="332"/>
        <v>0</v>
      </c>
      <c r="AN696" s="14">
        <f t="shared" si="333"/>
        <v>0</v>
      </c>
      <c r="AO696" s="14">
        <f t="shared" si="334"/>
        <v>0.02</v>
      </c>
      <c r="AP696" s="14">
        <f t="shared" si="335"/>
        <v>0</v>
      </c>
      <c r="AQ696" s="25">
        <f t="shared" si="339"/>
        <v>0.14499999999999999</v>
      </c>
      <c r="AR696" s="27">
        <f t="shared" si="340"/>
        <v>547.5</v>
      </c>
      <c r="AS696" s="27">
        <f t="shared" si="341"/>
        <v>0</v>
      </c>
      <c r="AT696" s="27">
        <f t="shared" si="342"/>
        <v>87.600000000000009</v>
      </c>
      <c r="AU696" s="30"/>
      <c r="AV696" s="30"/>
      <c r="AW696" s="30">
        <f t="shared" si="362"/>
        <v>525.6</v>
      </c>
      <c r="AX696" s="36">
        <f t="shared" si="336"/>
        <v>-547.5</v>
      </c>
      <c r="AY696" s="36">
        <f t="shared" si="337"/>
        <v>0</v>
      </c>
      <c r="AZ696" s="36">
        <f t="shared" si="338"/>
        <v>438</v>
      </c>
    </row>
    <row r="697" spans="1:52" ht="14.45" x14ac:dyDescent="0.3">
      <c r="A697" s="12" t="s">
        <v>805</v>
      </c>
      <c r="B697" s="12" t="s">
        <v>8</v>
      </c>
      <c r="C697" s="88" t="s">
        <v>1357</v>
      </c>
      <c r="D697" s="2" t="s">
        <v>807</v>
      </c>
      <c r="E697" s="2" t="s">
        <v>30</v>
      </c>
      <c r="F697" s="2" t="s">
        <v>16</v>
      </c>
      <c r="G697" s="2" t="s">
        <v>31</v>
      </c>
      <c r="H697" s="2" t="s">
        <v>13</v>
      </c>
      <c r="I697" s="18">
        <v>27495</v>
      </c>
      <c r="J697" s="18">
        <v>12015.310000000001</v>
      </c>
      <c r="K697" s="18">
        <v>10574.53</v>
      </c>
      <c r="L697" s="18">
        <v>1440.78</v>
      </c>
      <c r="M697" s="18"/>
      <c r="N697" s="18">
        <v>1321.8200000000002</v>
      </c>
      <c r="O697" s="18"/>
      <c r="P697" s="18"/>
      <c r="Q697" s="18"/>
      <c r="R697" s="18"/>
      <c r="S697" s="18"/>
      <c r="T697" s="18"/>
      <c r="U697" s="18"/>
      <c r="V697" s="18"/>
      <c r="W697" s="18"/>
      <c r="X697" s="18"/>
      <c r="Y697" s="18">
        <v>118.96000000000001</v>
      </c>
      <c r="Z697" s="18"/>
      <c r="AA697" s="18"/>
      <c r="AB697" s="14">
        <f t="shared" si="321"/>
        <v>0</v>
      </c>
      <c r="AC697" s="14">
        <f t="shared" si="322"/>
        <v>0.125</v>
      </c>
      <c r="AD697" s="14">
        <f t="shared" si="323"/>
        <v>0</v>
      </c>
      <c r="AE697" s="14">
        <f t="shared" si="324"/>
        <v>0</v>
      </c>
      <c r="AF697" s="14">
        <f t="shared" si="325"/>
        <v>0</v>
      </c>
      <c r="AG697" s="14">
        <f t="shared" si="326"/>
        <v>0</v>
      </c>
      <c r="AH697" s="14">
        <f t="shared" si="327"/>
        <v>0</v>
      </c>
      <c r="AI697" s="14">
        <f t="shared" si="328"/>
        <v>0</v>
      </c>
      <c r="AJ697" s="14">
        <f t="shared" si="329"/>
        <v>0</v>
      </c>
      <c r="AK697" s="14">
        <f t="shared" si="330"/>
        <v>0</v>
      </c>
      <c r="AL697" s="14">
        <f t="shared" si="331"/>
        <v>0</v>
      </c>
      <c r="AM697" s="14">
        <f t="shared" si="332"/>
        <v>0</v>
      </c>
      <c r="AN697" s="14">
        <f t="shared" si="333"/>
        <v>0.01</v>
      </c>
      <c r="AO697" s="14">
        <f t="shared" si="334"/>
        <v>0</v>
      </c>
      <c r="AP697" s="14">
        <f t="shared" si="335"/>
        <v>0</v>
      </c>
      <c r="AQ697" s="25">
        <f t="shared" si="339"/>
        <v>0.13500000000000001</v>
      </c>
      <c r="AR697" s="27">
        <f t="shared" si="340"/>
        <v>1321.8162500000001</v>
      </c>
      <c r="AS697" s="27">
        <f t="shared" si="341"/>
        <v>0</v>
      </c>
      <c r="AT697" s="27">
        <f t="shared" si="342"/>
        <v>105.74530000000001</v>
      </c>
      <c r="AU697" s="30"/>
      <c r="AV697" s="30"/>
      <c r="AW697" s="30">
        <f t="shared" si="362"/>
        <v>1268.9436000000001</v>
      </c>
      <c r="AX697" s="36">
        <f t="shared" si="336"/>
        <v>-1321.8162500000001</v>
      </c>
      <c r="AY697" s="36">
        <f t="shared" si="337"/>
        <v>0</v>
      </c>
      <c r="AZ697" s="36">
        <f t="shared" si="338"/>
        <v>1163.1983</v>
      </c>
    </row>
    <row r="698" spans="1:52" ht="14.45" x14ac:dyDescent="0.3">
      <c r="A698" s="12" t="s">
        <v>805</v>
      </c>
      <c r="B698" s="12" t="s">
        <v>8</v>
      </c>
      <c r="C698" s="88" t="s">
        <v>1357</v>
      </c>
      <c r="D698" s="2" t="s">
        <v>808</v>
      </c>
      <c r="E698" s="2" t="s">
        <v>27</v>
      </c>
      <c r="F698" s="2" t="s">
        <v>16</v>
      </c>
      <c r="G698" s="2" t="s">
        <v>28</v>
      </c>
      <c r="H698" s="2" t="s">
        <v>13</v>
      </c>
      <c r="I698" s="18">
        <v>338780</v>
      </c>
      <c r="J698" s="18">
        <v>98628.84</v>
      </c>
      <c r="K698" s="18">
        <v>85951.05</v>
      </c>
      <c r="L698" s="18">
        <v>12677.789999999999</v>
      </c>
      <c r="M698" s="18"/>
      <c r="N698" s="18">
        <v>10743.890000000001</v>
      </c>
      <c r="O698" s="18"/>
      <c r="P698" s="18"/>
      <c r="Q698" s="18"/>
      <c r="R698" s="18"/>
      <c r="S698" s="18"/>
      <c r="T698" s="18"/>
      <c r="U698" s="18"/>
      <c r="V698" s="18"/>
      <c r="W698" s="18"/>
      <c r="X698" s="18"/>
      <c r="Y698" s="18"/>
      <c r="Z698" s="18">
        <v>1933.9000000000003</v>
      </c>
      <c r="AA698" s="18"/>
      <c r="AB698" s="14">
        <f t="shared" si="321"/>
        <v>0</v>
      </c>
      <c r="AC698" s="14">
        <f t="shared" si="322"/>
        <v>0.125</v>
      </c>
      <c r="AD698" s="14">
        <f t="shared" si="323"/>
        <v>0</v>
      </c>
      <c r="AE698" s="14">
        <f t="shared" si="324"/>
        <v>0</v>
      </c>
      <c r="AF698" s="14">
        <f t="shared" si="325"/>
        <v>0</v>
      </c>
      <c r="AG698" s="14">
        <f t="shared" si="326"/>
        <v>0</v>
      </c>
      <c r="AH698" s="14">
        <f t="shared" si="327"/>
        <v>0</v>
      </c>
      <c r="AI698" s="14">
        <f t="shared" si="328"/>
        <v>0</v>
      </c>
      <c r="AJ698" s="14">
        <f t="shared" si="329"/>
        <v>0</v>
      </c>
      <c r="AK698" s="14">
        <f t="shared" si="330"/>
        <v>0</v>
      </c>
      <c r="AL698" s="14">
        <f t="shared" si="331"/>
        <v>0</v>
      </c>
      <c r="AM698" s="14">
        <f t="shared" si="332"/>
        <v>0</v>
      </c>
      <c r="AN698" s="14">
        <f t="shared" si="333"/>
        <v>0</v>
      </c>
      <c r="AO698" s="14">
        <f t="shared" si="334"/>
        <v>0.02</v>
      </c>
      <c r="AP698" s="14">
        <f t="shared" si="335"/>
        <v>0</v>
      </c>
      <c r="AQ698" s="25">
        <f t="shared" si="339"/>
        <v>0.14499999999999999</v>
      </c>
      <c r="AR698" s="27">
        <f t="shared" si="340"/>
        <v>10743.88125</v>
      </c>
      <c r="AS698" s="27">
        <f t="shared" si="341"/>
        <v>0</v>
      </c>
      <c r="AT698" s="27">
        <f t="shared" si="342"/>
        <v>1719.0210000000002</v>
      </c>
      <c r="AU698" s="30"/>
      <c r="AV698" s="30"/>
      <c r="AW698" s="30">
        <f t="shared" si="362"/>
        <v>10314.126</v>
      </c>
      <c r="AX698" s="36">
        <f t="shared" si="336"/>
        <v>-10743.88125</v>
      </c>
      <c r="AY698" s="36">
        <f t="shared" si="337"/>
        <v>0</v>
      </c>
      <c r="AZ698" s="36">
        <f t="shared" si="338"/>
        <v>8595.1049999999996</v>
      </c>
    </row>
    <row r="699" spans="1:52" x14ac:dyDescent="0.25">
      <c r="A699" s="12" t="s">
        <v>805</v>
      </c>
      <c r="B699" s="12" t="s">
        <v>8</v>
      </c>
      <c r="C699" s="12" t="s">
        <v>1361</v>
      </c>
      <c r="D699" s="2" t="s">
        <v>809</v>
      </c>
      <c r="E699" s="2" t="s">
        <v>810</v>
      </c>
      <c r="F699" s="2" t="s">
        <v>16</v>
      </c>
      <c r="G699" s="2" t="s">
        <v>501</v>
      </c>
      <c r="H699" s="2" t="s">
        <v>13</v>
      </c>
      <c r="I699" s="18">
        <v>1177408</v>
      </c>
      <c r="J699" s="18">
        <v>33454670.220000003</v>
      </c>
      <c r="K699" s="18">
        <v>29154396.669999998</v>
      </c>
      <c r="L699" s="18">
        <v>4300273.5500000017</v>
      </c>
      <c r="M699" s="18"/>
      <c r="N699" s="18">
        <v>3644299.6</v>
      </c>
      <c r="O699" s="18"/>
      <c r="P699" s="18"/>
      <c r="Q699" s="18"/>
      <c r="R699" s="18"/>
      <c r="S699" s="18"/>
      <c r="T699" s="18"/>
      <c r="U699" s="18"/>
      <c r="V699" s="18"/>
      <c r="W699" s="18"/>
      <c r="X699" s="18"/>
      <c r="Y699" s="18"/>
      <c r="Z699" s="18">
        <v>655973.94999999995</v>
      </c>
      <c r="AA699" s="18"/>
      <c r="AB699" s="14">
        <f t="shared" si="321"/>
        <v>0</v>
      </c>
      <c r="AC699" s="14">
        <f t="shared" si="322"/>
        <v>0.125</v>
      </c>
      <c r="AD699" s="14">
        <f t="shared" si="323"/>
        <v>0</v>
      </c>
      <c r="AE699" s="14">
        <f t="shared" si="324"/>
        <v>0</v>
      </c>
      <c r="AF699" s="14">
        <f t="shared" si="325"/>
        <v>0</v>
      </c>
      <c r="AG699" s="14">
        <f t="shared" si="326"/>
        <v>0</v>
      </c>
      <c r="AH699" s="14">
        <f t="shared" si="327"/>
        <v>0</v>
      </c>
      <c r="AI699" s="14">
        <f t="shared" si="328"/>
        <v>0</v>
      </c>
      <c r="AJ699" s="14">
        <f t="shared" si="329"/>
        <v>0</v>
      </c>
      <c r="AK699" s="14">
        <f t="shared" si="330"/>
        <v>0</v>
      </c>
      <c r="AL699" s="14">
        <f t="shared" si="331"/>
        <v>0</v>
      </c>
      <c r="AM699" s="14">
        <f t="shared" si="332"/>
        <v>0</v>
      </c>
      <c r="AN699" s="14">
        <f t="shared" si="333"/>
        <v>0</v>
      </c>
      <c r="AO699" s="14">
        <f t="shared" si="334"/>
        <v>0.02</v>
      </c>
      <c r="AP699" s="14">
        <f t="shared" si="335"/>
        <v>0</v>
      </c>
      <c r="AQ699" s="25">
        <f t="shared" si="339"/>
        <v>0.14499999999999999</v>
      </c>
      <c r="AR699" s="27">
        <f t="shared" si="340"/>
        <v>3644299.5837499998</v>
      </c>
      <c r="AS699" s="27">
        <f t="shared" si="341"/>
        <v>0</v>
      </c>
      <c r="AT699" s="27">
        <f t="shared" si="342"/>
        <v>583087.93339999998</v>
      </c>
      <c r="AU699" s="30"/>
      <c r="AV699" s="30"/>
      <c r="AW699" s="30">
        <f t="shared" si="362"/>
        <v>3498527.6003999994</v>
      </c>
      <c r="AX699" s="36">
        <f t="shared" si="336"/>
        <v>-3644299.5837499998</v>
      </c>
      <c r="AY699" s="36">
        <f t="shared" si="337"/>
        <v>0</v>
      </c>
      <c r="AZ699" s="36">
        <f t="shared" si="338"/>
        <v>2915439.6669999994</v>
      </c>
    </row>
    <row r="700" spans="1:52" ht="14.45" x14ac:dyDescent="0.3">
      <c r="A700" s="12" t="s">
        <v>805</v>
      </c>
      <c r="B700" s="12" t="s">
        <v>8</v>
      </c>
      <c r="C700" s="12" t="s">
        <v>1361</v>
      </c>
      <c r="D700" s="2" t="s">
        <v>809</v>
      </c>
      <c r="E700" s="2" t="s">
        <v>811</v>
      </c>
      <c r="F700" s="2" t="s">
        <v>16</v>
      </c>
      <c r="G700" s="2" t="s">
        <v>31</v>
      </c>
      <c r="H700" s="2" t="s">
        <v>13</v>
      </c>
      <c r="I700" s="18">
        <v>2207385</v>
      </c>
      <c r="J700" s="18">
        <v>71924436.870000035</v>
      </c>
      <c r="K700" s="18">
        <v>62679247.320000045</v>
      </c>
      <c r="L700" s="18">
        <v>9245189.5500000026</v>
      </c>
      <c r="M700" s="18"/>
      <c r="N700" s="18">
        <v>7834906.3699999955</v>
      </c>
      <c r="O700" s="18"/>
      <c r="P700" s="18"/>
      <c r="Q700" s="18"/>
      <c r="R700" s="18"/>
      <c r="S700" s="18"/>
      <c r="T700" s="18"/>
      <c r="U700" s="18"/>
      <c r="V700" s="18"/>
      <c r="W700" s="18"/>
      <c r="X700" s="18"/>
      <c r="Y700" s="18"/>
      <c r="Z700" s="18">
        <v>1410283.1799999997</v>
      </c>
      <c r="AA700" s="18"/>
      <c r="AB700" s="14">
        <f t="shared" si="321"/>
        <v>0</v>
      </c>
      <c r="AC700" s="14">
        <f t="shared" si="322"/>
        <v>0.125</v>
      </c>
      <c r="AD700" s="14">
        <f t="shared" si="323"/>
        <v>0</v>
      </c>
      <c r="AE700" s="14">
        <f t="shared" si="324"/>
        <v>0</v>
      </c>
      <c r="AF700" s="14">
        <f t="shared" si="325"/>
        <v>0</v>
      </c>
      <c r="AG700" s="14">
        <f t="shared" si="326"/>
        <v>0</v>
      </c>
      <c r="AH700" s="14">
        <f t="shared" si="327"/>
        <v>0</v>
      </c>
      <c r="AI700" s="14">
        <f t="shared" si="328"/>
        <v>0</v>
      </c>
      <c r="AJ700" s="14">
        <f t="shared" si="329"/>
        <v>0</v>
      </c>
      <c r="AK700" s="14">
        <f t="shared" si="330"/>
        <v>0</v>
      </c>
      <c r="AL700" s="14">
        <f t="shared" si="331"/>
        <v>0</v>
      </c>
      <c r="AM700" s="14">
        <f t="shared" si="332"/>
        <v>0</v>
      </c>
      <c r="AN700" s="14">
        <f t="shared" si="333"/>
        <v>0</v>
      </c>
      <c r="AO700" s="14">
        <f t="shared" si="334"/>
        <v>0.02</v>
      </c>
      <c r="AP700" s="14">
        <f t="shared" si="335"/>
        <v>0</v>
      </c>
      <c r="AQ700" s="25">
        <f t="shared" si="339"/>
        <v>0.14499999999999999</v>
      </c>
      <c r="AR700" s="27">
        <f t="shared" si="340"/>
        <v>7834905.9150000056</v>
      </c>
      <c r="AS700" s="27">
        <f t="shared" si="341"/>
        <v>0</v>
      </c>
      <c r="AT700" s="27">
        <f t="shared" si="342"/>
        <v>1253584.9464000009</v>
      </c>
      <c r="AU700" s="30"/>
      <c r="AV700" s="30"/>
      <c r="AW700" s="30">
        <f t="shared" si="362"/>
        <v>7521509.6784000052</v>
      </c>
      <c r="AX700" s="36">
        <f t="shared" si="336"/>
        <v>-7834905.9150000056</v>
      </c>
      <c r="AY700" s="36">
        <f t="shared" si="337"/>
        <v>0</v>
      </c>
      <c r="AZ700" s="36">
        <f t="shared" si="338"/>
        <v>6267924.7320000045</v>
      </c>
    </row>
    <row r="701" spans="1:52" ht="14.45" x14ac:dyDescent="0.3">
      <c r="A701" s="12" t="s">
        <v>805</v>
      </c>
      <c r="B701" s="12" t="s">
        <v>8</v>
      </c>
      <c r="C701" s="12" t="s">
        <v>1361</v>
      </c>
      <c r="D701" s="2" t="s">
        <v>809</v>
      </c>
      <c r="E701" s="2" t="s">
        <v>812</v>
      </c>
      <c r="F701" s="2" t="s">
        <v>16</v>
      </c>
      <c r="G701" s="2" t="s">
        <v>813</v>
      </c>
      <c r="H701" s="2" t="s">
        <v>13</v>
      </c>
      <c r="I701" s="18">
        <v>333196</v>
      </c>
      <c r="J701" s="18">
        <v>9625559.120000001</v>
      </c>
      <c r="K701" s="18">
        <v>8388286.7599999998</v>
      </c>
      <c r="L701" s="18">
        <v>1237272.3600000003</v>
      </c>
      <c r="M701" s="18"/>
      <c r="N701" s="18">
        <v>1048535.88</v>
      </c>
      <c r="O701" s="18"/>
      <c r="P701" s="18"/>
      <c r="Q701" s="18"/>
      <c r="R701" s="18"/>
      <c r="S701" s="18"/>
      <c r="T701" s="18"/>
      <c r="U701" s="18"/>
      <c r="V701" s="18"/>
      <c r="W701" s="18"/>
      <c r="X701" s="18"/>
      <c r="Y701" s="18"/>
      <c r="Z701" s="18">
        <v>188736.48</v>
      </c>
      <c r="AA701" s="18"/>
      <c r="AB701" s="14">
        <f t="shared" si="321"/>
        <v>0</v>
      </c>
      <c r="AC701" s="14">
        <f t="shared" si="322"/>
        <v>0.125</v>
      </c>
      <c r="AD701" s="14">
        <f t="shared" si="323"/>
        <v>0</v>
      </c>
      <c r="AE701" s="14">
        <f t="shared" si="324"/>
        <v>0</v>
      </c>
      <c r="AF701" s="14">
        <f t="shared" si="325"/>
        <v>0</v>
      </c>
      <c r="AG701" s="14">
        <f t="shared" si="326"/>
        <v>0</v>
      </c>
      <c r="AH701" s="14">
        <f t="shared" si="327"/>
        <v>0</v>
      </c>
      <c r="AI701" s="14">
        <f t="shared" si="328"/>
        <v>0</v>
      </c>
      <c r="AJ701" s="14">
        <f t="shared" si="329"/>
        <v>0</v>
      </c>
      <c r="AK701" s="14">
        <f t="shared" si="330"/>
        <v>0</v>
      </c>
      <c r="AL701" s="14">
        <f t="shared" si="331"/>
        <v>0</v>
      </c>
      <c r="AM701" s="14">
        <f t="shared" si="332"/>
        <v>0</v>
      </c>
      <c r="AN701" s="14">
        <f t="shared" si="333"/>
        <v>0</v>
      </c>
      <c r="AO701" s="14">
        <f t="shared" si="334"/>
        <v>0.02</v>
      </c>
      <c r="AP701" s="14">
        <f t="shared" si="335"/>
        <v>0</v>
      </c>
      <c r="AQ701" s="25">
        <f t="shared" si="339"/>
        <v>0.14499999999999999</v>
      </c>
      <c r="AR701" s="27">
        <f t="shared" si="340"/>
        <v>1048535.845</v>
      </c>
      <c r="AS701" s="27">
        <f t="shared" si="341"/>
        <v>0</v>
      </c>
      <c r="AT701" s="27">
        <f t="shared" si="342"/>
        <v>167765.7352</v>
      </c>
      <c r="AU701" s="30"/>
      <c r="AV701" s="30"/>
      <c r="AW701" s="30">
        <f t="shared" si="362"/>
        <v>1006594.4112</v>
      </c>
      <c r="AX701" s="36">
        <f t="shared" si="336"/>
        <v>-1048535.845</v>
      </c>
      <c r="AY701" s="36">
        <f t="shared" si="337"/>
        <v>0</v>
      </c>
      <c r="AZ701" s="36">
        <f t="shared" si="338"/>
        <v>838828.67599999998</v>
      </c>
    </row>
    <row r="702" spans="1:52" ht="14.45" x14ac:dyDescent="0.3">
      <c r="A702" s="12" t="s">
        <v>805</v>
      </c>
      <c r="B702" s="12" t="s">
        <v>8</v>
      </c>
      <c r="C702" s="12" t="s">
        <v>1361</v>
      </c>
      <c r="D702" s="2" t="s">
        <v>809</v>
      </c>
      <c r="E702" s="2" t="s">
        <v>814</v>
      </c>
      <c r="F702" s="2" t="s">
        <v>16</v>
      </c>
      <c r="G702" s="2" t="s">
        <v>31</v>
      </c>
      <c r="H702" s="2" t="s">
        <v>13</v>
      </c>
      <c r="I702" s="18">
        <v>2024415</v>
      </c>
      <c r="J702" s="18">
        <v>66196092.73999998</v>
      </c>
      <c r="K702" s="18">
        <v>57687226.430000022</v>
      </c>
      <c r="L702" s="18">
        <v>8508866.3099999968</v>
      </c>
      <c r="M702" s="18"/>
      <c r="N702" s="18">
        <v>7210903.5799999926</v>
      </c>
      <c r="O702" s="18"/>
      <c r="P702" s="18"/>
      <c r="Q702" s="18"/>
      <c r="R702" s="18"/>
      <c r="S702" s="18"/>
      <c r="T702" s="18"/>
      <c r="U702" s="18"/>
      <c r="V702" s="18"/>
      <c r="W702" s="18"/>
      <c r="X702" s="18"/>
      <c r="Y702" s="18"/>
      <c r="Z702" s="18">
        <v>1297962.73</v>
      </c>
      <c r="AA702" s="18"/>
      <c r="AB702" s="14">
        <f t="shared" si="321"/>
        <v>0</v>
      </c>
      <c r="AC702" s="14">
        <f t="shared" si="322"/>
        <v>0.125</v>
      </c>
      <c r="AD702" s="14">
        <f t="shared" si="323"/>
        <v>0</v>
      </c>
      <c r="AE702" s="14">
        <f t="shared" si="324"/>
        <v>0</v>
      </c>
      <c r="AF702" s="14">
        <f t="shared" si="325"/>
        <v>0</v>
      </c>
      <c r="AG702" s="14">
        <f t="shared" si="326"/>
        <v>0</v>
      </c>
      <c r="AH702" s="14">
        <f t="shared" si="327"/>
        <v>0</v>
      </c>
      <c r="AI702" s="14">
        <f t="shared" si="328"/>
        <v>0</v>
      </c>
      <c r="AJ702" s="14">
        <f t="shared" si="329"/>
        <v>0</v>
      </c>
      <c r="AK702" s="14">
        <f t="shared" si="330"/>
        <v>0</v>
      </c>
      <c r="AL702" s="14">
        <f t="shared" si="331"/>
        <v>0</v>
      </c>
      <c r="AM702" s="14">
        <f t="shared" si="332"/>
        <v>0</v>
      </c>
      <c r="AN702" s="14">
        <f t="shared" si="333"/>
        <v>0</v>
      </c>
      <c r="AO702" s="14">
        <f t="shared" si="334"/>
        <v>0.02</v>
      </c>
      <c r="AP702" s="14">
        <f t="shared" si="335"/>
        <v>0</v>
      </c>
      <c r="AQ702" s="25">
        <f t="shared" si="339"/>
        <v>0.14499999999999999</v>
      </c>
      <c r="AR702" s="27">
        <f t="shared" si="340"/>
        <v>7210903.3037500028</v>
      </c>
      <c r="AS702" s="27">
        <f t="shared" si="341"/>
        <v>0</v>
      </c>
      <c r="AT702" s="27">
        <f t="shared" si="342"/>
        <v>1153744.5286000005</v>
      </c>
      <c r="AU702" s="30"/>
      <c r="AV702" s="30"/>
      <c r="AW702" s="30">
        <f t="shared" si="362"/>
        <v>6922467.1716000028</v>
      </c>
      <c r="AX702" s="36">
        <f t="shared" si="336"/>
        <v>-7210903.3037500028</v>
      </c>
      <c r="AY702" s="36">
        <f t="shared" si="337"/>
        <v>0</v>
      </c>
      <c r="AZ702" s="36">
        <f t="shared" si="338"/>
        <v>5768722.643000002</v>
      </c>
    </row>
    <row r="703" spans="1:52" ht="14.45" x14ac:dyDescent="0.3">
      <c r="A703" s="12" t="s">
        <v>805</v>
      </c>
      <c r="B703" s="12" t="s">
        <v>8</v>
      </c>
      <c r="C703" s="12"/>
      <c r="D703" s="2" t="s">
        <v>815</v>
      </c>
      <c r="E703" s="2" t="s">
        <v>591</v>
      </c>
      <c r="F703" s="2" t="s">
        <v>16</v>
      </c>
      <c r="G703" s="2" t="s">
        <v>20</v>
      </c>
      <c r="H703" s="2" t="s">
        <v>13</v>
      </c>
      <c r="I703" s="18">
        <v>10000</v>
      </c>
      <c r="J703" s="18">
        <v>26323.65</v>
      </c>
      <c r="K703" s="18">
        <v>22940</v>
      </c>
      <c r="L703" s="18">
        <v>3383.65</v>
      </c>
      <c r="M703" s="18"/>
      <c r="N703" s="18">
        <v>2867.5</v>
      </c>
      <c r="O703" s="18"/>
      <c r="P703" s="18"/>
      <c r="Q703" s="18"/>
      <c r="R703" s="18"/>
      <c r="S703" s="18"/>
      <c r="T703" s="18"/>
      <c r="U703" s="18"/>
      <c r="V703" s="18"/>
      <c r="W703" s="18"/>
      <c r="X703" s="18"/>
      <c r="Y703" s="18"/>
      <c r="Z703" s="18">
        <v>516.15</v>
      </c>
      <c r="AA703" s="18"/>
      <c r="AB703" s="14">
        <f t="shared" si="321"/>
        <v>0</v>
      </c>
      <c r="AC703" s="14">
        <f t="shared" si="322"/>
        <v>0.125</v>
      </c>
      <c r="AD703" s="14">
        <f t="shared" si="323"/>
        <v>0</v>
      </c>
      <c r="AE703" s="14">
        <f t="shared" si="324"/>
        <v>0</v>
      </c>
      <c r="AF703" s="14">
        <f t="shared" si="325"/>
        <v>0</v>
      </c>
      <c r="AG703" s="14">
        <f t="shared" si="326"/>
        <v>0</v>
      </c>
      <c r="AH703" s="14">
        <f t="shared" si="327"/>
        <v>0</v>
      </c>
      <c r="AI703" s="14">
        <f t="shared" si="328"/>
        <v>0</v>
      </c>
      <c r="AJ703" s="14">
        <f t="shared" si="329"/>
        <v>0</v>
      </c>
      <c r="AK703" s="14">
        <f t="shared" si="330"/>
        <v>0</v>
      </c>
      <c r="AL703" s="14">
        <f t="shared" si="331"/>
        <v>0</v>
      </c>
      <c r="AM703" s="14">
        <f t="shared" si="332"/>
        <v>0</v>
      </c>
      <c r="AN703" s="14">
        <f t="shared" si="333"/>
        <v>0</v>
      </c>
      <c r="AO703" s="14">
        <f t="shared" si="334"/>
        <v>0.02</v>
      </c>
      <c r="AP703" s="14">
        <f t="shared" si="335"/>
        <v>0</v>
      </c>
      <c r="AQ703" s="25">
        <f t="shared" si="339"/>
        <v>0.14499999999999999</v>
      </c>
      <c r="AR703" s="27">
        <f t="shared" si="340"/>
        <v>2867.5</v>
      </c>
      <c r="AS703" s="27">
        <f t="shared" si="341"/>
        <v>0</v>
      </c>
      <c r="AT703" s="27">
        <f t="shared" si="342"/>
        <v>458.8</v>
      </c>
      <c r="AU703" s="30"/>
      <c r="AV703" s="30"/>
      <c r="AW703" s="30">
        <f t="shared" si="362"/>
        <v>2752.7999999999997</v>
      </c>
      <c r="AX703" s="36">
        <f t="shared" si="336"/>
        <v>-2867.5</v>
      </c>
      <c r="AY703" s="36">
        <f t="shared" si="337"/>
        <v>0</v>
      </c>
      <c r="AZ703" s="36">
        <f t="shared" si="338"/>
        <v>2293.9999999999995</v>
      </c>
    </row>
    <row r="704" spans="1:52" ht="14.45" x14ac:dyDescent="0.3">
      <c r="A704" s="12" t="s">
        <v>805</v>
      </c>
      <c r="B704" s="12" t="s">
        <v>8</v>
      </c>
      <c r="C704" s="12"/>
      <c r="D704" s="2" t="s">
        <v>816</v>
      </c>
      <c r="E704" s="2" t="s">
        <v>327</v>
      </c>
      <c r="F704" s="2" t="s">
        <v>16</v>
      </c>
      <c r="G704" s="2" t="s">
        <v>17</v>
      </c>
      <c r="H704" s="2" t="s">
        <v>13</v>
      </c>
      <c r="I704" s="18">
        <v>220000</v>
      </c>
      <c r="J704" s="18">
        <v>203382.90000000002</v>
      </c>
      <c r="K704" s="18">
        <v>177240</v>
      </c>
      <c r="L704" s="18">
        <v>26142.899999999998</v>
      </c>
      <c r="M704" s="18"/>
      <c r="N704" s="18">
        <v>22155</v>
      </c>
      <c r="O704" s="18"/>
      <c r="P704" s="18"/>
      <c r="Q704" s="18"/>
      <c r="R704" s="18"/>
      <c r="S704" s="18"/>
      <c r="T704" s="18"/>
      <c r="U704" s="18"/>
      <c r="V704" s="18"/>
      <c r="W704" s="18"/>
      <c r="X704" s="18"/>
      <c r="Y704" s="18"/>
      <c r="Z704" s="18">
        <v>3987.8999999999996</v>
      </c>
      <c r="AA704" s="18"/>
      <c r="AB704" s="14">
        <f t="shared" si="321"/>
        <v>0</v>
      </c>
      <c r="AC704" s="14">
        <f t="shared" si="322"/>
        <v>0.125</v>
      </c>
      <c r="AD704" s="14">
        <f t="shared" si="323"/>
        <v>0</v>
      </c>
      <c r="AE704" s="14">
        <f t="shared" si="324"/>
        <v>0</v>
      </c>
      <c r="AF704" s="14">
        <f t="shared" si="325"/>
        <v>0</v>
      </c>
      <c r="AG704" s="14">
        <f t="shared" si="326"/>
        <v>0</v>
      </c>
      <c r="AH704" s="14">
        <f t="shared" si="327"/>
        <v>0</v>
      </c>
      <c r="AI704" s="14">
        <f t="shared" si="328"/>
        <v>0</v>
      </c>
      <c r="AJ704" s="14">
        <f t="shared" si="329"/>
        <v>0</v>
      </c>
      <c r="AK704" s="14">
        <f t="shared" si="330"/>
        <v>0</v>
      </c>
      <c r="AL704" s="14">
        <f t="shared" si="331"/>
        <v>0</v>
      </c>
      <c r="AM704" s="14">
        <f t="shared" si="332"/>
        <v>0</v>
      </c>
      <c r="AN704" s="14">
        <f t="shared" si="333"/>
        <v>0</v>
      </c>
      <c r="AO704" s="14">
        <f t="shared" si="334"/>
        <v>0.02</v>
      </c>
      <c r="AP704" s="14">
        <f t="shared" si="335"/>
        <v>0</v>
      </c>
      <c r="AQ704" s="25">
        <f t="shared" si="339"/>
        <v>0.14499999999999999</v>
      </c>
      <c r="AR704" s="27">
        <f t="shared" si="340"/>
        <v>22155</v>
      </c>
      <c r="AS704" s="27">
        <f t="shared" si="341"/>
        <v>0</v>
      </c>
      <c r="AT704" s="27">
        <f t="shared" si="342"/>
        <v>3544.8</v>
      </c>
      <c r="AU704" s="30"/>
      <c r="AV704" s="30"/>
      <c r="AW704" s="30">
        <f t="shared" si="362"/>
        <v>21268.799999999999</v>
      </c>
      <c r="AX704" s="36">
        <f t="shared" si="336"/>
        <v>-22155</v>
      </c>
      <c r="AY704" s="36">
        <f t="shared" si="337"/>
        <v>0</v>
      </c>
      <c r="AZ704" s="36">
        <f t="shared" si="338"/>
        <v>17724</v>
      </c>
    </row>
    <row r="705" spans="1:52" ht="14.45" x14ac:dyDescent="0.3">
      <c r="A705" s="12" t="s">
        <v>805</v>
      </c>
      <c r="B705" s="12" t="s">
        <v>8</v>
      </c>
      <c r="C705" s="12"/>
      <c r="D705" s="2" t="s">
        <v>817</v>
      </c>
      <c r="E705" s="2" t="s">
        <v>22</v>
      </c>
      <c r="F705" s="2" t="s">
        <v>16</v>
      </c>
      <c r="G705" s="2" t="s">
        <v>17</v>
      </c>
      <c r="H705" s="2" t="s">
        <v>13</v>
      </c>
      <c r="I705" s="18">
        <v>220</v>
      </c>
      <c r="J705" s="18">
        <v>21205.8</v>
      </c>
      <c r="K705" s="18">
        <v>18480</v>
      </c>
      <c r="L705" s="18">
        <v>2725.8</v>
      </c>
      <c r="M705" s="18"/>
      <c r="N705" s="18">
        <v>2310</v>
      </c>
      <c r="O705" s="18"/>
      <c r="P705" s="18"/>
      <c r="Q705" s="18"/>
      <c r="R705" s="18"/>
      <c r="S705" s="18"/>
      <c r="T705" s="18"/>
      <c r="U705" s="18"/>
      <c r="V705" s="18"/>
      <c r="W705" s="18"/>
      <c r="X705" s="18"/>
      <c r="Y705" s="18"/>
      <c r="Z705" s="18">
        <v>415.8</v>
      </c>
      <c r="AA705" s="18"/>
      <c r="AB705" s="14">
        <f t="shared" si="321"/>
        <v>0</v>
      </c>
      <c r="AC705" s="14">
        <f t="shared" si="322"/>
        <v>0.125</v>
      </c>
      <c r="AD705" s="14">
        <f t="shared" si="323"/>
        <v>0</v>
      </c>
      <c r="AE705" s="14">
        <f t="shared" si="324"/>
        <v>0</v>
      </c>
      <c r="AF705" s="14">
        <f t="shared" si="325"/>
        <v>0</v>
      </c>
      <c r="AG705" s="14">
        <f t="shared" si="326"/>
        <v>0</v>
      </c>
      <c r="AH705" s="14">
        <f t="shared" si="327"/>
        <v>0</v>
      </c>
      <c r="AI705" s="14">
        <f t="shared" si="328"/>
        <v>0</v>
      </c>
      <c r="AJ705" s="14">
        <f t="shared" si="329"/>
        <v>0</v>
      </c>
      <c r="AK705" s="14">
        <f t="shared" si="330"/>
        <v>0</v>
      </c>
      <c r="AL705" s="14">
        <f t="shared" si="331"/>
        <v>0</v>
      </c>
      <c r="AM705" s="14">
        <f t="shared" si="332"/>
        <v>0</v>
      </c>
      <c r="AN705" s="14">
        <f t="shared" si="333"/>
        <v>0</v>
      </c>
      <c r="AO705" s="14">
        <f t="shared" si="334"/>
        <v>0.02</v>
      </c>
      <c r="AP705" s="14">
        <f t="shared" si="335"/>
        <v>0</v>
      </c>
      <c r="AQ705" s="25">
        <f t="shared" si="339"/>
        <v>0.14499999999999999</v>
      </c>
      <c r="AR705" s="27">
        <f t="shared" si="340"/>
        <v>2310</v>
      </c>
      <c r="AS705" s="27">
        <f t="shared" si="341"/>
        <v>0</v>
      </c>
      <c r="AT705" s="27">
        <f t="shared" si="342"/>
        <v>369.6</v>
      </c>
      <c r="AU705" s="30"/>
      <c r="AV705" s="30"/>
      <c r="AW705" s="30">
        <f t="shared" si="362"/>
        <v>2217.6</v>
      </c>
      <c r="AX705" s="36">
        <f t="shared" si="336"/>
        <v>-2310</v>
      </c>
      <c r="AY705" s="36">
        <f t="shared" si="337"/>
        <v>0</v>
      </c>
      <c r="AZ705" s="36">
        <f t="shared" si="338"/>
        <v>1848</v>
      </c>
    </row>
    <row r="706" spans="1:52" x14ac:dyDescent="0.25">
      <c r="A706" s="12" t="s">
        <v>805</v>
      </c>
      <c r="B706" s="12" t="s">
        <v>8</v>
      </c>
      <c r="C706" s="5" t="s">
        <v>1356</v>
      </c>
      <c r="D706" s="2" t="s">
        <v>818</v>
      </c>
      <c r="E706" s="2" t="s">
        <v>78</v>
      </c>
      <c r="F706" s="2" t="s">
        <v>11</v>
      </c>
      <c r="G706" s="2" t="s">
        <v>12</v>
      </c>
      <c r="H706" s="2" t="s">
        <v>13</v>
      </c>
      <c r="I706" s="18">
        <v>35191</v>
      </c>
      <c r="J706" s="18">
        <v>2730901.2300000004</v>
      </c>
      <c r="K706" s="18">
        <v>2625866.5700000008</v>
      </c>
      <c r="L706" s="18">
        <v>105034.66</v>
      </c>
      <c r="M706" s="18"/>
      <c r="N706" s="18"/>
      <c r="O706" s="18"/>
      <c r="P706" s="18"/>
      <c r="Q706" s="18"/>
      <c r="R706" s="18"/>
      <c r="S706" s="18">
        <v>105034.66</v>
      </c>
      <c r="T706" s="18"/>
      <c r="U706" s="18"/>
      <c r="V706" s="18"/>
      <c r="W706" s="18"/>
      <c r="X706" s="18"/>
      <c r="Y706" s="18"/>
      <c r="Z706" s="18"/>
      <c r="AA706" s="18"/>
      <c r="AB706" s="14">
        <f t="shared" si="321"/>
        <v>0</v>
      </c>
      <c r="AC706" s="14">
        <f t="shared" si="322"/>
        <v>0</v>
      </c>
      <c r="AD706" s="14">
        <f t="shared" si="323"/>
        <v>0</v>
      </c>
      <c r="AE706" s="14">
        <f t="shared" si="324"/>
        <v>0</v>
      </c>
      <c r="AF706" s="14">
        <f t="shared" si="325"/>
        <v>0</v>
      </c>
      <c r="AG706" s="14">
        <f t="shared" si="326"/>
        <v>0</v>
      </c>
      <c r="AH706" s="14">
        <f t="shared" si="327"/>
        <v>0.04</v>
      </c>
      <c r="AI706" s="14">
        <f t="shared" si="328"/>
        <v>0</v>
      </c>
      <c r="AJ706" s="14">
        <f t="shared" si="329"/>
        <v>0</v>
      </c>
      <c r="AK706" s="14">
        <f t="shared" si="330"/>
        <v>0</v>
      </c>
      <c r="AL706" s="14">
        <f t="shared" si="331"/>
        <v>0</v>
      </c>
      <c r="AM706" s="14">
        <f t="shared" si="332"/>
        <v>0</v>
      </c>
      <c r="AN706" s="14">
        <f t="shared" si="333"/>
        <v>0</v>
      </c>
      <c r="AO706" s="14">
        <f t="shared" si="334"/>
        <v>0</v>
      </c>
      <c r="AP706" s="14">
        <f t="shared" si="335"/>
        <v>0</v>
      </c>
      <c r="AQ706" s="25">
        <f t="shared" si="339"/>
        <v>0.04</v>
      </c>
      <c r="AR706" s="27">
        <f t="shared" si="340"/>
        <v>0</v>
      </c>
      <c r="AS706" s="27">
        <f t="shared" si="341"/>
        <v>105034.66280000003</v>
      </c>
      <c r="AT706" s="27">
        <f t="shared" si="342"/>
        <v>0</v>
      </c>
      <c r="AU706" s="30">
        <f t="shared" ref="AU706:AU713" si="363">K706*$AU$2</f>
        <v>157551.99420000004</v>
      </c>
      <c r="AV706" s="30">
        <f t="shared" ref="AV706:AV713" si="364">K706*$AV$2</f>
        <v>157551.99420000004</v>
      </c>
      <c r="AW706" s="30"/>
      <c r="AX706" s="36">
        <f t="shared" si="336"/>
        <v>157551.99420000004</v>
      </c>
      <c r="AY706" s="36">
        <f t="shared" si="337"/>
        <v>52517.33140000001</v>
      </c>
      <c r="AZ706" s="36">
        <f t="shared" si="338"/>
        <v>0</v>
      </c>
    </row>
    <row r="707" spans="1:52" x14ac:dyDescent="0.25">
      <c r="A707" s="12" t="s">
        <v>805</v>
      </c>
      <c r="B707" s="12" t="s">
        <v>8</v>
      </c>
      <c r="C707" s="5" t="s">
        <v>1356</v>
      </c>
      <c r="D707" s="2" t="s">
        <v>818</v>
      </c>
      <c r="E707" s="2" t="s">
        <v>819</v>
      </c>
      <c r="F707" s="2" t="s">
        <v>16</v>
      </c>
      <c r="G707" s="2" t="s">
        <v>17</v>
      </c>
      <c r="H707" s="2" t="s">
        <v>36</v>
      </c>
      <c r="I707" s="18">
        <v>4863</v>
      </c>
      <c r="J707" s="18">
        <v>338130</v>
      </c>
      <c r="K707" s="18">
        <v>300560</v>
      </c>
      <c r="L707" s="18">
        <v>37570</v>
      </c>
      <c r="M707" s="18"/>
      <c r="N707" s="18">
        <v>37570</v>
      </c>
      <c r="O707" s="18"/>
      <c r="P707" s="18"/>
      <c r="Q707" s="18"/>
      <c r="R707" s="18"/>
      <c r="S707" s="18"/>
      <c r="T707" s="18"/>
      <c r="U707" s="18"/>
      <c r="V707" s="18"/>
      <c r="W707" s="18"/>
      <c r="X707" s="18"/>
      <c r="Y707" s="18"/>
      <c r="Z707" s="18"/>
      <c r="AA707" s="18"/>
      <c r="AB707" s="14">
        <f t="shared" si="321"/>
        <v>0</v>
      </c>
      <c r="AC707" s="14">
        <f t="shared" si="322"/>
        <v>0.125</v>
      </c>
      <c r="AD707" s="14">
        <f t="shared" si="323"/>
        <v>0</v>
      </c>
      <c r="AE707" s="14">
        <f t="shared" si="324"/>
        <v>0</v>
      </c>
      <c r="AF707" s="14">
        <f t="shared" si="325"/>
        <v>0</v>
      </c>
      <c r="AG707" s="14">
        <f t="shared" si="326"/>
        <v>0</v>
      </c>
      <c r="AH707" s="14">
        <f t="shared" si="327"/>
        <v>0</v>
      </c>
      <c r="AI707" s="14">
        <f t="shared" si="328"/>
        <v>0</v>
      </c>
      <c r="AJ707" s="14">
        <f t="shared" si="329"/>
        <v>0</v>
      </c>
      <c r="AK707" s="14">
        <f t="shared" si="330"/>
        <v>0</v>
      </c>
      <c r="AL707" s="14">
        <f t="shared" si="331"/>
        <v>0</v>
      </c>
      <c r="AM707" s="14">
        <f t="shared" si="332"/>
        <v>0</v>
      </c>
      <c r="AN707" s="14">
        <f t="shared" si="333"/>
        <v>0</v>
      </c>
      <c r="AO707" s="14">
        <f t="shared" si="334"/>
        <v>0</v>
      </c>
      <c r="AP707" s="14">
        <f t="shared" si="335"/>
        <v>0</v>
      </c>
      <c r="AQ707" s="43">
        <f t="shared" si="339"/>
        <v>0.125</v>
      </c>
      <c r="AR707" s="27">
        <f t="shared" si="340"/>
        <v>37570</v>
      </c>
      <c r="AS707" s="27">
        <f t="shared" si="341"/>
        <v>0</v>
      </c>
      <c r="AT707" s="27">
        <f t="shared" si="342"/>
        <v>0</v>
      </c>
      <c r="AU707" s="30">
        <f t="shared" si="363"/>
        <v>18033.599999999999</v>
      </c>
      <c r="AV707" s="30">
        <f t="shared" si="364"/>
        <v>18033.599999999999</v>
      </c>
      <c r="AW707" s="30"/>
      <c r="AX707" s="36">
        <f t="shared" si="336"/>
        <v>-19536.400000000001</v>
      </c>
      <c r="AY707" s="36">
        <f t="shared" si="337"/>
        <v>18033.599999999999</v>
      </c>
      <c r="AZ707" s="36">
        <f t="shared" si="338"/>
        <v>0</v>
      </c>
    </row>
    <row r="708" spans="1:52" x14ac:dyDescent="0.25">
      <c r="A708" s="12" t="s">
        <v>805</v>
      </c>
      <c r="B708" s="12" t="s">
        <v>8</v>
      </c>
      <c r="C708" s="5" t="s">
        <v>1356</v>
      </c>
      <c r="D708" s="2" t="s">
        <v>818</v>
      </c>
      <c r="E708" s="2" t="s">
        <v>820</v>
      </c>
      <c r="F708" s="2" t="s">
        <v>11</v>
      </c>
      <c r="G708" s="2" t="s">
        <v>12</v>
      </c>
      <c r="H708" s="2" t="s">
        <v>13</v>
      </c>
      <c r="I708" s="18">
        <v>5732.2799999999988</v>
      </c>
      <c r="J708" s="18">
        <v>429233.11999999994</v>
      </c>
      <c r="K708" s="18">
        <v>412724.16000000003</v>
      </c>
      <c r="L708" s="18">
        <v>16508.96</v>
      </c>
      <c r="M708" s="18"/>
      <c r="N708" s="18"/>
      <c r="O708" s="18"/>
      <c r="P708" s="18"/>
      <c r="Q708" s="18"/>
      <c r="R708" s="18"/>
      <c r="S708" s="18">
        <v>16508.96</v>
      </c>
      <c r="T708" s="18"/>
      <c r="U708" s="18"/>
      <c r="V708" s="18"/>
      <c r="W708" s="18"/>
      <c r="X708" s="18"/>
      <c r="Y708" s="18"/>
      <c r="Z708" s="18"/>
      <c r="AA708" s="18"/>
      <c r="AB708" s="14">
        <f t="shared" si="321"/>
        <v>0</v>
      </c>
      <c r="AC708" s="14">
        <f t="shared" si="322"/>
        <v>0</v>
      </c>
      <c r="AD708" s="14">
        <f t="shared" si="323"/>
        <v>0</v>
      </c>
      <c r="AE708" s="14">
        <f t="shared" si="324"/>
        <v>0</v>
      </c>
      <c r="AF708" s="14">
        <f t="shared" si="325"/>
        <v>0</v>
      </c>
      <c r="AG708" s="14">
        <f t="shared" si="326"/>
        <v>0</v>
      </c>
      <c r="AH708" s="14">
        <f t="shared" si="327"/>
        <v>0.04</v>
      </c>
      <c r="AI708" s="14">
        <f t="shared" si="328"/>
        <v>0</v>
      </c>
      <c r="AJ708" s="14">
        <f t="shared" si="329"/>
        <v>0</v>
      </c>
      <c r="AK708" s="14">
        <f t="shared" si="330"/>
        <v>0</v>
      </c>
      <c r="AL708" s="14">
        <f t="shared" si="331"/>
        <v>0</v>
      </c>
      <c r="AM708" s="14">
        <f t="shared" si="332"/>
        <v>0</v>
      </c>
      <c r="AN708" s="14">
        <f t="shared" si="333"/>
        <v>0</v>
      </c>
      <c r="AO708" s="14">
        <f t="shared" si="334"/>
        <v>0</v>
      </c>
      <c r="AP708" s="14">
        <f t="shared" si="335"/>
        <v>0</v>
      </c>
      <c r="AQ708" s="25">
        <f t="shared" si="339"/>
        <v>0.04</v>
      </c>
      <c r="AR708" s="27">
        <f t="shared" si="340"/>
        <v>0</v>
      </c>
      <c r="AS708" s="27">
        <f t="shared" si="341"/>
        <v>16508.966400000001</v>
      </c>
      <c r="AT708" s="27">
        <f t="shared" si="342"/>
        <v>0</v>
      </c>
      <c r="AU708" s="30">
        <f t="shared" si="363"/>
        <v>24763.4496</v>
      </c>
      <c r="AV708" s="30">
        <f t="shared" si="364"/>
        <v>24763.4496</v>
      </c>
      <c r="AW708" s="30"/>
      <c r="AX708" s="36">
        <f t="shared" si="336"/>
        <v>24763.4496</v>
      </c>
      <c r="AY708" s="36">
        <f t="shared" si="337"/>
        <v>8254.4831999999988</v>
      </c>
      <c r="AZ708" s="36">
        <f t="shared" si="338"/>
        <v>0</v>
      </c>
    </row>
    <row r="709" spans="1:52" x14ac:dyDescent="0.25">
      <c r="A709" s="12" t="s">
        <v>805</v>
      </c>
      <c r="B709" s="12" t="s">
        <v>8</v>
      </c>
      <c r="C709" s="5" t="s">
        <v>1356</v>
      </c>
      <c r="D709" s="2" t="s">
        <v>818</v>
      </c>
      <c r="E709" s="2" t="s">
        <v>544</v>
      </c>
      <c r="F709" s="2" t="s">
        <v>11</v>
      </c>
      <c r="G709" s="2" t="s">
        <v>12</v>
      </c>
      <c r="H709" s="2" t="s">
        <v>13</v>
      </c>
      <c r="I709" s="18">
        <v>15034</v>
      </c>
      <c r="J709" s="18">
        <v>1161899.93</v>
      </c>
      <c r="K709" s="18">
        <v>1117211.47</v>
      </c>
      <c r="L709" s="18">
        <v>44688.46</v>
      </c>
      <c r="M709" s="18"/>
      <c r="N709" s="18"/>
      <c r="O709" s="18"/>
      <c r="P709" s="18"/>
      <c r="Q709" s="18"/>
      <c r="R709" s="18"/>
      <c r="S709" s="18">
        <v>44688.46</v>
      </c>
      <c r="T709" s="18"/>
      <c r="U709" s="18"/>
      <c r="V709" s="18"/>
      <c r="W709" s="18"/>
      <c r="X709" s="18"/>
      <c r="Y709" s="18"/>
      <c r="Z709" s="18"/>
      <c r="AA709" s="18"/>
      <c r="AB709" s="14">
        <f t="shared" ref="AB709:AB772" si="365">IF(M709&gt;0,M$4,0)</f>
        <v>0</v>
      </c>
      <c r="AC709" s="14">
        <f t="shared" ref="AC709:AC772" si="366">IF(N709&gt;0,N$4,0)</f>
        <v>0</v>
      </c>
      <c r="AD709" s="14">
        <f t="shared" ref="AD709:AD772" si="367">IF(O709&gt;0,O$4,0)</f>
        <v>0</v>
      </c>
      <c r="AE709" s="14">
        <f t="shared" ref="AE709:AE772" si="368">IF(P709&gt;0,P$4,0)</f>
        <v>0</v>
      </c>
      <c r="AF709" s="14">
        <f t="shared" ref="AF709:AF772" si="369">IF(Q709&gt;0,Q$4,0)</f>
        <v>0</v>
      </c>
      <c r="AG709" s="14">
        <f t="shared" ref="AG709:AG772" si="370">IF(R709&gt;0,R$4,0)</f>
        <v>0</v>
      </c>
      <c r="AH709" s="14">
        <f t="shared" ref="AH709:AH772" si="371">IF(S709&gt;0,S$4,0)</f>
        <v>0.04</v>
      </c>
      <c r="AI709" s="14">
        <f t="shared" ref="AI709:AI772" si="372">IF(T709&gt;0,T$4,0)</f>
        <v>0</v>
      </c>
      <c r="AJ709" s="14">
        <f t="shared" ref="AJ709:AJ772" si="373">IF(U709&gt;0,U$4,0)</f>
        <v>0</v>
      </c>
      <c r="AK709" s="14">
        <f t="shared" ref="AK709:AK772" si="374">IF(V709&gt;0,V$4,0)</f>
        <v>0</v>
      </c>
      <c r="AL709" s="14">
        <f t="shared" ref="AL709:AL772" si="375">IF(W709&gt;0,W$4,0)</f>
        <v>0</v>
      </c>
      <c r="AM709" s="14">
        <f t="shared" ref="AM709:AM772" si="376">IF(X709&gt;0,X$4,0)</f>
        <v>0</v>
      </c>
      <c r="AN709" s="14">
        <f t="shared" ref="AN709:AN772" si="377">IF(Y709&gt;0,Y$4,0)</f>
        <v>0</v>
      </c>
      <c r="AO709" s="14">
        <f t="shared" ref="AO709:AO772" si="378">IF(Z709&gt;0,Z$4,0)</f>
        <v>0</v>
      </c>
      <c r="AP709" s="14">
        <f t="shared" ref="AP709:AP772" si="379">IF(AA709&gt;0,AA$4,0)</f>
        <v>0</v>
      </c>
      <c r="AQ709" s="25">
        <f t="shared" si="339"/>
        <v>0.04</v>
      </c>
      <c r="AR709" s="27">
        <f t="shared" si="340"/>
        <v>0</v>
      </c>
      <c r="AS709" s="27">
        <f t="shared" si="341"/>
        <v>44688.4588</v>
      </c>
      <c r="AT709" s="27">
        <f t="shared" si="342"/>
        <v>0</v>
      </c>
      <c r="AU709" s="30">
        <f t="shared" si="363"/>
        <v>67032.68819999999</v>
      </c>
      <c r="AV709" s="30">
        <f t="shared" si="364"/>
        <v>67032.68819999999</v>
      </c>
      <c r="AW709" s="30"/>
      <c r="AX709" s="36">
        <f t="shared" ref="AX709:AX772" si="380">AU709-AR709</f>
        <v>67032.68819999999</v>
      </c>
      <c r="AY709" s="36">
        <f t="shared" ref="AY709:AY772" si="381">AV709-AS709</f>
        <v>22344.229399999989</v>
      </c>
      <c r="AZ709" s="36">
        <f t="shared" ref="AZ709:AZ772" si="382">AW709-AT709</f>
        <v>0</v>
      </c>
    </row>
    <row r="710" spans="1:52" x14ac:dyDescent="0.25">
      <c r="A710" s="12" t="s">
        <v>805</v>
      </c>
      <c r="B710" s="12" t="s">
        <v>8</v>
      </c>
      <c r="C710" s="5" t="s">
        <v>1356</v>
      </c>
      <c r="D710" s="2" t="s">
        <v>821</v>
      </c>
      <c r="E710" s="2" t="s">
        <v>78</v>
      </c>
      <c r="F710" s="2" t="s">
        <v>11</v>
      </c>
      <c r="G710" s="2" t="s">
        <v>12</v>
      </c>
      <c r="H710" s="2" t="s">
        <v>13</v>
      </c>
      <c r="I710" s="18">
        <v>4176.3</v>
      </c>
      <c r="J710" s="18">
        <v>320346.13</v>
      </c>
      <c r="K710" s="18">
        <v>308025.13</v>
      </c>
      <c r="L710" s="18">
        <v>12321</v>
      </c>
      <c r="M710" s="18"/>
      <c r="N710" s="18"/>
      <c r="O710" s="18"/>
      <c r="P710" s="18"/>
      <c r="Q710" s="18"/>
      <c r="R710" s="18"/>
      <c r="S710" s="18">
        <v>12321</v>
      </c>
      <c r="T710" s="18"/>
      <c r="U710" s="18"/>
      <c r="V710" s="18"/>
      <c r="W710" s="18"/>
      <c r="X710" s="18"/>
      <c r="Y710" s="18"/>
      <c r="Z710" s="18"/>
      <c r="AA710" s="18"/>
      <c r="AB710" s="14">
        <f t="shared" si="365"/>
        <v>0</v>
      </c>
      <c r="AC710" s="14">
        <f t="shared" si="366"/>
        <v>0</v>
      </c>
      <c r="AD710" s="14">
        <f t="shared" si="367"/>
        <v>0</v>
      </c>
      <c r="AE710" s="14">
        <f t="shared" si="368"/>
        <v>0</v>
      </c>
      <c r="AF710" s="14">
        <f t="shared" si="369"/>
        <v>0</v>
      </c>
      <c r="AG710" s="14">
        <f t="shared" si="370"/>
        <v>0</v>
      </c>
      <c r="AH710" s="14">
        <f t="shared" si="371"/>
        <v>0.04</v>
      </c>
      <c r="AI710" s="14">
        <f t="shared" si="372"/>
        <v>0</v>
      </c>
      <c r="AJ710" s="14">
        <f t="shared" si="373"/>
        <v>0</v>
      </c>
      <c r="AK710" s="14">
        <f t="shared" si="374"/>
        <v>0</v>
      </c>
      <c r="AL710" s="14">
        <f t="shared" si="375"/>
        <v>0</v>
      </c>
      <c r="AM710" s="14">
        <f t="shared" si="376"/>
        <v>0</v>
      </c>
      <c r="AN710" s="14">
        <f t="shared" si="377"/>
        <v>0</v>
      </c>
      <c r="AO710" s="14">
        <f t="shared" si="378"/>
        <v>0</v>
      </c>
      <c r="AP710" s="14">
        <f t="shared" si="379"/>
        <v>0</v>
      </c>
      <c r="AQ710" s="25">
        <f t="shared" ref="AQ710:AQ773" si="383">SUM(AB710:AP710)</f>
        <v>0.04</v>
      </c>
      <c r="AR710" s="27">
        <f t="shared" ref="AR710:AR773" si="384">SUM(AB710:AG710)*K710</f>
        <v>0</v>
      </c>
      <c r="AS710" s="27">
        <f t="shared" ref="AS710:AS763" si="385">SUM(AH710:AM710)*K710</f>
        <v>12321.0052</v>
      </c>
      <c r="AT710" s="27">
        <f t="shared" ref="AT710:AT773" si="386">SUM(AN710:AP710)*K710</f>
        <v>0</v>
      </c>
      <c r="AU710" s="30">
        <f t="shared" si="363"/>
        <v>18481.507799999999</v>
      </c>
      <c r="AV710" s="30">
        <f t="shared" si="364"/>
        <v>18481.507799999999</v>
      </c>
      <c r="AW710" s="30"/>
      <c r="AX710" s="36">
        <f t="shared" si="380"/>
        <v>18481.507799999999</v>
      </c>
      <c r="AY710" s="36">
        <f t="shared" si="381"/>
        <v>6160.5025999999998</v>
      </c>
      <c r="AZ710" s="36">
        <f t="shared" si="382"/>
        <v>0</v>
      </c>
    </row>
    <row r="711" spans="1:52" x14ac:dyDescent="0.25">
      <c r="A711" s="12" t="s">
        <v>805</v>
      </c>
      <c r="B711" s="12" t="s">
        <v>8</v>
      </c>
      <c r="C711" s="5" t="s">
        <v>1356</v>
      </c>
      <c r="D711" s="2" t="s">
        <v>822</v>
      </c>
      <c r="E711" s="2" t="s">
        <v>78</v>
      </c>
      <c r="F711" s="2" t="s">
        <v>11</v>
      </c>
      <c r="G711" s="2" t="s">
        <v>12</v>
      </c>
      <c r="H711" s="2" t="s">
        <v>13</v>
      </c>
      <c r="I711" s="18">
        <v>3612.3999999999996</v>
      </c>
      <c r="J711" s="18">
        <v>277069.68</v>
      </c>
      <c r="K711" s="18">
        <v>266413.15999999997</v>
      </c>
      <c r="L711" s="18">
        <v>10656.52</v>
      </c>
      <c r="M711" s="18"/>
      <c r="N711" s="18"/>
      <c r="O711" s="18"/>
      <c r="P711" s="18"/>
      <c r="Q711" s="18"/>
      <c r="R711" s="18"/>
      <c r="S711" s="18">
        <v>10656.52</v>
      </c>
      <c r="T711" s="18"/>
      <c r="U711" s="18"/>
      <c r="V711" s="18"/>
      <c r="W711" s="18"/>
      <c r="X711" s="18"/>
      <c r="Y711" s="18"/>
      <c r="Z711" s="18"/>
      <c r="AA711" s="18"/>
      <c r="AB711" s="14">
        <f t="shared" si="365"/>
        <v>0</v>
      </c>
      <c r="AC711" s="14">
        <f t="shared" si="366"/>
        <v>0</v>
      </c>
      <c r="AD711" s="14">
        <f t="shared" si="367"/>
        <v>0</v>
      </c>
      <c r="AE711" s="14">
        <f t="shared" si="368"/>
        <v>0</v>
      </c>
      <c r="AF711" s="14">
        <f t="shared" si="369"/>
        <v>0</v>
      </c>
      <c r="AG711" s="14">
        <f t="shared" si="370"/>
        <v>0</v>
      </c>
      <c r="AH711" s="14">
        <f t="shared" si="371"/>
        <v>0.04</v>
      </c>
      <c r="AI711" s="14">
        <f t="shared" si="372"/>
        <v>0</v>
      </c>
      <c r="AJ711" s="14">
        <f t="shared" si="373"/>
        <v>0</v>
      </c>
      <c r="AK711" s="14">
        <f t="shared" si="374"/>
        <v>0</v>
      </c>
      <c r="AL711" s="14">
        <f t="shared" si="375"/>
        <v>0</v>
      </c>
      <c r="AM711" s="14">
        <f t="shared" si="376"/>
        <v>0</v>
      </c>
      <c r="AN711" s="14">
        <f t="shared" si="377"/>
        <v>0</v>
      </c>
      <c r="AO711" s="14">
        <f t="shared" si="378"/>
        <v>0</v>
      </c>
      <c r="AP711" s="14">
        <f t="shared" si="379"/>
        <v>0</v>
      </c>
      <c r="AQ711" s="25">
        <f t="shared" si="383"/>
        <v>0.04</v>
      </c>
      <c r="AR711" s="27">
        <f t="shared" si="384"/>
        <v>0</v>
      </c>
      <c r="AS711" s="27">
        <f t="shared" si="385"/>
        <v>10656.526399999999</v>
      </c>
      <c r="AT711" s="27">
        <f t="shared" si="386"/>
        <v>0</v>
      </c>
      <c r="AU711" s="30">
        <f t="shared" si="363"/>
        <v>15984.789599999998</v>
      </c>
      <c r="AV711" s="30">
        <f t="shared" si="364"/>
        <v>15984.789599999998</v>
      </c>
      <c r="AW711" s="30"/>
      <c r="AX711" s="36">
        <f t="shared" si="380"/>
        <v>15984.789599999998</v>
      </c>
      <c r="AY711" s="36">
        <f t="shared" si="381"/>
        <v>5328.2631999999994</v>
      </c>
      <c r="AZ711" s="36">
        <f t="shared" si="382"/>
        <v>0</v>
      </c>
    </row>
    <row r="712" spans="1:52" x14ac:dyDescent="0.25">
      <c r="A712" s="12" t="s">
        <v>805</v>
      </c>
      <c r="B712" s="12" t="s">
        <v>8</v>
      </c>
      <c r="C712" s="5" t="s">
        <v>1356</v>
      </c>
      <c r="D712" s="2" t="s">
        <v>822</v>
      </c>
      <c r="E712" s="2" t="s">
        <v>819</v>
      </c>
      <c r="F712" s="2" t="s">
        <v>16</v>
      </c>
      <c r="G712" s="2" t="s">
        <v>17</v>
      </c>
      <c r="H712" s="2" t="s">
        <v>36</v>
      </c>
      <c r="I712" s="18">
        <v>535</v>
      </c>
      <c r="J712" s="18">
        <v>37183.839999999997</v>
      </c>
      <c r="K712" s="18">
        <v>33052.300000000003</v>
      </c>
      <c r="L712" s="18">
        <v>4131.54</v>
      </c>
      <c r="M712" s="18"/>
      <c r="N712" s="18">
        <v>4131.54</v>
      </c>
      <c r="O712" s="18"/>
      <c r="P712" s="18"/>
      <c r="Q712" s="18"/>
      <c r="R712" s="18"/>
      <c r="S712" s="18"/>
      <c r="T712" s="18"/>
      <c r="U712" s="18"/>
      <c r="V712" s="18"/>
      <c r="W712" s="18"/>
      <c r="X712" s="18"/>
      <c r="Y712" s="18"/>
      <c r="Z712" s="18"/>
      <c r="AA712" s="18"/>
      <c r="AB712" s="14">
        <f t="shared" si="365"/>
        <v>0</v>
      </c>
      <c r="AC712" s="14">
        <f t="shared" si="366"/>
        <v>0.125</v>
      </c>
      <c r="AD712" s="14">
        <f t="shared" si="367"/>
        <v>0</v>
      </c>
      <c r="AE712" s="14">
        <f t="shared" si="368"/>
        <v>0</v>
      </c>
      <c r="AF712" s="14">
        <f t="shared" si="369"/>
        <v>0</v>
      </c>
      <c r="AG712" s="14">
        <f t="shared" si="370"/>
        <v>0</v>
      </c>
      <c r="AH712" s="14">
        <f t="shared" si="371"/>
        <v>0</v>
      </c>
      <c r="AI712" s="14">
        <f t="shared" si="372"/>
        <v>0</v>
      </c>
      <c r="AJ712" s="14">
        <f t="shared" si="373"/>
        <v>0</v>
      </c>
      <c r="AK712" s="14">
        <f t="shared" si="374"/>
        <v>0</v>
      </c>
      <c r="AL712" s="14">
        <f t="shared" si="375"/>
        <v>0</v>
      </c>
      <c r="AM712" s="14">
        <f t="shared" si="376"/>
        <v>0</v>
      </c>
      <c r="AN712" s="14">
        <f t="shared" si="377"/>
        <v>0</v>
      </c>
      <c r="AO712" s="14">
        <f t="shared" si="378"/>
        <v>0</v>
      </c>
      <c r="AP712" s="14">
        <f t="shared" si="379"/>
        <v>0</v>
      </c>
      <c r="AQ712" s="43">
        <f t="shared" si="383"/>
        <v>0.125</v>
      </c>
      <c r="AR712" s="27">
        <f t="shared" si="384"/>
        <v>4131.5375000000004</v>
      </c>
      <c r="AS712" s="27">
        <f t="shared" si="385"/>
        <v>0</v>
      </c>
      <c r="AT712" s="27">
        <f t="shared" si="386"/>
        <v>0</v>
      </c>
      <c r="AU712" s="30">
        <f t="shared" si="363"/>
        <v>1983.1380000000001</v>
      </c>
      <c r="AV712" s="30">
        <f t="shared" si="364"/>
        <v>1983.1380000000001</v>
      </c>
      <c r="AW712" s="30"/>
      <c r="AX712" s="36">
        <f t="shared" si="380"/>
        <v>-2148.3995000000004</v>
      </c>
      <c r="AY712" s="36">
        <f t="shared" si="381"/>
        <v>1983.1380000000001</v>
      </c>
      <c r="AZ712" s="36">
        <f t="shared" si="382"/>
        <v>0</v>
      </c>
    </row>
    <row r="713" spans="1:52" x14ac:dyDescent="0.25">
      <c r="A713" s="12" t="s">
        <v>805</v>
      </c>
      <c r="B713" s="12" t="s">
        <v>8</v>
      </c>
      <c r="C713" s="5" t="s">
        <v>1356</v>
      </c>
      <c r="D713" s="2" t="s">
        <v>822</v>
      </c>
      <c r="E713" s="2" t="s">
        <v>820</v>
      </c>
      <c r="F713" s="2" t="s">
        <v>11</v>
      </c>
      <c r="G713" s="2" t="s">
        <v>12</v>
      </c>
      <c r="H713" s="2" t="s">
        <v>13</v>
      </c>
      <c r="I713" s="18">
        <v>984.73</v>
      </c>
      <c r="J713" s="18">
        <v>73736.58</v>
      </c>
      <c r="K713" s="18">
        <v>70900.56</v>
      </c>
      <c r="L713" s="18">
        <v>2836.02</v>
      </c>
      <c r="M713" s="18"/>
      <c r="N713" s="18"/>
      <c r="O713" s="18"/>
      <c r="P713" s="18"/>
      <c r="Q713" s="18"/>
      <c r="R713" s="18"/>
      <c r="S713" s="18">
        <v>2836.02</v>
      </c>
      <c r="T713" s="18"/>
      <c r="U713" s="18"/>
      <c r="V713" s="18"/>
      <c r="W713" s="18"/>
      <c r="X713" s="18"/>
      <c r="Y713" s="18"/>
      <c r="Z713" s="18"/>
      <c r="AA713" s="18"/>
      <c r="AB713" s="14">
        <f t="shared" si="365"/>
        <v>0</v>
      </c>
      <c r="AC713" s="14">
        <f t="shared" si="366"/>
        <v>0</v>
      </c>
      <c r="AD713" s="14">
        <f t="shared" si="367"/>
        <v>0</v>
      </c>
      <c r="AE713" s="14">
        <f t="shared" si="368"/>
        <v>0</v>
      </c>
      <c r="AF713" s="14">
        <f t="shared" si="369"/>
        <v>0</v>
      </c>
      <c r="AG713" s="14">
        <f t="shared" si="370"/>
        <v>0</v>
      </c>
      <c r="AH713" s="14">
        <f t="shared" si="371"/>
        <v>0.04</v>
      </c>
      <c r="AI713" s="14">
        <f t="shared" si="372"/>
        <v>0</v>
      </c>
      <c r="AJ713" s="14">
        <f t="shared" si="373"/>
        <v>0</v>
      </c>
      <c r="AK713" s="14">
        <f t="shared" si="374"/>
        <v>0</v>
      </c>
      <c r="AL713" s="14">
        <f t="shared" si="375"/>
        <v>0</v>
      </c>
      <c r="AM713" s="14">
        <f t="shared" si="376"/>
        <v>0</v>
      </c>
      <c r="AN713" s="14">
        <f t="shared" si="377"/>
        <v>0</v>
      </c>
      <c r="AO713" s="14">
        <f t="shared" si="378"/>
        <v>0</v>
      </c>
      <c r="AP713" s="14">
        <f t="shared" si="379"/>
        <v>0</v>
      </c>
      <c r="AQ713" s="25">
        <f t="shared" si="383"/>
        <v>0.04</v>
      </c>
      <c r="AR713" s="27">
        <f t="shared" si="384"/>
        <v>0</v>
      </c>
      <c r="AS713" s="27">
        <f t="shared" si="385"/>
        <v>2836.0223999999998</v>
      </c>
      <c r="AT713" s="27">
        <f t="shared" si="386"/>
        <v>0</v>
      </c>
      <c r="AU713" s="30">
        <f t="shared" si="363"/>
        <v>4254.0335999999998</v>
      </c>
      <c r="AV713" s="30">
        <f t="shared" si="364"/>
        <v>4254.0335999999998</v>
      </c>
      <c r="AW713" s="30"/>
      <c r="AX713" s="36">
        <f t="shared" si="380"/>
        <v>4254.0335999999998</v>
      </c>
      <c r="AY713" s="36">
        <f t="shared" si="381"/>
        <v>1418.0111999999999</v>
      </c>
      <c r="AZ713" s="36">
        <f t="shared" si="382"/>
        <v>0</v>
      </c>
    </row>
    <row r="714" spans="1:52" ht="14.45" x14ac:dyDescent="0.3">
      <c r="A714" s="12" t="s">
        <v>805</v>
      </c>
      <c r="B714" s="12" t="s">
        <v>8</v>
      </c>
      <c r="C714" s="12"/>
      <c r="D714" s="2" t="s">
        <v>823</v>
      </c>
      <c r="E714" s="2" t="s">
        <v>368</v>
      </c>
      <c r="F714" s="2" t="s">
        <v>16</v>
      </c>
      <c r="G714" s="2" t="s">
        <v>20</v>
      </c>
      <c r="H714" s="2" t="s">
        <v>13</v>
      </c>
      <c r="I714" s="18">
        <v>19500</v>
      </c>
      <c r="J714" s="18">
        <v>4039772.4099999997</v>
      </c>
      <c r="K714" s="18">
        <v>3520498.8099999996</v>
      </c>
      <c r="L714" s="18">
        <v>519273.6</v>
      </c>
      <c r="M714" s="18"/>
      <c r="N714" s="18">
        <v>440062.37</v>
      </c>
      <c r="O714" s="18"/>
      <c r="P714" s="18"/>
      <c r="Q714" s="18"/>
      <c r="R714" s="18"/>
      <c r="S714" s="18"/>
      <c r="T714" s="18"/>
      <c r="U714" s="18"/>
      <c r="V714" s="18"/>
      <c r="W714" s="18"/>
      <c r="X714" s="18"/>
      <c r="Y714" s="18"/>
      <c r="Z714" s="18">
        <v>79211.229999999981</v>
      </c>
      <c r="AA714" s="18"/>
      <c r="AB714" s="14">
        <f t="shared" si="365"/>
        <v>0</v>
      </c>
      <c r="AC714" s="14">
        <f t="shared" si="366"/>
        <v>0.125</v>
      </c>
      <c r="AD714" s="14">
        <f t="shared" si="367"/>
        <v>0</v>
      </c>
      <c r="AE714" s="14">
        <f t="shared" si="368"/>
        <v>0</v>
      </c>
      <c r="AF714" s="14">
        <f t="shared" si="369"/>
        <v>0</v>
      </c>
      <c r="AG714" s="14">
        <f t="shared" si="370"/>
        <v>0</v>
      </c>
      <c r="AH714" s="14">
        <f t="shared" si="371"/>
        <v>0</v>
      </c>
      <c r="AI714" s="14">
        <f t="shared" si="372"/>
        <v>0</v>
      </c>
      <c r="AJ714" s="14">
        <f t="shared" si="373"/>
        <v>0</v>
      </c>
      <c r="AK714" s="14">
        <f t="shared" si="374"/>
        <v>0</v>
      </c>
      <c r="AL714" s="14">
        <f t="shared" si="375"/>
        <v>0</v>
      </c>
      <c r="AM714" s="14">
        <f t="shared" si="376"/>
        <v>0</v>
      </c>
      <c r="AN714" s="14">
        <f t="shared" si="377"/>
        <v>0</v>
      </c>
      <c r="AO714" s="14">
        <f t="shared" si="378"/>
        <v>0.02</v>
      </c>
      <c r="AP714" s="14">
        <f t="shared" si="379"/>
        <v>0</v>
      </c>
      <c r="AQ714" s="25">
        <f t="shared" si="383"/>
        <v>0.14499999999999999</v>
      </c>
      <c r="AR714" s="27">
        <f t="shared" si="384"/>
        <v>440062.35124999995</v>
      </c>
      <c r="AS714" s="27">
        <f t="shared" si="385"/>
        <v>0</v>
      </c>
      <c r="AT714" s="27">
        <f t="shared" si="386"/>
        <v>70409.97619999999</v>
      </c>
      <c r="AU714" s="30"/>
      <c r="AV714" s="30"/>
      <c r="AW714" s="30">
        <f t="shared" ref="AW714:AW716" si="387">K714*$AU$1</f>
        <v>422459.85719999991</v>
      </c>
      <c r="AX714" s="36">
        <f t="shared" si="380"/>
        <v>-440062.35124999995</v>
      </c>
      <c r="AY714" s="36">
        <f t="shared" si="381"/>
        <v>0</v>
      </c>
      <c r="AZ714" s="36">
        <f t="shared" si="382"/>
        <v>352049.88099999994</v>
      </c>
    </row>
    <row r="715" spans="1:52" ht="14.45" x14ac:dyDescent="0.3">
      <c r="A715" s="12" t="s">
        <v>805</v>
      </c>
      <c r="B715" s="12" t="s">
        <v>598</v>
      </c>
      <c r="C715" s="88" t="s">
        <v>1357</v>
      </c>
      <c r="D715" s="2" t="s">
        <v>824</v>
      </c>
      <c r="E715" s="2" t="s">
        <v>91</v>
      </c>
      <c r="F715" s="2" t="s">
        <v>16</v>
      </c>
      <c r="G715" s="2" t="s">
        <v>17</v>
      </c>
      <c r="H715" s="2" t="s">
        <v>13</v>
      </c>
      <c r="I715" s="18">
        <v>62400</v>
      </c>
      <c r="J715" s="18">
        <v>38798.410000000003</v>
      </c>
      <c r="K715" s="18">
        <v>33811.25</v>
      </c>
      <c r="L715" s="18">
        <v>4987.16</v>
      </c>
      <c r="M715" s="18"/>
      <c r="N715" s="18">
        <v>4226.41</v>
      </c>
      <c r="O715" s="18"/>
      <c r="P715" s="18"/>
      <c r="Q715" s="18"/>
      <c r="R715" s="18"/>
      <c r="S715" s="18"/>
      <c r="T715" s="18"/>
      <c r="U715" s="18"/>
      <c r="V715" s="18"/>
      <c r="W715" s="18"/>
      <c r="X715" s="18"/>
      <c r="Y715" s="18"/>
      <c r="Z715" s="18">
        <v>760.75</v>
      </c>
      <c r="AA715" s="18"/>
      <c r="AB715" s="14">
        <f t="shared" si="365"/>
        <v>0</v>
      </c>
      <c r="AC715" s="14">
        <f t="shared" si="366"/>
        <v>0.125</v>
      </c>
      <c r="AD715" s="14">
        <f t="shared" si="367"/>
        <v>0</v>
      </c>
      <c r="AE715" s="14">
        <f t="shared" si="368"/>
        <v>0</v>
      </c>
      <c r="AF715" s="14">
        <f t="shared" si="369"/>
        <v>0</v>
      </c>
      <c r="AG715" s="14">
        <f t="shared" si="370"/>
        <v>0</v>
      </c>
      <c r="AH715" s="14">
        <f t="shared" si="371"/>
        <v>0</v>
      </c>
      <c r="AI715" s="14">
        <f t="shared" si="372"/>
        <v>0</v>
      </c>
      <c r="AJ715" s="14">
        <f t="shared" si="373"/>
        <v>0</v>
      </c>
      <c r="AK715" s="14">
        <f t="shared" si="374"/>
        <v>0</v>
      </c>
      <c r="AL715" s="14">
        <f t="shared" si="375"/>
        <v>0</v>
      </c>
      <c r="AM715" s="14">
        <f t="shared" si="376"/>
        <v>0</v>
      </c>
      <c r="AN715" s="14">
        <f t="shared" si="377"/>
        <v>0</v>
      </c>
      <c r="AO715" s="14">
        <f t="shared" si="378"/>
        <v>0.02</v>
      </c>
      <c r="AP715" s="14">
        <f t="shared" si="379"/>
        <v>0</v>
      </c>
      <c r="AQ715" s="25">
        <f t="shared" si="383"/>
        <v>0.14499999999999999</v>
      </c>
      <c r="AR715" s="27">
        <f t="shared" si="384"/>
        <v>4226.40625</v>
      </c>
      <c r="AS715" s="27">
        <f t="shared" si="385"/>
        <v>0</v>
      </c>
      <c r="AT715" s="27">
        <f t="shared" si="386"/>
        <v>676.22500000000002</v>
      </c>
      <c r="AU715" s="30"/>
      <c r="AV715" s="30"/>
      <c r="AW715" s="30">
        <f t="shared" si="387"/>
        <v>4057.35</v>
      </c>
      <c r="AX715" s="36">
        <f t="shared" si="380"/>
        <v>-4226.40625</v>
      </c>
      <c r="AY715" s="36">
        <f t="shared" si="381"/>
        <v>0</v>
      </c>
      <c r="AZ715" s="36">
        <f t="shared" si="382"/>
        <v>3381.125</v>
      </c>
    </row>
    <row r="716" spans="1:52" ht="14.45" x14ac:dyDescent="0.3">
      <c r="A716" s="12" t="s">
        <v>805</v>
      </c>
      <c r="B716" s="12" t="s">
        <v>598</v>
      </c>
      <c r="C716" s="12"/>
      <c r="D716" s="2" t="s">
        <v>825</v>
      </c>
      <c r="E716" s="2" t="s">
        <v>611</v>
      </c>
      <c r="F716" s="2" t="s">
        <v>16</v>
      </c>
      <c r="G716" s="2" t="s">
        <v>116</v>
      </c>
      <c r="H716" s="2" t="s">
        <v>13</v>
      </c>
      <c r="I716" s="18">
        <v>792</v>
      </c>
      <c r="J716" s="18">
        <v>1798.12</v>
      </c>
      <c r="K716" s="18">
        <v>1536.85</v>
      </c>
      <c r="L716" s="18">
        <v>261.27</v>
      </c>
      <c r="M716" s="18"/>
      <c r="N716" s="18">
        <v>192.11</v>
      </c>
      <c r="O716" s="18"/>
      <c r="P716" s="18"/>
      <c r="Q716" s="18"/>
      <c r="R716" s="18"/>
      <c r="S716" s="18"/>
      <c r="T716" s="18"/>
      <c r="U716" s="18"/>
      <c r="V716" s="18"/>
      <c r="W716" s="18"/>
      <c r="X716" s="18"/>
      <c r="Y716" s="18"/>
      <c r="Z716" s="18">
        <v>69.16</v>
      </c>
      <c r="AA716" s="18"/>
      <c r="AB716" s="14">
        <f t="shared" si="365"/>
        <v>0</v>
      </c>
      <c r="AC716" s="14">
        <f t="shared" si="366"/>
        <v>0.125</v>
      </c>
      <c r="AD716" s="14">
        <f t="shared" si="367"/>
        <v>0</v>
      </c>
      <c r="AE716" s="14">
        <f t="shared" si="368"/>
        <v>0</v>
      </c>
      <c r="AF716" s="14">
        <f t="shared" si="369"/>
        <v>0</v>
      </c>
      <c r="AG716" s="14">
        <f t="shared" si="370"/>
        <v>0</v>
      </c>
      <c r="AH716" s="14">
        <f t="shared" si="371"/>
        <v>0</v>
      </c>
      <c r="AI716" s="14">
        <f t="shared" si="372"/>
        <v>0</v>
      </c>
      <c r="AJ716" s="14">
        <f t="shared" si="373"/>
        <v>0</v>
      </c>
      <c r="AK716" s="14">
        <f t="shared" si="374"/>
        <v>0</v>
      </c>
      <c r="AL716" s="14">
        <f t="shared" si="375"/>
        <v>0</v>
      </c>
      <c r="AM716" s="14">
        <f t="shared" si="376"/>
        <v>0</v>
      </c>
      <c r="AN716" s="14">
        <f t="shared" si="377"/>
        <v>0</v>
      </c>
      <c r="AO716" s="14">
        <f t="shared" si="378"/>
        <v>0.02</v>
      </c>
      <c r="AP716" s="14">
        <f t="shared" si="379"/>
        <v>0</v>
      </c>
      <c r="AQ716" s="25">
        <f t="shared" si="383"/>
        <v>0.14499999999999999</v>
      </c>
      <c r="AR716" s="27">
        <f t="shared" si="384"/>
        <v>192.10624999999999</v>
      </c>
      <c r="AS716" s="27">
        <f t="shared" si="385"/>
        <v>0</v>
      </c>
      <c r="AT716" s="27">
        <f t="shared" si="386"/>
        <v>30.736999999999998</v>
      </c>
      <c r="AU716" s="30"/>
      <c r="AV716" s="30"/>
      <c r="AW716" s="30">
        <f t="shared" si="387"/>
        <v>184.42199999999997</v>
      </c>
      <c r="AX716" s="36">
        <f t="shared" si="380"/>
        <v>-192.10624999999999</v>
      </c>
      <c r="AY716" s="36">
        <f t="shared" si="381"/>
        <v>0</v>
      </c>
      <c r="AZ716" s="36">
        <f t="shared" si="382"/>
        <v>153.68499999999997</v>
      </c>
    </row>
    <row r="717" spans="1:52" ht="14.45" x14ac:dyDescent="0.3">
      <c r="A717" s="12" t="s">
        <v>805</v>
      </c>
      <c r="B717" s="12" t="s">
        <v>598</v>
      </c>
      <c r="C717" s="12"/>
      <c r="D717" s="2" t="s">
        <v>826</v>
      </c>
      <c r="E717" s="2" t="s">
        <v>827</v>
      </c>
      <c r="F717" s="2" t="s">
        <v>11</v>
      </c>
      <c r="G717" s="2" t="s">
        <v>17</v>
      </c>
      <c r="H717" s="2" t="s">
        <v>13</v>
      </c>
      <c r="I717" s="18">
        <v>75</v>
      </c>
      <c r="J717" s="18">
        <v>91260</v>
      </c>
      <c r="K717" s="18">
        <v>78000</v>
      </c>
      <c r="L717" s="18">
        <v>13260</v>
      </c>
      <c r="M717" s="18"/>
      <c r="N717" s="18">
        <v>9750</v>
      </c>
      <c r="O717" s="18"/>
      <c r="P717" s="18"/>
      <c r="Q717" s="18"/>
      <c r="R717" s="18"/>
      <c r="S717" s="18">
        <v>3510</v>
      </c>
      <c r="T717" s="18"/>
      <c r="U717" s="18"/>
      <c r="V717" s="18"/>
      <c r="W717" s="18"/>
      <c r="X717" s="18"/>
      <c r="Y717" s="18"/>
      <c r="Z717" s="18"/>
      <c r="AA717" s="18"/>
      <c r="AB717" s="14">
        <f t="shared" si="365"/>
        <v>0</v>
      </c>
      <c r="AC717" s="14">
        <f t="shared" si="366"/>
        <v>0.125</v>
      </c>
      <c r="AD717" s="14">
        <f t="shared" si="367"/>
        <v>0</v>
      </c>
      <c r="AE717" s="14">
        <f t="shared" si="368"/>
        <v>0</v>
      </c>
      <c r="AF717" s="14">
        <f t="shared" si="369"/>
        <v>0</v>
      </c>
      <c r="AG717" s="14">
        <f t="shared" si="370"/>
        <v>0</v>
      </c>
      <c r="AH717" s="14">
        <f t="shared" si="371"/>
        <v>0.04</v>
      </c>
      <c r="AI717" s="14">
        <f t="shared" si="372"/>
        <v>0</v>
      </c>
      <c r="AJ717" s="14">
        <f t="shared" si="373"/>
        <v>0</v>
      </c>
      <c r="AK717" s="14">
        <f t="shared" si="374"/>
        <v>0</v>
      </c>
      <c r="AL717" s="14">
        <f t="shared" si="375"/>
        <v>0</v>
      </c>
      <c r="AM717" s="14">
        <f t="shared" si="376"/>
        <v>0</v>
      </c>
      <c r="AN717" s="14">
        <f t="shared" si="377"/>
        <v>0</v>
      </c>
      <c r="AO717" s="14">
        <f t="shared" si="378"/>
        <v>0</v>
      </c>
      <c r="AP717" s="14">
        <f t="shared" si="379"/>
        <v>0</v>
      </c>
      <c r="AQ717" s="25">
        <f t="shared" si="383"/>
        <v>0.16500000000000001</v>
      </c>
      <c r="AR717" s="27">
        <f t="shared" si="384"/>
        <v>9750</v>
      </c>
      <c r="AS717" s="27">
        <f t="shared" si="385"/>
        <v>3120</v>
      </c>
      <c r="AT717" s="27">
        <f t="shared" si="386"/>
        <v>0</v>
      </c>
      <c r="AU717" s="30">
        <f t="shared" ref="AU717:AU720" si="388">K717*$AU$2</f>
        <v>4680</v>
      </c>
      <c r="AV717" s="30">
        <f t="shared" ref="AV717:AV720" si="389">K717*$AV$2</f>
        <v>4680</v>
      </c>
      <c r="AW717" s="30"/>
      <c r="AX717" s="36">
        <f t="shared" si="380"/>
        <v>-5070</v>
      </c>
      <c r="AY717" s="36">
        <f t="shared" si="381"/>
        <v>1560</v>
      </c>
      <c r="AZ717" s="36">
        <f t="shared" si="382"/>
        <v>0</v>
      </c>
    </row>
    <row r="718" spans="1:52" x14ac:dyDescent="0.25">
      <c r="A718" s="12" t="s">
        <v>805</v>
      </c>
      <c r="B718" s="12" t="s">
        <v>731</v>
      </c>
      <c r="C718" s="12"/>
      <c r="D718" s="2" t="s">
        <v>828</v>
      </c>
      <c r="E718" s="2" t="s">
        <v>829</v>
      </c>
      <c r="F718" s="2" t="s">
        <v>11</v>
      </c>
      <c r="G718" s="2" t="s">
        <v>17</v>
      </c>
      <c r="H718" s="2" t="s">
        <v>13</v>
      </c>
      <c r="I718" s="18">
        <v>500</v>
      </c>
      <c r="J718" s="18">
        <v>52171.81</v>
      </c>
      <c r="K718" s="18">
        <v>44499.95</v>
      </c>
      <c r="L718" s="18">
        <v>7671.86</v>
      </c>
      <c r="M718" s="18"/>
      <c r="N718" s="18">
        <v>5187.49</v>
      </c>
      <c r="O718" s="18"/>
      <c r="P718" s="18"/>
      <c r="Q718" s="18"/>
      <c r="R718" s="18"/>
      <c r="S718" s="18"/>
      <c r="T718" s="18">
        <v>2484.37</v>
      </c>
      <c r="U718" s="18"/>
      <c r="V718" s="18"/>
      <c r="W718" s="18"/>
      <c r="X718" s="18"/>
      <c r="Y718" s="18"/>
      <c r="Z718" s="18"/>
      <c r="AA718" s="18"/>
      <c r="AB718" s="14">
        <f t="shared" si="365"/>
        <v>0</v>
      </c>
      <c r="AC718" s="14">
        <f t="shared" si="366"/>
        <v>0.125</v>
      </c>
      <c r="AD718" s="14">
        <f t="shared" si="367"/>
        <v>0</v>
      </c>
      <c r="AE718" s="14">
        <f t="shared" si="368"/>
        <v>0</v>
      </c>
      <c r="AF718" s="14">
        <f t="shared" si="369"/>
        <v>0</v>
      </c>
      <c r="AG718" s="14">
        <f t="shared" si="370"/>
        <v>0</v>
      </c>
      <c r="AH718" s="14">
        <f t="shared" si="371"/>
        <v>0</v>
      </c>
      <c r="AI718" s="14">
        <f t="shared" si="372"/>
        <v>0.05</v>
      </c>
      <c r="AJ718" s="14">
        <f t="shared" si="373"/>
        <v>0</v>
      </c>
      <c r="AK718" s="14">
        <f t="shared" si="374"/>
        <v>0</v>
      </c>
      <c r="AL718" s="14">
        <f t="shared" si="375"/>
        <v>0</v>
      </c>
      <c r="AM718" s="14">
        <f t="shared" si="376"/>
        <v>0</v>
      </c>
      <c r="AN718" s="14">
        <f t="shared" si="377"/>
        <v>0</v>
      </c>
      <c r="AO718" s="14">
        <f t="shared" si="378"/>
        <v>0</v>
      </c>
      <c r="AP718" s="14">
        <f t="shared" si="379"/>
        <v>0</v>
      </c>
      <c r="AQ718" s="25">
        <f t="shared" si="383"/>
        <v>0.17499999999999999</v>
      </c>
      <c r="AR718" s="27">
        <f t="shared" si="384"/>
        <v>5562.4937499999996</v>
      </c>
      <c r="AS718" s="27">
        <f t="shared" si="385"/>
        <v>2224.9974999999999</v>
      </c>
      <c r="AT718" s="27">
        <f t="shared" si="386"/>
        <v>0</v>
      </c>
      <c r="AU718" s="30">
        <f t="shared" si="388"/>
        <v>2669.9969999999998</v>
      </c>
      <c r="AV718" s="30">
        <f t="shared" si="389"/>
        <v>2669.9969999999998</v>
      </c>
      <c r="AW718" s="30"/>
      <c r="AX718" s="36">
        <f t="shared" si="380"/>
        <v>-2892.4967499999998</v>
      </c>
      <c r="AY718" s="36">
        <f t="shared" si="381"/>
        <v>444.9994999999999</v>
      </c>
      <c r="AZ718" s="36">
        <f t="shared" si="382"/>
        <v>0</v>
      </c>
    </row>
    <row r="719" spans="1:52" ht="14.45" x14ac:dyDescent="0.3">
      <c r="A719" s="12" t="s">
        <v>805</v>
      </c>
      <c r="B719" s="12" t="s">
        <v>731</v>
      </c>
      <c r="C719" s="12"/>
      <c r="D719" s="2" t="s">
        <v>817</v>
      </c>
      <c r="E719" s="2" t="s">
        <v>22</v>
      </c>
      <c r="F719" s="2" t="s">
        <v>11</v>
      </c>
      <c r="G719" s="2" t="s">
        <v>17</v>
      </c>
      <c r="H719" s="2" t="s">
        <v>13</v>
      </c>
      <c r="I719" s="18">
        <v>220</v>
      </c>
      <c r="J719" s="18">
        <v>21829.5</v>
      </c>
      <c r="K719" s="18">
        <v>18480</v>
      </c>
      <c r="L719" s="18">
        <v>3349.5</v>
      </c>
      <c r="M719" s="18"/>
      <c r="N719" s="18">
        <v>2310</v>
      </c>
      <c r="O719" s="18"/>
      <c r="P719" s="18"/>
      <c r="Q719" s="18"/>
      <c r="R719" s="18"/>
      <c r="S719" s="18"/>
      <c r="T719" s="18">
        <v>1039.5</v>
      </c>
      <c r="U719" s="18"/>
      <c r="V719" s="18"/>
      <c r="W719" s="18"/>
      <c r="X719" s="18"/>
      <c r="Y719" s="18"/>
      <c r="Z719" s="18"/>
      <c r="AA719" s="18"/>
      <c r="AB719" s="14">
        <f t="shared" si="365"/>
        <v>0</v>
      </c>
      <c r="AC719" s="14">
        <f t="shared" si="366"/>
        <v>0.125</v>
      </c>
      <c r="AD719" s="14">
        <f t="shared" si="367"/>
        <v>0</v>
      </c>
      <c r="AE719" s="14">
        <f t="shared" si="368"/>
        <v>0</v>
      </c>
      <c r="AF719" s="14">
        <f t="shared" si="369"/>
        <v>0</v>
      </c>
      <c r="AG719" s="14">
        <f t="shared" si="370"/>
        <v>0</v>
      </c>
      <c r="AH719" s="14">
        <f t="shared" si="371"/>
        <v>0</v>
      </c>
      <c r="AI719" s="14">
        <f t="shared" si="372"/>
        <v>0.05</v>
      </c>
      <c r="AJ719" s="14">
        <f t="shared" si="373"/>
        <v>0</v>
      </c>
      <c r="AK719" s="14">
        <f t="shared" si="374"/>
        <v>0</v>
      </c>
      <c r="AL719" s="14">
        <f t="shared" si="375"/>
        <v>0</v>
      </c>
      <c r="AM719" s="14">
        <f t="shared" si="376"/>
        <v>0</v>
      </c>
      <c r="AN719" s="14">
        <f t="shared" si="377"/>
        <v>0</v>
      </c>
      <c r="AO719" s="14">
        <f t="shared" si="378"/>
        <v>0</v>
      </c>
      <c r="AP719" s="14">
        <f t="shared" si="379"/>
        <v>0</v>
      </c>
      <c r="AQ719" s="25">
        <f t="shared" si="383"/>
        <v>0.17499999999999999</v>
      </c>
      <c r="AR719" s="27">
        <f t="shared" si="384"/>
        <v>2310</v>
      </c>
      <c r="AS719" s="27">
        <f t="shared" si="385"/>
        <v>924</v>
      </c>
      <c r="AT719" s="27">
        <f t="shared" si="386"/>
        <v>0</v>
      </c>
      <c r="AU719" s="30">
        <f t="shared" si="388"/>
        <v>1108.8</v>
      </c>
      <c r="AV719" s="30">
        <f t="shared" si="389"/>
        <v>1108.8</v>
      </c>
      <c r="AW719" s="30"/>
      <c r="AX719" s="36">
        <f t="shared" si="380"/>
        <v>-1201.2</v>
      </c>
      <c r="AY719" s="36">
        <f t="shared" si="381"/>
        <v>184.79999999999995</v>
      </c>
      <c r="AZ719" s="36">
        <f t="shared" si="382"/>
        <v>0</v>
      </c>
    </row>
    <row r="720" spans="1:52" ht="14.45" x14ac:dyDescent="0.3">
      <c r="A720" s="12" t="s">
        <v>805</v>
      </c>
      <c r="B720" s="12" t="s">
        <v>731</v>
      </c>
      <c r="C720" s="12"/>
      <c r="D720" s="2" t="s">
        <v>830</v>
      </c>
      <c r="E720" s="2" t="s">
        <v>25</v>
      </c>
      <c r="F720" s="2" t="s">
        <v>11</v>
      </c>
      <c r="G720" s="2" t="s">
        <v>17</v>
      </c>
      <c r="H720" s="2" t="s">
        <v>13</v>
      </c>
      <c r="I720" s="18">
        <v>30</v>
      </c>
      <c r="J720" s="18">
        <v>13249.18</v>
      </c>
      <c r="K720" s="18">
        <v>11430.09</v>
      </c>
      <c r="L720" s="18">
        <v>1819.09</v>
      </c>
      <c r="M720" s="18"/>
      <c r="N720" s="18">
        <v>1188.17</v>
      </c>
      <c r="O720" s="18"/>
      <c r="P720" s="18"/>
      <c r="Q720" s="18"/>
      <c r="R720" s="18"/>
      <c r="S720" s="18"/>
      <c r="T720" s="18">
        <v>630.91999999999996</v>
      </c>
      <c r="U720" s="18"/>
      <c r="V720" s="18"/>
      <c r="W720" s="18"/>
      <c r="X720" s="18"/>
      <c r="Y720" s="18"/>
      <c r="Z720" s="18"/>
      <c r="AA720" s="18"/>
      <c r="AB720" s="14">
        <f t="shared" si="365"/>
        <v>0</v>
      </c>
      <c r="AC720" s="14">
        <f t="shared" si="366"/>
        <v>0.125</v>
      </c>
      <c r="AD720" s="14">
        <f t="shared" si="367"/>
        <v>0</v>
      </c>
      <c r="AE720" s="14">
        <f t="shared" si="368"/>
        <v>0</v>
      </c>
      <c r="AF720" s="14">
        <f t="shared" si="369"/>
        <v>0</v>
      </c>
      <c r="AG720" s="14">
        <f t="shared" si="370"/>
        <v>0</v>
      </c>
      <c r="AH720" s="14">
        <f t="shared" si="371"/>
        <v>0</v>
      </c>
      <c r="AI720" s="14">
        <f t="shared" si="372"/>
        <v>0.05</v>
      </c>
      <c r="AJ720" s="14">
        <f t="shared" si="373"/>
        <v>0</v>
      </c>
      <c r="AK720" s="14">
        <f t="shared" si="374"/>
        <v>0</v>
      </c>
      <c r="AL720" s="14">
        <f t="shared" si="375"/>
        <v>0</v>
      </c>
      <c r="AM720" s="14">
        <f t="shared" si="376"/>
        <v>0</v>
      </c>
      <c r="AN720" s="14">
        <f t="shared" si="377"/>
        <v>0</v>
      </c>
      <c r="AO720" s="14">
        <f t="shared" si="378"/>
        <v>0</v>
      </c>
      <c r="AP720" s="14">
        <f t="shared" si="379"/>
        <v>0</v>
      </c>
      <c r="AQ720" s="25">
        <f t="shared" si="383"/>
        <v>0.17499999999999999</v>
      </c>
      <c r="AR720" s="27">
        <f t="shared" si="384"/>
        <v>1428.76125</v>
      </c>
      <c r="AS720" s="27">
        <f t="shared" si="385"/>
        <v>571.50450000000001</v>
      </c>
      <c r="AT720" s="27">
        <f t="shared" si="386"/>
        <v>0</v>
      </c>
      <c r="AU720" s="30">
        <f t="shared" si="388"/>
        <v>685.80539999999996</v>
      </c>
      <c r="AV720" s="30">
        <f t="shared" si="389"/>
        <v>685.80539999999996</v>
      </c>
      <c r="AW720" s="30"/>
      <c r="AX720" s="36">
        <f t="shared" si="380"/>
        <v>-742.95585000000005</v>
      </c>
      <c r="AY720" s="36">
        <f t="shared" si="381"/>
        <v>114.30089999999996</v>
      </c>
      <c r="AZ720" s="36">
        <f t="shared" si="382"/>
        <v>0</v>
      </c>
    </row>
    <row r="721" spans="1:52" ht="14.45" x14ac:dyDescent="0.3">
      <c r="A721" s="12" t="s">
        <v>805</v>
      </c>
      <c r="B721" s="12" t="s">
        <v>731</v>
      </c>
      <c r="C721" s="12"/>
      <c r="D721" s="2" t="s">
        <v>823</v>
      </c>
      <c r="E721" s="2" t="s">
        <v>368</v>
      </c>
      <c r="F721" s="2" t="s">
        <v>16</v>
      </c>
      <c r="G721" s="2" t="s">
        <v>20</v>
      </c>
      <c r="H721" s="2" t="s">
        <v>13</v>
      </c>
      <c r="I721" s="18">
        <v>25</v>
      </c>
      <c r="J721" s="18">
        <v>5106.24</v>
      </c>
      <c r="K721" s="18">
        <v>4449.88</v>
      </c>
      <c r="L721" s="18">
        <v>656.36</v>
      </c>
      <c r="M721" s="18"/>
      <c r="N721" s="18">
        <v>556.24</v>
      </c>
      <c r="O721" s="18"/>
      <c r="P721" s="18"/>
      <c r="Q721" s="18"/>
      <c r="R721" s="18"/>
      <c r="S721" s="18"/>
      <c r="T721" s="18"/>
      <c r="U721" s="18"/>
      <c r="V721" s="18"/>
      <c r="W721" s="18"/>
      <c r="X721" s="18"/>
      <c r="Y721" s="18"/>
      <c r="Z721" s="18">
        <v>100.12</v>
      </c>
      <c r="AA721" s="18"/>
      <c r="AB721" s="14">
        <f t="shared" si="365"/>
        <v>0</v>
      </c>
      <c r="AC721" s="14">
        <f t="shared" si="366"/>
        <v>0.125</v>
      </c>
      <c r="AD721" s="14">
        <f t="shared" si="367"/>
        <v>0</v>
      </c>
      <c r="AE721" s="14">
        <f t="shared" si="368"/>
        <v>0</v>
      </c>
      <c r="AF721" s="14">
        <f t="shared" si="369"/>
        <v>0</v>
      </c>
      <c r="AG721" s="14">
        <f t="shared" si="370"/>
        <v>0</v>
      </c>
      <c r="AH721" s="14">
        <f t="shared" si="371"/>
        <v>0</v>
      </c>
      <c r="AI721" s="14">
        <f t="shared" si="372"/>
        <v>0</v>
      </c>
      <c r="AJ721" s="14">
        <f t="shared" si="373"/>
        <v>0</v>
      </c>
      <c r="AK721" s="14">
        <f t="shared" si="374"/>
        <v>0</v>
      </c>
      <c r="AL721" s="14">
        <f t="shared" si="375"/>
        <v>0</v>
      </c>
      <c r="AM721" s="14">
        <f t="shared" si="376"/>
        <v>0</v>
      </c>
      <c r="AN721" s="14">
        <f t="shared" si="377"/>
        <v>0</v>
      </c>
      <c r="AO721" s="14">
        <f t="shared" si="378"/>
        <v>0.02</v>
      </c>
      <c r="AP721" s="14">
        <f t="shared" si="379"/>
        <v>0</v>
      </c>
      <c r="AQ721" s="25">
        <f t="shared" si="383"/>
        <v>0.14499999999999999</v>
      </c>
      <c r="AR721" s="27">
        <f t="shared" si="384"/>
        <v>556.23500000000001</v>
      </c>
      <c r="AS721" s="27">
        <f t="shared" si="385"/>
        <v>0</v>
      </c>
      <c r="AT721" s="27">
        <f t="shared" si="386"/>
        <v>88.997600000000006</v>
      </c>
      <c r="AU721" s="30"/>
      <c r="AV721" s="30"/>
      <c r="AW721" s="30">
        <f>K721*$AU$1</f>
        <v>533.98559999999998</v>
      </c>
      <c r="AX721" s="36">
        <f t="shared" si="380"/>
        <v>-556.23500000000001</v>
      </c>
      <c r="AY721" s="36">
        <f t="shared" si="381"/>
        <v>0</v>
      </c>
      <c r="AZ721" s="36">
        <f t="shared" si="382"/>
        <v>444.98799999999994</v>
      </c>
    </row>
    <row r="722" spans="1:52" ht="14.45" x14ac:dyDescent="0.3">
      <c r="A722" s="12" t="s">
        <v>805</v>
      </c>
      <c r="B722" s="12" t="s">
        <v>752</v>
      </c>
      <c r="C722" s="12"/>
      <c r="D722" s="2" t="s">
        <v>831</v>
      </c>
      <c r="E722" s="2" t="s">
        <v>766</v>
      </c>
      <c r="F722" s="2" t="s">
        <v>11</v>
      </c>
      <c r="G722" s="2" t="s">
        <v>483</v>
      </c>
      <c r="H722" s="2" t="s">
        <v>13</v>
      </c>
      <c r="I722" s="18">
        <v>1116</v>
      </c>
      <c r="J722" s="18">
        <v>16768.46</v>
      </c>
      <c r="K722" s="18">
        <v>15066</v>
      </c>
      <c r="L722" s="18">
        <v>1702.46</v>
      </c>
      <c r="M722" s="18">
        <v>903.96</v>
      </c>
      <c r="N722" s="18"/>
      <c r="O722" s="18"/>
      <c r="P722" s="18"/>
      <c r="Q722" s="18"/>
      <c r="R722" s="18"/>
      <c r="S722" s="18"/>
      <c r="T722" s="18">
        <v>798.5</v>
      </c>
      <c r="U722" s="18"/>
      <c r="V722" s="18"/>
      <c r="W722" s="18"/>
      <c r="X722" s="18"/>
      <c r="Y722" s="18"/>
      <c r="Z722" s="18"/>
      <c r="AA722" s="18"/>
      <c r="AB722" s="14">
        <f t="shared" si="365"/>
        <v>0.06</v>
      </c>
      <c r="AC722" s="14">
        <f t="shared" si="366"/>
        <v>0</v>
      </c>
      <c r="AD722" s="14">
        <f t="shared" si="367"/>
        <v>0</v>
      </c>
      <c r="AE722" s="14">
        <f t="shared" si="368"/>
        <v>0</v>
      </c>
      <c r="AF722" s="14">
        <f t="shared" si="369"/>
        <v>0</v>
      </c>
      <c r="AG722" s="14">
        <f t="shared" si="370"/>
        <v>0</v>
      </c>
      <c r="AH722" s="14">
        <f t="shared" si="371"/>
        <v>0</v>
      </c>
      <c r="AI722" s="14">
        <f t="shared" si="372"/>
        <v>0.05</v>
      </c>
      <c r="AJ722" s="14">
        <f t="shared" si="373"/>
        <v>0</v>
      </c>
      <c r="AK722" s="14">
        <f t="shared" si="374"/>
        <v>0</v>
      </c>
      <c r="AL722" s="14">
        <f t="shared" si="375"/>
        <v>0</v>
      </c>
      <c r="AM722" s="14">
        <f t="shared" si="376"/>
        <v>0</v>
      </c>
      <c r="AN722" s="14">
        <f t="shared" si="377"/>
        <v>0</v>
      </c>
      <c r="AO722" s="14">
        <f t="shared" si="378"/>
        <v>0</v>
      </c>
      <c r="AP722" s="14">
        <f t="shared" si="379"/>
        <v>0</v>
      </c>
      <c r="AQ722" s="25">
        <f t="shared" si="383"/>
        <v>0.11</v>
      </c>
      <c r="AR722" s="27">
        <f t="shared" si="384"/>
        <v>903.95999999999992</v>
      </c>
      <c r="AS722" s="27">
        <f t="shared" si="385"/>
        <v>753.30000000000007</v>
      </c>
      <c r="AT722" s="27">
        <f t="shared" si="386"/>
        <v>0</v>
      </c>
      <c r="AU722" s="30">
        <f>K722*$AU$2</f>
        <v>903.95999999999992</v>
      </c>
      <c r="AV722" s="30">
        <f>K722*$AV$2</f>
        <v>903.95999999999992</v>
      </c>
      <c r="AW722" s="30"/>
      <c r="AX722" s="36">
        <f t="shared" si="380"/>
        <v>0</v>
      </c>
      <c r="AY722" s="36">
        <f t="shared" si="381"/>
        <v>150.65999999999985</v>
      </c>
      <c r="AZ722" s="36">
        <f t="shared" si="382"/>
        <v>0</v>
      </c>
    </row>
    <row r="723" spans="1:52" ht="14.45" x14ac:dyDescent="0.3">
      <c r="A723" s="12" t="s">
        <v>805</v>
      </c>
      <c r="B723" s="12" t="s">
        <v>752</v>
      </c>
      <c r="C723" s="12"/>
      <c r="D723" s="2" t="s">
        <v>832</v>
      </c>
      <c r="E723" s="2" t="s">
        <v>784</v>
      </c>
      <c r="F723" s="2" t="s">
        <v>16</v>
      </c>
      <c r="G723" s="2" t="s">
        <v>17</v>
      </c>
      <c r="H723" s="2" t="s">
        <v>13</v>
      </c>
      <c r="I723" s="18">
        <v>112</v>
      </c>
      <c r="J723" s="18">
        <v>154224</v>
      </c>
      <c r="K723" s="18">
        <v>151200</v>
      </c>
      <c r="L723" s="18">
        <v>3024</v>
      </c>
      <c r="M723" s="18"/>
      <c r="N723" s="18"/>
      <c r="O723" s="18"/>
      <c r="P723" s="18"/>
      <c r="Q723" s="18"/>
      <c r="R723" s="18"/>
      <c r="S723" s="18"/>
      <c r="T723" s="18"/>
      <c r="U723" s="18"/>
      <c r="V723" s="18"/>
      <c r="W723" s="18"/>
      <c r="X723" s="18"/>
      <c r="Y723" s="18"/>
      <c r="Z723" s="18">
        <v>3024</v>
      </c>
      <c r="AA723" s="18"/>
      <c r="AB723" s="14">
        <f t="shared" si="365"/>
        <v>0</v>
      </c>
      <c r="AC723" s="14">
        <f t="shared" si="366"/>
        <v>0</v>
      </c>
      <c r="AD723" s="14">
        <f t="shared" si="367"/>
        <v>0</v>
      </c>
      <c r="AE723" s="14">
        <f t="shared" si="368"/>
        <v>0</v>
      </c>
      <c r="AF723" s="14">
        <f t="shared" si="369"/>
        <v>0</v>
      </c>
      <c r="AG723" s="14">
        <f t="shared" si="370"/>
        <v>0</v>
      </c>
      <c r="AH723" s="14">
        <f t="shared" si="371"/>
        <v>0</v>
      </c>
      <c r="AI723" s="14">
        <f t="shared" si="372"/>
        <v>0</v>
      </c>
      <c r="AJ723" s="14">
        <f t="shared" si="373"/>
        <v>0</v>
      </c>
      <c r="AK723" s="14">
        <f t="shared" si="374"/>
        <v>0</v>
      </c>
      <c r="AL723" s="14">
        <f t="shared" si="375"/>
        <v>0</v>
      </c>
      <c r="AM723" s="14">
        <f t="shared" si="376"/>
        <v>0</v>
      </c>
      <c r="AN723" s="14">
        <f t="shared" si="377"/>
        <v>0</v>
      </c>
      <c r="AO723" s="14">
        <f t="shared" si="378"/>
        <v>0.02</v>
      </c>
      <c r="AP723" s="14">
        <f t="shared" si="379"/>
        <v>0</v>
      </c>
      <c r="AQ723" s="25">
        <f t="shared" si="383"/>
        <v>0.02</v>
      </c>
      <c r="AR723" s="27">
        <f t="shared" si="384"/>
        <v>0</v>
      </c>
      <c r="AS723" s="27">
        <f t="shared" si="385"/>
        <v>0</v>
      </c>
      <c r="AT723" s="27">
        <f t="shared" si="386"/>
        <v>3024</v>
      </c>
      <c r="AU723" s="30"/>
      <c r="AV723" s="30"/>
      <c r="AW723" s="30">
        <f>K723*$AU$1</f>
        <v>18144</v>
      </c>
      <c r="AX723" s="36">
        <f t="shared" si="380"/>
        <v>0</v>
      </c>
      <c r="AY723" s="36">
        <f t="shared" si="381"/>
        <v>0</v>
      </c>
      <c r="AZ723" s="36">
        <f t="shared" si="382"/>
        <v>15120</v>
      </c>
    </row>
    <row r="724" spans="1:52" ht="14.45" x14ac:dyDescent="0.3">
      <c r="A724" s="12" t="s">
        <v>805</v>
      </c>
      <c r="B724" s="12" t="s">
        <v>752</v>
      </c>
      <c r="C724" s="12"/>
      <c r="D724" s="2" t="s">
        <v>832</v>
      </c>
      <c r="E724" s="2" t="s">
        <v>833</v>
      </c>
      <c r="F724" s="2" t="s">
        <v>11</v>
      </c>
      <c r="G724" s="2" t="s">
        <v>483</v>
      </c>
      <c r="H724" s="2" t="s">
        <v>13</v>
      </c>
      <c r="I724" s="18">
        <v>20</v>
      </c>
      <c r="J724" s="18">
        <v>44352</v>
      </c>
      <c r="K724" s="18">
        <v>42240</v>
      </c>
      <c r="L724" s="18">
        <v>2112</v>
      </c>
      <c r="M724" s="18"/>
      <c r="N724" s="18"/>
      <c r="O724" s="18"/>
      <c r="P724" s="18"/>
      <c r="Q724" s="18"/>
      <c r="R724" s="18"/>
      <c r="S724" s="18"/>
      <c r="T724" s="18">
        <v>2112</v>
      </c>
      <c r="U724" s="18"/>
      <c r="V724" s="18"/>
      <c r="W724" s="18"/>
      <c r="X724" s="18"/>
      <c r="Y724" s="18"/>
      <c r="Z724" s="18"/>
      <c r="AA724" s="18"/>
      <c r="AB724" s="14">
        <f t="shared" si="365"/>
        <v>0</v>
      </c>
      <c r="AC724" s="14">
        <f t="shared" si="366"/>
        <v>0</v>
      </c>
      <c r="AD724" s="14">
        <f t="shared" si="367"/>
        <v>0</v>
      </c>
      <c r="AE724" s="14">
        <f t="shared" si="368"/>
        <v>0</v>
      </c>
      <c r="AF724" s="14">
        <f t="shared" si="369"/>
        <v>0</v>
      </c>
      <c r="AG724" s="14">
        <f t="shared" si="370"/>
        <v>0</v>
      </c>
      <c r="AH724" s="14">
        <f t="shared" si="371"/>
        <v>0</v>
      </c>
      <c r="AI724" s="14">
        <f t="shared" si="372"/>
        <v>0.05</v>
      </c>
      <c r="AJ724" s="14">
        <f t="shared" si="373"/>
        <v>0</v>
      </c>
      <c r="AK724" s="14">
        <f t="shared" si="374"/>
        <v>0</v>
      </c>
      <c r="AL724" s="14">
        <f t="shared" si="375"/>
        <v>0</v>
      </c>
      <c r="AM724" s="14">
        <f t="shared" si="376"/>
        <v>0</v>
      </c>
      <c r="AN724" s="14">
        <f t="shared" si="377"/>
        <v>0</v>
      </c>
      <c r="AO724" s="14">
        <f t="shared" si="378"/>
        <v>0</v>
      </c>
      <c r="AP724" s="14">
        <f t="shared" si="379"/>
        <v>0</v>
      </c>
      <c r="AQ724" s="25">
        <f t="shared" si="383"/>
        <v>0.05</v>
      </c>
      <c r="AR724" s="27">
        <f t="shared" si="384"/>
        <v>0</v>
      </c>
      <c r="AS724" s="27">
        <f t="shared" si="385"/>
        <v>2112</v>
      </c>
      <c r="AT724" s="27">
        <f t="shared" si="386"/>
        <v>0</v>
      </c>
      <c r="AU724" s="30">
        <f t="shared" ref="AU724:AU726" si="390">K724*$AU$2</f>
        <v>2534.4</v>
      </c>
      <c r="AV724" s="30">
        <f t="shared" ref="AV724:AV726" si="391">K724*$AV$2</f>
        <v>2534.4</v>
      </c>
      <c r="AW724" s="30"/>
      <c r="AX724" s="36">
        <f t="shared" si="380"/>
        <v>2534.4</v>
      </c>
      <c r="AY724" s="36">
        <f t="shared" si="381"/>
        <v>422.40000000000009</v>
      </c>
      <c r="AZ724" s="36">
        <f t="shared" si="382"/>
        <v>0</v>
      </c>
    </row>
    <row r="725" spans="1:52" ht="14.45" x14ac:dyDescent="0.3">
      <c r="A725" s="12" t="s">
        <v>805</v>
      </c>
      <c r="B725" s="12" t="s">
        <v>752</v>
      </c>
      <c r="C725" s="88" t="s">
        <v>1357</v>
      </c>
      <c r="D725" s="2" t="s">
        <v>806</v>
      </c>
      <c r="E725" s="2" t="s">
        <v>834</v>
      </c>
      <c r="F725" s="2" t="s">
        <v>11</v>
      </c>
      <c r="G725" s="2" t="s">
        <v>483</v>
      </c>
      <c r="H725" s="2" t="s">
        <v>13</v>
      </c>
      <c r="I725" s="18">
        <v>42120</v>
      </c>
      <c r="J725" s="18">
        <v>21279.510000000002</v>
      </c>
      <c r="K725" s="18">
        <v>18014.400000000001</v>
      </c>
      <c r="L725" s="18">
        <v>3265.1099999999997</v>
      </c>
      <c r="M725" s="18"/>
      <c r="N725" s="18">
        <v>2251.8000000000002</v>
      </c>
      <c r="O725" s="18"/>
      <c r="P725" s="18"/>
      <c r="Q725" s="18"/>
      <c r="R725" s="18"/>
      <c r="S725" s="18"/>
      <c r="T725" s="18">
        <v>1013.3100000000001</v>
      </c>
      <c r="U725" s="18"/>
      <c r="V725" s="18"/>
      <c r="W725" s="18"/>
      <c r="X725" s="18"/>
      <c r="Y725" s="18"/>
      <c r="Z725" s="18"/>
      <c r="AA725" s="18"/>
      <c r="AB725" s="14">
        <f t="shared" si="365"/>
        <v>0</v>
      </c>
      <c r="AC725" s="14">
        <f t="shared" si="366"/>
        <v>0.125</v>
      </c>
      <c r="AD725" s="14">
        <f t="shared" si="367"/>
        <v>0</v>
      </c>
      <c r="AE725" s="14">
        <f t="shared" si="368"/>
        <v>0</v>
      </c>
      <c r="AF725" s="14">
        <f t="shared" si="369"/>
        <v>0</v>
      </c>
      <c r="AG725" s="14">
        <f t="shared" si="370"/>
        <v>0</v>
      </c>
      <c r="AH725" s="14">
        <f t="shared" si="371"/>
        <v>0</v>
      </c>
      <c r="AI725" s="14">
        <f t="shared" si="372"/>
        <v>0.05</v>
      </c>
      <c r="AJ725" s="14">
        <f t="shared" si="373"/>
        <v>0</v>
      </c>
      <c r="AK725" s="14">
        <f t="shared" si="374"/>
        <v>0</v>
      </c>
      <c r="AL725" s="14">
        <f t="shared" si="375"/>
        <v>0</v>
      </c>
      <c r="AM725" s="14">
        <f t="shared" si="376"/>
        <v>0</v>
      </c>
      <c r="AN725" s="14">
        <f t="shared" si="377"/>
        <v>0</v>
      </c>
      <c r="AO725" s="14">
        <f t="shared" si="378"/>
        <v>0</v>
      </c>
      <c r="AP725" s="14">
        <f t="shared" si="379"/>
        <v>0</v>
      </c>
      <c r="AQ725" s="25">
        <f t="shared" si="383"/>
        <v>0.17499999999999999</v>
      </c>
      <c r="AR725" s="27">
        <f t="shared" si="384"/>
        <v>2251.8000000000002</v>
      </c>
      <c r="AS725" s="27">
        <f t="shared" si="385"/>
        <v>900.72000000000014</v>
      </c>
      <c r="AT725" s="27">
        <f t="shared" si="386"/>
        <v>0</v>
      </c>
      <c r="AU725" s="30">
        <f t="shared" si="390"/>
        <v>1080.864</v>
      </c>
      <c r="AV725" s="30">
        <f t="shared" si="391"/>
        <v>1080.864</v>
      </c>
      <c r="AW725" s="30"/>
      <c r="AX725" s="36">
        <f t="shared" si="380"/>
        <v>-1170.9360000000001</v>
      </c>
      <c r="AY725" s="36">
        <f t="shared" si="381"/>
        <v>180.14399999999989</v>
      </c>
      <c r="AZ725" s="36">
        <f t="shared" si="382"/>
        <v>0</v>
      </c>
    </row>
    <row r="726" spans="1:52" ht="14.45" x14ac:dyDescent="0.3">
      <c r="A726" s="12" t="s">
        <v>805</v>
      </c>
      <c r="B726" s="12" t="s">
        <v>752</v>
      </c>
      <c r="C726" s="12" t="s">
        <v>1361</v>
      </c>
      <c r="D726" s="2" t="s">
        <v>809</v>
      </c>
      <c r="E726" s="2" t="s">
        <v>835</v>
      </c>
      <c r="F726" s="2" t="s">
        <v>11</v>
      </c>
      <c r="G726" s="2" t="s">
        <v>483</v>
      </c>
      <c r="H726" s="2" t="s">
        <v>13</v>
      </c>
      <c r="I726" s="18">
        <v>12549</v>
      </c>
      <c r="J726" s="18">
        <v>495129.20999999996</v>
      </c>
      <c r="K726" s="18">
        <v>419157</v>
      </c>
      <c r="L726" s="18">
        <v>75972.209999999992</v>
      </c>
      <c r="M726" s="18"/>
      <c r="N726" s="18">
        <v>52394.63</v>
      </c>
      <c r="O726" s="18"/>
      <c r="P726" s="18"/>
      <c r="Q726" s="18"/>
      <c r="R726" s="18"/>
      <c r="S726" s="18"/>
      <c r="T726" s="18">
        <v>23577.58</v>
      </c>
      <c r="U726" s="18"/>
      <c r="V726" s="18"/>
      <c r="W726" s="18"/>
      <c r="X726" s="18"/>
      <c r="Y726" s="18"/>
      <c r="Z726" s="18"/>
      <c r="AA726" s="18"/>
      <c r="AB726" s="14">
        <f t="shared" si="365"/>
        <v>0</v>
      </c>
      <c r="AC726" s="14">
        <f t="shared" si="366"/>
        <v>0.125</v>
      </c>
      <c r="AD726" s="14">
        <f t="shared" si="367"/>
        <v>0</v>
      </c>
      <c r="AE726" s="14">
        <f t="shared" si="368"/>
        <v>0</v>
      </c>
      <c r="AF726" s="14">
        <f t="shared" si="369"/>
        <v>0</v>
      </c>
      <c r="AG726" s="14">
        <f t="shared" si="370"/>
        <v>0</v>
      </c>
      <c r="AH726" s="14">
        <f t="shared" si="371"/>
        <v>0</v>
      </c>
      <c r="AI726" s="14">
        <f t="shared" si="372"/>
        <v>0.05</v>
      </c>
      <c r="AJ726" s="14">
        <f t="shared" si="373"/>
        <v>0</v>
      </c>
      <c r="AK726" s="14">
        <f t="shared" si="374"/>
        <v>0</v>
      </c>
      <c r="AL726" s="14">
        <f t="shared" si="375"/>
        <v>0</v>
      </c>
      <c r="AM726" s="14">
        <f t="shared" si="376"/>
        <v>0</v>
      </c>
      <c r="AN726" s="14">
        <f t="shared" si="377"/>
        <v>0</v>
      </c>
      <c r="AO726" s="14">
        <f t="shared" si="378"/>
        <v>0</v>
      </c>
      <c r="AP726" s="14">
        <f t="shared" si="379"/>
        <v>0</v>
      </c>
      <c r="AQ726" s="25">
        <f t="shared" si="383"/>
        <v>0.17499999999999999</v>
      </c>
      <c r="AR726" s="27">
        <f t="shared" si="384"/>
        <v>52394.625</v>
      </c>
      <c r="AS726" s="27">
        <f t="shared" si="385"/>
        <v>20957.850000000002</v>
      </c>
      <c r="AT726" s="27">
        <f t="shared" si="386"/>
        <v>0</v>
      </c>
      <c r="AU726" s="30">
        <f t="shared" si="390"/>
        <v>25149.42</v>
      </c>
      <c r="AV726" s="30">
        <f t="shared" si="391"/>
        <v>25149.42</v>
      </c>
      <c r="AW726" s="30"/>
      <c r="AX726" s="36">
        <f t="shared" si="380"/>
        <v>-27245.205000000002</v>
      </c>
      <c r="AY726" s="36">
        <f t="shared" si="381"/>
        <v>4191.5699999999961</v>
      </c>
      <c r="AZ726" s="36">
        <f t="shared" si="382"/>
        <v>0</v>
      </c>
    </row>
    <row r="727" spans="1:52" x14ac:dyDescent="0.25">
      <c r="A727" s="12" t="s">
        <v>805</v>
      </c>
      <c r="B727" s="12" t="s">
        <v>752</v>
      </c>
      <c r="C727" s="12"/>
      <c r="D727" s="2" t="s">
        <v>836</v>
      </c>
      <c r="E727" s="2" t="s">
        <v>784</v>
      </c>
      <c r="F727" s="2" t="s">
        <v>16</v>
      </c>
      <c r="G727" s="2" t="s">
        <v>17</v>
      </c>
      <c r="H727" s="2" t="s">
        <v>13</v>
      </c>
      <c r="I727" s="18">
        <v>543</v>
      </c>
      <c r="J727" s="18">
        <v>679170.83</v>
      </c>
      <c r="K727" s="18">
        <v>591870</v>
      </c>
      <c r="L727" s="18">
        <v>87300.829999999987</v>
      </c>
      <c r="M727" s="18"/>
      <c r="N727" s="18">
        <v>73983.75</v>
      </c>
      <c r="O727" s="18"/>
      <c r="P727" s="18"/>
      <c r="Q727" s="18"/>
      <c r="R727" s="18"/>
      <c r="S727" s="18"/>
      <c r="T727" s="18"/>
      <c r="U727" s="18"/>
      <c r="V727" s="18"/>
      <c r="W727" s="18"/>
      <c r="X727" s="18"/>
      <c r="Y727" s="18"/>
      <c r="Z727" s="18">
        <v>13317.08</v>
      </c>
      <c r="AA727" s="18"/>
      <c r="AB727" s="14">
        <f t="shared" si="365"/>
        <v>0</v>
      </c>
      <c r="AC727" s="14">
        <f t="shared" si="366"/>
        <v>0.125</v>
      </c>
      <c r="AD727" s="14">
        <f t="shared" si="367"/>
        <v>0</v>
      </c>
      <c r="AE727" s="14">
        <f t="shared" si="368"/>
        <v>0</v>
      </c>
      <c r="AF727" s="14">
        <f t="shared" si="369"/>
        <v>0</v>
      </c>
      <c r="AG727" s="14">
        <f t="shared" si="370"/>
        <v>0</v>
      </c>
      <c r="AH727" s="14">
        <f t="shared" si="371"/>
        <v>0</v>
      </c>
      <c r="AI727" s="14">
        <f t="shared" si="372"/>
        <v>0</v>
      </c>
      <c r="AJ727" s="14">
        <f t="shared" si="373"/>
        <v>0</v>
      </c>
      <c r="AK727" s="14">
        <f t="shared" si="374"/>
        <v>0</v>
      </c>
      <c r="AL727" s="14">
        <f t="shared" si="375"/>
        <v>0</v>
      </c>
      <c r="AM727" s="14">
        <f t="shared" si="376"/>
        <v>0</v>
      </c>
      <c r="AN727" s="14">
        <f t="shared" si="377"/>
        <v>0</v>
      </c>
      <c r="AO727" s="14">
        <f t="shared" si="378"/>
        <v>0.02</v>
      </c>
      <c r="AP727" s="14">
        <f t="shared" si="379"/>
        <v>0</v>
      </c>
      <c r="AQ727" s="25">
        <f t="shared" si="383"/>
        <v>0.14499999999999999</v>
      </c>
      <c r="AR727" s="27">
        <f t="shared" si="384"/>
        <v>73983.75</v>
      </c>
      <c r="AS727" s="27">
        <f t="shared" si="385"/>
        <v>0</v>
      </c>
      <c r="AT727" s="27">
        <f t="shared" si="386"/>
        <v>11837.4</v>
      </c>
      <c r="AU727" s="30"/>
      <c r="AV727" s="30"/>
      <c r="AW727" s="30">
        <f t="shared" ref="AW727:AW734" si="392">K727*$AU$1</f>
        <v>71024.399999999994</v>
      </c>
      <c r="AX727" s="36">
        <f t="shared" si="380"/>
        <v>-73983.75</v>
      </c>
      <c r="AY727" s="36">
        <f t="shared" si="381"/>
        <v>0</v>
      </c>
      <c r="AZ727" s="36">
        <f t="shared" si="382"/>
        <v>59186.999999999993</v>
      </c>
    </row>
    <row r="728" spans="1:52" ht="14.45" x14ac:dyDescent="0.3">
      <c r="A728" s="12" t="s">
        <v>837</v>
      </c>
      <c r="B728" s="12" t="s">
        <v>8</v>
      </c>
      <c r="C728" s="12"/>
      <c r="D728" s="2" t="s">
        <v>838</v>
      </c>
      <c r="E728" s="2" t="s">
        <v>327</v>
      </c>
      <c r="F728" s="2" t="s">
        <v>16</v>
      </c>
      <c r="G728" s="2" t="s">
        <v>17</v>
      </c>
      <c r="H728" s="2" t="s">
        <v>13</v>
      </c>
      <c r="I728" s="18">
        <v>200</v>
      </c>
      <c r="J728" s="18">
        <v>95295.7</v>
      </c>
      <c r="K728" s="18">
        <v>83046.36</v>
      </c>
      <c r="L728" s="18">
        <v>12249.34</v>
      </c>
      <c r="M728" s="18"/>
      <c r="N728" s="18">
        <v>10380.799999999999</v>
      </c>
      <c r="O728" s="18"/>
      <c r="P728" s="18"/>
      <c r="Q728" s="18"/>
      <c r="R728" s="18"/>
      <c r="S728" s="18"/>
      <c r="T728" s="18"/>
      <c r="U728" s="18"/>
      <c r="V728" s="18"/>
      <c r="W728" s="18"/>
      <c r="X728" s="18"/>
      <c r="Y728" s="18"/>
      <c r="Z728" s="18">
        <v>1868.54</v>
      </c>
      <c r="AA728" s="18"/>
      <c r="AB728" s="14">
        <f t="shared" si="365"/>
        <v>0</v>
      </c>
      <c r="AC728" s="14">
        <f t="shared" si="366"/>
        <v>0.125</v>
      </c>
      <c r="AD728" s="14">
        <f t="shared" si="367"/>
        <v>0</v>
      </c>
      <c r="AE728" s="14">
        <f t="shared" si="368"/>
        <v>0</v>
      </c>
      <c r="AF728" s="14">
        <f t="shared" si="369"/>
        <v>0</v>
      </c>
      <c r="AG728" s="14">
        <f t="shared" si="370"/>
        <v>0</v>
      </c>
      <c r="AH728" s="14">
        <f t="shared" si="371"/>
        <v>0</v>
      </c>
      <c r="AI728" s="14">
        <f t="shared" si="372"/>
        <v>0</v>
      </c>
      <c r="AJ728" s="14">
        <f t="shared" si="373"/>
        <v>0</v>
      </c>
      <c r="AK728" s="14">
        <f t="shared" si="374"/>
        <v>0</v>
      </c>
      <c r="AL728" s="14">
        <f t="shared" si="375"/>
        <v>0</v>
      </c>
      <c r="AM728" s="14">
        <f t="shared" si="376"/>
        <v>0</v>
      </c>
      <c r="AN728" s="14">
        <f t="shared" si="377"/>
        <v>0</v>
      </c>
      <c r="AO728" s="14">
        <f t="shared" si="378"/>
        <v>0.02</v>
      </c>
      <c r="AP728" s="14">
        <f t="shared" si="379"/>
        <v>0</v>
      </c>
      <c r="AQ728" s="43">
        <f t="shared" si="383"/>
        <v>0.14499999999999999</v>
      </c>
      <c r="AR728" s="27">
        <f t="shared" si="384"/>
        <v>10380.795</v>
      </c>
      <c r="AS728" s="27">
        <f t="shared" si="385"/>
        <v>0</v>
      </c>
      <c r="AT728" s="44">
        <f>(SUM(AN728:AP728))*(K728+AR728)</f>
        <v>1868.5431000000001</v>
      </c>
      <c r="AU728" s="30"/>
      <c r="AV728" s="30"/>
      <c r="AW728" s="30">
        <f t="shared" si="392"/>
        <v>9965.5632000000005</v>
      </c>
      <c r="AX728" s="36">
        <f t="shared" si="380"/>
        <v>-10380.795</v>
      </c>
      <c r="AY728" s="36">
        <f t="shared" si="381"/>
        <v>0</v>
      </c>
      <c r="AZ728" s="36">
        <f t="shared" si="382"/>
        <v>8097.0201000000006</v>
      </c>
    </row>
    <row r="729" spans="1:52" ht="14.45" x14ac:dyDescent="0.3">
      <c r="A729" s="12" t="s">
        <v>837</v>
      </c>
      <c r="B729" s="12" t="s">
        <v>8</v>
      </c>
      <c r="C729" s="12"/>
      <c r="D729" s="2" t="s">
        <v>838</v>
      </c>
      <c r="E729" s="2" t="s">
        <v>391</v>
      </c>
      <c r="F729" s="2" t="s">
        <v>16</v>
      </c>
      <c r="G729" s="2" t="s">
        <v>17</v>
      </c>
      <c r="H729" s="2" t="s">
        <v>13</v>
      </c>
      <c r="I729" s="18">
        <v>400</v>
      </c>
      <c r="J729" s="18">
        <v>165305.28</v>
      </c>
      <c r="K729" s="18">
        <v>162064</v>
      </c>
      <c r="L729" s="18">
        <v>3241.2799999999997</v>
      </c>
      <c r="M729" s="18"/>
      <c r="N729" s="18"/>
      <c r="O729" s="18"/>
      <c r="P729" s="18"/>
      <c r="Q729" s="18"/>
      <c r="R729" s="18"/>
      <c r="S729" s="18"/>
      <c r="T729" s="18"/>
      <c r="U729" s="18"/>
      <c r="V729" s="18"/>
      <c r="W729" s="18"/>
      <c r="X729" s="18"/>
      <c r="Y729" s="18"/>
      <c r="Z729" s="18">
        <v>3241.2799999999997</v>
      </c>
      <c r="AA729" s="18"/>
      <c r="AB729" s="14">
        <f t="shared" si="365"/>
        <v>0</v>
      </c>
      <c r="AC729" s="14">
        <f t="shared" si="366"/>
        <v>0</v>
      </c>
      <c r="AD729" s="14">
        <f t="shared" si="367"/>
        <v>0</v>
      </c>
      <c r="AE729" s="14">
        <f t="shared" si="368"/>
        <v>0</v>
      </c>
      <c r="AF729" s="14">
        <f t="shared" si="369"/>
        <v>0</v>
      </c>
      <c r="AG729" s="14">
        <f t="shared" si="370"/>
        <v>0</v>
      </c>
      <c r="AH729" s="14">
        <f t="shared" si="371"/>
        <v>0</v>
      </c>
      <c r="AI729" s="14">
        <f t="shared" si="372"/>
        <v>0</v>
      </c>
      <c r="AJ729" s="14">
        <f t="shared" si="373"/>
        <v>0</v>
      </c>
      <c r="AK729" s="14">
        <f t="shared" si="374"/>
        <v>0</v>
      </c>
      <c r="AL729" s="14">
        <f t="shared" si="375"/>
        <v>0</v>
      </c>
      <c r="AM729" s="14">
        <f t="shared" si="376"/>
        <v>0</v>
      </c>
      <c r="AN729" s="14">
        <f t="shared" si="377"/>
        <v>0</v>
      </c>
      <c r="AO729" s="14">
        <f t="shared" si="378"/>
        <v>0.02</v>
      </c>
      <c r="AP729" s="14">
        <f t="shared" si="379"/>
        <v>0</v>
      </c>
      <c r="AQ729" s="43">
        <f t="shared" si="383"/>
        <v>0.02</v>
      </c>
      <c r="AR729" s="27">
        <f t="shared" si="384"/>
        <v>0</v>
      </c>
      <c r="AS729" s="27">
        <f t="shared" si="385"/>
        <v>0</v>
      </c>
      <c r="AT729" s="44">
        <f t="shared" ref="AT729:AT734" si="393">(SUM(AN729:AP729))*(K729+AR729)</f>
        <v>3241.28</v>
      </c>
      <c r="AU729" s="30"/>
      <c r="AV729" s="30"/>
      <c r="AW729" s="30">
        <f t="shared" si="392"/>
        <v>19447.68</v>
      </c>
      <c r="AX729" s="36">
        <f t="shared" si="380"/>
        <v>0</v>
      </c>
      <c r="AY729" s="36">
        <f t="shared" si="381"/>
        <v>0</v>
      </c>
      <c r="AZ729" s="36">
        <f t="shared" si="382"/>
        <v>16206.4</v>
      </c>
    </row>
    <row r="730" spans="1:52" ht="14.45" x14ac:dyDescent="0.3">
      <c r="A730" s="12" t="s">
        <v>837</v>
      </c>
      <c r="B730" s="12" t="s">
        <v>8</v>
      </c>
      <c r="C730" s="12" t="s">
        <v>1362</v>
      </c>
      <c r="D730" s="2" t="s">
        <v>839</v>
      </c>
      <c r="E730" s="2" t="s">
        <v>840</v>
      </c>
      <c r="F730" s="2" t="s">
        <v>16</v>
      </c>
      <c r="G730" s="2" t="s">
        <v>555</v>
      </c>
      <c r="H730" s="2" t="s">
        <v>13</v>
      </c>
      <c r="I730" s="18">
        <v>1740</v>
      </c>
      <c r="J730" s="18">
        <v>173929.80000000002</v>
      </c>
      <c r="K730" s="18">
        <v>170519.41</v>
      </c>
      <c r="L730" s="18">
        <v>3410.39</v>
      </c>
      <c r="M730" s="18"/>
      <c r="N730" s="18"/>
      <c r="O730" s="18"/>
      <c r="P730" s="18"/>
      <c r="Q730" s="18"/>
      <c r="R730" s="18"/>
      <c r="S730" s="18"/>
      <c r="T730" s="18"/>
      <c r="U730" s="18"/>
      <c r="V730" s="18"/>
      <c r="W730" s="18"/>
      <c r="X730" s="18"/>
      <c r="Y730" s="18"/>
      <c r="Z730" s="18">
        <v>3410.39</v>
      </c>
      <c r="AA730" s="18"/>
      <c r="AB730" s="14">
        <f t="shared" si="365"/>
        <v>0</v>
      </c>
      <c r="AC730" s="14">
        <f t="shared" si="366"/>
        <v>0</v>
      </c>
      <c r="AD730" s="14">
        <f t="shared" si="367"/>
        <v>0</v>
      </c>
      <c r="AE730" s="14">
        <f t="shared" si="368"/>
        <v>0</v>
      </c>
      <c r="AF730" s="14">
        <f t="shared" si="369"/>
        <v>0</v>
      </c>
      <c r="AG730" s="14">
        <f t="shared" si="370"/>
        <v>0</v>
      </c>
      <c r="AH730" s="14">
        <f t="shared" si="371"/>
        <v>0</v>
      </c>
      <c r="AI730" s="14">
        <f t="shared" si="372"/>
        <v>0</v>
      </c>
      <c r="AJ730" s="14">
        <f t="shared" si="373"/>
        <v>0</v>
      </c>
      <c r="AK730" s="14">
        <f t="shared" si="374"/>
        <v>0</v>
      </c>
      <c r="AL730" s="14">
        <f t="shared" si="375"/>
        <v>0</v>
      </c>
      <c r="AM730" s="14">
        <f t="shared" si="376"/>
        <v>0</v>
      </c>
      <c r="AN730" s="14">
        <f t="shared" si="377"/>
        <v>0</v>
      </c>
      <c r="AO730" s="14">
        <f t="shared" si="378"/>
        <v>0.02</v>
      </c>
      <c r="AP730" s="14">
        <f t="shared" si="379"/>
        <v>0</v>
      </c>
      <c r="AQ730" s="43">
        <f t="shared" si="383"/>
        <v>0.02</v>
      </c>
      <c r="AR730" s="27">
        <f t="shared" si="384"/>
        <v>0</v>
      </c>
      <c r="AS730" s="27">
        <f t="shared" si="385"/>
        <v>0</v>
      </c>
      <c r="AT730" s="44">
        <f t="shared" si="393"/>
        <v>3410.3882000000003</v>
      </c>
      <c r="AU730" s="30"/>
      <c r="AV730" s="30"/>
      <c r="AW730" s="30">
        <f t="shared" si="392"/>
        <v>20462.3292</v>
      </c>
      <c r="AX730" s="36">
        <f t="shared" si="380"/>
        <v>0</v>
      </c>
      <c r="AY730" s="36">
        <f t="shared" si="381"/>
        <v>0</v>
      </c>
      <c r="AZ730" s="36">
        <f t="shared" si="382"/>
        <v>17051.940999999999</v>
      </c>
    </row>
    <row r="731" spans="1:52" ht="14.45" x14ac:dyDescent="0.3">
      <c r="A731" s="12" t="s">
        <v>837</v>
      </c>
      <c r="B731" s="12" t="s">
        <v>8</v>
      </c>
      <c r="C731" s="12"/>
      <c r="D731" s="2" t="s">
        <v>841</v>
      </c>
      <c r="E731" s="2" t="s">
        <v>105</v>
      </c>
      <c r="F731" s="2" t="s">
        <v>16</v>
      </c>
      <c r="G731" s="2" t="s">
        <v>17</v>
      </c>
      <c r="H731" s="2" t="s">
        <v>13</v>
      </c>
      <c r="I731" s="18">
        <v>100</v>
      </c>
      <c r="J731" s="18">
        <v>56514.03</v>
      </c>
      <c r="K731" s="18">
        <v>49249.7</v>
      </c>
      <c r="L731" s="18">
        <v>7264.33</v>
      </c>
      <c r="M731" s="18"/>
      <c r="N731" s="18">
        <v>6156.2099999999991</v>
      </c>
      <c r="O731" s="18"/>
      <c r="P731" s="18"/>
      <c r="Q731" s="18"/>
      <c r="R731" s="18"/>
      <c r="S731" s="18"/>
      <c r="T731" s="18"/>
      <c r="U731" s="18"/>
      <c r="V731" s="18"/>
      <c r="W731" s="18"/>
      <c r="X731" s="18"/>
      <c r="Y731" s="18"/>
      <c r="Z731" s="18">
        <v>1108.1199999999999</v>
      </c>
      <c r="AA731" s="18"/>
      <c r="AB731" s="14">
        <f t="shared" si="365"/>
        <v>0</v>
      </c>
      <c r="AC731" s="14">
        <f t="shared" si="366"/>
        <v>0.125</v>
      </c>
      <c r="AD731" s="14">
        <f t="shared" si="367"/>
        <v>0</v>
      </c>
      <c r="AE731" s="14">
        <f t="shared" si="368"/>
        <v>0</v>
      </c>
      <c r="AF731" s="14">
        <f t="shared" si="369"/>
        <v>0</v>
      </c>
      <c r="AG731" s="14">
        <f t="shared" si="370"/>
        <v>0</v>
      </c>
      <c r="AH731" s="14">
        <f t="shared" si="371"/>
        <v>0</v>
      </c>
      <c r="AI731" s="14">
        <f t="shared" si="372"/>
        <v>0</v>
      </c>
      <c r="AJ731" s="14">
        <f t="shared" si="373"/>
        <v>0</v>
      </c>
      <c r="AK731" s="14">
        <f t="shared" si="374"/>
        <v>0</v>
      </c>
      <c r="AL731" s="14">
        <f t="shared" si="375"/>
        <v>0</v>
      </c>
      <c r="AM731" s="14">
        <f t="shared" si="376"/>
        <v>0</v>
      </c>
      <c r="AN731" s="14">
        <f t="shared" si="377"/>
        <v>0</v>
      </c>
      <c r="AO731" s="14">
        <f t="shared" si="378"/>
        <v>0.02</v>
      </c>
      <c r="AP731" s="14">
        <f t="shared" si="379"/>
        <v>0</v>
      </c>
      <c r="AQ731" s="43">
        <f t="shared" si="383"/>
        <v>0.14499999999999999</v>
      </c>
      <c r="AR731" s="27">
        <f t="shared" si="384"/>
        <v>6156.2124999999996</v>
      </c>
      <c r="AS731" s="27">
        <f t="shared" si="385"/>
        <v>0</v>
      </c>
      <c r="AT731" s="44">
        <f t="shared" si="393"/>
        <v>1108.11825</v>
      </c>
      <c r="AU731" s="30"/>
      <c r="AV731" s="30"/>
      <c r="AW731" s="30">
        <f t="shared" si="392"/>
        <v>5909.963999999999</v>
      </c>
      <c r="AX731" s="36">
        <f t="shared" si="380"/>
        <v>-6156.2124999999996</v>
      </c>
      <c r="AY731" s="36">
        <f t="shared" si="381"/>
        <v>0</v>
      </c>
      <c r="AZ731" s="36">
        <f t="shared" si="382"/>
        <v>4801.8457499999986</v>
      </c>
    </row>
    <row r="732" spans="1:52" ht="14.45" x14ac:dyDescent="0.3">
      <c r="A732" s="12" t="s">
        <v>837</v>
      </c>
      <c r="B732" s="12" t="s">
        <v>8</v>
      </c>
      <c r="C732" s="88" t="s">
        <v>1357</v>
      </c>
      <c r="D732" s="2" t="s">
        <v>842</v>
      </c>
      <c r="E732" s="2" t="s">
        <v>27</v>
      </c>
      <c r="F732" s="2" t="s">
        <v>16</v>
      </c>
      <c r="G732" s="2" t="s">
        <v>28</v>
      </c>
      <c r="H732" s="2" t="s">
        <v>13</v>
      </c>
      <c r="I732" s="18">
        <v>65000</v>
      </c>
      <c r="J732" s="18">
        <v>33507</v>
      </c>
      <c r="K732" s="18">
        <v>29200</v>
      </c>
      <c r="L732" s="18">
        <v>4307</v>
      </c>
      <c r="M732" s="18"/>
      <c r="N732" s="18">
        <v>3650</v>
      </c>
      <c r="O732" s="18"/>
      <c r="P732" s="18"/>
      <c r="Q732" s="18"/>
      <c r="R732" s="18"/>
      <c r="S732" s="18"/>
      <c r="T732" s="18"/>
      <c r="U732" s="18"/>
      <c r="V732" s="18"/>
      <c r="W732" s="18"/>
      <c r="X732" s="18"/>
      <c r="Y732" s="18"/>
      <c r="Z732" s="18">
        <v>657</v>
      </c>
      <c r="AA732" s="18"/>
      <c r="AB732" s="14">
        <f t="shared" si="365"/>
        <v>0</v>
      </c>
      <c r="AC732" s="14">
        <f t="shared" si="366"/>
        <v>0.125</v>
      </c>
      <c r="AD732" s="14">
        <f t="shared" si="367"/>
        <v>0</v>
      </c>
      <c r="AE732" s="14">
        <f t="shared" si="368"/>
        <v>0</v>
      </c>
      <c r="AF732" s="14">
        <f t="shared" si="369"/>
        <v>0</v>
      </c>
      <c r="AG732" s="14">
        <f t="shared" si="370"/>
        <v>0</v>
      </c>
      <c r="AH732" s="14">
        <f t="shared" si="371"/>
        <v>0</v>
      </c>
      <c r="AI732" s="14">
        <f t="shared" si="372"/>
        <v>0</v>
      </c>
      <c r="AJ732" s="14">
        <f t="shared" si="373"/>
        <v>0</v>
      </c>
      <c r="AK732" s="14">
        <f t="shared" si="374"/>
        <v>0</v>
      </c>
      <c r="AL732" s="14">
        <f t="shared" si="375"/>
        <v>0</v>
      </c>
      <c r="AM732" s="14">
        <f t="shared" si="376"/>
        <v>0</v>
      </c>
      <c r="AN732" s="14">
        <f t="shared" si="377"/>
        <v>0</v>
      </c>
      <c r="AO732" s="14">
        <f t="shared" si="378"/>
        <v>0.02</v>
      </c>
      <c r="AP732" s="14">
        <f t="shared" si="379"/>
        <v>0</v>
      </c>
      <c r="AQ732" s="43">
        <f t="shared" si="383"/>
        <v>0.14499999999999999</v>
      </c>
      <c r="AR732" s="27">
        <f t="shared" si="384"/>
        <v>3650</v>
      </c>
      <c r="AS732" s="27">
        <f t="shared" si="385"/>
        <v>0</v>
      </c>
      <c r="AT732" s="44">
        <f t="shared" si="393"/>
        <v>657</v>
      </c>
      <c r="AU732" s="30"/>
      <c r="AV732" s="30"/>
      <c r="AW732" s="30">
        <f t="shared" si="392"/>
        <v>3504</v>
      </c>
      <c r="AX732" s="36">
        <f t="shared" si="380"/>
        <v>-3650</v>
      </c>
      <c r="AY732" s="36">
        <f t="shared" si="381"/>
        <v>0</v>
      </c>
      <c r="AZ732" s="36">
        <f t="shared" si="382"/>
        <v>2847</v>
      </c>
    </row>
    <row r="733" spans="1:52" ht="14.45" x14ac:dyDescent="0.3">
      <c r="A733" s="12" t="s">
        <v>837</v>
      </c>
      <c r="B733" s="12" t="s">
        <v>8</v>
      </c>
      <c r="C733" s="88" t="s">
        <v>1357</v>
      </c>
      <c r="D733" s="2" t="s">
        <v>843</v>
      </c>
      <c r="E733" s="2" t="s">
        <v>27</v>
      </c>
      <c r="F733" s="2" t="s">
        <v>16</v>
      </c>
      <c r="G733" s="2" t="s">
        <v>28</v>
      </c>
      <c r="H733" s="2" t="s">
        <v>13</v>
      </c>
      <c r="I733" s="18">
        <v>65000</v>
      </c>
      <c r="J733" s="18">
        <v>33507</v>
      </c>
      <c r="K733" s="18">
        <v>29200</v>
      </c>
      <c r="L733" s="18">
        <v>4307</v>
      </c>
      <c r="M733" s="18"/>
      <c r="N733" s="18">
        <v>3650</v>
      </c>
      <c r="O733" s="18"/>
      <c r="P733" s="18"/>
      <c r="Q733" s="18"/>
      <c r="R733" s="18"/>
      <c r="S733" s="18"/>
      <c r="T733" s="18"/>
      <c r="U733" s="18"/>
      <c r="V733" s="18"/>
      <c r="W733" s="18"/>
      <c r="X733" s="18"/>
      <c r="Y733" s="18"/>
      <c r="Z733" s="18">
        <v>657</v>
      </c>
      <c r="AA733" s="18"/>
      <c r="AB733" s="14">
        <f t="shared" si="365"/>
        <v>0</v>
      </c>
      <c r="AC733" s="14">
        <f t="shared" si="366"/>
        <v>0.125</v>
      </c>
      <c r="AD733" s="14">
        <f t="shared" si="367"/>
        <v>0</v>
      </c>
      <c r="AE733" s="14">
        <f t="shared" si="368"/>
        <v>0</v>
      </c>
      <c r="AF733" s="14">
        <f t="shared" si="369"/>
        <v>0</v>
      </c>
      <c r="AG733" s="14">
        <f t="shared" si="370"/>
        <v>0</v>
      </c>
      <c r="AH733" s="14">
        <f t="shared" si="371"/>
        <v>0</v>
      </c>
      <c r="AI733" s="14">
        <f t="shared" si="372"/>
        <v>0</v>
      </c>
      <c r="AJ733" s="14">
        <f t="shared" si="373"/>
        <v>0</v>
      </c>
      <c r="AK733" s="14">
        <f t="shared" si="374"/>
        <v>0</v>
      </c>
      <c r="AL733" s="14">
        <f t="shared" si="375"/>
        <v>0</v>
      </c>
      <c r="AM733" s="14">
        <f t="shared" si="376"/>
        <v>0</v>
      </c>
      <c r="AN733" s="14">
        <f t="shared" si="377"/>
        <v>0</v>
      </c>
      <c r="AO733" s="14">
        <f t="shared" si="378"/>
        <v>0.02</v>
      </c>
      <c r="AP733" s="14">
        <f t="shared" si="379"/>
        <v>0</v>
      </c>
      <c r="AQ733" s="43">
        <f t="shared" si="383"/>
        <v>0.14499999999999999</v>
      </c>
      <c r="AR733" s="27">
        <f t="shared" si="384"/>
        <v>3650</v>
      </c>
      <c r="AS733" s="27">
        <f t="shared" si="385"/>
        <v>0</v>
      </c>
      <c r="AT733" s="44">
        <f t="shared" si="393"/>
        <v>657</v>
      </c>
      <c r="AU733" s="30"/>
      <c r="AV733" s="30"/>
      <c r="AW733" s="30">
        <f t="shared" si="392"/>
        <v>3504</v>
      </c>
      <c r="AX733" s="36">
        <f t="shared" si="380"/>
        <v>-3650</v>
      </c>
      <c r="AY733" s="36">
        <f t="shared" si="381"/>
        <v>0</v>
      </c>
      <c r="AZ733" s="36">
        <f t="shared" si="382"/>
        <v>2847</v>
      </c>
    </row>
    <row r="734" spans="1:52" ht="14.45" x14ac:dyDescent="0.3">
      <c r="A734" s="12" t="s">
        <v>837</v>
      </c>
      <c r="B734" s="12" t="s">
        <v>8</v>
      </c>
      <c r="C734" s="88" t="s">
        <v>1357</v>
      </c>
      <c r="D734" s="2" t="s">
        <v>844</v>
      </c>
      <c r="E734" s="2" t="s">
        <v>27</v>
      </c>
      <c r="F734" s="2" t="s">
        <v>16</v>
      </c>
      <c r="G734" s="2" t="s">
        <v>28</v>
      </c>
      <c r="H734" s="2" t="s">
        <v>13</v>
      </c>
      <c r="I734" s="18">
        <v>64350</v>
      </c>
      <c r="J734" s="18">
        <v>33171.93</v>
      </c>
      <c r="K734" s="18">
        <v>28908</v>
      </c>
      <c r="L734" s="18">
        <v>4263.93</v>
      </c>
      <c r="M734" s="18"/>
      <c r="N734" s="18">
        <v>3613.5</v>
      </c>
      <c r="O734" s="18"/>
      <c r="P734" s="18"/>
      <c r="Q734" s="18"/>
      <c r="R734" s="18"/>
      <c r="S734" s="18"/>
      <c r="T734" s="18"/>
      <c r="U734" s="18"/>
      <c r="V734" s="18"/>
      <c r="W734" s="18"/>
      <c r="X734" s="18"/>
      <c r="Y734" s="18"/>
      <c r="Z734" s="18">
        <v>650.43000000000006</v>
      </c>
      <c r="AA734" s="18"/>
      <c r="AB734" s="14">
        <f t="shared" si="365"/>
        <v>0</v>
      </c>
      <c r="AC734" s="14">
        <f t="shared" si="366"/>
        <v>0.125</v>
      </c>
      <c r="AD734" s="14">
        <f t="shared" si="367"/>
        <v>0</v>
      </c>
      <c r="AE734" s="14">
        <f t="shared" si="368"/>
        <v>0</v>
      </c>
      <c r="AF734" s="14">
        <f t="shared" si="369"/>
        <v>0</v>
      </c>
      <c r="AG734" s="14">
        <f t="shared" si="370"/>
        <v>0</v>
      </c>
      <c r="AH734" s="14">
        <f t="shared" si="371"/>
        <v>0</v>
      </c>
      <c r="AI734" s="14">
        <f t="shared" si="372"/>
        <v>0</v>
      </c>
      <c r="AJ734" s="14">
        <f t="shared" si="373"/>
        <v>0</v>
      </c>
      <c r="AK734" s="14">
        <f t="shared" si="374"/>
        <v>0</v>
      </c>
      <c r="AL734" s="14">
        <f t="shared" si="375"/>
        <v>0</v>
      </c>
      <c r="AM734" s="14">
        <f t="shared" si="376"/>
        <v>0</v>
      </c>
      <c r="AN734" s="14">
        <f t="shared" si="377"/>
        <v>0</v>
      </c>
      <c r="AO734" s="14">
        <f t="shared" si="378"/>
        <v>0.02</v>
      </c>
      <c r="AP734" s="14">
        <f t="shared" si="379"/>
        <v>0</v>
      </c>
      <c r="AQ734" s="43">
        <f t="shared" si="383"/>
        <v>0.14499999999999999</v>
      </c>
      <c r="AR734" s="27">
        <f t="shared" si="384"/>
        <v>3613.5</v>
      </c>
      <c r="AS734" s="27">
        <f t="shared" si="385"/>
        <v>0</v>
      </c>
      <c r="AT734" s="44">
        <f t="shared" si="393"/>
        <v>650.43000000000006</v>
      </c>
      <c r="AU734" s="30"/>
      <c r="AV734" s="30"/>
      <c r="AW734" s="30">
        <f t="shared" si="392"/>
        <v>3468.96</v>
      </c>
      <c r="AX734" s="36">
        <f t="shared" si="380"/>
        <v>-3613.5</v>
      </c>
      <c r="AY734" s="36">
        <f t="shared" si="381"/>
        <v>0</v>
      </c>
      <c r="AZ734" s="36">
        <f t="shared" si="382"/>
        <v>2818.5299999999997</v>
      </c>
    </row>
    <row r="735" spans="1:52" ht="14.45" x14ac:dyDescent="0.3">
      <c r="A735" s="12" t="s">
        <v>837</v>
      </c>
      <c r="B735" s="12" t="s">
        <v>8</v>
      </c>
      <c r="C735" s="88" t="s">
        <v>1357</v>
      </c>
      <c r="D735" s="2" t="s">
        <v>844</v>
      </c>
      <c r="E735" s="2" t="s">
        <v>820</v>
      </c>
      <c r="F735" s="2" t="s">
        <v>11</v>
      </c>
      <c r="G735" s="2" t="s">
        <v>12</v>
      </c>
      <c r="H735" s="2" t="s">
        <v>13</v>
      </c>
      <c r="I735" s="18">
        <v>32500</v>
      </c>
      <c r="J735" s="18">
        <v>16785.599999999999</v>
      </c>
      <c r="K735" s="18">
        <v>16140</v>
      </c>
      <c r="L735" s="18">
        <v>645.6</v>
      </c>
      <c r="M735" s="18"/>
      <c r="N735" s="18"/>
      <c r="O735" s="18"/>
      <c r="P735" s="18"/>
      <c r="Q735" s="18"/>
      <c r="R735" s="18"/>
      <c r="S735" s="18">
        <v>645.6</v>
      </c>
      <c r="T735" s="18"/>
      <c r="U735" s="18"/>
      <c r="V735" s="18"/>
      <c r="W735" s="18"/>
      <c r="X735" s="18"/>
      <c r="Y735" s="18"/>
      <c r="Z735" s="18"/>
      <c r="AA735" s="18"/>
      <c r="AB735" s="14">
        <f t="shared" si="365"/>
        <v>0</v>
      </c>
      <c r="AC735" s="14">
        <f t="shared" si="366"/>
        <v>0</v>
      </c>
      <c r="AD735" s="14">
        <f t="shared" si="367"/>
        <v>0</v>
      </c>
      <c r="AE735" s="14">
        <f t="shared" si="368"/>
        <v>0</v>
      </c>
      <c r="AF735" s="14">
        <f t="shared" si="369"/>
        <v>0</v>
      </c>
      <c r="AG735" s="14">
        <f t="shared" si="370"/>
        <v>0</v>
      </c>
      <c r="AH735" s="14">
        <f t="shared" si="371"/>
        <v>0.04</v>
      </c>
      <c r="AI735" s="14">
        <f t="shared" si="372"/>
        <v>0</v>
      </c>
      <c r="AJ735" s="14">
        <f t="shared" si="373"/>
        <v>0</v>
      </c>
      <c r="AK735" s="14">
        <f t="shared" si="374"/>
        <v>0</v>
      </c>
      <c r="AL735" s="14">
        <f t="shared" si="375"/>
        <v>0</v>
      </c>
      <c r="AM735" s="14">
        <f t="shared" si="376"/>
        <v>0</v>
      </c>
      <c r="AN735" s="14">
        <f t="shared" si="377"/>
        <v>0</v>
      </c>
      <c r="AO735" s="14">
        <f t="shared" si="378"/>
        <v>0</v>
      </c>
      <c r="AP735" s="14">
        <f t="shared" si="379"/>
        <v>0</v>
      </c>
      <c r="AQ735" s="43">
        <f t="shared" si="383"/>
        <v>0.04</v>
      </c>
      <c r="AR735" s="27">
        <f t="shared" si="384"/>
        <v>0</v>
      </c>
      <c r="AS735" s="46">
        <f>SUM(AH735:AM735)*(K735+AR735)</f>
        <v>645.6</v>
      </c>
      <c r="AT735" s="27">
        <f t="shared" si="386"/>
        <v>0</v>
      </c>
      <c r="AU735" s="30">
        <f>K735*$AU$2</f>
        <v>968.4</v>
      </c>
      <c r="AV735" s="30">
        <f>K735*$AV$2</f>
        <v>968.4</v>
      </c>
      <c r="AW735" s="30"/>
      <c r="AX735" s="36">
        <f t="shared" si="380"/>
        <v>968.4</v>
      </c>
      <c r="AY735" s="36">
        <f t="shared" si="381"/>
        <v>322.79999999999995</v>
      </c>
      <c r="AZ735" s="36">
        <f t="shared" si="382"/>
        <v>0</v>
      </c>
    </row>
    <row r="736" spans="1:52" ht="14.45" x14ac:dyDescent="0.3">
      <c r="A736" s="12" t="s">
        <v>837</v>
      </c>
      <c r="B736" s="12" t="s">
        <v>8</v>
      </c>
      <c r="C736" s="88" t="s">
        <v>1357</v>
      </c>
      <c r="D736" s="2" t="s">
        <v>845</v>
      </c>
      <c r="E736" s="2" t="s">
        <v>27</v>
      </c>
      <c r="F736" s="2" t="s">
        <v>16</v>
      </c>
      <c r="G736" s="2" t="s">
        <v>28</v>
      </c>
      <c r="H736" s="2" t="s">
        <v>13</v>
      </c>
      <c r="I736" s="18">
        <v>32500</v>
      </c>
      <c r="J736" s="18">
        <v>10843.880000000001</v>
      </c>
      <c r="K736" s="18">
        <v>9450</v>
      </c>
      <c r="L736" s="18">
        <v>1393.88</v>
      </c>
      <c r="M736" s="18"/>
      <c r="N736" s="18">
        <v>1181.25</v>
      </c>
      <c r="O736" s="18"/>
      <c r="P736" s="18"/>
      <c r="Q736" s="18"/>
      <c r="R736" s="18"/>
      <c r="S736" s="18"/>
      <c r="T736" s="18"/>
      <c r="U736" s="18"/>
      <c r="V736" s="18"/>
      <c r="W736" s="18"/>
      <c r="X736" s="18"/>
      <c r="Y736" s="18"/>
      <c r="Z736" s="18">
        <v>212.63</v>
      </c>
      <c r="AA736" s="18"/>
      <c r="AB736" s="14">
        <f t="shared" si="365"/>
        <v>0</v>
      </c>
      <c r="AC736" s="14">
        <f t="shared" si="366"/>
        <v>0.125</v>
      </c>
      <c r="AD736" s="14">
        <f t="shared" si="367"/>
        <v>0</v>
      </c>
      <c r="AE736" s="14">
        <f t="shared" si="368"/>
        <v>0</v>
      </c>
      <c r="AF736" s="14">
        <f t="shared" si="369"/>
        <v>0</v>
      </c>
      <c r="AG736" s="14">
        <f t="shared" si="370"/>
        <v>0</v>
      </c>
      <c r="AH736" s="14">
        <f t="shared" si="371"/>
        <v>0</v>
      </c>
      <c r="AI736" s="14">
        <f t="shared" si="372"/>
        <v>0</v>
      </c>
      <c r="AJ736" s="14">
        <f t="shared" si="373"/>
        <v>0</v>
      </c>
      <c r="AK736" s="14">
        <f t="shared" si="374"/>
        <v>0</v>
      </c>
      <c r="AL736" s="14">
        <f t="shared" si="375"/>
        <v>0</v>
      </c>
      <c r="AM736" s="14">
        <f t="shared" si="376"/>
        <v>0</v>
      </c>
      <c r="AN736" s="14">
        <f t="shared" si="377"/>
        <v>0</v>
      </c>
      <c r="AO736" s="14">
        <f t="shared" si="378"/>
        <v>0.02</v>
      </c>
      <c r="AP736" s="14">
        <f t="shared" si="379"/>
        <v>0</v>
      </c>
      <c r="AQ736" s="43">
        <f t="shared" si="383"/>
        <v>0.14499999999999999</v>
      </c>
      <c r="AR736" s="27">
        <f t="shared" si="384"/>
        <v>1181.25</v>
      </c>
      <c r="AS736" s="27">
        <f t="shared" si="385"/>
        <v>0</v>
      </c>
      <c r="AT736" s="44">
        <f t="shared" ref="AT736:AT737" si="394">(SUM(AN736:AP736))*(K736+AR736)</f>
        <v>212.625</v>
      </c>
      <c r="AU736" s="30"/>
      <c r="AV736" s="30"/>
      <c r="AW736" s="30">
        <f t="shared" ref="AW736:AW737" si="395">K736*$AU$1</f>
        <v>1134</v>
      </c>
      <c r="AX736" s="36">
        <f t="shared" si="380"/>
        <v>-1181.25</v>
      </c>
      <c r="AY736" s="36">
        <f t="shared" si="381"/>
        <v>0</v>
      </c>
      <c r="AZ736" s="36">
        <f t="shared" si="382"/>
        <v>921.375</v>
      </c>
    </row>
    <row r="737" spans="1:52" ht="14.45" x14ac:dyDescent="0.3">
      <c r="A737" s="12" t="s">
        <v>837</v>
      </c>
      <c r="B737" s="12" t="s">
        <v>8</v>
      </c>
      <c r="C737" s="88" t="s">
        <v>1357</v>
      </c>
      <c r="D737" s="2" t="s">
        <v>846</v>
      </c>
      <c r="E737" s="2" t="s">
        <v>27</v>
      </c>
      <c r="F737" s="2" t="s">
        <v>16</v>
      </c>
      <c r="G737" s="2" t="s">
        <v>28</v>
      </c>
      <c r="H737" s="2" t="s">
        <v>13</v>
      </c>
      <c r="I737" s="18">
        <v>52000</v>
      </c>
      <c r="J737" s="18">
        <v>17350.2</v>
      </c>
      <c r="K737" s="18">
        <v>15120</v>
      </c>
      <c r="L737" s="18">
        <v>2230.1999999999998</v>
      </c>
      <c r="M737" s="18"/>
      <c r="N737" s="18">
        <v>1890</v>
      </c>
      <c r="O737" s="18"/>
      <c r="P737" s="18"/>
      <c r="Q737" s="18"/>
      <c r="R737" s="18"/>
      <c r="S737" s="18"/>
      <c r="T737" s="18"/>
      <c r="U737" s="18"/>
      <c r="V737" s="18"/>
      <c r="W737" s="18"/>
      <c r="X737" s="18"/>
      <c r="Y737" s="18"/>
      <c r="Z737" s="18">
        <v>340.2</v>
      </c>
      <c r="AA737" s="18"/>
      <c r="AB737" s="14">
        <f t="shared" si="365"/>
        <v>0</v>
      </c>
      <c r="AC737" s="14">
        <f t="shared" si="366"/>
        <v>0.125</v>
      </c>
      <c r="AD737" s="14">
        <f t="shared" si="367"/>
        <v>0</v>
      </c>
      <c r="AE737" s="14">
        <f t="shared" si="368"/>
        <v>0</v>
      </c>
      <c r="AF737" s="14">
        <f t="shared" si="369"/>
        <v>0</v>
      </c>
      <c r="AG737" s="14">
        <f t="shared" si="370"/>
        <v>0</v>
      </c>
      <c r="AH737" s="14">
        <f t="shared" si="371"/>
        <v>0</v>
      </c>
      <c r="AI737" s="14">
        <f t="shared" si="372"/>
        <v>0</v>
      </c>
      <c r="AJ737" s="14">
        <f t="shared" si="373"/>
        <v>0</v>
      </c>
      <c r="AK737" s="14">
        <f t="shared" si="374"/>
        <v>0</v>
      </c>
      <c r="AL737" s="14">
        <f t="shared" si="375"/>
        <v>0</v>
      </c>
      <c r="AM737" s="14">
        <f t="shared" si="376"/>
        <v>0</v>
      </c>
      <c r="AN737" s="14">
        <f t="shared" si="377"/>
        <v>0</v>
      </c>
      <c r="AO737" s="14">
        <f t="shared" si="378"/>
        <v>0.02</v>
      </c>
      <c r="AP737" s="14">
        <f t="shared" si="379"/>
        <v>0</v>
      </c>
      <c r="AQ737" s="43">
        <f t="shared" si="383"/>
        <v>0.14499999999999999</v>
      </c>
      <c r="AR737" s="27">
        <f t="shared" si="384"/>
        <v>1890</v>
      </c>
      <c r="AS737" s="27">
        <f t="shared" si="385"/>
        <v>0</v>
      </c>
      <c r="AT737" s="44">
        <f t="shared" si="394"/>
        <v>340.2</v>
      </c>
      <c r="AU737" s="30"/>
      <c r="AV737" s="30"/>
      <c r="AW737" s="30">
        <f t="shared" si="395"/>
        <v>1814.3999999999999</v>
      </c>
      <c r="AX737" s="36">
        <f t="shared" si="380"/>
        <v>-1890</v>
      </c>
      <c r="AY737" s="36">
        <f t="shared" si="381"/>
        <v>0</v>
      </c>
      <c r="AZ737" s="36">
        <f t="shared" si="382"/>
        <v>1474.1999999999998</v>
      </c>
    </row>
    <row r="738" spans="1:52" ht="14.45" x14ac:dyDescent="0.3">
      <c r="A738" s="12" t="s">
        <v>837</v>
      </c>
      <c r="B738" s="12" t="s">
        <v>8</v>
      </c>
      <c r="C738" s="88" t="s">
        <v>1357</v>
      </c>
      <c r="D738" s="2" t="s">
        <v>846</v>
      </c>
      <c r="E738" s="2" t="s">
        <v>820</v>
      </c>
      <c r="F738" s="2" t="s">
        <v>11</v>
      </c>
      <c r="G738" s="2" t="s">
        <v>12</v>
      </c>
      <c r="H738" s="2" t="s">
        <v>13</v>
      </c>
      <c r="I738" s="18">
        <v>12480</v>
      </c>
      <c r="J738" s="18">
        <v>4123.3900000000003</v>
      </c>
      <c r="K738" s="18">
        <v>3964.8</v>
      </c>
      <c r="L738" s="18">
        <v>158.59</v>
      </c>
      <c r="M738" s="18"/>
      <c r="N738" s="18"/>
      <c r="O738" s="18"/>
      <c r="P738" s="18"/>
      <c r="Q738" s="18"/>
      <c r="R738" s="18"/>
      <c r="S738" s="18">
        <v>158.59</v>
      </c>
      <c r="T738" s="18"/>
      <c r="U738" s="18"/>
      <c r="V738" s="18"/>
      <c r="W738" s="18"/>
      <c r="X738" s="18"/>
      <c r="Y738" s="18"/>
      <c r="Z738" s="18"/>
      <c r="AA738" s="18"/>
      <c r="AB738" s="14">
        <f t="shared" si="365"/>
        <v>0</v>
      </c>
      <c r="AC738" s="14">
        <f t="shared" si="366"/>
        <v>0</v>
      </c>
      <c r="AD738" s="14">
        <f t="shared" si="367"/>
        <v>0</v>
      </c>
      <c r="AE738" s="14">
        <f t="shared" si="368"/>
        <v>0</v>
      </c>
      <c r="AF738" s="14">
        <f t="shared" si="369"/>
        <v>0</v>
      </c>
      <c r="AG738" s="14">
        <f t="shared" si="370"/>
        <v>0</v>
      </c>
      <c r="AH738" s="14">
        <f t="shared" si="371"/>
        <v>0.04</v>
      </c>
      <c r="AI738" s="14">
        <f t="shared" si="372"/>
        <v>0</v>
      </c>
      <c r="AJ738" s="14">
        <f t="shared" si="373"/>
        <v>0</v>
      </c>
      <c r="AK738" s="14">
        <f t="shared" si="374"/>
        <v>0</v>
      </c>
      <c r="AL738" s="14">
        <f t="shared" si="375"/>
        <v>0</v>
      </c>
      <c r="AM738" s="14">
        <f t="shared" si="376"/>
        <v>0</v>
      </c>
      <c r="AN738" s="14">
        <f t="shared" si="377"/>
        <v>0</v>
      </c>
      <c r="AO738" s="14">
        <f t="shared" si="378"/>
        <v>0</v>
      </c>
      <c r="AP738" s="14">
        <f t="shared" si="379"/>
        <v>0</v>
      </c>
      <c r="AQ738" s="43">
        <f t="shared" si="383"/>
        <v>0.04</v>
      </c>
      <c r="AR738" s="27">
        <f t="shared" si="384"/>
        <v>0</v>
      </c>
      <c r="AS738" s="46">
        <f>SUM(AH738:AM738)*(K738+AR738)</f>
        <v>158.59200000000001</v>
      </c>
      <c r="AT738" s="27">
        <f t="shared" si="386"/>
        <v>0</v>
      </c>
      <c r="AU738" s="30">
        <f>K738*$AU$2</f>
        <v>237.88800000000001</v>
      </c>
      <c r="AV738" s="30">
        <f>K738*$AV$2</f>
        <v>237.88800000000001</v>
      </c>
      <c r="AW738" s="30"/>
      <c r="AX738" s="36">
        <f t="shared" si="380"/>
        <v>237.88800000000001</v>
      </c>
      <c r="AY738" s="36">
        <f t="shared" si="381"/>
        <v>79.295999999999992</v>
      </c>
      <c r="AZ738" s="36">
        <f t="shared" si="382"/>
        <v>0</v>
      </c>
    </row>
    <row r="739" spans="1:52" ht="14.45" x14ac:dyDescent="0.3">
      <c r="A739" s="12" t="s">
        <v>837</v>
      </c>
      <c r="B739" s="12" t="s">
        <v>8</v>
      </c>
      <c r="C739" s="88" t="s">
        <v>1357</v>
      </c>
      <c r="D739" s="2" t="s">
        <v>847</v>
      </c>
      <c r="E739" s="2" t="s">
        <v>27</v>
      </c>
      <c r="F739" s="2" t="s">
        <v>16</v>
      </c>
      <c r="G739" s="2" t="s">
        <v>28</v>
      </c>
      <c r="H739" s="2" t="s">
        <v>13</v>
      </c>
      <c r="I739" s="18">
        <v>12870</v>
      </c>
      <c r="J739" s="18">
        <v>4293.72</v>
      </c>
      <c r="K739" s="18">
        <v>3741.8</v>
      </c>
      <c r="L739" s="18">
        <v>551.92000000000007</v>
      </c>
      <c r="M739" s="18"/>
      <c r="N739" s="18">
        <v>467.73</v>
      </c>
      <c r="O739" s="18"/>
      <c r="P739" s="18"/>
      <c r="Q739" s="18"/>
      <c r="R739" s="18"/>
      <c r="S739" s="18"/>
      <c r="T739" s="18"/>
      <c r="U739" s="18"/>
      <c r="V739" s="18"/>
      <c r="W739" s="18"/>
      <c r="X739" s="18"/>
      <c r="Y739" s="18"/>
      <c r="Z739" s="18">
        <v>84.19</v>
      </c>
      <c r="AA739" s="18"/>
      <c r="AB739" s="14">
        <f t="shared" si="365"/>
        <v>0</v>
      </c>
      <c r="AC739" s="14">
        <f t="shared" si="366"/>
        <v>0.125</v>
      </c>
      <c r="AD739" s="14">
        <f t="shared" si="367"/>
        <v>0</v>
      </c>
      <c r="AE739" s="14">
        <f t="shared" si="368"/>
        <v>0</v>
      </c>
      <c r="AF739" s="14">
        <f t="shared" si="369"/>
        <v>0</v>
      </c>
      <c r="AG739" s="14">
        <f t="shared" si="370"/>
        <v>0</v>
      </c>
      <c r="AH739" s="14">
        <f t="shared" si="371"/>
        <v>0</v>
      </c>
      <c r="AI739" s="14">
        <f t="shared" si="372"/>
        <v>0</v>
      </c>
      <c r="AJ739" s="14">
        <f t="shared" si="373"/>
        <v>0</v>
      </c>
      <c r="AK739" s="14">
        <f t="shared" si="374"/>
        <v>0</v>
      </c>
      <c r="AL739" s="14">
        <f t="shared" si="375"/>
        <v>0</v>
      </c>
      <c r="AM739" s="14">
        <f t="shared" si="376"/>
        <v>0</v>
      </c>
      <c r="AN739" s="14">
        <f t="shared" si="377"/>
        <v>0</v>
      </c>
      <c r="AO739" s="14">
        <f t="shared" si="378"/>
        <v>0.02</v>
      </c>
      <c r="AP739" s="14">
        <f t="shared" si="379"/>
        <v>0</v>
      </c>
      <c r="AQ739" s="43">
        <f t="shared" si="383"/>
        <v>0.14499999999999999</v>
      </c>
      <c r="AR739" s="27">
        <f t="shared" si="384"/>
        <v>467.72500000000002</v>
      </c>
      <c r="AS739" s="27">
        <f t="shared" si="385"/>
        <v>0</v>
      </c>
      <c r="AT739" s="44">
        <f>(SUM(AN739:AP739))*(K739+AR739)</f>
        <v>84.190500000000014</v>
      </c>
      <c r="AU739" s="30"/>
      <c r="AV739" s="30"/>
      <c r="AW739" s="30">
        <f>K739*$AU$1</f>
        <v>449.01600000000002</v>
      </c>
      <c r="AX739" s="36">
        <f t="shared" si="380"/>
        <v>-467.72500000000002</v>
      </c>
      <c r="AY739" s="36">
        <f t="shared" si="381"/>
        <v>0</v>
      </c>
      <c r="AZ739" s="36">
        <f t="shared" si="382"/>
        <v>364.82550000000003</v>
      </c>
    </row>
    <row r="740" spans="1:52" ht="14.45" x14ac:dyDescent="0.3">
      <c r="A740" s="12" t="s">
        <v>837</v>
      </c>
      <c r="B740" s="12" t="s">
        <v>8</v>
      </c>
      <c r="C740" s="88" t="s">
        <v>1357</v>
      </c>
      <c r="D740" s="2" t="s">
        <v>848</v>
      </c>
      <c r="E740" s="2" t="s">
        <v>820</v>
      </c>
      <c r="F740" s="2" t="s">
        <v>11</v>
      </c>
      <c r="G740" s="2" t="s">
        <v>12</v>
      </c>
      <c r="H740" s="2" t="s">
        <v>13</v>
      </c>
      <c r="I740" s="18">
        <v>101400</v>
      </c>
      <c r="J740" s="18">
        <v>52371</v>
      </c>
      <c r="K740" s="18">
        <v>50356.73</v>
      </c>
      <c r="L740" s="18">
        <v>2014.27</v>
      </c>
      <c r="M740" s="18"/>
      <c r="N740" s="18"/>
      <c r="O740" s="18"/>
      <c r="P740" s="18"/>
      <c r="Q740" s="18"/>
      <c r="R740" s="18"/>
      <c r="S740" s="18">
        <v>2014.27</v>
      </c>
      <c r="T740" s="18"/>
      <c r="U740" s="18"/>
      <c r="V740" s="18"/>
      <c r="W740" s="18"/>
      <c r="X740" s="18"/>
      <c r="Y740" s="18"/>
      <c r="Z740" s="18"/>
      <c r="AA740" s="18"/>
      <c r="AB740" s="14">
        <f t="shared" si="365"/>
        <v>0</v>
      </c>
      <c r="AC740" s="14">
        <f t="shared" si="366"/>
        <v>0</v>
      </c>
      <c r="AD740" s="14">
        <f t="shared" si="367"/>
        <v>0</v>
      </c>
      <c r="AE740" s="14">
        <f t="shared" si="368"/>
        <v>0</v>
      </c>
      <c r="AF740" s="14">
        <f t="shared" si="369"/>
        <v>0</v>
      </c>
      <c r="AG740" s="14">
        <f t="shared" si="370"/>
        <v>0</v>
      </c>
      <c r="AH740" s="14">
        <f t="shared" si="371"/>
        <v>0.04</v>
      </c>
      <c r="AI740" s="14">
        <f t="shared" si="372"/>
        <v>0</v>
      </c>
      <c r="AJ740" s="14">
        <f t="shared" si="373"/>
        <v>0</v>
      </c>
      <c r="AK740" s="14">
        <f t="shared" si="374"/>
        <v>0</v>
      </c>
      <c r="AL740" s="14">
        <f t="shared" si="375"/>
        <v>0</v>
      </c>
      <c r="AM740" s="14">
        <f t="shared" si="376"/>
        <v>0</v>
      </c>
      <c r="AN740" s="14">
        <f t="shared" si="377"/>
        <v>0</v>
      </c>
      <c r="AO740" s="14">
        <f t="shared" si="378"/>
        <v>0</v>
      </c>
      <c r="AP740" s="14">
        <f t="shared" si="379"/>
        <v>0</v>
      </c>
      <c r="AQ740" s="43">
        <f t="shared" si="383"/>
        <v>0.04</v>
      </c>
      <c r="AR740" s="27">
        <f t="shared" si="384"/>
        <v>0</v>
      </c>
      <c r="AS740" s="46">
        <f>SUM(AH740:AM740)*(K740+AR740)</f>
        <v>2014.2692000000002</v>
      </c>
      <c r="AT740" s="27">
        <f t="shared" si="386"/>
        <v>0</v>
      </c>
      <c r="AU740" s="30">
        <f>K740*$AU$2</f>
        <v>3021.4038</v>
      </c>
      <c r="AV740" s="30">
        <f>K740*$AV$2</f>
        <v>3021.4038</v>
      </c>
      <c r="AW740" s="30"/>
      <c r="AX740" s="36">
        <f t="shared" si="380"/>
        <v>3021.4038</v>
      </c>
      <c r="AY740" s="36">
        <f t="shared" si="381"/>
        <v>1007.1345999999999</v>
      </c>
      <c r="AZ740" s="36">
        <f t="shared" si="382"/>
        <v>0</v>
      </c>
    </row>
    <row r="741" spans="1:52" ht="14.45" x14ac:dyDescent="0.3">
      <c r="A741" s="12" t="s">
        <v>837</v>
      </c>
      <c r="B741" s="12" t="s">
        <v>8</v>
      </c>
      <c r="C741" s="88" t="s">
        <v>1357</v>
      </c>
      <c r="D741" s="2" t="s">
        <v>849</v>
      </c>
      <c r="E741" s="2" t="s">
        <v>27</v>
      </c>
      <c r="F741" s="2" t="s">
        <v>16</v>
      </c>
      <c r="G741" s="2" t="s">
        <v>28</v>
      </c>
      <c r="H741" s="2" t="s">
        <v>13</v>
      </c>
      <c r="I741" s="18">
        <v>321425</v>
      </c>
      <c r="J741" s="18">
        <v>165692.01</v>
      </c>
      <c r="K741" s="18">
        <v>144393.9</v>
      </c>
      <c r="L741" s="18">
        <v>21298.11</v>
      </c>
      <c r="M741" s="18"/>
      <c r="N741" s="18">
        <v>18049.239999999998</v>
      </c>
      <c r="O741" s="18"/>
      <c r="P741" s="18"/>
      <c r="Q741" s="18"/>
      <c r="R741" s="18"/>
      <c r="S741" s="18"/>
      <c r="T741" s="18"/>
      <c r="U741" s="18"/>
      <c r="V741" s="18"/>
      <c r="W741" s="18"/>
      <c r="X741" s="18"/>
      <c r="Y741" s="18"/>
      <c r="Z741" s="18">
        <v>3248.87</v>
      </c>
      <c r="AA741" s="18"/>
      <c r="AB741" s="14">
        <f t="shared" si="365"/>
        <v>0</v>
      </c>
      <c r="AC741" s="14">
        <f t="shared" si="366"/>
        <v>0.125</v>
      </c>
      <c r="AD741" s="14">
        <f t="shared" si="367"/>
        <v>0</v>
      </c>
      <c r="AE741" s="14">
        <f t="shared" si="368"/>
        <v>0</v>
      </c>
      <c r="AF741" s="14">
        <f t="shared" si="369"/>
        <v>0</v>
      </c>
      <c r="AG741" s="14">
        <f t="shared" si="370"/>
        <v>0</v>
      </c>
      <c r="AH741" s="14">
        <f t="shared" si="371"/>
        <v>0</v>
      </c>
      <c r="AI741" s="14">
        <f t="shared" si="372"/>
        <v>0</v>
      </c>
      <c r="AJ741" s="14">
        <f t="shared" si="373"/>
        <v>0</v>
      </c>
      <c r="AK741" s="14">
        <f t="shared" si="374"/>
        <v>0</v>
      </c>
      <c r="AL741" s="14">
        <f t="shared" si="375"/>
        <v>0</v>
      </c>
      <c r="AM741" s="14">
        <f t="shared" si="376"/>
        <v>0</v>
      </c>
      <c r="AN741" s="14">
        <f t="shared" si="377"/>
        <v>0</v>
      </c>
      <c r="AO741" s="14">
        <f t="shared" si="378"/>
        <v>0.02</v>
      </c>
      <c r="AP741" s="14">
        <f t="shared" si="379"/>
        <v>0</v>
      </c>
      <c r="AQ741" s="43">
        <f t="shared" si="383"/>
        <v>0.14499999999999999</v>
      </c>
      <c r="AR741" s="27">
        <f t="shared" si="384"/>
        <v>18049.237499999999</v>
      </c>
      <c r="AS741" s="27">
        <f t="shared" si="385"/>
        <v>0</v>
      </c>
      <c r="AT741" s="44">
        <f t="shared" ref="AT741:AT742" si="396">(SUM(AN741:AP741))*(K741+AR741)</f>
        <v>3248.8627499999998</v>
      </c>
      <c r="AU741" s="30"/>
      <c r="AV741" s="30"/>
      <c r="AW741" s="30">
        <f t="shared" ref="AW741:AW742" si="397">K741*$AU$1</f>
        <v>17327.268</v>
      </c>
      <c r="AX741" s="36">
        <f t="shared" si="380"/>
        <v>-18049.237499999999</v>
      </c>
      <c r="AY741" s="36">
        <f t="shared" si="381"/>
        <v>0</v>
      </c>
      <c r="AZ741" s="36">
        <f t="shared" si="382"/>
        <v>14078.40525</v>
      </c>
    </row>
    <row r="742" spans="1:52" ht="14.45" x14ac:dyDescent="0.3">
      <c r="A742" s="12" t="s">
        <v>837</v>
      </c>
      <c r="B742" s="12" t="s">
        <v>8</v>
      </c>
      <c r="C742" s="88" t="s">
        <v>1357</v>
      </c>
      <c r="D742" s="2" t="s">
        <v>850</v>
      </c>
      <c r="E742" s="2" t="s">
        <v>27</v>
      </c>
      <c r="F742" s="2" t="s">
        <v>16</v>
      </c>
      <c r="G742" s="2" t="s">
        <v>28</v>
      </c>
      <c r="H742" s="2" t="s">
        <v>13</v>
      </c>
      <c r="I742" s="18">
        <v>1127400</v>
      </c>
      <c r="J742" s="18">
        <v>581163.02</v>
      </c>
      <c r="K742" s="18">
        <v>506460.11</v>
      </c>
      <c r="L742" s="18">
        <v>74702.91</v>
      </c>
      <c r="M742" s="18"/>
      <c r="N742" s="18">
        <v>63307.549999999988</v>
      </c>
      <c r="O742" s="18"/>
      <c r="P742" s="18"/>
      <c r="Q742" s="18"/>
      <c r="R742" s="18"/>
      <c r="S742" s="18"/>
      <c r="T742" s="18"/>
      <c r="U742" s="18"/>
      <c r="V742" s="18"/>
      <c r="W742" s="18"/>
      <c r="X742" s="18"/>
      <c r="Y742" s="18"/>
      <c r="Z742" s="18">
        <v>11395.359999999999</v>
      </c>
      <c r="AA742" s="18"/>
      <c r="AB742" s="14">
        <f t="shared" si="365"/>
        <v>0</v>
      </c>
      <c r="AC742" s="14">
        <f t="shared" si="366"/>
        <v>0.125</v>
      </c>
      <c r="AD742" s="14">
        <f t="shared" si="367"/>
        <v>0</v>
      </c>
      <c r="AE742" s="14">
        <f t="shared" si="368"/>
        <v>0</v>
      </c>
      <c r="AF742" s="14">
        <f t="shared" si="369"/>
        <v>0</v>
      </c>
      <c r="AG742" s="14">
        <f t="shared" si="370"/>
        <v>0</v>
      </c>
      <c r="AH742" s="14">
        <f t="shared" si="371"/>
        <v>0</v>
      </c>
      <c r="AI742" s="14">
        <f t="shared" si="372"/>
        <v>0</v>
      </c>
      <c r="AJ742" s="14">
        <f t="shared" si="373"/>
        <v>0</v>
      </c>
      <c r="AK742" s="14">
        <f t="shared" si="374"/>
        <v>0</v>
      </c>
      <c r="AL742" s="14">
        <f t="shared" si="375"/>
        <v>0</v>
      </c>
      <c r="AM742" s="14">
        <f t="shared" si="376"/>
        <v>0</v>
      </c>
      <c r="AN742" s="14">
        <f t="shared" si="377"/>
        <v>0</v>
      </c>
      <c r="AO742" s="14">
        <f t="shared" si="378"/>
        <v>0.02</v>
      </c>
      <c r="AP742" s="14">
        <f t="shared" si="379"/>
        <v>0</v>
      </c>
      <c r="AQ742" s="43">
        <f t="shared" si="383"/>
        <v>0.14499999999999999</v>
      </c>
      <c r="AR742" s="27">
        <f t="shared" si="384"/>
        <v>63307.513749999998</v>
      </c>
      <c r="AS742" s="27">
        <f t="shared" si="385"/>
        <v>0</v>
      </c>
      <c r="AT742" s="44">
        <f t="shared" si="396"/>
        <v>11395.352475000002</v>
      </c>
      <c r="AU742" s="30"/>
      <c r="AV742" s="30"/>
      <c r="AW742" s="30">
        <f t="shared" si="397"/>
        <v>60775.213199999998</v>
      </c>
      <c r="AX742" s="36">
        <f t="shared" si="380"/>
        <v>-63307.513749999998</v>
      </c>
      <c r="AY742" s="36">
        <f t="shared" si="381"/>
        <v>0</v>
      </c>
      <c r="AZ742" s="36">
        <f t="shared" si="382"/>
        <v>49379.860724999999</v>
      </c>
    </row>
    <row r="743" spans="1:52" ht="14.45" x14ac:dyDescent="0.3">
      <c r="A743" s="12" t="s">
        <v>837</v>
      </c>
      <c r="B743" s="12" t="s">
        <v>8</v>
      </c>
      <c r="C743" s="88" t="s">
        <v>1357</v>
      </c>
      <c r="D743" s="2" t="s">
        <v>850</v>
      </c>
      <c r="E743" s="2" t="s">
        <v>820</v>
      </c>
      <c r="F743" s="2" t="s">
        <v>11</v>
      </c>
      <c r="G743" s="2" t="s">
        <v>12</v>
      </c>
      <c r="H743" s="2" t="s">
        <v>13</v>
      </c>
      <c r="I743" s="18">
        <v>558350</v>
      </c>
      <c r="J743" s="18">
        <v>288376.45999999996</v>
      </c>
      <c r="K743" s="18">
        <v>277285.06</v>
      </c>
      <c r="L743" s="18">
        <v>11091.4</v>
      </c>
      <c r="M743" s="18"/>
      <c r="N743" s="18"/>
      <c r="O743" s="18"/>
      <c r="P743" s="18"/>
      <c r="Q743" s="18"/>
      <c r="R743" s="18"/>
      <c r="S743" s="18">
        <v>11091.4</v>
      </c>
      <c r="T743" s="18"/>
      <c r="U743" s="18"/>
      <c r="V743" s="18"/>
      <c r="W743" s="18"/>
      <c r="X743" s="18"/>
      <c r="Y743" s="18"/>
      <c r="Z743" s="18"/>
      <c r="AA743" s="18"/>
      <c r="AB743" s="14">
        <f t="shared" si="365"/>
        <v>0</v>
      </c>
      <c r="AC743" s="14">
        <f t="shared" si="366"/>
        <v>0</v>
      </c>
      <c r="AD743" s="14">
        <f t="shared" si="367"/>
        <v>0</v>
      </c>
      <c r="AE743" s="14">
        <f t="shared" si="368"/>
        <v>0</v>
      </c>
      <c r="AF743" s="14">
        <f t="shared" si="369"/>
        <v>0</v>
      </c>
      <c r="AG743" s="14">
        <f t="shared" si="370"/>
        <v>0</v>
      </c>
      <c r="AH743" s="14">
        <f t="shared" si="371"/>
        <v>0.04</v>
      </c>
      <c r="AI743" s="14">
        <f t="shared" si="372"/>
        <v>0</v>
      </c>
      <c r="AJ743" s="14">
        <f t="shared" si="373"/>
        <v>0</v>
      </c>
      <c r="AK743" s="14">
        <f t="shared" si="374"/>
        <v>0</v>
      </c>
      <c r="AL743" s="14">
        <f t="shared" si="375"/>
        <v>0</v>
      </c>
      <c r="AM743" s="14">
        <f t="shared" si="376"/>
        <v>0</v>
      </c>
      <c r="AN743" s="14">
        <f t="shared" si="377"/>
        <v>0</v>
      </c>
      <c r="AO743" s="14">
        <f t="shared" si="378"/>
        <v>0</v>
      </c>
      <c r="AP743" s="14">
        <f t="shared" si="379"/>
        <v>0</v>
      </c>
      <c r="AQ743" s="43">
        <f t="shared" si="383"/>
        <v>0.04</v>
      </c>
      <c r="AR743" s="27">
        <f t="shared" si="384"/>
        <v>0</v>
      </c>
      <c r="AS743" s="46">
        <f>SUM(AH743:AM743)*(K743+AR743)</f>
        <v>11091.402400000001</v>
      </c>
      <c r="AT743" s="27">
        <f t="shared" si="386"/>
        <v>0</v>
      </c>
      <c r="AU743" s="30">
        <f>K743*$AU$2</f>
        <v>16637.103599999999</v>
      </c>
      <c r="AV743" s="30">
        <f>K743*$AV$2</f>
        <v>16637.103599999999</v>
      </c>
      <c r="AW743" s="30"/>
      <c r="AX743" s="36">
        <f t="shared" si="380"/>
        <v>16637.103599999999</v>
      </c>
      <c r="AY743" s="36">
        <f t="shared" si="381"/>
        <v>5545.7011999999977</v>
      </c>
      <c r="AZ743" s="36">
        <f t="shared" si="382"/>
        <v>0</v>
      </c>
    </row>
    <row r="744" spans="1:52" ht="14.45" x14ac:dyDescent="0.3">
      <c r="A744" s="12" t="s">
        <v>837</v>
      </c>
      <c r="B744" s="12" t="s">
        <v>8</v>
      </c>
      <c r="C744" s="88" t="s">
        <v>1357</v>
      </c>
      <c r="D744" s="2" t="s">
        <v>851</v>
      </c>
      <c r="E744" s="2" t="s">
        <v>27</v>
      </c>
      <c r="F744" s="2" t="s">
        <v>16</v>
      </c>
      <c r="G744" s="2" t="s">
        <v>28</v>
      </c>
      <c r="H744" s="2" t="s">
        <v>13</v>
      </c>
      <c r="I744" s="18">
        <v>527800</v>
      </c>
      <c r="J744" s="18">
        <v>272074.17</v>
      </c>
      <c r="K744" s="18">
        <v>237101.66</v>
      </c>
      <c r="L744" s="18">
        <v>34972.509999999995</v>
      </c>
      <c r="M744" s="18"/>
      <c r="N744" s="18">
        <v>29637.719999999998</v>
      </c>
      <c r="O744" s="18"/>
      <c r="P744" s="18"/>
      <c r="Q744" s="18"/>
      <c r="R744" s="18"/>
      <c r="S744" s="18"/>
      <c r="T744" s="18"/>
      <c r="U744" s="18"/>
      <c r="V744" s="18"/>
      <c r="W744" s="18"/>
      <c r="X744" s="18"/>
      <c r="Y744" s="18"/>
      <c r="Z744" s="18">
        <v>5334.7900000000009</v>
      </c>
      <c r="AA744" s="18"/>
      <c r="AB744" s="14">
        <f t="shared" si="365"/>
        <v>0</v>
      </c>
      <c r="AC744" s="14">
        <f t="shared" si="366"/>
        <v>0.125</v>
      </c>
      <c r="AD744" s="14">
        <f t="shared" si="367"/>
        <v>0</v>
      </c>
      <c r="AE744" s="14">
        <f t="shared" si="368"/>
        <v>0</v>
      </c>
      <c r="AF744" s="14">
        <f t="shared" si="369"/>
        <v>0</v>
      </c>
      <c r="AG744" s="14">
        <f t="shared" si="370"/>
        <v>0</v>
      </c>
      <c r="AH744" s="14">
        <f t="shared" si="371"/>
        <v>0</v>
      </c>
      <c r="AI744" s="14">
        <f t="shared" si="372"/>
        <v>0</v>
      </c>
      <c r="AJ744" s="14">
        <f t="shared" si="373"/>
        <v>0</v>
      </c>
      <c r="AK744" s="14">
        <f t="shared" si="374"/>
        <v>0</v>
      </c>
      <c r="AL744" s="14">
        <f t="shared" si="375"/>
        <v>0</v>
      </c>
      <c r="AM744" s="14">
        <f t="shared" si="376"/>
        <v>0</v>
      </c>
      <c r="AN744" s="14">
        <f t="shared" si="377"/>
        <v>0</v>
      </c>
      <c r="AO744" s="14">
        <f t="shared" si="378"/>
        <v>0.02</v>
      </c>
      <c r="AP744" s="14">
        <f t="shared" si="379"/>
        <v>0</v>
      </c>
      <c r="AQ744" s="43">
        <f t="shared" si="383"/>
        <v>0.14499999999999999</v>
      </c>
      <c r="AR744" s="27">
        <f t="shared" si="384"/>
        <v>29637.7075</v>
      </c>
      <c r="AS744" s="27">
        <f t="shared" si="385"/>
        <v>0</v>
      </c>
      <c r="AT744" s="44">
        <f t="shared" ref="AT744:AT746" si="398">(SUM(AN744:AP744))*(K744+AR744)</f>
        <v>5334.7873499999996</v>
      </c>
      <c r="AU744" s="30"/>
      <c r="AV744" s="30"/>
      <c r="AW744" s="30">
        <f t="shared" ref="AW744:AW746" si="399">K744*$AU$1</f>
        <v>28452.199199999999</v>
      </c>
      <c r="AX744" s="36">
        <f t="shared" si="380"/>
        <v>-29637.7075</v>
      </c>
      <c r="AY744" s="36">
        <f t="shared" si="381"/>
        <v>0</v>
      </c>
      <c r="AZ744" s="36">
        <f t="shared" si="382"/>
        <v>23117.41185</v>
      </c>
    </row>
    <row r="745" spans="1:52" ht="14.45" x14ac:dyDescent="0.3">
      <c r="A745" s="12" t="s">
        <v>837</v>
      </c>
      <c r="B745" s="12" t="s">
        <v>8</v>
      </c>
      <c r="C745" s="88" t="s">
        <v>1357</v>
      </c>
      <c r="D745" s="2" t="s">
        <v>852</v>
      </c>
      <c r="E745" s="2" t="s">
        <v>27</v>
      </c>
      <c r="F745" s="2" t="s">
        <v>16</v>
      </c>
      <c r="G745" s="2" t="s">
        <v>28</v>
      </c>
      <c r="H745" s="2" t="s">
        <v>13</v>
      </c>
      <c r="I745" s="18">
        <v>239850</v>
      </c>
      <c r="J745" s="18">
        <v>123640.83000000002</v>
      </c>
      <c r="K745" s="18">
        <v>107748</v>
      </c>
      <c r="L745" s="18">
        <v>15892.83</v>
      </c>
      <c r="M745" s="18"/>
      <c r="N745" s="18">
        <v>13468.5</v>
      </c>
      <c r="O745" s="18"/>
      <c r="P745" s="18"/>
      <c r="Q745" s="18"/>
      <c r="R745" s="18"/>
      <c r="S745" s="18"/>
      <c r="T745" s="18"/>
      <c r="U745" s="18"/>
      <c r="V745" s="18"/>
      <c r="W745" s="18"/>
      <c r="X745" s="18"/>
      <c r="Y745" s="18"/>
      <c r="Z745" s="18">
        <v>2424.33</v>
      </c>
      <c r="AA745" s="18"/>
      <c r="AB745" s="14">
        <f t="shared" si="365"/>
        <v>0</v>
      </c>
      <c r="AC745" s="14">
        <f t="shared" si="366"/>
        <v>0.125</v>
      </c>
      <c r="AD745" s="14">
        <f t="shared" si="367"/>
        <v>0</v>
      </c>
      <c r="AE745" s="14">
        <f t="shared" si="368"/>
        <v>0</v>
      </c>
      <c r="AF745" s="14">
        <f t="shared" si="369"/>
        <v>0</v>
      </c>
      <c r="AG745" s="14">
        <f t="shared" si="370"/>
        <v>0</v>
      </c>
      <c r="AH745" s="14">
        <f t="shared" si="371"/>
        <v>0</v>
      </c>
      <c r="AI745" s="14">
        <f t="shared" si="372"/>
        <v>0</v>
      </c>
      <c r="AJ745" s="14">
        <f t="shared" si="373"/>
        <v>0</v>
      </c>
      <c r="AK745" s="14">
        <f t="shared" si="374"/>
        <v>0</v>
      </c>
      <c r="AL745" s="14">
        <f t="shared" si="375"/>
        <v>0</v>
      </c>
      <c r="AM745" s="14">
        <f t="shared" si="376"/>
        <v>0</v>
      </c>
      <c r="AN745" s="14">
        <f t="shared" si="377"/>
        <v>0</v>
      </c>
      <c r="AO745" s="14">
        <f t="shared" si="378"/>
        <v>0.02</v>
      </c>
      <c r="AP745" s="14">
        <f t="shared" si="379"/>
        <v>0</v>
      </c>
      <c r="AQ745" s="43">
        <f t="shared" si="383"/>
        <v>0.14499999999999999</v>
      </c>
      <c r="AR745" s="27">
        <f t="shared" si="384"/>
        <v>13468.5</v>
      </c>
      <c r="AS745" s="27">
        <f t="shared" si="385"/>
        <v>0</v>
      </c>
      <c r="AT745" s="44">
        <f t="shared" si="398"/>
        <v>2424.33</v>
      </c>
      <c r="AU745" s="30"/>
      <c r="AV745" s="30"/>
      <c r="AW745" s="30">
        <f t="shared" si="399"/>
        <v>12929.76</v>
      </c>
      <c r="AX745" s="36">
        <f t="shared" si="380"/>
        <v>-13468.5</v>
      </c>
      <c r="AY745" s="36">
        <f t="shared" si="381"/>
        <v>0</v>
      </c>
      <c r="AZ745" s="36">
        <f t="shared" si="382"/>
        <v>10505.43</v>
      </c>
    </row>
    <row r="746" spans="1:52" ht="14.45" x14ac:dyDescent="0.3">
      <c r="A746" s="12" t="s">
        <v>837</v>
      </c>
      <c r="B746" s="12" t="s">
        <v>8</v>
      </c>
      <c r="C746" s="88" t="s">
        <v>1357</v>
      </c>
      <c r="D746" s="2" t="s">
        <v>853</v>
      </c>
      <c r="E746" s="2" t="s">
        <v>27</v>
      </c>
      <c r="F746" s="2" t="s">
        <v>16</v>
      </c>
      <c r="G746" s="2" t="s">
        <v>28</v>
      </c>
      <c r="H746" s="2" t="s">
        <v>13</v>
      </c>
      <c r="I746" s="18">
        <v>1766525</v>
      </c>
      <c r="J746" s="18">
        <v>910626.08000000007</v>
      </c>
      <c r="K746" s="18">
        <v>793573.86999999988</v>
      </c>
      <c r="L746" s="18">
        <v>117052.20999999999</v>
      </c>
      <c r="M746" s="18"/>
      <c r="N746" s="18">
        <v>99196.760000000009</v>
      </c>
      <c r="O746" s="18"/>
      <c r="P746" s="18"/>
      <c r="Q746" s="18"/>
      <c r="R746" s="18"/>
      <c r="S746" s="18"/>
      <c r="T746" s="18"/>
      <c r="U746" s="18"/>
      <c r="V746" s="18"/>
      <c r="W746" s="18"/>
      <c r="X746" s="18"/>
      <c r="Y746" s="18"/>
      <c r="Z746" s="18">
        <v>17855.450000000008</v>
      </c>
      <c r="AA746" s="18"/>
      <c r="AB746" s="14">
        <f t="shared" si="365"/>
        <v>0</v>
      </c>
      <c r="AC746" s="14">
        <f t="shared" si="366"/>
        <v>0.125</v>
      </c>
      <c r="AD746" s="14">
        <f t="shared" si="367"/>
        <v>0</v>
      </c>
      <c r="AE746" s="14">
        <f t="shared" si="368"/>
        <v>0</v>
      </c>
      <c r="AF746" s="14">
        <f t="shared" si="369"/>
        <v>0</v>
      </c>
      <c r="AG746" s="14">
        <f t="shared" si="370"/>
        <v>0</v>
      </c>
      <c r="AH746" s="14">
        <f t="shared" si="371"/>
        <v>0</v>
      </c>
      <c r="AI746" s="14">
        <f t="shared" si="372"/>
        <v>0</v>
      </c>
      <c r="AJ746" s="14">
        <f t="shared" si="373"/>
        <v>0</v>
      </c>
      <c r="AK746" s="14">
        <f t="shared" si="374"/>
        <v>0</v>
      </c>
      <c r="AL746" s="14">
        <f t="shared" si="375"/>
        <v>0</v>
      </c>
      <c r="AM746" s="14">
        <f t="shared" si="376"/>
        <v>0</v>
      </c>
      <c r="AN746" s="14">
        <f t="shared" si="377"/>
        <v>0</v>
      </c>
      <c r="AO746" s="14">
        <f t="shared" si="378"/>
        <v>0.02</v>
      </c>
      <c r="AP746" s="14">
        <f t="shared" si="379"/>
        <v>0</v>
      </c>
      <c r="AQ746" s="43">
        <f t="shared" si="383"/>
        <v>0.14499999999999999</v>
      </c>
      <c r="AR746" s="27">
        <f t="shared" si="384"/>
        <v>99196.733749999985</v>
      </c>
      <c r="AS746" s="27">
        <f t="shared" si="385"/>
        <v>0</v>
      </c>
      <c r="AT746" s="44">
        <f t="shared" si="398"/>
        <v>17855.412074999997</v>
      </c>
      <c r="AU746" s="30"/>
      <c r="AV746" s="30"/>
      <c r="AW746" s="30">
        <f t="shared" si="399"/>
        <v>95228.864399999977</v>
      </c>
      <c r="AX746" s="36">
        <f t="shared" si="380"/>
        <v>-99196.733749999985</v>
      </c>
      <c r="AY746" s="36">
        <f t="shared" si="381"/>
        <v>0</v>
      </c>
      <c r="AZ746" s="36">
        <f t="shared" si="382"/>
        <v>77373.452324999977</v>
      </c>
    </row>
    <row r="747" spans="1:52" ht="14.45" x14ac:dyDescent="0.3">
      <c r="A747" s="12" t="s">
        <v>837</v>
      </c>
      <c r="B747" s="12" t="s">
        <v>8</v>
      </c>
      <c r="C747" s="88" t="s">
        <v>1357</v>
      </c>
      <c r="D747" s="2" t="s">
        <v>853</v>
      </c>
      <c r="E747" s="2" t="s">
        <v>820</v>
      </c>
      <c r="F747" s="2" t="s">
        <v>11</v>
      </c>
      <c r="G747" s="2" t="s">
        <v>12</v>
      </c>
      <c r="H747" s="2" t="s">
        <v>13</v>
      </c>
      <c r="I747" s="18">
        <v>288275</v>
      </c>
      <c r="J747" s="18">
        <v>148888.26</v>
      </c>
      <c r="K747" s="18">
        <v>143161.79</v>
      </c>
      <c r="L747" s="18">
        <v>5726.47</v>
      </c>
      <c r="M747" s="18"/>
      <c r="N747" s="18"/>
      <c r="O747" s="18"/>
      <c r="P747" s="18"/>
      <c r="Q747" s="18"/>
      <c r="R747" s="18"/>
      <c r="S747" s="18">
        <v>5726.47</v>
      </c>
      <c r="T747" s="18"/>
      <c r="U747" s="18"/>
      <c r="V747" s="18"/>
      <c r="W747" s="18"/>
      <c r="X747" s="18"/>
      <c r="Y747" s="18"/>
      <c r="Z747" s="18"/>
      <c r="AA747" s="18"/>
      <c r="AB747" s="14">
        <f t="shared" si="365"/>
        <v>0</v>
      </c>
      <c r="AC747" s="14">
        <f t="shared" si="366"/>
        <v>0</v>
      </c>
      <c r="AD747" s="14">
        <f t="shared" si="367"/>
        <v>0</v>
      </c>
      <c r="AE747" s="14">
        <f t="shared" si="368"/>
        <v>0</v>
      </c>
      <c r="AF747" s="14">
        <f t="shared" si="369"/>
        <v>0</v>
      </c>
      <c r="AG747" s="14">
        <f t="shared" si="370"/>
        <v>0</v>
      </c>
      <c r="AH747" s="14">
        <f t="shared" si="371"/>
        <v>0.04</v>
      </c>
      <c r="AI747" s="14">
        <f t="shared" si="372"/>
        <v>0</v>
      </c>
      <c r="AJ747" s="14">
        <f t="shared" si="373"/>
        <v>0</v>
      </c>
      <c r="AK747" s="14">
        <f t="shared" si="374"/>
        <v>0</v>
      </c>
      <c r="AL747" s="14">
        <f t="shared" si="375"/>
        <v>0</v>
      </c>
      <c r="AM747" s="14">
        <f t="shared" si="376"/>
        <v>0</v>
      </c>
      <c r="AN747" s="14">
        <f t="shared" si="377"/>
        <v>0</v>
      </c>
      <c r="AO747" s="14">
        <f t="shared" si="378"/>
        <v>0</v>
      </c>
      <c r="AP747" s="14">
        <f t="shared" si="379"/>
        <v>0</v>
      </c>
      <c r="AQ747" s="43">
        <f t="shared" si="383"/>
        <v>0.04</v>
      </c>
      <c r="AR747" s="27">
        <f t="shared" si="384"/>
        <v>0</v>
      </c>
      <c r="AS747" s="46">
        <f>SUM(AH747:AM747)*(K747+AR747)</f>
        <v>5726.4716000000008</v>
      </c>
      <c r="AT747" s="27">
        <f t="shared" si="386"/>
        <v>0</v>
      </c>
      <c r="AU747" s="30">
        <f>K747*$AU$2</f>
        <v>8589.7073999999993</v>
      </c>
      <c r="AV747" s="30">
        <f>K747*$AV$2</f>
        <v>8589.7073999999993</v>
      </c>
      <c r="AW747" s="30"/>
      <c r="AX747" s="36">
        <f t="shared" si="380"/>
        <v>8589.7073999999993</v>
      </c>
      <c r="AY747" s="36">
        <f t="shared" si="381"/>
        <v>2863.2357999999986</v>
      </c>
      <c r="AZ747" s="36">
        <f t="shared" si="382"/>
        <v>0</v>
      </c>
    </row>
    <row r="748" spans="1:52" ht="14.45" x14ac:dyDescent="0.3">
      <c r="A748" s="12" t="s">
        <v>837</v>
      </c>
      <c r="B748" s="12" t="s">
        <v>8</v>
      </c>
      <c r="C748" s="88" t="s">
        <v>1357</v>
      </c>
      <c r="D748" s="2" t="s">
        <v>854</v>
      </c>
      <c r="E748" s="2" t="s">
        <v>27</v>
      </c>
      <c r="F748" s="2" t="s">
        <v>16</v>
      </c>
      <c r="G748" s="2" t="s">
        <v>28</v>
      </c>
      <c r="H748" s="2" t="s">
        <v>13</v>
      </c>
      <c r="I748" s="18">
        <v>129025</v>
      </c>
      <c r="J748" s="18">
        <v>66509.709999999992</v>
      </c>
      <c r="K748" s="18">
        <v>57960.53</v>
      </c>
      <c r="L748" s="18">
        <v>8549.18</v>
      </c>
      <c r="M748" s="18"/>
      <c r="N748" s="18">
        <v>7245.07</v>
      </c>
      <c r="O748" s="18"/>
      <c r="P748" s="18"/>
      <c r="Q748" s="18"/>
      <c r="R748" s="18"/>
      <c r="S748" s="18"/>
      <c r="T748" s="18"/>
      <c r="U748" s="18"/>
      <c r="V748" s="18"/>
      <c r="W748" s="18"/>
      <c r="X748" s="18"/>
      <c r="Y748" s="18"/>
      <c r="Z748" s="18">
        <v>1304.1100000000001</v>
      </c>
      <c r="AA748" s="18"/>
      <c r="AB748" s="14">
        <f t="shared" si="365"/>
        <v>0</v>
      </c>
      <c r="AC748" s="14">
        <f t="shared" si="366"/>
        <v>0.125</v>
      </c>
      <c r="AD748" s="14">
        <f t="shared" si="367"/>
        <v>0</v>
      </c>
      <c r="AE748" s="14">
        <f t="shared" si="368"/>
        <v>0</v>
      </c>
      <c r="AF748" s="14">
        <f t="shared" si="369"/>
        <v>0</v>
      </c>
      <c r="AG748" s="14">
        <f t="shared" si="370"/>
        <v>0</v>
      </c>
      <c r="AH748" s="14">
        <f t="shared" si="371"/>
        <v>0</v>
      </c>
      <c r="AI748" s="14">
        <f t="shared" si="372"/>
        <v>0</v>
      </c>
      <c r="AJ748" s="14">
        <f t="shared" si="373"/>
        <v>0</v>
      </c>
      <c r="AK748" s="14">
        <f t="shared" si="374"/>
        <v>0</v>
      </c>
      <c r="AL748" s="14">
        <f t="shared" si="375"/>
        <v>0</v>
      </c>
      <c r="AM748" s="14">
        <f t="shared" si="376"/>
        <v>0</v>
      </c>
      <c r="AN748" s="14">
        <f t="shared" si="377"/>
        <v>0</v>
      </c>
      <c r="AO748" s="14">
        <f t="shared" si="378"/>
        <v>0.02</v>
      </c>
      <c r="AP748" s="14">
        <f t="shared" si="379"/>
        <v>0</v>
      </c>
      <c r="AQ748" s="43">
        <f t="shared" si="383"/>
        <v>0.14499999999999999</v>
      </c>
      <c r="AR748" s="27">
        <f t="shared" si="384"/>
        <v>7245.0662499999999</v>
      </c>
      <c r="AS748" s="27">
        <f t="shared" si="385"/>
        <v>0</v>
      </c>
      <c r="AT748" s="44">
        <f>(SUM(AN748:AP748))*(K748+AR748)</f>
        <v>1304.1119250000002</v>
      </c>
      <c r="AU748" s="30"/>
      <c r="AV748" s="30"/>
      <c r="AW748" s="30">
        <f>K748*$AU$1</f>
        <v>6955.2635999999993</v>
      </c>
      <c r="AX748" s="36">
        <f t="shared" si="380"/>
        <v>-7245.0662499999999</v>
      </c>
      <c r="AY748" s="36">
        <f t="shared" si="381"/>
        <v>0</v>
      </c>
      <c r="AZ748" s="36">
        <f t="shared" si="382"/>
        <v>5651.1516749999992</v>
      </c>
    </row>
    <row r="749" spans="1:52" ht="14.45" x14ac:dyDescent="0.3">
      <c r="A749" s="12" t="s">
        <v>837</v>
      </c>
      <c r="B749" s="12" t="s">
        <v>8</v>
      </c>
      <c r="C749" s="88" t="s">
        <v>1357</v>
      </c>
      <c r="D749" s="2" t="s">
        <v>854</v>
      </c>
      <c r="E749" s="2" t="s">
        <v>820</v>
      </c>
      <c r="F749" s="2" t="s">
        <v>11</v>
      </c>
      <c r="G749" s="2" t="s">
        <v>12</v>
      </c>
      <c r="H749" s="2" t="s">
        <v>13</v>
      </c>
      <c r="I749" s="18">
        <v>77675</v>
      </c>
      <c r="J749" s="18">
        <v>40117.58</v>
      </c>
      <c r="K749" s="18">
        <v>38574.6</v>
      </c>
      <c r="L749" s="18">
        <v>1542.98</v>
      </c>
      <c r="M749" s="18"/>
      <c r="N749" s="18"/>
      <c r="O749" s="18"/>
      <c r="P749" s="18"/>
      <c r="Q749" s="18"/>
      <c r="R749" s="18"/>
      <c r="S749" s="18">
        <v>1542.98</v>
      </c>
      <c r="T749" s="18"/>
      <c r="U749" s="18"/>
      <c r="V749" s="18"/>
      <c r="W749" s="18"/>
      <c r="X749" s="18"/>
      <c r="Y749" s="18"/>
      <c r="Z749" s="18"/>
      <c r="AA749" s="18"/>
      <c r="AB749" s="14">
        <f t="shared" si="365"/>
        <v>0</v>
      </c>
      <c r="AC749" s="14">
        <f t="shared" si="366"/>
        <v>0</v>
      </c>
      <c r="AD749" s="14">
        <f t="shared" si="367"/>
        <v>0</v>
      </c>
      <c r="AE749" s="14">
        <f t="shared" si="368"/>
        <v>0</v>
      </c>
      <c r="AF749" s="14">
        <f t="shared" si="369"/>
        <v>0</v>
      </c>
      <c r="AG749" s="14">
        <f t="shared" si="370"/>
        <v>0</v>
      </c>
      <c r="AH749" s="14">
        <f t="shared" si="371"/>
        <v>0.04</v>
      </c>
      <c r="AI749" s="14">
        <f t="shared" si="372"/>
        <v>0</v>
      </c>
      <c r="AJ749" s="14">
        <f t="shared" si="373"/>
        <v>0</v>
      </c>
      <c r="AK749" s="14">
        <f t="shared" si="374"/>
        <v>0</v>
      </c>
      <c r="AL749" s="14">
        <f t="shared" si="375"/>
        <v>0</v>
      </c>
      <c r="AM749" s="14">
        <f t="shared" si="376"/>
        <v>0</v>
      </c>
      <c r="AN749" s="14">
        <f t="shared" si="377"/>
        <v>0</v>
      </c>
      <c r="AO749" s="14">
        <f t="shared" si="378"/>
        <v>0</v>
      </c>
      <c r="AP749" s="14">
        <f t="shared" si="379"/>
        <v>0</v>
      </c>
      <c r="AQ749" s="43">
        <f t="shared" si="383"/>
        <v>0.04</v>
      </c>
      <c r="AR749" s="27">
        <f t="shared" si="384"/>
        <v>0</v>
      </c>
      <c r="AS749" s="46">
        <f>SUM(AH749:AM749)*(K749+AR749)</f>
        <v>1542.9839999999999</v>
      </c>
      <c r="AT749" s="27">
        <f t="shared" si="386"/>
        <v>0</v>
      </c>
      <c r="AU749" s="30">
        <f>K749*$AU$2</f>
        <v>2314.4759999999997</v>
      </c>
      <c r="AV749" s="30">
        <f>K749*$AV$2</f>
        <v>2314.4759999999997</v>
      </c>
      <c r="AW749" s="30"/>
      <c r="AX749" s="36">
        <f t="shared" si="380"/>
        <v>2314.4759999999997</v>
      </c>
      <c r="AY749" s="36">
        <f t="shared" si="381"/>
        <v>771.49199999999973</v>
      </c>
      <c r="AZ749" s="36">
        <f t="shared" si="382"/>
        <v>0</v>
      </c>
    </row>
    <row r="750" spans="1:52" ht="14.45" x14ac:dyDescent="0.3">
      <c r="A750" s="12" t="s">
        <v>837</v>
      </c>
      <c r="B750" s="12" t="s">
        <v>8</v>
      </c>
      <c r="C750" s="88" t="s">
        <v>1357</v>
      </c>
      <c r="D750" s="2" t="s">
        <v>855</v>
      </c>
      <c r="E750" s="2" t="s">
        <v>27</v>
      </c>
      <c r="F750" s="2" t="s">
        <v>16</v>
      </c>
      <c r="G750" s="2" t="s">
        <v>28</v>
      </c>
      <c r="H750" s="2" t="s">
        <v>13</v>
      </c>
      <c r="I750" s="18">
        <v>2026375</v>
      </c>
      <c r="J750" s="18">
        <v>869287.20000000019</v>
      </c>
      <c r="K750" s="18">
        <v>757548.67999999993</v>
      </c>
      <c r="L750" s="18">
        <v>111738.52000000003</v>
      </c>
      <c r="M750" s="18"/>
      <c r="N750" s="18">
        <v>94693.65</v>
      </c>
      <c r="O750" s="18"/>
      <c r="P750" s="18"/>
      <c r="Q750" s="18"/>
      <c r="R750" s="18"/>
      <c r="S750" s="18"/>
      <c r="T750" s="18"/>
      <c r="U750" s="18"/>
      <c r="V750" s="18"/>
      <c r="W750" s="18"/>
      <c r="X750" s="18"/>
      <c r="Y750" s="18"/>
      <c r="Z750" s="18">
        <v>17044.87</v>
      </c>
      <c r="AA750" s="18"/>
      <c r="AB750" s="14">
        <f t="shared" si="365"/>
        <v>0</v>
      </c>
      <c r="AC750" s="14">
        <f t="shared" si="366"/>
        <v>0.125</v>
      </c>
      <c r="AD750" s="14">
        <f t="shared" si="367"/>
        <v>0</v>
      </c>
      <c r="AE750" s="14">
        <f t="shared" si="368"/>
        <v>0</v>
      </c>
      <c r="AF750" s="14">
        <f t="shared" si="369"/>
        <v>0</v>
      </c>
      <c r="AG750" s="14">
        <f t="shared" si="370"/>
        <v>0</v>
      </c>
      <c r="AH750" s="14">
        <f t="shared" si="371"/>
        <v>0</v>
      </c>
      <c r="AI750" s="14">
        <f t="shared" si="372"/>
        <v>0</v>
      </c>
      <c r="AJ750" s="14">
        <f t="shared" si="373"/>
        <v>0</v>
      </c>
      <c r="AK750" s="14">
        <f t="shared" si="374"/>
        <v>0</v>
      </c>
      <c r="AL750" s="14">
        <f t="shared" si="375"/>
        <v>0</v>
      </c>
      <c r="AM750" s="14">
        <f t="shared" si="376"/>
        <v>0</v>
      </c>
      <c r="AN750" s="14">
        <f t="shared" si="377"/>
        <v>0</v>
      </c>
      <c r="AO750" s="14">
        <f t="shared" si="378"/>
        <v>0.02</v>
      </c>
      <c r="AP750" s="14">
        <f t="shared" si="379"/>
        <v>0</v>
      </c>
      <c r="AQ750" s="43">
        <f t="shared" si="383"/>
        <v>0.14499999999999999</v>
      </c>
      <c r="AR750" s="27">
        <f t="shared" si="384"/>
        <v>94693.584999999992</v>
      </c>
      <c r="AS750" s="27">
        <f t="shared" si="385"/>
        <v>0</v>
      </c>
      <c r="AT750" s="44">
        <f>(SUM(AN750:AP750))*(K750+AR750)</f>
        <v>17044.845299999997</v>
      </c>
      <c r="AU750" s="30"/>
      <c r="AV750" s="30"/>
      <c r="AW750" s="30">
        <f>K750*$AU$1</f>
        <v>90905.841599999985</v>
      </c>
      <c r="AX750" s="36">
        <f t="shared" si="380"/>
        <v>-94693.584999999992</v>
      </c>
      <c r="AY750" s="36">
        <f t="shared" si="381"/>
        <v>0</v>
      </c>
      <c r="AZ750" s="36">
        <f t="shared" si="382"/>
        <v>73860.996299999984</v>
      </c>
    </row>
    <row r="751" spans="1:52" ht="14.45" x14ac:dyDescent="0.3">
      <c r="A751" s="12" t="s">
        <v>837</v>
      </c>
      <c r="B751" s="12" t="s">
        <v>8</v>
      </c>
      <c r="C751" s="88" t="s">
        <v>1357</v>
      </c>
      <c r="D751" s="2" t="s">
        <v>855</v>
      </c>
      <c r="E751" s="2" t="s">
        <v>820</v>
      </c>
      <c r="F751" s="2" t="s">
        <v>11</v>
      </c>
      <c r="G751" s="2" t="s">
        <v>12</v>
      </c>
      <c r="H751" s="2" t="s">
        <v>13</v>
      </c>
      <c r="I751" s="18">
        <v>133250</v>
      </c>
      <c r="J751" s="18">
        <v>57350.799999999996</v>
      </c>
      <c r="K751" s="18">
        <v>55145</v>
      </c>
      <c r="L751" s="18">
        <v>2205.8000000000002</v>
      </c>
      <c r="M751" s="18"/>
      <c r="N751" s="18"/>
      <c r="O751" s="18"/>
      <c r="P751" s="18"/>
      <c r="Q751" s="18"/>
      <c r="R751" s="18"/>
      <c r="S751" s="18">
        <v>2205.8000000000002</v>
      </c>
      <c r="T751" s="18"/>
      <c r="U751" s="18"/>
      <c r="V751" s="18"/>
      <c r="W751" s="18"/>
      <c r="X751" s="18"/>
      <c r="Y751" s="18"/>
      <c r="Z751" s="18"/>
      <c r="AA751" s="18"/>
      <c r="AB751" s="14">
        <f t="shared" si="365"/>
        <v>0</v>
      </c>
      <c r="AC751" s="14">
        <f t="shared" si="366"/>
        <v>0</v>
      </c>
      <c r="AD751" s="14">
        <f t="shared" si="367"/>
        <v>0</v>
      </c>
      <c r="AE751" s="14">
        <f t="shared" si="368"/>
        <v>0</v>
      </c>
      <c r="AF751" s="14">
        <f t="shared" si="369"/>
        <v>0</v>
      </c>
      <c r="AG751" s="14">
        <f t="shared" si="370"/>
        <v>0</v>
      </c>
      <c r="AH751" s="14">
        <f t="shared" si="371"/>
        <v>0.04</v>
      </c>
      <c r="AI751" s="14">
        <f t="shared" si="372"/>
        <v>0</v>
      </c>
      <c r="AJ751" s="14">
        <f t="shared" si="373"/>
        <v>0</v>
      </c>
      <c r="AK751" s="14">
        <f t="shared" si="374"/>
        <v>0</v>
      </c>
      <c r="AL751" s="14">
        <f t="shared" si="375"/>
        <v>0</v>
      </c>
      <c r="AM751" s="14">
        <f t="shared" si="376"/>
        <v>0</v>
      </c>
      <c r="AN751" s="14">
        <f t="shared" si="377"/>
        <v>0</v>
      </c>
      <c r="AO751" s="14">
        <f t="shared" si="378"/>
        <v>0</v>
      </c>
      <c r="AP751" s="14">
        <f t="shared" si="379"/>
        <v>0</v>
      </c>
      <c r="AQ751" s="43">
        <f t="shared" si="383"/>
        <v>0.04</v>
      </c>
      <c r="AR751" s="27">
        <f t="shared" si="384"/>
        <v>0</v>
      </c>
      <c r="AS751" s="46">
        <f>SUM(AH751:AM751)*(K751+AR751)</f>
        <v>2205.8000000000002</v>
      </c>
      <c r="AT751" s="27">
        <f t="shared" si="386"/>
        <v>0</v>
      </c>
      <c r="AU751" s="30">
        <f>K751*$AU$2</f>
        <v>3308.7</v>
      </c>
      <c r="AV751" s="30">
        <f>K751*$AV$2</f>
        <v>3308.7</v>
      </c>
      <c r="AW751" s="30"/>
      <c r="AX751" s="36">
        <f t="shared" si="380"/>
        <v>3308.7</v>
      </c>
      <c r="AY751" s="36">
        <f t="shared" si="381"/>
        <v>1102.8999999999996</v>
      </c>
      <c r="AZ751" s="36">
        <f t="shared" si="382"/>
        <v>0</v>
      </c>
    </row>
    <row r="752" spans="1:52" ht="14.45" x14ac:dyDescent="0.3">
      <c r="A752" s="12" t="s">
        <v>837</v>
      </c>
      <c r="B752" s="12" t="s">
        <v>8</v>
      </c>
      <c r="C752" s="88" t="s">
        <v>1357</v>
      </c>
      <c r="D752" s="2" t="s">
        <v>856</v>
      </c>
      <c r="E752" s="2" t="s">
        <v>27</v>
      </c>
      <c r="F752" s="2" t="s">
        <v>16</v>
      </c>
      <c r="G752" s="2" t="s">
        <v>28</v>
      </c>
      <c r="H752" s="2" t="s">
        <v>13</v>
      </c>
      <c r="I752" s="18">
        <v>5635325</v>
      </c>
      <c r="J752" s="18">
        <v>2417481.1</v>
      </c>
      <c r="K752" s="18">
        <v>2106737.2599999998</v>
      </c>
      <c r="L752" s="18">
        <v>310743.83999999991</v>
      </c>
      <c r="M752" s="18"/>
      <c r="N752" s="18">
        <v>263342.25</v>
      </c>
      <c r="O752" s="18"/>
      <c r="P752" s="18"/>
      <c r="Q752" s="18"/>
      <c r="R752" s="18"/>
      <c r="S752" s="18"/>
      <c r="T752" s="18"/>
      <c r="U752" s="18"/>
      <c r="V752" s="18"/>
      <c r="W752" s="18"/>
      <c r="X752" s="18"/>
      <c r="Y752" s="18"/>
      <c r="Z752" s="18">
        <v>47401.590000000004</v>
      </c>
      <c r="AA752" s="18"/>
      <c r="AB752" s="14">
        <f t="shared" si="365"/>
        <v>0</v>
      </c>
      <c r="AC752" s="14">
        <f t="shared" si="366"/>
        <v>0.125</v>
      </c>
      <c r="AD752" s="14">
        <f t="shared" si="367"/>
        <v>0</v>
      </c>
      <c r="AE752" s="14">
        <f t="shared" si="368"/>
        <v>0</v>
      </c>
      <c r="AF752" s="14">
        <f t="shared" si="369"/>
        <v>0</v>
      </c>
      <c r="AG752" s="14">
        <f t="shared" si="370"/>
        <v>0</v>
      </c>
      <c r="AH752" s="14">
        <f t="shared" si="371"/>
        <v>0</v>
      </c>
      <c r="AI752" s="14">
        <f t="shared" si="372"/>
        <v>0</v>
      </c>
      <c r="AJ752" s="14">
        <f t="shared" si="373"/>
        <v>0</v>
      </c>
      <c r="AK752" s="14">
        <f t="shared" si="374"/>
        <v>0</v>
      </c>
      <c r="AL752" s="14">
        <f t="shared" si="375"/>
        <v>0</v>
      </c>
      <c r="AM752" s="14">
        <f t="shared" si="376"/>
        <v>0</v>
      </c>
      <c r="AN752" s="14">
        <f t="shared" si="377"/>
        <v>0</v>
      </c>
      <c r="AO752" s="14">
        <f t="shared" si="378"/>
        <v>0.02</v>
      </c>
      <c r="AP752" s="14">
        <f t="shared" si="379"/>
        <v>0</v>
      </c>
      <c r="AQ752" s="43">
        <f t="shared" si="383"/>
        <v>0.14499999999999999</v>
      </c>
      <c r="AR752" s="27">
        <f t="shared" si="384"/>
        <v>263342.15749999997</v>
      </c>
      <c r="AS752" s="27">
        <f t="shared" si="385"/>
        <v>0</v>
      </c>
      <c r="AT752" s="44">
        <f>(SUM(AN752:AP752))*(K752+AR752)</f>
        <v>47401.588349999991</v>
      </c>
      <c r="AU752" s="30"/>
      <c r="AV752" s="30"/>
      <c r="AW752" s="30">
        <f>K752*$AU$1</f>
        <v>252808.47119999997</v>
      </c>
      <c r="AX752" s="36">
        <f t="shared" si="380"/>
        <v>-263342.15749999997</v>
      </c>
      <c r="AY752" s="36">
        <f t="shared" si="381"/>
        <v>0</v>
      </c>
      <c r="AZ752" s="36">
        <f t="shared" si="382"/>
        <v>205406.88284999999</v>
      </c>
    </row>
    <row r="753" spans="1:52" ht="14.45" x14ac:dyDescent="0.3">
      <c r="A753" s="12" t="s">
        <v>837</v>
      </c>
      <c r="B753" s="12" t="s">
        <v>8</v>
      </c>
      <c r="C753" s="88" t="s">
        <v>1357</v>
      </c>
      <c r="D753" s="2" t="s">
        <v>856</v>
      </c>
      <c r="E753" s="2" t="s">
        <v>820</v>
      </c>
      <c r="F753" s="2" t="s">
        <v>11</v>
      </c>
      <c r="G753" s="2" t="s">
        <v>12</v>
      </c>
      <c r="H753" s="2" t="s">
        <v>13</v>
      </c>
      <c r="I753" s="18">
        <v>911300</v>
      </c>
      <c r="J753" s="18">
        <v>392222.45999999996</v>
      </c>
      <c r="K753" s="18">
        <v>377136.98</v>
      </c>
      <c r="L753" s="18">
        <v>15085.480000000001</v>
      </c>
      <c r="M753" s="18"/>
      <c r="N753" s="18"/>
      <c r="O753" s="18"/>
      <c r="P753" s="18"/>
      <c r="Q753" s="18"/>
      <c r="R753" s="18"/>
      <c r="S753" s="18">
        <v>15085.480000000001</v>
      </c>
      <c r="T753" s="18"/>
      <c r="U753" s="18"/>
      <c r="V753" s="18"/>
      <c r="W753" s="18"/>
      <c r="X753" s="18"/>
      <c r="Y753" s="18"/>
      <c r="Z753" s="18"/>
      <c r="AA753" s="18"/>
      <c r="AB753" s="14">
        <f t="shared" si="365"/>
        <v>0</v>
      </c>
      <c r="AC753" s="14">
        <f t="shared" si="366"/>
        <v>0</v>
      </c>
      <c r="AD753" s="14">
        <f t="shared" si="367"/>
        <v>0</v>
      </c>
      <c r="AE753" s="14">
        <f t="shared" si="368"/>
        <v>0</v>
      </c>
      <c r="AF753" s="14">
        <f t="shared" si="369"/>
        <v>0</v>
      </c>
      <c r="AG753" s="14">
        <f t="shared" si="370"/>
        <v>0</v>
      </c>
      <c r="AH753" s="14">
        <f t="shared" si="371"/>
        <v>0.04</v>
      </c>
      <c r="AI753" s="14">
        <f t="shared" si="372"/>
        <v>0</v>
      </c>
      <c r="AJ753" s="14">
        <f t="shared" si="373"/>
        <v>0</v>
      </c>
      <c r="AK753" s="14">
        <f t="shared" si="374"/>
        <v>0</v>
      </c>
      <c r="AL753" s="14">
        <f t="shared" si="375"/>
        <v>0</v>
      </c>
      <c r="AM753" s="14">
        <f t="shared" si="376"/>
        <v>0</v>
      </c>
      <c r="AN753" s="14">
        <f t="shared" si="377"/>
        <v>0</v>
      </c>
      <c r="AO753" s="14">
        <f t="shared" si="378"/>
        <v>0</v>
      </c>
      <c r="AP753" s="14">
        <f t="shared" si="379"/>
        <v>0</v>
      </c>
      <c r="AQ753" s="43">
        <f t="shared" si="383"/>
        <v>0.04</v>
      </c>
      <c r="AR753" s="27">
        <f t="shared" si="384"/>
        <v>0</v>
      </c>
      <c r="AS753" s="46">
        <f>SUM(AH753:AM753)*(K753+AR753)</f>
        <v>15085.4792</v>
      </c>
      <c r="AT753" s="27">
        <f t="shared" si="386"/>
        <v>0</v>
      </c>
      <c r="AU753" s="30">
        <f>K753*$AU$2</f>
        <v>22628.218799999999</v>
      </c>
      <c r="AV753" s="30">
        <f>K753*$AV$2</f>
        <v>22628.218799999999</v>
      </c>
      <c r="AW753" s="30"/>
      <c r="AX753" s="36">
        <f t="shared" si="380"/>
        <v>22628.218799999999</v>
      </c>
      <c r="AY753" s="36">
        <f t="shared" si="381"/>
        <v>7542.739599999999</v>
      </c>
      <c r="AZ753" s="36">
        <f t="shared" si="382"/>
        <v>0</v>
      </c>
    </row>
    <row r="754" spans="1:52" ht="14.45" x14ac:dyDescent="0.3">
      <c r="A754" s="12" t="s">
        <v>837</v>
      </c>
      <c r="B754" s="12" t="s">
        <v>8</v>
      </c>
      <c r="C754" s="88" t="s">
        <v>1357</v>
      </c>
      <c r="D754" s="2" t="s">
        <v>857</v>
      </c>
      <c r="E754" s="2" t="s">
        <v>27</v>
      </c>
      <c r="F754" s="2" t="s">
        <v>16</v>
      </c>
      <c r="G754" s="2" t="s">
        <v>28</v>
      </c>
      <c r="H754" s="2" t="s">
        <v>13</v>
      </c>
      <c r="I754" s="18">
        <v>552175</v>
      </c>
      <c r="J754" s="18">
        <v>236874.16000000003</v>
      </c>
      <c r="K754" s="18">
        <v>206426.22</v>
      </c>
      <c r="L754" s="18">
        <v>30447.940000000006</v>
      </c>
      <c r="M754" s="18"/>
      <c r="N754" s="18">
        <v>25803.320000000007</v>
      </c>
      <c r="O754" s="18"/>
      <c r="P754" s="18"/>
      <c r="Q754" s="18"/>
      <c r="R754" s="18"/>
      <c r="S754" s="18"/>
      <c r="T754" s="18"/>
      <c r="U754" s="18"/>
      <c r="V754" s="18"/>
      <c r="W754" s="18"/>
      <c r="X754" s="18"/>
      <c r="Y754" s="18"/>
      <c r="Z754" s="18">
        <v>4644.62</v>
      </c>
      <c r="AA754" s="18"/>
      <c r="AB754" s="14">
        <f t="shared" si="365"/>
        <v>0</v>
      </c>
      <c r="AC754" s="14">
        <f t="shared" si="366"/>
        <v>0.125</v>
      </c>
      <c r="AD754" s="14">
        <f t="shared" si="367"/>
        <v>0</v>
      </c>
      <c r="AE754" s="14">
        <f t="shared" si="368"/>
        <v>0</v>
      </c>
      <c r="AF754" s="14">
        <f t="shared" si="369"/>
        <v>0</v>
      </c>
      <c r="AG754" s="14">
        <f t="shared" si="370"/>
        <v>0</v>
      </c>
      <c r="AH754" s="14">
        <f t="shared" si="371"/>
        <v>0</v>
      </c>
      <c r="AI754" s="14">
        <f t="shared" si="372"/>
        <v>0</v>
      </c>
      <c r="AJ754" s="14">
        <f t="shared" si="373"/>
        <v>0</v>
      </c>
      <c r="AK754" s="14">
        <f t="shared" si="374"/>
        <v>0</v>
      </c>
      <c r="AL754" s="14">
        <f t="shared" si="375"/>
        <v>0</v>
      </c>
      <c r="AM754" s="14">
        <f t="shared" si="376"/>
        <v>0</v>
      </c>
      <c r="AN754" s="14">
        <f t="shared" si="377"/>
        <v>0</v>
      </c>
      <c r="AO754" s="14">
        <f t="shared" si="378"/>
        <v>0.02</v>
      </c>
      <c r="AP754" s="14">
        <f t="shared" si="379"/>
        <v>0</v>
      </c>
      <c r="AQ754" s="43">
        <f t="shared" si="383"/>
        <v>0.14499999999999999</v>
      </c>
      <c r="AR754" s="27">
        <f t="shared" si="384"/>
        <v>25803.2775</v>
      </c>
      <c r="AS754" s="27">
        <f t="shared" si="385"/>
        <v>0</v>
      </c>
      <c r="AT754" s="44">
        <f>(SUM(AN754:AP754))*(K754+AR754)</f>
        <v>4644.5899500000005</v>
      </c>
      <c r="AU754" s="30"/>
      <c r="AV754" s="30"/>
      <c r="AW754" s="30">
        <f>K754*$AU$1</f>
        <v>24771.146399999998</v>
      </c>
      <c r="AX754" s="36">
        <f t="shared" si="380"/>
        <v>-25803.2775</v>
      </c>
      <c r="AY754" s="36">
        <f t="shared" si="381"/>
        <v>0</v>
      </c>
      <c r="AZ754" s="36">
        <f t="shared" si="382"/>
        <v>20126.556449999996</v>
      </c>
    </row>
    <row r="755" spans="1:52" ht="14.45" x14ac:dyDescent="0.3">
      <c r="A755" s="12" t="s">
        <v>837</v>
      </c>
      <c r="B755" s="12" t="s">
        <v>8</v>
      </c>
      <c r="C755" s="88" t="s">
        <v>1357</v>
      </c>
      <c r="D755" s="2" t="s">
        <v>857</v>
      </c>
      <c r="E755" s="2" t="s">
        <v>820</v>
      </c>
      <c r="F755" s="2" t="s">
        <v>11</v>
      </c>
      <c r="G755" s="2" t="s">
        <v>12</v>
      </c>
      <c r="H755" s="2" t="s">
        <v>13</v>
      </c>
      <c r="I755" s="18">
        <v>154050</v>
      </c>
      <c r="J755" s="18">
        <v>66303.12</v>
      </c>
      <c r="K755" s="18">
        <v>63753</v>
      </c>
      <c r="L755" s="18">
        <v>2550.12</v>
      </c>
      <c r="M755" s="18"/>
      <c r="N755" s="18"/>
      <c r="O755" s="18"/>
      <c r="P755" s="18"/>
      <c r="Q755" s="18"/>
      <c r="R755" s="18"/>
      <c r="S755" s="18">
        <v>2550.12</v>
      </c>
      <c r="T755" s="18"/>
      <c r="U755" s="18"/>
      <c r="V755" s="18"/>
      <c r="W755" s="18"/>
      <c r="X755" s="18"/>
      <c r="Y755" s="18"/>
      <c r="Z755" s="18"/>
      <c r="AA755" s="18"/>
      <c r="AB755" s="14">
        <f t="shared" si="365"/>
        <v>0</v>
      </c>
      <c r="AC755" s="14">
        <f t="shared" si="366"/>
        <v>0</v>
      </c>
      <c r="AD755" s="14">
        <f t="shared" si="367"/>
        <v>0</v>
      </c>
      <c r="AE755" s="14">
        <f t="shared" si="368"/>
        <v>0</v>
      </c>
      <c r="AF755" s="14">
        <f t="shared" si="369"/>
        <v>0</v>
      </c>
      <c r="AG755" s="14">
        <f t="shared" si="370"/>
        <v>0</v>
      </c>
      <c r="AH755" s="14">
        <f t="shared" si="371"/>
        <v>0.04</v>
      </c>
      <c r="AI755" s="14">
        <f t="shared" si="372"/>
        <v>0</v>
      </c>
      <c r="AJ755" s="14">
        <f t="shared" si="373"/>
        <v>0</v>
      </c>
      <c r="AK755" s="14">
        <f t="shared" si="374"/>
        <v>0</v>
      </c>
      <c r="AL755" s="14">
        <f t="shared" si="375"/>
        <v>0</v>
      </c>
      <c r="AM755" s="14">
        <f t="shared" si="376"/>
        <v>0</v>
      </c>
      <c r="AN755" s="14">
        <f t="shared" si="377"/>
        <v>0</v>
      </c>
      <c r="AO755" s="14">
        <f t="shared" si="378"/>
        <v>0</v>
      </c>
      <c r="AP755" s="14">
        <f t="shared" si="379"/>
        <v>0</v>
      </c>
      <c r="AQ755" s="43">
        <f t="shared" si="383"/>
        <v>0.04</v>
      </c>
      <c r="AR755" s="27">
        <f t="shared" si="384"/>
        <v>0</v>
      </c>
      <c r="AS755" s="46">
        <f>SUM(AH755:AM755)*(K755+AR755)</f>
        <v>2550.12</v>
      </c>
      <c r="AT755" s="27">
        <f t="shared" si="386"/>
        <v>0</v>
      </c>
      <c r="AU755" s="30">
        <f>K755*$AU$2</f>
        <v>3825.18</v>
      </c>
      <c r="AV755" s="30">
        <f>K755*$AV$2</f>
        <v>3825.18</v>
      </c>
      <c r="AW755" s="30"/>
      <c r="AX755" s="36">
        <f t="shared" si="380"/>
        <v>3825.18</v>
      </c>
      <c r="AY755" s="36">
        <f t="shared" si="381"/>
        <v>1275.06</v>
      </c>
      <c r="AZ755" s="36">
        <f t="shared" si="382"/>
        <v>0</v>
      </c>
    </row>
    <row r="756" spans="1:52" ht="14.45" x14ac:dyDescent="0.3">
      <c r="A756" s="12" t="s">
        <v>837</v>
      </c>
      <c r="B756" s="12" t="s">
        <v>8</v>
      </c>
      <c r="C756" s="88" t="s">
        <v>1357</v>
      </c>
      <c r="D756" s="2" t="s">
        <v>858</v>
      </c>
      <c r="E756" s="2" t="s">
        <v>27</v>
      </c>
      <c r="F756" s="2" t="s">
        <v>16</v>
      </c>
      <c r="G756" s="2" t="s">
        <v>28</v>
      </c>
      <c r="H756" s="2" t="s">
        <v>13</v>
      </c>
      <c r="I756" s="18">
        <v>375570</v>
      </c>
      <c r="J756" s="18">
        <v>125161.99000000003</v>
      </c>
      <c r="K756" s="18">
        <v>109073.60000000002</v>
      </c>
      <c r="L756" s="18">
        <v>16088.389999999996</v>
      </c>
      <c r="M756" s="18"/>
      <c r="N756" s="18">
        <v>13634.22</v>
      </c>
      <c r="O756" s="18"/>
      <c r="P756" s="18"/>
      <c r="Q756" s="18"/>
      <c r="R756" s="18"/>
      <c r="S756" s="18"/>
      <c r="T756" s="18"/>
      <c r="U756" s="18"/>
      <c r="V756" s="18"/>
      <c r="W756" s="18"/>
      <c r="X756" s="18"/>
      <c r="Y756" s="18"/>
      <c r="Z756" s="18">
        <v>2454.1700000000005</v>
      </c>
      <c r="AA756" s="18"/>
      <c r="AB756" s="14">
        <f t="shared" si="365"/>
        <v>0</v>
      </c>
      <c r="AC756" s="14">
        <f t="shared" si="366"/>
        <v>0.125</v>
      </c>
      <c r="AD756" s="14">
        <f t="shared" si="367"/>
        <v>0</v>
      </c>
      <c r="AE756" s="14">
        <f t="shared" si="368"/>
        <v>0</v>
      </c>
      <c r="AF756" s="14">
        <f t="shared" si="369"/>
        <v>0</v>
      </c>
      <c r="AG756" s="14">
        <f t="shared" si="370"/>
        <v>0</v>
      </c>
      <c r="AH756" s="14">
        <f t="shared" si="371"/>
        <v>0</v>
      </c>
      <c r="AI756" s="14">
        <f t="shared" si="372"/>
        <v>0</v>
      </c>
      <c r="AJ756" s="14">
        <f t="shared" si="373"/>
        <v>0</v>
      </c>
      <c r="AK756" s="14">
        <f t="shared" si="374"/>
        <v>0</v>
      </c>
      <c r="AL756" s="14">
        <f t="shared" si="375"/>
        <v>0</v>
      </c>
      <c r="AM756" s="14">
        <f t="shared" si="376"/>
        <v>0</v>
      </c>
      <c r="AN756" s="14">
        <f t="shared" si="377"/>
        <v>0</v>
      </c>
      <c r="AO756" s="14">
        <f t="shared" si="378"/>
        <v>0.02</v>
      </c>
      <c r="AP756" s="14">
        <f t="shared" si="379"/>
        <v>0</v>
      </c>
      <c r="AQ756" s="43">
        <f t="shared" si="383"/>
        <v>0.14499999999999999</v>
      </c>
      <c r="AR756" s="27">
        <f t="shared" si="384"/>
        <v>13634.200000000003</v>
      </c>
      <c r="AS756" s="27">
        <f t="shared" si="385"/>
        <v>0</v>
      </c>
      <c r="AT756" s="44">
        <f>(SUM(AN756:AP756))*(K756+AR756)</f>
        <v>2454.1560000000004</v>
      </c>
      <c r="AU756" s="30"/>
      <c r="AV756" s="30"/>
      <c r="AW756" s="30">
        <f>K756*$AU$1</f>
        <v>13088.832000000002</v>
      </c>
      <c r="AX756" s="36">
        <f t="shared" si="380"/>
        <v>-13634.200000000003</v>
      </c>
      <c r="AY756" s="36">
        <f t="shared" si="381"/>
        <v>0</v>
      </c>
      <c r="AZ756" s="36">
        <f t="shared" si="382"/>
        <v>10634.676000000001</v>
      </c>
    </row>
    <row r="757" spans="1:52" ht="14.45" x14ac:dyDescent="0.3">
      <c r="A757" s="12" t="s">
        <v>837</v>
      </c>
      <c r="B757" s="12" t="s">
        <v>8</v>
      </c>
      <c r="C757" s="88" t="s">
        <v>1357</v>
      </c>
      <c r="D757" s="2" t="s">
        <v>858</v>
      </c>
      <c r="E757" s="2" t="s">
        <v>820</v>
      </c>
      <c r="F757" s="2" t="s">
        <v>11</v>
      </c>
      <c r="G757" s="2" t="s">
        <v>12</v>
      </c>
      <c r="H757" s="2" t="s">
        <v>13</v>
      </c>
      <c r="I757" s="18">
        <v>60190</v>
      </c>
      <c r="J757" s="18">
        <v>19886.78</v>
      </c>
      <c r="K757" s="18">
        <v>19121.900000000001</v>
      </c>
      <c r="L757" s="18">
        <v>764.87999999999988</v>
      </c>
      <c r="M757" s="18"/>
      <c r="N757" s="18"/>
      <c r="O757" s="18"/>
      <c r="P757" s="18"/>
      <c r="Q757" s="18"/>
      <c r="R757" s="18"/>
      <c r="S757" s="18">
        <v>764.87999999999988</v>
      </c>
      <c r="T757" s="18"/>
      <c r="U757" s="18"/>
      <c r="V757" s="18"/>
      <c r="W757" s="18"/>
      <c r="X757" s="18"/>
      <c r="Y757" s="18"/>
      <c r="Z757" s="18"/>
      <c r="AA757" s="18"/>
      <c r="AB757" s="14">
        <f t="shared" si="365"/>
        <v>0</v>
      </c>
      <c r="AC757" s="14">
        <f t="shared" si="366"/>
        <v>0</v>
      </c>
      <c r="AD757" s="14">
        <f t="shared" si="367"/>
        <v>0</v>
      </c>
      <c r="AE757" s="14">
        <f t="shared" si="368"/>
        <v>0</v>
      </c>
      <c r="AF757" s="14">
        <f t="shared" si="369"/>
        <v>0</v>
      </c>
      <c r="AG757" s="14">
        <f t="shared" si="370"/>
        <v>0</v>
      </c>
      <c r="AH757" s="14">
        <f t="shared" si="371"/>
        <v>0.04</v>
      </c>
      <c r="AI757" s="14">
        <f t="shared" si="372"/>
        <v>0</v>
      </c>
      <c r="AJ757" s="14">
        <f t="shared" si="373"/>
        <v>0</v>
      </c>
      <c r="AK757" s="14">
        <f t="shared" si="374"/>
        <v>0</v>
      </c>
      <c r="AL757" s="14">
        <f t="shared" si="375"/>
        <v>0</v>
      </c>
      <c r="AM757" s="14">
        <f t="shared" si="376"/>
        <v>0</v>
      </c>
      <c r="AN757" s="14">
        <f t="shared" si="377"/>
        <v>0</v>
      </c>
      <c r="AO757" s="14">
        <f t="shared" si="378"/>
        <v>0</v>
      </c>
      <c r="AP757" s="14">
        <f t="shared" si="379"/>
        <v>0</v>
      </c>
      <c r="AQ757" s="43">
        <f t="shared" si="383"/>
        <v>0.04</v>
      </c>
      <c r="AR757" s="27">
        <f t="shared" si="384"/>
        <v>0</v>
      </c>
      <c r="AS757" s="46">
        <f>SUM(AH757:AM757)*(K757+AR757)</f>
        <v>764.87600000000009</v>
      </c>
      <c r="AT757" s="27">
        <f t="shared" si="386"/>
        <v>0</v>
      </c>
      <c r="AU757" s="30">
        <f>K757*$AU$2</f>
        <v>1147.3140000000001</v>
      </c>
      <c r="AV757" s="30">
        <f>K757*$AV$2</f>
        <v>1147.3140000000001</v>
      </c>
      <c r="AW757" s="30"/>
      <c r="AX757" s="36">
        <f t="shared" si="380"/>
        <v>1147.3140000000001</v>
      </c>
      <c r="AY757" s="36">
        <f t="shared" si="381"/>
        <v>382.43799999999999</v>
      </c>
      <c r="AZ757" s="36">
        <f t="shared" si="382"/>
        <v>0</v>
      </c>
    </row>
    <row r="758" spans="1:52" ht="14.45" x14ac:dyDescent="0.3">
      <c r="A758" s="12" t="s">
        <v>837</v>
      </c>
      <c r="B758" s="12" t="s">
        <v>8</v>
      </c>
      <c r="C758" s="88" t="s">
        <v>1357</v>
      </c>
      <c r="D758" s="2" t="s">
        <v>859</v>
      </c>
      <c r="E758" s="2" t="s">
        <v>27</v>
      </c>
      <c r="F758" s="2" t="s">
        <v>16</v>
      </c>
      <c r="G758" s="2" t="s">
        <v>28</v>
      </c>
      <c r="H758" s="2" t="s">
        <v>13</v>
      </c>
      <c r="I758" s="18">
        <v>65000</v>
      </c>
      <c r="J758" s="18">
        <v>21687.690000000002</v>
      </c>
      <c r="K758" s="18">
        <v>18899.95</v>
      </c>
      <c r="L758" s="18">
        <v>2787.74</v>
      </c>
      <c r="M758" s="18"/>
      <c r="N758" s="18">
        <v>2362.4899999999998</v>
      </c>
      <c r="O758" s="18"/>
      <c r="P758" s="18"/>
      <c r="Q758" s="18"/>
      <c r="R758" s="18"/>
      <c r="S758" s="18"/>
      <c r="T758" s="18"/>
      <c r="U758" s="18"/>
      <c r="V758" s="18"/>
      <c r="W758" s="18"/>
      <c r="X758" s="18"/>
      <c r="Y758" s="18"/>
      <c r="Z758" s="18">
        <v>425.25</v>
      </c>
      <c r="AA758" s="18"/>
      <c r="AB758" s="14">
        <f t="shared" si="365"/>
        <v>0</v>
      </c>
      <c r="AC758" s="14">
        <f t="shared" si="366"/>
        <v>0.125</v>
      </c>
      <c r="AD758" s="14">
        <f t="shared" si="367"/>
        <v>0</v>
      </c>
      <c r="AE758" s="14">
        <f t="shared" si="368"/>
        <v>0</v>
      </c>
      <c r="AF758" s="14">
        <f t="shared" si="369"/>
        <v>0</v>
      </c>
      <c r="AG758" s="14">
        <f t="shared" si="370"/>
        <v>0</v>
      </c>
      <c r="AH758" s="14">
        <f t="shared" si="371"/>
        <v>0</v>
      </c>
      <c r="AI758" s="14">
        <f t="shared" si="372"/>
        <v>0</v>
      </c>
      <c r="AJ758" s="14">
        <f t="shared" si="373"/>
        <v>0</v>
      </c>
      <c r="AK758" s="14">
        <f t="shared" si="374"/>
        <v>0</v>
      </c>
      <c r="AL758" s="14">
        <f t="shared" si="375"/>
        <v>0</v>
      </c>
      <c r="AM758" s="14">
        <f t="shared" si="376"/>
        <v>0</v>
      </c>
      <c r="AN758" s="14">
        <f t="shared" si="377"/>
        <v>0</v>
      </c>
      <c r="AO758" s="14">
        <f t="shared" si="378"/>
        <v>0.02</v>
      </c>
      <c r="AP758" s="14">
        <f t="shared" si="379"/>
        <v>0</v>
      </c>
      <c r="AQ758" s="43">
        <f t="shared" si="383"/>
        <v>0.14499999999999999</v>
      </c>
      <c r="AR758" s="27">
        <f t="shared" si="384"/>
        <v>2362.4937500000001</v>
      </c>
      <c r="AS758" s="27">
        <f t="shared" si="385"/>
        <v>0</v>
      </c>
      <c r="AT758" s="44">
        <f t="shared" ref="AT758:AT759" si="400">(SUM(AN758:AP758))*(K758+AR758)</f>
        <v>425.24887500000006</v>
      </c>
      <c r="AU758" s="30"/>
      <c r="AV758" s="30"/>
      <c r="AW758" s="30">
        <f t="shared" ref="AW758:AW759" si="401">K758*$AU$1</f>
        <v>2267.9940000000001</v>
      </c>
      <c r="AX758" s="36">
        <f t="shared" si="380"/>
        <v>-2362.4937500000001</v>
      </c>
      <c r="AY758" s="36">
        <f t="shared" si="381"/>
        <v>0</v>
      </c>
      <c r="AZ758" s="36">
        <f t="shared" si="382"/>
        <v>1842.7451250000001</v>
      </c>
    </row>
    <row r="759" spans="1:52" ht="14.45" x14ac:dyDescent="0.3">
      <c r="A759" s="12" t="s">
        <v>837</v>
      </c>
      <c r="B759" s="12" t="s">
        <v>8</v>
      </c>
      <c r="C759" s="88" t="s">
        <v>1357</v>
      </c>
      <c r="D759" s="2" t="s">
        <v>860</v>
      </c>
      <c r="E759" s="2" t="s">
        <v>27</v>
      </c>
      <c r="F759" s="2" t="s">
        <v>16</v>
      </c>
      <c r="G759" s="2" t="s">
        <v>28</v>
      </c>
      <c r="H759" s="2" t="s">
        <v>13</v>
      </c>
      <c r="I759" s="18">
        <v>700570</v>
      </c>
      <c r="J759" s="18">
        <v>232919.59999999995</v>
      </c>
      <c r="K759" s="18">
        <v>202979.98</v>
      </c>
      <c r="L759" s="18">
        <v>29939.619999999992</v>
      </c>
      <c r="M759" s="18"/>
      <c r="N759" s="18">
        <v>25372.540000000005</v>
      </c>
      <c r="O759" s="18"/>
      <c r="P759" s="18"/>
      <c r="Q759" s="18"/>
      <c r="R759" s="18"/>
      <c r="S759" s="18"/>
      <c r="T759" s="18"/>
      <c r="U759" s="18"/>
      <c r="V759" s="18"/>
      <c r="W759" s="18"/>
      <c r="X759" s="18"/>
      <c r="Y759" s="18"/>
      <c r="Z759" s="18">
        <v>4567.0800000000017</v>
      </c>
      <c r="AA759" s="18"/>
      <c r="AB759" s="14">
        <f t="shared" si="365"/>
        <v>0</v>
      </c>
      <c r="AC759" s="14">
        <f t="shared" si="366"/>
        <v>0.125</v>
      </c>
      <c r="AD759" s="14">
        <f t="shared" si="367"/>
        <v>0</v>
      </c>
      <c r="AE759" s="14">
        <f t="shared" si="368"/>
        <v>0</v>
      </c>
      <c r="AF759" s="14">
        <f t="shared" si="369"/>
        <v>0</v>
      </c>
      <c r="AG759" s="14">
        <f t="shared" si="370"/>
        <v>0</v>
      </c>
      <c r="AH759" s="14">
        <f t="shared" si="371"/>
        <v>0</v>
      </c>
      <c r="AI759" s="14">
        <f t="shared" si="372"/>
        <v>0</v>
      </c>
      <c r="AJ759" s="14">
        <f t="shared" si="373"/>
        <v>0</v>
      </c>
      <c r="AK759" s="14">
        <f t="shared" si="374"/>
        <v>0</v>
      </c>
      <c r="AL759" s="14">
        <f t="shared" si="375"/>
        <v>0</v>
      </c>
      <c r="AM759" s="14">
        <f t="shared" si="376"/>
        <v>0</v>
      </c>
      <c r="AN759" s="14">
        <f t="shared" si="377"/>
        <v>0</v>
      </c>
      <c r="AO759" s="14">
        <f t="shared" si="378"/>
        <v>0.02</v>
      </c>
      <c r="AP759" s="14">
        <f t="shared" si="379"/>
        <v>0</v>
      </c>
      <c r="AQ759" s="43">
        <f t="shared" si="383"/>
        <v>0.14499999999999999</v>
      </c>
      <c r="AR759" s="27">
        <f t="shared" si="384"/>
        <v>25372.497500000001</v>
      </c>
      <c r="AS759" s="27">
        <f t="shared" si="385"/>
        <v>0</v>
      </c>
      <c r="AT759" s="44">
        <f t="shared" si="400"/>
        <v>4567.0495500000006</v>
      </c>
      <c r="AU759" s="30"/>
      <c r="AV759" s="30"/>
      <c r="AW759" s="30">
        <f t="shared" si="401"/>
        <v>24357.597600000001</v>
      </c>
      <c r="AX759" s="36">
        <f t="shared" si="380"/>
        <v>-25372.497500000001</v>
      </c>
      <c r="AY759" s="36">
        <f t="shared" si="381"/>
        <v>0</v>
      </c>
      <c r="AZ759" s="36">
        <f t="shared" si="382"/>
        <v>19790.548050000001</v>
      </c>
    </row>
    <row r="760" spans="1:52" ht="14.45" x14ac:dyDescent="0.3">
      <c r="A760" s="12" t="s">
        <v>837</v>
      </c>
      <c r="B760" s="12" t="s">
        <v>8</v>
      </c>
      <c r="C760" s="88" t="s">
        <v>1357</v>
      </c>
      <c r="D760" s="2" t="s">
        <v>860</v>
      </c>
      <c r="E760" s="2" t="s">
        <v>820</v>
      </c>
      <c r="F760" s="2" t="s">
        <v>11</v>
      </c>
      <c r="G760" s="2" t="s">
        <v>12</v>
      </c>
      <c r="H760" s="2" t="s">
        <v>13</v>
      </c>
      <c r="I760" s="18">
        <v>47320</v>
      </c>
      <c r="J760" s="18">
        <v>15634.529999999999</v>
      </c>
      <c r="K760" s="18">
        <v>15033.2</v>
      </c>
      <c r="L760" s="18">
        <v>601.32999999999993</v>
      </c>
      <c r="M760" s="18"/>
      <c r="N760" s="18"/>
      <c r="O760" s="18"/>
      <c r="P760" s="18"/>
      <c r="Q760" s="18"/>
      <c r="R760" s="18"/>
      <c r="S760" s="18">
        <v>601.32999999999993</v>
      </c>
      <c r="T760" s="18"/>
      <c r="U760" s="18"/>
      <c r="V760" s="18"/>
      <c r="W760" s="18"/>
      <c r="X760" s="18"/>
      <c r="Y760" s="18"/>
      <c r="Z760" s="18"/>
      <c r="AA760" s="18"/>
      <c r="AB760" s="14">
        <f t="shared" si="365"/>
        <v>0</v>
      </c>
      <c r="AC760" s="14">
        <f t="shared" si="366"/>
        <v>0</v>
      </c>
      <c r="AD760" s="14">
        <f t="shared" si="367"/>
        <v>0</v>
      </c>
      <c r="AE760" s="14">
        <f t="shared" si="368"/>
        <v>0</v>
      </c>
      <c r="AF760" s="14">
        <f t="shared" si="369"/>
        <v>0</v>
      </c>
      <c r="AG760" s="14">
        <f t="shared" si="370"/>
        <v>0</v>
      </c>
      <c r="AH760" s="14">
        <f t="shared" si="371"/>
        <v>0.04</v>
      </c>
      <c r="AI760" s="14">
        <f t="shared" si="372"/>
        <v>0</v>
      </c>
      <c r="AJ760" s="14">
        <f t="shared" si="373"/>
        <v>0</v>
      </c>
      <c r="AK760" s="14">
        <f t="shared" si="374"/>
        <v>0</v>
      </c>
      <c r="AL760" s="14">
        <f t="shared" si="375"/>
        <v>0</v>
      </c>
      <c r="AM760" s="14">
        <f t="shared" si="376"/>
        <v>0</v>
      </c>
      <c r="AN760" s="14">
        <f t="shared" si="377"/>
        <v>0</v>
      </c>
      <c r="AO760" s="14">
        <f t="shared" si="378"/>
        <v>0</v>
      </c>
      <c r="AP760" s="14">
        <f t="shared" si="379"/>
        <v>0</v>
      </c>
      <c r="AQ760" s="43">
        <f t="shared" si="383"/>
        <v>0.04</v>
      </c>
      <c r="AR760" s="27">
        <f t="shared" si="384"/>
        <v>0</v>
      </c>
      <c r="AS760" s="46">
        <f>SUM(AH760:AM760)*(K760+AR760)</f>
        <v>601.32800000000009</v>
      </c>
      <c r="AT760" s="27">
        <f t="shared" si="386"/>
        <v>0</v>
      </c>
      <c r="AU760" s="30">
        <f>K760*$AU$2</f>
        <v>901.99199999999996</v>
      </c>
      <c r="AV760" s="30">
        <f>K760*$AV$2</f>
        <v>901.99199999999996</v>
      </c>
      <c r="AW760" s="30"/>
      <c r="AX760" s="36">
        <f t="shared" si="380"/>
        <v>901.99199999999996</v>
      </c>
      <c r="AY760" s="36">
        <f t="shared" si="381"/>
        <v>300.66399999999987</v>
      </c>
      <c r="AZ760" s="36">
        <f t="shared" si="382"/>
        <v>0</v>
      </c>
    </row>
    <row r="761" spans="1:52" ht="14.45" x14ac:dyDescent="0.3">
      <c r="A761" s="12" t="s">
        <v>837</v>
      </c>
      <c r="B761" s="12" t="s">
        <v>8</v>
      </c>
      <c r="C761" s="88" t="s">
        <v>1357</v>
      </c>
      <c r="D761" s="2" t="s">
        <v>861</v>
      </c>
      <c r="E761" s="2" t="s">
        <v>27</v>
      </c>
      <c r="F761" s="2" t="s">
        <v>16</v>
      </c>
      <c r="G761" s="2" t="s">
        <v>28</v>
      </c>
      <c r="H761" s="2" t="s">
        <v>13</v>
      </c>
      <c r="I761" s="18">
        <v>127920</v>
      </c>
      <c r="J761" s="18">
        <v>42531.270000000004</v>
      </c>
      <c r="K761" s="18">
        <v>37064.28</v>
      </c>
      <c r="L761" s="18">
        <v>5466.99</v>
      </c>
      <c r="M761" s="18"/>
      <c r="N761" s="18">
        <v>4633.04</v>
      </c>
      <c r="O761" s="18"/>
      <c r="P761" s="18"/>
      <c r="Q761" s="18"/>
      <c r="R761" s="18"/>
      <c r="S761" s="18"/>
      <c r="T761" s="18"/>
      <c r="U761" s="18"/>
      <c r="V761" s="18"/>
      <c r="W761" s="18"/>
      <c r="X761" s="18"/>
      <c r="Y761" s="18"/>
      <c r="Z761" s="18">
        <v>833.94999999999982</v>
      </c>
      <c r="AA761" s="18"/>
      <c r="AB761" s="14">
        <f t="shared" si="365"/>
        <v>0</v>
      </c>
      <c r="AC761" s="14">
        <f t="shared" si="366"/>
        <v>0.125</v>
      </c>
      <c r="AD761" s="14">
        <f t="shared" si="367"/>
        <v>0</v>
      </c>
      <c r="AE761" s="14">
        <f t="shared" si="368"/>
        <v>0</v>
      </c>
      <c r="AF761" s="14">
        <f t="shared" si="369"/>
        <v>0</v>
      </c>
      <c r="AG761" s="14">
        <f t="shared" si="370"/>
        <v>0</v>
      </c>
      <c r="AH761" s="14">
        <f t="shared" si="371"/>
        <v>0</v>
      </c>
      <c r="AI761" s="14">
        <f t="shared" si="372"/>
        <v>0</v>
      </c>
      <c r="AJ761" s="14">
        <f t="shared" si="373"/>
        <v>0</v>
      </c>
      <c r="AK761" s="14">
        <f t="shared" si="374"/>
        <v>0</v>
      </c>
      <c r="AL761" s="14">
        <f t="shared" si="375"/>
        <v>0</v>
      </c>
      <c r="AM761" s="14">
        <f t="shared" si="376"/>
        <v>0</v>
      </c>
      <c r="AN761" s="14">
        <f t="shared" si="377"/>
        <v>0</v>
      </c>
      <c r="AO761" s="14">
        <f t="shared" si="378"/>
        <v>0.02</v>
      </c>
      <c r="AP761" s="14">
        <f t="shared" si="379"/>
        <v>0</v>
      </c>
      <c r="AQ761" s="43">
        <f t="shared" si="383"/>
        <v>0.14499999999999999</v>
      </c>
      <c r="AR761" s="27">
        <f t="shared" si="384"/>
        <v>4633.0349999999999</v>
      </c>
      <c r="AS761" s="27">
        <f t="shared" si="385"/>
        <v>0</v>
      </c>
      <c r="AT761" s="44">
        <f>(SUM(AN761:AP761))*(K761+AR761)</f>
        <v>833.94630000000006</v>
      </c>
      <c r="AU761" s="30"/>
      <c r="AV761" s="30"/>
      <c r="AW761" s="30">
        <f>K761*$AU$1</f>
        <v>4447.7136</v>
      </c>
      <c r="AX761" s="36">
        <f t="shared" si="380"/>
        <v>-4633.0349999999999</v>
      </c>
      <c r="AY761" s="36">
        <f t="shared" si="381"/>
        <v>0</v>
      </c>
      <c r="AZ761" s="36">
        <f t="shared" si="382"/>
        <v>3613.7673</v>
      </c>
    </row>
    <row r="762" spans="1:52" ht="14.45" x14ac:dyDescent="0.3">
      <c r="A762" s="12" t="s">
        <v>837</v>
      </c>
      <c r="B762" s="12" t="s">
        <v>8</v>
      </c>
      <c r="C762" s="88" t="s">
        <v>1357</v>
      </c>
      <c r="D762" s="2" t="s">
        <v>861</v>
      </c>
      <c r="E762" s="2" t="s">
        <v>820</v>
      </c>
      <c r="F762" s="2" t="s">
        <v>11</v>
      </c>
      <c r="G762" s="2" t="s">
        <v>12</v>
      </c>
      <c r="H762" s="2" t="s">
        <v>13</v>
      </c>
      <c r="I762" s="18">
        <v>13000</v>
      </c>
      <c r="J762" s="18">
        <v>4295.2</v>
      </c>
      <c r="K762" s="18">
        <v>4130</v>
      </c>
      <c r="L762" s="18">
        <v>165.2</v>
      </c>
      <c r="M762" s="18"/>
      <c r="N762" s="18"/>
      <c r="O762" s="18"/>
      <c r="P762" s="18"/>
      <c r="Q762" s="18"/>
      <c r="R762" s="18"/>
      <c r="S762" s="18">
        <v>165.2</v>
      </c>
      <c r="T762" s="18"/>
      <c r="U762" s="18"/>
      <c r="V762" s="18"/>
      <c r="W762" s="18"/>
      <c r="X762" s="18"/>
      <c r="Y762" s="18"/>
      <c r="Z762" s="18"/>
      <c r="AA762" s="18"/>
      <c r="AB762" s="14">
        <f t="shared" si="365"/>
        <v>0</v>
      </c>
      <c r="AC762" s="14">
        <f t="shared" si="366"/>
        <v>0</v>
      </c>
      <c r="AD762" s="14">
        <f t="shared" si="367"/>
        <v>0</v>
      </c>
      <c r="AE762" s="14">
        <f t="shared" si="368"/>
        <v>0</v>
      </c>
      <c r="AF762" s="14">
        <f t="shared" si="369"/>
        <v>0</v>
      </c>
      <c r="AG762" s="14">
        <f t="shared" si="370"/>
        <v>0</v>
      </c>
      <c r="AH762" s="14">
        <f t="shared" si="371"/>
        <v>0.04</v>
      </c>
      <c r="AI762" s="14">
        <f t="shared" si="372"/>
        <v>0</v>
      </c>
      <c r="AJ762" s="14">
        <f t="shared" si="373"/>
        <v>0</v>
      </c>
      <c r="AK762" s="14">
        <f t="shared" si="374"/>
        <v>0</v>
      </c>
      <c r="AL762" s="14">
        <f t="shared" si="375"/>
        <v>0</v>
      </c>
      <c r="AM762" s="14">
        <f t="shared" si="376"/>
        <v>0</v>
      </c>
      <c r="AN762" s="14">
        <f t="shared" si="377"/>
        <v>0</v>
      </c>
      <c r="AO762" s="14">
        <f t="shared" si="378"/>
        <v>0</v>
      </c>
      <c r="AP762" s="14">
        <f t="shared" si="379"/>
        <v>0</v>
      </c>
      <c r="AQ762" s="43">
        <f t="shared" si="383"/>
        <v>0.04</v>
      </c>
      <c r="AR762" s="27">
        <f t="shared" si="384"/>
        <v>0</v>
      </c>
      <c r="AS762" s="46">
        <f>SUM(AH762:AM762)*(K762+AR762)</f>
        <v>165.20000000000002</v>
      </c>
      <c r="AT762" s="27">
        <f t="shared" si="386"/>
        <v>0</v>
      </c>
      <c r="AU762" s="30">
        <f>K762*$AU$2</f>
        <v>247.79999999999998</v>
      </c>
      <c r="AV762" s="30">
        <f>K762*$AV$2</f>
        <v>247.79999999999998</v>
      </c>
      <c r="AW762" s="30"/>
      <c r="AX762" s="36">
        <f t="shared" si="380"/>
        <v>247.79999999999998</v>
      </c>
      <c r="AY762" s="36">
        <f t="shared" si="381"/>
        <v>82.599999999999966</v>
      </c>
      <c r="AZ762" s="36">
        <f t="shared" si="382"/>
        <v>0</v>
      </c>
    </row>
    <row r="763" spans="1:52" ht="14.45" x14ac:dyDescent="0.3">
      <c r="A763" s="12" t="s">
        <v>837</v>
      </c>
      <c r="B763" s="12" t="s">
        <v>8</v>
      </c>
      <c r="C763" s="88" t="s">
        <v>1357</v>
      </c>
      <c r="D763" s="2" t="s">
        <v>862</v>
      </c>
      <c r="E763" s="2" t="s">
        <v>27</v>
      </c>
      <c r="F763" s="2" t="s">
        <v>16</v>
      </c>
      <c r="G763" s="2" t="s">
        <v>28</v>
      </c>
      <c r="H763" s="2" t="s">
        <v>13</v>
      </c>
      <c r="I763" s="18">
        <v>64870</v>
      </c>
      <c r="J763" s="18">
        <v>21494.839999999997</v>
      </c>
      <c r="K763" s="18">
        <v>18731.88</v>
      </c>
      <c r="L763" s="18">
        <v>2762.96</v>
      </c>
      <c r="M763" s="18"/>
      <c r="N763" s="18">
        <v>2341.4899999999998</v>
      </c>
      <c r="O763" s="18"/>
      <c r="P763" s="18"/>
      <c r="Q763" s="18"/>
      <c r="R763" s="18"/>
      <c r="S763" s="18"/>
      <c r="T763" s="18"/>
      <c r="U763" s="18"/>
      <c r="V763" s="18"/>
      <c r="W763" s="18"/>
      <c r="X763" s="18"/>
      <c r="Y763" s="18"/>
      <c r="Z763" s="18">
        <v>421.47</v>
      </c>
      <c r="AA763" s="18"/>
      <c r="AB763" s="14">
        <f t="shared" si="365"/>
        <v>0</v>
      </c>
      <c r="AC763" s="14">
        <f t="shared" si="366"/>
        <v>0.125</v>
      </c>
      <c r="AD763" s="14">
        <f t="shared" si="367"/>
        <v>0</v>
      </c>
      <c r="AE763" s="14">
        <f t="shared" si="368"/>
        <v>0</v>
      </c>
      <c r="AF763" s="14">
        <f t="shared" si="369"/>
        <v>0</v>
      </c>
      <c r="AG763" s="14">
        <f t="shared" si="370"/>
        <v>0</v>
      </c>
      <c r="AH763" s="14">
        <f t="shared" si="371"/>
        <v>0</v>
      </c>
      <c r="AI763" s="14">
        <f t="shared" si="372"/>
        <v>0</v>
      </c>
      <c r="AJ763" s="14">
        <f t="shared" si="373"/>
        <v>0</v>
      </c>
      <c r="AK763" s="14">
        <f t="shared" si="374"/>
        <v>0</v>
      </c>
      <c r="AL763" s="14">
        <f t="shared" si="375"/>
        <v>0</v>
      </c>
      <c r="AM763" s="14">
        <f t="shared" si="376"/>
        <v>0</v>
      </c>
      <c r="AN763" s="14">
        <f t="shared" si="377"/>
        <v>0</v>
      </c>
      <c r="AO763" s="14">
        <f t="shared" si="378"/>
        <v>0.02</v>
      </c>
      <c r="AP763" s="14">
        <f t="shared" si="379"/>
        <v>0</v>
      </c>
      <c r="AQ763" s="43">
        <f t="shared" si="383"/>
        <v>0.14499999999999999</v>
      </c>
      <c r="AR763" s="27">
        <f t="shared" si="384"/>
        <v>2341.4850000000001</v>
      </c>
      <c r="AS763" s="27">
        <f t="shared" si="385"/>
        <v>0</v>
      </c>
      <c r="AT763" s="44">
        <f>(SUM(AN763:AP763))*(K763+AR763)</f>
        <v>421.46730000000002</v>
      </c>
      <c r="AU763" s="30"/>
      <c r="AV763" s="30"/>
      <c r="AW763" s="30">
        <f>K763*$AU$1</f>
        <v>2247.8256000000001</v>
      </c>
      <c r="AX763" s="36">
        <f t="shared" si="380"/>
        <v>-2341.4850000000001</v>
      </c>
      <c r="AY763" s="36">
        <f t="shared" si="381"/>
        <v>0</v>
      </c>
      <c r="AZ763" s="36">
        <f t="shared" si="382"/>
        <v>1826.3583000000001</v>
      </c>
    </row>
    <row r="764" spans="1:52" ht="14.45" x14ac:dyDescent="0.3">
      <c r="A764" s="12" t="s">
        <v>837</v>
      </c>
      <c r="B764" s="12" t="s">
        <v>8</v>
      </c>
      <c r="C764" s="88" t="s">
        <v>1357</v>
      </c>
      <c r="D764" s="2" t="s">
        <v>862</v>
      </c>
      <c r="E764" s="2" t="s">
        <v>820</v>
      </c>
      <c r="F764" s="2" t="s">
        <v>11</v>
      </c>
      <c r="G764" s="2" t="s">
        <v>12</v>
      </c>
      <c r="H764" s="2" t="s">
        <v>13</v>
      </c>
      <c r="I764" s="18">
        <v>26000</v>
      </c>
      <c r="J764" s="18">
        <v>8590.4</v>
      </c>
      <c r="K764" s="18">
        <v>8260</v>
      </c>
      <c r="L764" s="18">
        <v>330.4</v>
      </c>
      <c r="M764" s="18"/>
      <c r="N764" s="18"/>
      <c r="O764" s="18"/>
      <c r="P764" s="18"/>
      <c r="Q764" s="18"/>
      <c r="R764" s="18"/>
      <c r="S764" s="18">
        <v>330.4</v>
      </c>
      <c r="T764" s="18"/>
      <c r="U764" s="18"/>
      <c r="V764" s="18"/>
      <c r="W764" s="18"/>
      <c r="X764" s="18"/>
      <c r="Y764" s="18"/>
      <c r="Z764" s="18"/>
      <c r="AA764" s="18"/>
      <c r="AB764" s="14">
        <f t="shared" si="365"/>
        <v>0</v>
      </c>
      <c r="AC764" s="14">
        <f t="shared" si="366"/>
        <v>0</v>
      </c>
      <c r="AD764" s="14">
        <f t="shared" si="367"/>
        <v>0</v>
      </c>
      <c r="AE764" s="14">
        <f t="shared" si="368"/>
        <v>0</v>
      </c>
      <c r="AF764" s="14">
        <f t="shared" si="369"/>
        <v>0</v>
      </c>
      <c r="AG764" s="14">
        <f t="shared" si="370"/>
        <v>0</v>
      </c>
      <c r="AH764" s="14">
        <f t="shared" si="371"/>
        <v>0.04</v>
      </c>
      <c r="AI764" s="14">
        <f t="shared" si="372"/>
        <v>0</v>
      </c>
      <c r="AJ764" s="14">
        <f t="shared" si="373"/>
        <v>0</v>
      </c>
      <c r="AK764" s="14">
        <f t="shared" si="374"/>
        <v>0</v>
      </c>
      <c r="AL764" s="14">
        <f t="shared" si="375"/>
        <v>0</v>
      </c>
      <c r="AM764" s="14">
        <f t="shared" si="376"/>
        <v>0</v>
      </c>
      <c r="AN764" s="14">
        <f t="shared" si="377"/>
        <v>0</v>
      </c>
      <c r="AO764" s="14">
        <f t="shared" si="378"/>
        <v>0</v>
      </c>
      <c r="AP764" s="14">
        <f t="shared" si="379"/>
        <v>0</v>
      </c>
      <c r="AQ764" s="43">
        <f t="shared" si="383"/>
        <v>0.04</v>
      </c>
      <c r="AR764" s="27">
        <f t="shared" si="384"/>
        <v>0</v>
      </c>
      <c r="AS764" s="46">
        <f t="shared" ref="AS764:AS773" si="402">SUM(AH764:AM764)*(K764+AR764)</f>
        <v>330.40000000000003</v>
      </c>
      <c r="AT764" s="27">
        <f t="shared" si="386"/>
        <v>0</v>
      </c>
      <c r="AU764" s="30">
        <f t="shared" ref="AU764:AU773" si="403">K764*$AU$2</f>
        <v>495.59999999999997</v>
      </c>
      <c r="AV764" s="30">
        <f t="shared" ref="AV764:AV773" si="404">K764*$AV$2</f>
        <v>495.59999999999997</v>
      </c>
      <c r="AW764" s="30"/>
      <c r="AX764" s="36">
        <f t="shared" si="380"/>
        <v>495.59999999999997</v>
      </c>
      <c r="AY764" s="36">
        <f t="shared" si="381"/>
        <v>165.19999999999993</v>
      </c>
      <c r="AZ764" s="36">
        <f t="shared" si="382"/>
        <v>0</v>
      </c>
    </row>
    <row r="765" spans="1:52" ht="14.45" x14ac:dyDescent="0.3">
      <c r="A765" s="12" t="s">
        <v>837</v>
      </c>
      <c r="B765" s="12" t="s">
        <v>8</v>
      </c>
      <c r="C765" s="5" t="s">
        <v>1360</v>
      </c>
      <c r="D765" s="2" t="s">
        <v>863</v>
      </c>
      <c r="E765" s="2" t="s">
        <v>78</v>
      </c>
      <c r="F765" s="2" t="s">
        <v>11</v>
      </c>
      <c r="G765" s="2" t="s">
        <v>12</v>
      </c>
      <c r="H765" s="2" t="s">
        <v>13</v>
      </c>
      <c r="I765" s="18">
        <v>2789.8</v>
      </c>
      <c r="J765" s="18">
        <v>574100.86</v>
      </c>
      <c r="K765" s="18">
        <v>552020.05999999994</v>
      </c>
      <c r="L765" s="18">
        <v>22080.799999999996</v>
      </c>
      <c r="M765" s="18"/>
      <c r="N765" s="18"/>
      <c r="O765" s="18"/>
      <c r="P765" s="18"/>
      <c r="Q765" s="18"/>
      <c r="R765" s="18"/>
      <c r="S765" s="18">
        <v>22080.799999999996</v>
      </c>
      <c r="T765" s="18"/>
      <c r="U765" s="18"/>
      <c r="V765" s="18"/>
      <c r="W765" s="18"/>
      <c r="X765" s="18"/>
      <c r="Y765" s="18"/>
      <c r="Z765" s="18"/>
      <c r="AA765" s="18"/>
      <c r="AB765" s="14">
        <f t="shared" si="365"/>
        <v>0</v>
      </c>
      <c r="AC765" s="14">
        <f t="shared" si="366"/>
        <v>0</v>
      </c>
      <c r="AD765" s="14">
        <f t="shared" si="367"/>
        <v>0</v>
      </c>
      <c r="AE765" s="14">
        <f t="shared" si="368"/>
        <v>0</v>
      </c>
      <c r="AF765" s="14">
        <f t="shared" si="369"/>
        <v>0</v>
      </c>
      <c r="AG765" s="14">
        <f t="shared" si="370"/>
        <v>0</v>
      </c>
      <c r="AH765" s="14">
        <f t="shared" si="371"/>
        <v>0.04</v>
      </c>
      <c r="AI765" s="14">
        <f t="shared" si="372"/>
        <v>0</v>
      </c>
      <c r="AJ765" s="14">
        <f t="shared" si="373"/>
        <v>0</v>
      </c>
      <c r="AK765" s="14">
        <f t="shared" si="374"/>
        <v>0</v>
      </c>
      <c r="AL765" s="14">
        <f t="shared" si="375"/>
        <v>0</v>
      </c>
      <c r="AM765" s="14">
        <f t="shared" si="376"/>
        <v>0</v>
      </c>
      <c r="AN765" s="14">
        <f t="shared" si="377"/>
        <v>0</v>
      </c>
      <c r="AO765" s="14">
        <f t="shared" si="378"/>
        <v>0</v>
      </c>
      <c r="AP765" s="14">
        <f t="shared" si="379"/>
        <v>0</v>
      </c>
      <c r="AQ765" s="43">
        <f t="shared" si="383"/>
        <v>0.04</v>
      </c>
      <c r="AR765" s="27">
        <f t="shared" si="384"/>
        <v>0</v>
      </c>
      <c r="AS765" s="46">
        <f t="shared" si="402"/>
        <v>22080.802399999997</v>
      </c>
      <c r="AT765" s="27">
        <f t="shared" si="386"/>
        <v>0</v>
      </c>
      <c r="AU765" s="30">
        <f t="shared" si="403"/>
        <v>33121.203599999993</v>
      </c>
      <c r="AV765" s="30">
        <f t="shared" si="404"/>
        <v>33121.203599999993</v>
      </c>
      <c r="AW765" s="30"/>
      <c r="AX765" s="36">
        <f t="shared" si="380"/>
        <v>33121.203599999993</v>
      </c>
      <c r="AY765" s="36">
        <f t="shared" si="381"/>
        <v>11040.401199999997</v>
      </c>
      <c r="AZ765" s="36">
        <f t="shared" si="382"/>
        <v>0</v>
      </c>
    </row>
    <row r="766" spans="1:52" x14ac:dyDescent="0.25">
      <c r="A766" s="12" t="s">
        <v>837</v>
      </c>
      <c r="B766" s="12" t="s">
        <v>8</v>
      </c>
      <c r="C766" s="5" t="s">
        <v>1360</v>
      </c>
      <c r="D766" s="2" t="s">
        <v>864</v>
      </c>
      <c r="E766" s="2" t="s">
        <v>78</v>
      </c>
      <c r="F766" s="2" t="s">
        <v>11</v>
      </c>
      <c r="G766" s="2" t="s">
        <v>12</v>
      </c>
      <c r="H766" s="2" t="s">
        <v>13</v>
      </c>
      <c r="I766" s="18">
        <v>2468.6</v>
      </c>
      <c r="J766" s="18">
        <v>494205.44000000006</v>
      </c>
      <c r="K766" s="18">
        <v>475197.54000000004</v>
      </c>
      <c r="L766" s="18">
        <v>19007.899999999998</v>
      </c>
      <c r="M766" s="18"/>
      <c r="N766" s="18"/>
      <c r="O766" s="18"/>
      <c r="P766" s="18"/>
      <c r="Q766" s="18"/>
      <c r="R766" s="18"/>
      <c r="S766" s="18">
        <v>19007.899999999998</v>
      </c>
      <c r="T766" s="18"/>
      <c r="U766" s="18"/>
      <c r="V766" s="18"/>
      <c r="W766" s="18"/>
      <c r="X766" s="18"/>
      <c r="Y766" s="18"/>
      <c r="Z766" s="18"/>
      <c r="AA766" s="18"/>
      <c r="AB766" s="14">
        <f t="shared" si="365"/>
        <v>0</v>
      </c>
      <c r="AC766" s="14">
        <f t="shared" si="366"/>
        <v>0</v>
      </c>
      <c r="AD766" s="14">
        <f t="shared" si="367"/>
        <v>0</v>
      </c>
      <c r="AE766" s="14">
        <f t="shared" si="368"/>
        <v>0</v>
      </c>
      <c r="AF766" s="14">
        <f t="shared" si="369"/>
        <v>0</v>
      </c>
      <c r="AG766" s="14">
        <f t="shared" si="370"/>
        <v>0</v>
      </c>
      <c r="AH766" s="14">
        <f t="shared" si="371"/>
        <v>0.04</v>
      </c>
      <c r="AI766" s="14">
        <f t="shared" si="372"/>
        <v>0</v>
      </c>
      <c r="AJ766" s="14">
        <f t="shared" si="373"/>
        <v>0</v>
      </c>
      <c r="AK766" s="14">
        <f t="shared" si="374"/>
        <v>0</v>
      </c>
      <c r="AL766" s="14">
        <f t="shared" si="375"/>
        <v>0</v>
      </c>
      <c r="AM766" s="14">
        <f t="shared" si="376"/>
        <v>0</v>
      </c>
      <c r="AN766" s="14">
        <f t="shared" si="377"/>
        <v>0</v>
      </c>
      <c r="AO766" s="14">
        <f t="shared" si="378"/>
        <v>0</v>
      </c>
      <c r="AP766" s="14">
        <f t="shared" si="379"/>
        <v>0</v>
      </c>
      <c r="AQ766" s="43">
        <f t="shared" si="383"/>
        <v>0.04</v>
      </c>
      <c r="AR766" s="27">
        <f t="shared" si="384"/>
        <v>0</v>
      </c>
      <c r="AS766" s="46">
        <f t="shared" si="402"/>
        <v>19007.901600000001</v>
      </c>
      <c r="AT766" s="27">
        <f t="shared" si="386"/>
        <v>0</v>
      </c>
      <c r="AU766" s="30">
        <f t="shared" si="403"/>
        <v>28511.8524</v>
      </c>
      <c r="AV766" s="30">
        <f t="shared" si="404"/>
        <v>28511.8524</v>
      </c>
      <c r="AW766" s="30"/>
      <c r="AX766" s="36">
        <f t="shared" si="380"/>
        <v>28511.8524</v>
      </c>
      <c r="AY766" s="36">
        <f t="shared" si="381"/>
        <v>9503.9507999999987</v>
      </c>
      <c r="AZ766" s="36">
        <f t="shared" si="382"/>
        <v>0</v>
      </c>
    </row>
    <row r="767" spans="1:52" x14ac:dyDescent="0.25">
      <c r="A767" s="12" t="s">
        <v>837</v>
      </c>
      <c r="B767" s="12" t="s">
        <v>8</v>
      </c>
      <c r="C767" s="5" t="s">
        <v>1360</v>
      </c>
      <c r="D767" s="2" t="s">
        <v>865</v>
      </c>
      <c r="E767" s="2" t="s">
        <v>78</v>
      </c>
      <c r="F767" s="2" t="s">
        <v>11</v>
      </c>
      <c r="G767" s="2" t="s">
        <v>12</v>
      </c>
      <c r="H767" s="2" t="s">
        <v>13</v>
      </c>
      <c r="I767" s="18">
        <v>2308</v>
      </c>
      <c r="J767" s="18">
        <v>455967.38</v>
      </c>
      <c r="K767" s="18">
        <v>438430.18</v>
      </c>
      <c r="L767" s="18">
        <v>17537.2</v>
      </c>
      <c r="M767" s="18"/>
      <c r="N767" s="18"/>
      <c r="O767" s="18"/>
      <c r="P767" s="18"/>
      <c r="Q767" s="18"/>
      <c r="R767" s="18"/>
      <c r="S767" s="18">
        <v>17537.2</v>
      </c>
      <c r="T767" s="18"/>
      <c r="U767" s="18"/>
      <c r="V767" s="18"/>
      <c r="W767" s="18"/>
      <c r="X767" s="18"/>
      <c r="Y767" s="18"/>
      <c r="Z767" s="18"/>
      <c r="AA767" s="18"/>
      <c r="AB767" s="14">
        <f t="shared" si="365"/>
        <v>0</v>
      </c>
      <c r="AC767" s="14">
        <f t="shared" si="366"/>
        <v>0</v>
      </c>
      <c r="AD767" s="14">
        <f t="shared" si="367"/>
        <v>0</v>
      </c>
      <c r="AE767" s="14">
        <f t="shared" si="368"/>
        <v>0</v>
      </c>
      <c r="AF767" s="14">
        <f t="shared" si="369"/>
        <v>0</v>
      </c>
      <c r="AG767" s="14">
        <f t="shared" si="370"/>
        <v>0</v>
      </c>
      <c r="AH767" s="14">
        <f t="shared" si="371"/>
        <v>0.04</v>
      </c>
      <c r="AI767" s="14">
        <f t="shared" si="372"/>
        <v>0</v>
      </c>
      <c r="AJ767" s="14">
        <f t="shared" si="373"/>
        <v>0</v>
      </c>
      <c r="AK767" s="14">
        <f t="shared" si="374"/>
        <v>0</v>
      </c>
      <c r="AL767" s="14">
        <f t="shared" si="375"/>
        <v>0</v>
      </c>
      <c r="AM767" s="14">
        <f t="shared" si="376"/>
        <v>0</v>
      </c>
      <c r="AN767" s="14">
        <f t="shared" si="377"/>
        <v>0</v>
      </c>
      <c r="AO767" s="14">
        <f t="shared" si="378"/>
        <v>0</v>
      </c>
      <c r="AP767" s="14">
        <f t="shared" si="379"/>
        <v>0</v>
      </c>
      <c r="AQ767" s="43">
        <f t="shared" si="383"/>
        <v>0.04</v>
      </c>
      <c r="AR767" s="27">
        <f t="shared" si="384"/>
        <v>0</v>
      </c>
      <c r="AS767" s="46">
        <f t="shared" si="402"/>
        <v>17537.207200000001</v>
      </c>
      <c r="AT767" s="27">
        <f t="shared" si="386"/>
        <v>0</v>
      </c>
      <c r="AU767" s="30">
        <f t="shared" si="403"/>
        <v>26305.810799999999</v>
      </c>
      <c r="AV767" s="30">
        <f t="shared" si="404"/>
        <v>26305.810799999999</v>
      </c>
      <c r="AW767" s="30"/>
      <c r="AX767" s="36">
        <f t="shared" si="380"/>
        <v>26305.810799999999</v>
      </c>
      <c r="AY767" s="36">
        <f t="shared" si="381"/>
        <v>8768.6035999999986</v>
      </c>
      <c r="AZ767" s="36">
        <f t="shared" si="382"/>
        <v>0</v>
      </c>
    </row>
    <row r="768" spans="1:52" x14ac:dyDescent="0.25">
      <c r="A768" s="12" t="s">
        <v>837</v>
      </c>
      <c r="B768" s="12" t="s">
        <v>8</v>
      </c>
      <c r="C768" s="5" t="s">
        <v>1360</v>
      </c>
      <c r="D768" s="2" t="s">
        <v>866</v>
      </c>
      <c r="E768" s="2" t="s">
        <v>78</v>
      </c>
      <c r="F768" s="2" t="s">
        <v>11</v>
      </c>
      <c r="G768" s="2" t="s">
        <v>12</v>
      </c>
      <c r="H768" s="2" t="s">
        <v>13</v>
      </c>
      <c r="I768" s="18">
        <v>2426.0999999999995</v>
      </c>
      <c r="J768" s="18">
        <v>511558.39999999997</v>
      </c>
      <c r="K768" s="18">
        <v>491883.06999999995</v>
      </c>
      <c r="L768" s="18">
        <v>19675.330000000002</v>
      </c>
      <c r="M768" s="18"/>
      <c r="N768" s="18"/>
      <c r="O768" s="18"/>
      <c r="P768" s="18"/>
      <c r="Q768" s="18"/>
      <c r="R768" s="18"/>
      <c r="S768" s="18">
        <v>19675.330000000002</v>
      </c>
      <c r="T768" s="18"/>
      <c r="U768" s="18"/>
      <c r="V768" s="18"/>
      <c r="W768" s="18"/>
      <c r="X768" s="18"/>
      <c r="Y768" s="18"/>
      <c r="Z768" s="18"/>
      <c r="AA768" s="18"/>
      <c r="AB768" s="14">
        <f t="shared" si="365"/>
        <v>0</v>
      </c>
      <c r="AC768" s="14">
        <f t="shared" si="366"/>
        <v>0</v>
      </c>
      <c r="AD768" s="14">
        <f t="shared" si="367"/>
        <v>0</v>
      </c>
      <c r="AE768" s="14">
        <f t="shared" si="368"/>
        <v>0</v>
      </c>
      <c r="AF768" s="14">
        <f t="shared" si="369"/>
        <v>0</v>
      </c>
      <c r="AG768" s="14">
        <f t="shared" si="370"/>
        <v>0</v>
      </c>
      <c r="AH768" s="14">
        <f t="shared" si="371"/>
        <v>0.04</v>
      </c>
      <c r="AI768" s="14">
        <f t="shared" si="372"/>
        <v>0</v>
      </c>
      <c r="AJ768" s="14">
        <f t="shared" si="373"/>
        <v>0</v>
      </c>
      <c r="AK768" s="14">
        <f t="shared" si="374"/>
        <v>0</v>
      </c>
      <c r="AL768" s="14">
        <f t="shared" si="375"/>
        <v>0</v>
      </c>
      <c r="AM768" s="14">
        <f t="shared" si="376"/>
        <v>0</v>
      </c>
      <c r="AN768" s="14">
        <f t="shared" si="377"/>
        <v>0</v>
      </c>
      <c r="AO768" s="14">
        <f t="shared" si="378"/>
        <v>0</v>
      </c>
      <c r="AP768" s="14">
        <f t="shared" si="379"/>
        <v>0</v>
      </c>
      <c r="AQ768" s="43">
        <f t="shared" si="383"/>
        <v>0.04</v>
      </c>
      <c r="AR768" s="27">
        <f t="shared" si="384"/>
        <v>0</v>
      </c>
      <c r="AS768" s="46">
        <f t="shared" si="402"/>
        <v>19675.322799999998</v>
      </c>
      <c r="AT768" s="27">
        <f t="shared" si="386"/>
        <v>0</v>
      </c>
      <c r="AU768" s="30">
        <f t="shared" si="403"/>
        <v>29512.984199999995</v>
      </c>
      <c r="AV768" s="30">
        <f t="shared" si="404"/>
        <v>29512.984199999995</v>
      </c>
      <c r="AW768" s="30"/>
      <c r="AX768" s="36">
        <f t="shared" si="380"/>
        <v>29512.984199999995</v>
      </c>
      <c r="AY768" s="36">
        <f t="shared" si="381"/>
        <v>9837.6613999999972</v>
      </c>
      <c r="AZ768" s="36">
        <f t="shared" si="382"/>
        <v>0</v>
      </c>
    </row>
    <row r="769" spans="1:52" x14ac:dyDescent="0.25">
      <c r="A769" s="12" t="s">
        <v>837</v>
      </c>
      <c r="B769" s="12" t="s">
        <v>8</v>
      </c>
      <c r="C769" s="5" t="s">
        <v>1360</v>
      </c>
      <c r="D769" s="2" t="s">
        <v>867</v>
      </c>
      <c r="E769" s="2" t="s">
        <v>78</v>
      </c>
      <c r="F769" s="2" t="s">
        <v>11</v>
      </c>
      <c r="G769" s="2" t="s">
        <v>12</v>
      </c>
      <c r="H769" s="2" t="s">
        <v>13</v>
      </c>
      <c r="I769" s="18">
        <v>2654.5</v>
      </c>
      <c r="J769" s="18">
        <v>545908.41</v>
      </c>
      <c r="K769" s="18">
        <v>524911.93999999994</v>
      </c>
      <c r="L769" s="18">
        <v>20996.469999999998</v>
      </c>
      <c r="M769" s="18"/>
      <c r="N769" s="18"/>
      <c r="O769" s="18"/>
      <c r="P769" s="18"/>
      <c r="Q769" s="18"/>
      <c r="R769" s="18"/>
      <c r="S769" s="18">
        <v>20996.469999999998</v>
      </c>
      <c r="T769" s="18"/>
      <c r="U769" s="18"/>
      <c r="V769" s="18"/>
      <c r="W769" s="18"/>
      <c r="X769" s="18"/>
      <c r="Y769" s="18"/>
      <c r="Z769" s="18"/>
      <c r="AA769" s="18"/>
      <c r="AB769" s="14">
        <f t="shared" si="365"/>
        <v>0</v>
      </c>
      <c r="AC769" s="14">
        <f t="shared" si="366"/>
        <v>0</v>
      </c>
      <c r="AD769" s="14">
        <f t="shared" si="367"/>
        <v>0</v>
      </c>
      <c r="AE769" s="14">
        <f t="shared" si="368"/>
        <v>0</v>
      </c>
      <c r="AF769" s="14">
        <f t="shared" si="369"/>
        <v>0</v>
      </c>
      <c r="AG769" s="14">
        <f t="shared" si="370"/>
        <v>0</v>
      </c>
      <c r="AH769" s="14">
        <f t="shared" si="371"/>
        <v>0.04</v>
      </c>
      <c r="AI769" s="14">
        <f t="shared" si="372"/>
        <v>0</v>
      </c>
      <c r="AJ769" s="14">
        <f t="shared" si="373"/>
        <v>0</v>
      </c>
      <c r="AK769" s="14">
        <f t="shared" si="374"/>
        <v>0</v>
      </c>
      <c r="AL769" s="14">
        <f t="shared" si="375"/>
        <v>0</v>
      </c>
      <c r="AM769" s="14">
        <f t="shared" si="376"/>
        <v>0</v>
      </c>
      <c r="AN769" s="14">
        <f t="shared" si="377"/>
        <v>0</v>
      </c>
      <c r="AO769" s="14">
        <f t="shared" si="378"/>
        <v>0</v>
      </c>
      <c r="AP769" s="14">
        <f t="shared" si="379"/>
        <v>0</v>
      </c>
      <c r="AQ769" s="43">
        <f t="shared" si="383"/>
        <v>0.04</v>
      </c>
      <c r="AR769" s="27">
        <f t="shared" si="384"/>
        <v>0</v>
      </c>
      <c r="AS769" s="46">
        <f t="shared" si="402"/>
        <v>20996.477599999998</v>
      </c>
      <c r="AT769" s="27">
        <f t="shared" si="386"/>
        <v>0</v>
      </c>
      <c r="AU769" s="30">
        <f t="shared" si="403"/>
        <v>31494.716399999994</v>
      </c>
      <c r="AV769" s="30">
        <f t="shared" si="404"/>
        <v>31494.716399999994</v>
      </c>
      <c r="AW769" s="30"/>
      <c r="AX769" s="36">
        <f t="shared" si="380"/>
        <v>31494.716399999994</v>
      </c>
      <c r="AY769" s="36">
        <f t="shared" si="381"/>
        <v>10498.238799999996</v>
      </c>
      <c r="AZ769" s="36">
        <f t="shared" si="382"/>
        <v>0</v>
      </c>
    </row>
    <row r="770" spans="1:52" x14ac:dyDescent="0.25">
      <c r="A770" s="12" t="s">
        <v>837</v>
      </c>
      <c r="B770" s="12" t="s">
        <v>8</v>
      </c>
      <c r="C770" s="5" t="s">
        <v>1360</v>
      </c>
      <c r="D770" s="2" t="s">
        <v>868</v>
      </c>
      <c r="E770" s="2" t="s">
        <v>78</v>
      </c>
      <c r="F770" s="2" t="s">
        <v>11</v>
      </c>
      <c r="G770" s="2" t="s">
        <v>12</v>
      </c>
      <c r="H770" s="2" t="s">
        <v>13</v>
      </c>
      <c r="I770" s="18">
        <v>2493.7999999999997</v>
      </c>
      <c r="J770" s="18">
        <v>510121.25</v>
      </c>
      <c r="K770" s="18">
        <v>490501.20999999996</v>
      </c>
      <c r="L770" s="18">
        <v>19620.04</v>
      </c>
      <c r="M770" s="18"/>
      <c r="N770" s="18"/>
      <c r="O770" s="18"/>
      <c r="P770" s="18"/>
      <c r="Q770" s="18"/>
      <c r="R770" s="18"/>
      <c r="S770" s="18">
        <v>19620.04</v>
      </c>
      <c r="T770" s="18"/>
      <c r="U770" s="18"/>
      <c r="V770" s="18"/>
      <c r="W770" s="18"/>
      <c r="X770" s="18"/>
      <c r="Y770" s="18"/>
      <c r="Z770" s="18"/>
      <c r="AA770" s="18"/>
      <c r="AB770" s="14">
        <f t="shared" si="365"/>
        <v>0</v>
      </c>
      <c r="AC770" s="14">
        <f t="shared" si="366"/>
        <v>0</v>
      </c>
      <c r="AD770" s="14">
        <f t="shared" si="367"/>
        <v>0</v>
      </c>
      <c r="AE770" s="14">
        <f t="shared" si="368"/>
        <v>0</v>
      </c>
      <c r="AF770" s="14">
        <f t="shared" si="369"/>
        <v>0</v>
      </c>
      <c r="AG770" s="14">
        <f t="shared" si="370"/>
        <v>0</v>
      </c>
      <c r="AH770" s="14">
        <f t="shared" si="371"/>
        <v>0.04</v>
      </c>
      <c r="AI770" s="14">
        <f t="shared" si="372"/>
        <v>0</v>
      </c>
      <c r="AJ770" s="14">
        <f t="shared" si="373"/>
        <v>0</v>
      </c>
      <c r="AK770" s="14">
        <f t="shared" si="374"/>
        <v>0</v>
      </c>
      <c r="AL770" s="14">
        <f t="shared" si="375"/>
        <v>0</v>
      </c>
      <c r="AM770" s="14">
        <f t="shared" si="376"/>
        <v>0</v>
      </c>
      <c r="AN770" s="14">
        <f t="shared" si="377"/>
        <v>0</v>
      </c>
      <c r="AO770" s="14">
        <f t="shared" si="378"/>
        <v>0</v>
      </c>
      <c r="AP770" s="14">
        <f t="shared" si="379"/>
        <v>0</v>
      </c>
      <c r="AQ770" s="43">
        <f t="shared" si="383"/>
        <v>0.04</v>
      </c>
      <c r="AR770" s="27">
        <f t="shared" si="384"/>
        <v>0</v>
      </c>
      <c r="AS770" s="46">
        <f t="shared" si="402"/>
        <v>19620.0484</v>
      </c>
      <c r="AT770" s="27">
        <f t="shared" si="386"/>
        <v>0</v>
      </c>
      <c r="AU770" s="30">
        <f t="shared" si="403"/>
        <v>29430.072599999996</v>
      </c>
      <c r="AV770" s="30">
        <f t="shared" si="404"/>
        <v>29430.072599999996</v>
      </c>
      <c r="AW770" s="30"/>
      <c r="AX770" s="36">
        <f t="shared" si="380"/>
        <v>29430.072599999996</v>
      </c>
      <c r="AY770" s="36">
        <f t="shared" si="381"/>
        <v>9810.0241999999962</v>
      </c>
      <c r="AZ770" s="36">
        <f t="shared" si="382"/>
        <v>0</v>
      </c>
    </row>
    <row r="771" spans="1:52" x14ac:dyDescent="0.25">
      <c r="A771" s="12" t="s">
        <v>837</v>
      </c>
      <c r="B771" s="12" t="s">
        <v>8</v>
      </c>
      <c r="C771" s="5" t="s">
        <v>1360</v>
      </c>
      <c r="D771" s="2" t="s">
        <v>869</v>
      </c>
      <c r="E771" s="2" t="s">
        <v>78</v>
      </c>
      <c r="F771" s="2" t="s">
        <v>11</v>
      </c>
      <c r="G771" s="2" t="s">
        <v>12</v>
      </c>
      <c r="H771" s="2" t="s">
        <v>13</v>
      </c>
      <c r="I771" s="18">
        <v>200.3</v>
      </c>
      <c r="J771" s="18">
        <v>35579.689999999995</v>
      </c>
      <c r="K771" s="18">
        <v>34211.24</v>
      </c>
      <c r="L771" s="18">
        <v>1368.45</v>
      </c>
      <c r="M771" s="18"/>
      <c r="N771" s="18"/>
      <c r="O771" s="18"/>
      <c r="P771" s="18"/>
      <c r="Q771" s="18"/>
      <c r="R771" s="18"/>
      <c r="S771" s="18">
        <v>1368.45</v>
      </c>
      <c r="T771" s="18"/>
      <c r="U771" s="18"/>
      <c r="V771" s="18"/>
      <c r="W771" s="18"/>
      <c r="X771" s="18"/>
      <c r="Y771" s="18"/>
      <c r="Z771" s="18"/>
      <c r="AA771" s="18"/>
      <c r="AB771" s="14">
        <f t="shared" si="365"/>
        <v>0</v>
      </c>
      <c r="AC771" s="14">
        <f t="shared" si="366"/>
        <v>0</v>
      </c>
      <c r="AD771" s="14">
        <f t="shared" si="367"/>
        <v>0</v>
      </c>
      <c r="AE771" s="14">
        <f t="shared" si="368"/>
        <v>0</v>
      </c>
      <c r="AF771" s="14">
        <f t="shared" si="369"/>
        <v>0</v>
      </c>
      <c r="AG771" s="14">
        <f t="shared" si="370"/>
        <v>0</v>
      </c>
      <c r="AH771" s="14">
        <f t="shared" si="371"/>
        <v>0.04</v>
      </c>
      <c r="AI771" s="14">
        <f t="shared" si="372"/>
        <v>0</v>
      </c>
      <c r="AJ771" s="14">
        <f t="shared" si="373"/>
        <v>0</v>
      </c>
      <c r="AK771" s="14">
        <f t="shared" si="374"/>
        <v>0</v>
      </c>
      <c r="AL771" s="14">
        <f t="shared" si="375"/>
        <v>0</v>
      </c>
      <c r="AM771" s="14">
        <f t="shared" si="376"/>
        <v>0</v>
      </c>
      <c r="AN771" s="14">
        <f t="shared" si="377"/>
        <v>0</v>
      </c>
      <c r="AO771" s="14">
        <f t="shared" si="378"/>
        <v>0</v>
      </c>
      <c r="AP771" s="14">
        <f t="shared" si="379"/>
        <v>0</v>
      </c>
      <c r="AQ771" s="43">
        <f t="shared" si="383"/>
        <v>0.04</v>
      </c>
      <c r="AR771" s="27">
        <f t="shared" si="384"/>
        <v>0</v>
      </c>
      <c r="AS771" s="46">
        <f t="shared" si="402"/>
        <v>1368.4495999999999</v>
      </c>
      <c r="AT771" s="27">
        <f t="shared" si="386"/>
        <v>0</v>
      </c>
      <c r="AU771" s="30">
        <f t="shared" si="403"/>
        <v>2052.6743999999999</v>
      </c>
      <c r="AV771" s="30">
        <f t="shared" si="404"/>
        <v>2052.6743999999999</v>
      </c>
      <c r="AW771" s="30"/>
      <c r="AX771" s="36">
        <f t="shared" si="380"/>
        <v>2052.6743999999999</v>
      </c>
      <c r="AY771" s="36">
        <f t="shared" si="381"/>
        <v>684.22479999999996</v>
      </c>
      <c r="AZ771" s="36">
        <f t="shared" si="382"/>
        <v>0</v>
      </c>
    </row>
    <row r="772" spans="1:52" x14ac:dyDescent="0.25">
      <c r="A772" s="12" t="s">
        <v>837</v>
      </c>
      <c r="B772" s="12" t="s">
        <v>8</v>
      </c>
      <c r="C772" s="12"/>
      <c r="D772" s="2" t="s">
        <v>870</v>
      </c>
      <c r="E772" s="2" t="s">
        <v>78</v>
      </c>
      <c r="F772" s="2" t="s">
        <v>11</v>
      </c>
      <c r="G772" s="2" t="s">
        <v>12</v>
      </c>
      <c r="H772" s="2" t="s">
        <v>13</v>
      </c>
      <c r="I772" s="18">
        <v>1111.0999999999999</v>
      </c>
      <c r="J772" s="18">
        <v>247360.55000000002</v>
      </c>
      <c r="K772" s="18">
        <v>237846.68</v>
      </c>
      <c r="L772" s="18">
        <v>9513.869999999999</v>
      </c>
      <c r="M772" s="18"/>
      <c r="N772" s="18"/>
      <c r="O772" s="18"/>
      <c r="P772" s="18"/>
      <c r="Q772" s="18"/>
      <c r="R772" s="18"/>
      <c r="S772" s="18">
        <v>9513.869999999999</v>
      </c>
      <c r="T772" s="18"/>
      <c r="U772" s="18"/>
      <c r="V772" s="18"/>
      <c r="W772" s="18"/>
      <c r="X772" s="18"/>
      <c r="Y772" s="18"/>
      <c r="Z772" s="18"/>
      <c r="AA772" s="18"/>
      <c r="AB772" s="14">
        <f t="shared" si="365"/>
        <v>0</v>
      </c>
      <c r="AC772" s="14">
        <f t="shared" si="366"/>
        <v>0</v>
      </c>
      <c r="AD772" s="14">
        <f t="shared" si="367"/>
        <v>0</v>
      </c>
      <c r="AE772" s="14">
        <f t="shared" si="368"/>
        <v>0</v>
      </c>
      <c r="AF772" s="14">
        <f t="shared" si="369"/>
        <v>0</v>
      </c>
      <c r="AG772" s="14">
        <f t="shared" si="370"/>
        <v>0</v>
      </c>
      <c r="AH772" s="14">
        <f t="shared" si="371"/>
        <v>0.04</v>
      </c>
      <c r="AI772" s="14">
        <f t="shared" si="372"/>
        <v>0</v>
      </c>
      <c r="AJ772" s="14">
        <f t="shared" si="373"/>
        <v>0</v>
      </c>
      <c r="AK772" s="14">
        <f t="shared" si="374"/>
        <v>0</v>
      </c>
      <c r="AL772" s="14">
        <f t="shared" si="375"/>
        <v>0</v>
      </c>
      <c r="AM772" s="14">
        <f t="shared" si="376"/>
        <v>0</v>
      </c>
      <c r="AN772" s="14">
        <f t="shared" si="377"/>
        <v>0</v>
      </c>
      <c r="AO772" s="14">
        <f t="shared" si="378"/>
        <v>0</v>
      </c>
      <c r="AP772" s="14">
        <f t="shared" si="379"/>
        <v>0</v>
      </c>
      <c r="AQ772" s="43">
        <f t="shared" si="383"/>
        <v>0.04</v>
      </c>
      <c r="AR772" s="27">
        <f t="shared" si="384"/>
        <v>0</v>
      </c>
      <c r="AS772" s="46">
        <f t="shared" si="402"/>
        <v>9513.8672000000006</v>
      </c>
      <c r="AT772" s="27">
        <f t="shared" si="386"/>
        <v>0</v>
      </c>
      <c r="AU772" s="30">
        <f t="shared" si="403"/>
        <v>14270.800799999999</v>
      </c>
      <c r="AV772" s="30">
        <f t="shared" si="404"/>
        <v>14270.800799999999</v>
      </c>
      <c r="AW772" s="30"/>
      <c r="AX772" s="36">
        <f t="shared" si="380"/>
        <v>14270.800799999999</v>
      </c>
      <c r="AY772" s="36">
        <f t="shared" si="381"/>
        <v>4756.9335999999985</v>
      </c>
      <c r="AZ772" s="36">
        <f t="shared" si="382"/>
        <v>0</v>
      </c>
    </row>
    <row r="773" spans="1:52" x14ac:dyDescent="0.25">
      <c r="A773" s="12" t="s">
        <v>837</v>
      </c>
      <c r="B773" s="12" t="s">
        <v>8</v>
      </c>
      <c r="C773" s="12"/>
      <c r="D773" s="2" t="s">
        <v>871</v>
      </c>
      <c r="E773" s="2" t="s">
        <v>78</v>
      </c>
      <c r="F773" s="2" t="s">
        <v>11</v>
      </c>
      <c r="G773" s="2" t="s">
        <v>12</v>
      </c>
      <c r="H773" s="2" t="s">
        <v>13</v>
      </c>
      <c r="I773" s="18">
        <v>1041.9000000000001</v>
      </c>
      <c r="J773" s="18">
        <v>226629.53999999998</v>
      </c>
      <c r="K773" s="18">
        <v>217913.03000000003</v>
      </c>
      <c r="L773" s="18">
        <v>8716.51</v>
      </c>
      <c r="M773" s="18"/>
      <c r="N773" s="18"/>
      <c r="O773" s="18"/>
      <c r="P773" s="18"/>
      <c r="Q773" s="18"/>
      <c r="R773" s="18"/>
      <c r="S773" s="18">
        <v>8716.51</v>
      </c>
      <c r="T773" s="18"/>
      <c r="U773" s="18"/>
      <c r="V773" s="18"/>
      <c r="W773" s="18"/>
      <c r="X773" s="18"/>
      <c r="Y773" s="18"/>
      <c r="Z773" s="18"/>
      <c r="AA773" s="18"/>
      <c r="AB773" s="14">
        <f t="shared" ref="AB773:AB836" si="405">IF(M773&gt;0,M$4,0)</f>
        <v>0</v>
      </c>
      <c r="AC773" s="14">
        <f t="shared" ref="AC773:AC836" si="406">IF(N773&gt;0,N$4,0)</f>
        <v>0</v>
      </c>
      <c r="AD773" s="14">
        <f t="shared" ref="AD773:AD836" si="407">IF(O773&gt;0,O$4,0)</f>
        <v>0</v>
      </c>
      <c r="AE773" s="14">
        <f t="shared" ref="AE773:AE836" si="408">IF(P773&gt;0,P$4,0)</f>
        <v>0</v>
      </c>
      <c r="AF773" s="14">
        <f t="shared" ref="AF773:AF836" si="409">IF(Q773&gt;0,Q$4,0)</f>
        <v>0</v>
      </c>
      <c r="AG773" s="14">
        <f t="shared" ref="AG773:AG836" si="410">IF(R773&gt;0,R$4,0)</f>
        <v>0</v>
      </c>
      <c r="AH773" s="14">
        <f t="shared" ref="AH773:AH836" si="411">IF(S773&gt;0,S$4,0)</f>
        <v>0.04</v>
      </c>
      <c r="AI773" s="14">
        <f t="shared" ref="AI773:AI836" si="412">IF(T773&gt;0,T$4,0)</f>
        <v>0</v>
      </c>
      <c r="AJ773" s="14">
        <f t="shared" ref="AJ773:AJ836" si="413">IF(U773&gt;0,U$4,0)</f>
        <v>0</v>
      </c>
      <c r="AK773" s="14">
        <f t="shared" ref="AK773:AK836" si="414">IF(V773&gt;0,V$4,0)</f>
        <v>0</v>
      </c>
      <c r="AL773" s="14">
        <f t="shared" ref="AL773:AL836" si="415">IF(W773&gt;0,W$4,0)</f>
        <v>0</v>
      </c>
      <c r="AM773" s="14">
        <f t="shared" ref="AM773:AM836" si="416">IF(X773&gt;0,X$4,0)</f>
        <v>0</v>
      </c>
      <c r="AN773" s="14">
        <f t="shared" ref="AN773:AN836" si="417">IF(Y773&gt;0,Y$4,0)</f>
        <v>0</v>
      </c>
      <c r="AO773" s="14">
        <f t="shared" ref="AO773:AO836" si="418">IF(Z773&gt;0,Z$4,0)</f>
        <v>0</v>
      </c>
      <c r="AP773" s="14">
        <f t="shared" ref="AP773:AP836" si="419">IF(AA773&gt;0,AA$4,0)</f>
        <v>0</v>
      </c>
      <c r="AQ773" s="43">
        <f t="shared" si="383"/>
        <v>0.04</v>
      </c>
      <c r="AR773" s="27">
        <f t="shared" si="384"/>
        <v>0</v>
      </c>
      <c r="AS773" s="46">
        <f t="shared" si="402"/>
        <v>8716.521200000001</v>
      </c>
      <c r="AT773" s="27">
        <f t="shared" si="386"/>
        <v>0</v>
      </c>
      <c r="AU773" s="30">
        <f t="shared" si="403"/>
        <v>13074.781800000001</v>
      </c>
      <c r="AV773" s="30">
        <f t="shared" si="404"/>
        <v>13074.781800000001</v>
      </c>
      <c r="AW773" s="30"/>
      <c r="AX773" s="36">
        <f t="shared" ref="AX773:AX836" si="420">AU773-AR773</f>
        <v>13074.781800000001</v>
      </c>
      <c r="AY773" s="36">
        <f t="shared" ref="AY773:AY836" si="421">AV773-AS773</f>
        <v>4358.2605999999996</v>
      </c>
      <c r="AZ773" s="36">
        <f t="shared" ref="AZ773:AZ836" si="422">AW773-AT773</f>
        <v>0</v>
      </c>
    </row>
    <row r="774" spans="1:52" x14ac:dyDescent="0.25">
      <c r="A774" s="12" t="s">
        <v>837</v>
      </c>
      <c r="B774" s="12" t="s">
        <v>8</v>
      </c>
      <c r="C774" s="88" t="s">
        <v>1357</v>
      </c>
      <c r="D774" s="2" t="s">
        <v>872</v>
      </c>
      <c r="E774" s="2" t="s">
        <v>27</v>
      </c>
      <c r="F774" s="2" t="s">
        <v>16</v>
      </c>
      <c r="G774" s="2" t="s">
        <v>28</v>
      </c>
      <c r="H774" s="2" t="s">
        <v>13</v>
      </c>
      <c r="I774" s="18">
        <v>32500</v>
      </c>
      <c r="J774" s="18">
        <v>14688</v>
      </c>
      <c r="K774" s="18">
        <v>12800</v>
      </c>
      <c r="L774" s="18">
        <v>1888</v>
      </c>
      <c r="M774" s="18"/>
      <c r="N774" s="18">
        <v>1600</v>
      </c>
      <c r="O774" s="18"/>
      <c r="P774" s="18"/>
      <c r="Q774" s="18"/>
      <c r="R774" s="18"/>
      <c r="S774" s="18"/>
      <c r="T774" s="18"/>
      <c r="U774" s="18"/>
      <c r="V774" s="18"/>
      <c r="W774" s="18"/>
      <c r="X774" s="18"/>
      <c r="Y774" s="18"/>
      <c r="Z774" s="18">
        <v>288</v>
      </c>
      <c r="AA774" s="18"/>
      <c r="AB774" s="14">
        <f t="shared" si="405"/>
        <v>0</v>
      </c>
      <c r="AC774" s="14">
        <f t="shared" si="406"/>
        <v>0.125</v>
      </c>
      <c r="AD774" s="14">
        <f t="shared" si="407"/>
        <v>0</v>
      </c>
      <c r="AE774" s="14">
        <f t="shared" si="408"/>
        <v>0</v>
      </c>
      <c r="AF774" s="14">
        <f t="shared" si="409"/>
        <v>0</v>
      </c>
      <c r="AG774" s="14">
        <f t="shared" si="410"/>
        <v>0</v>
      </c>
      <c r="AH774" s="14">
        <f t="shared" si="411"/>
        <v>0</v>
      </c>
      <c r="AI774" s="14">
        <f t="shared" si="412"/>
        <v>0</v>
      </c>
      <c r="AJ774" s="14">
        <f t="shared" si="413"/>
        <v>0</v>
      </c>
      <c r="AK774" s="14">
        <f t="shared" si="414"/>
        <v>0</v>
      </c>
      <c r="AL774" s="14">
        <f t="shared" si="415"/>
        <v>0</v>
      </c>
      <c r="AM774" s="14">
        <f t="shared" si="416"/>
        <v>0</v>
      </c>
      <c r="AN774" s="14">
        <f t="shared" si="417"/>
        <v>0</v>
      </c>
      <c r="AO774" s="14">
        <f t="shared" si="418"/>
        <v>0.02</v>
      </c>
      <c r="AP774" s="14">
        <f t="shared" si="419"/>
        <v>0</v>
      </c>
      <c r="AQ774" s="43">
        <f t="shared" ref="AQ774:AQ837" si="423">SUM(AB774:AP774)</f>
        <v>0.14499999999999999</v>
      </c>
      <c r="AR774" s="27">
        <f t="shared" ref="AR774:AR837" si="424">SUM(AB774:AG774)*K774</f>
        <v>1600</v>
      </c>
      <c r="AS774" s="27">
        <f t="shared" ref="AS774:AS830" si="425">SUM(AH774:AM774)*K774</f>
        <v>0</v>
      </c>
      <c r="AT774" s="44">
        <f t="shared" ref="AT774:AT780" si="426">(SUM(AN774:AP774))*(K774+AR774)</f>
        <v>288</v>
      </c>
      <c r="AU774" s="30"/>
      <c r="AV774" s="30"/>
      <c r="AW774" s="30">
        <f t="shared" ref="AW774:AW780" si="427">K774*$AU$1</f>
        <v>1536</v>
      </c>
      <c r="AX774" s="36">
        <f t="shared" si="420"/>
        <v>-1600</v>
      </c>
      <c r="AY774" s="36">
        <f t="shared" si="421"/>
        <v>0</v>
      </c>
      <c r="AZ774" s="36">
        <f t="shared" si="422"/>
        <v>1248</v>
      </c>
    </row>
    <row r="775" spans="1:52" x14ac:dyDescent="0.25">
      <c r="A775" s="12" t="s">
        <v>837</v>
      </c>
      <c r="B775" s="12" t="s">
        <v>8</v>
      </c>
      <c r="C775" s="88" t="s">
        <v>1357</v>
      </c>
      <c r="D775" s="2" t="s">
        <v>873</v>
      </c>
      <c r="E775" s="2" t="s">
        <v>27</v>
      </c>
      <c r="F775" s="2" t="s">
        <v>16</v>
      </c>
      <c r="G775" s="2" t="s">
        <v>28</v>
      </c>
      <c r="H775" s="2" t="s">
        <v>13</v>
      </c>
      <c r="I775" s="18">
        <v>13000</v>
      </c>
      <c r="J775" s="18">
        <v>5875.2</v>
      </c>
      <c r="K775" s="18">
        <v>5120</v>
      </c>
      <c r="L775" s="18">
        <v>755.2</v>
      </c>
      <c r="M775" s="18"/>
      <c r="N775" s="18">
        <v>640</v>
      </c>
      <c r="O775" s="18"/>
      <c r="P775" s="18"/>
      <c r="Q775" s="18"/>
      <c r="R775" s="18"/>
      <c r="S775" s="18"/>
      <c r="T775" s="18"/>
      <c r="U775" s="18"/>
      <c r="V775" s="18"/>
      <c r="W775" s="18"/>
      <c r="X775" s="18"/>
      <c r="Y775" s="18"/>
      <c r="Z775" s="18">
        <v>115.2</v>
      </c>
      <c r="AA775" s="18"/>
      <c r="AB775" s="14">
        <f t="shared" si="405"/>
        <v>0</v>
      </c>
      <c r="AC775" s="14">
        <f t="shared" si="406"/>
        <v>0.125</v>
      </c>
      <c r="AD775" s="14">
        <f t="shared" si="407"/>
        <v>0</v>
      </c>
      <c r="AE775" s="14">
        <f t="shared" si="408"/>
        <v>0</v>
      </c>
      <c r="AF775" s="14">
        <f t="shared" si="409"/>
        <v>0</v>
      </c>
      <c r="AG775" s="14">
        <f t="shared" si="410"/>
        <v>0</v>
      </c>
      <c r="AH775" s="14">
        <f t="shared" si="411"/>
        <v>0</v>
      </c>
      <c r="AI775" s="14">
        <f t="shared" si="412"/>
        <v>0</v>
      </c>
      <c r="AJ775" s="14">
        <f t="shared" si="413"/>
        <v>0</v>
      </c>
      <c r="AK775" s="14">
        <f t="shared" si="414"/>
        <v>0</v>
      </c>
      <c r="AL775" s="14">
        <f t="shared" si="415"/>
        <v>0</v>
      </c>
      <c r="AM775" s="14">
        <f t="shared" si="416"/>
        <v>0</v>
      </c>
      <c r="AN775" s="14">
        <f t="shared" si="417"/>
        <v>0</v>
      </c>
      <c r="AO775" s="14">
        <f t="shared" si="418"/>
        <v>0.02</v>
      </c>
      <c r="AP775" s="14">
        <f t="shared" si="419"/>
        <v>0</v>
      </c>
      <c r="AQ775" s="43">
        <f t="shared" si="423"/>
        <v>0.14499999999999999</v>
      </c>
      <c r="AR775" s="27">
        <f t="shared" si="424"/>
        <v>640</v>
      </c>
      <c r="AS775" s="27">
        <f t="shared" si="425"/>
        <v>0</v>
      </c>
      <c r="AT775" s="44">
        <f t="shared" si="426"/>
        <v>115.2</v>
      </c>
      <c r="AU775" s="30"/>
      <c r="AV775" s="30"/>
      <c r="AW775" s="30">
        <f t="shared" si="427"/>
        <v>614.4</v>
      </c>
      <c r="AX775" s="36">
        <f t="shared" si="420"/>
        <v>-640</v>
      </c>
      <c r="AY775" s="36">
        <f t="shared" si="421"/>
        <v>0</v>
      </c>
      <c r="AZ775" s="36">
        <f t="shared" si="422"/>
        <v>499.2</v>
      </c>
    </row>
    <row r="776" spans="1:52" x14ac:dyDescent="0.25">
      <c r="A776" s="12" t="s">
        <v>837</v>
      </c>
      <c r="B776" s="12" t="s">
        <v>8</v>
      </c>
      <c r="C776" s="88" t="s">
        <v>1357</v>
      </c>
      <c r="D776" s="2" t="s">
        <v>874</v>
      </c>
      <c r="E776" s="2" t="s">
        <v>27</v>
      </c>
      <c r="F776" s="2" t="s">
        <v>16</v>
      </c>
      <c r="G776" s="2" t="s">
        <v>28</v>
      </c>
      <c r="H776" s="2" t="s">
        <v>13</v>
      </c>
      <c r="I776" s="18">
        <v>65000</v>
      </c>
      <c r="J776" s="18">
        <v>29376</v>
      </c>
      <c r="K776" s="18">
        <v>25600</v>
      </c>
      <c r="L776" s="18">
        <v>3776</v>
      </c>
      <c r="M776" s="18"/>
      <c r="N776" s="18">
        <v>3200</v>
      </c>
      <c r="O776" s="18"/>
      <c r="P776" s="18"/>
      <c r="Q776" s="18"/>
      <c r="R776" s="18"/>
      <c r="S776" s="18"/>
      <c r="T776" s="18"/>
      <c r="U776" s="18"/>
      <c r="V776" s="18"/>
      <c r="W776" s="18"/>
      <c r="X776" s="18"/>
      <c r="Y776" s="18"/>
      <c r="Z776" s="18">
        <v>576</v>
      </c>
      <c r="AA776" s="18"/>
      <c r="AB776" s="14">
        <f t="shared" si="405"/>
        <v>0</v>
      </c>
      <c r="AC776" s="14">
        <f t="shared" si="406"/>
        <v>0.125</v>
      </c>
      <c r="AD776" s="14">
        <f t="shared" si="407"/>
        <v>0</v>
      </c>
      <c r="AE776" s="14">
        <f t="shared" si="408"/>
        <v>0</v>
      </c>
      <c r="AF776" s="14">
        <f t="shared" si="409"/>
        <v>0</v>
      </c>
      <c r="AG776" s="14">
        <f t="shared" si="410"/>
        <v>0</v>
      </c>
      <c r="AH776" s="14">
        <f t="shared" si="411"/>
        <v>0</v>
      </c>
      <c r="AI776" s="14">
        <f t="shared" si="412"/>
        <v>0</v>
      </c>
      <c r="AJ776" s="14">
        <f t="shared" si="413"/>
        <v>0</v>
      </c>
      <c r="AK776" s="14">
        <f t="shared" si="414"/>
        <v>0</v>
      </c>
      <c r="AL776" s="14">
        <f t="shared" si="415"/>
        <v>0</v>
      </c>
      <c r="AM776" s="14">
        <f t="shared" si="416"/>
        <v>0</v>
      </c>
      <c r="AN776" s="14">
        <f t="shared" si="417"/>
        <v>0</v>
      </c>
      <c r="AO776" s="14">
        <f t="shared" si="418"/>
        <v>0.02</v>
      </c>
      <c r="AP776" s="14">
        <f t="shared" si="419"/>
        <v>0</v>
      </c>
      <c r="AQ776" s="43">
        <f t="shared" si="423"/>
        <v>0.14499999999999999</v>
      </c>
      <c r="AR776" s="27">
        <f t="shared" si="424"/>
        <v>3200</v>
      </c>
      <c r="AS776" s="27">
        <f t="shared" si="425"/>
        <v>0</v>
      </c>
      <c r="AT776" s="44">
        <f t="shared" si="426"/>
        <v>576</v>
      </c>
      <c r="AU776" s="30"/>
      <c r="AV776" s="30"/>
      <c r="AW776" s="30">
        <f t="shared" si="427"/>
        <v>3072</v>
      </c>
      <c r="AX776" s="36">
        <f t="shared" si="420"/>
        <v>-3200</v>
      </c>
      <c r="AY776" s="36">
        <f t="shared" si="421"/>
        <v>0</v>
      </c>
      <c r="AZ776" s="36">
        <f t="shared" si="422"/>
        <v>2496</v>
      </c>
    </row>
    <row r="777" spans="1:52" x14ac:dyDescent="0.25">
      <c r="A777" s="12" t="s">
        <v>837</v>
      </c>
      <c r="B777" s="12" t="s">
        <v>8</v>
      </c>
      <c r="C777" s="88" t="s">
        <v>1357</v>
      </c>
      <c r="D777" s="2" t="s">
        <v>875</v>
      </c>
      <c r="E777" s="2" t="s">
        <v>27</v>
      </c>
      <c r="F777" s="2" t="s">
        <v>16</v>
      </c>
      <c r="G777" s="2" t="s">
        <v>28</v>
      </c>
      <c r="H777" s="2" t="s">
        <v>13</v>
      </c>
      <c r="I777" s="18">
        <v>24570</v>
      </c>
      <c r="J777" s="18">
        <v>11104.130000000001</v>
      </c>
      <c r="K777" s="18">
        <v>9676.7999999999993</v>
      </c>
      <c r="L777" s="18">
        <v>1427.33</v>
      </c>
      <c r="M777" s="18"/>
      <c r="N777" s="18">
        <v>1209.5999999999999</v>
      </c>
      <c r="O777" s="18"/>
      <c r="P777" s="18"/>
      <c r="Q777" s="18"/>
      <c r="R777" s="18"/>
      <c r="S777" s="18"/>
      <c r="T777" s="18"/>
      <c r="U777" s="18"/>
      <c r="V777" s="18"/>
      <c r="W777" s="18"/>
      <c r="X777" s="18"/>
      <c r="Y777" s="18"/>
      <c r="Z777" s="18">
        <v>217.73000000000002</v>
      </c>
      <c r="AA777" s="18"/>
      <c r="AB777" s="14">
        <f t="shared" si="405"/>
        <v>0</v>
      </c>
      <c r="AC777" s="14">
        <f t="shared" si="406"/>
        <v>0.125</v>
      </c>
      <c r="AD777" s="14">
        <f t="shared" si="407"/>
        <v>0</v>
      </c>
      <c r="AE777" s="14">
        <f t="shared" si="408"/>
        <v>0</v>
      </c>
      <c r="AF777" s="14">
        <f t="shared" si="409"/>
        <v>0</v>
      </c>
      <c r="AG777" s="14">
        <f t="shared" si="410"/>
        <v>0</v>
      </c>
      <c r="AH777" s="14">
        <f t="shared" si="411"/>
        <v>0</v>
      </c>
      <c r="AI777" s="14">
        <f t="shared" si="412"/>
        <v>0</v>
      </c>
      <c r="AJ777" s="14">
        <f t="shared" si="413"/>
        <v>0</v>
      </c>
      <c r="AK777" s="14">
        <f t="shared" si="414"/>
        <v>0</v>
      </c>
      <c r="AL777" s="14">
        <f t="shared" si="415"/>
        <v>0</v>
      </c>
      <c r="AM777" s="14">
        <f t="shared" si="416"/>
        <v>0</v>
      </c>
      <c r="AN777" s="14">
        <f t="shared" si="417"/>
        <v>0</v>
      </c>
      <c r="AO777" s="14">
        <f t="shared" si="418"/>
        <v>0.02</v>
      </c>
      <c r="AP777" s="14">
        <f t="shared" si="419"/>
        <v>0</v>
      </c>
      <c r="AQ777" s="43">
        <f t="shared" si="423"/>
        <v>0.14499999999999999</v>
      </c>
      <c r="AR777" s="27">
        <f t="shared" si="424"/>
        <v>1209.5999999999999</v>
      </c>
      <c r="AS777" s="27">
        <f t="shared" si="425"/>
        <v>0</v>
      </c>
      <c r="AT777" s="44">
        <f t="shared" si="426"/>
        <v>217.72800000000001</v>
      </c>
      <c r="AU777" s="30"/>
      <c r="AV777" s="30"/>
      <c r="AW777" s="30">
        <f t="shared" si="427"/>
        <v>1161.2159999999999</v>
      </c>
      <c r="AX777" s="36">
        <f t="shared" si="420"/>
        <v>-1209.5999999999999</v>
      </c>
      <c r="AY777" s="36">
        <f t="shared" si="421"/>
        <v>0</v>
      </c>
      <c r="AZ777" s="36">
        <f t="shared" si="422"/>
        <v>943.48799999999983</v>
      </c>
    </row>
    <row r="778" spans="1:52" x14ac:dyDescent="0.25">
      <c r="A778" s="12" t="s">
        <v>837</v>
      </c>
      <c r="B778" s="12" t="s">
        <v>8</v>
      </c>
      <c r="C778" s="88" t="s">
        <v>1357</v>
      </c>
      <c r="D778" s="2" t="s">
        <v>876</v>
      </c>
      <c r="E778" s="2" t="s">
        <v>27</v>
      </c>
      <c r="F778" s="2" t="s">
        <v>16</v>
      </c>
      <c r="G778" s="2" t="s">
        <v>28</v>
      </c>
      <c r="H778" s="2" t="s">
        <v>13</v>
      </c>
      <c r="I778" s="18">
        <v>13000</v>
      </c>
      <c r="J778" s="18">
        <v>5875.2</v>
      </c>
      <c r="K778" s="18">
        <v>5120</v>
      </c>
      <c r="L778" s="18">
        <v>755.2</v>
      </c>
      <c r="M778" s="18"/>
      <c r="N778" s="18">
        <v>640</v>
      </c>
      <c r="O778" s="18"/>
      <c r="P778" s="18"/>
      <c r="Q778" s="18"/>
      <c r="R778" s="18"/>
      <c r="S778" s="18"/>
      <c r="T778" s="18"/>
      <c r="U778" s="18"/>
      <c r="V778" s="18"/>
      <c r="W778" s="18"/>
      <c r="X778" s="18"/>
      <c r="Y778" s="18"/>
      <c r="Z778" s="18">
        <v>115.2</v>
      </c>
      <c r="AA778" s="18"/>
      <c r="AB778" s="14">
        <f t="shared" si="405"/>
        <v>0</v>
      </c>
      <c r="AC778" s="14">
        <f t="shared" si="406"/>
        <v>0.125</v>
      </c>
      <c r="AD778" s="14">
        <f t="shared" si="407"/>
        <v>0</v>
      </c>
      <c r="AE778" s="14">
        <f t="shared" si="408"/>
        <v>0</v>
      </c>
      <c r="AF778" s="14">
        <f t="shared" si="409"/>
        <v>0</v>
      </c>
      <c r="AG778" s="14">
        <f t="shared" si="410"/>
        <v>0</v>
      </c>
      <c r="AH778" s="14">
        <f t="shared" si="411"/>
        <v>0</v>
      </c>
      <c r="AI778" s="14">
        <f t="shared" si="412"/>
        <v>0</v>
      </c>
      <c r="AJ778" s="14">
        <f t="shared" si="413"/>
        <v>0</v>
      </c>
      <c r="AK778" s="14">
        <f t="shared" si="414"/>
        <v>0</v>
      </c>
      <c r="AL778" s="14">
        <f t="shared" si="415"/>
        <v>0</v>
      </c>
      <c r="AM778" s="14">
        <f t="shared" si="416"/>
        <v>0</v>
      </c>
      <c r="AN778" s="14">
        <f t="shared" si="417"/>
        <v>0</v>
      </c>
      <c r="AO778" s="14">
        <f t="shared" si="418"/>
        <v>0.02</v>
      </c>
      <c r="AP778" s="14">
        <f t="shared" si="419"/>
        <v>0</v>
      </c>
      <c r="AQ778" s="43">
        <f t="shared" si="423"/>
        <v>0.14499999999999999</v>
      </c>
      <c r="AR778" s="27">
        <f t="shared" si="424"/>
        <v>640</v>
      </c>
      <c r="AS778" s="27">
        <f t="shared" si="425"/>
        <v>0</v>
      </c>
      <c r="AT778" s="44">
        <f t="shared" si="426"/>
        <v>115.2</v>
      </c>
      <c r="AU778" s="30"/>
      <c r="AV778" s="30"/>
      <c r="AW778" s="30">
        <f t="shared" si="427"/>
        <v>614.4</v>
      </c>
      <c r="AX778" s="36">
        <f t="shared" si="420"/>
        <v>-640</v>
      </c>
      <c r="AY778" s="36">
        <f t="shared" si="421"/>
        <v>0</v>
      </c>
      <c r="AZ778" s="36">
        <f t="shared" si="422"/>
        <v>499.2</v>
      </c>
    </row>
    <row r="779" spans="1:52" x14ac:dyDescent="0.25">
      <c r="A779" s="12" t="s">
        <v>837</v>
      </c>
      <c r="B779" s="12" t="s">
        <v>8</v>
      </c>
      <c r="C779" s="88" t="s">
        <v>1357</v>
      </c>
      <c r="D779" s="2" t="s">
        <v>877</v>
      </c>
      <c r="E779" s="2" t="s">
        <v>27</v>
      </c>
      <c r="F779" s="2" t="s">
        <v>16</v>
      </c>
      <c r="G779" s="2" t="s">
        <v>28</v>
      </c>
      <c r="H779" s="2" t="s">
        <v>13</v>
      </c>
      <c r="I779" s="18">
        <v>26000</v>
      </c>
      <c r="J779" s="18">
        <v>11750.4</v>
      </c>
      <c r="K779" s="18">
        <v>10240</v>
      </c>
      <c r="L779" s="18">
        <v>1510.4</v>
      </c>
      <c r="M779" s="18"/>
      <c r="N779" s="18">
        <v>1280</v>
      </c>
      <c r="O779" s="18"/>
      <c r="P779" s="18"/>
      <c r="Q779" s="18"/>
      <c r="R779" s="18"/>
      <c r="S779" s="18"/>
      <c r="T779" s="18"/>
      <c r="U779" s="18"/>
      <c r="V779" s="18"/>
      <c r="W779" s="18"/>
      <c r="X779" s="18"/>
      <c r="Y779" s="18"/>
      <c r="Z779" s="18">
        <v>230.4</v>
      </c>
      <c r="AA779" s="18"/>
      <c r="AB779" s="14">
        <f t="shared" si="405"/>
        <v>0</v>
      </c>
      <c r="AC779" s="14">
        <f t="shared" si="406"/>
        <v>0.125</v>
      </c>
      <c r="AD779" s="14">
        <f t="shared" si="407"/>
        <v>0</v>
      </c>
      <c r="AE779" s="14">
        <f t="shared" si="408"/>
        <v>0</v>
      </c>
      <c r="AF779" s="14">
        <f t="shared" si="409"/>
        <v>0</v>
      </c>
      <c r="AG779" s="14">
        <f t="shared" si="410"/>
        <v>0</v>
      </c>
      <c r="AH779" s="14">
        <f t="shared" si="411"/>
        <v>0</v>
      </c>
      <c r="AI779" s="14">
        <f t="shared" si="412"/>
        <v>0</v>
      </c>
      <c r="AJ779" s="14">
        <f t="shared" si="413"/>
        <v>0</v>
      </c>
      <c r="AK779" s="14">
        <f t="shared" si="414"/>
        <v>0</v>
      </c>
      <c r="AL779" s="14">
        <f t="shared" si="415"/>
        <v>0</v>
      </c>
      <c r="AM779" s="14">
        <f t="shared" si="416"/>
        <v>0</v>
      </c>
      <c r="AN779" s="14">
        <f t="shared" si="417"/>
        <v>0</v>
      </c>
      <c r="AO779" s="14">
        <f t="shared" si="418"/>
        <v>0.02</v>
      </c>
      <c r="AP779" s="14">
        <f t="shared" si="419"/>
        <v>0</v>
      </c>
      <c r="AQ779" s="43">
        <f t="shared" si="423"/>
        <v>0.14499999999999999</v>
      </c>
      <c r="AR779" s="27">
        <f t="shared" si="424"/>
        <v>1280</v>
      </c>
      <c r="AS779" s="27">
        <f t="shared" si="425"/>
        <v>0</v>
      </c>
      <c r="AT779" s="44">
        <f t="shared" si="426"/>
        <v>230.4</v>
      </c>
      <c r="AU779" s="30"/>
      <c r="AV779" s="30"/>
      <c r="AW779" s="30">
        <f t="shared" si="427"/>
        <v>1228.8</v>
      </c>
      <c r="AX779" s="36">
        <f t="shared" si="420"/>
        <v>-1280</v>
      </c>
      <c r="AY779" s="36">
        <f t="shared" si="421"/>
        <v>0</v>
      </c>
      <c r="AZ779" s="36">
        <f t="shared" si="422"/>
        <v>998.4</v>
      </c>
    </row>
    <row r="780" spans="1:52" x14ac:dyDescent="0.25">
      <c r="A780" s="12" t="s">
        <v>837</v>
      </c>
      <c r="B780" s="12" t="s">
        <v>8</v>
      </c>
      <c r="C780" s="88" t="s">
        <v>1357</v>
      </c>
      <c r="D780" s="2" t="s">
        <v>878</v>
      </c>
      <c r="E780" s="2" t="s">
        <v>27</v>
      </c>
      <c r="F780" s="2" t="s">
        <v>16</v>
      </c>
      <c r="G780" s="2" t="s">
        <v>28</v>
      </c>
      <c r="H780" s="2" t="s">
        <v>13</v>
      </c>
      <c r="I780" s="18">
        <v>1611025</v>
      </c>
      <c r="J780" s="18">
        <v>690281.7</v>
      </c>
      <c r="K780" s="18">
        <v>601552.63</v>
      </c>
      <c r="L780" s="18">
        <v>88729.070000000036</v>
      </c>
      <c r="M780" s="18"/>
      <c r="N780" s="18">
        <v>75194.099999999991</v>
      </c>
      <c r="O780" s="18"/>
      <c r="P780" s="18"/>
      <c r="Q780" s="18"/>
      <c r="R780" s="18"/>
      <c r="S780" s="18"/>
      <c r="T780" s="18"/>
      <c r="U780" s="18"/>
      <c r="V780" s="18"/>
      <c r="W780" s="18"/>
      <c r="X780" s="18"/>
      <c r="Y780" s="18"/>
      <c r="Z780" s="18">
        <v>13534.970000000001</v>
      </c>
      <c r="AA780" s="18"/>
      <c r="AB780" s="14">
        <f t="shared" si="405"/>
        <v>0</v>
      </c>
      <c r="AC780" s="14">
        <f t="shared" si="406"/>
        <v>0.125</v>
      </c>
      <c r="AD780" s="14">
        <f t="shared" si="407"/>
        <v>0</v>
      </c>
      <c r="AE780" s="14">
        <f t="shared" si="408"/>
        <v>0</v>
      </c>
      <c r="AF780" s="14">
        <f t="shared" si="409"/>
        <v>0</v>
      </c>
      <c r="AG780" s="14">
        <f t="shared" si="410"/>
        <v>0</v>
      </c>
      <c r="AH780" s="14">
        <f t="shared" si="411"/>
        <v>0</v>
      </c>
      <c r="AI780" s="14">
        <f t="shared" si="412"/>
        <v>0</v>
      </c>
      <c r="AJ780" s="14">
        <f t="shared" si="413"/>
        <v>0</v>
      </c>
      <c r="AK780" s="14">
        <f t="shared" si="414"/>
        <v>0</v>
      </c>
      <c r="AL780" s="14">
        <f t="shared" si="415"/>
        <v>0</v>
      </c>
      <c r="AM780" s="14">
        <f t="shared" si="416"/>
        <v>0</v>
      </c>
      <c r="AN780" s="14">
        <f t="shared" si="417"/>
        <v>0</v>
      </c>
      <c r="AO780" s="14">
        <f t="shared" si="418"/>
        <v>0.02</v>
      </c>
      <c r="AP780" s="14">
        <f t="shared" si="419"/>
        <v>0</v>
      </c>
      <c r="AQ780" s="43">
        <f t="shared" si="423"/>
        <v>0.14499999999999999</v>
      </c>
      <c r="AR780" s="27">
        <f t="shared" si="424"/>
        <v>75194.078750000001</v>
      </c>
      <c r="AS780" s="27">
        <f t="shared" si="425"/>
        <v>0</v>
      </c>
      <c r="AT780" s="44">
        <f t="shared" si="426"/>
        <v>13534.934175</v>
      </c>
      <c r="AU780" s="30"/>
      <c r="AV780" s="30"/>
      <c r="AW780" s="30">
        <f t="shared" si="427"/>
        <v>72186.315600000002</v>
      </c>
      <c r="AX780" s="36">
        <f t="shared" si="420"/>
        <v>-75194.078750000001</v>
      </c>
      <c r="AY780" s="36">
        <f t="shared" si="421"/>
        <v>0</v>
      </c>
      <c r="AZ780" s="36">
        <f t="shared" si="422"/>
        <v>58651.381425</v>
      </c>
    </row>
    <row r="781" spans="1:52" x14ac:dyDescent="0.25">
      <c r="A781" s="12" t="s">
        <v>837</v>
      </c>
      <c r="B781" s="12" t="s">
        <v>8</v>
      </c>
      <c r="C781" s="88" t="s">
        <v>1357</v>
      </c>
      <c r="D781" s="2" t="s">
        <v>878</v>
      </c>
      <c r="E781" s="2" t="s">
        <v>820</v>
      </c>
      <c r="F781" s="2" t="s">
        <v>11</v>
      </c>
      <c r="G781" s="2" t="s">
        <v>12</v>
      </c>
      <c r="H781" s="2" t="s">
        <v>13</v>
      </c>
      <c r="I781" s="18">
        <v>311025</v>
      </c>
      <c r="J781" s="18">
        <v>131874.18</v>
      </c>
      <c r="K781" s="18">
        <v>126802.1</v>
      </c>
      <c r="L781" s="18">
        <v>5072.08</v>
      </c>
      <c r="M781" s="18"/>
      <c r="N781" s="18"/>
      <c r="O781" s="18"/>
      <c r="P781" s="18"/>
      <c r="Q781" s="18"/>
      <c r="R781" s="18"/>
      <c r="S781" s="18">
        <v>5072.08</v>
      </c>
      <c r="T781" s="18"/>
      <c r="U781" s="18"/>
      <c r="V781" s="18"/>
      <c r="W781" s="18"/>
      <c r="X781" s="18"/>
      <c r="Y781" s="18"/>
      <c r="Z781" s="18"/>
      <c r="AA781" s="18"/>
      <c r="AB781" s="14">
        <f t="shared" si="405"/>
        <v>0</v>
      </c>
      <c r="AC781" s="14">
        <f t="shared" si="406"/>
        <v>0</v>
      </c>
      <c r="AD781" s="14">
        <f t="shared" si="407"/>
        <v>0</v>
      </c>
      <c r="AE781" s="14">
        <f t="shared" si="408"/>
        <v>0</v>
      </c>
      <c r="AF781" s="14">
        <f t="shared" si="409"/>
        <v>0</v>
      </c>
      <c r="AG781" s="14">
        <f t="shared" si="410"/>
        <v>0</v>
      </c>
      <c r="AH781" s="14">
        <f t="shared" si="411"/>
        <v>0.04</v>
      </c>
      <c r="AI781" s="14">
        <f t="shared" si="412"/>
        <v>0</v>
      </c>
      <c r="AJ781" s="14">
        <f t="shared" si="413"/>
        <v>0</v>
      </c>
      <c r="AK781" s="14">
        <f t="shared" si="414"/>
        <v>0</v>
      </c>
      <c r="AL781" s="14">
        <f t="shared" si="415"/>
        <v>0</v>
      </c>
      <c r="AM781" s="14">
        <f t="shared" si="416"/>
        <v>0</v>
      </c>
      <c r="AN781" s="14">
        <f t="shared" si="417"/>
        <v>0</v>
      </c>
      <c r="AO781" s="14">
        <f t="shared" si="418"/>
        <v>0</v>
      </c>
      <c r="AP781" s="14">
        <f t="shared" si="419"/>
        <v>0</v>
      </c>
      <c r="AQ781" s="43">
        <f t="shared" si="423"/>
        <v>0.04</v>
      </c>
      <c r="AR781" s="27">
        <f t="shared" si="424"/>
        <v>0</v>
      </c>
      <c r="AS781" s="46">
        <f>SUM(AH781:AM781)*(K781+AR781)</f>
        <v>5072.0840000000007</v>
      </c>
      <c r="AT781" s="27">
        <f t="shared" ref="AT781:AT837" si="428">SUM(AN781:AP781)*K781</f>
        <v>0</v>
      </c>
      <c r="AU781" s="30">
        <f>K781*$AU$2</f>
        <v>7608.1260000000002</v>
      </c>
      <c r="AV781" s="30">
        <f>K781*$AV$2</f>
        <v>7608.1260000000002</v>
      </c>
      <c r="AW781" s="30"/>
      <c r="AX781" s="36">
        <f t="shared" si="420"/>
        <v>7608.1260000000002</v>
      </c>
      <c r="AY781" s="36">
        <f t="shared" si="421"/>
        <v>2536.0419999999995</v>
      </c>
      <c r="AZ781" s="36">
        <f t="shared" si="422"/>
        <v>0</v>
      </c>
    </row>
    <row r="782" spans="1:52" x14ac:dyDescent="0.25">
      <c r="A782" s="12" t="s">
        <v>837</v>
      </c>
      <c r="B782" s="12" t="s">
        <v>8</v>
      </c>
      <c r="C782" s="12"/>
      <c r="D782" s="2" t="s">
        <v>879</v>
      </c>
      <c r="E782" s="2" t="s">
        <v>115</v>
      </c>
      <c r="F782" s="2" t="s">
        <v>16</v>
      </c>
      <c r="G782" s="2" t="s">
        <v>116</v>
      </c>
      <c r="H782" s="2" t="s">
        <v>13</v>
      </c>
      <c r="I782" s="18">
        <v>3378038</v>
      </c>
      <c r="J782" s="18">
        <v>1782087.5899999999</v>
      </c>
      <c r="K782" s="18">
        <v>1553017.4600000002</v>
      </c>
      <c r="L782" s="18">
        <v>229070.13000000006</v>
      </c>
      <c r="M782" s="18"/>
      <c r="N782" s="18">
        <v>194127.24</v>
      </c>
      <c r="O782" s="18"/>
      <c r="P782" s="18"/>
      <c r="Q782" s="18"/>
      <c r="R782" s="18"/>
      <c r="S782" s="18"/>
      <c r="T782" s="18"/>
      <c r="U782" s="18"/>
      <c r="V782" s="18"/>
      <c r="W782" s="18"/>
      <c r="X782" s="18"/>
      <c r="Y782" s="18"/>
      <c r="Z782" s="18">
        <v>34942.890000000007</v>
      </c>
      <c r="AA782" s="18"/>
      <c r="AB782" s="14">
        <f t="shared" si="405"/>
        <v>0</v>
      </c>
      <c r="AC782" s="14">
        <f t="shared" si="406"/>
        <v>0.125</v>
      </c>
      <c r="AD782" s="14">
        <f t="shared" si="407"/>
        <v>0</v>
      </c>
      <c r="AE782" s="14">
        <f t="shared" si="408"/>
        <v>0</v>
      </c>
      <c r="AF782" s="14">
        <f t="shared" si="409"/>
        <v>0</v>
      </c>
      <c r="AG782" s="14">
        <f t="shared" si="410"/>
        <v>0</v>
      </c>
      <c r="AH782" s="14">
        <f t="shared" si="411"/>
        <v>0</v>
      </c>
      <c r="AI782" s="14">
        <f t="shared" si="412"/>
        <v>0</v>
      </c>
      <c r="AJ782" s="14">
        <f t="shared" si="413"/>
        <v>0</v>
      </c>
      <c r="AK782" s="14">
        <f t="shared" si="414"/>
        <v>0</v>
      </c>
      <c r="AL782" s="14">
        <f t="shared" si="415"/>
        <v>0</v>
      </c>
      <c r="AM782" s="14">
        <f t="shared" si="416"/>
        <v>0</v>
      </c>
      <c r="AN782" s="14">
        <f t="shared" si="417"/>
        <v>0</v>
      </c>
      <c r="AO782" s="14">
        <f t="shared" si="418"/>
        <v>0.02</v>
      </c>
      <c r="AP782" s="14">
        <f t="shared" si="419"/>
        <v>0</v>
      </c>
      <c r="AQ782" s="43">
        <f t="shared" si="423"/>
        <v>0.14499999999999999</v>
      </c>
      <c r="AR782" s="27">
        <f t="shared" si="424"/>
        <v>194127.18250000002</v>
      </c>
      <c r="AS782" s="27">
        <f t="shared" si="425"/>
        <v>0</v>
      </c>
      <c r="AT782" s="44">
        <f t="shared" ref="AT782:AT783" si="429">(SUM(AN782:AP782))*(K782+AR782)</f>
        <v>34942.892850000004</v>
      </c>
      <c r="AU782" s="30"/>
      <c r="AV782" s="30"/>
      <c r="AW782" s="30">
        <f t="shared" ref="AW782:AW783" si="430">K782*$AU$1</f>
        <v>186362.09520000001</v>
      </c>
      <c r="AX782" s="36">
        <f t="shared" si="420"/>
        <v>-194127.18250000002</v>
      </c>
      <c r="AY782" s="36">
        <f t="shared" si="421"/>
        <v>0</v>
      </c>
      <c r="AZ782" s="36">
        <f t="shared" si="422"/>
        <v>151419.20235000001</v>
      </c>
    </row>
    <row r="783" spans="1:52" x14ac:dyDescent="0.25">
      <c r="A783" s="12" t="s">
        <v>837</v>
      </c>
      <c r="B783" s="12" t="s">
        <v>8</v>
      </c>
      <c r="C783" s="12"/>
      <c r="D783" s="2" t="s">
        <v>880</v>
      </c>
      <c r="E783" s="2" t="s">
        <v>424</v>
      </c>
      <c r="F783" s="2" t="s">
        <v>16</v>
      </c>
      <c r="G783" s="2" t="s">
        <v>17</v>
      </c>
      <c r="H783" s="2" t="s">
        <v>13</v>
      </c>
      <c r="I783" s="18">
        <v>20</v>
      </c>
      <c r="J783" s="18">
        <v>55800.530000000006</v>
      </c>
      <c r="K783" s="18">
        <v>48627.91</v>
      </c>
      <c r="L783" s="18">
        <v>7172.62</v>
      </c>
      <c r="M783" s="18"/>
      <c r="N783" s="18">
        <v>6078.49</v>
      </c>
      <c r="O783" s="18"/>
      <c r="P783" s="18"/>
      <c r="Q783" s="18"/>
      <c r="R783" s="18"/>
      <c r="S783" s="18"/>
      <c r="T783" s="18"/>
      <c r="U783" s="18"/>
      <c r="V783" s="18"/>
      <c r="W783" s="18"/>
      <c r="X783" s="18"/>
      <c r="Y783" s="18"/>
      <c r="Z783" s="18">
        <v>1094.1300000000001</v>
      </c>
      <c r="AA783" s="18"/>
      <c r="AB783" s="14">
        <f t="shared" si="405"/>
        <v>0</v>
      </c>
      <c r="AC783" s="14">
        <f t="shared" si="406"/>
        <v>0.125</v>
      </c>
      <c r="AD783" s="14">
        <f t="shared" si="407"/>
        <v>0</v>
      </c>
      <c r="AE783" s="14">
        <f t="shared" si="408"/>
        <v>0</v>
      </c>
      <c r="AF783" s="14">
        <f t="shared" si="409"/>
        <v>0</v>
      </c>
      <c r="AG783" s="14">
        <f t="shared" si="410"/>
        <v>0</v>
      </c>
      <c r="AH783" s="14">
        <f t="shared" si="411"/>
        <v>0</v>
      </c>
      <c r="AI783" s="14">
        <f t="shared" si="412"/>
        <v>0</v>
      </c>
      <c r="AJ783" s="14">
        <f t="shared" si="413"/>
        <v>0</v>
      </c>
      <c r="AK783" s="14">
        <f t="shared" si="414"/>
        <v>0</v>
      </c>
      <c r="AL783" s="14">
        <f t="shared" si="415"/>
        <v>0</v>
      </c>
      <c r="AM783" s="14">
        <f t="shared" si="416"/>
        <v>0</v>
      </c>
      <c r="AN783" s="14">
        <f t="shared" si="417"/>
        <v>0</v>
      </c>
      <c r="AO783" s="14">
        <f t="shared" si="418"/>
        <v>0.02</v>
      </c>
      <c r="AP783" s="14">
        <f t="shared" si="419"/>
        <v>0</v>
      </c>
      <c r="AQ783" s="43">
        <f t="shared" si="423"/>
        <v>0.14499999999999999</v>
      </c>
      <c r="AR783" s="27">
        <f t="shared" si="424"/>
        <v>6078.4887500000004</v>
      </c>
      <c r="AS783" s="27">
        <f t="shared" si="425"/>
        <v>0</v>
      </c>
      <c r="AT783" s="44">
        <f t="shared" si="429"/>
        <v>1094.1279750000001</v>
      </c>
      <c r="AU783" s="30"/>
      <c r="AV783" s="30"/>
      <c r="AW783" s="30">
        <f t="shared" si="430"/>
        <v>5835.3492000000006</v>
      </c>
      <c r="AX783" s="36">
        <f t="shared" si="420"/>
        <v>-6078.4887500000004</v>
      </c>
      <c r="AY783" s="36">
        <f t="shared" si="421"/>
        <v>0</v>
      </c>
      <c r="AZ783" s="36">
        <f t="shared" si="422"/>
        <v>4741.2212250000002</v>
      </c>
    </row>
    <row r="784" spans="1:52" x14ac:dyDescent="0.25">
      <c r="A784" s="12" t="s">
        <v>837</v>
      </c>
      <c r="B784" s="12" t="s">
        <v>8</v>
      </c>
      <c r="C784" s="5" t="s">
        <v>1359</v>
      </c>
      <c r="D784" s="2" t="s">
        <v>881</v>
      </c>
      <c r="E784" s="2" t="s">
        <v>150</v>
      </c>
      <c r="F784" s="2" t="s">
        <v>11</v>
      </c>
      <c r="G784" s="2" t="s">
        <v>12</v>
      </c>
      <c r="H784" s="2" t="s">
        <v>13</v>
      </c>
      <c r="I784" s="18">
        <v>78500</v>
      </c>
      <c r="J784" s="18">
        <v>66536.600000000006</v>
      </c>
      <c r="K784" s="18">
        <v>63977.5</v>
      </c>
      <c r="L784" s="18">
        <v>2559.1</v>
      </c>
      <c r="M784" s="18"/>
      <c r="N784" s="18"/>
      <c r="O784" s="18"/>
      <c r="P784" s="18"/>
      <c r="Q784" s="18"/>
      <c r="R784" s="18"/>
      <c r="S784" s="18">
        <v>2559.1</v>
      </c>
      <c r="T784" s="18"/>
      <c r="U784" s="18"/>
      <c r="V784" s="18"/>
      <c r="W784" s="18"/>
      <c r="X784" s="18"/>
      <c r="Y784" s="18"/>
      <c r="Z784" s="18"/>
      <c r="AA784" s="18"/>
      <c r="AB784" s="14">
        <f t="shared" si="405"/>
        <v>0</v>
      </c>
      <c r="AC784" s="14">
        <f t="shared" si="406"/>
        <v>0</v>
      </c>
      <c r="AD784" s="14">
        <f t="shared" si="407"/>
        <v>0</v>
      </c>
      <c r="AE784" s="14">
        <f t="shared" si="408"/>
        <v>0</v>
      </c>
      <c r="AF784" s="14">
        <f t="shared" si="409"/>
        <v>0</v>
      </c>
      <c r="AG784" s="14">
        <f t="shared" si="410"/>
        <v>0</v>
      </c>
      <c r="AH784" s="14">
        <f t="shared" si="411"/>
        <v>0.04</v>
      </c>
      <c r="AI784" s="14">
        <f t="shared" si="412"/>
        <v>0</v>
      </c>
      <c r="AJ784" s="14">
        <f t="shared" si="413"/>
        <v>0</v>
      </c>
      <c r="AK784" s="14">
        <f t="shared" si="414"/>
        <v>0</v>
      </c>
      <c r="AL784" s="14">
        <f t="shared" si="415"/>
        <v>0</v>
      </c>
      <c r="AM784" s="14">
        <f t="shared" si="416"/>
        <v>0</v>
      </c>
      <c r="AN784" s="14">
        <f t="shared" si="417"/>
        <v>0</v>
      </c>
      <c r="AO784" s="14">
        <f t="shared" si="418"/>
        <v>0</v>
      </c>
      <c r="AP784" s="14">
        <f t="shared" si="419"/>
        <v>0</v>
      </c>
      <c r="AQ784" s="43">
        <f t="shared" si="423"/>
        <v>0.04</v>
      </c>
      <c r="AR784" s="27">
        <f t="shared" si="424"/>
        <v>0</v>
      </c>
      <c r="AS784" s="46">
        <f t="shared" ref="AS784:AS819" si="431">SUM(AH784:AM784)*(K784+AR784)</f>
        <v>2559.1</v>
      </c>
      <c r="AT784" s="27">
        <f t="shared" si="428"/>
        <v>0</v>
      </c>
      <c r="AU784" s="30">
        <f t="shared" ref="AU784:AU819" si="432">K784*$AU$2</f>
        <v>3838.6499999999996</v>
      </c>
      <c r="AV784" s="30">
        <f t="shared" ref="AV784:AV819" si="433">K784*$AV$2</f>
        <v>3838.6499999999996</v>
      </c>
      <c r="AW784" s="30"/>
      <c r="AX784" s="36">
        <f t="shared" si="420"/>
        <v>3838.6499999999996</v>
      </c>
      <c r="AY784" s="36">
        <f t="shared" si="421"/>
        <v>1279.5499999999997</v>
      </c>
      <c r="AZ784" s="36">
        <f t="shared" si="422"/>
        <v>0</v>
      </c>
    </row>
    <row r="785" spans="1:52" x14ac:dyDescent="0.25">
      <c r="A785" s="12" t="s">
        <v>837</v>
      </c>
      <c r="B785" s="12" t="s">
        <v>8</v>
      </c>
      <c r="C785" s="5" t="s">
        <v>1359</v>
      </c>
      <c r="D785" s="2" t="s">
        <v>882</v>
      </c>
      <c r="E785" s="2" t="s">
        <v>150</v>
      </c>
      <c r="F785" s="2" t="s">
        <v>11</v>
      </c>
      <c r="G785" s="2" t="s">
        <v>12</v>
      </c>
      <c r="H785" s="2" t="s">
        <v>13</v>
      </c>
      <c r="I785" s="18">
        <v>853750</v>
      </c>
      <c r="J785" s="18">
        <v>1154268.8</v>
      </c>
      <c r="K785" s="18">
        <v>1109873.8599999999</v>
      </c>
      <c r="L785" s="18">
        <v>44394.94</v>
      </c>
      <c r="M785" s="18"/>
      <c r="N785" s="18"/>
      <c r="O785" s="18"/>
      <c r="P785" s="18"/>
      <c r="Q785" s="18"/>
      <c r="R785" s="18"/>
      <c r="S785" s="18">
        <v>44394.94</v>
      </c>
      <c r="T785" s="18"/>
      <c r="U785" s="18"/>
      <c r="V785" s="18"/>
      <c r="W785" s="18"/>
      <c r="X785" s="18"/>
      <c r="Y785" s="18"/>
      <c r="Z785" s="18"/>
      <c r="AA785" s="18"/>
      <c r="AB785" s="14">
        <f t="shared" si="405"/>
        <v>0</v>
      </c>
      <c r="AC785" s="14">
        <f t="shared" si="406"/>
        <v>0</v>
      </c>
      <c r="AD785" s="14">
        <f t="shared" si="407"/>
        <v>0</v>
      </c>
      <c r="AE785" s="14">
        <f t="shared" si="408"/>
        <v>0</v>
      </c>
      <c r="AF785" s="14">
        <f t="shared" si="409"/>
        <v>0</v>
      </c>
      <c r="AG785" s="14">
        <f t="shared" si="410"/>
        <v>0</v>
      </c>
      <c r="AH785" s="14">
        <f t="shared" si="411"/>
        <v>0.04</v>
      </c>
      <c r="AI785" s="14">
        <f t="shared" si="412"/>
        <v>0</v>
      </c>
      <c r="AJ785" s="14">
        <f t="shared" si="413"/>
        <v>0</v>
      </c>
      <c r="AK785" s="14">
        <f t="shared" si="414"/>
        <v>0</v>
      </c>
      <c r="AL785" s="14">
        <f t="shared" si="415"/>
        <v>0</v>
      </c>
      <c r="AM785" s="14">
        <f t="shared" si="416"/>
        <v>0</v>
      </c>
      <c r="AN785" s="14">
        <f t="shared" si="417"/>
        <v>0</v>
      </c>
      <c r="AO785" s="14">
        <f t="shared" si="418"/>
        <v>0</v>
      </c>
      <c r="AP785" s="14">
        <f t="shared" si="419"/>
        <v>0</v>
      </c>
      <c r="AQ785" s="43">
        <f t="shared" si="423"/>
        <v>0.04</v>
      </c>
      <c r="AR785" s="27">
        <f t="shared" si="424"/>
        <v>0</v>
      </c>
      <c r="AS785" s="46">
        <f t="shared" si="431"/>
        <v>44394.954399999995</v>
      </c>
      <c r="AT785" s="27">
        <f t="shared" si="428"/>
        <v>0</v>
      </c>
      <c r="AU785" s="30">
        <f t="shared" si="432"/>
        <v>66592.431599999996</v>
      </c>
      <c r="AV785" s="30">
        <f t="shared" si="433"/>
        <v>66592.431599999996</v>
      </c>
      <c r="AW785" s="30"/>
      <c r="AX785" s="36">
        <f t="shared" si="420"/>
        <v>66592.431599999996</v>
      </c>
      <c r="AY785" s="36">
        <f t="shared" si="421"/>
        <v>22197.477200000001</v>
      </c>
      <c r="AZ785" s="36">
        <f t="shared" si="422"/>
        <v>0</v>
      </c>
    </row>
    <row r="786" spans="1:52" x14ac:dyDescent="0.25">
      <c r="A786" s="12" t="s">
        <v>837</v>
      </c>
      <c r="B786" s="12" t="s">
        <v>8</v>
      </c>
      <c r="C786" s="5" t="s">
        <v>1359</v>
      </c>
      <c r="D786" s="2" t="s">
        <v>883</v>
      </c>
      <c r="E786" s="2" t="s">
        <v>150</v>
      </c>
      <c r="F786" s="2" t="s">
        <v>11</v>
      </c>
      <c r="G786" s="2" t="s">
        <v>12</v>
      </c>
      <c r="H786" s="2" t="s">
        <v>13</v>
      </c>
      <c r="I786" s="18">
        <v>632100</v>
      </c>
      <c r="J786" s="18">
        <v>996594.09000000008</v>
      </c>
      <c r="K786" s="18">
        <v>958263.54999999993</v>
      </c>
      <c r="L786" s="18">
        <v>38330.54</v>
      </c>
      <c r="M786" s="18"/>
      <c r="N786" s="18"/>
      <c r="O786" s="18"/>
      <c r="P786" s="18"/>
      <c r="Q786" s="18"/>
      <c r="R786" s="18"/>
      <c r="S786" s="18">
        <v>38330.54</v>
      </c>
      <c r="T786" s="18"/>
      <c r="U786" s="18"/>
      <c r="V786" s="18"/>
      <c r="W786" s="18"/>
      <c r="X786" s="18"/>
      <c r="Y786" s="18"/>
      <c r="Z786" s="18"/>
      <c r="AA786" s="18"/>
      <c r="AB786" s="14">
        <f t="shared" si="405"/>
        <v>0</v>
      </c>
      <c r="AC786" s="14">
        <f t="shared" si="406"/>
        <v>0</v>
      </c>
      <c r="AD786" s="14">
        <f t="shared" si="407"/>
        <v>0</v>
      </c>
      <c r="AE786" s="14">
        <f t="shared" si="408"/>
        <v>0</v>
      </c>
      <c r="AF786" s="14">
        <f t="shared" si="409"/>
        <v>0</v>
      </c>
      <c r="AG786" s="14">
        <f t="shared" si="410"/>
        <v>0</v>
      </c>
      <c r="AH786" s="14">
        <f t="shared" si="411"/>
        <v>0.04</v>
      </c>
      <c r="AI786" s="14">
        <f t="shared" si="412"/>
        <v>0</v>
      </c>
      <c r="AJ786" s="14">
        <f t="shared" si="413"/>
        <v>0</v>
      </c>
      <c r="AK786" s="14">
        <f t="shared" si="414"/>
        <v>0</v>
      </c>
      <c r="AL786" s="14">
        <f t="shared" si="415"/>
        <v>0</v>
      </c>
      <c r="AM786" s="14">
        <f t="shared" si="416"/>
        <v>0</v>
      </c>
      <c r="AN786" s="14">
        <f t="shared" si="417"/>
        <v>0</v>
      </c>
      <c r="AO786" s="14">
        <f t="shared" si="418"/>
        <v>0</v>
      </c>
      <c r="AP786" s="14">
        <f t="shared" si="419"/>
        <v>0</v>
      </c>
      <c r="AQ786" s="43">
        <f t="shared" si="423"/>
        <v>0.04</v>
      </c>
      <c r="AR786" s="27">
        <f t="shared" si="424"/>
        <v>0</v>
      </c>
      <c r="AS786" s="46">
        <f t="shared" si="431"/>
        <v>38330.542000000001</v>
      </c>
      <c r="AT786" s="27">
        <f t="shared" si="428"/>
        <v>0</v>
      </c>
      <c r="AU786" s="30">
        <f t="shared" si="432"/>
        <v>57495.812999999995</v>
      </c>
      <c r="AV786" s="30">
        <f t="shared" si="433"/>
        <v>57495.812999999995</v>
      </c>
      <c r="AW786" s="30"/>
      <c r="AX786" s="36">
        <f t="shared" si="420"/>
        <v>57495.812999999995</v>
      </c>
      <c r="AY786" s="36">
        <f t="shared" si="421"/>
        <v>19165.270999999993</v>
      </c>
      <c r="AZ786" s="36">
        <f t="shared" si="422"/>
        <v>0</v>
      </c>
    </row>
    <row r="787" spans="1:52" x14ac:dyDescent="0.25">
      <c r="A787" s="12" t="s">
        <v>837</v>
      </c>
      <c r="B787" s="12" t="s">
        <v>8</v>
      </c>
      <c r="C787" s="5" t="s">
        <v>1359</v>
      </c>
      <c r="D787" s="2" t="s">
        <v>884</v>
      </c>
      <c r="E787" s="2" t="s">
        <v>150</v>
      </c>
      <c r="F787" s="2" t="s">
        <v>11</v>
      </c>
      <c r="G787" s="2" t="s">
        <v>12</v>
      </c>
      <c r="H787" s="2" t="s">
        <v>13</v>
      </c>
      <c r="I787" s="18">
        <v>439330</v>
      </c>
      <c r="J787" s="18">
        <v>2353049.3200000003</v>
      </c>
      <c r="K787" s="18">
        <v>2262547.4300000002</v>
      </c>
      <c r="L787" s="18">
        <v>90501.890000000014</v>
      </c>
      <c r="M787" s="18"/>
      <c r="N787" s="18"/>
      <c r="O787" s="18"/>
      <c r="P787" s="18"/>
      <c r="Q787" s="18"/>
      <c r="R787" s="18"/>
      <c r="S787" s="18">
        <v>90501.890000000014</v>
      </c>
      <c r="T787" s="18"/>
      <c r="U787" s="18"/>
      <c r="V787" s="18"/>
      <c r="W787" s="18"/>
      <c r="X787" s="18"/>
      <c r="Y787" s="18"/>
      <c r="Z787" s="18"/>
      <c r="AA787" s="18"/>
      <c r="AB787" s="14">
        <f t="shared" si="405"/>
        <v>0</v>
      </c>
      <c r="AC787" s="14">
        <f t="shared" si="406"/>
        <v>0</v>
      </c>
      <c r="AD787" s="14">
        <f t="shared" si="407"/>
        <v>0</v>
      </c>
      <c r="AE787" s="14">
        <f t="shared" si="408"/>
        <v>0</v>
      </c>
      <c r="AF787" s="14">
        <f t="shared" si="409"/>
        <v>0</v>
      </c>
      <c r="AG787" s="14">
        <f t="shared" si="410"/>
        <v>0</v>
      </c>
      <c r="AH787" s="14">
        <f t="shared" si="411"/>
        <v>0.04</v>
      </c>
      <c r="AI787" s="14">
        <f t="shared" si="412"/>
        <v>0</v>
      </c>
      <c r="AJ787" s="14">
        <f t="shared" si="413"/>
        <v>0</v>
      </c>
      <c r="AK787" s="14">
        <f t="shared" si="414"/>
        <v>0</v>
      </c>
      <c r="AL787" s="14">
        <f t="shared" si="415"/>
        <v>0</v>
      </c>
      <c r="AM787" s="14">
        <f t="shared" si="416"/>
        <v>0</v>
      </c>
      <c r="AN787" s="14">
        <f t="shared" si="417"/>
        <v>0</v>
      </c>
      <c r="AO787" s="14">
        <f t="shared" si="418"/>
        <v>0</v>
      </c>
      <c r="AP787" s="14">
        <f t="shared" si="419"/>
        <v>0</v>
      </c>
      <c r="AQ787" s="43">
        <f t="shared" si="423"/>
        <v>0.04</v>
      </c>
      <c r="AR787" s="27">
        <f t="shared" si="424"/>
        <v>0</v>
      </c>
      <c r="AS787" s="46">
        <f t="shared" si="431"/>
        <v>90501.897200000007</v>
      </c>
      <c r="AT787" s="27">
        <f t="shared" si="428"/>
        <v>0</v>
      </c>
      <c r="AU787" s="30">
        <f t="shared" si="432"/>
        <v>135752.84580000001</v>
      </c>
      <c r="AV787" s="30">
        <f t="shared" si="433"/>
        <v>135752.84580000001</v>
      </c>
      <c r="AW787" s="30"/>
      <c r="AX787" s="36">
        <f t="shared" si="420"/>
        <v>135752.84580000001</v>
      </c>
      <c r="AY787" s="36">
        <f t="shared" si="421"/>
        <v>45250.948600000003</v>
      </c>
      <c r="AZ787" s="36">
        <f t="shared" si="422"/>
        <v>0</v>
      </c>
    </row>
    <row r="788" spans="1:52" x14ac:dyDescent="0.25">
      <c r="A788" s="12" t="s">
        <v>837</v>
      </c>
      <c r="B788" s="12" t="s">
        <v>8</v>
      </c>
      <c r="C788" s="5" t="s">
        <v>1359</v>
      </c>
      <c r="D788" s="2" t="s">
        <v>885</v>
      </c>
      <c r="E788" s="2" t="s">
        <v>138</v>
      </c>
      <c r="F788" s="2" t="s">
        <v>11</v>
      </c>
      <c r="G788" s="2" t="s">
        <v>12</v>
      </c>
      <c r="H788" s="2" t="s">
        <v>13</v>
      </c>
      <c r="I788" s="18">
        <v>193600</v>
      </c>
      <c r="J788" s="18">
        <v>265774</v>
      </c>
      <c r="K788" s="18">
        <v>255551.91999999998</v>
      </c>
      <c r="L788" s="18">
        <v>10222.08</v>
      </c>
      <c r="M788" s="18"/>
      <c r="N788" s="18"/>
      <c r="O788" s="18"/>
      <c r="P788" s="18"/>
      <c r="Q788" s="18"/>
      <c r="R788" s="18"/>
      <c r="S788" s="18">
        <v>10222.08</v>
      </c>
      <c r="T788" s="18"/>
      <c r="U788" s="18"/>
      <c r="V788" s="18"/>
      <c r="W788" s="18"/>
      <c r="X788" s="18"/>
      <c r="Y788" s="18"/>
      <c r="Z788" s="18"/>
      <c r="AA788" s="18"/>
      <c r="AB788" s="14">
        <f t="shared" si="405"/>
        <v>0</v>
      </c>
      <c r="AC788" s="14">
        <f t="shared" si="406"/>
        <v>0</v>
      </c>
      <c r="AD788" s="14">
        <f t="shared" si="407"/>
        <v>0</v>
      </c>
      <c r="AE788" s="14">
        <f t="shared" si="408"/>
        <v>0</v>
      </c>
      <c r="AF788" s="14">
        <f t="shared" si="409"/>
        <v>0</v>
      </c>
      <c r="AG788" s="14">
        <f t="shared" si="410"/>
        <v>0</v>
      </c>
      <c r="AH788" s="14">
        <f t="shared" si="411"/>
        <v>0.04</v>
      </c>
      <c r="AI788" s="14">
        <f t="shared" si="412"/>
        <v>0</v>
      </c>
      <c r="AJ788" s="14">
        <f t="shared" si="413"/>
        <v>0</v>
      </c>
      <c r="AK788" s="14">
        <f t="shared" si="414"/>
        <v>0</v>
      </c>
      <c r="AL788" s="14">
        <f t="shared" si="415"/>
        <v>0</v>
      </c>
      <c r="AM788" s="14">
        <f t="shared" si="416"/>
        <v>0</v>
      </c>
      <c r="AN788" s="14">
        <f t="shared" si="417"/>
        <v>0</v>
      </c>
      <c r="AO788" s="14">
        <f t="shared" si="418"/>
        <v>0</v>
      </c>
      <c r="AP788" s="14">
        <f t="shared" si="419"/>
        <v>0</v>
      </c>
      <c r="AQ788" s="43">
        <f t="shared" si="423"/>
        <v>0.04</v>
      </c>
      <c r="AR788" s="27">
        <f t="shared" si="424"/>
        <v>0</v>
      </c>
      <c r="AS788" s="46">
        <f t="shared" si="431"/>
        <v>10222.076799999999</v>
      </c>
      <c r="AT788" s="27">
        <f t="shared" si="428"/>
        <v>0</v>
      </c>
      <c r="AU788" s="30">
        <f t="shared" si="432"/>
        <v>15333.115199999998</v>
      </c>
      <c r="AV788" s="30">
        <f t="shared" si="433"/>
        <v>15333.115199999998</v>
      </c>
      <c r="AW788" s="30"/>
      <c r="AX788" s="36">
        <f t="shared" si="420"/>
        <v>15333.115199999998</v>
      </c>
      <c r="AY788" s="36">
        <f t="shared" si="421"/>
        <v>5111.0383999999995</v>
      </c>
      <c r="AZ788" s="36">
        <f t="shared" si="422"/>
        <v>0</v>
      </c>
    </row>
    <row r="789" spans="1:52" x14ac:dyDescent="0.25">
      <c r="A789" s="12" t="s">
        <v>837</v>
      </c>
      <c r="B789" s="12" t="s">
        <v>8</v>
      </c>
      <c r="C789" s="5" t="s">
        <v>1359</v>
      </c>
      <c r="D789" s="2" t="s">
        <v>885</v>
      </c>
      <c r="E789" s="2" t="s">
        <v>150</v>
      </c>
      <c r="F789" s="2" t="s">
        <v>11</v>
      </c>
      <c r="G789" s="2" t="s">
        <v>12</v>
      </c>
      <c r="H789" s="2" t="s">
        <v>13</v>
      </c>
      <c r="I789" s="18">
        <v>1655083</v>
      </c>
      <c r="J789" s="18">
        <v>2453158.689999999</v>
      </c>
      <c r="K789" s="18">
        <v>2358806.4300000002</v>
      </c>
      <c r="L789" s="18">
        <v>94352.260000000024</v>
      </c>
      <c r="M789" s="18"/>
      <c r="N789" s="18"/>
      <c r="O789" s="18"/>
      <c r="P789" s="18"/>
      <c r="Q789" s="18"/>
      <c r="R789" s="18"/>
      <c r="S789" s="18">
        <v>94352.260000000024</v>
      </c>
      <c r="T789" s="18"/>
      <c r="U789" s="18"/>
      <c r="V789" s="18"/>
      <c r="W789" s="18"/>
      <c r="X789" s="18"/>
      <c r="Y789" s="18"/>
      <c r="Z789" s="18"/>
      <c r="AA789" s="18"/>
      <c r="AB789" s="14">
        <f t="shared" si="405"/>
        <v>0</v>
      </c>
      <c r="AC789" s="14">
        <f t="shared" si="406"/>
        <v>0</v>
      </c>
      <c r="AD789" s="14">
        <f t="shared" si="407"/>
        <v>0</v>
      </c>
      <c r="AE789" s="14">
        <f t="shared" si="408"/>
        <v>0</v>
      </c>
      <c r="AF789" s="14">
        <f t="shared" si="409"/>
        <v>0</v>
      </c>
      <c r="AG789" s="14">
        <f t="shared" si="410"/>
        <v>0</v>
      </c>
      <c r="AH789" s="14">
        <f t="shared" si="411"/>
        <v>0.04</v>
      </c>
      <c r="AI789" s="14">
        <f t="shared" si="412"/>
        <v>0</v>
      </c>
      <c r="AJ789" s="14">
        <f t="shared" si="413"/>
        <v>0</v>
      </c>
      <c r="AK789" s="14">
        <f t="shared" si="414"/>
        <v>0</v>
      </c>
      <c r="AL789" s="14">
        <f t="shared" si="415"/>
        <v>0</v>
      </c>
      <c r="AM789" s="14">
        <f t="shared" si="416"/>
        <v>0</v>
      </c>
      <c r="AN789" s="14">
        <f t="shared" si="417"/>
        <v>0</v>
      </c>
      <c r="AO789" s="14">
        <f t="shared" si="418"/>
        <v>0</v>
      </c>
      <c r="AP789" s="14">
        <f t="shared" si="419"/>
        <v>0</v>
      </c>
      <c r="AQ789" s="43">
        <f t="shared" si="423"/>
        <v>0.04</v>
      </c>
      <c r="AR789" s="27">
        <f t="shared" si="424"/>
        <v>0</v>
      </c>
      <c r="AS789" s="46">
        <f t="shared" si="431"/>
        <v>94352.257200000007</v>
      </c>
      <c r="AT789" s="27">
        <f t="shared" si="428"/>
        <v>0</v>
      </c>
      <c r="AU789" s="30">
        <f t="shared" si="432"/>
        <v>141528.38580000002</v>
      </c>
      <c r="AV789" s="30">
        <f t="shared" si="433"/>
        <v>141528.38580000002</v>
      </c>
      <c r="AW789" s="30"/>
      <c r="AX789" s="36">
        <f t="shared" si="420"/>
        <v>141528.38580000002</v>
      </c>
      <c r="AY789" s="36">
        <f t="shared" si="421"/>
        <v>47176.128600000011</v>
      </c>
      <c r="AZ789" s="36">
        <f t="shared" si="422"/>
        <v>0</v>
      </c>
    </row>
    <row r="790" spans="1:52" x14ac:dyDescent="0.25">
      <c r="A790" s="12" t="s">
        <v>837</v>
      </c>
      <c r="B790" s="12" t="s">
        <v>8</v>
      </c>
      <c r="C790" s="5" t="s">
        <v>1359</v>
      </c>
      <c r="D790" s="2" t="s">
        <v>886</v>
      </c>
      <c r="E790" s="2" t="s">
        <v>138</v>
      </c>
      <c r="F790" s="2" t="s">
        <v>11</v>
      </c>
      <c r="G790" s="2" t="s">
        <v>12</v>
      </c>
      <c r="H790" s="2" t="s">
        <v>13</v>
      </c>
      <c r="I790" s="18">
        <v>397250</v>
      </c>
      <c r="J790" s="18">
        <v>334642.92</v>
      </c>
      <c r="K790" s="18">
        <v>321772.03999999998</v>
      </c>
      <c r="L790" s="18">
        <v>12870.880000000001</v>
      </c>
      <c r="M790" s="18"/>
      <c r="N790" s="18"/>
      <c r="O790" s="18"/>
      <c r="P790" s="18"/>
      <c r="Q790" s="18"/>
      <c r="R790" s="18"/>
      <c r="S790" s="18">
        <v>12870.880000000001</v>
      </c>
      <c r="T790" s="18"/>
      <c r="U790" s="18"/>
      <c r="V790" s="18"/>
      <c r="W790" s="18"/>
      <c r="X790" s="18"/>
      <c r="Y790" s="18"/>
      <c r="Z790" s="18"/>
      <c r="AA790" s="18"/>
      <c r="AB790" s="14">
        <f t="shared" si="405"/>
        <v>0</v>
      </c>
      <c r="AC790" s="14">
        <f t="shared" si="406"/>
        <v>0</v>
      </c>
      <c r="AD790" s="14">
        <f t="shared" si="407"/>
        <v>0</v>
      </c>
      <c r="AE790" s="14">
        <f t="shared" si="408"/>
        <v>0</v>
      </c>
      <c r="AF790" s="14">
        <f t="shared" si="409"/>
        <v>0</v>
      </c>
      <c r="AG790" s="14">
        <f t="shared" si="410"/>
        <v>0</v>
      </c>
      <c r="AH790" s="14">
        <f t="shared" si="411"/>
        <v>0.04</v>
      </c>
      <c r="AI790" s="14">
        <f t="shared" si="412"/>
        <v>0</v>
      </c>
      <c r="AJ790" s="14">
        <f t="shared" si="413"/>
        <v>0</v>
      </c>
      <c r="AK790" s="14">
        <f t="shared" si="414"/>
        <v>0</v>
      </c>
      <c r="AL790" s="14">
        <f t="shared" si="415"/>
        <v>0</v>
      </c>
      <c r="AM790" s="14">
        <f t="shared" si="416"/>
        <v>0</v>
      </c>
      <c r="AN790" s="14">
        <f t="shared" si="417"/>
        <v>0</v>
      </c>
      <c r="AO790" s="14">
        <f t="shared" si="418"/>
        <v>0</v>
      </c>
      <c r="AP790" s="14">
        <f t="shared" si="419"/>
        <v>0</v>
      </c>
      <c r="AQ790" s="43">
        <f t="shared" si="423"/>
        <v>0.04</v>
      </c>
      <c r="AR790" s="27">
        <f t="shared" si="424"/>
        <v>0</v>
      </c>
      <c r="AS790" s="46">
        <f t="shared" si="431"/>
        <v>12870.881599999999</v>
      </c>
      <c r="AT790" s="27">
        <f t="shared" si="428"/>
        <v>0</v>
      </c>
      <c r="AU790" s="30">
        <f t="shared" si="432"/>
        <v>19306.322399999997</v>
      </c>
      <c r="AV790" s="30">
        <f t="shared" si="433"/>
        <v>19306.322399999997</v>
      </c>
      <c r="AW790" s="30"/>
      <c r="AX790" s="36">
        <f t="shared" si="420"/>
        <v>19306.322399999997</v>
      </c>
      <c r="AY790" s="36">
        <f t="shared" si="421"/>
        <v>6435.4407999999985</v>
      </c>
      <c r="AZ790" s="36">
        <f t="shared" si="422"/>
        <v>0</v>
      </c>
    </row>
    <row r="791" spans="1:52" x14ac:dyDescent="0.25">
      <c r="A791" s="12" t="s">
        <v>837</v>
      </c>
      <c r="B791" s="12" t="s">
        <v>8</v>
      </c>
      <c r="C791" s="5" t="s">
        <v>1359</v>
      </c>
      <c r="D791" s="2" t="s">
        <v>886</v>
      </c>
      <c r="E791" s="2" t="s">
        <v>150</v>
      </c>
      <c r="F791" s="2" t="s">
        <v>11</v>
      </c>
      <c r="G791" s="2" t="s">
        <v>12</v>
      </c>
      <c r="H791" s="2" t="s">
        <v>13</v>
      </c>
      <c r="I791" s="18">
        <v>2102175</v>
      </c>
      <c r="J791" s="18">
        <v>1778021.26</v>
      </c>
      <c r="K791" s="18">
        <v>1709635.81</v>
      </c>
      <c r="L791" s="18">
        <v>68385.45</v>
      </c>
      <c r="M791" s="18"/>
      <c r="N791" s="18"/>
      <c r="O791" s="18"/>
      <c r="P791" s="18"/>
      <c r="Q791" s="18"/>
      <c r="R791" s="18"/>
      <c r="S791" s="18">
        <v>68385.45</v>
      </c>
      <c r="T791" s="18"/>
      <c r="U791" s="18"/>
      <c r="V791" s="18"/>
      <c r="W791" s="18"/>
      <c r="X791" s="18"/>
      <c r="Y791" s="18"/>
      <c r="Z791" s="18"/>
      <c r="AA791" s="18"/>
      <c r="AB791" s="14">
        <f t="shared" si="405"/>
        <v>0</v>
      </c>
      <c r="AC791" s="14">
        <f t="shared" si="406"/>
        <v>0</v>
      </c>
      <c r="AD791" s="14">
        <f t="shared" si="407"/>
        <v>0</v>
      </c>
      <c r="AE791" s="14">
        <f t="shared" si="408"/>
        <v>0</v>
      </c>
      <c r="AF791" s="14">
        <f t="shared" si="409"/>
        <v>0</v>
      </c>
      <c r="AG791" s="14">
        <f t="shared" si="410"/>
        <v>0</v>
      </c>
      <c r="AH791" s="14">
        <f t="shared" si="411"/>
        <v>0.04</v>
      </c>
      <c r="AI791" s="14">
        <f t="shared" si="412"/>
        <v>0</v>
      </c>
      <c r="AJ791" s="14">
        <f t="shared" si="413"/>
        <v>0</v>
      </c>
      <c r="AK791" s="14">
        <f t="shared" si="414"/>
        <v>0</v>
      </c>
      <c r="AL791" s="14">
        <f t="shared" si="415"/>
        <v>0</v>
      </c>
      <c r="AM791" s="14">
        <f t="shared" si="416"/>
        <v>0</v>
      </c>
      <c r="AN791" s="14">
        <f t="shared" si="417"/>
        <v>0</v>
      </c>
      <c r="AO791" s="14">
        <f t="shared" si="418"/>
        <v>0</v>
      </c>
      <c r="AP791" s="14">
        <f t="shared" si="419"/>
        <v>0</v>
      </c>
      <c r="AQ791" s="43">
        <f t="shared" si="423"/>
        <v>0.04</v>
      </c>
      <c r="AR791" s="27">
        <f t="shared" si="424"/>
        <v>0</v>
      </c>
      <c r="AS791" s="46">
        <f t="shared" si="431"/>
        <v>68385.432400000005</v>
      </c>
      <c r="AT791" s="27">
        <f t="shared" si="428"/>
        <v>0</v>
      </c>
      <c r="AU791" s="30">
        <f t="shared" si="432"/>
        <v>102578.1486</v>
      </c>
      <c r="AV791" s="30">
        <f t="shared" si="433"/>
        <v>102578.1486</v>
      </c>
      <c r="AW791" s="30"/>
      <c r="AX791" s="36">
        <f t="shared" si="420"/>
        <v>102578.1486</v>
      </c>
      <c r="AY791" s="36">
        <f t="shared" si="421"/>
        <v>34192.716199999995</v>
      </c>
      <c r="AZ791" s="36">
        <f t="shared" si="422"/>
        <v>0</v>
      </c>
    </row>
    <row r="792" spans="1:52" x14ac:dyDescent="0.25">
      <c r="A792" s="12" t="s">
        <v>837</v>
      </c>
      <c r="B792" s="12" t="s">
        <v>8</v>
      </c>
      <c r="C792" s="5" t="s">
        <v>1359</v>
      </c>
      <c r="D792" s="2" t="s">
        <v>887</v>
      </c>
      <c r="E792" s="2" t="s">
        <v>138</v>
      </c>
      <c r="F792" s="2" t="s">
        <v>11</v>
      </c>
      <c r="G792" s="2" t="s">
        <v>12</v>
      </c>
      <c r="H792" s="2" t="s">
        <v>13</v>
      </c>
      <c r="I792" s="18">
        <v>869380</v>
      </c>
      <c r="J792" s="18">
        <v>900153.35999999987</v>
      </c>
      <c r="K792" s="18">
        <v>865532.08</v>
      </c>
      <c r="L792" s="18">
        <v>34621.279999999999</v>
      </c>
      <c r="M792" s="18"/>
      <c r="N792" s="18"/>
      <c r="O792" s="18"/>
      <c r="P792" s="18"/>
      <c r="Q792" s="18"/>
      <c r="R792" s="18"/>
      <c r="S792" s="18">
        <v>34621.279999999999</v>
      </c>
      <c r="T792" s="18"/>
      <c r="U792" s="18"/>
      <c r="V792" s="18"/>
      <c r="W792" s="18"/>
      <c r="X792" s="18"/>
      <c r="Y792" s="18"/>
      <c r="Z792" s="18"/>
      <c r="AA792" s="18"/>
      <c r="AB792" s="14">
        <f t="shared" si="405"/>
        <v>0</v>
      </c>
      <c r="AC792" s="14">
        <f t="shared" si="406"/>
        <v>0</v>
      </c>
      <c r="AD792" s="14">
        <f t="shared" si="407"/>
        <v>0</v>
      </c>
      <c r="AE792" s="14">
        <f t="shared" si="408"/>
        <v>0</v>
      </c>
      <c r="AF792" s="14">
        <f t="shared" si="409"/>
        <v>0</v>
      </c>
      <c r="AG792" s="14">
        <f t="shared" si="410"/>
        <v>0</v>
      </c>
      <c r="AH792" s="14">
        <f t="shared" si="411"/>
        <v>0.04</v>
      </c>
      <c r="AI792" s="14">
        <f t="shared" si="412"/>
        <v>0</v>
      </c>
      <c r="AJ792" s="14">
        <f t="shared" si="413"/>
        <v>0</v>
      </c>
      <c r="AK792" s="14">
        <f t="shared" si="414"/>
        <v>0</v>
      </c>
      <c r="AL792" s="14">
        <f t="shared" si="415"/>
        <v>0</v>
      </c>
      <c r="AM792" s="14">
        <f t="shared" si="416"/>
        <v>0</v>
      </c>
      <c r="AN792" s="14">
        <f t="shared" si="417"/>
        <v>0</v>
      </c>
      <c r="AO792" s="14">
        <f t="shared" si="418"/>
        <v>0</v>
      </c>
      <c r="AP792" s="14">
        <f t="shared" si="419"/>
        <v>0</v>
      </c>
      <c r="AQ792" s="43">
        <f t="shared" si="423"/>
        <v>0.04</v>
      </c>
      <c r="AR792" s="27">
        <f t="shared" si="424"/>
        <v>0</v>
      </c>
      <c r="AS792" s="46">
        <f t="shared" si="431"/>
        <v>34621.283199999998</v>
      </c>
      <c r="AT792" s="27">
        <f t="shared" si="428"/>
        <v>0</v>
      </c>
      <c r="AU792" s="30">
        <f t="shared" si="432"/>
        <v>51931.924799999993</v>
      </c>
      <c r="AV792" s="30">
        <f t="shared" si="433"/>
        <v>51931.924799999993</v>
      </c>
      <c r="AW792" s="30"/>
      <c r="AX792" s="36">
        <f t="shared" si="420"/>
        <v>51931.924799999993</v>
      </c>
      <c r="AY792" s="36">
        <f t="shared" si="421"/>
        <v>17310.641599999995</v>
      </c>
      <c r="AZ792" s="36">
        <f t="shared" si="422"/>
        <v>0</v>
      </c>
    </row>
    <row r="793" spans="1:52" x14ac:dyDescent="0.25">
      <c r="A793" s="12" t="s">
        <v>837</v>
      </c>
      <c r="B793" s="12" t="s">
        <v>8</v>
      </c>
      <c r="C793" s="5" t="s">
        <v>1359</v>
      </c>
      <c r="D793" s="2" t="s">
        <v>887</v>
      </c>
      <c r="E793" s="2" t="s">
        <v>150</v>
      </c>
      <c r="F793" s="2" t="s">
        <v>11</v>
      </c>
      <c r="G793" s="2" t="s">
        <v>12</v>
      </c>
      <c r="H793" s="2" t="s">
        <v>13</v>
      </c>
      <c r="I793" s="18">
        <v>1969230</v>
      </c>
      <c r="J793" s="18">
        <v>2085116.14</v>
      </c>
      <c r="K793" s="18">
        <v>2004919.37</v>
      </c>
      <c r="L793" s="18">
        <v>80196.77</v>
      </c>
      <c r="M793" s="18"/>
      <c r="N793" s="18"/>
      <c r="O793" s="18"/>
      <c r="P793" s="18"/>
      <c r="Q793" s="18"/>
      <c r="R793" s="18"/>
      <c r="S793" s="18">
        <v>80196.77</v>
      </c>
      <c r="T793" s="18"/>
      <c r="U793" s="18"/>
      <c r="V793" s="18"/>
      <c r="W793" s="18"/>
      <c r="X793" s="18"/>
      <c r="Y793" s="18"/>
      <c r="Z793" s="18"/>
      <c r="AA793" s="18"/>
      <c r="AB793" s="14">
        <f t="shared" si="405"/>
        <v>0</v>
      </c>
      <c r="AC793" s="14">
        <f t="shared" si="406"/>
        <v>0</v>
      </c>
      <c r="AD793" s="14">
        <f t="shared" si="407"/>
        <v>0</v>
      </c>
      <c r="AE793" s="14">
        <f t="shared" si="408"/>
        <v>0</v>
      </c>
      <c r="AF793" s="14">
        <f t="shared" si="409"/>
        <v>0</v>
      </c>
      <c r="AG793" s="14">
        <f t="shared" si="410"/>
        <v>0</v>
      </c>
      <c r="AH793" s="14">
        <f t="shared" si="411"/>
        <v>0.04</v>
      </c>
      <c r="AI793" s="14">
        <f t="shared" si="412"/>
        <v>0</v>
      </c>
      <c r="AJ793" s="14">
        <f t="shared" si="413"/>
        <v>0</v>
      </c>
      <c r="AK793" s="14">
        <f t="shared" si="414"/>
        <v>0</v>
      </c>
      <c r="AL793" s="14">
        <f t="shared" si="415"/>
        <v>0</v>
      </c>
      <c r="AM793" s="14">
        <f t="shared" si="416"/>
        <v>0</v>
      </c>
      <c r="AN793" s="14">
        <f t="shared" si="417"/>
        <v>0</v>
      </c>
      <c r="AO793" s="14">
        <f t="shared" si="418"/>
        <v>0</v>
      </c>
      <c r="AP793" s="14">
        <f t="shared" si="419"/>
        <v>0</v>
      </c>
      <c r="AQ793" s="43">
        <f t="shared" si="423"/>
        <v>0.04</v>
      </c>
      <c r="AR793" s="27">
        <f t="shared" si="424"/>
        <v>0</v>
      </c>
      <c r="AS793" s="46">
        <f t="shared" si="431"/>
        <v>80196.774799999999</v>
      </c>
      <c r="AT793" s="27">
        <f t="shared" si="428"/>
        <v>0</v>
      </c>
      <c r="AU793" s="30">
        <f t="shared" si="432"/>
        <v>120295.16220000001</v>
      </c>
      <c r="AV793" s="30">
        <f t="shared" si="433"/>
        <v>120295.16220000001</v>
      </c>
      <c r="AW793" s="30"/>
      <c r="AX793" s="36">
        <f t="shared" si="420"/>
        <v>120295.16220000001</v>
      </c>
      <c r="AY793" s="36">
        <f t="shared" si="421"/>
        <v>40098.387400000007</v>
      </c>
      <c r="AZ793" s="36">
        <f t="shared" si="422"/>
        <v>0</v>
      </c>
    </row>
    <row r="794" spans="1:52" x14ac:dyDescent="0.25">
      <c r="A794" s="12" t="s">
        <v>837</v>
      </c>
      <c r="B794" s="12" t="s">
        <v>8</v>
      </c>
      <c r="C794" s="5" t="s">
        <v>1359</v>
      </c>
      <c r="D794" s="2" t="s">
        <v>888</v>
      </c>
      <c r="E794" s="2" t="s">
        <v>150</v>
      </c>
      <c r="F794" s="2" t="s">
        <v>11</v>
      </c>
      <c r="G794" s="2" t="s">
        <v>12</v>
      </c>
      <c r="H794" s="2" t="s">
        <v>13</v>
      </c>
      <c r="I794" s="18">
        <v>130620</v>
      </c>
      <c r="J794" s="18">
        <v>863972.37</v>
      </c>
      <c r="K794" s="18">
        <v>830742.66</v>
      </c>
      <c r="L794" s="18">
        <v>33229.71</v>
      </c>
      <c r="M794" s="18"/>
      <c r="N794" s="18"/>
      <c r="O794" s="18"/>
      <c r="P794" s="18"/>
      <c r="Q794" s="18"/>
      <c r="R794" s="18"/>
      <c r="S794" s="18">
        <v>33229.71</v>
      </c>
      <c r="T794" s="18"/>
      <c r="U794" s="18"/>
      <c r="V794" s="18"/>
      <c r="W794" s="18"/>
      <c r="X794" s="18"/>
      <c r="Y794" s="18"/>
      <c r="Z794" s="18"/>
      <c r="AA794" s="18"/>
      <c r="AB794" s="14">
        <f t="shared" si="405"/>
        <v>0</v>
      </c>
      <c r="AC794" s="14">
        <f t="shared" si="406"/>
        <v>0</v>
      </c>
      <c r="AD794" s="14">
        <f t="shared" si="407"/>
        <v>0</v>
      </c>
      <c r="AE794" s="14">
        <f t="shared" si="408"/>
        <v>0</v>
      </c>
      <c r="AF794" s="14">
        <f t="shared" si="409"/>
        <v>0</v>
      </c>
      <c r="AG794" s="14">
        <f t="shared" si="410"/>
        <v>0</v>
      </c>
      <c r="AH794" s="14">
        <f t="shared" si="411"/>
        <v>0.04</v>
      </c>
      <c r="AI794" s="14">
        <f t="shared" si="412"/>
        <v>0</v>
      </c>
      <c r="AJ794" s="14">
        <f t="shared" si="413"/>
        <v>0</v>
      </c>
      <c r="AK794" s="14">
        <f t="shared" si="414"/>
        <v>0</v>
      </c>
      <c r="AL794" s="14">
        <f t="shared" si="415"/>
        <v>0</v>
      </c>
      <c r="AM794" s="14">
        <f t="shared" si="416"/>
        <v>0</v>
      </c>
      <c r="AN794" s="14">
        <f t="shared" si="417"/>
        <v>0</v>
      </c>
      <c r="AO794" s="14">
        <f t="shared" si="418"/>
        <v>0</v>
      </c>
      <c r="AP794" s="14">
        <f t="shared" si="419"/>
        <v>0</v>
      </c>
      <c r="AQ794" s="43">
        <f t="shared" si="423"/>
        <v>0.04</v>
      </c>
      <c r="AR794" s="27">
        <f t="shared" si="424"/>
        <v>0</v>
      </c>
      <c r="AS794" s="46">
        <f t="shared" si="431"/>
        <v>33229.706400000003</v>
      </c>
      <c r="AT794" s="27">
        <f t="shared" si="428"/>
        <v>0</v>
      </c>
      <c r="AU794" s="30">
        <f t="shared" si="432"/>
        <v>49844.559600000001</v>
      </c>
      <c r="AV794" s="30">
        <f t="shared" si="433"/>
        <v>49844.559600000001</v>
      </c>
      <c r="AW794" s="30"/>
      <c r="AX794" s="36">
        <f t="shared" si="420"/>
        <v>49844.559600000001</v>
      </c>
      <c r="AY794" s="36">
        <f t="shared" si="421"/>
        <v>16614.853199999998</v>
      </c>
      <c r="AZ794" s="36">
        <f t="shared" si="422"/>
        <v>0</v>
      </c>
    </row>
    <row r="795" spans="1:52" x14ac:dyDescent="0.25">
      <c r="A795" s="12" t="s">
        <v>837</v>
      </c>
      <c r="B795" s="12" t="s">
        <v>8</v>
      </c>
      <c r="C795" s="5" t="s">
        <v>1359</v>
      </c>
      <c r="D795" s="2" t="s">
        <v>889</v>
      </c>
      <c r="E795" s="2" t="s">
        <v>150</v>
      </c>
      <c r="F795" s="2" t="s">
        <v>11</v>
      </c>
      <c r="G795" s="2" t="s">
        <v>12</v>
      </c>
      <c r="H795" s="2" t="s">
        <v>13</v>
      </c>
      <c r="I795" s="18">
        <v>100100</v>
      </c>
      <c r="J795" s="18">
        <v>157821.64000000001</v>
      </c>
      <c r="K795" s="18">
        <v>151751.58000000002</v>
      </c>
      <c r="L795" s="18">
        <v>6070.0599999999995</v>
      </c>
      <c r="M795" s="18"/>
      <c r="N795" s="18"/>
      <c r="O795" s="18"/>
      <c r="P795" s="18"/>
      <c r="Q795" s="18"/>
      <c r="R795" s="18"/>
      <c r="S795" s="18">
        <v>6070.0599999999995</v>
      </c>
      <c r="T795" s="18"/>
      <c r="U795" s="18"/>
      <c r="V795" s="18"/>
      <c r="W795" s="18"/>
      <c r="X795" s="18"/>
      <c r="Y795" s="18"/>
      <c r="Z795" s="18"/>
      <c r="AA795" s="18"/>
      <c r="AB795" s="14">
        <f t="shared" si="405"/>
        <v>0</v>
      </c>
      <c r="AC795" s="14">
        <f t="shared" si="406"/>
        <v>0</v>
      </c>
      <c r="AD795" s="14">
        <f t="shared" si="407"/>
        <v>0</v>
      </c>
      <c r="AE795" s="14">
        <f t="shared" si="408"/>
        <v>0</v>
      </c>
      <c r="AF795" s="14">
        <f t="shared" si="409"/>
        <v>0</v>
      </c>
      <c r="AG795" s="14">
        <f t="shared" si="410"/>
        <v>0</v>
      </c>
      <c r="AH795" s="14">
        <f t="shared" si="411"/>
        <v>0.04</v>
      </c>
      <c r="AI795" s="14">
        <f t="shared" si="412"/>
        <v>0</v>
      </c>
      <c r="AJ795" s="14">
        <f t="shared" si="413"/>
        <v>0</v>
      </c>
      <c r="AK795" s="14">
        <f t="shared" si="414"/>
        <v>0</v>
      </c>
      <c r="AL795" s="14">
        <f t="shared" si="415"/>
        <v>0</v>
      </c>
      <c r="AM795" s="14">
        <f t="shared" si="416"/>
        <v>0</v>
      </c>
      <c r="AN795" s="14">
        <f t="shared" si="417"/>
        <v>0</v>
      </c>
      <c r="AO795" s="14">
        <f t="shared" si="418"/>
        <v>0</v>
      </c>
      <c r="AP795" s="14">
        <f t="shared" si="419"/>
        <v>0</v>
      </c>
      <c r="AQ795" s="43">
        <f t="shared" si="423"/>
        <v>0.04</v>
      </c>
      <c r="AR795" s="27">
        <f t="shared" si="424"/>
        <v>0</v>
      </c>
      <c r="AS795" s="46">
        <f t="shared" si="431"/>
        <v>6070.0632000000005</v>
      </c>
      <c r="AT795" s="27">
        <f t="shared" si="428"/>
        <v>0</v>
      </c>
      <c r="AU795" s="30">
        <f t="shared" si="432"/>
        <v>9105.0948000000008</v>
      </c>
      <c r="AV795" s="30">
        <f t="shared" si="433"/>
        <v>9105.0948000000008</v>
      </c>
      <c r="AW795" s="30"/>
      <c r="AX795" s="36">
        <f t="shared" si="420"/>
        <v>9105.0948000000008</v>
      </c>
      <c r="AY795" s="36">
        <f t="shared" si="421"/>
        <v>3035.0316000000003</v>
      </c>
      <c r="AZ795" s="36">
        <f t="shared" si="422"/>
        <v>0</v>
      </c>
    </row>
    <row r="796" spans="1:52" x14ac:dyDescent="0.25">
      <c r="A796" s="12" t="s">
        <v>837</v>
      </c>
      <c r="B796" s="12" t="s">
        <v>8</v>
      </c>
      <c r="C796" s="5" t="s">
        <v>1359</v>
      </c>
      <c r="D796" s="2" t="s">
        <v>890</v>
      </c>
      <c r="E796" s="2" t="s">
        <v>150</v>
      </c>
      <c r="F796" s="2" t="s">
        <v>11</v>
      </c>
      <c r="G796" s="2" t="s">
        <v>12</v>
      </c>
      <c r="H796" s="2" t="s">
        <v>13</v>
      </c>
      <c r="I796" s="18">
        <v>263187</v>
      </c>
      <c r="J796" s="18">
        <v>1409627.8599999999</v>
      </c>
      <c r="K796" s="18">
        <v>1355411.4100000001</v>
      </c>
      <c r="L796" s="18">
        <v>54216.450000000004</v>
      </c>
      <c r="M796" s="18"/>
      <c r="N796" s="18"/>
      <c r="O796" s="18"/>
      <c r="P796" s="18"/>
      <c r="Q796" s="18"/>
      <c r="R796" s="18"/>
      <c r="S796" s="18">
        <v>54216.450000000004</v>
      </c>
      <c r="T796" s="18"/>
      <c r="U796" s="18"/>
      <c r="V796" s="18"/>
      <c r="W796" s="18"/>
      <c r="X796" s="18"/>
      <c r="Y796" s="18"/>
      <c r="Z796" s="18"/>
      <c r="AA796" s="18"/>
      <c r="AB796" s="14">
        <f t="shared" si="405"/>
        <v>0</v>
      </c>
      <c r="AC796" s="14">
        <f t="shared" si="406"/>
        <v>0</v>
      </c>
      <c r="AD796" s="14">
        <f t="shared" si="407"/>
        <v>0</v>
      </c>
      <c r="AE796" s="14">
        <f t="shared" si="408"/>
        <v>0</v>
      </c>
      <c r="AF796" s="14">
        <f t="shared" si="409"/>
        <v>0</v>
      </c>
      <c r="AG796" s="14">
        <f t="shared" si="410"/>
        <v>0</v>
      </c>
      <c r="AH796" s="14">
        <f t="shared" si="411"/>
        <v>0.04</v>
      </c>
      <c r="AI796" s="14">
        <f t="shared" si="412"/>
        <v>0</v>
      </c>
      <c r="AJ796" s="14">
        <f t="shared" si="413"/>
        <v>0</v>
      </c>
      <c r="AK796" s="14">
        <f t="shared" si="414"/>
        <v>0</v>
      </c>
      <c r="AL796" s="14">
        <f t="shared" si="415"/>
        <v>0</v>
      </c>
      <c r="AM796" s="14">
        <f t="shared" si="416"/>
        <v>0</v>
      </c>
      <c r="AN796" s="14">
        <f t="shared" si="417"/>
        <v>0</v>
      </c>
      <c r="AO796" s="14">
        <f t="shared" si="418"/>
        <v>0</v>
      </c>
      <c r="AP796" s="14">
        <f t="shared" si="419"/>
        <v>0</v>
      </c>
      <c r="AQ796" s="43">
        <f t="shared" si="423"/>
        <v>0.04</v>
      </c>
      <c r="AR796" s="27">
        <f t="shared" si="424"/>
        <v>0</v>
      </c>
      <c r="AS796" s="46">
        <f t="shared" si="431"/>
        <v>54216.45640000001</v>
      </c>
      <c r="AT796" s="27">
        <f t="shared" si="428"/>
        <v>0</v>
      </c>
      <c r="AU796" s="30">
        <f t="shared" si="432"/>
        <v>81324.684600000008</v>
      </c>
      <c r="AV796" s="30">
        <f t="shared" si="433"/>
        <v>81324.684600000008</v>
      </c>
      <c r="AW796" s="30"/>
      <c r="AX796" s="36">
        <f t="shared" si="420"/>
        <v>81324.684600000008</v>
      </c>
      <c r="AY796" s="36">
        <f t="shared" si="421"/>
        <v>27108.228199999998</v>
      </c>
      <c r="AZ796" s="36">
        <f t="shared" si="422"/>
        <v>0</v>
      </c>
    </row>
    <row r="797" spans="1:52" x14ac:dyDescent="0.25">
      <c r="A797" s="12" t="s">
        <v>837</v>
      </c>
      <c r="B797" s="12" t="s">
        <v>8</v>
      </c>
      <c r="C797" s="5" t="s">
        <v>1359</v>
      </c>
      <c r="D797" s="2" t="s">
        <v>891</v>
      </c>
      <c r="E797" s="2" t="s">
        <v>138</v>
      </c>
      <c r="F797" s="2" t="s">
        <v>11</v>
      </c>
      <c r="G797" s="2" t="s">
        <v>12</v>
      </c>
      <c r="H797" s="2" t="s">
        <v>13</v>
      </c>
      <c r="I797" s="18">
        <v>86750</v>
      </c>
      <c r="J797" s="18">
        <v>119090</v>
      </c>
      <c r="K797" s="18">
        <v>114509.62</v>
      </c>
      <c r="L797" s="18">
        <v>4580.38</v>
      </c>
      <c r="M797" s="18"/>
      <c r="N797" s="18"/>
      <c r="O797" s="18"/>
      <c r="P797" s="18"/>
      <c r="Q797" s="18"/>
      <c r="R797" s="18"/>
      <c r="S797" s="18">
        <v>4580.38</v>
      </c>
      <c r="T797" s="18"/>
      <c r="U797" s="18"/>
      <c r="V797" s="18"/>
      <c r="W797" s="18"/>
      <c r="X797" s="18"/>
      <c r="Y797" s="18"/>
      <c r="Z797" s="18"/>
      <c r="AA797" s="18"/>
      <c r="AB797" s="14">
        <f t="shared" si="405"/>
        <v>0</v>
      </c>
      <c r="AC797" s="14">
        <f t="shared" si="406"/>
        <v>0</v>
      </c>
      <c r="AD797" s="14">
        <f t="shared" si="407"/>
        <v>0</v>
      </c>
      <c r="AE797" s="14">
        <f t="shared" si="408"/>
        <v>0</v>
      </c>
      <c r="AF797" s="14">
        <f t="shared" si="409"/>
        <v>0</v>
      </c>
      <c r="AG797" s="14">
        <f t="shared" si="410"/>
        <v>0</v>
      </c>
      <c r="AH797" s="14">
        <f t="shared" si="411"/>
        <v>0.04</v>
      </c>
      <c r="AI797" s="14">
        <f t="shared" si="412"/>
        <v>0</v>
      </c>
      <c r="AJ797" s="14">
        <f t="shared" si="413"/>
        <v>0</v>
      </c>
      <c r="AK797" s="14">
        <f t="shared" si="414"/>
        <v>0</v>
      </c>
      <c r="AL797" s="14">
        <f t="shared" si="415"/>
        <v>0</v>
      </c>
      <c r="AM797" s="14">
        <f t="shared" si="416"/>
        <v>0</v>
      </c>
      <c r="AN797" s="14">
        <f t="shared" si="417"/>
        <v>0</v>
      </c>
      <c r="AO797" s="14">
        <f t="shared" si="418"/>
        <v>0</v>
      </c>
      <c r="AP797" s="14">
        <f t="shared" si="419"/>
        <v>0</v>
      </c>
      <c r="AQ797" s="43">
        <f t="shared" si="423"/>
        <v>0.04</v>
      </c>
      <c r="AR797" s="27">
        <f t="shared" si="424"/>
        <v>0</v>
      </c>
      <c r="AS797" s="46">
        <f t="shared" si="431"/>
        <v>4580.3847999999998</v>
      </c>
      <c r="AT797" s="27">
        <f t="shared" si="428"/>
        <v>0</v>
      </c>
      <c r="AU797" s="30">
        <f t="shared" si="432"/>
        <v>6870.5771999999997</v>
      </c>
      <c r="AV797" s="30">
        <f t="shared" si="433"/>
        <v>6870.5771999999997</v>
      </c>
      <c r="AW797" s="30"/>
      <c r="AX797" s="36">
        <f t="shared" si="420"/>
        <v>6870.5771999999997</v>
      </c>
      <c r="AY797" s="36">
        <f t="shared" si="421"/>
        <v>2290.1923999999999</v>
      </c>
      <c r="AZ797" s="36">
        <f t="shared" si="422"/>
        <v>0</v>
      </c>
    </row>
    <row r="798" spans="1:52" x14ac:dyDescent="0.25">
      <c r="A798" s="12" t="s">
        <v>837</v>
      </c>
      <c r="B798" s="12" t="s">
        <v>8</v>
      </c>
      <c r="C798" s="5" t="s">
        <v>1359</v>
      </c>
      <c r="D798" s="2" t="s">
        <v>891</v>
      </c>
      <c r="E798" s="2" t="s">
        <v>150</v>
      </c>
      <c r="F798" s="2" t="s">
        <v>11</v>
      </c>
      <c r="G798" s="2" t="s">
        <v>12</v>
      </c>
      <c r="H798" s="2" t="s">
        <v>13</v>
      </c>
      <c r="I798" s="18">
        <v>992870</v>
      </c>
      <c r="J798" s="18">
        <v>1463573.6099999999</v>
      </c>
      <c r="K798" s="18">
        <v>1407282.33</v>
      </c>
      <c r="L798" s="18">
        <v>56291.28</v>
      </c>
      <c r="M798" s="18"/>
      <c r="N798" s="18"/>
      <c r="O798" s="18"/>
      <c r="P798" s="18"/>
      <c r="Q798" s="18"/>
      <c r="R798" s="18"/>
      <c r="S798" s="18">
        <v>56291.28</v>
      </c>
      <c r="T798" s="18"/>
      <c r="U798" s="18"/>
      <c r="V798" s="18"/>
      <c r="W798" s="18"/>
      <c r="X798" s="18"/>
      <c r="Y798" s="18"/>
      <c r="Z798" s="18"/>
      <c r="AA798" s="18"/>
      <c r="AB798" s="14">
        <f t="shared" si="405"/>
        <v>0</v>
      </c>
      <c r="AC798" s="14">
        <f t="shared" si="406"/>
        <v>0</v>
      </c>
      <c r="AD798" s="14">
        <f t="shared" si="407"/>
        <v>0</v>
      </c>
      <c r="AE798" s="14">
        <f t="shared" si="408"/>
        <v>0</v>
      </c>
      <c r="AF798" s="14">
        <f t="shared" si="409"/>
        <v>0</v>
      </c>
      <c r="AG798" s="14">
        <f t="shared" si="410"/>
        <v>0</v>
      </c>
      <c r="AH798" s="14">
        <f t="shared" si="411"/>
        <v>0.04</v>
      </c>
      <c r="AI798" s="14">
        <f t="shared" si="412"/>
        <v>0</v>
      </c>
      <c r="AJ798" s="14">
        <f t="shared" si="413"/>
        <v>0</v>
      </c>
      <c r="AK798" s="14">
        <f t="shared" si="414"/>
        <v>0</v>
      </c>
      <c r="AL798" s="14">
        <f t="shared" si="415"/>
        <v>0</v>
      </c>
      <c r="AM798" s="14">
        <f t="shared" si="416"/>
        <v>0</v>
      </c>
      <c r="AN798" s="14">
        <f t="shared" si="417"/>
        <v>0</v>
      </c>
      <c r="AO798" s="14">
        <f t="shared" si="418"/>
        <v>0</v>
      </c>
      <c r="AP798" s="14">
        <f t="shared" si="419"/>
        <v>0</v>
      </c>
      <c r="AQ798" s="43">
        <f t="shared" si="423"/>
        <v>0.04</v>
      </c>
      <c r="AR798" s="27">
        <f t="shared" si="424"/>
        <v>0</v>
      </c>
      <c r="AS798" s="46">
        <f t="shared" si="431"/>
        <v>56291.293200000007</v>
      </c>
      <c r="AT798" s="27">
        <f t="shared" si="428"/>
        <v>0</v>
      </c>
      <c r="AU798" s="30">
        <f t="shared" si="432"/>
        <v>84436.939800000007</v>
      </c>
      <c r="AV798" s="30">
        <f t="shared" si="433"/>
        <v>84436.939800000007</v>
      </c>
      <c r="AW798" s="30"/>
      <c r="AX798" s="36">
        <f t="shared" si="420"/>
        <v>84436.939800000007</v>
      </c>
      <c r="AY798" s="36">
        <f t="shared" si="421"/>
        <v>28145.6466</v>
      </c>
      <c r="AZ798" s="36">
        <f t="shared" si="422"/>
        <v>0</v>
      </c>
    </row>
    <row r="799" spans="1:52" x14ac:dyDescent="0.25">
      <c r="A799" s="12" t="s">
        <v>837</v>
      </c>
      <c r="B799" s="12" t="s">
        <v>8</v>
      </c>
      <c r="C799" s="5" t="s">
        <v>1359</v>
      </c>
      <c r="D799" s="2" t="s">
        <v>892</v>
      </c>
      <c r="E799" s="2" t="s">
        <v>138</v>
      </c>
      <c r="F799" s="2" t="s">
        <v>11</v>
      </c>
      <c r="G799" s="2" t="s">
        <v>12</v>
      </c>
      <c r="H799" s="2" t="s">
        <v>13</v>
      </c>
      <c r="I799" s="18">
        <v>103300</v>
      </c>
      <c r="J799" s="18">
        <v>87019.92</v>
      </c>
      <c r="K799" s="18">
        <v>83673</v>
      </c>
      <c r="L799" s="18">
        <v>3346.92</v>
      </c>
      <c r="M799" s="18"/>
      <c r="N799" s="18"/>
      <c r="O799" s="18"/>
      <c r="P799" s="18"/>
      <c r="Q799" s="18"/>
      <c r="R799" s="18"/>
      <c r="S799" s="18">
        <v>3346.92</v>
      </c>
      <c r="T799" s="18"/>
      <c r="U799" s="18"/>
      <c r="V799" s="18"/>
      <c r="W799" s="18"/>
      <c r="X799" s="18"/>
      <c r="Y799" s="18"/>
      <c r="Z799" s="18"/>
      <c r="AA799" s="18"/>
      <c r="AB799" s="14">
        <f t="shared" si="405"/>
        <v>0</v>
      </c>
      <c r="AC799" s="14">
        <f t="shared" si="406"/>
        <v>0</v>
      </c>
      <c r="AD799" s="14">
        <f t="shared" si="407"/>
        <v>0</v>
      </c>
      <c r="AE799" s="14">
        <f t="shared" si="408"/>
        <v>0</v>
      </c>
      <c r="AF799" s="14">
        <f t="shared" si="409"/>
        <v>0</v>
      </c>
      <c r="AG799" s="14">
        <f t="shared" si="410"/>
        <v>0</v>
      </c>
      <c r="AH799" s="14">
        <f t="shared" si="411"/>
        <v>0.04</v>
      </c>
      <c r="AI799" s="14">
        <f t="shared" si="412"/>
        <v>0</v>
      </c>
      <c r="AJ799" s="14">
        <f t="shared" si="413"/>
        <v>0</v>
      </c>
      <c r="AK799" s="14">
        <f t="shared" si="414"/>
        <v>0</v>
      </c>
      <c r="AL799" s="14">
        <f t="shared" si="415"/>
        <v>0</v>
      </c>
      <c r="AM799" s="14">
        <f t="shared" si="416"/>
        <v>0</v>
      </c>
      <c r="AN799" s="14">
        <f t="shared" si="417"/>
        <v>0</v>
      </c>
      <c r="AO799" s="14">
        <f t="shared" si="418"/>
        <v>0</v>
      </c>
      <c r="AP799" s="14">
        <f t="shared" si="419"/>
        <v>0</v>
      </c>
      <c r="AQ799" s="43">
        <f t="shared" si="423"/>
        <v>0.04</v>
      </c>
      <c r="AR799" s="27">
        <f t="shared" si="424"/>
        <v>0</v>
      </c>
      <c r="AS799" s="46">
        <f t="shared" si="431"/>
        <v>3346.92</v>
      </c>
      <c r="AT799" s="27">
        <f t="shared" si="428"/>
        <v>0</v>
      </c>
      <c r="AU799" s="30">
        <f t="shared" si="432"/>
        <v>5020.38</v>
      </c>
      <c r="AV799" s="30">
        <f t="shared" si="433"/>
        <v>5020.38</v>
      </c>
      <c r="AW799" s="30"/>
      <c r="AX799" s="36">
        <f t="shared" si="420"/>
        <v>5020.38</v>
      </c>
      <c r="AY799" s="36">
        <f t="shared" si="421"/>
        <v>1673.46</v>
      </c>
      <c r="AZ799" s="36">
        <f t="shared" si="422"/>
        <v>0</v>
      </c>
    </row>
    <row r="800" spans="1:52" x14ac:dyDescent="0.25">
      <c r="A800" s="12" t="s">
        <v>837</v>
      </c>
      <c r="B800" s="12" t="s">
        <v>8</v>
      </c>
      <c r="C800" s="5" t="s">
        <v>1359</v>
      </c>
      <c r="D800" s="2" t="s">
        <v>892</v>
      </c>
      <c r="E800" s="2" t="s">
        <v>150</v>
      </c>
      <c r="F800" s="2" t="s">
        <v>11</v>
      </c>
      <c r="G800" s="2" t="s">
        <v>12</v>
      </c>
      <c r="H800" s="2" t="s">
        <v>13</v>
      </c>
      <c r="I800" s="18">
        <v>2417980</v>
      </c>
      <c r="J800" s="18">
        <v>2040000.46</v>
      </c>
      <c r="K800" s="18">
        <v>1961538.8899999997</v>
      </c>
      <c r="L800" s="18">
        <v>78461.570000000022</v>
      </c>
      <c r="M800" s="18"/>
      <c r="N800" s="18"/>
      <c r="O800" s="18"/>
      <c r="P800" s="18"/>
      <c r="Q800" s="18"/>
      <c r="R800" s="18"/>
      <c r="S800" s="18">
        <v>78461.570000000022</v>
      </c>
      <c r="T800" s="18"/>
      <c r="U800" s="18"/>
      <c r="V800" s="18"/>
      <c r="W800" s="18"/>
      <c r="X800" s="18"/>
      <c r="Y800" s="18"/>
      <c r="Z800" s="18"/>
      <c r="AA800" s="18"/>
      <c r="AB800" s="14">
        <f t="shared" si="405"/>
        <v>0</v>
      </c>
      <c r="AC800" s="14">
        <f t="shared" si="406"/>
        <v>0</v>
      </c>
      <c r="AD800" s="14">
        <f t="shared" si="407"/>
        <v>0</v>
      </c>
      <c r="AE800" s="14">
        <f t="shared" si="408"/>
        <v>0</v>
      </c>
      <c r="AF800" s="14">
        <f t="shared" si="409"/>
        <v>0</v>
      </c>
      <c r="AG800" s="14">
        <f t="shared" si="410"/>
        <v>0</v>
      </c>
      <c r="AH800" s="14">
        <f t="shared" si="411"/>
        <v>0.04</v>
      </c>
      <c r="AI800" s="14">
        <f t="shared" si="412"/>
        <v>0</v>
      </c>
      <c r="AJ800" s="14">
        <f t="shared" si="413"/>
        <v>0</v>
      </c>
      <c r="AK800" s="14">
        <f t="shared" si="414"/>
        <v>0</v>
      </c>
      <c r="AL800" s="14">
        <f t="shared" si="415"/>
        <v>0</v>
      </c>
      <c r="AM800" s="14">
        <f t="shared" si="416"/>
        <v>0</v>
      </c>
      <c r="AN800" s="14">
        <f t="shared" si="417"/>
        <v>0</v>
      </c>
      <c r="AO800" s="14">
        <f t="shared" si="418"/>
        <v>0</v>
      </c>
      <c r="AP800" s="14">
        <f t="shared" si="419"/>
        <v>0</v>
      </c>
      <c r="AQ800" s="43">
        <f t="shared" si="423"/>
        <v>0.04</v>
      </c>
      <c r="AR800" s="27">
        <f t="shared" si="424"/>
        <v>0</v>
      </c>
      <c r="AS800" s="46">
        <f t="shared" si="431"/>
        <v>78461.555599999992</v>
      </c>
      <c r="AT800" s="27">
        <f t="shared" si="428"/>
        <v>0</v>
      </c>
      <c r="AU800" s="30">
        <f t="shared" si="432"/>
        <v>117692.33339999997</v>
      </c>
      <c r="AV800" s="30">
        <f t="shared" si="433"/>
        <v>117692.33339999997</v>
      </c>
      <c r="AW800" s="30"/>
      <c r="AX800" s="36">
        <f t="shared" si="420"/>
        <v>117692.33339999997</v>
      </c>
      <c r="AY800" s="36">
        <f t="shared" si="421"/>
        <v>39230.777799999982</v>
      </c>
      <c r="AZ800" s="36">
        <f t="shared" si="422"/>
        <v>0</v>
      </c>
    </row>
    <row r="801" spans="1:52" x14ac:dyDescent="0.25">
      <c r="A801" s="12" t="s">
        <v>837</v>
      </c>
      <c r="B801" s="12" t="s">
        <v>8</v>
      </c>
      <c r="C801" s="5" t="s">
        <v>1359</v>
      </c>
      <c r="D801" s="2" t="s">
        <v>893</v>
      </c>
      <c r="E801" s="2" t="s">
        <v>138</v>
      </c>
      <c r="F801" s="2" t="s">
        <v>11</v>
      </c>
      <c r="G801" s="2" t="s">
        <v>12</v>
      </c>
      <c r="H801" s="2" t="s">
        <v>13</v>
      </c>
      <c r="I801" s="18">
        <v>106900</v>
      </c>
      <c r="J801" s="18">
        <v>110064</v>
      </c>
      <c r="K801" s="18">
        <v>105830.77</v>
      </c>
      <c r="L801" s="18">
        <v>4233.2299999999996</v>
      </c>
      <c r="M801" s="18"/>
      <c r="N801" s="18"/>
      <c r="O801" s="18"/>
      <c r="P801" s="18"/>
      <c r="Q801" s="18"/>
      <c r="R801" s="18"/>
      <c r="S801" s="18">
        <v>4233.2299999999996</v>
      </c>
      <c r="T801" s="18"/>
      <c r="U801" s="18"/>
      <c r="V801" s="18"/>
      <c r="W801" s="18"/>
      <c r="X801" s="18"/>
      <c r="Y801" s="18"/>
      <c r="Z801" s="18"/>
      <c r="AA801" s="18"/>
      <c r="AB801" s="14">
        <f t="shared" si="405"/>
        <v>0</v>
      </c>
      <c r="AC801" s="14">
        <f t="shared" si="406"/>
        <v>0</v>
      </c>
      <c r="AD801" s="14">
        <f t="shared" si="407"/>
        <v>0</v>
      </c>
      <c r="AE801" s="14">
        <f t="shared" si="408"/>
        <v>0</v>
      </c>
      <c r="AF801" s="14">
        <f t="shared" si="409"/>
        <v>0</v>
      </c>
      <c r="AG801" s="14">
        <f t="shared" si="410"/>
        <v>0</v>
      </c>
      <c r="AH801" s="14">
        <f t="shared" si="411"/>
        <v>0.04</v>
      </c>
      <c r="AI801" s="14">
        <f t="shared" si="412"/>
        <v>0</v>
      </c>
      <c r="AJ801" s="14">
        <f t="shared" si="413"/>
        <v>0</v>
      </c>
      <c r="AK801" s="14">
        <f t="shared" si="414"/>
        <v>0</v>
      </c>
      <c r="AL801" s="14">
        <f t="shared" si="415"/>
        <v>0</v>
      </c>
      <c r="AM801" s="14">
        <f t="shared" si="416"/>
        <v>0</v>
      </c>
      <c r="AN801" s="14">
        <f t="shared" si="417"/>
        <v>0</v>
      </c>
      <c r="AO801" s="14">
        <f t="shared" si="418"/>
        <v>0</v>
      </c>
      <c r="AP801" s="14">
        <f t="shared" si="419"/>
        <v>0</v>
      </c>
      <c r="AQ801" s="43">
        <f t="shared" si="423"/>
        <v>0.04</v>
      </c>
      <c r="AR801" s="27">
        <f t="shared" si="424"/>
        <v>0</v>
      </c>
      <c r="AS801" s="46">
        <f t="shared" si="431"/>
        <v>4233.2308000000003</v>
      </c>
      <c r="AT801" s="27">
        <f t="shared" si="428"/>
        <v>0</v>
      </c>
      <c r="AU801" s="30">
        <f t="shared" si="432"/>
        <v>6349.8462</v>
      </c>
      <c r="AV801" s="30">
        <f t="shared" si="433"/>
        <v>6349.8462</v>
      </c>
      <c r="AW801" s="30"/>
      <c r="AX801" s="36">
        <f t="shared" si="420"/>
        <v>6349.8462</v>
      </c>
      <c r="AY801" s="36">
        <f t="shared" si="421"/>
        <v>2116.6153999999997</v>
      </c>
      <c r="AZ801" s="36">
        <f t="shared" si="422"/>
        <v>0</v>
      </c>
    </row>
    <row r="802" spans="1:52" x14ac:dyDescent="0.25">
      <c r="A802" s="12" t="s">
        <v>837</v>
      </c>
      <c r="B802" s="12" t="s">
        <v>8</v>
      </c>
      <c r="C802" s="5" t="s">
        <v>1359</v>
      </c>
      <c r="D802" s="2" t="s">
        <v>893</v>
      </c>
      <c r="E802" s="2" t="s">
        <v>150</v>
      </c>
      <c r="F802" s="2" t="s">
        <v>11</v>
      </c>
      <c r="G802" s="2" t="s">
        <v>12</v>
      </c>
      <c r="H802" s="2" t="s">
        <v>13</v>
      </c>
      <c r="I802" s="18">
        <v>1533450</v>
      </c>
      <c r="J802" s="18">
        <v>1578839.52</v>
      </c>
      <c r="K802" s="18">
        <v>1518114.92</v>
      </c>
      <c r="L802" s="18">
        <v>60724.600000000006</v>
      </c>
      <c r="M802" s="18"/>
      <c r="N802" s="18"/>
      <c r="O802" s="18"/>
      <c r="P802" s="18"/>
      <c r="Q802" s="18"/>
      <c r="R802" s="18"/>
      <c r="S802" s="18">
        <v>60724.600000000006</v>
      </c>
      <c r="T802" s="18"/>
      <c r="U802" s="18"/>
      <c r="V802" s="18"/>
      <c r="W802" s="18"/>
      <c r="X802" s="18"/>
      <c r="Y802" s="18"/>
      <c r="Z802" s="18"/>
      <c r="AA802" s="18"/>
      <c r="AB802" s="14">
        <f t="shared" si="405"/>
        <v>0</v>
      </c>
      <c r="AC802" s="14">
        <f t="shared" si="406"/>
        <v>0</v>
      </c>
      <c r="AD802" s="14">
        <f t="shared" si="407"/>
        <v>0</v>
      </c>
      <c r="AE802" s="14">
        <f t="shared" si="408"/>
        <v>0</v>
      </c>
      <c r="AF802" s="14">
        <f t="shared" si="409"/>
        <v>0</v>
      </c>
      <c r="AG802" s="14">
        <f t="shared" si="410"/>
        <v>0</v>
      </c>
      <c r="AH802" s="14">
        <f t="shared" si="411"/>
        <v>0.04</v>
      </c>
      <c r="AI802" s="14">
        <f t="shared" si="412"/>
        <v>0</v>
      </c>
      <c r="AJ802" s="14">
        <f t="shared" si="413"/>
        <v>0</v>
      </c>
      <c r="AK802" s="14">
        <f t="shared" si="414"/>
        <v>0</v>
      </c>
      <c r="AL802" s="14">
        <f t="shared" si="415"/>
        <v>0</v>
      </c>
      <c r="AM802" s="14">
        <f t="shared" si="416"/>
        <v>0</v>
      </c>
      <c r="AN802" s="14">
        <f t="shared" si="417"/>
        <v>0</v>
      </c>
      <c r="AO802" s="14">
        <f t="shared" si="418"/>
        <v>0</v>
      </c>
      <c r="AP802" s="14">
        <f t="shared" si="419"/>
        <v>0</v>
      </c>
      <c r="AQ802" s="43">
        <f t="shared" si="423"/>
        <v>0.04</v>
      </c>
      <c r="AR802" s="27">
        <f t="shared" si="424"/>
        <v>0</v>
      </c>
      <c r="AS802" s="46">
        <f t="shared" si="431"/>
        <v>60724.596799999999</v>
      </c>
      <c r="AT802" s="27">
        <f t="shared" si="428"/>
        <v>0</v>
      </c>
      <c r="AU802" s="30">
        <f t="shared" si="432"/>
        <v>91086.895199999999</v>
      </c>
      <c r="AV802" s="30">
        <f t="shared" si="433"/>
        <v>91086.895199999999</v>
      </c>
      <c r="AW802" s="30"/>
      <c r="AX802" s="36">
        <f t="shared" si="420"/>
        <v>91086.895199999999</v>
      </c>
      <c r="AY802" s="36">
        <f t="shared" si="421"/>
        <v>30362.2984</v>
      </c>
      <c r="AZ802" s="36">
        <f t="shared" si="422"/>
        <v>0</v>
      </c>
    </row>
    <row r="803" spans="1:52" x14ac:dyDescent="0.25">
      <c r="A803" s="12" t="s">
        <v>837</v>
      </c>
      <c r="B803" s="12" t="s">
        <v>8</v>
      </c>
      <c r="C803" s="5" t="s">
        <v>1359</v>
      </c>
      <c r="D803" s="2" t="s">
        <v>894</v>
      </c>
      <c r="E803" s="2" t="s">
        <v>150</v>
      </c>
      <c r="F803" s="2" t="s">
        <v>11</v>
      </c>
      <c r="G803" s="2" t="s">
        <v>12</v>
      </c>
      <c r="H803" s="2" t="s">
        <v>13</v>
      </c>
      <c r="I803" s="18">
        <v>260230</v>
      </c>
      <c r="J803" s="18">
        <v>405260.39</v>
      </c>
      <c r="K803" s="18">
        <v>389673.44999999995</v>
      </c>
      <c r="L803" s="18">
        <v>15586.94</v>
      </c>
      <c r="M803" s="18"/>
      <c r="N803" s="18"/>
      <c r="O803" s="18"/>
      <c r="P803" s="18"/>
      <c r="Q803" s="18"/>
      <c r="R803" s="18"/>
      <c r="S803" s="18">
        <v>15586.94</v>
      </c>
      <c r="T803" s="18"/>
      <c r="U803" s="18"/>
      <c r="V803" s="18"/>
      <c r="W803" s="18"/>
      <c r="X803" s="18"/>
      <c r="Y803" s="18"/>
      <c r="Z803" s="18"/>
      <c r="AA803" s="18"/>
      <c r="AB803" s="14">
        <f t="shared" si="405"/>
        <v>0</v>
      </c>
      <c r="AC803" s="14">
        <f t="shared" si="406"/>
        <v>0</v>
      </c>
      <c r="AD803" s="14">
        <f t="shared" si="407"/>
        <v>0</v>
      </c>
      <c r="AE803" s="14">
        <f t="shared" si="408"/>
        <v>0</v>
      </c>
      <c r="AF803" s="14">
        <f t="shared" si="409"/>
        <v>0</v>
      </c>
      <c r="AG803" s="14">
        <f t="shared" si="410"/>
        <v>0</v>
      </c>
      <c r="AH803" s="14">
        <f t="shared" si="411"/>
        <v>0.04</v>
      </c>
      <c r="AI803" s="14">
        <f t="shared" si="412"/>
        <v>0</v>
      </c>
      <c r="AJ803" s="14">
        <f t="shared" si="413"/>
        <v>0</v>
      </c>
      <c r="AK803" s="14">
        <f t="shared" si="414"/>
        <v>0</v>
      </c>
      <c r="AL803" s="14">
        <f t="shared" si="415"/>
        <v>0</v>
      </c>
      <c r="AM803" s="14">
        <f t="shared" si="416"/>
        <v>0</v>
      </c>
      <c r="AN803" s="14">
        <f t="shared" si="417"/>
        <v>0</v>
      </c>
      <c r="AO803" s="14">
        <f t="shared" si="418"/>
        <v>0</v>
      </c>
      <c r="AP803" s="14">
        <f t="shared" si="419"/>
        <v>0</v>
      </c>
      <c r="AQ803" s="43">
        <f t="shared" si="423"/>
        <v>0.04</v>
      </c>
      <c r="AR803" s="27">
        <f t="shared" si="424"/>
        <v>0</v>
      </c>
      <c r="AS803" s="46">
        <f t="shared" si="431"/>
        <v>15586.937999999998</v>
      </c>
      <c r="AT803" s="27">
        <f t="shared" si="428"/>
        <v>0</v>
      </c>
      <c r="AU803" s="30">
        <f t="shared" si="432"/>
        <v>23380.406999999996</v>
      </c>
      <c r="AV803" s="30">
        <f t="shared" si="433"/>
        <v>23380.406999999996</v>
      </c>
      <c r="AW803" s="30"/>
      <c r="AX803" s="36">
        <f t="shared" si="420"/>
        <v>23380.406999999996</v>
      </c>
      <c r="AY803" s="36">
        <f t="shared" si="421"/>
        <v>7793.4689999999973</v>
      </c>
      <c r="AZ803" s="36">
        <f t="shared" si="422"/>
        <v>0</v>
      </c>
    </row>
    <row r="804" spans="1:52" x14ac:dyDescent="0.25">
      <c r="A804" s="12" t="s">
        <v>837</v>
      </c>
      <c r="B804" s="12" t="s">
        <v>8</v>
      </c>
      <c r="C804" s="5" t="s">
        <v>1359</v>
      </c>
      <c r="D804" s="2" t="s">
        <v>895</v>
      </c>
      <c r="E804" s="2" t="s">
        <v>150</v>
      </c>
      <c r="F804" s="2" t="s">
        <v>11</v>
      </c>
      <c r="G804" s="2" t="s">
        <v>12</v>
      </c>
      <c r="H804" s="2" t="s">
        <v>13</v>
      </c>
      <c r="I804" s="18">
        <v>1168545</v>
      </c>
      <c r="J804" s="18">
        <v>1226632.0799999998</v>
      </c>
      <c r="K804" s="18">
        <v>1179453.93</v>
      </c>
      <c r="L804" s="18">
        <v>47178.15</v>
      </c>
      <c r="M804" s="18"/>
      <c r="N804" s="18"/>
      <c r="O804" s="18"/>
      <c r="P804" s="18"/>
      <c r="Q804" s="18"/>
      <c r="R804" s="18"/>
      <c r="S804" s="18">
        <v>47178.15</v>
      </c>
      <c r="T804" s="18"/>
      <c r="U804" s="18"/>
      <c r="V804" s="18"/>
      <c r="W804" s="18"/>
      <c r="X804" s="18"/>
      <c r="Y804" s="18"/>
      <c r="Z804" s="18"/>
      <c r="AA804" s="18"/>
      <c r="AB804" s="14">
        <f t="shared" si="405"/>
        <v>0</v>
      </c>
      <c r="AC804" s="14">
        <f t="shared" si="406"/>
        <v>0</v>
      </c>
      <c r="AD804" s="14">
        <f t="shared" si="407"/>
        <v>0</v>
      </c>
      <c r="AE804" s="14">
        <f t="shared" si="408"/>
        <v>0</v>
      </c>
      <c r="AF804" s="14">
        <f t="shared" si="409"/>
        <v>0</v>
      </c>
      <c r="AG804" s="14">
        <f t="shared" si="410"/>
        <v>0</v>
      </c>
      <c r="AH804" s="14">
        <f t="shared" si="411"/>
        <v>0.04</v>
      </c>
      <c r="AI804" s="14">
        <f t="shared" si="412"/>
        <v>0</v>
      </c>
      <c r="AJ804" s="14">
        <f t="shared" si="413"/>
        <v>0</v>
      </c>
      <c r="AK804" s="14">
        <f t="shared" si="414"/>
        <v>0</v>
      </c>
      <c r="AL804" s="14">
        <f t="shared" si="415"/>
        <v>0</v>
      </c>
      <c r="AM804" s="14">
        <f t="shared" si="416"/>
        <v>0</v>
      </c>
      <c r="AN804" s="14">
        <f t="shared" si="417"/>
        <v>0</v>
      </c>
      <c r="AO804" s="14">
        <f t="shared" si="418"/>
        <v>0</v>
      </c>
      <c r="AP804" s="14">
        <f t="shared" si="419"/>
        <v>0</v>
      </c>
      <c r="AQ804" s="43">
        <f t="shared" si="423"/>
        <v>0.04</v>
      </c>
      <c r="AR804" s="27">
        <f t="shared" si="424"/>
        <v>0</v>
      </c>
      <c r="AS804" s="46">
        <f t="shared" si="431"/>
        <v>47178.157200000001</v>
      </c>
      <c r="AT804" s="27">
        <f t="shared" si="428"/>
        <v>0</v>
      </c>
      <c r="AU804" s="30">
        <f t="shared" si="432"/>
        <v>70767.235799999995</v>
      </c>
      <c r="AV804" s="30">
        <f t="shared" si="433"/>
        <v>70767.235799999995</v>
      </c>
      <c r="AW804" s="30"/>
      <c r="AX804" s="36">
        <f t="shared" si="420"/>
        <v>70767.235799999995</v>
      </c>
      <c r="AY804" s="36">
        <f t="shared" si="421"/>
        <v>23589.078599999993</v>
      </c>
      <c r="AZ804" s="36">
        <f t="shared" si="422"/>
        <v>0</v>
      </c>
    </row>
    <row r="805" spans="1:52" x14ac:dyDescent="0.25">
      <c r="A805" s="12" t="s">
        <v>837</v>
      </c>
      <c r="B805" s="12" t="s">
        <v>8</v>
      </c>
      <c r="C805" s="5" t="s">
        <v>1359</v>
      </c>
      <c r="D805" s="2" t="s">
        <v>896</v>
      </c>
      <c r="E805" s="2" t="s">
        <v>150</v>
      </c>
      <c r="F805" s="2" t="s">
        <v>11</v>
      </c>
      <c r="G805" s="2" t="s">
        <v>12</v>
      </c>
      <c r="H805" s="2" t="s">
        <v>13</v>
      </c>
      <c r="I805" s="18">
        <v>172696</v>
      </c>
      <c r="J805" s="18">
        <v>924958</v>
      </c>
      <c r="K805" s="18">
        <v>889382.7</v>
      </c>
      <c r="L805" s="18">
        <v>35575.300000000003</v>
      </c>
      <c r="M805" s="18"/>
      <c r="N805" s="18"/>
      <c r="O805" s="18"/>
      <c r="P805" s="18"/>
      <c r="Q805" s="18"/>
      <c r="R805" s="18"/>
      <c r="S805" s="18">
        <v>35575.300000000003</v>
      </c>
      <c r="T805" s="18"/>
      <c r="U805" s="18"/>
      <c r="V805" s="18"/>
      <c r="W805" s="18"/>
      <c r="X805" s="18"/>
      <c r="Y805" s="18"/>
      <c r="Z805" s="18"/>
      <c r="AA805" s="18"/>
      <c r="AB805" s="14">
        <f t="shared" si="405"/>
        <v>0</v>
      </c>
      <c r="AC805" s="14">
        <f t="shared" si="406"/>
        <v>0</v>
      </c>
      <c r="AD805" s="14">
        <f t="shared" si="407"/>
        <v>0</v>
      </c>
      <c r="AE805" s="14">
        <f t="shared" si="408"/>
        <v>0</v>
      </c>
      <c r="AF805" s="14">
        <f t="shared" si="409"/>
        <v>0</v>
      </c>
      <c r="AG805" s="14">
        <f t="shared" si="410"/>
        <v>0</v>
      </c>
      <c r="AH805" s="14">
        <f t="shared" si="411"/>
        <v>0.04</v>
      </c>
      <c r="AI805" s="14">
        <f t="shared" si="412"/>
        <v>0</v>
      </c>
      <c r="AJ805" s="14">
        <f t="shared" si="413"/>
        <v>0</v>
      </c>
      <c r="AK805" s="14">
        <f t="shared" si="414"/>
        <v>0</v>
      </c>
      <c r="AL805" s="14">
        <f t="shared" si="415"/>
        <v>0</v>
      </c>
      <c r="AM805" s="14">
        <f t="shared" si="416"/>
        <v>0</v>
      </c>
      <c r="AN805" s="14">
        <f t="shared" si="417"/>
        <v>0</v>
      </c>
      <c r="AO805" s="14">
        <f t="shared" si="418"/>
        <v>0</v>
      </c>
      <c r="AP805" s="14">
        <f t="shared" si="419"/>
        <v>0</v>
      </c>
      <c r="AQ805" s="43">
        <f t="shared" si="423"/>
        <v>0.04</v>
      </c>
      <c r="AR805" s="27">
        <f t="shared" si="424"/>
        <v>0</v>
      </c>
      <c r="AS805" s="46">
        <f t="shared" si="431"/>
        <v>35575.307999999997</v>
      </c>
      <c r="AT805" s="27">
        <f t="shared" si="428"/>
        <v>0</v>
      </c>
      <c r="AU805" s="30">
        <f t="shared" si="432"/>
        <v>53362.961999999992</v>
      </c>
      <c r="AV805" s="30">
        <f t="shared" si="433"/>
        <v>53362.961999999992</v>
      </c>
      <c r="AW805" s="30"/>
      <c r="AX805" s="36">
        <f t="shared" si="420"/>
        <v>53362.961999999992</v>
      </c>
      <c r="AY805" s="36">
        <f t="shared" si="421"/>
        <v>17787.653999999995</v>
      </c>
      <c r="AZ805" s="36">
        <f t="shared" si="422"/>
        <v>0</v>
      </c>
    </row>
    <row r="806" spans="1:52" x14ac:dyDescent="0.25">
      <c r="A806" s="12" t="s">
        <v>837</v>
      </c>
      <c r="B806" s="12" t="s">
        <v>8</v>
      </c>
      <c r="C806" s="5" t="s">
        <v>1359</v>
      </c>
      <c r="D806" s="2" t="s">
        <v>897</v>
      </c>
      <c r="E806" s="2" t="s">
        <v>150</v>
      </c>
      <c r="F806" s="2" t="s">
        <v>11</v>
      </c>
      <c r="G806" s="2" t="s">
        <v>12</v>
      </c>
      <c r="H806" s="2" t="s">
        <v>13</v>
      </c>
      <c r="I806" s="18">
        <v>579474</v>
      </c>
      <c r="J806" s="18">
        <v>861895.87</v>
      </c>
      <c r="K806" s="18">
        <v>828746.04</v>
      </c>
      <c r="L806" s="18">
        <v>33149.829999999994</v>
      </c>
      <c r="M806" s="18"/>
      <c r="N806" s="18"/>
      <c r="O806" s="18"/>
      <c r="P806" s="18"/>
      <c r="Q806" s="18"/>
      <c r="R806" s="18"/>
      <c r="S806" s="18">
        <v>33149.829999999994</v>
      </c>
      <c r="T806" s="18"/>
      <c r="U806" s="18"/>
      <c r="V806" s="18"/>
      <c r="W806" s="18"/>
      <c r="X806" s="18"/>
      <c r="Y806" s="18"/>
      <c r="Z806" s="18"/>
      <c r="AA806" s="18"/>
      <c r="AB806" s="14">
        <f t="shared" si="405"/>
        <v>0</v>
      </c>
      <c r="AC806" s="14">
        <f t="shared" si="406"/>
        <v>0</v>
      </c>
      <c r="AD806" s="14">
        <f t="shared" si="407"/>
        <v>0</v>
      </c>
      <c r="AE806" s="14">
        <f t="shared" si="408"/>
        <v>0</v>
      </c>
      <c r="AF806" s="14">
        <f t="shared" si="409"/>
        <v>0</v>
      </c>
      <c r="AG806" s="14">
        <f t="shared" si="410"/>
        <v>0</v>
      </c>
      <c r="AH806" s="14">
        <f t="shared" si="411"/>
        <v>0.04</v>
      </c>
      <c r="AI806" s="14">
        <f t="shared" si="412"/>
        <v>0</v>
      </c>
      <c r="AJ806" s="14">
        <f t="shared" si="413"/>
        <v>0</v>
      </c>
      <c r="AK806" s="14">
        <f t="shared" si="414"/>
        <v>0</v>
      </c>
      <c r="AL806" s="14">
        <f t="shared" si="415"/>
        <v>0</v>
      </c>
      <c r="AM806" s="14">
        <f t="shared" si="416"/>
        <v>0</v>
      </c>
      <c r="AN806" s="14">
        <f t="shared" si="417"/>
        <v>0</v>
      </c>
      <c r="AO806" s="14">
        <f t="shared" si="418"/>
        <v>0</v>
      </c>
      <c r="AP806" s="14">
        <f t="shared" si="419"/>
        <v>0</v>
      </c>
      <c r="AQ806" s="43">
        <f t="shared" si="423"/>
        <v>0.04</v>
      </c>
      <c r="AR806" s="27">
        <f t="shared" si="424"/>
        <v>0</v>
      </c>
      <c r="AS806" s="46">
        <f t="shared" si="431"/>
        <v>33149.8416</v>
      </c>
      <c r="AT806" s="27">
        <f t="shared" si="428"/>
        <v>0</v>
      </c>
      <c r="AU806" s="30">
        <f t="shared" si="432"/>
        <v>49724.7624</v>
      </c>
      <c r="AV806" s="30">
        <f t="shared" si="433"/>
        <v>49724.7624</v>
      </c>
      <c r="AW806" s="30"/>
      <c r="AX806" s="36">
        <f t="shared" si="420"/>
        <v>49724.7624</v>
      </c>
      <c r="AY806" s="36">
        <f t="shared" si="421"/>
        <v>16574.9208</v>
      </c>
      <c r="AZ806" s="36">
        <f t="shared" si="422"/>
        <v>0</v>
      </c>
    </row>
    <row r="807" spans="1:52" x14ac:dyDescent="0.25">
      <c r="A807" s="12" t="s">
        <v>837</v>
      </c>
      <c r="B807" s="12" t="s">
        <v>8</v>
      </c>
      <c r="C807" s="5" t="s">
        <v>1359</v>
      </c>
      <c r="D807" s="2" t="s">
        <v>898</v>
      </c>
      <c r="E807" s="2" t="s">
        <v>138</v>
      </c>
      <c r="F807" s="2" t="s">
        <v>11</v>
      </c>
      <c r="G807" s="2" t="s">
        <v>12</v>
      </c>
      <c r="H807" s="2" t="s">
        <v>13</v>
      </c>
      <c r="I807" s="18">
        <v>101400</v>
      </c>
      <c r="J807" s="18">
        <v>90059</v>
      </c>
      <c r="K807" s="18">
        <v>86595.19</v>
      </c>
      <c r="L807" s="18">
        <v>3463.81</v>
      </c>
      <c r="M807" s="18"/>
      <c r="N807" s="18"/>
      <c r="O807" s="18"/>
      <c r="P807" s="18"/>
      <c r="Q807" s="18"/>
      <c r="R807" s="18"/>
      <c r="S807" s="18">
        <v>3463.81</v>
      </c>
      <c r="T807" s="18"/>
      <c r="U807" s="18"/>
      <c r="V807" s="18"/>
      <c r="W807" s="18"/>
      <c r="X807" s="18"/>
      <c r="Y807" s="18"/>
      <c r="Z807" s="18"/>
      <c r="AA807" s="18"/>
      <c r="AB807" s="14">
        <f t="shared" si="405"/>
        <v>0</v>
      </c>
      <c r="AC807" s="14">
        <f t="shared" si="406"/>
        <v>0</v>
      </c>
      <c r="AD807" s="14">
        <f t="shared" si="407"/>
        <v>0</v>
      </c>
      <c r="AE807" s="14">
        <f t="shared" si="408"/>
        <v>0</v>
      </c>
      <c r="AF807" s="14">
        <f t="shared" si="409"/>
        <v>0</v>
      </c>
      <c r="AG807" s="14">
        <f t="shared" si="410"/>
        <v>0</v>
      </c>
      <c r="AH807" s="14">
        <f t="shared" si="411"/>
        <v>0.04</v>
      </c>
      <c r="AI807" s="14">
        <f t="shared" si="412"/>
        <v>0</v>
      </c>
      <c r="AJ807" s="14">
        <f t="shared" si="413"/>
        <v>0</v>
      </c>
      <c r="AK807" s="14">
        <f t="shared" si="414"/>
        <v>0</v>
      </c>
      <c r="AL807" s="14">
        <f t="shared" si="415"/>
        <v>0</v>
      </c>
      <c r="AM807" s="14">
        <f t="shared" si="416"/>
        <v>0</v>
      </c>
      <c r="AN807" s="14">
        <f t="shared" si="417"/>
        <v>0</v>
      </c>
      <c r="AO807" s="14">
        <f t="shared" si="418"/>
        <v>0</v>
      </c>
      <c r="AP807" s="14">
        <f t="shared" si="419"/>
        <v>0</v>
      </c>
      <c r="AQ807" s="43">
        <f t="shared" si="423"/>
        <v>0.04</v>
      </c>
      <c r="AR807" s="27">
        <f t="shared" si="424"/>
        <v>0</v>
      </c>
      <c r="AS807" s="46">
        <f t="shared" si="431"/>
        <v>3463.8076000000001</v>
      </c>
      <c r="AT807" s="27">
        <f t="shared" si="428"/>
        <v>0</v>
      </c>
      <c r="AU807" s="30">
        <f t="shared" si="432"/>
        <v>5195.7114000000001</v>
      </c>
      <c r="AV807" s="30">
        <f t="shared" si="433"/>
        <v>5195.7114000000001</v>
      </c>
      <c r="AW807" s="30"/>
      <c r="AX807" s="36">
        <f t="shared" si="420"/>
        <v>5195.7114000000001</v>
      </c>
      <c r="AY807" s="36">
        <f t="shared" si="421"/>
        <v>1731.9038</v>
      </c>
      <c r="AZ807" s="36">
        <f t="shared" si="422"/>
        <v>0</v>
      </c>
    </row>
    <row r="808" spans="1:52" x14ac:dyDescent="0.25">
      <c r="A808" s="12" t="s">
        <v>837</v>
      </c>
      <c r="B808" s="12" t="s">
        <v>8</v>
      </c>
      <c r="C808" s="5" t="s">
        <v>1359</v>
      </c>
      <c r="D808" s="2" t="s">
        <v>898</v>
      </c>
      <c r="E808" s="2" t="s">
        <v>150</v>
      </c>
      <c r="F808" s="2" t="s">
        <v>11</v>
      </c>
      <c r="G808" s="2" t="s">
        <v>12</v>
      </c>
      <c r="H808" s="2" t="s">
        <v>13</v>
      </c>
      <c r="I808" s="18">
        <v>1366895</v>
      </c>
      <c r="J808" s="18">
        <v>1170634.7000000002</v>
      </c>
      <c r="K808" s="18">
        <v>1125610.27</v>
      </c>
      <c r="L808" s="18">
        <v>45024.429999999993</v>
      </c>
      <c r="M808" s="18"/>
      <c r="N808" s="18"/>
      <c r="O808" s="18"/>
      <c r="P808" s="18"/>
      <c r="Q808" s="18"/>
      <c r="R808" s="18"/>
      <c r="S808" s="18">
        <v>45024.429999999993</v>
      </c>
      <c r="T808" s="18"/>
      <c r="U808" s="18"/>
      <c r="V808" s="18"/>
      <c r="W808" s="18"/>
      <c r="X808" s="18"/>
      <c r="Y808" s="18"/>
      <c r="Z808" s="18"/>
      <c r="AA808" s="18"/>
      <c r="AB808" s="14">
        <f t="shared" si="405"/>
        <v>0</v>
      </c>
      <c r="AC808" s="14">
        <f t="shared" si="406"/>
        <v>0</v>
      </c>
      <c r="AD808" s="14">
        <f t="shared" si="407"/>
        <v>0</v>
      </c>
      <c r="AE808" s="14">
        <f t="shared" si="408"/>
        <v>0</v>
      </c>
      <c r="AF808" s="14">
        <f t="shared" si="409"/>
        <v>0</v>
      </c>
      <c r="AG808" s="14">
        <f t="shared" si="410"/>
        <v>0</v>
      </c>
      <c r="AH808" s="14">
        <f t="shared" si="411"/>
        <v>0.04</v>
      </c>
      <c r="AI808" s="14">
        <f t="shared" si="412"/>
        <v>0</v>
      </c>
      <c r="AJ808" s="14">
        <f t="shared" si="413"/>
        <v>0</v>
      </c>
      <c r="AK808" s="14">
        <f t="shared" si="414"/>
        <v>0</v>
      </c>
      <c r="AL808" s="14">
        <f t="shared" si="415"/>
        <v>0</v>
      </c>
      <c r="AM808" s="14">
        <f t="shared" si="416"/>
        <v>0</v>
      </c>
      <c r="AN808" s="14">
        <f t="shared" si="417"/>
        <v>0</v>
      </c>
      <c r="AO808" s="14">
        <f t="shared" si="418"/>
        <v>0</v>
      </c>
      <c r="AP808" s="14">
        <f t="shared" si="419"/>
        <v>0</v>
      </c>
      <c r="AQ808" s="43">
        <f t="shared" si="423"/>
        <v>0.04</v>
      </c>
      <c r="AR808" s="27">
        <f t="shared" si="424"/>
        <v>0</v>
      </c>
      <c r="AS808" s="46">
        <f t="shared" si="431"/>
        <v>45024.410800000005</v>
      </c>
      <c r="AT808" s="27">
        <f t="shared" si="428"/>
        <v>0</v>
      </c>
      <c r="AU808" s="30">
        <f t="shared" si="432"/>
        <v>67536.616200000004</v>
      </c>
      <c r="AV808" s="30">
        <f t="shared" si="433"/>
        <v>67536.616200000004</v>
      </c>
      <c r="AW808" s="30"/>
      <c r="AX808" s="36">
        <f t="shared" si="420"/>
        <v>67536.616200000004</v>
      </c>
      <c r="AY808" s="36">
        <f t="shared" si="421"/>
        <v>22512.205399999999</v>
      </c>
      <c r="AZ808" s="36">
        <f t="shared" si="422"/>
        <v>0</v>
      </c>
    </row>
    <row r="809" spans="1:52" x14ac:dyDescent="0.25">
      <c r="A809" s="12" t="s">
        <v>837</v>
      </c>
      <c r="B809" s="12" t="s">
        <v>8</v>
      </c>
      <c r="C809" s="5" t="s">
        <v>1359</v>
      </c>
      <c r="D809" s="2" t="s">
        <v>899</v>
      </c>
      <c r="E809" s="2" t="s">
        <v>150</v>
      </c>
      <c r="F809" s="2" t="s">
        <v>11</v>
      </c>
      <c r="G809" s="2" t="s">
        <v>12</v>
      </c>
      <c r="H809" s="2" t="s">
        <v>13</v>
      </c>
      <c r="I809" s="18">
        <v>445475</v>
      </c>
      <c r="J809" s="18">
        <v>875625.23999999987</v>
      </c>
      <c r="K809" s="18">
        <v>841947.35000000009</v>
      </c>
      <c r="L809" s="18">
        <v>33677.89</v>
      </c>
      <c r="M809" s="18"/>
      <c r="N809" s="18"/>
      <c r="O809" s="18"/>
      <c r="P809" s="18"/>
      <c r="Q809" s="18"/>
      <c r="R809" s="18"/>
      <c r="S809" s="18">
        <v>33677.89</v>
      </c>
      <c r="T809" s="18"/>
      <c r="U809" s="18"/>
      <c r="V809" s="18"/>
      <c r="W809" s="18"/>
      <c r="X809" s="18"/>
      <c r="Y809" s="18"/>
      <c r="Z809" s="18"/>
      <c r="AA809" s="18"/>
      <c r="AB809" s="14">
        <f t="shared" si="405"/>
        <v>0</v>
      </c>
      <c r="AC809" s="14">
        <f t="shared" si="406"/>
        <v>0</v>
      </c>
      <c r="AD809" s="14">
        <f t="shared" si="407"/>
        <v>0</v>
      </c>
      <c r="AE809" s="14">
        <f t="shared" si="408"/>
        <v>0</v>
      </c>
      <c r="AF809" s="14">
        <f t="shared" si="409"/>
        <v>0</v>
      </c>
      <c r="AG809" s="14">
        <f t="shared" si="410"/>
        <v>0</v>
      </c>
      <c r="AH809" s="14">
        <f t="shared" si="411"/>
        <v>0.04</v>
      </c>
      <c r="AI809" s="14">
        <f t="shared" si="412"/>
        <v>0</v>
      </c>
      <c r="AJ809" s="14">
        <f t="shared" si="413"/>
        <v>0</v>
      </c>
      <c r="AK809" s="14">
        <f t="shared" si="414"/>
        <v>0</v>
      </c>
      <c r="AL809" s="14">
        <f t="shared" si="415"/>
        <v>0</v>
      </c>
      <c r="AM809" s="14">
        <f t="shared" si="416"/>
        <v>0</v>
      </c>
      <c r="AN809" s="14">
        <f t="shared" si="417"/>
        <v>0</v>
      </c>
      <c r="AO809" s="14">
        <f t="shared" si="418"/>
        <v>0</v>
      </c>
      <c r="AP809" s="14">
        <f t="shared" si="419"/>
        <v>0</v>
      </c>
      <c r="AQ809" s="43">
        <f t="shared" si="423"/>
        <v>0.04</v>
      </c>
      <c r="AR809" s="27">
        <f t="shared" si="424"/>
        <v>0</v>
      </c>
      <c r="AS809" s="46">
        <f t="shared" si="431"/>
        <v>33677.894000000008</v>
      </c>
      <c r="AT809" s="27">
        <f t="shared" si="428"/>
        <v>0</v>
      </c>
      <c r="AU809" s="30">
        <f t="shared" si="432"/>
        <v>50516.841</v>
      </c>
      <c r="AV809" s="30">
        <f t="shared" si="433"/>
        <v>50516.841</v>
      </c>
      <c r="AW809" s="30"/>
      <c r="AX809" s="36">
        <f t="shared" si="420"/>
        <v>50516.841</v>
      </c>
      <c r="AY809" s="36">
        <f t="shared" si="421"/>
        <v>16838.946999999993</v>
      </c>
      <c r="AZ809" s="36">
        <f t="shared" si="422"/>
        <v>0</v>
      </c>
    </row>
    <row r="810" spans="1:52" x14ac:dyDescent="0.25">
      <c r="A810" s="12" t="s">
        <v>837</v>
      </c>
      <c r="B810" s="12" t="s">
        <v>8</v>
      </c>
      <c r="C810" s="5" t="s">
        <v>1359</v>
      </c>
      <c r="D810" s="2" t="s">
        <v>900</v>
      </c>
      <c r="E810" s="2" t="s">
        <v>150</v>
      </c>
      <c r="F810" s="2" t="s">
        <v>11</v>
      </c>
      <c r="G810" s="2" t="s">
        <v>12</v>
      </c>
      <c r="H810" s="2" t="s">
        <v>13</v>
      </c>
      <c r="I810" s="18">
        <v>151100</v>
      </c>
      <c r="J810" s="18">
        <v>999435.36</v>
      </c>
      <c r="K810" s="18">
        <v>960995.54</v>
      </c>
      <c r="L810" s="18">
        <v>38439.82</v>
      </c>
      <c r="M810" s="18"/>
      <c r="N810" s="18"/>
      <c r="O810" s="18"/>
      <c r="P810" s="18"/>
      <c r="Q810" s="18"/>
      <c r="R810" s="18"/>
      <c r="S810" s="18">
        <v>38439.82</v>
      </c>
      <c r="T810" s="18"/>
      <c r="U810" s="18"/>
      <c r="V810" s="18"/>
      <c r="W810" s="18"/>
      <c r="X810" s="18"/>
      <c r="Y810" s="18"/>
      <c r="Z810" s="18"/>
      <c r="AA810" s="18"/>
      <c r="AB810" s="14">
        <f t="shared" si="405"/>
        <v>0</v>
      </c>
      <c r="AC810" s="14">
        <f t="shared" si="406"/>
        <v>0</v>
      </c>
      <c r="AD810" s="14">
        <f t="shared" si="407"/>
        <v>0</v>
      </c>
      <c r="AE810" s="14">
        <f t="shared" si="408"/>
        <v>0</v>
      </c>
      <c r="AF810" s="14">
        <f t="shared" si="409"/>
        <v>0</v>
      </c>
      <c r="AG810" s="14">
        <f t="shared" si="410"/>
        <v>0</v>
      </c>
      <c r="AH810" s="14">
        <f t="shared" si="411"/>
        <v>0.04</v>
      </c>
      <c r="AI810" s="14">
        <f t="shared" si="412"/>
        <v>0</v>
      </c>
      <c r="AJ810" s="14">
        <f t="shared" si="413"/>
        <v>0</v>
      </c>
      <c r="AK810" s="14">
        <f t="shared" si="414"/>
        <v>0</v>
      </c>
      <c r="AL810" s="14">
        <f t="shared" si="415"/>
        <v>0</v>
      </c>
      <c r="AM810" s="14">
        <f t="shared" si="416"/>
        <v>0</v>
      </c>
      <c r="AN810" s="14">
        <f t="shared" si="417"/>
        <v>0</v>
      </c>
      <c r="AO810" s="14">
        <f t="shared" si="418"/>
        <v>0</v>
      </c>
      <c r="AP810" s="14">
        <f t="shared" si="419"/>
        <v>0</v>
      </c>
      <c r="AQ810" s="43">
        <f t="shared" si="423"/>
        <v>0.04</v>
      </c>
      <c r="AR810" s="27">
        <f t="shared" si="424"/>
        <v>0</v>
      </c>
      <c r="AS810" s="46">
        <f t="shared" si="431"/>
        <v>38439.821600000003</v>
      </c>
      <c r="AT810" s="27">
        <f t="shared" si="428"/>
        <v>0</v>
      </c>
      <c r="AU810" s="30">
        <f t="shared" si="432"/>
        <v>57659.732400000001</v>
      </c>
      <c r="AV810" s="30">
        <f t="shared" si="433"/>
        <v>57659.732400000001</v>
      </c>
      <c r="AW810" s="30"/>
      <c r="AX810" s="36">
        <f t="shared" si="420"/>
        <v>57659.732400000001</v>
      </c>
      <c r="AY810" s="36">
        <f t="shared" si="421"/>
        <v>19219.910799999998</v>
      </c>
      <c r="AZ810" s="36">
        <f t="shared" si="422"/>
        <v>0</v>
      </c>
    </row>
    <row r="811" spans="1:52" x14ac:dyDescent="0.25">
      <c r="A811" s="12" t="s">
        <v>837</v>
      </c>
      <c r="B811" s="12" t="s">
        <v>8</v>
      </c>
      <c r="C811" s="5" t="s">
        <v>1359</v>
      </c>
      <c r="D811" s="2" t="s">
        <v>901</v>
      </c>
      <c r="E811" s="2" t="s">
        <v>150</v>
      </c>
      <c r="F811" s="2" t="s">
        <v>11</v>
      </c>
      <c r="G811" s="2" t="s">
        <v>12</v>
      </c>
      <c r="H811" s="2" t="s">
        <v>13</v>
      </c>
      <c r="I811" s="18">
        <v>2284895</v>
      </c>
      <c r="J811" s="18">
        <v>2423814.54</v>
      </c>
      <c r="K811" s="18">
        <v>2330590.9099999997</v>
      </c>
      <c r="L811" s="18">
        <v>93223.62999999999</v>
      </c>
      <c r="M811" s="18"/>
      <c r="N811" s="18"/>
      <c r="O811" s="18"/>
      <c r="P811" s="18"/>
      <c r="Q811" s="18"/>
      <c r="R811" s="18"/>
      <c r="S811" s="18">
        <v>93223.62999999999</v>
      </c>
      <c r="T811" s="18"/>
      <c r="U811" s="18"/>
      <c r="V811" s="18"/>
      <c r="W811" s="18"/>
      <c r="X811" s="18"/>
      <c r="Y811" s="18"/>
      <c r="Z811" s="18"/>
      <c r="AA811" s="18"/>
      <c r="AB811" s="14">
        <f t="shared" si="405"/>
        <v>0</v>
      </c>
      <c r="AC811" s="14">
        <f t="shared" si="406"/>
        <v>0</v>
      </c>
      <c r="AD811" s="14">
        <f t="shared" si="407"/>
        <v>0</v>
      </c>
      <c r="AE811" s="14">
        <f t="shared" si="408"/>
        <v>0</v>
      </c>
      <c r="AF811" s="14">
        <f t="shared" si="409"/>
        <v>0</v>
      </c>
      <c r="AG811" s="14">
        <f t="shared" si="410"/>
        <v>0</v>
      </c>
      <c r="AH811" s="14">
        <f t="shared" si="411"/>
        <v>0.04</v>
      </c>
      <c r="AI811" s="14">
        <f t="shared" si="412"/>
        <v>0</v>
      </c>
      <c r="AJ811" s="14">
        <f t="shared" si="413"/>
        <v>0</v>
      </c>
      <c r="AK811" s="14">
        <f t="shared" si="414"/>
        <v>0</v>
      </c>
      <c r="AL811" s="14">
        <f t="shared" si="415"/>
        <v>0</v>
      </c>
      <c r="AM811" s="14">
        <f t="shared" si="416"/>
        <v>0</v>
      </c>
      <c r="AN811" s="14">
        <f t="shared" si="417"/>
        <v>0</v>
      </c>
      <c r="AO811" s="14">
        <f t="shared" si="418"/>
        <v>0</v>
      </c>
      <c r="AP811" s="14">
        <f t="shared" si="419"/>
        <v>0</v>
      </c>
      <c r="AQ811" s="43">
        <f t="shared" si="423"/>
        <v>0.04</v>
      </c>
      <c r="AR811" s="27">
        <f t="shared" si="424"/>
        <v>0</v>
      </c>
      <c r="AS811" s="46">
        <f t="shared" si="431"/>
        <v>93223.636399999988</v>
      </c>
      <c r="AT811" s="27">
        <f t="shared" si="428"/>
        <v>0</v>
      </c>
      <c r="AU811" s="30">
        <f t="shared" si="432"/>
        <v>139835.45459999997</v>
      </c>
      <c r="AV811" s="30">
        <f t="shared" si="433"/>
        <v>139835.45459999997</v>
      </c>
      <c r="AW811" s="30"/>
      <c r="AX811" s="36">
        <f t="shared" si="420"/>
        <v>139835.45459999997</v>
      </c>
      <c r="AY811" s="36">
        <f t="shared" si="421"/>
        <v>46611.81819999998</v>
      </c>
      <c r="AZ811" s="36">
        <f t="shared" si="422"/>
        <v>0</v>
      </c>
    </row>
    <row r="812" spans="1:52" x14ac:dyDescent="0.25">
      <c r="A812" s="12" t="s">
        <v>837</v>
      </c>
      <c r="B812" s="12" t="s">
        <v>8</v>
      </c>
      <c r="C812" s="5" t="s">
        <v>1359</v>
      </c>
      <c r="D812" s="2" t="s">
        <v>902</v>
      </c>
      <c r="E812" s="2" t="s">
        <v>150</v>
      </c>
      <c r="F812" s="2" t="s">
        <v>11</v>
      </c>
      <c r="G812" s="2" t="s">
        <v>12</v>
      </c>
      <c r="H812" s="2" t="s">
        <v>13</v>
      </c>
      <c r="I812" s="18">
        <v>20703</v>
      </c>
      <c r="J812" s="18">
        <v>24028.73</v>
      </c>
      <c r="K812" s="18">
        <v>23104.55</v>
      </c>
      <c r="L812" s="18">
        <v>924.18</v>
      </c>
      <c r="M812" s="18"/>
      <c r="N812" s="18"/>
      <c r="O812" s="18"/>
      <c r="P812" s="18"/>
      <c r="Q812" s="18"/>
      <c r="R812" s="18"/>
      <c r="S812" s="18">
        <v>924.18</v>
      </c>
      <c r="T812" s="18"/>
      <c r="U812" s="18"/>
      <c r="V812" s="18"/>
      <c r="W812" s="18"/>
      <c r="X812" s="18"/>
      <c r="Y812" s="18"/>
      <c r="Z812" s="18"/>
      <c r="AA812" s="18"/>
      <c r="AB812" s="14">
        <f t="shared" si="405"/>
        <v>0</v>
      </c>
      <c r="AC812" s="14">
        <f t="shared" si="406"/>
        <v>0</v>
      </c>
      <c r="AD812" s="14">
        <f t="shared" si="407"/>
        <v>0</v>
      </c>
      <c r="AE812" s="14">
        <f t="shared" si="408"/>
        <v>0</v>
      </c>
      <c r="AF812" s="14">
        <f t="shared" si="409"/>
        <v>0</v>
      </c>
      <c r="AG812" s="14">
        <f t="shared" si="410"/>
        <v>0</v>
      </c>
      <c r="AH812" s="14">
        <f t="shared" si="411"/>
        <v>0.04</v>
      </c>
      <c r="AI812" s="14">
        <f t="shared" si="412"/>
        <v>0</v>
      </c>
      <c r="AJ812" s="14">
        <f t="shared" si="413"/>
        <v>0</v>
      </c>
      <c r="AK812" s="14">
        <f t="shared" si="414"/>
        <v>0</v>
      </c>
      <c r="AL812" s="14">
        <f t="shared" si="415"/>
        <v>0</v>
      </c>
      <c r="AM812" s="14">
        <f t="shared" si="416"/>
        <v>0</v>
      </c>
      <c r="AN812" s="14">
        <f t="shared" si="417"/>
        <v>0</v>
      </c>
      <c r="AO812" s="14">
        <f t="shared" si="418"/>
        <v>0</v>
      </c>
      <c r="AP812" s="14">
        <f t="shared" si="419"/>
        <v>0</v>
      </c>
      <c r="AQ812" s="43">
        <f t="shared" si="423"/>
        <v>0.04</v>
      </c>
      <c r="AR812" s="27">
        <f t="shared" si="424"/>
        <v>0</v>
      </c>
      <c r="AS812" s="46">
        <f t="shared" si="431"/>
        <v>924.18200000000002</v>
      </c>
      <c r="AT812" s="27">
        <f t="shared" si="428"/>
        <v>0</v>
      </c>
      <c r="AU812" s="30">
        <f t="shared" si="432"/>
        <v>1386.2729999999999</v>
      </c>
      <c r="AV812" s="30">
        <f t="shared" si="433"/>
        <v>1386.2729999999999</v>
      </c>
      <c r="AW812" s="30"/>
      <c r="AX812" s="36">
        <f t="shared" si="420"/>
        <v>1386.2729999999999</v>
      </c>
      <c r="AY812" s="36">
        <f t="shared" si="421"/>
        <v>462.09099999999989</v>
      </c>
      <c r="AZ812" s="36">
        <f t="shared" si="422"/>
        <v>0</v>
      </c>
    </row>
    <row r="813" spans="1:52" x14ac:dyDescent="0.25">
      <c r="A813" s="12" t="s">
        <v>837</v>
      </c>
      <c r="B813" s="12" t="s">
        <v>8</v>
      </c>
      <c r="C813" s="5" t="s">
        <v>1359</v>
      </c>
      <c r="D813" s="2" t="s">
        <v>903</v>
      </c>
      <c r="E813" s="2" t="s">
        <v>150</v>
      </c>
      <c r="F813" s="2" t="s">
        <v>11</v>
      </c>
      <c r="G813" s="2" t="s">
        <v>12</v>
      </c>
      <c r="H813" s="2" t="s">
        <v>13</v>
      </c>
      <c r="I813" s="18">
        <v>87000</v>
      </c>
      <c r="J813" s="18">
        <v>73741</v>
      </c>
      <c r="K813" s="18">
        <v>70904.81</v>
      </c>
      <c r="L813" s="18">
        <v>2836.19</v>
      </c>
      <c r="M813" s="18"/>
      <c r="N813" s="18"/>
      <c r="O813" s="18"/>
      <c r="P813" s="18"/>
      <c r="Q813" s="18"/>
      <c r="R813" s="18"/>
      <c r="S813" s="18">
        <v>2836.19</v>
      </c>
      <c r="T813" s="18"/>
      <c r="U813" s="18"/>
      <c r="V813" s="18"/>
      <c r="W813" s="18"/>
      <c r="X813" s="18"/>
      <c r="Y813" s="18"/>
      <c r="Z813" s="18"/>
      <c r="AA813" s="18"/>
      <c r="AB813" s="14">
        <f t="shared" si="405"/>
        <v>0</v>
      </c>
      <c r="AC813" s="14">
        <f t="shared" si="406"/>
        <v>0</v>
      </c>
      <c r="AD813" s="14">
        <f t="shared" si="407"/>
        <v>0</v>
      </c>
      <c r="AE813" s="14">
        <f t="shared" si="408"/>
        <v>0</v>
      </c>
      <c r="AF813" s="14">
        <f t="shared" si="409"/>
        <v>0</v>
      </c>
      <c r="AG813" s="14">
        <f t="shared" si="410"/>
        <v>0</v>
      </c>
      <c r="AH813" s="14">
        <f t="shared" si="411"/>
        <v>0.04</v>
      </c>
      <c r="AI813" s="14">
        <f t="shared" si="412"/>
        <v>0</v>
      </c>
      <c r="AJ813" s="14">
        <f t="shared" si="413"/>
        <v>0</v>
      </c>
      <c r="AK813" s="14">
        <f t="shared" si="414"/>
        <v>0</v>
      </c>
      <c r="AL813" s="14">
        <f t="shared" si="415"/>
        <v>0</v>
      </c>
      <c r="AM813" s="14">
        <f t="shared" si="416"/>
        <v>0</v>
      </c>
      <c r="AN813" s="14">
        <f t="shared" si="417"/>
        <v>0</v>
      </c>
      <c r="AO813" s="14">
        <f t="shared" si="418"/>
        <v>0</v>
      </c>
      <c r="AP813" s="14">
        <f t="shared" si="419"/>
        <v>0</v>
      </c>
      <c r="AQ813" s="43">
        <f t="shared" si="423"/>
        <v>0.04</v>
      </c>
      <c r="AR813" s="27">
        <f t="shared" si="424"/>
        <v>0</v>
      </c>
      <c r="AS813" s="46">
        <f t="shared" si="431"/>
        <v>2836.1923999999999</v>
      </c>
      <c r="AT813" s="27">
        <f t="shared" si="428"/>
        <v>0</v>
      </c>
      <c r="AU813" s="30">
        <f t="shared" si="432"/>
        <v>4254.2885999999999</v>
      </c>
      <c r="AV813" s="30">
        <f t="shared" si="433"/>
        <v>4254.2885999999999</v>
      </c>
      <c r="AW813" s="30"/>
      <c r="AX813" s="36">
        <f t="shared" si="420"/>
        <v>4254.2885999999999</v>
      </c>
      <c r="AY813" s="36">
        <f t="shared" si="421"/>
        <v>1418.0962</v>
      </c>
      <c r="AZ813" s="36">
        <f t="shared" si="422"/>
        <v>0</v>
      </c>
    </row>
    <row r="814" spans="1:52" x14ac:dyDescent="0.25">
      <c r="A814" s="12" t="s">
        <v>837</v>
      </c>
      <c r="B814" s="12" t="s">
        <v>8</v>
      </c>
      <c r="C814" s="5" t="s">
        <v>1359</v>
      </c>
      <c r="D814" s="2" t="s">
        <v>904</v>
      </c>
      <c r="E814" s="2" t="s">
        <v>150</v>
      </c>
      <c r="F814" s="2" t="s">
        <v>11</v>
      </c>
      <c r="G814" s="2" t="s">
        <v>12</v>
      </c>
      <c r="H814" s="2" t="s">
        <v>13</v>
      </c>
      <c r="I814" s="18">
        <v>18087</v>
      </c>
      <c r="J814" s="18">
        <v>20992.49</v>
      </c>
      <c r="K814" s="18">
        <v>20185.09</v>
      </c>
      <c r="L814" s="18">
        <v>807.4</v>
      </c>
      <c r="M814" s="18"/>
      <c r="N814" s="18"/>
      <c r="O814" s="18"/>
      <c r="P814" s="18"/>
      <c r="Q814" s="18"/>
      <c r="R814" s="18"/>
      <c r="S814" s="18">
        <v>807.4</v>
      </c>
      <c r="T814" s="18"/>
      <c r="U814" s="18"/>
      <c r="V814" s="18"/>
      <c r="W814" s="18"/>
      <c r="X814" s="18"/>
      <c r="Y814" s="18"/>
      <c r="Z814" s="18"/>
      <c r="AA814" s="18"/>
      <c r="AB814" s="14">
        <f t="shared" si="405"/>
        <v>0</v>
      </c>
      <c r="AC814" s="14">
        <f t="shared" si="406"/>
        <v>0</v>
      </c>
      <c r="AD814" s="14">
        <f t="shared" si="407"/>
        <v>0</v>
      </c>
      <c r="AE814" s="14">
        <f t="shared" si="408"/>
        <v>0</v>
      </c>
      <c r="AF814" s="14">
        <f t="shared" si="409"/>
        <v>0</v>
      </c>
      <c r="AG814" s="14">
        <f t="shared" si="410"/>
        <v>0</v>
      </c>
      <c r="AH814" s="14">
        <f t="shared" si="411"/>
        <v>0.04</v>
      </c>
      <c r="AI814" s="14">
        <f t="shared" si="412"/>
        <v>0</v>
      </c>
      <c r="AJ814" s="14">
        <f t="shared" si="413"/>
        <v>0</v>
      </c>
      <c r="AK814" s="14">
        <f t="shared" si="414"/>
        <v>0</v>
      </c>
      <c r="AL814" s="14">
        <f t="shared" si="415"/>
        <v>0</v>
      </c>
      <c r="AM814" s="14">
        <f t="shared" si="416"/>
        <v>0</v>
      </c>
      <c r="AN814" s="14">
        <f t="shared" si="417"/>
        <v>0</v>
      </c>
      <c r="AO814" s="14">
        <f t="shared" si="418"/>
        <v>0</v>
      </c>
      <c r="AP814" s="14">
        <f t="shared" si="419"/>
        <v>0</v>
      </c>
      <c r="AQ814" s="43">
        <f t="shared" si="423"/>
        <v>0.04</v>
      </c>
      <c r="AR814" s="27">
        <f t="shared" si="424"/>
        <v>0</v>
      </c>
      <c r="AS814" s="46">
        <f t="shared" si="431"/>
        <v>807.40359999999998</v>
      </c>
      <c r="AT814" s="27">
        <f t="shared" si="428"/>
        <v>0</v>
      </c>
      <c r="AU814" s="30">
        <f t="shared" si="432"/>
        <v>1211.1053999999999</v>
      </c>
      <c r="AV814" s="30">
        <f t="shared" si="433"/>
        <v>1211.1053999999999</v>
      </c>
      <c r="AW814" s="30"/>
      <c r="AX814" s="36">
        <f t="shared" si="420"/>
        <v>1211.1053999999999</v>
      </c>
      <c r="AY814" s="36">
        <f t="shared" si="421"/>
        <v>403.70179999999993</v>
      </c>
      <c r="AZ814" s="36">
        <f t="shared" si="422"/>
        <v>0</v>
      </c>
    </row>
    <row r="815" spans="1:52" x14ac:dyDescent="0.25">
      <c r="A815" s="12" t="s">
        <v>837</v>
      </c>
      <c r="B815" s="12" t="s">
        <v>8</v>
      </c>
      <c r="C815" s="5" t="s">
        <v>1359</v>
      </c>
      <c r="D815" s="2" t="s">
        <v>905</v>
      </c>
      <c r="E815" s="2" t="s">
        <v>150</v>
      </c>
      <c r="F815" s="2" t="s">
        <v>11</v>
      </c>
      <c r="G815" s="2" t="s">
        <v>12</v>
      </c>
      <c r="H815" s="2" t="s">
        <v>13</v>
      </c>
      <c r="I815" s="18">
        <v>32320</v>
      </c>
      <c r="J815" s="18">
        <v>50957</v>
      </c>
      <c r="K815" s="18">
        <v>48997.120000000003</v>
      </c>
      <c r="L815" s="18">
        <v>1959.88</v>
      </c>
      <c r="M815" s="18"/>
      <c r="N815" s="18"/>
      <c r="O815" s="18"/>
      <c r="P815" s="18"/>
      <c r="Q815" s="18"/>
      <c r="R815" s="18"/>
      <c r="S815" s="18">
        <v>1959.88</v>
      </c>
      <c r="T815" s="18"/>
      <c r="U815" s="18"/>
      <c r="V815" s="18"/>
      <c r="W815" s="18"/>
      <c r="X815" s="18"/>
      <c r="Y815" s="18"/>
      <c r="Z815" s="18"/>
      <c r="AA815" s="18"/>
      <c r="AB815" s="14">
        <f t="shared" si="405"/>
        <v>0</v>
      </c>
      <c r="AC815" s="14">
        <f t="shared" si="406"/>
        <v>0</v>
      </c>
      <c r="AD815" s="14">
        <f t="shared" si="407"/>
        <v>0</v>
      </c>
      <c r="AE815" s="14">
        <f t="shared" si="408"/>
        <v>0</v>
      </c>
      <c r="AF815" s="14">
        <f t="shared" si="409"/>
        <v>0</v>
      </c>
      <c r="AG815" s="14">
        <f t="shared" si="410"/>
        <v>0</v>
      </c>
      <c r="AH815" s="14">
        <f t="shared" si="411"/>
        <v>0.04</v>
      </c>
      <c r="AI815" s="14">
        <f t="shared" si="412"/>
        <v>0</v>
      </c>
      <c r="AJ815" s="14">
        <f t="shared" si="413"/>
        <v>0</v>
      </c>
      <c r="AK815" s="14">
        <f t="shared" si="414"/>
        <v>0</v>
      </c>
      <c r="AL815" s="14">
        <f t="shared" si="415"/>
        <v>0</v>
      </c>
      <c r="AM815" s="14">
        <f t="shared" si="416"/>
        <v>0</v>
      </c>
      <c r="AN815" s="14">
        <f t="shared" si="417"/>
        <v>0</v>
      </c>
      <c r="AO815" s="14">
        <f t="shared" si="418"/>
        <v>0</v>
      </c>
      <c r="AP815" s="14">
        <f t="shared" si="419"/>
        <v>0</v>
      </c>
      <c r="AQ815" s="43">
        <f t="shared" si="423"/>
        <v>0.04</v>
      </c>
      <c r="AR815" s="27">
        <f t="shared" si="424"/>
        <v>0</v>
      </c>
      <c r="AS815" s="46">
        <f t="shared" si="431"/>
        <v>1959.8848</v>
      </c>
      <c r="AT815" s="27">
        <f t="shared" si="428"/>
        <v>0</v>
      </c>
      <c r="AU815" s="30">
        <f t="shared" si="432"/>
        <v>2939.8272000000002</v>
      </c>
      <c r="AV815" s="30">
        <f t="shared" si="433"/>
        <v>2939.8272000000002</v>
      </c>
      <c r="AW815" s="30"/>
      <c r="AX815" s="36">
        <f t="shared" si="420"/>
        <v>2939.8272000000002</v>
      </c>
      <c r="AY815" s="36">
        <f t="shared" si="421"/>
        <v>979.94240000000013</v>
      </c>
      <c r="AZ815" s="36">
        <f t="shared" si="422"/>
        <v>0</v>
      </c>
    </row>
    <row r="816" spans="1:52" x14ac:dyDescent="0.25">
      <c r="A816" s="12" t="s">
        <v>837</v>
      </c>
      <c r="B816" s="12" t="s">
        <v>8</v>
      </c>
      <c r="C816" s="5" t="s">
        <v>1359</v>
      </c>
      <c r="D816" s="2" t="s">
        <v>906</v>
      </c>
      <c r="E816" s="2" t="s">
        <v>150</v>
      </c>
      <c r="F816" s="2" t="s">
        <v>11</v>
      </c>
      <c r="G816" s="2" t="s">
        <v>12</v>
      </c>
      <c r="H816" s="2" t="s">
        <v>13</v>
      </c>
      <c r="I816" s="18">
        <v>32108</v>
      </c>
      <c r="J816" s="18">
        <v>37265.82</v>
      </c>
      <c r="K816" s="18">
        <v>35832.519999999997</v>
      </c>
      <c r="L816" s="18">
        <v>1433.3</v>
      </c>
      <c r="M816" s="18"/>
      <c r="N816" s="18"/>
      <c r="O816" s="18"/>
      <c r="P816" s="18"/>
      <c r="Q816" s="18"/>
      <c r="R816" s="18"/>
      <c r="S816" s="18">
        <v>1433.3</v>
      </c>
      <c r="T816" s="18"/>
      <c r="U816" s="18"/>
      <c r="V816" s="18"/>
      <c r="W816" s="18"/>
      <c r="X816" s="18"/>
      <c r="Y816" s="18"/>
      <c r="Z816" s="18"/>
      <c r="AA816" s="18"/>
      <c r="AB816" s="14">
        <f t="shared" si="405"/>
        <v>0</v>
      </c>
      <c r="AC816" s="14">
        <f t="shared" si="406"/>
        <v>0</v>
      </c>
      <c r="AD816" s="14">
        <f t="shared" si="407"/>
        <v>0</v>
      </c>
      <c r="AE816" s="14">
        <f t="shared" si="408"/>
        <v>0</v>
      </c>
      <c r="AF816" s="14">
        <f t="shared" si="409"/>
        <v>0</v>
      </c>
      <c r="AG816" s="14">
        <f t="shared" si="410"/>
        <v>0</v>
      </c>
      <c r="AH816" s="14">
        <f t="shared" si="411"/>
        <v>0.04</v>
      </c>
      <c r="AI816" s="14">
        <f t="shared" si="412"/>
        <v>0</v>
      </c>
      <c r="AJ816" s="14">
        <f t="shared" si="413"/>
        <v>0</v>
      </c>
      <c r="AK816" s="14">
        <f t="shared" si="414"/>
        <v>0</v>
      </c>
      <c r="AL816" s="14">
        <f t="shared" si="415"/>
        <v>0</v>
      </c>
      <c r="AM816" s="14">
        <f t="shared" si="416"/>
        <v>0</v>
      </c>
      <c r="AN816" s="14">
        <f t="shared" si="417"/>
        <v>0</v>
      </c>
      <c r="AO816" s="14">
        <f t="shared" si="418"/>
        <v>0</v>
      </c>
      <c r="AP816" s="14">
        <f t="shared" si="419"/>
        <v>0</v>
      </c>
      <c r="AQ816" s="43">
        <f t="shared" si="423"/>
        <v>0.04</v>
      </c>
      <c r="AR816" s="27">
        <f t="shared" si="424"/>
        <v>0</v>
      </c>
      <c r="AS816" s="46">
        <f t="shared" si="431"/>
        <v>1433.3008</v>
      </c>
      <c r="AT816" s="27">
        <f t="shared" si="428"/>
        <v>0</v>
      </c>
      <c r="AU816" s="30">
        <f t="shared" si="432"/>
        <v>2149.9511999999995</v>
      </c>
      <c r="AV816" s="30">
        <f t="shared" si="433"/>
        <v>2149.9511999999995</v>
      </c>
      <c r="AW816" s="30"/>
      <c r="AX816" s="36">
        <f t="shared" si="420"/>
        <v>2149.9511999999995</v>
      </c>
      <c r="AY816" s="36">
        <f t="shared" si="421"/>
        <v>716.65039999999954</v>
      </c>
      <c r="AZ816" s="36">
        <f t="shared" si="422"/>
        <v>0</v>
      </c>
    </row>
    <row r="817" spans="1:52" x14ac:dyDescent="0.25">
      <c r="A817" s="12" t="s">
        <v>837</v>
      </c>
      <c r="B817" s="12" t="s">
        <v>8</v>
      </c>
      <c r="C817" s="5" t="s">
        <v>1359</v>
      </c>
      <c r="D817" s="2" t="s">
        <v>907</v>
      </c>
      <c r="E817" s="2" t="s">
        <v>150</v>
      </c>
      <c r="F817" s="2" t="s">
        <v>11</v>
      </c>
      <c r="G817" s="2" t="s">
        <v>12</v>
      </c>
      <c r="H817" s="2" t="s">
        <v>13</v>
      </c>
      <c r="I817" s="18">
        <v>518000</v>
      </c>
      <c r="J817" s="18">
        <v>1018180.1599999999</v>
      </c>
      <c r="K817" s="18">
        <v>979019.39</v>
      </c>
      <c r="L817" s="18">
        <v>39160.769999999997</v>
      </c>
      <c r="M817" s="18"/>
      <c r="N817" s="18"/>
      <c r="O817" s="18"/>
      <c r="P817" s="18"/>
      <c r="Q817" s="18"/>
      <c r="R817" s="18"/>
      <c r="S817" s="18">
        <v>39160.769999999997</v>
      </c>
      <c r="T817" s="18"/>
      <c r="U817" s="18"/>
      <c r="V817" s="18"/>
      <c r="W817" s="18"/>
      <c r="X817" s="18"/>
      <c r="Y817" s="18"/>
      <c r="Z817" s="18"/>
      <c r="AA817" s="18"/>
      <c r="AB817" s="14">
        <f t="shared" si="405"/>
        <v>0</v>
      </c>
      <c r="AC817" s="14">
        <f t="shared" si="406"/>
        <v>0</v>
      </c>
      <c r="AD817" s="14">
        <f t="shared" si="407"/>
        <v>0</v>
      </c>
      <c r="AE817" s="14">
        <f t="shared" si="408"/>
        <v>0</v>
      </c>
      <c r="AF817" s="14">
        <f t="shared" si="409"/>
        <v>0</v>
      </c>
      <c r="AG817" s="14">
        <f t="shared" si="410"/>
        <v>0</v>
      </c>
      <c r="AH817" s="14">
        <f t="shared" si="411"/>
        <v>0.04</v>
      </c>
      <c r="AI817" s="14">
        <f t="shared" si="412"/>
        <v>0</v>
      </c>
      <c r="AJ817" s="14">
        <f t="shared" si="413"/>
        <v>0</v>
      </c>
      <c r="AK817" s="14">
        <f t="shared" si="414"/>
        <v>0</v>
      </c>
      <c r="AL817" s="14">
        <f t="shared" si="415"/>
        <v>0</v>
      </c>
      <c r="AM817" s="14">
        <f t="shared" si="416"/>
        <v>0</v>
      </c>
      <c r="AN817" s="14">
        <f t="shared" si="417"/>
        <v>0</v>
      </c>
      <c r="AO817" s="14">
        <f t="shared" si="418"/>
        <v>0</v>
      </c>
      <c r="AP817" s="14">
        <f t="shared" si="419"/>
        <v>0</v>
      </c>
      <c r="AQ817" s="43">
        <f t="shared" si="423"/>
        <v>0.04</v>
      </c>
      <c r="AR817" s="27">
        <f t="shared" si="424"/>
        <v>0</v>
      </c>
      <c r="AS817" s="46">
        <f t="shared" si="431"/>
        <v>39160.775600000001</v>
      </c>
      <c r="AT817" s="27">
        <f t="shared" si="428"/>
        <v>0</v>
      </c>
      <c r="AU817" s="30">
        <f t="shared" si="432"/>
        <v>58741.163399999998</v>
      </c>
      <c r="AV817" s="30">
        <f t="shared" si="433"/>
        <v>58741.163399999998</v>
      </c>
      <c r="AW817" s="30"/>
      <c r="AX817" s="36">
        <f t="shared" si="420"/>
        <v>58741.163399999998</v>
      </c>
      <c r="AY817" s="36">
        <f t="shared" si="421"/>
        <v>19580.387799999997</v>
      </c>
      <c r="AZ817" s="36">
        <f t="shared" si="422"/>
        <v>0</v>
      </c>
    </row>
    <row r="818" spans="1:52" x14ac:dyDescent="0.25">
      <c r="A818" s="12" t="s">
        <v>837</v>
      </c>
      <c r="B818" s="12" t="s">
        <v>8</v>
      </c>
      <c r="C818" s="5" t="s">
        <v>1359</v>
      </c>
      <c r="D818" s="2" t="s">
        <v>908</v>
      </c>
      <c r="E818" s="2" t="s">
        <v>150</v>
      </c>
      <c r="F818" s="2" t="s">
        <v>11</v>
      </c>
      <c r="G818" s="2" t="s">
        <v>12</v>
      </c>
      <c r="H818" s="2" t="s">
        <v>13</v>
      </c>
      <c r="I818" s="18">
        <v>1093075</v>
      </c>
      <c r="J818" s="18">
        <v>1159532.32</v>
      </c>
      <c r="K818" s="18">
        <v>1114934.9200000002</v>
      </c>
      <c r="L818" s="18">
        <v>44597.4</v>
      </c>
      <c r="M818" s="18"/>
      <c r="N818" s="18"/>
      <c r="O818" s="18"/>
      <c r="P818" s="18"/>
      <c r="Q818" s="18"/>
      <c r="R818" s="18"/>
      <c r="S818" s="18">
        <v>44597.4</v>
      </c>
      <c r="T818" s="18"/>
      <c r="U818" s="18"/>
      <c r="V818" s="18"/>
      <c r="W818" s="18"/>
      <c r="X818" s="18"/>
      <c r="Y818" s="18"/>
      <c r="Z818" s="18"/>
      <c r="AA818" s="18"/>
      <c r="AB818" s="14">
        <f t="shared" si="405"/>
        <v>0</v>
      </c>
      <c r="AC818" s="14">
        <f t="shared" si="406"/>
        <v>0</v>
      </c>
      <c r="AD818" s="14">
        <f t="shared" si="407"/>
        <v>0</v>
      </c>
      <c r="AE818" s="14">
        <f t="shared" si="408"/>
        <v>0</v>
      </c>
      <c r="AF818" s="14">
        <f t="shared" si="409"/>
        <v>0</v>
      </c>
      <c r="AG818" s="14">
        <f t="shared" si="410"/>
        <v>0</v>
      </c>
      <c r="AH818" s="14">
        <f t="shared" si="411"/>
        <v>0.04</v>
      </c>
      <c r="AI818" s="14">
        <f t="shared" si="412"/>
        <v>0</v>
      </c>
      <c r="AJ818" s="14">
        <f t="shared" si="413"/>
        <v>0</v>
      </c>
      <c r="AK818" s="14">
        <f t="shared" si="414"/>
        <v>0</v>
      </c>
      <c r="AL818" s="14">
        <f t="shared" si="415"/>
        <v>0</v>
      </c>
      <c r="AM818" s="14">
        <f t="shared" si="416"/>
        <v>0</v>
      </c>
      <c r="AN818" s="14">
        <f t="shared" si="417"/>
        <v>0</v>
      </c>
      <c r="AO818" s="14">
        <f t="shared" si="418"/>
        <v>0</v>
      </c>
      <c r="AP818" s="14">
        <f t="shared" si="419"/>
        <v>0</v>
      </c>
      <c r="AQ818" s="43">
        <f t="shared" si="423"/>
        <v>0.04</v>
      </c>
      <c r="AR818" s="27">
        <f t="shared" si="424"/>
        <v>0</v>
      </c>
      <c r="AS818" s="46">
        <f t="shared" si="431"/>
        <v>44597.39680000001</v>
      </c>
      <c r="AT818" s="27">
        <f t="shared" si="428"/>
        <v>0</v>
      </c>
      <c r="AU818" s="30">
        <f t="shared" si="432"/>
        <v>66896.095200000011</v>
      </c>
      <c r="AV818" s="30">
        <f t="shared" si="433"/>
        <v>66896.095200000011</v>
      </c>
      <c r="AW818" s="30"/>
      <c r="AX818" s="36">
        <f t="shared" si="420"/>
        <v>66896.095200000011</v>
      </c>
      <c r="AY818" s="36">
        <f t="shared" si="421"/>
        <v>22298.698400000001</v>
      </c>
      <c r="AZ818" s="36">
        <f t="shared" si="422"/>
        <v>0</v>
      </c>
    </row>
    <row r="819" spans="1:52" x14ac:dyDescent="0.25">
      <c r="A819" s="12" t="s">
        <v>837</v>
      </c>
      <c r="B819" s="12" t="s">
        <v>8</v>
      </c>
      <c r="C819" s="5" t="s">
        <v>1359</v>
      </c>
      <c r="D819" s="2" t="s">
        <v>909</v>
      </c>
      <c r="E819" s="2" t="s">
        <v>150</v>
      </c>
      <c r="F819" s="2" t="s">
        <v>11</v>
      </c>
      <c r="G819" s="2" t="s">
        <v>12</v>
      </c>
      <c r="H819" s="2" t="s">
        <v>13</v>
      </c>
      <c r="I819" s="18">
        <v>727600</v>
      </c>
      <c r="J819" s="18">
        <v>983714.6</v>
      </c>
      <c r="K819" s="18">
        <v>945879.42999999993</v>
      </c>
      <c r="L819" s="18">
        <v>37835.17</v>
      </c>
      <c r="M819" s="18"/>
      <c r="N819" s="18"/>
      <c r="O819" s="18"/>
      <c r="P819" s="18"/>
      <c r="Q819" s="18"/>
      <c r="R819" s="18"/>
      <c r="S819" s="18">
        <v>37835.17</v>
      </c>
      <c r="T819" s="18"/>
      <c r="U819" s="18"/>
      <c r="V819" s="18"/>
      <c r="W819" s="18"/>
      <c r="X819" s="18"/>
      <c r="Y819" s="18"/>
      <c r="Z819" s="18"/>
      <c r="AA819" s="18"/>
      <c r="AB819" s="14">
        <f t="shared" si="405"/>
        <v>0</v>
      </c>
      <c r="AC819" s="14">
        <f t="shared" si="406"/>
        <v>0</v>
      </c>
      <c r="AD819" s="14">
        <f t="shared" si="407"/>
        <v>0</v>
      </c>
      <c r="AE819" s="14">
        <f t="shared" si="408"/>
        <v>0</v>
      </c>
      <c r="AF819" s="14">
        <f t="shared" si="409"/>
        <v>0</v>
      </c>
      <c r="AG819" s="14">
        <f t="shared" si="410"/>
        <v>0</v>
      </c>
      <c r="AH819" s="14">
        <f t="shared" si="411"/>
        <v>0.04</v>
      </c>
      <c r="AI819" s="14">
        <f t="shared" si="412"/>
        <v>0</v>
      </c>
      <c r="AJ819" s="14">
        <f t="shared" si="413"/>
        <v>0</v>
      </c>
      <c r="AK819" s="14">
        <f t="shared" si="414"/>
        <v>0</v>
      </c>
      <c r="AL819" s="14">
        <f t="shared" si="415"/>
        <v>0</v>
      </c>
      <c r="AM819" s="14">
        <f t="shared" si="416"/>
        <v>0</v>
      </c>
      <c r="AN819" s="14">
        <f t="shared" si="417"/>
        <v>0</v>
      </c>
      <c r="AO819" s="14">
        <f t="shared" si="418"/>
        <v>0</v>
      </c>
      <c r="AP819" s="14">
        <f t="shared" si="419"/>
        <v>0</v>
      </c>
      <c r="AQ819" s="43">
        <f t="shared" si="423"/>
        <v>0.04</v>
      </c>
      <c r="AR819" s="27">
        <f t="shared" si="424"/>
        <v>0</v>
      </c>
      <c r="AS819" s="46">
        <f t="shared" si="431"/>
        <v>37835.177199999998</v>
      </c>
      <c r="AT819" s="27">
        <f t="shared" si="428"/>
        <v>0</v>
      </c>
      <c r="AU819" s="30">
        <f t="shared" si="432"/>
        <v>56752.765799999994</v>
      </c>
      <c r="AV819" s="30">
        <f t="shared" si="433"/>
        <v>56752.765799999994</v>
      </c>
      <c r="AW819" s="30"/>
      <c r="AX819" s="36">
        <f t="shared" si="420"/>
        <v>56752.765799999994</v>
      </c>
      <c r="AY819" s="36">
        <f t="shared" si="421"/>
        <v>18917.588599999995</v>
      </c>
      <c r="AZ819" s="36">
        <f t="shared" si="422"/>
        <v>0</v>
      </c>
    </row>
    <row r="820" spans="1:52" x14ac:dyDescent="0.25">
      <c r="A820" s="12" t="s">
        <v>837</v>
      </c>
      <c r="B820" s="12" t="s">
        <v>8</v>
      </c>
      <c r="C820" s="5" t="s">
        <v>1359</v>
      </c>
      <c r="D820" s="2" t="s">
        <v>910</v>
      </c>
      <c r="E820" s="2" t="s">
        <v>190</v>
      </c>
      <c r="F820" s="2" t="s">
        <v>16</v>
      </c>
      <c r="G820" s="2" t="s">
        <v>17</v>
      </c>
      <c r="H820" s="2" t="s">
        <v>13</v>
      </c>
      <c r="I820" s="18">
        <v>51225</v>
      </c>
      <c r="J820" s="18">
        <v>161646.89000000001</v>
      </c>
      <c r="K820" s="18">
        <v>140868.75</v>
      </c>
      <c r="L820" s="18">
        <v>20778.14</v>
      </c>
      <c r="M820" s="18"/>
      <c r="N820" s="18">
        <v>17608.59</v>
      </c>
      <c r="O820" s="18"/>
      <c r="P820" s="18"/>
      <c r="Q820" s="18"/>
      <c r="R820" s="18"/>
      <c r="S820" s="18"/>
      <c r="T820" s="18"/>
      <c r="U820" s="18"/>
      <c r="V820" s="18"/>
      <c r="W820" s="18"/>
      <c r="X820" s="18"/>
      <c r="Y820" s="18"/>
      <c r="Z820" s="18">
        <v>3169.55</v>
      </c>
      <c r="AA820" s="18"/>
      <c r="AB820" s="14">
        <f t="shared" si="405"/>
        <v>0</v>
      </c>
      <c r="AC820" s="14">
        <f t="shared" si="406"/>
        <v>0.125</v>
      </c>
      <c r="AD820" s="14">
        <f t="shared" si="407"/>
        <v>0</v>
      </c>
      <c r="AE820" s="14">
        <f t="shared" si="408"/>
        <v>0</v>
      </c>
      <c r="AF820" s="14">
        <f t="shared" si="409"/>
        <v>0</v>
      </c>
      <c r="AG820" s="14">
        <f t="shared" si="410"/>
        <v>0</v>
      </c>
      <c r="AH820" s="14">
        <f t="shared" si="411"/>
        <v>0</v>
      </c>
      <c r="AI820" s="14">
        <f t="shared" si="412"/>
        <v>0</v>
      </c>
      <c r="AJ820" s="14">
        <f t="shared" si="413"/>
        <v>0</v>
      </c>
      <c r="AK820" s="14">
        <f t="shared" si="414"/>
        <v>0</v>
      </c>
      <c r="AL820" s="14">
        <f t="shared" si="415"/>
        <v>0</v>
      </c>
      <c r="AM820" s="14">
        <f t="shared" si="416"/>
        <v>0</v>
      </c>
      <c r="AN820" s="14">
        <f t="shared" si="417"/>
        <v>0</v>
      </c>
      <c r="AO820" s="14">
        <f t="shared" si="418"/>
        <v>0.02</v>
      </c>
      <c r="AP820" s="14">
        <f t="shared" si="419"/>
        <v>0</v>
      </c>
      <c r="AQ820" s="43">
        <f t="shared" si="423"/>
        <v>0.14499999999999999</v>
      </c>
      <c r="AR820" s="27">
        <f t="shared" si="424"/>
        <v>17608.59375</v>
      </c>
      <c r="AS820" s="27">
        <f t="shared" si="425"/>
        <v>0</v>
      </c>
      <c r="AT820" s="44">
        <f>(SUM(AN820:AP820))*(K820+AR820)</f>
        <v>3169.546875</v>
      </c>
      <c r="AU820" s="30"/>
      <c r="AV820" s="30"/>
      <c r="AW820" s="30">
        <f>K820*$AU$1</f>
        <v>16904.25</v>
      </c>
      <c r="AX820" s="36">
        <f t="shared" si="420"/>
        <v>-17608.59375</v>
      </c>
      <c r="AY820" s="36">
        <f t="shared" si="421"/>
        <v>0</v>
      </c>
      <c r="AZ820" s="36">
        <f t="shared" si="422"/>
        <v>13734.703125</v>
      </c>
    </row>
    <row r="821" spans="1:52" x14ac:dyDescent="0.25">
      <c r="A821" s="12" t="s">
        <v>837</v>
      </c>
      <c r="B821" s="12" t="s">
        <v>8</v>
      </c>
      <c r="C821" s="5" t="s">
        <v>1359</v>
      </c>
      <c r="D821" s="2" t="s">
        <v>911</v>
      </c>
      <c r="E821" s="2" t="s">
        <v>150</v>
      </c>
      <c r="F821" s="2" t="s">
        <v>11</v>
      </c>
      <c r="G821" s="2" t="s">
        <v>12</v>
      </c>
      <c r="H821" s="2" t="s">
        <v>13</v>
      </c>
      <c r="I821" s="18">
        <v>317955</v>
      </c>
      <c r="J821" s="18">
        <v>634560.66</v>
      </c>
      <c r="K821" s="18">
        <v>610154.48</v>
      </c>
      <c r="L821" s="18">
        <v>24406.18</v>
      </c>
      <c r="M821" s="18"/>
      <c r="N821" s="18"/>
      <c r="O821" s="18"/>
      <c r="P821" s="18"/>
      <c r="Q821" s="18"/>
      <c r="R821" s="18"/>
      <c r="S821" s="18">
        <v>24406.18</v>
      </c>
      <c r="T821" s="18"/>
      <c r="U821" s="18"/>
      <c r="V821" s="18"/>
      <c r="W821" s="18"/>
      <c r="X821" s="18"/>
      <c r="Y821" s="18"/>
      <c r="Z821" s="18"/>
      <c r="AA821" s="18"/>
      <c r="AB821" s="14">
        <f t="shared" si="405"/>
        <v>0</v>
      </c>
      <c r="AC821" s="14">
        <f t="shared" si="406"/>
        <v>0</v>
      </c>
      <c r="AD821" s="14">
        <f t="shared" si="407"/>
        <v>0</v>
      </c>
      <c r="AE821" s="14">
        <f t="shared" si="408"/>
        <v>0</v>
      </c>
      <c r="AF821" s="14">
        <f t="shared" si="409"/>
        <v>0</v>
      </c>
      <c r="AG821" s="14">
        <f t="shared" si="410"/>
        <v>0</v>
      </c>
      <c r="AH821" s="14">
        <f t="shared" si="411"/>
        <v>0.04</v>
      </c>
      <c r="AI821" s="14">
        <f t="shared" si="412"/>
        <v>0</v>
      </c>
      <c r="AJ821" s="14">
        <f t="shared" si="413"/>
        <v>0</v>
      </c>
      <c r="AK821" s="14">
        <f t="shared" si="414"/>
        <v>0</v>
      </c>
      <c r="AL821" s="14">
        <f t="shared" si="415"/>
        <v>0</v>
      </c>
      <c r="AM821" s="14">
        <f t="shared" si="416"/>
        <v>0</v>
      </c>
      <c r="AN821" s="14">
        <f t="shared" si="417"/>
        <v>0</v>
      </c>
      <c r="AO821" s="14">
        <f t="shared" si="418"/>
        <v>0</v>
      </c>
      <c r="AP821" s="14">
        <f t="shared" si="419"/>
        <v>0</v>
      </c>
      <c r="AQ821" s="43">
        <f t="shared" si="423"/>
        <v>0.04</v>
      </c>
      <c r="AR821" s="27">
        <f t="shared" si="424"/>
        <v>0</v>
      </c>
      <c r="AS821" s="46">
        <f t="shared" ref="AS821:AS826" si="434">SUM(AH821:AM821)*(K821+AR821)</f>
        <v>24406.179199999999</v>
      </c>
      <c r="AT821" s="27">
        <f t="shared" si="428"/>
        <v>0</v>
      </c>
      <c r="AU821" s="30">
        <f t="shared" ref="AU821:AU826" si="435">K821*$AU$2</f>
        <v>36609.268799999998</v>
      </c>
      <c r="AV821" s="30">
        <f t="shared" ref="AV821:AV826" si="436">K821*$AV$2</f>
        <v>36609.268799999998</v>
      </c>
      <c r="AW821" s="30"/>
      <c r="AX821" s="36">
        <f t="shared" si="420"/>
        <v>36609.268799999998</v>
      </c>
      <c r="AY821" s="36">
        <f t="shared" si="421"/>
        <v>12203.089599999999</v>
      </c>
      <c r="AZ821" s="36">
        <f t="shared" si="422"/>
        <v>0</v>
      </c>
    </row>
    <row r="822" spans="1:52" x14ac:dyDescent="0.25">
      <c r="A822" s="12" t="s">
        <v>837</v>
      </c>
      <c r="B822" s="12" t="s">
        <v>8</v>
      </c>
      <c r="C822" s="5" t="s">
        <v>1359</v>
      </c>
      <c r="D822" s="2" t="s">
        <v>912</v>
      </c>
      <c r="E822" s="2" t="s">
        <v>150</v>
      </c>
      <c r="F822" s="2" t="s">
        <v>11</v>
      </c>
      <c r="G822" s="2" t="s">
        <v>12</v>
      </c>
      <c r="H822" s="2" t="s">
        <v>13</v>
      </c>
      <c r="I822" s="18">
        <v>97210</v>
      </c>
      <c r="J822" s="18">
        <v>496897.92</v>
      </c>
      <c r="K822" s="18">
        <v>477786.47</v>
      </c>
      <c r="L822" s="18">
        <v>19111.45</v>
      </c>
      <c r="M822" s="18"/>
      <c r="N822" s="18"/>
      <c r="O822" s="18"/>
      <c r="P822" s="18"/>
      <c r="Q822" s="18"/>
      <c r="R822" s="18"/>
      <c r="S822" s="18">
        <v>19111.45</v>
      </c>
      <c r="T822" s="18"/>
      <c r="U822" s="18"/>
      <c r="V822" s="18"/>
      <c r="W822" s="18"/>
      <c r="X822" s="18"/>
      <c r="Y822" s="18"/>
      <c r="Z822" s="18"/>
      <c r="AA822" s="18"/>
      <c r="AB822" s="14">
        <f t="shared" si="405"/>
        <v>0</v>
      </c>
      <c r="AC822" s="14">
        <f t="shared" si="406"/>
        <v>0</v>
      </c>
      <c r="AD822" s="14">
        <f t="shared" si="407"/>
        <v>0</v>
      </c>
      <c r="AE822" s="14">
        <f t="shared" si="408"/>
        <v>0</v>
      </c>
      <c r="AF822" s="14">
        <f t="shared" si="409"/>
        <v>0</v>
      </c>
      <c r="AG822" s="14">
        <f t="shared" si="410"/>
        <v>0</v>
      </c>
      <c r="AH822" s="14">
        <f t="shared" si="411"/>
        <v>0.04</v>
      </c>
      <c r="AI822" s="14">
        <f t="shared" si="412"/>
        <v>0</v>
      </c>
      <c r="AJ822" s="14">
        <f t="shared" si="413"/>
        <v>0</v>
      </c>
      <c r="AK822" s="14">
        <f t="shared" si="414"/>
        <v>0</v>
      </c>
      <c r="AL822" s="14">
        <f t="shared" si="415"/>
        <v>0</v>
      </c>
      <c r="AM822" s="14">
        <f t="shared" si="416"/>
        <v>0</v>
      </c>
      <c r="AN822" s="14">
        <f t="shared" si="417"/>
        <v>0</v>
      </c>
      <c r="AO822" s="14">
        <f t="shared" si="418"/>
        <v>0</v>
      </c>
      <c r="AP822" s="14">
        <f t="shared" si="419"/>
        <v>0</v>
      </c>
      <c r="AQ822" s="43">
        <f t="shared" si="423"/>
        <v>0.04</v>
      </c>
      <c r="AR822" s="27">
        <f t="shared" si="424"/>
        <v>0</v>
      </c>
      <c r="AS822" s="46">
        <f t="shared" si="434"/>
        <v>19111.4588</v>
      </c>
      <c r="AT822" s="27">
        <f t="shared" si="428"/>
        <v>0</v>
      </c>
      <c r="AU822" s="30">
        <f t="shared" si="435"/>
        <v>28667.188199999997</v>
      </c>
      <c r="AV822" s="30">
        <f t="shared" si="436"/>
        <v>28667.188199999997</v>
      </c>
      <c r="AW822" s="30"/>
      <c r="AX822" s="36">
        <f t="shared" si="420"/>
        <v>28667.188199999997</v>
      </c>
      <c r="AY822" s="36">
        <f t="shared" si="421"/>
        <v>9555.7293999999965</v>
      </c>
      <c r="AZ822" s="36">
        <f t="shared" si="422"/>
        <v>0</v>
      </c>
    </row>
    <row r="823" spans="1:52" x14ac:dyDescent="0.25">
      <c r="A823" s="12" t="s">
        <v>837</v>
      </c>
      <c r="B823" s="12" t="s">
        <v>8</v>
      </c>
      <c r="C823" s="5" t="s">
        <v>1359</v>
      </c>
      <c r="D823" s="2" t="s">
        <v>913</v>
      </c>
      <c r="E823" s="2" t="s">
        <v>150</v>
      </c>
      <c r="F823" s="2" t="s">
        <v>11</v>
      </c>
      <c r="G823" s="2" t="s">
        <v>12</v>
      </c>
      <c r="H823" s="2" t="s">
        <v>13</v>
      </c>
      <c r="I823" s="18">
        <v>202095</v>
      </c>
      <c r="J823" s="18">
        <v>345744.13</v>
      </c>
      <c r="K823" s="18">
        <v>332446.28000000003</v>
      </c>
      <c r="L823" s="18">
        <v>13297.849999999999</v>
      </c>
      <c r="M823" s="18"/>
      <c r="N823" s="18"/>
      <c r="O823" s="18"/>
      <c r="P823" s="18"/>
      <c r="Q823" s="18"/>
      <c r="R823" s="18"/>
      <c r="S823" s="18">
        <v>13297.849999999999</v>
      </c>
      <c r="T823" s="18"/>
      <c r="U823" s="18"/>
      <c r="V823" s="18"/>
      <c r="W823" s="18"/>
      <c r="X823" s="18"/>
      <c r="Y823" s="18"/>
      <c r="Z823" s="18"/>
      <c r="AA823" s="18"/>
      <c r="AB823" s="14">
        <f t="shared" si="405"/>
        <v>0</v>
      </c>
      <c r="AC823" s="14">
        <f t="shared" si="406"/>
        <v>0</v>
      </c>
      <c r="AD823" s="14">
        <f t="shared" si="407"/>
        <v>0</v>
      </c>
      <c r="AE823" s="14">
        <f t="shared" si="408"/>
        <v>0</v>
      </c>
      <c r="AF823" s="14">
        <f t="shared" si="409"/>
        <v>0</v>
      </c>
      <c r="AG823" s="14">
        <f t="shared" si="410"/>
        <v>0</v>
      </c>
      <c r="AH823" s="14">
        <f t="shared" si="411"/>
        <v>0.04</v>
      </c>
      <c r="AI823" s="14">
        <f t="shared" si="412"/>
        <v>0</v>
      </c>
      <c r="AJ823" s="14">
        <f t="shared" si="413"/>
        <v>0</v>
      </c>
      <c r="AK823" s="14">
        <f t="shared" si="414"/>
        <v>0</v>
      </c>
      <c r="AL823" s="14">
        <f t="shared" si="415"/>
        <v>0</v>
      </c>
      <c r="AM823" s="14">
        <f t="shared" si="416"/>
        <v>0</v>
      </c>
      <c r="AN823" s="14">
        <f t="shared" si="417"/>
        <v>0</v>
      </c>
      <c r="AO823" s="14">
        <f t="shared" si="418"/>
        <v>0</v>
      </c>
      <c r="AP823" s="14">
        <f t="shared" si="419"/>
        <v>0</v>
      </c>
      <c r="AQ823" s="43">
        <f t="shared" si="423"/>
        <v>0.04</v>
      </c>
      <c r="AR823" s="27">
        <f t="shared" si="424"/>
        <v>0</v>
      </c>
      <c r="AS823" s="46">
        <f t="shared" si="434"/>
        <v>13297.851200000001</v>
      </c>
      <c r="AT823" s="27">
        <f t="shared" si="428"/>
        <v>0</v>
      </c>
      <c r="AU823" s="30">
        <f t="shared" si="435"/>
        <v>19946.7768</v>
      </c>
      <c r="AV823" s="30">
        <f t="shared" si="436"/>
        <v>19946.7768</v>
      </c>
      <c r="AW823" s="30"/>
      <c r="AX823" s="36">
        <f t="shared" si="420"/>
        <v>19946.7768</v>
      </c>
      <c r="AY823" s="36">
        <f t="shared" si="421"/>
        <v>6648.9255999999987</v>
      </c>
      <c r="AZ823" s="36">
        <f t="shared" si="422"/>
        <v>0</v>
      </c>
    </row>
    <row r="824" spans="1:52" x14ac:dyDescent="0.25">
      <c r="A824" s="12" t="s">
        <v>837</v>
      </c>
      <c r="B824" s="12" t="s">
        <v>8</v>
      </c>
      <c r="C824" s="5" t="s">
        <v>1359</v>
      </c>
      <c r="D824" s="2" t="s">
        <v>914</v>
      </c>
      <c r="E824" s="2" t="s">
        <v>150</v>
      </c>
      <c r="F824" s="2" t="s">
        <v>11</v>
      </c>
      <c r="G824" s="2" t="s">
        <v>12</v>
      </c>
      <c r="H824" s="2" t="s">
        <v>13</v>
      </c>
      <c r="I824" s="18">
        <v>207780</v>
      </c>
      <c r="J824" s="18">
        <v>414678.61</v>
      </c>
      <c r="K824" s="18">
        <v>398729.43999999994</v>
      </c>
      <c r="L824" s="18">
        <v>15949.169999999998</v>
      </c>
      <c r="M824" s="18"/>
      <c r="N824" s="18"/>
      <c r="O824" s="18"/>
      <c r="P824" s="18"/>
      <c r="Q824" s="18"/>
      <c r="R824" s="18"/>
      <c r="S824" s="18">
        <v>15949.169999999998</v>
      </c>
      <c r="T824" s="18"/>
      <c r="U824" s="18"/>
      <c r="V824" s="18"/>
      <c r="W824" s="18"/>
      <c r="X824" s="18"/>
      <c r="Y824" s="18"/>
      <c r="Z824" s="18"/>
      <c r="AA824" s="18"/>
      <c r="AB824" s="14">
        <f t="shared" si="405"/>
        <v>0</v>
      </c>
      <c r="AC824" s="14">
        <f t="shared" si="406"/>
        <v>0</v>
      </c>
      <c r="AD824" s="14">
        <f t="shared" si="407"/>
        <v>0</v>
      </c>
      <c r="AE824" s="14">
        <f t="shared" si="408"/>
        <v>0</v>
      </c>
      <c r="AF824" s="14">
        <f t="shared" si="409"/>
        <v>0</v>
      </c>
      <c r="AG824" s="14">
        <f t="shared" si="410"/>
        <v>0</v>
      </c>
      <c r="AH824" s="14">
        <f t="shared" si="411"/>
        <v>0.04</v>
      </c>
      <c r="AI824" s="14">
        <f t="shared" si="412"/>
        <v>0</v>
      </c>
      <c r="AJ824" s="14">
        <f t="shared" si="413"/>
        <v>0</v>
      </c>
      <c r="AK824" s="14">
        <f t="shared" si="414"/>
        <v>0</v>
      </c>
      <c r="AL824" s="14">
        <f t="shared" si="415"/>
        <v>0</v>
      </c>
      <c r="AM824" s="14">
        <f t="shared" si="416"/>
        <v>0</v>
      </c>
      <c r="AN824" s="14">
        <f t="shared" si="417"/>
        <v>0</v>
      </c>
      <c r="AO824" s="14">
        <f t="shared" si="418"/>
        <v>0</v>
      </c>
      <c r="AP824" s="14">
        <f t="shared" si="419"/>
        <v>0</v>
      </c>
      <c r="AQ824" s="43">
        <f t="shared" si="423"/>
        <v>0.04</v>
      </c>
      <c r="AR824" s="27">
        <f t="shared" si="424"/>
        <v>0</v>
      </c>
      <c r="AS824" s="46">
        <f t="shared" si="434"/>
        <v>15949.177599999997</v>
      </c>
      <c r="AT824" s="27">
        <f t="shared" si="428"/>
        <v>0</v>
      </c>
      <c r="AU824" s="30">
        <f t="shared" si="435"/>
        <v>23923.766399999997</v>
      </c>
      <c r="AV824" s="30">
        <f t="shared" si="436"/>
        <v>23923.766399999997</v>
      </c>
      <c r="AW824" s="30"/>
      <c r="AX824" s="36">
        <f t="shared" si="420"/>
        <v>23923.766399999997</v>
      </c>
      <c r="AY824" s="36">
        <f t="shared" si="421"/>
        <v>7974.5887999999995</v>
      </c>
      <c r="AZ824" s="36">
        <f t="shared" si="422"/>
        <v>0</v>
      </c>
    </row>
    <row r="825" spans="1:52" x14ac:dyDescent="0.25">
      <c r="A825" s="12" t="s">
        <v>837</v>
      </c>
      <c r="B825" s="12" t="s">
        <v>8</v>
      </c>
      <c r="C825" s="5" t="s">
        <v>1359</v>
      </c>
      <c r="D825" s="2" t="s">
        <v>915</v>
      </c>
      <c r="E825" s="2" t="s">
        <v>150</v>
      </c>
      <c r="F825" s="2" t="s">
        <v>11</v>
      </c>
      <c r="G825" s="2" t="s">
        <v>12</v>
      </c>
      <c r="H825" s="2" t="s">
        <v>13</v>
      </c>
      <c r="I825" s="18">
        <v>77392</v>
      </c>
      <c r="J825" s="18">
        <v>395595.36</v>
      </c>
      <c r="K825" s="18">
        <v>380380.16000000003</v>
      </c>
      <c r="L825" s="18">
        <v>15215.2</v>
      </c>
      <c r="M825" s="18"/>
      <c r="N825" s="18"/>
      <c r="O825" s="18"/>
      <c r="P825" s="18"/>
      <c r="Q825" s="18"/>
      <c r="R825" s="18"/>
      <c r="S825" s="18">
        <v>15215.2</v>
      </c>
      <c r="T825" s="18"/>
      <c r="U825" s="18"/>
      <c r="V825" s="18"/>
      <c r="W825" s="18"/>
      <c r="X825" s="18"/>
      <c r="Y825" s="18"/>
      <c r="Z825" s="18"/>
      <c r="AA825" s="18"/>
      <c r="AB825" s="14">
        <f t="shared" si="405"/>
        <v>0</v>
      </c>
      <c r="AC825" s="14">
        <f t="shared" si="406"/>
        <v>0</v>
      </c>
      <c r="AD825" s="14">
        <f t="shared" si="407"/>
        <v>0</v>
      </c>
      <c r="AE825" s="14">
        <f t="shared" si="408"/>
        <v>0</v>
      </c>
      <c r="AF825" s="14">
        <f t="shared" si="409"/>
        <v>0</v>
      </c>
      <c r="AG825" s="14">
        <f t="shared" si="410"/>
        <v>0</v>
      </c>
      <c r="AH825" s="14">
        <f t="shared" si="411"/>
        <v>0.04</v>
      </c>
      <c r="AI825" s="14">
        <f t="shared" si="412"/>
        <v>0</v>
      </c>
      <c r="AJ825" s="14">
        <f t="shared" si="413"/>
        <v>0</v>
      </c>
      <c r="AK825" s="14">
        <f t="shared" si="414"/>
        <v>0</v>
      </c>
      <c r="AL825" s="14">
        <f t="shared" si="415"/>
        <v>0</v>
      </c>
      <c r="AM825" s="14">
        <f t="shared" si="416"/>
        <v>0</v>
      </c>
      <c r="AN825" s="14">
        <f t="shared" si="417"/>
        <v>0</v>
      </c>
      <c r="AO825" s="14">
        <f t="shared" si="418"/>
        <v>0</v>
      </c>
      <c r="AP825" s="14">
        <f t="shared" si="419"/>
        <v>0</v>
      </c>
      <c r="AQ825" s="43">
        <f t="shared" si="423"/>
        <v>0.04</v>
      </c>
      <c r="AR825" s="27">
        <f t="shared" si="424"/>
        <v>0</v>
      </c>
      <c r="AS825" s="46">
        <f t="shared" si="434"/>
        <v>15215.206400000001</v>
      </c>
      <c r="AT825" s="27">
        <f t="shared" si="428"/>
        <v>0</v>
      </c>
      <c r="AU825" s="30">
        <f t="shared" si="435"/>
        <v>22822.809600000001</v>
      </c>
      <c r="AV825" s="30">
        <f t="shared" si="436"/>
        <v>22822.809600000001</v>
      </c>
      <c r="AW825" s="30"/>
      <c r="AX825" s="36">
        <f t="shared" si="420"/>
        <v>22822.809600000001</v>
      </c>
      <c r="AY825" s="36">
        <f t="shared" si="421"/>
        <v>7607.6031999999996</v>
      </c>
      <c r="AZ825" s="36">
        <f t="shared" si="422"/>
        <v>0</v>
      </c>
    </row>
    <row r="826" spans="1:52" x14ac:dyDescent="0.25">
      <c r="A826" s="12" t="s">
        <v>837</v>
      </c>
      <c r="B826" s="12" t="s">
        <v>8</v>
      </c>
      <c r="C826" s="5" t="s">
        <v>1359</v>
      </c>
      <c r="D826" s="2" t="s">
        <v>916</v>
      </c>
      <c r="E826" s="2" t="s">
        <v>150</v>
      </c>
      <c r="F826" s="2" t="s">
        <v>11</v>
      </c>
      <c r="G826" s="2" t="s">
        <v>12</v>
      </c>
      <c r="H826" s="2" t="s">
        <v>13</v>
      </c>
      <c r="I826" s="18">
        <v>259900</v>
      </c>
      <c r="J826" s="18">
        <v>444636.19999999995</v>
      </c>
      <c r="K826" s="18">
        <v>427534.81</v>
      </c>
      <c r="L826" s="18">
        <v>17101.39</v>
      </c>
      <c r="M826" s="18"/>
      <c r="N826" s="18"/>
      <c r="O826" s="18"/>
      <c r="P826" s="18"/>
      <c r="Q826" s="18"/>
      <c r="R826" s="18"/>
      <c r="S826" s="18">
        <v>17101.39</v>
      </c>
      <c r="T826" s="18"/>
      <c r="U826" s="18"/>
      <c r="V826" s="18"/>
      <c r="W826" s="18"/>
      <c r="X826" s="18"/>
      <c r="Y826" s="18"/>
      <c r="Z826" s="18"/>
      <c r="AA826" s="18"/>
      <c r="AB826" s="14">
        <f t="shared" si="405"/>
        <v>0</v>
      </c>
      <c r="AC826" s="14">
        <f t="shared" si="406"/>
        <v>0</v>
      </c>
      <c r="AD826" s="14">
        <f t="shared" si="407"/>
        <v>0</v>
      </c>
      <c r="AE826" s="14">
        <f t="shared" si="408"/>
        <v>0</v>
      </c>
      <c r="AF826" s="14">
        <f t="shared" si="409"/>
        <v>0</v>
      </c>
      <c r="AG826" s="14">
        <f t="shared" si="410"/>
        <v>0</v>
      </c>
      <c r="AH826" s="14">
        <f t="shared" si="411"/>
        <v>0.04</v>
      </c>
      <c r="AI826" s="14">
        <f t="shared" si="412"/>
        <v>0</v>
      </c>
      <c r="AJ826" s="14">
        <f t="shared" si="413"/>
        <v>0</v>
      </c>
      <c r="AK826" s="14">
        <f t="shared" si="414"/>
        <v>0</v>
      </c>
      <c r="AL826" s="14">
        <f t="shared" si="415"/>
        <v>0</v>
      </c>
      <c r="AM826" s="14">
        <f t="shared" si="416"/>
        <v>0</v>
      </c>
      <c r="AN826" s="14">
        <f t="shared" si="417"/>
        <v>0</v>
      </c>
      <c r="AO826" s="14">
        <f t="shared" si="418"/>
        <v>0</v>
      </c>
      <c r="AP826" s="14">
        <f t="shared" si="419"/>
        <v>0</v>
      </c>
      <c r="AQ826" s="43">
        <f t="shared" si="423"/>
        <v>0.04</v>
      </c>
      <c r="AR826" s="27">
        <f t="shared" si="424"/>
        <v>0</v>
      </c>
      <c r="AS826" s="46">
        <f t="shared" si="434"/>
        <v>17101.392400000001</v>
      </c>
      <c r="AT826" s="27">
        <f t="shared" si="428"/>
        <v>0</v>
      </c>
      <c r="AU826" s="30">
        <f t="shared" si="435"/>
        <v>25652.088599999999</v>
      </c>
      <c r="AV826" s="30">
        <f t="shared" si="436"/>
        <v>25652.088599999999</v>
      </c>
      <c r="AW826" s="30"/>
      <c r="AX826" s="36">
        <f t="shared" si="420"/>
        <v>25652.088599999999</v>
      </c>
      <c r="AY826" s="36">
        <f t="shared" si="421"/>
        <v>8550.6961999999985</v>
      </c>
      <c r="AZ826" s="36">
        <f t="shared" si="422"/>
        <v>0</v>
      </c>
    </row>
    <row r="827" spans="1:52" x14ac:dyDescent="0.25">
      <c r="A827" s="12" t="s">
        <v>837</v>
      </c>
      <c r="B827" s="12" t="s">
        <v>8</v>
      </c>
      <c r="C827" s="5" t="s">
        <v>1359</v>
      </c>
      <c r="D827" s="2" t="s">
        <v>917</v>
      </c>
      <c r="E827" s="2" t="s">
        <v>190</v>
      </c>
      <c r="F827" s="2" t="s">
        <v>16</v>
      </c>
      <c r="G827" s="2" t="s">
        <v>17</v>
      </c>
      <c r="H827" s="2" t="s">
        <v>13</v>
      </c>
      <c r="I827" s="18">
        <v>30700</v>
      </c>
      <c r="J827" s="18">
        <v>125764.71</v>
      </c>
      <c r="K827" s="18">
        <v>109598.88</v>
      </c>
      <c r="L827" s="18">
        <v>16165.83</v>
      </c>
      <c r="M827" s="18"/>
      <c r="N827" s="18">
        <v>13699.86</v>
      </c>
      <c r="O827" s="18"/>
      <c r="P827" s="18"/>
      <c r="Q827" s="18"/>
      <c r="R827" s="18"/>
      <c r="S827" s="18"/>
      <c r="T827" s="18"/>
      <c r="U827" s="18"/>
      <c r="V827" s="18"/>
      <c r="W827" s="18"/>
      <c r="X827" s="18"/>
      <c r="Y827" s="18"/>
      <c r="Z827" s="18">
        <v>2465.9699999999998</v>
      </c>
      <c r="AA827" s="18"/>
      <c r="AB827" s="14">
        <f t="shared" si="405"/>
        <v>0</v>
      </c>
      <c r="AC827" s="14">
        <f t="shared" si="406"/>
        <v>0.125</v>
      </c>
      <c r="AD827" s="14">
        <f t="shared" si="407"/>
        <v>0</v>
      </c>
      <c r="AE827" s="14">
        <f t="shared" si="408"/>
        <v>0</v>
      </c>
      <c r="AF827" s="14">
        <f t="shared" si="409"/>
        <v>0</v>
      </c>
      <c r="AG827" s="14">
        <f t="shared" si="410"/>
        <v>0</v>
      </c>
      <c r="AH827" s="14">
        <f t="shared" si="411"/>
        <v>0</v>
      </c>
      <c r="AI827" s="14">
        <f t="shared" si="412"/>
        <v>0</v>
      </c>
      <c r="AJ827" s="14">
        <f t="shared" si="413"/>
        <v>0</v>
      </c>
      <c r="AK827" s="14">
        <f t="shared" si="414"/>
        <v>0</v>
      </c>
      <c r="AL827" s="14">
        <f t="shared" si="415"/>
        <v>0</v>
      </c>
      <c r="AM827" s="14">
        <f t="shared" si="416"/>
        <v>0</v>
      </c>
      <c r="AN827" s="14">
        <f t="shared" si="417"/>
        <v>0</v>
      </c>
      <c r="AO827" s="14">
        <f t="shared" si="418"/>
        <v>0.02</v>
      </c>
      <c r="AP827" s="14">
        <f t="shared" si="419"/>
        <v>0</v>
      </c>
      <c r="AQ827" s="43">
        <f t="shared" si="423"/>
        <v>0.14499999999999999</v>
      </c>
      <c r="AR827" s="27">
        <f t="shared" si="424"/>
        <v>13699.86</v>
      </c>
      <c r="AS827" s="27">
        <f t="shared" si="425"/>
        <v>0</v>
      </c>
      <c r="AT827" s="44">
        <f t="shared" ref="AT827:AT828" si="437">(SUM(AN827:AP827))*(K827+AR827)</f>
        <v>2465.9748</v>
      </c>
      <c r="AU827" s="30"/>
      <c r="AV827" s="30"/>
      <c r="AW827" s="30">
        <f t="shared" ref="AW827:AW828" si="438">K827*$AU$1</f>
        <v>13151.865599999999</v>
      </c>
      <c r="AX827" s="36">
        <f t="shared" si="420"/>
        <v>-13699.86</v>
      </c>
      <c r="AY827" s="36">
        <f t="shared" si="421"/>
        <v>0</v>
      </c>
      <c r="AZ827" s="36">
        <f t="shared" si="422"/>
        <v>10685.890799999999</v>
      </c>
    </row>
    <row r="828" spans="1:52" x14ac:dyDescent="0.25">
      <c r="A828" s="12" t="s">
        <v>837</v>
      </c>
      <c r="B828" s="12" t="s">
        <v>8</v>
      </c>
      <c r="C828" s="5" t="s">
        <v>1359</v>
      </c>
      <c r="D828" s="2" t="s">
        <v>918</v>
      </c>
      <c r="E828" s="2" t="s">
        <v>190</v>
      </c>
      <c r="F828" s="2" t="s">
        <v>16</v>
      </c>
      <c r="G828" s="2" t="s">
        <v>17</v>
      </c>
      <c r="H828" s="2" t="s">
        <v>13</v>
      </c>
      <c r="I828" s="18">
        <v>54800</v>
      </c>
      <c r="J828" s="18">
        <v>172928.19</v>
      </c>
      <c r="K828" s="18">
        <v>150699.95000000001</v>
      </c>
      <c r="L828" s="18">
        <v>22228.239999999998</v>
      </c>
      <c r="M828" s="18"/>
      <c r="N828" s="18">
        <v>18837.489999999998</v>
      </c>
      <c r="O828" s="18"/>
      <c r="P828" s="18"/>
      <c r="Q828" s="18"/>
      <c r="R828" s="18"/>
      <c r="S828" s="18"/>
      <c r="T828" s="18"/>
      <c r="U828" s="18"/>
      <c r="V828" s="18"/>
      <c r="W828" s="18"/>
      <c r="X828" s="18"/>
      <c r="Y828" s="18"/>
      <c r="Z828" s="18">
        <v>3390.75</v>
      </c>
      <c r="AA828" s="18"/>
      <c r="AB828" s="14">
        <f t="shared" si="405"/>
        <v>0</v>
      </c>
      <c r="AC828" s="14">
        <f t="shared" si="406"/>
        <v>0.125</v>
      </c>
      <c r="AD828" s="14">
        <f t="shared" si="407"/>
        <v>0</v>
      </c>
      <c r="AE828" s="14">
        <f t="shared" si="408"/>
        <v>0</v>
      </c>
      <c r="AF828" s="14">
        <f t="shared" si="409"/>
        <v>0</v>
      </c>
      <c r="AG828" s="14">
        <f t="shared" si="410"/>
        <v>0</v>
      </c>
      <c r="AH828" s="14">
        <f t="shared" si="411"/>
        <v>0</v>
      </c>
      <c r="AI828" s="14">
        <f t="shared" si="412"/>
        <v>0</v>
      </c>
      <c r="AJ828" s="14">
        <f t="shared" si="413"/>
        <v>0</v>
      </c>
      <c r="AK828" s="14">
        <f t="shared" si="414"/>
        <v>0</v>
      </c>
      <c r="AL828" s="14">
        <f t="shared" si="415"/>
        <v>0</v>
      </c>
      <c r="AM828" s="14">
        <f t="shared" si="416"/>
        <v>0</v>
      </c>
      <c r="AN828" s="14">
        <f t="shared" si="417"/>
        <v>0</v>
      </c>
      <c r="AO828" s="14">
        <f t="shared" si="418"/>
        <v>0.02</v>
      </c>
      <c r="AP828" s="14">
        <f t="shared" si="419"/>
        <v>0</v>
      </c>
      <c r="AQ828" s="43">
        <f t="shared" si="423"/>
        <v>0.14499999999999999</v>
      </c>
      <c r="AR828" s="27">
        <f t="shared" si="424"/>
        <v>18837.493750000001</v>
      </c>
      <c r="AS828" s="27">
        <f t="shared" si="425"/>
        <v>0</v>
      </c>
      <c r="AT828" s="44">
        <f t="shared" si="437"/>
        <v>3390.7488750000002</v>
      </c>
      <c r="AU828" s="30"/>
      <c r="AV828" s="30"/>
      <c r="AW828" s="30">
        <f t="shared" si="438"/>
        <v>18083.994000000002</v>
      </c>
      <c r="AX828" s="36">
        <f t="shared" si="420"/>
        <v>-18837.493750000001</v>
      </c>
      <c r="AY828" s="36">
        <f t="shared" si="421"/>
        <v>0</v>
      </c>
      <c r="AZ828" s="36">
        <f t="shared" si="422"/>
        <v>14693.245125000001</v>
      </c>
    </row>
    <row r="829" spans="1:52" x14ac:dyDescent="0.25">
      <c r="A829" s="12" t="s">
        <v>837</v>
      </c>
      <c r="B829" s="12" t="s">
        <v>8</v>
      </c>
      <c r="C829" s="5" t="s">
        <v>1359</v>
      </c>
      <c r="D829" s="2" t="s">
        <v>919</v>
      </c>
      <c r="E829" s="2" t="s">
        <v>150</v>
      </c>
      <c r="F829" s="2" t="s">
        <v>11</v>
      </c>
      <c r="G829" s="2" t="s">
        <v>12</v>
      </c>
      <c r="H829" s="2" t="s">
        <v>13</v>
      </c>
      <c r="I829" s="18">
        <v>41400</v>
      </c>
      <c r="J829" s="18">
        <v>48954.670000000006</v>
      </c>
      <c r="K829" s="18">
        <v>47071.8</v>
      </c>
      <c r="L829" s="18">
        <v>1882.87</v>
      </c>
      <c r="M829" s="18"/>
      <c r="N829" s="18"/>
      <c r="O829" s="18"/>
      <c r="P829" s="18"/>
      <c r="Q829" s="18"/>
      <c r="R829" s="18"/>
      <c r="S829" s="18">
        <v>1882.87</v>
      </c>
      <c r="T829" s="18"/>
      <c r="U829" s="18"/>
      <c r="V829" s="18"/>
      <c r="W829" s="18"/>
      <c r="X829" s="18"/>
      <c r="Y829" s="18"/>
      <c r="Z829" s="18"/>
      <c r="AA829" s="18"/>
      <c r="AB829" s="14">
        <f t="shared" si="405"/>
        <v>0</v>
      </c>
      <c r="AC829" s="14">
        <f t="shared" si="406"/>
        <v>0</v>
      </c>
      <c r="AD829" s="14">
        <f t="shared" si="407"/>
        <v>0</v>
      </c>
      <c r="AE829" s="14">
        <f t="shared" si="408"/>
        <v>0</v>
      </c>
      <c r="AF829" s="14">
        <f t="shared" si="409"/>
        <v>0</v>
      </c>
      <c r="AG829" s="14">
        <f t="shared" si="410"/>
        <v>0</v>
      </c>
      <c r="AH829" s="14">
        <f t="shared" si="411"/>
        <v>0.04</v>
      </c>
      <c r="AI829" s="14">
        <f t="shared" si="412"/>
        <v>0</v>
      </c>
      <c r="AJ829" s="14">
        <f t="shared" si="413"/>
        <v>0</v>
      </c>
      <c r="AK829" s="14">
        <f t="shared" si="414"/>
        <v>0</v>
      </c>
      <c r="AL829" s="14">
        <f t="shared" si="415"/>
        <v>0</v>
      </c>
      <c r="AM829" s="14">
        <f t="shared" si="416"/>
        <v>0</v>
      </c>
      <c r="AN829" s="14">
        <f t="shared" si="417"/>
        <v>0</v>
      </c>
      <c r="AO829" s="14">
        <f t="shared" si="418"/>
        <v>0</v>
      </c>
      <c r="AP829" s="14">
        <f t="shared" si="419"/>
        <v>0</v>
      </c>
      <c r="AQ829" s="43">
        <f t="shared" si="423"/>
        <v>0.04</v>
      </c>
      <c r="AR829" s="27">
        <f t="shared" si="424"/>
        <v>0</v>
      </c>
      <c r="AS829" s="46">
        <f>SUM(AH829:AM829)*(K829+AR829)</f>
        <v>1882.8720000000001</v>
      </c>
      <c r="AT829" s="27">
        <f t="shared" si="428"/>
        <v>0</v>
      </c>
      <c r="AU829" s="30">
        <f>K829*$AU$2</f>
        <v>2824.308</v>
      </c>
      <c r="AV829" s="30">
        <f>K829*$AV$2</f>
        <v>2824.308</v>
      </c>
      <c r="AW829" s="30"/>
      <c r="AX829" s="36">
        <f t="shared" si="420"/>
        <v>2824.308</v>
      </c>
      <c r="AY829" s="36">
        <f t="shared" si="421"/>
        <v>941.43599999999992</v>
      </c>
      <c r="AZ829" s="36">
        <f t="shared" si="422"/>
        <v>0</v>
      </c>
    </row>
    <row r="830" spans="1:52" x14ac:dyDescent="0.25">
      <c r="A830" s="12" t="s">
        <v>837</v>
      </c>
      <c r="B830" s="12" t="s">
        <v>8</v>
      </c>
      <c r="C830" s="5" t="s">
        <v>1359</v>
      </c>
      <c r="D830" s="2" t="s">
        <v>920</v>
      </c>
      <c r="E830" s="2" t="s">
        <v>190</v>
      </c>
      <c r="F830" s="2" t="s">
        <v>16</v>
      </c>
      <c r="G830" s="2" t="s">
        <v>17</v>
      </c>
      <c r="H830" s="2" t="s">
        <v>13</v>
      </c>
      <c r="I830" s="18">
        <v>44650</v>
      </c>
      <c r="J830" s="18">
        <v>140898.66</v>
      </c>
      <c r="K830" s="18">
        <v>122787.5</v>
      </c>
      <c r="L830" s="18">
        <v>18111.16</v>
      </c>
      <c r="M830" s="18"/>
      <c r="N830" s="18">
        <v>15348.439999999999</v>
      </c>
      <c r="O830" s="18"/>
      <c r="P830" s="18"/>
      <c r="Q830" s="18"/>
      <c r="R830" s="18"/>
      <c r="S830" s="18"/>
      <c r="T830" s="18"/>
      <c r="U830" s="18"/>
      <c r="V830" s="18"/>
      <c r="W830" s="18"/>
      <c r="X830" s="18"/>
      <c r="Y830" s="18"/>
      <c r="Z830" s="18">
        <v>2762.7200000000003</v>
      </c>
      <c r="AA830" s="18"/>
      <c r="AB830" s="14">
        <f t="shared" si="405"/>
        <v>0</v>
      </c>
      <c r="AC830" s="14">
        <f t="shared" si="406"/>
        <v>0.125</v>
      </c>
      <c r="AD830" s="14">
        <f t="shared" si="407"/>
        <v>0</v>
      </c>
      <c r="AE830" s="14">
        <f t="shared" si="408"/>
        <v>0</v>
      </c>
      <c r="AF830" s="14">
        <f t="shared" si="409"/>
        <v>0</v>
      </c>
      <c r="AG830" s="14">
        <f t="shared" si="410"/>
        <v>0</v>
      </c>
      <c r="AH830" s="14">
        <f t="shared" si="411"/>
        <v>0</v>
      </c>
      <c r="AI830" s="14">
        <f t="shared" si="412"/>
        <v>0</v>
      </c>
      <c r="AJ830" s="14">
        <f t="shared" si="413"/>
        <v>0</v>
      </c>
      <c r="AK830" s="14">
        <f t="shared" si="414"/>
        <v>0</v>
      </c>
      <c r="AL830" s="14">
        <f t="shared" si="415"/>
        <v>0</v>
      </c>
      <c r="AM830" s="14">
        <f t="shared" si="416"/>
        <v>0</v>
      </c>
      <c r="AN830" s="14">
        <f t="shared" si="417"/>
        <v>0</v>
      </c>
      <c r="AO830" s="14">
        <f t="shared" si="418"/>
        <v>0.02</v>
      </c>
      <c r="AP830" s="14">
        <f t="shared" si="419"/>
        <v>0</v>
      </c>
      <c r="AQ830" s="43">
        <f t="shared" si="423"/>
        <v>0.14499999999999999</v>
      </c>
      <c r="AR830" s="27">
        <f t="shared" si="424"/>
        <v>15348.4375</v>
      </c>
      <c r="AS830" s="27">
        <f t="shared" si="425"/>
        <v>0</v>
      </c>
      <c r="AT830" s="44">
        <f>(SUM(AN830:AP830))*(K830+AR830)</f>
        <v>2762.71875</v>
      </c>
      <c r="AU830" s="30"/>
      <c r="AV830" s="30"/>
      <c r="AW830" s="30">
        <f>K830*$AU$1</f>
        <v>14734.5</v>
      </c>
      <c r="AX830" s="36">
        <f t="shared" si="420"/>
        <v>-15348.4375</v>
      </c>
      <c r="AY830" s="36">
        <f t="shared" si="421"/>
        <v>0</v>
      </c>
      <c r="AZ830" s="36">
        <f t="shared" si="422"/>
        <v>11971.78125</v>
      </c>
    </row>
    <row r="831" spans="1:52" x14ac:dyDescent="0.25">
      <c r="A831" s="12" t="s">
        <v>837</v>
      </c>
      <c r="B831" s="12" t="s">
        <v>8</v>
      </c>
      <c r="C831" s="5" t="s">
        <v>1359</v>
      </c>
      <c r="D831" s="2" t="s">
        <v>921</v>
      </c>
      <c r="E831" s="2" t="s">
        <v>150</v>
      </c>
      <c r="F831" s="2" t="s">
        <v>11</v>
      </c>
      <c r="G831" s="2" t="s">
        <v>12</v>
      </c>
      <c r="H831" s="2" t="s">
        <v>13</v>
      </c>
      <c r="I831" s="18">
        <v>563921</v>
      </c>
      <c r="J831" s="18">
        <v>1125450.3799999999</v>
      </c>
      <c r="K831" s="18">
        <v>1082163.8199999998</v>
      </c>
      <c r="L831" s="18">
        <v>43286.559999999998</v>
      </c>
      <c r="M831" s="18"/>
      <c r="N831" s="18"/>
      <c r="O831" s="18"/>
      <c r="P831" s="18"/>
      <c r="Q831" s="18"/>
      <c r="R831" s="18"/>
      <c r="S831" s="18">
        <v>43286.559999999998</v>
      </c>
      <c r="T831" s="18"/>
      <c r="U831" s="18"/>
      <c r="V831" s="18"/>
      <c r="W831" s="18"/>
      <c r="X831" s="18"/>
      <c r="Y831" s="18"/>
      <c r="Z831" s="18"/>
      <c r="AA831" s="18"/>
      <c r="AB831" s="14">
        <f t="shared" si="405"/>
        <v>0</v>
      </c>
      <c r="AC831" s="14">
        <f t="shared" si="406"/>
        <v>0</v>
      </c>
      <c r="AD831" s="14">
        <f t="shared" si="407"/>
        <v>0</v>
      </c>
      <c r="AE831" s="14">
        <f t="shared" si="408"/>
        <v>0</v>
      </c>
      <c r="AF831" s="14">
        <f t="shared" si="409"/>
        <v>0</v>
      </c>
      <c r="AG831" s="14">
        <f t="shared" si="410"/>
        <v>0</v>
      </c>
      <c r="AH831" s="14">
        <f t="shared" si="411"/>
        <v>0.04</v>
      </c>
      <c r="AI831" s="14">
        <f t="shared" si="412"/>
        <v>0</v>
      </c>
      <c r="AJ831" s="14">
        <f t="shared" si="413"/>
        <v>0</v>
      </c>
      <c r="AK831" s="14">
        <f t="shared" si="414"/>
        <v>0</v>
      </c>
      <c r="AL831" s="14">
        <f t="shared" si="415"/>
        <v>0</v>
      </c>
      <c r="AM831" s="14">
        <f t="shared" si="416"/>
        <v>0</v>
      </c>
      <c r="AN831" s="14">
        <f t="shared" si="417"/>
        <v>0</v>
      </c>
      <c r="AO831" s="14">
        <f t="shared" si="418"/>
        <v>0</v>
      </c>
      <c r="AP831" s="14">
        <f t="shared" si="419"/>
        <v>0</v>
      </c>
      <c r="AQ831" s="43">
        <f t="shared" si="423"/>
        <v>0.04</v>
      </c>
      <c r="AR831" s="27">
        <f t="shared" si="424"/>
        <v>0</v>
      </c>
      <c r="AS831" s="46">
        <f t="shared" ref="AS831:AS894" si="439">SUM(AH831:AM831)*(K831+AR831)</f>
        <v>43286.552799999998</v>
      </c>
      <c r="AT831" s="27">
        <f t="shared" si="428"/>
        <v>0</v>
      </c>
      <c r="AU831" s="30">
        <f t="shared" ref="AU831:AU894" si="440">K831*$AU$2</f>
        <v>64929.829199999986</v>
      </c>
      <c r="AV831" s="30">
        <f t="shared" ref="AV831:AV894" si="441">K831*$AV$2</f>
        <v>64929.829199999986</v>
      </c>
      <c r="AW831" s="30"/>
      <c r="AX831" s="36">
        <f t="shared" si="420"/>
        <v>64929.829199999986</v>
      </c>
      <c r="AY831" s="36">
        <f t="shared" si="421"/>
        <v>21643.276399999988</v>
      </c>
      <c r="AZ831" s="36">
        <f t="shared" si="422"/>
        <v>0</v>
      </c>
    </row>
    <row r="832" spans="1:52" x14ac:dyDescent="0.25">
      <c r="A832" s="12" t="s">
        <v>837</v>
      </c>
      <c r="B832" s="12" t="s">
        <v>8</v>
      </c>
      <c r="C832" s="5" t="s">
        <v>1359</v>
      </c>
      <c r="D832" s="2" t="s">
        <v>922</v>
      </c>
      <c r="E832" s="2" t="s">
        <v>150</v>
      </c>
      <c r="F832" s="2" t="s">
        <v>11</v>
      </c>
      <c r="G832" s="2" t="s">
        <v>12</v>
      </c>
      <c r="H832" s="2" t="s">
        <v>13</v>
      </c>
      <c r="I832" s="18">
        <v>190120</v>
      </c>
      <c r="J832" s="18">
        <v>971817.02</v>
      </c>
      <c r="K832" s="18">
        <v>934439.45</v>
      </c>
      <c r="L832" s="18">
        <v>37377.57</v>
      </c>
      <c r="M832" s="18"/>
      <c r="N832" s="18"/>
      <c r="O832" s="18"/>
      <c r="P832" s="18"/>
      <c r="Q832" s="18"/>
      <c r="R832" s="18"/>
      <c r="S832" s="18">
        <v>37377.57</v>
      </c>
      <c r="T832" s="18"/>
      <c r="U832" s="18"/>
      <c r="V832" s="18"/>
      <c r="W832" s="18"/>
      <c r="X832" s="18"/>
      <c r="Y832" s="18"/>
      <c r="Z832" s="18"/>
      <c r="AA832" s="18"/>
      <c r="AB832" s="14">
        <f t="shared" si="405"/>
        <v>0</v>
      </c>
      <c r="AC832" s="14">
        <f t="shared" si="406"/>
        <v>0</v>
      </c>
      <c r="AD832" s="14">
        <f t="shared" si="407"/>
        <v>0</v>
      </c>
      <c r="AE832" s="14">
        <f t="shared" si="408"/>
        <v>0</v>
      </c>
      <c r="AF832" s="14">
        <f t="shared" si="409"/>
        <v>0</v>
      </c>
      <c r="AG832" s="14">
        <f t="shared" si="410"/>
        <v>0</v>
      </c>
      <c r="AH832" s="14">
        <f t="shared" si="411"/>
        <v>0.04</v>
      </c>
      <c r="AI832" s="14">
        <f t="shared" si="412"/>
        <v>0</v>
      </c>
      <c r="AJ832" s="14">
        <f t="shared" si="413"/>
        <v>0</v>
      </c>
      <c r="AK832" s="14">
        <f t="shared" si="414"/>
        <v>0</v>
      </c>
      <c r="AL832" s="14">
        <f t="shared" si="415"/>
        <v>0</v>
      </c>
      <c r="AM832" s="14">
        <f t="shared" si="416"/>
        <v>0</v>
      </c>
      <c r="AN832" s="14">
        <f t="shared" si="417"/>
        <v>0</v>
      </c>
      <c r="AO832" s="14">
        <f t="shared" si="418"/>
        <v>0</v>
      </c>
      <c r="AP832" s="14">
        <f t="shared" si="419"/>
        <v>0</v>
      </c>
      <c r="AQ832" s="43">
        <f t="shared" si="423"/>
        <v>0.04</v>
      </c>
      <c r="AR832" s="27">
        <f t="shared" si="424"/>
        <v>0</v>
      </c>
      <c r="AS832" s="46">
        <f t="shared" si="439"/>
        <v>37377.578000000001</v>
      </c>
      <c r="AT832" s="27">
        <f t="shared" si="428"/>
        <v>0</v>
      </c>
      <c r="AU832" s="30">
        <f t="shared" si="440"/>
        <v>56066.366999999998</v>
      </c>
      <c r="AV832" s="30">
        <f t="shared" si="441"/>
        <v>56066.366999999998</v>
      </c>
      <c r="AW832" s="30"/>
      <c r="AX832" s="36">
        <f t="shared" si="420"/>
        <v>56066.366999999998</v>
      </c>
      <c r="AY832" s="36">
        <f t="shared" si="421"/>
        <v>18688.788999999997</v>
      </c>
      <c r="AZ832" s="36">
        <f t="shared" si="422"/>
        <v>0</v>
      </c>
    </row>
    <row r="833" spans="1:52" x14ac:dyDescent="0.25">
      <c r="A833" s="12" t="s">
        <v>837</v>
      </c>
      <c r="B833" s="12" t="s">
        <v>8</v>
      </c>
      <c r="C833" s="5" t="s">
        <v>1359</v>
      </c>
      <c r="D833" s="2" t="s">
        <v>923</v>
      </c>
      <c r="E833" s="2" t="s">
        <v>150</v>
      </c>
      <c r="F833" s="2" t="s">
        <v>11</v>
      </c>
      <c r="G833" s="2" t="s">
        <v>12</v>
      </c>
      <c r="H833" s="2" t="s">
        <v>13</v>
      </c>
      <c r="I833" s="18">
        <v>549780</v>
      </c>
      <c r="J833" s="18">
        <v>638096.27000000014</v>
      </c>
      <c r="K833" s="18">
        <v>613554.11</v>
      </c>
      <c r="L833" s="18">
        <v>24542.159999999996</v>
      </c>
      <c r="M833" s="18"/>
      <c r="N833" s="18"/>
      <c r="O833" s="18"/>
      <c r="P833" s="18"/>
      <c r="Q833" s="18"/>
      <c r="R833" s="18"/>
      <c r="S833" s="18">
        <v>24542.159999999996</v>
      </c>
      <c r="T833" s="18"/>
      <c r="U833" s="18"/>
      <c r="V833" s="18"/>
      <c r="W833" s="18"/>
      <c r="X833" s="18"/>
      <c r="Y833" s="18"/>
      <c r="Z833" s="18"/>
      <c r="AA833" s="18"/>
      <c r="AB833" s="14">
        <f t="shared" si="405"/>
        <v>0</v>
      </c>
      <c r="AC833" s="14">
        <f t="shared" si="406"/>
        <v>0</v>
      </c>
      <c r="AD833" s="14">
        <f t="shared" si="407"/>
        <v>0</v>
      </c>
      <c r="AE833" s="14">
        <f t="shared" si="408"/>
        <v>0</v>
      </c>
      <c r="AF833" s="14">
        <f t="shared" si="409"/>
        <v>0</v>
      </c>
      <c r="AG833" s="14">
        <f t="shared" si="410"/>
        <v>0</v>
      </c>
      <c r="AH833" s="14">
        <f t="shared" si="411"/>
        <v>0.04</v>
      </c>
      <c r="AI833" s="14">
        <f t="shared" si="412"/>
        <v>0</v>
      </c>
      <c r="AJ833" s="14">
        <f t="shared" si="413"/>
        <v>0</v>
      </c>
      <c r="AK833" s="14">
        <f t="shared" si="414"/>
        <v>0</v>
      </c>
      <c r="AL833" s="14">
        <f t="shared" si="415"/>
        <v>0</v>
      </c>
      <c r="AM833" s="14">
        <f t="shared" si="416"/>
        <v>0</v>
      </c>
      <c r="AN833" s="14">
        <f t="shared" si="417"/>
        <v>0</v>
      </c>
      <c r="AO833" s="14">
        <f t="shared" si="418"/>
        <v>0</v>
      </c>
      <c r="AP833" s="14">
        <f t="shared" si="419"/>
        <v>0</v>
      </c>
      <c r="AQ833" s="43">
        <f t="shared" si="423"/>
        <v>0.04</v>
      </c>
      <c r="AR833" s="27">
        <f t="shared" si="424"/>
        <v>0</v>
      </c>
      <c r="AS833" s="46">
        <f t="shared" si="439"/>
        <v>24542.164400000001</v>
      </c>
      <c r="AT833" s="27">
        <f t="shared" si="428"/>
        <v>0</v>
      </c>
      <c r="AU833" s="30">
        <f t="shared" si="440"/>
        <v>36813.246599999999</v>
      </c>
      <c r="AV833" s="30">
        <f t="shared" si="441"/>
        <v>36813.246599999999</v>
      </c>
      <c r="AW833" s="30"/>
      <c r="AX833" s="36">
        <f t="shared" si="420"/>
        <v>36813.246599999999</v>
      </c>
      <c r="AY833" s="36">
        <f t="shared" si="421"/>
        <v>12271.082199999997</v>
      </c>
      <c r="AZ833" s="36">
        <f t="shared" si="422"/>
        <v>0</v>
      </c>
    </row>
    <row r="834" spans="1:52" x14ac:dyDescent="0.25">
      <c r="A834" s="12" t="s">
        <v>837</v>
      </c>
      <c r="B834" s="12" t="s">
        <v>8</v>
      </c>
      <c r="C834" s="5" t="s">
        <v>1359</v>
      </c>
      <c r="D834" s="2" t="s">
        <v>924</v>
      </c>
      <c r="E834" s="2" t="s">
        <v>150</v>
      </c>
      <c r="F834" s="2" t="s">
        <v>11</v>
      </c>
      <c r="G834" s="2" t="s">
        <v>12</v>
      </c>
      <c r="H834" s="2" t="s">
        <v>13</v>
      </c>
      <c r="I834" s="18">
        <v>396260</v>
      </c>
      <c r="J834" s="18">
        <v>677921.2</v>
      </c>
      <c r="K834" s="18">
        <v>651847.30999999994</v>
      </c>
      <c r="L834" s="18">
        <v>26073.89</v>
      </c>
      <c r="M834" s="18"/>
      <c r="N834" s="18"/>
      <c r="O834" s="18"/>
      <c r="P834" s="18"/>
      <c r="Q834" s="18"/>
      <c r="R834" s="18"/>
      <c r="S834" s="18">
        <v>26073.89</v>
      </c>
      <c r="T834" s="18"/>
      <c r="U834" s="18"/>
      <c r="V834" s="18"/>
      <c r="W834" s="18"/>
      <c r="X834" s="18"/>
      <c r="Y834" s="18"/>
      <c r="Z834" s="18"/>
      <c r="AA834" s="18"/>
      <c r="AB834" s="14">
        <f t="shared" si="405"/>
        <v>0</v>
      </c>
      <c r="AC834" s="14">
        <f t="shared" si="406"/>
        <v>0</v>
      </c>
      <c r="AD834" s="14">
        <f t="shared" si="407"/>
        <v>0</v>
      </c>
      <c r="AE834" s="14">
        <f t="shared" si="408"/>
        <v>0</v>
      </c>
      <c r="AF834" s="14">
        <f t="shared" si="409"/>
        <v>0</v>
      </c>
      <c r="AG834" s="14">
        <f t="shared" si="410"/>
        <v>0</v>
      </c>
      <c r="AH834" s="14">
        <f t="shared" si="411"/>
        <v>0.04</v>
      </c>
      <c r="AI834" s="14">
        <f t="shared" si="412"/>
        <v>0</v>
      </c>
      <c r="AJ834" s="14">
        <f t="shared" si="413"/>
        <v>0</v>
      </c>
      <c r="AK834" s="14">
        <f t="shared" si="414"/>
        <v>0</v>
      </c>
      <c r="AL834" s="14">
        <f t="shared" si="415"/>
        <v>0</v>
      </c>
      <c r="AM834" s="14">
        <f t="shared" si="416"/>
        <v>0</v>
      </c>
      <c r="AN834" s="14">
        <f t="shared" si="417"/>
        <v>0</v>
      </c>
      <c r="AO834" s="14">
        <f t="shared" si="418"/>
        <v>0</v>
      </c>
      <c r="AP834" s="14">
        <f t="shared" si="419"/>
        <v>0</v>
      </c>
      <c r="AQ834" s="43">
        <f t="shared" si="423"/>
        <v>0.04</v>
      </c>
      <c r="AR834" s="27">
        <f t="shared" si="424"/>
        <v>0</v>
      </c>
      <c r="AS834" s="46">
        <f t="shared" si="439"/>
        <v>26073.892399999997</v>
      </c>
      <c r="AT834" s="27">
        <f t="shared" si="428"/>
        <v>0</v>
      </c>
      <c r="AU834" s="30">
        <f t="shared" si="440"/>
        <v>39110.838599999995</v>
      </c>
      <c r="AV834" s="30">
        <f t="shared" si="441"/>
        <v>39110.838599999995</v>
      </c>
      <c r="AW834" s="30"/>
      <c r="AX834" s="36">
        <f t="shared" si="420"/>
        <v>39110.838599999995</v>
      </c>
      <c r="AY834" s="36">
        <f t="shared" si="421"/>
        <v>13036.946199999998</v>
      </c>
      <c r="AZ834" s="36">
        <f t="shared" si="422"/>
        <v>0</v>
      </c>
    </row>
    <row r="835" spans="1:52" x14ac:dyDescent="0.25">
      <c r="A835" s="12" t="s">
        <v>837</v>
      </c>
      <c r="B835" s="12" t="s">
        <v>8</v>
      </c>
      <c r="C835" s="5" t="s">
        <v>1359</v>
      </c>
      <c r="D835" s="2" t="s">
        <v>925</v>
      </c>
      <c r="E835" s="2" t="s">
        <v>150</v>
      </c>
      <c r="F835" s="2" t="s">
        <v>11</v>
      </c>
      <c r="G835" s="2" t="s">
        <v>12</v>
      </c>
      <c r="H835" s="2" t="s">
        <v>13</v>
      </c>
      <c r="I835" s="18">
        <v>41820</v>
      </c>
      <c r="J835" s="18">
        <v>49451</v>
      </c>
      <c r="K835" s="18">
        <v>47549.04</v>
      </c>
      <c r="L835" s="18">
        <v>1901.96</v>
      </c>
      <c r="M835" s="18"/>
      <c r="N835" s="18"/>
      <c r="O835" s="18"/>
      <c r="P835" s="18"/>
      <c r="Q835" s="18"/>
      <c r="R835" s="18"/>
      <c r="S835" s="18">
        <v>1901.96</v>
      </c>
      <c r="T835" s="18"/>
      <c r="U835" s="18"/>
      <c r="V835" s="18"/>
      <c r="W835" s="18"/>
      <c r="X835" s="18"/>
      <c r="Y835" s="18"/>
      <c r="Z835" s="18"/>
      <c r="AA835" s="18"/>
      <c r="AB835" s="14">
        <f t="shared" si="405"/>
        <v>0</v>
      </c>
      <c r="AC835" s="14">
        <f t="shared" si="406"/>
        <v>0</v>
      </c>
      <c r="AD835" s="14">
        <f t="shared" si="407"/>
        <v>0</v>
      </c>
      <c r="AE835" s="14">
        <f t="shared" si="408"/>
        <v>0</v>
      </c>
      <c r="AF835" s="14">
        <f t="shared" si="409"/>
        <v>0</v>
      </c>
      <c r="AG835" s="14">
        <f t="shared" si="410"/>
        <v>0</v>
      </c>
      <c r="AH835" s="14">
        <f t="shared" si="411"/>
        <v>0.04</v>
      </c>
      <c r="AI835" s="14">
        <f t="shared" si="412"/>
        <v>0</v>
      </c>
      <c r="AJ835" s="14">
        <f t="shared" si="413"/>
        <v>0</v>
      </c>
      <c r="AK835" s="14">
        <f t="shared" si="414"/>
        <v>0</v>
      </c>
      <c r="AL835" s="14">
        <f t="shared" si="415"/>
        <v>0</v>
      </c>
      <c r="AM835" s="14">
        <f t="shared" si="416"/>
        <v>0</v>
      </c>
      <c r="AN835" s="14">
        <f t="shared" si="417"/>
        <v>0</v>
      </c>
      <c r="AO835" s="14">
        <f t="shared" si="418"/>
        <v>0</v>
      </c>
      <c r="AP835" s="14">
        <f t="shared" si="419"/>
        <v>0</v>
      </c>
      <c r="AQ835" s="43">
        <f t="shared" si="423"/>
        <v>0.04</v>
      </c>
      <c r="AR835" s="27">
        <f t="shared" si="424"/>
        <v>0</v>
      </c>
      <c r="AS835" s="46">
        <f t="shared" si="439"/>
        <v>1901.9616000000001</v>
      </c>
      <c r="AT835" s="27">
        <f t="shared" si="428"/>
        <v>0</v>
      </c>
      <c r="AU835" s="30">
        <f t="shared" si="440"/>
        <v>2852.9423999999999</v>
      </c>
      <c r="AV835" s="30">
        <f t="shared" si="441"/>
        <v>2852.9423999999999</v>
      </c>
      <c r="AW835" s="30"/>
      <c r="AX835" s="36">
        <f t="shared" si="420"/>
        <v>2852.9423999999999</v>
      </c>
      <c r="AY835" s="36">
        <f t="shared" si="421"/>
        <v>950.98079999999982</v>
      </c>
      <c r="AZ835" s="36">
        <f t="shared" si="422"/>
        <v>0</v>
      </c>
    </row>
    <row r="836" spans="1:52" x14ac:dyDescent="0.25">
      <c r="A836" s="12" t="s">
        <v>837</v>
      </c>
      <c r="B836" s="12" t="s">
        <v>8</v>
      </c>
      <c r="C836" s="5" t="s">
        <v>1359</v>
      </c>
      <c r="D836" s="2" t="s">
        <v>926</v>
      </c>
      <c r="E836" s="2" t="s">
        <v>150</v>
      </c>
      <c r="F836" s="2" t="s">
        <v>11</v>
      </c>
      <c r="G836" s="2" t="s">
        <v>12</v>
      </c>
      <c r="H836" s="2" t="s">
        <v>13</v>
      </c>
      <c r="I836" s="18">
        <v>41400</v>
      </c>
      <c r="J836" s="18">
        <v>48954.670000000006</v>
      </c>
      <c r="K836" s="18">
        <v>47071.8</v>
      </c>
      <c r="L836" s="18">
        <v>1882.87</v>
      </c>
      <c r="M836" s="18"/>
      <c r="N836" s="18"/>
      <c r="O836" s="18"/>
      <c r="P836" s="18"/>
      <c r="Q836" s="18"/>
      <c r="R836" s="18"/>
      <c r="S836" s="18">
        <v>1882.87</v>
      </c>
      <c r="T836" s="18"/>
      <c r="U836" s="18"/>
      <c r="V836" s="18"/>
      <c r="W836" s="18"/>
      <c r="X836" s="18"/>
      <c r="Y836" s="18"/>
      <c r="Z836" s="18"/>
      <c r="AA836" s="18"/>
      <c r="AB836" s="14">
        <f t="shared" si="405"/>
        <v>0</v>
      </c>
      <c r="AC836" s="14">
        <f t="shared" si="406"/>
        <v>0</v>
      </c>
      <c r="AD836" s="14">
        <f t="shared" si="407"/>
        <v>0</v>
      </c>
      <c r="AE836" s="14">
        <f t="shared" si="408"/>
        <v>0</v>
      </c>
      <c r="AF836" s="14">
        <f t="shared" si="409"/>
        <v>0</v>
      </c>
      <c r="AG836" s="14">
        <f t="shared" si="410"/>
        <v>0</v>
      </c>
      <c r="AH836" s="14">
        <f t="shared" si="411"/>
        <v>0.04</v>
      </c>
      <c r="AI836" s="14">
        <f t="shared" si="412"/>
        <v>0</v>
      </c>
      <c r="AJ836" s="14">
        <f t="shared" si="413"/>
        <v>0</v>
      </c>
      <c r="AK836" s="14">
        <f t="shared" si="414"/>
        <v>0</v>
      </c>
      <c r="AL836" s="14">
        <f t="shared" si="415"/>
        <v>0</v>
      </c>
      <c r="AM836" s="14">
        <f t="shared" si="416"/>
        <v>0</v>
      </c>
      <c r="AN836" s="14">
        <f t="shared" si="417"/>
        <v>0</v>
      </c>
      <c r="AO836" s="14">
        <f t="shared" si="418"/>
        <v>0</v>
      </c>
      <c r="AP836" s="14">
        <f t="shared" si="419"/>
        <v>0</v>
      </c>
      <c r="AQ836" s="43">
        <f t="shared" si="423"/>
        <v>0.04</v>
      </c>
      <c r="AR836" s="27">
        <f t="shared" si="424"/>
        <v>0</v>
      </c>
      <c r="AS836" s="46">
        <f t="shared" si="439"/>
        <v>1882.8720000000001</v>
      </c>
      <c r="AT836" s="27">
        <f t="shared" si="428"/>
        <v>0</v>
      </c>
      <c r="AU836" s="30">
        <f t="shared" si="440"/>
        <v>2824.308</v>
      </c>
      <c r="AV836" s="30">
        <f t="shared" si="441"/>
        <v>2824.308</v>
      </c>
      <c r="AW836" s="30"/>
      <c r="AX836" s="36">
        <f t="shared" si="420"/>
        <v>2824.308</v>
      </c>
      <c r="AY836" s="36">
        <f t="shared" si="421"/>
        <v>941.43599999999992</v>
      </c>
      <c r="AZ836" s="36">
        <f t="shared" si="422"/>
        <v>0</v>
      </c>
    </row>
    <row r="837" spans="1:52" x14ac:dyDescent="0.25">
      <c r="A837" s="12" t="s">
        <v>837</v>
      </c>
      <c r="B837" s="12" t="s">
        <v>8</v>
      </c>
      <c r="C837" s="5" t="s">
        <v>1354</v>
      </c>
      <c r="D837" s="2" t="s">
        <v>927</v>
      </c>
      <c r="E837" s="2" t="s">
        <v>10</v>
      </c>
      <c r="F837" s="2" t="s">
        <v>11</v>
      </c>
      <c r="G837" s="2" t="s">
        <v>12</v>
      </c>
      <c r="H837" s="2" t="s">
        <v>13</v>
      </c>
      <c r="I837" s="18">
        <v>12560</v>
      </c>
      <c r="J837" s="18">
        <v>230311.58</v>
      </c>
      <c r="K837" s="18">
        <v>221453.45</v>
      </c>
      <c r="L837" s="18">
        <v>8858.130000000001</v>
      </c>
      <c r="M837" s="18"/>
      <c r="N837" s="18"/>
      <c r="O837" s="18"/>
      <c r="P837" s="18"/>
      <c r="Q837" s="18"/>
      <c r="R837" s="18"/>
      <c r="S837" s="18">
        <v>8858.130000000001</v>
      </c>
      <c r="T837" s="18"/>
      <c r="U837" s="18"/>
      <c r="V837" s="18"/>
      <c r="W837" s="18"/>
      <c r="X837" s="18"/>
      <c r="Y837" s="18"/>
      <c r="Z837" s="18"/>
      <c r="AA837" s="18"/>
      <c r="AB837" s="14">
        <f t="shared" ref="AB837:AB900" si="442">IF(M837&gt;0,M$4,0)</f>
        <v>0</v>
      </c>
      <c r="AC837" s="14">
        <f t="shared" ref="AC837:AC900" si="443">IF(N837&gt;0,N$4,0)</f>
        <v>0</v>
      </c>
      <c r="AD837" s="14">
        <f t="shared" ref="AD837:AD900" si="444">IF(O837&gt;0,O$4,0)</f>
        <v>0</v>
      </c>
      <c r="AE837" s="14">
        <f t="shared" ref="AE837:AE900" si="445">IF(P837&gt;0,P$4,0)</f>
        <v>0</v>
      </c>
      <c r="AF837" s="14">
        <f t="shared" ref="AF837:AF900" si="446">IF(Q837&gt;0,Q$4,0)</f>
        <v>0</v>
      </c>
      <c r="AG837" s="14">
        <f t="shared" ref="AG837:AG900" si="447">IF(R837&gt;0,R$4,0)</f>
        <v>0</v>
      </c>
      <c r="AH837" s="14">
        <f t="shared" ref="AH837:AH900" si="448">IF(S837&gt;0,S$4,0)</f>
        <v>0.04</v>
      </c>
      <c r="AI837" s="14">
        <f t="shared" ref="AI837:AI900" si="449">IF(T837&gt;0,T$4,0)</f>
        <v>0</v>
      </c>
      <c r="AJ837" s="14">
        <f t="shared" ref="AJ837:AJ900" si="450">IF(U837&gt;0,U$4,0)</f>
        <v>0</v>
      </c>
      <c r="AK837" s="14">
        <f t="shared" ref="AK837:AK900" si="451">IF(V837&gt;0,V$4,0)</f>
        <v>0</v>
      </c>
      <c r="AL837" s="14">
        <f t="shared" ref="AL837:AL900" si="452">IF(W837&gt;0,W$4,0)</f>
        <v>0</v>
      </c>
      <c r="AM837" s="14">
        <f t="shared" ref="AM837:AM900" si="453">IF(X837&gt;0,X$4,0)</f>
        <v>0</v>
      </c>
      <c r="AN837" s="14">
        <f t="shared" ref="AN837:AN900" si="454">IF(Y837&gt;0,Y$4,0)</f>
        <v>0</v>
      </c>
      <c r="AO837" s="14">
        <f t="shared" ref="AO837:AO900" si="455">IF(Z837&gt;0,Z$4,0)</f>
        <v>0</v>
      </c>
      <c r="AP837" s="14">
        <f t="shared" ref="AP837:AP900" si="456">IF(AA837&gt;0,AA$4,0)</f>
        <v>0</v>
      </c>
      <c r="AQ837" s="43">
        <f t="shared" si="423"/>
        <v>0.04</v>
      </c>
      <c r="AR837" s="27">
        <f t="shared" si="424"/>
        <v>0</v>
      </c>
      <c r="AS837" s="46">
        <f t="shared" si="439"/>
        <v>8858.1380000000008</v>
      </c>
      <c r="AT837" s="27">
        <f t="shared" si="428"/>
        <v>0</v>
      </c>
      <c r="AU837" s="30">
        <f t="shared" si="440"/>
        <v>13287.207</v>
      </c>
      <c r="AV837" s="30">
        <f t="shared" si="441"/>
        <v>13287.207</v>
      </c>
      <c r="AW837" s="30"/>
      <c r="AX837" s="36">
        <f t="shared" ref="AX837:AX900" si="457">AU837-AR837</f>
        <v>13287.207</v>
      </c>
      <c r="AY837" s="36">
        <f t="shared" ref="AY837:AY900" si="458">AV837-AS837</f>
        <v>4429.0689999999995</v>
      </c>
      <c r="AZ837" s="36">
        <f t="shared" ref="AZ837:AZ900" si="459">AW837-AT837</f>
        <v>0</v>
      </c>
    </row>
    <row r="838" spans="1:52" x14ac:dyDescent="0.25">
      <c r="A838" s="12" t="s">
        <v>837</v>
      </c>
      <c r="B838" s="12" t="s">
        <v>8</v>
      </c>
      <c r="C838" s="5" t="s">
        <v>1354</v>
      </c>
      <c r="D838" s="2" t="s">
        <v>928</v>
      </c>
      <c r="E838" s="2" t="s">
        <v>10</v>
      </c>
      <c r="F838" s="2" t="s">
        <v>11</v>
      </c>
      <c r="G838" s="2" t="s">
        <v>12</v>
      </c>
      <c r="H838" s="2" t="s">
        <v>13</v>
      </c>
      <c r="I838" s="18">
        <v>499</v>
      </c>
      <c r="J838" s="18">
        <v>6902.17</v>
      </c>
      <c r="K838" s="18">
        <v>6636.7</v>
      </c>
      <c r="L838" s="18">
        <v>265.47000000000003</v>
      </c>
      <c r="M838" s="18"/>
      <c r="N838" s="18"/>
      <c r="O838" s="18"/>
      <c r="P838" s="18"/>
      <c r="Q838" s="18"/>
      <c r="R838" s="18"/>
      <c r="S838" s="18">
        <v>265.47000000000003</v>
      </c>
      <c r="T838" s="18"/>
      <c r="U838" s="18"/>
      <c r="V838" s="18"/>
      <c r="W838" s="18"/>
      <c r="X838" s="18"/>
      <c r="Y838" s="18"/>
      <c r="Z838" s="18"/>
      <c r="AA838" s="18"/>
      <c r="AB838" s="14">
        <f t="shared" si="442"/>
        <v>0</v>
      </c>
      <c r="AC838" s="14">
        <f t="shared" si="443"/>
        <v>0</v>
      </c>
      <c r="AD838" s="14">
        <f t="shared" si="444"/>
        <v>0</v>
      </c>
      <c r="AE838" s="14">
        <f t="shared" si="445"/>
        <v>0</v>
      </c>
      <c r="AF838" s="14">
        <f t="shared" si="446"/>
        <v>0</v>
      </c>
      <c r="AG838" s="14">
        <f t="shared" si="447"/>
        <v>0</v>
      </c>
      <c r="AH838" s="14">
        <f t="shared" si="448"/>
        <v>0.04</v>
      </c>
      <c r="AI838" s="14">
        <f t="shared" si="449"/>
        <v>0</v>
      </c>
      <c r="AJ838" s="14">
        <f t="shared" si="450"/>
        <v>0</v>
      </c>
      <c r="AK838" s="14">
        <f t="shared" si="451"/>
        <v>0</v>
      </c>
      <c r="AL838" s="14">
        <f t="shared" si="452"/>
        <v>0</v>
      </c>
      <c r="AM838" s="14">
        <f t="shared" si="453"/>
        <v>0</v>
      </c>
      <c r="AN838" s="14">
        <f t="shared" si="454"/>
        <v>0</v>
      </c>
      <c r="AO838" s="14">
        <f t="shared" si="455"/>
        <v>0</v>
      </c>
      <c r="AP838" s="14">
        <f t="shared" si="456"/>
        <v>0</v>
      </c>
      <c r="AQ838" s="43">
        <f t="shared" ref="AQ838:AQ901" si="460">SUM(AB838:AP838)</f>
        <v>0.04</v>
      </c>
      <c r="AR838" s="27">
        <f t="shared" ref="AR838:AR901" si="461">SUM(AB838:AG838)*K838</f>
        <v>0</v>
      </c>
      <c r="AS838" s="46">
        <f t="shared" si="439"/>
        <v>265.46800000000002</v>
      </c>
      <c r="AT838" s="27">
        <f t="shared" ref="AT838:AT901" si="462">SUM(AN838:AP838)*K838</f>
        <v>0</v>
      </c>
      <c r="AU838" s="30">
        <f t="shared" si="440"/>
        <v>398.202</v>
      </c>
      <c r="AV838" s="30">
        <f t="shared" si="441"/>
        <v>398.202</v>
      </c>
      <c r="AW838" s="30"/>
      <c r="AX838" s="36">
        <f t="shared" si="457"/>
        <v>398.202</v>
      </c>
      <c r="AY838" s="36">
        <f t="shared" si="458"/>
        <v>132.73399999999998</v>
      </c>
      <c r="AZ838" s="36">
        <f t="shared" si="459"/>
        <v>0</v>
      </c>
    </row>
    <row r="839" spans="1:52" x14ac:dyDescent="0.25">
      <c r="A839" s="12" t="s">
        <v>837</v>
      </c>
      <c r="B839" s="12" t="s">
        <v>8</v>
      </c>
      <c r="C839" s="5" t="s">
        <v>1354</v>
      </c>
      <c r="D839" s="2" t="s">
        <v>929</v>
      </c>
      <c r="E839" s="2" t="s">
        <v>10</v>
      </c>
      <c r="F839" s="2" t="s">
        <v>11</v>
      </c>
      <c r="G839" s="2" t="s">
        <v>12</v>
      </c>
      <c r="H839" s="2" t="s">
        <v>13</v>
      </c>
      <c r="I839" s="18">
        <v>500</v>
      </c>
      <c r="J839" s="18">
        <v>6396</v>
      </c>
      <c r="K839" s="18">
        <v>6150</v>
      </c>
      <c r="L839" s="18">
        <v>246</v>
      </c>
      <c r="M839" s="18"/>
      <c r="N839" s="18"/>
      <c r="O839" s="18"/>
      <c r="P839" s="18"/>
      <c r="Q839" s="18"/>
      <c r="R839" s="18"/>
      <c r="S839" s="18">
        <v>246</v>
      </c>
      <c r="T839" s="18"/>
      <c r="U839" s="18"/>
      <c r="V839" s="18"/>
      <c r="W839" s="18"/>
      <c r="X839" s="18"/>
      <c r="Y839" s="18"/>
      <c r="Z839" s="18"/>
      <c r="AA839" s="18"/>
      <c r="AB839" s="14">
        <f t="shared" si="442"/>
        <v>0</v>
      </c>
      <c r="AC839" s="14">
        <f t="shared" si="443"/>
        <v>0</v>
      </c>
      <c r="AD839" s="14">
        <f t="shared" si="444"/>
        <v>0</v>
      </c>
      <c r="AE839" s="14">
        <f t="shared" si="445"/>
        <v>0</v>
      </c>
      <c r="AF839" s="14">
        <f t="shared" si="446"/>
        <v>0</v>
      </c>
      <c r="AG839" s="14">
        <f t="shared" si="447"/>
        <v>0</v>
      </c>
      <c r="AH839" s="14">
        <f t="shared" si="448"/>
        <v>0.04</v>
      </c>
      <c r="AI839" s="14">
        <f t="shared" si="449"/>
        <v>0</v>
      </c>
      <c r="AJ839" s="14">
        <f t="shared" si="450"/>
        <v>0</v>
      </c>
      <c r="AK839" s="14">
        <f t="shared" si="451"/>
        <v>0</v>
      </c>
      <c r="AL839" s="14">
        <f t="shared" si="452"/>
        <v>0</v>
      </c>
      <c r="AM839" s="14">
        <f t="shared" si="453"/>
        <v>0</v>
      </c>
      <c r="AN839" s="14">
        <f t="shared" si="454"/>
        <v>0</v>
      </c>
      <c r="AO839" s="14">
        <f t="shared" si="455"/>
        <v>0</v>
      </c>
      <c r="AP839" s="14">
        <f t="shared" si="456"/>
        <v>0</v>
      </c>
      <c r="AQ839" s="43">
        <f t="shared" si="460"/>
        <v>0.04</v>
      </c>
      <c r="AR839" s="27">
        <f t="shared" si="461"/>
        <v>0</v>
      </c>
      <c r="AS839" s="46">
        <f t="shared" si="439"/>
        <v>246</v>
      </c>
      <c r="AT839" s="27">
        <f t="shared" si="462"/>
        <v>0</v>
      </c>
      <c r="AU839" s="30">
        <f t="shared" si="440"/>
        <v>369</v>
      </c>
      <c r="AV839" s="30">
        <f t="shared" si="441"/>
        <v>369</v>
      </c>
      <c r="AW839" s="30"/>
      <c r="AX839" s="36">
        <f t="shared" si="457"/>
        <v>369</v>
      </c>
      <c r="AY839" s="36">
        <f t="shared" si="458"/>
        <v>123</v>
      </c>
      <c r="AZ839" s="36">
        <f t="shared" si="459"/>
        <v>0</v>
      </c>
    </row>
    <row r="840" spans="1:52" x14ac:dyDescent="0.25">
      <c r="A840" s="12" t="s">
        <v>837</v>
      </c>
      <c r="B840" s="12" t="s">
        <v>8</v>
      </c>
      <c r="C840" s="5" t="s">
        <v>1354</v>
      </c>
      <c r="D840" s="2" t="s">
        <v>930</v>
      </c>
      <c r="E840" s="2" t="s">
        <v>10</v>
      </c>
      <c r="F840" s="2" t="s">
        <v>11</v>
      </c>
      <c r="G840" s="2" t="s">
        <v>12</v>
      </c>
      <c r="H840" s="2" t="s">
        <v>13</v>
      </c>
      <c r="I840" s="18">
        <v>897</v>
      </c>
      <c r="J840" s="18">
        <v>11194.560000000001</v>
      </c>
      <c r="K840" s="18">
        <v>10764</v>
      </c>
      <c r="L840" s="18">
        <v>430.56</v>
      </c>
      <c r="M840" s="18"/>
      <c r="N840" s="18"/>
      <c r="O840" s="18"/>
      <c r="P840" s="18"/>
      <c r="Q840" s="18"/>
      <c r="R840" s="18"/>
      <c r="S840" s="18">
        <v>430.56</v>
      </c>
      <c r="T840" s="18"/>
      <c r="U840" s="18"/>
      <c r="V840" s="18"/>
      <c r="W840" s="18"/>
      <c r="X840" s="18"/>
      <c r="Y840" s="18"/>
      <c r="Z840" s="18"/>
      <c r="AA840" s="18"/>
      <c r="AB840" s="14">
        <f t="shared" si="442"/>
        <v>0</v>
      </c>
      <c r="AC840" s="14">
        <f t="shared" si="443"/>
        <v>0</v>
      </c>
      <c r="AD840" s="14">
        <f t="shared" si="444"/>
        <v>0</v>
      </c>
      <c r="AE840" s="14">
        <f t="shared" si="445"/>
        <v>0</v>
      </c>
      <c r="AF840" s="14">
        <f t="shared" si="446"/>
        <v>0</v>
      </c>
      <c r="AG840" s="14">
        <f t="shared" si="447"/>
        <v>0</v>
      </c>
      <c r="AH840" s="14">
        <f t="shared" si="448"/>
        <v>0.04</v>
      </c>
      <c r="AI840" s="14">
        <f t="shared" si="449"/>
        <v>0</v>
      </c>
      <c r="AJ840" s="14">
        <f t="shared" si="450"/>
        <v>0</v>
      </c>
      <c r="AK840" s="14">
        <f t="shared" si="451"/>
        <v>0</v>
      </c>
      <c r="AL840" s="14">
        <f t="shared" si="452"/>
        <v>0</v>
      </c>
      <c r="AM840" s="14">
        <f t="shared" si="453"/>
        <v>0</v>
      </c>
      <c r="AN840" s="14">
        <f t="shared" si="454"/>
        <v>0</v>
      </c>
      <c r="AO840" s="14">
        <f t="shared" si="455"/>
        <v>0</v>
      </c>
      <c r="AP840" s="14">
        <f t="shared" si="456"/>
        <v>0</v>
      </c>
      <c r="AQ840" s="43">
        <f t="shared" si="460"/>
        <v>0.04</v>
      </c>
      <c r="AR840" s="27">
        <f t="shared" si="461"/>
        <v>0</v>
      </c>
      <c r="AS840" s="46">
        <f t="shared" si="439"/>
        <v>430.56</v>
      </c>
      <c r="AT840" s="27">
        <f t="shared" si="462"/>
        <v>0</v>
      </c>
      <c r="AU840" s="30">
        <f t="shared" si="440"/>
        <v>645.84</v>
      </c>
      <c r="AV840" s="30">
        <f t="shared" si="441"/>
        <v>645.84</v>
      </c>
      <c r="AW840" s="30"/>
      <c r="AX840" s="36">
        <f t="shared" si="457"/>
        <v>645.84</v>
      </c>
      <c r="AY840" s="36">
        <f t="shared" si="458"/>
        <v>215.28000000000003</v>
      </c>
      <c r="AZ840" s="36">
        <f t="shared" si="459"/>
        <v>0</v>
      </c>
    </row>
    <row r="841" spans="1:52" x14ac:dyDescent="0.25">
      <c r="A841" s="12" t="s">
        <v>837</v>
      </c>
      <c r="B841" s="12" t="s">
        <v>8</v>
      </c>
      <c r="C841" s="5" t="s">
        <v>1354</v>
      </c>
      <c r="D841" s="2" t="s">
        <v>931</v>
      </c>
      <c r="E841" s="2" t="s">
        <v>10</v>
      </c>
      <c r="F841" s="2" t="s">
        <v>11</v>
      </c>
      <c r="G841" s="2" t="s">
        <v>12</v>
      </c>
      <c r="H841" s="2" t="s">
        <v>13</v>
      </c>
      <c r="I841" s="18">
        <v>6245</v>
      </c>
      <c r="J841" s="18">
        <v>113983.74</v>
      </c>
      <c r="K841" s="18">
        <v>109599.75000000001</v>
      </c>
      <c r="L841" s="18">
        <v>4383.99</v>
      </c>
      <c r="M841" s="18"/>
      <c r="N841" s="18"/>
      <c r="O841" s="18"/>
      <c r="P841" s="18"/>
      <c r="Q841" s="18"/>
      <c r="R841" s="18"/>
      <c r="S841" s="18">
        <v>4383.99</v>
      </c>
      <c r="T841" s="18"/>
      <c r="U841" s="18"/>
      <c r="V841" s="18"/>
      <c r="W841" s="18"/>
      <c r="X841" s="18"/>
      <c r="Y841" s="18"/>
      <c r="Z841" s="18"/>
      <c r="AA841" s="18"/>
      <c r="AB841" s="14">
        <f t="shared" si="442"/>
        <v>0</v>
      </c>
      <c r="AC841" s="14">
        <f t="shared" si="443"/>
        <v>0</v>
      </c>
      <c r="AD841" s="14">
        <f t="shared" si="444"/>
        <v>0</v>
      </c>
      <c r="AE841" s="14">
        <f t="shared" si="445"/>
        <v>0</v>
      </c>
      <c r="AF841" s="14">
        <f t="shared" si="446"/>
        <v>0</v>
      </c>
      <c r="AG841" s="14">
        <f t="shared" si="447"/>
        <v>0</v>
      </c>
      <c r="AH841" s="14">
        <f t="shared" si="448"/>
        <v>0.04</v>
      </c>
      <c r="AI841" s="14">
        <f t="shared" si="449"/>
        <v>0</v>
      </c>
      <c r="AJ841" s="14">
        <f t="shared" si="450"/>
        <v>0</v>
      </c>
      <c r="AK841" s="14">
        <f t="shared" si="451"/>
        <v>0</v>
      </c>
      <c r="AL841" s="14">
        <f t="shared" si="452"/>
        <v>0</v>
      </c>
      <c r="AM841" s="14">
        <f t="shared" si="453"/>
        <v>0</v>
      </c>
      <c r="AN841" s="14">
        <f t="shared" si="454"/>
        <v>0</v>
      </c>
      <c r="AO841" s="14">
        <f t="shared" si="455"/>
        <v>0</v>
      </c>
      <c r="AP841" s="14">
        <f t="shared" si="456"/>
        <v>0</v>
      </c>
      <c r="AQ841" s="43">
        <f t="shared" si="460"/>
        <v>0.04</v>
      </c>
      <c r="AR841" s="27">
        <f t="shared" si="461"/>
        <v>0</v>
      </c>
      <c r="AS841" s="46">
        <f t="shared" si="439"/>
        <v>4383.9900000000007</v>
      </c>
      <c r="AT841" s="27">
        <f t="shared" si="462"/>
        <v>0</v>
      </c>
      <c r="AU841" s="30">
        <f t="shared" si="440"/>
        <v>6575.9850000000006</v>
      </c>
      <c r="AV841" s="30">
        <f t="shared" si="441"/>
        <v>6575.9850000000006</v>
      </c>
      <c r="AW841" s="30"/>
      <c r="AX841" s="36">
        <f t="shared" si="457"/>
        <v>6575.9850000000006</v>
      </c>
      <c r="AY841" s="36">
        <f t="shared" si="458"/>
        <v>2191.9949999999999</v>
      </c>
      <c r="AZ841" s="36">
        <f t="shared" si="459"/>
        <v>0</v>
      </c>
    </row>
    <row r="842" spans="1:52" x14ac:dyDescent="0.25">
      <c r="A842" s="12" t="s">
        <v>837</v>
      </c>
      <c r="B842" s="12" t="s">
        <v>8</v>
      </c>
      <c r="C842" s="5" t="s">
        <v>1354</v>
      </c>
      <c r="D842" s="2" t="s">
        <v>932</v>
      </c>
      <c r="E842" s="2" t="s">
        <v>10</v>
      </c>
      <c r="F842" s="2" t="s">
        <v>11</v>
      </c>
      <c r="G842" s="2" t="s">
        <v>12</v>
      </c>
      <c r="H842" s="2" t="s">
        <v>13</v>
      </c>
      <c r="I842" s="18">
        <v>10704</v>
      </c>
      <c r="J842" s="18">
        <v>134412.71999999997</v>
      </c>
      <c r="K842" s="18">
        <v>129243</v>
      </c>
      <c r="L842" s="18">
        <v>5169.7200000000012</v>
      </c>
      <c r="M842" s="18"/>
      <c r="N842" s="18"/>
      <c r="O842" s="18"/>
      <c r="P842" s="18"/>
      <c r="Q842" s="18"/>
      <c r="R842" s="18"/>
      <c r="S842" s="18">
        <v>5169.7200000000012</v>
      </c>
      <c r="T842" s="18"/>
      <c r="U842" s="18"/>
      <c r="V842" s="18"/>
      <c r="W842" s="18"/>
      <c r="X842" s="18"/>
      <c r="Y842" s="18"/>
      <c r="Z842" s="18"/>
      <c r="AA842" s="18"/>
      <c r="AB842" s="14">
        <f t="shared" si="442"/>
        <v>0</v>
      </c>
      <c r="AC842" s="14">
        <f t="shared" si="443"/>
        <v>0</v>
      </c>
      <c r="AD842" s="14">
        <f t="shared" si="444"/>
        <v>0</v>
      </c>
      <c r="AE842" s="14">
        <f t="shared" si="445"/>
        <v>0</v>
      </c>
      <c r="AF842" s="14">
        <f t="shared" si="446"/>
        <v>0</v>
      </c>
      <c r="AG842" s="14">
        <f t="shared" si="447"/>
        <v>0</v>
      </c>
      <c r="AH842" s="14">
        <f t="shared" si="448"/>
        <v>0.04</v>
      </c>
      <c r="AI842" s="14">
        <f t="shared" si="449"/>
        <v>0</v>
      </c>
      <c r="AJ842" s="14">
        <f t="shared" si="450"/>
        <v>0</v>
      </c>
      <c r="AK842" s="14">
        <f t="shared" si="451"/>
        <v>0</v>
      </c>
      <c r="AL842" s="14">
        <f t="shared" si="452"/>
        <v>0</v>
      </c>
      <c r="AM842" s="14">
        <f t="shared" si="453"/>
        <v>0</v>
      </c>
      <c r="AN842" s="14">
        <f t="shared" si="454"/>
        <v>0</v>
      </c>
      <c r="AO842" s="14">
        <f t="shared" si="455"/>
        <v>0</v>
      </c>
      <c r="AP842" s="14">
        <f t="shared" si="456"/>
        <v>0</v>
      </c>
      <c r="AQ842" s="43">
        <f t="shared" si="460"/>
        <v>0.04</v>
      </c>
      <c r="AR842" s="27">
        <f t="shared" si="461"/>
        <v>0</v>
      </c>
      <c r="AS842" s="46">
        <f t="shared" si="439"/>
        <v>5169.72</v>
      </c>
      <c r="AT842" s="27">
        <f t="shared" si="462"/>
        <v>0</v>
      </c>
      <c r="AU842" s="30">
        <f t="shared" si="440"/>
        <v>7754.58</v>
      </c>
      <c r="AV842" s="30">
        <f t="shared" si="441"/>
        <v>7754.58</v>
      </c>
      <c r="AW842" s="30"/>
      <c r="AX842" s="36">
        <f t="shared" si="457"/>
        <v>7754.58</v>
      </c>
      <c r="AY842" s="36">
        <f t="shared" si="458"/>
        <v>2584.8599999999997</v>
      </c>
      <c r="AZ842" s="36">
        <f t="shared" si="459"/>
        <v>0</v>
      </c>
    </row>
    <row r="843" spans="1:52" x14ac:dyDescent="0.25">
      <c r="A843" s="12" t="s">
        <v>837</v>
      </c>
      <c r="B843" s="12" t="s">
        <v>8</v>
      </c>
      <c r="C843" s="5" t="s">
        <v>1354</v>
      </c>
      <c r="D843" s="2" t="s">
        <v>932</v>
      </c>
      <c r="E843" s="2" t="s">
        <v>216</v>
      </c>
      <c r="F843" s="2" t="s">
        <v>11</v>
      </c>
      <c r="G843" s="2" t="s">
        <v>12</v>
      </c>
      <c r="H843" s="2" t="s">
        <v>13</v>
      </c>
      <c r="I843" s="18">
        <v>15283</v>
      </c>
      <c r="J843" s="18">
        <v>192236.79999999999</v>
      </c>
      <c r="K843" s="18">
        <v>184843.07</v>
      </c>
      <c r="L843" s="18">
        <v>7393.7300000000014</v>
      </c>
      <c r="M843" s="18"/>
      <c r="N843" s="18"/>
      <c r="O843" s="18"/>
      <c r="P843" s="18"/>
      <c r="Q843" s="18"/>
      <c r="R843" s="18"/>
      <c r="S843" s="18">
        <v>7393.7300000000014</v>
      </c>
      <c r="T843" s="18"/>
      <c r="U843" s="18"/>
      <c r="V843" s="18"/>
      <c r="W843" s="18"/>
      <c r="X843" s="18"/>
      <c r="Y843" s="18"/>
      <c r="Z843" s="18"/>
      <c r="AA843" s="18"/>
      <c r="AB843" s="14">
        <f t="shared" si="442"/>
        <v>0</v>
      </c>
      <c r="AC843" s="14">
        <f t="shared" si="443"/>
        <v>0</v>
      </c>
      <c r="AD843" s="14">
        <f t="shared" si="444"/>
        <v>0</v>
      </c>
      <c r="AE843" s="14">
        <f t="shared" si="445"/>
        <v>0</v>
      </c>
      <c r="AF843" s="14">
        <f t="shared" si="446"/>
        <v>0</v>
      </c>
      <c r="AG843" s="14">
        <f t="shared" si="447"/>
        <v>0</v>
      </c>
      <c r="AH843" s="14">
        <f t="shared" si="448"/>
        <v>0.04</v>
      </c>
      <c r="AI843" s="14">
        <f t="shared" si="449"/>
        <v>0</v>
      </c>
      <c r="AJ843" s="14">
        <f t="shared" si="450"/>
        <v>0</v>
      </c>
      <c r="AK843" s="14">
        <f t="shared" si="451"/>
        <v>0</v>
      </c>
      <c r="AL843" s="14">
        <f t="shared" si="452"/>
        <v>0</v>
      </c>
      <c r="AM843" s="14">
        <f t="shared" si="453"/>
        <v>0</v>
      </c>
      <c r="AN843" s="14">
        <f t="shared" si="454"/>
        <v>0</v>
      </c>
      <c r="AO843" s="14">
        <f t="shared" si="455"/>
        <v>0</v>
      </c>
      <c r="AP843" s="14">
        <f t="shared" si="456"/>
        <v>0</v>
      </c>
      <c r="AQ843" s="43">
        <f t="shared" si="460"/>
        <v>0.04</v>
      </c>
      <c r="AR843" s="27">
        <f t="shared" si="461"/>
        <v>0</v>
      </c>
      <c r="AS843" s="46">
        <f t="shared" si="439"/>
        <v>7393.7228000000005</v>
      </c>
      <c r="AT843" s="27">
        <f t="shared" si="462"/>
        <v>0</v>
      </c>
      <c r="AU843" s="30">
        <f t="shared" si="440"/>
        <v>11090.584199999999</v>
      </c>
      <c r="AV843" s="30">
        <f t="shared" si="441"/>
        <v>11090.584199999999</v>
      </c>
      <c r="AW843" s="30"/>
      <c r="AX843" s="36">
        <f t="shared" si="457"/>
        <v>11090.584199999999</v>
      </c>
      <c r="AY843" s="36">
        <f t="shared" si="458"/>
        <v>3696.8613999999989</v>
      </c>
      <c r="AZ843" s="36">
        <f t="shared" si="459"/>
        <v>0</v>
      </c>
    </row>
    <row r="844" spans="1:52" x14ac:dyDescent="0.25">
      <c r="A844" s="12" t="s">
        <v>837</v>
      </c>
      <c r="B844" s="12" t="s">
        <v>8</v>
      </c>
      <c r="C844" s="5" t="s">
        <v>1354</v>
      </c>
      <c r="D844" s="2" t="s">
        <v>933</v>
      </c>
      <c r="E844" s="2" t="s">
        <v>10</v>
      </c>
      <c r="F844" s="2" t="s">
        <v>11</v>
      </c>
      <c r="G844" s="2" t="s">
        <v>12</v>
      </c>
      <c r="H844" s="2" t="s">
        <v>13</v>
      </c>
      <c r="I844" s="18">
        <v>6883</v>
      </c>
      <c r="J844" s="18">
        <v>137473.12</v>
      </c>
      <c r="K844" s="18">
        <v>132185.69</v>
      </c>
      <c r="L844" s="18">
        <v>5287.43</v>
      </c>
      <c r="M844" s="18"/>
      <c r="N844" s="18"/>
      <c r="O844" s="18"/>
      <c r="P844" s="18"/>
      <c r="Q844" s="18"/>
      <c r="R844" s="18"/>
      <c r="S844" s="18">
        <v>5287.43</v>
      </c>
      <c r="T844" s="18"/>
      <c r="U844" s="18"/>
      <c r="V844" s="18"/>
      <c r="W844" s="18"/>
      <c r="X844" s="18"/>
      <c r="Y844" s="18"/>
      <c r="Z844" s="18"/>
      <c r="AA844" s="18"/>
      <c r="AB844" s="14">
        <f t="shared" si="442"/>
        <v>0</v>
      </c>
      <c r="AC844" s="14">
        <f t="shared" si="443"/>
        <v>0</v>
      </c>
      <c r="AD844" s="14">
        <f t="shared" si="444"/>
        <v>0</v>
      </c>
      <c r="AE844" s="14">
        <f t="shared" si="445"/>
        <v>0</v>
      </c>
      <c r="AF844" s="14">
        <f t="shared" si="446"/>
        <v>0</v>
      </c>
      <c r="AG844" s="14">
        <f t="shared" si="447"/>
        <v>0</v>
      </c>
      <c r="AH844" s="14">
        <f t="shared" si="448"/>
        <v>0.04</v>
      </c>
      <c r="AI844" s="14">
        <f t="shared" si="449"/>
        <v>0</v>
      </c>
      <c r="AJ844" s="14">
        <f t="shared" si="450"/>
        <v>0</v>
      </c>
      <c r="AK844" s="14">
        <f t="shared" si="451"/>
        <v>0</v>
      </c>
      <c r="AL844" s="14">
        <f t="shared" si="452"/>
        <v>0</v>
      </c>
      <c r="AM844" s="14">
        <f t="shared" si="453"/>
        <v>0</v>
      </c>
      <c r="AN844" s="14">
        <f t="shared" si="454"/>
        <v>0</v>
      </c>
      <c r="AO844" s="14">
        <f t="shared" si="455"/>
        <v>0</v>
      </c>
      <c r="AP844" s="14">
        <f t="shared" si="456"/>
        <v>0</v>
      </c>
      <c r="AQ844" s="43">
        <f t="shared" si="460"/>
        <v>0.04</v>
      </c>
      <c r="AR844" s="27">
        <f t="shared" si="461"/>
        <v>0</v>
      </c>
      <c r="AS844" s="46">
        <f t="shared" si="439"/>
        <v>5287.4276</v>
      </c>
      <c r="AT844" s="27">
        <f t="shared" si="462"/>
        <v>0</v>
      </c>
      <c r="AU844" s="30">
        <f t="shared" si="440"/>
        <v>7931.1413999999995</v>
      </c>
      <c r="AV844" s="30">
        <f t="shared" si="441"/>
        <v>7931.1413999999995</v>
      </c>
      <c r="AW844" s="30"/>
      <c r="AX844" s="36">
        <f t="shared" si="457"/>
        <v>7931.1413999999995</v>
      </c>
      <c r="AY844" s="36">
        <f t="shared" si="458"/>
        <v>2643.7137999999995</v>
      </c>
      <c r="AZ844" s="36">
        <f t="shared" si="459"/>
        <v>0</v>
      </c>
    </row>
    <row r="845" spans="1:52" x14ac:dyDescent="0.25">
      <c r="A845" s="12" t="s">
        <v>837</v>
      </c>
      <c r="B845" s="12" t="s">
        <v>8</v>
      </c>
      <c r="C845" s="5" t="s">
        <v>1354</v>
      </c>
      <c r="D845" s="2" t="s">
        <v>934</v>
      </c>
      <c r="E845" s="2" t="s">
        <v>10</v>
      </c>
      <c r="F845" s="2" t="s">
        <v>11</v>
      </c>
      <c r="G845" s="2" t="s">
        <v>12</v>
      </c>
      <c r="H845" s="2" t="s">
        <v>13</v>
      </c>
      <c r="I845" s="18">
        <v>5464</v>
      </c>
      <c r="J845" s="18">
        <v>88564.73</v>
      </c>
      <c r="K845" s="18">
        <v>85158.399999999994</v>
      </c>
      <c r="L845" s="18">
        <v>3406.33</v>
      </c>
      <c r="M845" s="18"/>
      <c r="N845" s="18"/>
      <c r="O845" s="18"/>
      <c r="P845" s="18"/>
      <c r="Q845" s="18"/>
      <c r="R845" s="18"/>
      <c r="S845" s="18">
        <v>3406.33</v>
      </c>
      <c r="T845" s="18"/>
      <c r="U845" s="18"/>
      <c r="V845" s="18"/>
      <c r="W845" s="18"/>
      <c r="X845" s="18"/>
      <c r="Y845" s="18"/>
      <c r="Z845" s="18"/>
      <c r="AA845" s="18"/>
      <c r="AB845" s="14">
        <f t="shared" si="442"/>
        <v>0</v>
      </c>
      <c r="AC845" s="14">
        <f t="shared" si="443"/>
        <v>0</v>
      </c>
      <c r="AD845" s="14">
        <f t="shared" si="444"/>
        <v>0</v>
      </c>
      <c r="AE845" s="14">
        <f t="shared" si="445"/>
        <v>0</v>
      </c>
      <c r="AF845" s="14">
        <f t="shared" si="446"/>
        <v>0</v>
      </c>
      <c r="AG845" s="14">
        <f t="shared" si="447"/>
        <v>0</v>
      </c>
      <c r="AH845" s="14">
        <f t="shared" si="448"/>
        <v>0.04</v>
      </c>
      <c r="AI845" s="14">
        <f t="shared" si="449"/>
        <v>0</v>
      </c>
      <c r="AJ845" s="14">
        <f t="shared" si="450"/>
        <v>0</v>
      </c>
      <c r="AK845" s="14">
        <f t="shared" si="451"/>
        <v>0</v>
      </c>
      <c r="AL845" s="14">
        <f t="shared" si="452"/>
        <v>0</v>
      </c>
      <c r="AM845" s="14">
        <f t="shared" si="453"/>
        <v>0</v>
      </c>
      <c r="AN845" s="14">
        <f t="shared" si="454"/>
        <v>0</v>
      </c>
      <c r="AO845" s="14">
        <f t="shared" si="455"/>
        <v>0</v>
      </c>
      <c r="AP845" s="14">
        <f t="shared" si="456"/>
        <v>0</v>
      </c>
      <c r="AQ845" s="43">
        <f t="shared" si="460"/>
        <v>0.04</v>
      </c>
      <c r="AR845" s="27">
        <f t="shared" si="461"/>
        <v>0</v>
      </c>
      <c r="AS845" s="46">
        <f t="shared" si="439"/>
        <v>3406.3359999999998</v>
      </c>
      <c r="AT845" s="27">
        <f t="shared" si="462"/>
        <v>0</v>
      </c>
      <c r="AU845" s="30">
        <f t="shared" si="440"/>
        <v>5109.5039999999999</v>
      </c>
      <c r="AV845" s="30">
        <f t="shared" si="441"/>
        <v>5109.5039999999999</v>
      </c>
      <c r="AW845" s="30"/>
      <c r="AX845" s="36">
        <f t="shared" si="457"/>
        <v>5109.5039999999999</v>
      </c>
      <c r="AY845" s="36">
        <f t="shared" si="458"/>
        <v>1703.1680000000001</v>
      </c>
      <c r="AZ845" s="36">
        <f t="shared" si="459"/>
        <v>0</v>
      </c>
    </row>
    <row r="846" spans="1:52" x14ac:dyDescent="0.25">
      <c r="A846" s="12" t="s">
        <v>837</v>
      </c>
      <c r="B846" s="12" t="s">
        <v>8</v>
      </c>
      <c r="C846" s="5" t="s">
        <v>1354</v>
      </c>
      <c r="D846" s="2" t="s">
        <v>935</v>
      </c>
      <c r="E846" s="2" t="s">
        <v>10</v>
      </c>
      <c r="F846" s="2" t="s">
        <v>11</v>
      </c>
      <c r="G846" s="2" t="s">
        <v>12</v>
      </c>
      <c r="H846" s="2" t="s">
        <v>13</v>
      </c>
      <c r="I846" s="18">
        <v>5646</v>
      </c>
      <c r="J846" s="18">
        <v>132468.71000000002</v>
      </c>
      <c r="K846" s="18">
        <v>127373.75999999999</v>
      </c>
      <c r="L846" s="18">
        <v>5094.9500000000007</v>
      </c>
      <c r="M846" s="18"/>
      <c r="N846" s="18"/>
      <c r="O846" s="18"/>
      <c r="P846" s="18"/>
      <c r="Q846" s="18"/>
      <c r="R846" s="18"/>
      <c r="S846" s="18">
        <v>5094.9500000000007</v>
      </c>
      <c r="T846" s="18"/>
      <c r="U846" s="18"/>
      <c r="V846" s="18"/>
      <c r="W846" s="18"/>
      <c r="X846" s="18"/>
      <c r="Y846" s="18"/>
      <c r="Z846" s="18"/>
      <c r="AA846" s="18"/>
      <c r="AB846" s="14">
        <f t="shared" si="442"/>
        <v>0</v>
      </c>
      <c r="AC846" s="14">
        <f t="shared" si="443"/>
        <v>0</v>
      </c>
      <c r="AD846" s="14">
        <f t="shared" si="444"/>
        <v>0</v>
      </c>
      <c r="AE846" s="14">
        <f t="shared" si="445"/>
        <v>0</v>
      </c>
      <c r="AF846" s="14">
        <f t="shared" si="446"/>
        <v>0</v>
      </c>
      <c r="AG846" s="14">
        <f t="shared" si="447"/>
        <v>0</v>
      </c>
      <c r="AH846" s="14">
        <f t="shared" si="448"/>
        <v>0.04</v>
      </c>
      <c r="AI846" s="14">
        <f t="shared" si="449"/>
        <v>0</v>
      </c>
      <c r="AJ846" s="14">
        <f t="shared" si="450"/>
        <v>0</v>
      </c>
      <c r="AK846" s="14">
        <f t="shared" si="451"/>
        <v>0</v>
      </c>
      <c r="AL846" s="14">
        <f t="shared" si="452"/>
        <v>0</v>
      </c>
      <c r="AM846" s="14">
        <f t="shared" si="453"/>
        <v>0</v>
      </c>
      <c r="AN846" s="14">
        <f t="shared" si="454"/>
        <v>0</v>
      </c>
      <c r="AO846" s="14">
        <f t="shared" si="455"/>
        <v>0</v>
      </c>
      <c r="AP846" s="14">
        <f t="shared" si="456"/>
        <v>0</v>
      </c>
      <c r="AQ846" s="43">
        <f t="shared" si="460"/>
        <v>0.04</v>
      </c>
      <c r="AR846" s="27">
        <f t="shared" si="461"/>
        <v>0</v>
      </c>
      <c r="AS846" s="46">
        <f t="shared" si="439"/>
        <v>5094.9503999999997</v>
      </c>
      <c r="AT846" s="27">
        <f t="shared" si="462"/>
        <v>0</v>
      </c>
      <c r="AU846" s="30">
        <f t="shared" si="440"/>
        <v>7642.4255999999996</v>
      </c>
      <c r="AV846" s="30">
        <f t="shared" si="441"/>
        <v>7642.4255999999996</v>
      </c>
      <c r="AW846" s="30"/>
      <c r="AX846" s="36">
        <f t="shared" si="457"/>
        <v>7642.4255999999996</v>
      </c>
      <c r="AY846" s="36">
        <f t="shared" si="458"/>
        <v>2547.4751999999999</v>
      </c>
      <c r="AZ846" s="36">
        <f t="shared" si="459"/>
        <v>0</v>
      </c>
    </row>
    <row r="847" spans="1:52" x14ac:dyDescent="0.25">
      <c r="A847" s="12" t="s">
        <v>837</v>
      </c>
      <c r="B847" s="12" t="s">
        <v>8</v>
      </c>
      <c r="C847" s="5" t="s">
        <v>1354</v>
      </c>
      <c r="D847" s="2" t="s">
        <v>936</v>
      </c>
      <c r="E847" s="2" t="s">
        <v>216</v>
      </c>
      <c r="F847" s="2" t="s">
        <v>11</v>
      </c>
      <c r="G847" s="2" t="s">
        <v>12</v>
      </c>
      <c r="H847" s="2" t="s">
        <v>13</v>
      </c>
      <c r="I847" s="18">
        <v>22782</v>
      </c>
      <c r="J847" s="18">
        <v>568636.56000000006</v>
      </c>
      <c r="K847" s="18">
        <v>546765.93000000005</v>
      </c>
      <c r="L847" s="18">
        <v>21870.630000000005</v>
      </c>
      <c r="M847" s="18"/>
      <c r="N847" s="18"/>
      <c r="O847" s="18"/>
      <c r="P847" s="18"/>
      <c r="Q847" s="18"/>
      <c r="R847" s="18"/>
      <c r="S847" s="18">
        <v>21870.630000000005</v>
      </c>
      <c r="T847" s="18"/>
      <c r="U847" s="18"/>
      <c r="V847" s="18"/>
      <c r="W847" s="18"/>
      <c r="X847" s="18"/>
      <c r="Y847" s="18"/>
      <c r="Z847" s="18"/>
      <c r="AA847" s="18"/>
      <c r="AB847" s="14">
        <f t="shared" si="442"/>
        <v>0</v>
      </c>
      <c r="AC847" s="14">
        <f t="shared" si="443"/>
        <v>0</v>
      </c>
      <c r="AD847" s="14">
        <f t="shared" si="444"/>
        <v>0</v>
      </c>
      <c r="AE847" s="14">
        <f t="shared" si="445"/>
        <v>0</v>
      </c>
      <c r="AF847" s="14">
        <f t="shared" si="446"/>
        <v>0</v>
      </c>
      <c r="AG847" s="14">
        <f t="shared" si="447"/>
        <v>0</v>
      </c>
      <c r="AH847" s="14">
        <f t="shared" si="448"/>
        <v>0.04</v>
      </c>
      <c r="AI847" s="14">
        <f t="shared" si="449"/>
        <v>0</v>
      </c>
      <c r="AJ847" s="14">
        <f t="shared" si="450"/>
        <v>0</v>
      </c>
      <c r="AK847" s="14">
        <f t="shared" si="451"/>
        <v>0</v>
      </c>
      <c r="AL847" s="14">
        <f t="shared" si="452"/>
        <v>0</v>
      </c>
      <c r="AM847" s="14">
        <f t="shared" si="453"/>
        <v>0</v>
      </c>
      <c r="AN847" s="14">
        <f t="shared" si="454"/>
        <v>0</v>
      </c>
      <c r="AO847" s="14">
        <f t="shared" si="455"/>
        <v>0</v>
      </c>
      <c r="AP847" s="14">
        <f t="shared" si="456"/>
        <v>0</v>
      </c>
      <c r="AQ847" s="43">
        <f t="shared" si="460"/>
        <v>0.04</v>
      </c>
      <c r="AR847" s="27">
        <f t="shared" si="461"/>
        <v>0</v>
      </c>
      <c r="AS847" s="46">
        <f t="shared" si="439"/>
        <v>21870.637200000001</v>
      </c>
      <c r="AT847" s="27">
        <f t="shared" si="462"/>
        <v>0</v>
      </c>
      <c r="AU847" s="30">
        <f t="shared" si="440"/>
        <v>32805.955800000003</v>
      </c>
      <c r="AV847" s="30">
        <f t="shared" si="441"/>
        <v>32805.955800000003</v>
      </c>
      <c r="AW847" s="30"/>
      <c r="AX847" s="36">
        <f t="shared" si="457"/>
        <v>32805.955800000003</v>
      </c>
      <c r="AY847" s="36">
        <f t="shared" si="458"/>
        <v>10935.318600000002</v>
      </c>
      <c r="AZ847" s="36">
        <f t="shared" si="459"/>
        <v>0</v>
      </c>
    </row>
    <row r="848" spans="1:52" x14ac:dyDescent="0.25">
      <c r="A848" s="12" t="s">
        <v>837</v>
      </c>
      <c r="B848" s="12" t="s">
        <v>8</v>
      </c>
      <c r="C848" s="5" t="s">
        <v>1354</v>
      </c>
      <c r="D848" s="2" t="s">
        <v>937</v>
      </c>
      <c r="E848" s="2" t="s">
        <v>10</v>
      </c>
      <c r="F848" s="2" t="s">
        <v>11</v>
      </c>
      <c r="G848" s="2" t="s">
        <v>12</v>
      </c>
      <c r="H848" s="2" t="s">
        <v>13</v>
      </c>
      <c r="I848" s="18">
        <v>4797</v>
      </c>
      <c r="J848" s="18">
        <v>114245.34</v>
      </c>
      <c r="K848" s="18">
        <v>109851.3</v>
      </c>
      <c r="L848" s="18">
        <v>4394.04</v>
      </c>
      <c r="M848" s="18"/>
      <c r="N848" s="18"/>
      <c r="O848" s="18"/>
      <c r="P848" s="18"/>
      <c r="Q848" s="18"/>
      <c r="R848" s="18"/>
      <c r="S848" s="18">
        <v>4394.04</v>
      </c>
      <c r="T848" s="18"/>
      <c r="U848" s="18"/>
      <c r="V848" s="18"/>
      <c r="W848" s="18"/>
      <c r="X848" s="18"/>
      <c r="Y848" s="18"/>
      <c r="Z848" s="18"/>
      <c r="AA848" s="18"/>
      <c r="AB848" s="14">
        <f t="shared" si="442"/>
        <v>0</v>
      </c>
      <c r="AC848" s="14">
        <f t="shared" si="443"/>
        <v>0</v>
      </c>
      <c r="AD848" s="14">
        <f t="shared" si="444"/>
        <v>0</v>
      </c>
      <c r="AE848" s="14">
        <f t="shared" si="445"/>
        <v>0</v>
      </c>
      <c r="AF848" s="14">
        <f t="shared" si="446"/>
        <v>0</v>
      </c>
      <c r="AG848" s="14">
        <f t="shared" si="447"/>
        <v>0</v>
      </c>
      <c r="AH848" s="14">
        <f t="shared" si="448"/>
        <v>0.04</v>
      </c>
      <c r="AI848" s="14">
        <f t="shared" si="449"/>
        <v>0</v>
      </c>
      <c r="AJ848" s="14">
        <f t="shared" si="450"/>
        <v>0</v>
      </c>
      <c r="AK848" s="14">
        <f t="shared" si="451"/>
        <v>0</v>
      </c>
      <c r="AL848" s="14">
        <f t="shared" si="452"/>
        <v>0</v>
      </c>
      <c r="AM848" s="14">
        <f t="shared" si="453"/>
        <v>0</v>
      </c>
      <c r="AN848" s="14">
        <f t="shared" si="454"/>
        <v>0</v>
      </c>
      <c r="AO848" s="14">
        <f t="shared" si="455"/>
        <v>0</v>
      </c>
      <c r="AP848" s="14">
        <f t="shared" si="456"/>
        <v>0</v>
      </c>
      <c r="AQ848" s="43">
        <f t="shared" si="460"/>
        <v>0.04</v>
      </c>
      <c r="AR848" s="27">
        <f t="shared" si="461"/>
        <v>0</v>
      </c>
      <c r="AS848" s="46">
        <f t="shared" si="439"/>
        <v>4394.0520000000006</v>
      </c>
      <c r="AT848" s="27">
        <f t="shared" si="462"/>
        <v>0</v>
      </c>
      <c r="AU848" s="30">
        <f t="shared" si="440"/>
        <v>6591.0779999999995</v>
      </c>
      <c r="AV848" s="30">
        <f t="shared" si="441"/>
        <v>6591.0779999999995</v>
      </c>
      <c r="AW848" s="30"/>
      <c r="AX848" s="36">
        <f t="shared" si="457"/>
        <v>6591.0779999999995</v>
      </c>
      <c r="AY848" s="36">
        <f t="shared" si="458"/>
        <v>2197.0259999999989</v>
      </c>
      <c r="AZ848" s="36">
        <f t="shared" si="459"/>
        <v>0</v>
      </c>
    </row>
    <row r="849" spans="1:52" x14ac:dyDescent="0.25">
      <c r="A849" s="12" t="s">
        <v>837</v>
      </c>
      <c r="B849" s="12" t="s">
        <v>8</v>
      </c>
      <c r="C849" s="5" t="s">
        <v>1354</v>
      </c>
      <c r="D849" s="2" t="s">
        <v>938</v>
      </c>
      <c r="E849" s="2" t="s">
        <v>10</v>
      </c>
      <c r="F849" s="2" t="s">
        <v>11</v>
      </c>
      <c r="G849" s="2" t="s">
        <v>12</v>
      </c>
      <c r="H849" s="2" t="s">
        <v>13</v>
      </c>
      <c r="I849" s="18">
        <v>1028</v>
      </c>
      <c r="J849" s="18">
        <v>44368.480000000003</v>
      </c>
      <c r="K849" s="18">
        <v>42662</v>
      </c>
      <c r="L849" s="18">
        <v>1706.48</v>
      </c>
      <c r="M849" s="18"/>
      <c r="N849" s="18"/>
      <c r="O849" s="18"/>
      <c r="P849" s="18"/>
      <c r="Q849" s="18"/>
      <c r="R849" s="18"/>
      <c r="S849" s="18">
        <v>1706.48</v>
      </c>
      <c r="T849" s="18"/>
      <c r="U849" s="18"/>
      <c r="V849" s="18"/>
      <c r="W849" s="18"/>
      <c r="X849" s="18"/>
      <c r="Y849" s="18"/>
      <c r="Z849" s="18"/>
      <c r="AA849" s="18"/>
      <c r="AB849" s="14">
        <f t="shared" si="442"/>
        <v>0</v>
      </c>
      <c r="AC849" s="14">
        <f t="shared" si="443"/>
        <v>0</v>
      </c>
      <c r="AD849" s="14">
        <f t="shared" si="444"/>
        <v>0</v>
      </c>
      <c r="AE849" s="14">
        <f t="shared" si="445"/>
        <v>0</v>
      </c>
      <c r="AF849" s="14">
        <f t="shared" si="446"/>
        <v>0</v>
      </c>
      <c r="AG849" s="14">
        <f t="shared" si="447"/>
        <v>0</v>
      </c>
      <c r="AH849" s="14">
        <f t="shared" si="448"/>
        <v>0.04</v>
      </c>
      <c r="AI849" s="14">
        <f t="shared" si="449"/>
        <v>0</v>
      </c>
      <c r="AJ849" s="14">
        <f t="shared" si="450"/>
        <v>0</v>
      </c>
      <c r="AK849" s="14">
        <f t="shared" si="451"/>
        <v>0</v>
      </c>
      <c r="AL849" s="14">
        <f t="shared" si="452"/>
        <v>0</v>
      </c>
      <c r="AM849" s="14">
        <f t="shared" si="453"/>
        <v>0</v>
      </c>
      <c r="AN849" s="14">
        <f t="shared" si="454"/>
        <v>0</v>
      </c>
      <c r="AO849" s="14">
        <f t="shared" si="455"/>
        <v>0</v>
      </c>
      <c r="AP849" s="14">
        <f t="shared" si="456"/>
        <v>0</v>
      </c>
      <c r="AQ849" s="43">
        <f t="shared" si="460"/>
        <v>0.04</v>
      </c>
      <c r="AR849" s="27">
        <f t="shared" si="461"/>
        <v>0</v>
      </c>
      <c r="AS849" s="46">
        <f t="shared" si="439"/>
        <v>1706.48</v>
      </c>
      <c r="AT849" s="27">
        <f t="shared" si="462"/>
        <v>0</v>
      </c>
      <c r="AU849" s="30">
        <f t="shared" si="440"/>
        <v>2559.7199999999998</v>
      </c>
      <c r="AV849" s="30">
        <f t="shared" si="441"/>
        <v>2559.7199999999998</v>
      </c>
      <c r="AW849" s="30"/>
      <c r="AX849" s="36">
        <f t="shared" si="457"/>
        <v>2559.7199999999998</v>
      </c>
      <c r="AY849" s="36">
        <f t="shared" si="458"/>
        <v>853.23999999999978</v>
      </c>
      <c r="AZ849" s="36">
        <f t="shared" si="459"/>
        <v>0</v>
      </c>
    </row>
    <row r="850" spans="1:52" x14ac:dyDescent="0.25">
      <c r="A850" s="12" t="s">
        <v>837</v>
      </c>
      <c r="B850" s="12" t="s">
        <v>8</v>
      </c>
      <c r="C850" s="5" t="s">
        <v>1354</v>
      </c>
      <c r="D850" s="2" t="s">
        <v>939</v>
      </c>
      <c r="E850" s="2" t="s">
        <v>10</v>
      </c>
      <c r="F850" s="2" t="s">
        <v>11</v>
      </c>
      <c r="G850" s="2" t="s">
        <v>12</v>
      </c>
      <c r="H850" s="2" t="s">
        <v>13</v>
      </c>
      <c r="I850" s="18">
        <v>16716</v>
      </c>
      <c r="J850" s="18">
        <v>517193.03999999992</v>
      </c>
      <c r="K850" s="18">
        <v>497301</v>
      </c>
      <c r="L850" s="18">
        <v>19892.04</v>
      </c>
      <c r="M850" s="18"/>
      <c r="N850" s="18"/>
      <c r="O850" s="18"/>
      <c r="P850" s="18"/>
      <c r="Q850" s="18"/>
      <c r="R850" s="18"/>
      <c r="S850" s="18">
        <v>19892.04</v>
      </c>
      <c r="T850" s="18"/>
      <c r="U850" s="18"/>
      <c r="V850" s="18"/>
      <c r="W850" s="18"/>
      <c r="X850" s="18"/>
      <c r="Y850" s="18"/>
      <c r="Z850" s="18"/>
      <c r="AA850" s="18"/>
      <c r="AB850" s="14">
        <f t="shared" si="442"/>
        <v>0</v>
      </c>
      <c r="AC850" s="14">
        <f t="shared" si="443"/>
        <v>0</v>
      </c>
      <c r="AD850" s="14">
        <f t="shared" si="444"/>
        <v>0</v>
      </c>
      <c r="AE850" s="14">
        <f t="shared" si="445"/>
        <v>0</v>
      </c>
      <c r="AF850" s="14">
        <f t="shared" si="446"/>
        <v>0</v>
      </c>
      <c r="AG850" s="14">
        <f t="shared" si="447"/>
        <v>0</v>
      </c>
      <c r="AH850" s="14">
        <f t="shared" si="448"/>
        <v>0.04</v>
      </c>
      <c r="AI850" s="14">
        <f t="shared" si="449"/>
        <v>0</v>
      </c>
      <c r="AJ850" s="14">
        <f t="shared" si="450"/>
        <v>0</v>
      </c>
      <c r="AK850" s="14">
        <f t="shared" si="451"/>
        <v>0</v>
      </c>
      <c r="AL850" s="14">
        <f t="shared" si="452"/>
        <v>0</v>
      </c>
      <c r="AM850" s="14">
        <f t="shared" si="453"/>
        <v>0</v>
      </c>
      <c r="AN850" s="14">
        <f t="shared" si="454"/>
        <v>0</v>
      </c>
      <c r="AO850" s="14">
        <f t="shared" si="455"/>
        <v>0</v>
      </c>
      <c r="AP850" s="14">
        <f t="shared" si="456"/>
        <v>0</v>
      </c>
      <c r="AQ850" s="43">
        <f t="shared" si="460"/>
        <v>0.04</v>
      </c>
      <c r="AR850" s="27">
        <f t="shared" si="461"/>
        <v>0</v>
      </c>
      <c r="AS850" s="46">
        <f t="shared" si="439"/>
        <v>19892.04</v>
      </c>
      <c r="AT850" s="27">
        <f t="shared" si="462"/>
        <v>0</v>
      </c>
      <c r="AU850" s="30">
        <f t="shared" si="440"/>
        <v>29838.059999999998</v>
      </c>
      <c r="AV850" s="30">
        <f t="shared" si="441"/>
        <v>29838.059999999998</v>
      </c>
      <c r="AW850" s="30"/>
      <c r="AX850" s="36">
        <f t="shared" si="457"/>
        <v>29838.059999999998</v>
      </c>
      <c r="AY850" s="36">
        <f t="shared" si="458"/>
        <v>9946.0199999999968</v>
      </c>
      <c r="AZ850" s="36">
        <f t="shared" si="459"/>
        <v>0</v>
      </c>
    </row>
    <row r="851" spans="1:52" x14ac:dyDescent="0.25">
      <c r="A851" s="12" t="s">
        <v>837</v>
      </c>
      <c r="B851" s="12" t="s">
        <v>8</v>
      </c>
      <c r="C851" s="5" t="s">
        <v>1354</v>
      </c>
      <c r="D851" s="2" t="s">
        <v>939</v>
      </c>
      <c r="E851" s="2" t="s">
        <v>216</v>
      </c>
      <c r="F851" s="2" t="s">
        <v>11</v>
      </c>
      <c r="G851" s="2" t="s">
        <v>12</v>
      </c>
      <c r="H851" s="2" t="s">
        <v>13</v>
      </c>
      <c r="I851" s="18">
        <v>8330</v>
      </c>
      <c r="J851" s="18">
        <v>257729.19999999995</v>
      </c>
      <c r="K851" s="18">
        <v>247816.55</v>
      </c>
      <c r="L851" s="18">
        <v>9912.65</v>
      </c>
      <c r="M851" s="18"/>
      <c r="N851" s="18"/>
      <c r="O851" s="18"/>
      <c r="P851" s="18"/>
      <c r="Q851" s="18"/>
      <c r="R851" s="18"/>
      <c r="S851" s="18">
        <v>9912.65</v>
      </c>
      <c r="T851" s="18"/>
      <c r="U851" s="18"/>
      <c r="V851" s="18"/>
      <c r="W851" s="18"/>
      <c r="X851" s="18"/>
      <c r="Y851" s="18"/>
      <c r="Z851" s="18"/>
      <c r="AA851" s="18"/>
      <c r="AB851" s="14">
        <f t="shared" si="442"/>
        <v>0</v>
      </c>
      <c r="AC851" s="14">
        <f t="shared" si="443"/>
        <v>0</v>
      </c>
      <c r="AD851" s="14">
        <f t="shared" si="444"/>
        <v>0</v>
      </c>
      <c r="AE851" s="14">
        <f t="shared" si="445"/>
        <v>0</v>
      </c>
      <c r="AF851" s="14">
        <f t="shared" si="446"/>
        <v>0</v>
      </c>
      <c r="AG851" s="14">
        <f t="shared" si="447"/>
        <v>0</v>
      </c>
      <c r="AH851" s="14">
        <f t="shared" si="448"/>
        <v>0.04</v>
      </c>
      <c r="AI851" s="14">
        <f t="shared" si="449"/>
        <v>0</v>
      </c>
      <c r="AJ851" s="14">
        <f t="shared" si="450"/>
        <v>0</v>
      </c>
      <c r="AK851" s="14">
        <f t="shared" si="451"/>
        <v>0</v>
      </c>
      <c r="AL851" s="14">
        <f t="shared" si="452"/>
        <v>0</v>
      </c>
      <c r="AM851" s="14">
        <f t="shared" si="453"/>
        <v>0</v>
      </c>
      <c r="AN851" s="14">
        <f t="shared" si="454"/>
        <v>0</v>
      </c>
      <c r="AO851" s="14">
        <f t="shared" si="455"/>
        <v>0</v>
      </c>
      <c r="AP851" s="14">
        <f t="shared" si="456"/>
        <v>0</v>
      </c>
      <c r="AQ851" s="43">
        <f t="shared" si="460"/>
        <v>0.04</v>
      </c>
      <c r="AR851" s="27">
        <f t="shared" si="461"/>
        <v>0</v>
      </c>
      <c r="AS851" s="46">
        <f t="shared" si="439"/>
        <v>9912.6620000000003</v>
      </c>
      <c r="AT851" s="27">
        <f t="shared" si="462"/>
        <v>0</v>
      </c>
      <c r="AU851" s="30">
        <f t="shared" si="440"/>
        <v>14868.992999999999</v>
      </c>
      <c r="AV851" s="30">
        <f t="shared" si="441"/>
        <v>14868.992999999999</v>
      </c>
      <c r="AW851" s="30"/>
      <c r="AX851" s="36">
        <f t="shared" si="457"/>
        <v>14868.992999999999</v>
      </c>
      <c r="AY851" s="36">
        <f t="shared" si="458"/>
        <v>4956.3309999999983</v>
      </c>
      <c r="AZ851" s="36">
        <f t="shared" si="459"/>
        <v>0</v>
      </c>
    </row>
    <row r="852" spans="1:52" x14ac:dyDescent="0.25">
      <c r="A852" s="12" t="s">
        <v>837</v>
      </c>
      <c r="B852" s="12" t="s">
        <v>8</v>
      </c>
      <c r="C852" s="5" t="s">
        <v>1354</v>
      </c>
      <c r="D852" s="2" t="s">
        <v>940</v>
      </c>
      <c r="E852" s="2" t="s">
        <v>10</v>
      </c>
      <c r="F852" s="2" t="s">
        <v>11</v>
      </c>
      <c r="G852" s="2" t="s">
        <v>12</v>
      </c>
      <c r="H852" s="2" t="s">
        <v>13</v>
      </c>
      <c r="I852" s="18">
        <v>2600</v>
      </c>
      <c r="J852" s="18">
        <v>114108.79999999999</v>
      </c>
      <c r="K852" s="18">
        <v>109720</v>
      </c>
      <c r="L852" s="18">
        <v>4388.7999999999993</v>
      </c>
      <c r="M852" s="18"/>
      <c r="N852" s="18"/>
      <c r="O852" s="18"/>
      <c r="P852" s="18"/>
      <c r="Q852" s="18"/>
      <c r="R852" s="18"/>
      <c r="S852" s="18">
        <v>4388.7999999999993</v>
      </c>
      <c r="T852" s="18"/>
      <c r="U852" s="18"/>
      <c r="V852" s="18"/>
      <c r="W852" s="18"/>
      <c r="X852" s="18"/>
      <c r="Y852" s="18"/>
      <c r="Z852" s="18"/>
      <c r="AA852" s="18"/>
      <c r="AB852" s="14">
        <f t="shared" si="442"/>
        <v>0</v>
      </c>
      <c r="AC852" s="14">
        <f t="shared" si="443"/>
        <v>0</v>
      </c>
      <c r="AD852" s="14">
        <f t="shared" si="444"/>
        <v>0</v>
      </c>
      <c r="AE852" s="14">
        <f t="shared" si="445"/>
        <v>0</v>
      </c>
      <c r="AF852" s="14">
        <f t="shared" si="446"/>
        <v>0</v>
      </c>
      <c r="AG852" s="14">
        <f t="shared" si="447"/>
        <v>0</v>
      </c>
      <c r="AH852" s="14">
        <f t="shared" si="448"/>
        <v>0.04</v>
      </c>
      <c r="AI852" s="14">
        <f t="shared" si="449"/>
        <v>0</v>
      </c>
      <c r="AJ852" s="14">
        <f t="shared" si="450"/>
        <v>0</v>
      </c>
      <c r="AK852" s="14">
        <f t="shared" si="451"/>
        <v>0</v>
      </c>
      <c r="AL852" s="14">
        <f t="shared" si="452"/>
        <v>0</v>
      </c>
      <c r="AM852" s="14">
        <f t="shared" si="453"/>
        <v>0</v>
      </c>
      <c r="AN852" s="14">
        <f t="shared" si="454"/>
        <v>0</v>
      </c>
      <c r="AO852" s="14">
        <f t="shared" si="455"/>
        <v>0</v>
      </c>
      <c r="AP852" s="14">
        <f t="shared" si="456"/>
        <v>0</v>
      </c>
      <c r="AQ852" s="43">
        <f t="shared" si="460"/>
        <v>0.04</v>
      </c>
      <c r="AR852" s="27">
        <f t="shared" si="461"/>
        <v>0</v>
      </c>
      <c r="AS852" s="46">
        <f t="shared" si="439"/>
        <v>4388.8</v>
      </c>
      <c r="AT852" s="27">
        <f t="shared" si="462"/>
        <v>0</v>
      </c>
      <c r="AU852" s="30">
        <f t="shared" si="440"/>
        <v>6583.2</v>
      </c>
      <c r="AV852" s="30">
        <f t="shared" si="441"/>
        <v>6583.2</v>
      </c>
      <c r="AW852" s="30"/>
      <c r="AX852" s="36">
        <f t="shared" si="457"/>
        <v>6583.2</v>
      </c>
      <c r="AY852" s="36">
        <f t="shared" si="458"/>
        <v>2194.3999999999996</v>
      </c>
      <c r="AZ852" s="36">
        <f t="shared" si="459"/>
        <v>0</v>
      </c>
    </row>
    <row r="853" spans="1:52" x14ac:dyDescent="0.25">
      <c r="A853" s="12" t="s">
        <v>837</v>
      </c>
      <c r="B853" s="12" t="s">
        <v>8</v>
      </c>
      <c r="C853" s="5" t="s">
        <v>1354</v>
      </c>
      <c r="D853" s="2" t="s">
        <v>941</v>
      </c>
      <c r="E853" s="2" t="s">
        <v>10</v>
      </c>
      <c r="F853" s="2" t="s">
        <v>11</v>
      </c>
      <c r="G853" s="2" t="s">
        <v>12</v>
      </c>
      <c r="H853" s="2" t="s">
        <v>13</v>
      </c>
      <c r="I853" s="18">
        <v>5838</v>
      </c>
      <c r="J853" s="18">
        <v>168788.25000000003</v>
      </c>
      <c r="K853" s="18">
        <v>162296.4</v>
      </c>
      <c r="L853" s="18">
        <v>6491.85</v>
      </c>
      <c r="M853" s="18"/>
      <c r="N853" s="18"/>
      <c r="O853" s="18"/>
      <c r="P853" s="18"/>
      <c r="Q853" s="18"/>
      <c r="R853" s="18"/>
      <c r="S853" s="18">
        <v>6491.85</v>
      </c>
      <c r="T853" s="18"/>
      <c r="U853" s="18"/>
      <c r="V853" s="18"/>
      <c r="W853" s="18"/>
      <c r="X853" s="18"/>
      <c r="Y853" s="18"/>
      <c r="Z853" s="18"/>
      <c r="AA853" s="18"/>
      <c r="AB853" s="14">
        <f t="shared" si="442"/>
        <v>0</v>
      </c>
      <c r="AC853" s="14">
        <f t="shared" si="443"/>
        <v>0</v>
      </c>
      <c r="AD853" s="14">
        <f t="shared" si="444"/>
        <v>0</v>
      </c>
      <c r="AE853" s="14">
        <f t="shared" si="445"/>
        <v>0</v>
      </c>
      <c r="AF853" s="14">
        <f t="shared" si="446"/>
        <v>0</v>
      </c>
      <c r="AG853" s="14">
        <f t="shared" si="447"/>
        <v>0</v>
      </c>
      <c r="AH853" s="14">
        <f t="shared" si="448"/>
        <v>0.04</v>
      </c>
      <c r="AI853" s="14">
        <f t="shared" si="449"/>
        <v>0</v>
      </c>
      <c r="AJ853" s="14">
        <f t="shared" si="450"/>
        <v>0</v>
      </c>
      <c r="AK853" s="14">
        <f t="shared" si="451"/>
        <v>0</v>
      </c>
      <c r="AL853" s="14">
        <f t="shared" si="452"/>
        <v>0</v>
      </c>
      <c r="AM853" s="14">
        <f t="shared" si="453"/>
        <v>0</v>
      </c>
      <c r="AN853" s="14">
        <f t="shared" si="454"/>
        <v>0</v>
      </c>
      <c r="AO853" s="14">
        <f t="shared" si="455"/>
        <v>0</v>
      </c>
      <c r="AP853" s="14">
        <f t="shared" si="456"/>
        <v>0</v>
      </c>
      <c r="AQ853" s="43">
        <f t="shared" si="460"/>
        <v>0.04</v>
      </c>
      <c r="AR853" s="27">
        <f t="shared" si="461"/>
        <v>0</v>
      </c>
      <c r="AS853" s="46">
        <f t="shared" si="439"/>
        <v>6491.8559999999998</v>
      </c>
      <c r="AT853" s="27">
        <f t="shared" si="462"/>
        <v>0</v>
      </c>
      <c r="AU853" s="30">
        <f t="shared" si="440"/>
        <v>9737.7839999999997</v>
      </c>
      <c r="AV853" s="30">
        <f t="shared" si="441"/>
        <v>9737.7839999999997</v>
      </c>
      <c r="AW853" s="30"/>
      <c r="AX853" s="36">
        <f t="shared" si="457"/>
        <v>9737.7839999999997</v>
      </c>
      <c r="AY853" s="36">
        <f t="shared" si="458"/>
        <v>3245.9279999999999</v>
      </c>
      <c r="AZ853" s="36">
        <f t="shared" si="459"/>
        <v>0</v>
      </c>
    </row>
    <row r="854" spans="1:52" x14ac:dyDescent="0.25">
      <c r="A854" s="12" t="s">
        <v>837</v>
      </c>
      <c r="B854" s="12" t="s">
        <v>8</v>
      </c>
      <c r="C854" s="5" t="s">
        <v>1354</v>
      </c>
      <c r="D854" s="2" t="s">
        <v>941</v>
      </c>
      <c r="E854" s="2" t="s">
        <v>216</v>
      </c>
      <c r="F854" s="2" t="s">
        <v>11</v>
      </c>
      <c r="G854" s="2" t="s">
        <v>12</v>
      </c>
      <c r="H854" s="2" t="s">
        <v>13</v>
      </c>
      <c r="I854" s="18">
        <v>2040</v>
      </c>
      <c r="J854" s="18">
        <v>58980</v>
      </c>
      <c r="K854" s="18">
        <v>56711.54</v>
      </c>
      <c r="L854" s="18">
        <v>2268.46</v>
      </c>
      <c r="M854" s="18"/>
      <c r="N854" s="18"/>
      <c r="O854" s="18"/>
      <c r="P854" s="18"/>
      <c r="Q854" s="18"/>
      <c r="R854" s="18"/>
      <c r="S854" s="18">
        <v>2268.46</v>
      </c>
      <c r="T854" s="18"/>
      <c r="U854" s="18"/>
      <c r="V854" s="18"/>
      <c r="W854" s="18"/>
      <c r="X854" s="18"/>
      <c r="Y854" s="18"/>
      <c r="Z854" s="18"/>
      <c r="AA854" s="18"/>
      <c r="AB854" s="14">
        <f t="shared" si="442"/>
        <v>0</v>
      </c>
      <c r="AC854" s="14">
        <f t="shared" si="443"/>
        <v>0</v>
      </c>
      <c r="AD854" s="14">
        <f t="shared" si="444"/>
        <v>0</v>
      </c>
      <c r="AE854" s="14">
        <f t="shared" si="445"/>
        <v>0</v>
      </c>
      <c r="AF854" s="14">
        <f t="shared" si="446"/>
        <v>0</v>
      </c>
      <c r="AG854" s="14">
        <f t="shared" si="447"/>
        <v>0</v>
      </c>
      <c r="AH854" s="14">
        <f t="shared" si="448"/>
        <v>0.04</v>
      </c>
      <c r="AI854" s="14">
        <f t="shared" si="449"/>
        <v>0</v>
      </c>
      <c r="AJ854" s="14">
        <f t="shared" si="450"/>
        <v>0</v>
      </c>
      <c r="AK854" s="14">
        <f t="shared" si="451"/>
        <v>0</v>
      </c>
      <c r="AL854" s="14">
        <f t="shared" si="452"/>
        <v>0</v>
      </c>
      <c r="AM854" s="14">
        <f t="shared" si="453"/>
        <v>0</v>
      </c>
      <c r="AN854" s="14">
        <f t="shared" si="454"/>
        <v>0</v>
      </c>
      <c r="AO854" s="14">
        <f t="shared" si="455"/>
        <v>0</v>
      </c>
      <c r="AP854" s="14">
        <f t="shared" si="456"/>
        <v>0</v>
      </c>
      <c r="AQ854" s="43">
        <f t="shared" si="460"/>
        <v>0.04</v>
      </c>
      <c r="AR854" s="27">
        <f t="shared" si="461"/>
        <v>0</v>
      </c>
      <c r="AS854" s="46">
        <f t="shared" si="439"/>
        <v>2268.4616000000001</v>
      </c>
      <c r="AT854" s="27">
        <f t="shared" si="462"/>
        <v>0</v>
      </c>
      <c r="AU854" s="30">
        <f t="shared" si="440"/>
        <v>3402.6923999999999</v>
      </c>
      <c r="AV854" s="30">
        <f t="shared" si="441"/>
        <v>3402.6923999999999</v>
      </c>
      <c r="AW854" s="30"/>
      <c r="AX854" s="36">
        <f t="shared" si="457"/>
        <v>3402.6923999999999</v>
      </c>
      <c r="AY854" s="36">
        <f t="shared" si="458"/>
        <v>1134.2307999999998</v>
      </c>
      <c r="AZ854" s="36">
        <f t="shared" si="459"/>
        <v>0</v>
      </c>
    </row>
    <row r="855" spans="1:52" x14ac:dyDescent="0.25">
      <c r="A855" s="12" t="s">
        <v>837</v>
      </c>
      <c r="B855" s="12" t="s">
        <v>8</v>
      </c>
      <c r="C855" s="5" t="s">
        <v>1354</v>
      </c>
      <c r="D855" s="2" t="s">
        <v>942</v>
      </c>
      <c r="E855" s="2" t="s">
        <v>10</v>
      </c>
      <c r="F855" s="2" t="s">
        <v>11</v>
      </c>
      <c r="G855" s="2" t="s">
        <v>12</v>
      </c>
      <c r="H855" s="2" t="s">
        <v>13</v>
      </c>
      <c r="I855" s="18">
        <v>22979</v>
      </c>
      <c r="J855" s="18">
        <v>344133.51000000007</v>
      </c>
      <c r="K855" s="18">
        <v>330897.59999999998</v>
      </c>
      <c r="L855" s="18">
        <v>13235.91</v>
      </c>
      <c r="M855" s="18"/>
      <c r="N855" s="18"/>
      <c r="O855" s="18"/>
      <c r="P855" s="18"/>
      <c r="Q855" s="18"/>
      <c r="R855" s="18"/>
      <c r="S855" s="18">
        <v>13235.91</v>
      </c>
      <c r="T855" s="18"/>
      <c r="U855" s="18"/>
      <c r="V855" s="18"/>
      <c r="W855" s="18"/>
      <c r="X855" s="18"/>
      <c r="Y855" s="18"/>
      <c r="Z855" s="18"/>
      <c r="AA855" s="18"/>
      <c r="AB855" s="14">
        <f t="shared" si="442"/>
        <v>0</v>
      </c>
      <c r="AC855" s="14">
        <f t="shared" si="443"/>
        <v>0</v>
      </c>
      <c r="AD855" s="14">
        <f t="shared" si="444"/>
        <v>0</v>
      </c>
      <c r="AE855" s="14">
        <f t="shared" si="445"/>
        <v>0</v>
      </c>
      <c r="AF855" s="14">
        <f t="shared" si="446"/>
        <v>0</v>
      </c>
      <c r="AG855" s="14">
        <f t="shared" si="447"/>
        <v>0</v>
      </c>
      <c r="AH855" s="14">
        <f t="shared" si="448"/>
        <v>0.04</v>
      </c>
      <c r="AI855" s="14">
        <f t="shared" si="449"/>
        <v>0</v>
      </c>
      <c r="AJ855" s="14">
        <f t="shared" si="450"/>
        <v>0</v>
      </c>
      <c r="AK855" s="14">
        <f t="shared" si="451"/>
        <v>0</v>
      </c>
      <c r="AL855" s="14">
        <f t="shared" si="452"/>
        <v>0</v>
      </c>
      <c r="AM855" s="14">
        <f t="shared" si="453"/>
        <v>0</v>
      </c>
      <c r="AN855" s="14">
        <f t="shared" si="454"/>
        <v>0</v>
      </c>
      <c r="AO855" s="14">
        <f t="shared" si="455"/>
        <v>0</v>
      </c>
      <c r="AP855" s="14">
        <f t="shared" si="456"/>
        <v>0</v>
      </c>
      <c r="AQ855" s="43">
        <f t="shared" si="460"/>
        <v>0.04</v>
      </c>
      <c r="AR855" s="27">
        <f t="shared" si="461"/>
        <v>0</v>
      </c>
      <c r="AS855" s="46">
        <f t="shared" si="439"/>
        <v>13235.903999999999</v>
      </c>
      <c r="AT855" s="27">
        <f t="shared" si="462"/>
        <v>0</v>
      </c>
      <c r="AU855" s="30">
        <f t="shared" si="440"/>
        <v>19853.855999999996</v>
      </c>
      <c r="AV855" s="30">
        <f t="shared" si="441"/>
        <v>19853.855999999996</v>
      </c>
      <c r="AW855" s="30"/>
      <c r="AX855" s="36">
        <f t="shared" si="457"/>
        <v>19853.855999999996</v>
      </c>
      <c r="AY855" s="36">
        <f t="shared" si="458"/>
        <v>6617.9519999999975</v>
      </c>
      <c r="AZ855" s="36">
        <f t="shared" si="459"/>
        <v>0</v>
      </c>
    </row>
    <row r="856" spans="1:52" x14ac:dyDescent="0.25">
      <c r="A856" s="12" t="s">
        <v>837</v>
      </c>
      <c r="B856" s="12" t="s">
        <v>8</v>
      </c>
      <c r="C856" s="5" t="s">
        <v>1354</v>
      </c>
      <c r="D856" s="2" t="s">
        <v>942</v>
      </c>
      <c r="E856" s="2" t="s">
        <v>216</v>
      </c>
      <c r="F856" s="2" t="s">
        <v>11</v>
      </c>
      <c r="G856" s="2" t="s">
        <v>12</v>
      </c>
      <c r="H856" s="2" t="s">
        <v>13</v>
      </c>
      <c r="I856" s="18">
        <v>13278</v>
      </c>
      <c r="J856" s="18">
        <v>198447.99</v>
      </c>
      <c r="K856" s="18">
        <v>190815.37999999998</v>
      </c>
      <c r="L856" s="18">
        <v>7632.61</v>
      </c>
      <c r="M856" s="18"/>
      <c r="N856" s="18"/>
      <c r="O856" s="18"/>
      <c r="P856" s="18"/>
      <c r="Q856" s="18"/>
      <c r="R856" s="18"/>
      <c r="S856" s="18">
        <v>7632.61</v>
      </c>
      <c r="T856" s="18"/>
      <c r="U856" s="18"/>
      <c r="V856" s="18"/>
      <c r="W856" s="18"/>
      <c r="X856" s="18"/>
      <c r="Y856" s="18"/>
      <c r="Z856" s="18"/>
      <c r="AA856" s="18"/>
      <c r="AB856" s="14">
        <f t="shared" si="442"/>
        <v>0</v>
      </c>
      <c r="AC856" s="14">
        <f t="shared" si="443"/>
        <v>0</v>
      </c>
      <c r="AD856" s="14">
        <f t="shared" si="444"/>
        <v>0</v>
      </c>
      <c r="AE856" s="14">
        <f t="shared" si="445"/>
        <v>0</v>
      </c>
      <c r="AF856" s="14">
        <f t="shared" si="446"/>
        <v>0</v>
      </c>
      <c r="AG856" s="14">
        <f t="shared" si="447"/>
        <v>0</v>
      </c>
      <c r="AH856" s="14">
        <f t="shared" si="448"/>
        <v>0.04</v>
      </c>
      <c r="AI856" s="14">
        <f t="shared" si="449"/>
        <v>0</v>
      </c>
      <c r="AJ856" s="14">
        <f t="shared" si="450"/>
        <v>0</v>
      </c>
      <c r="AK856" s="14">
        <f t="shared" si="451"/>
        <v>0</v>
      </c>
      <c r="AL856" s="14">
        <f t="shared" si="452"/>
        <v>0</v>
      </c>
      <c r="AM856" s="14">
        <f t="shared" si="453"/>
        <v>0</v>
      </c>
      <c r="AN856" s="14">
        <f t="shared" si="454"/>
        <v>0</v>
      </c>
      <c r="AO856" s="14">
        <f t="shared" si="455"/>
        <v>0</v>
      </c>
      <c r="AP856" s="14">
        <f t="shared" si="456"/>
        <v>0</v>
      </c>
      <c r="AQ856" s="43">
        <f t="shared" si="460"/>
        <v>0.04</v>
      </c>
      <c r="AR856" s="27">
        <f t="shared" si="461"/>
        <v>0</v>
      </c>
      <c r="AS856" s="46">
        <f t="shared" si="439"/>
        <v>7632.6151999999993</v>
      </c>
      <c r="AT856" s="27">
        <f t="shared" si="462"/>
        <v>0</v>
      </c>
      <c r="AU856" s="30">
        <f t="shared" si="440"/>
        <v>11448.922799999998</v>
      </c>
      <c r="AV856" s="30">
        <f t="shared" si="441"/>
        <v>11448.922799999998</v>
      </c>
      <c r="AW856" s="30"/>
      <c r="AX856" s="36">
        <f t="shared" si="457"/>
        <v>11448.922799999998</v>
      </c>
      <c r="AY856" s="36">
        <f t="shared" si="458"/>
        <v>3816.3075999999992</v>
      </c>
      <c r="AZ856" s="36">
        <f t="shared" si="459"/>
        <v>0</v>
      </c>
    </row>
    <row r="857" spans="1:52" x14ac:dyDescent="0.25">
      <c r="A857" s="12" t="s">
        <v>837</v>
      </c>
      <c r="B857" s="12" t="s">
        <v>8</v>
      </c>
      <c r="C857" s="5" t="s">
        <v>1354</v>
      </c>
      <c r="D857" s="2" t="s">
        <v>943</v>
      </c>
      <c r="E857" s="2" t="s">
        <v>216</v>
      </c>
      <c r="F857" s="2" t="s">
        <v>11</v>
      </c>
      <c r="G857" s="2" t="s">
        <v>12</v>
      </c>
      <c r="H857" s="2" t="s">
        <v>13</v>
      </c>
      <c r="I857" s="18">
        <v>2708</v>
      </c>
      <c r="J857" s="18">
        <v>62803.880000000005</v>
      </c>
      <c r="K857" s="18">
        <v>60388.35</v>
      </c>
      <c r="L857" s="18">
        <v>2415.5299999999997</v>
      </c>
      <c r="M857" s="18"/>
      <c r="N857" s="18"/>
      <c r="O857" s="18"/>
      <c r="P857" s="18"/>
      <c r="Q857" s="18"/>
      <c r="R857" s="18"/>
      <c r="S857" s="18">
        <v>2415.5299999999997</v>
      </c>
      <c r="T857" s="18"/>
      <c r="U857" s="18"/>
      <c r="V857" s="18"/>
      <c r="W857" s="18"/>
      <c r="X857" s="18"/>
      <c r="Y857" s="18"/>
      <c r="Z857" s="18"/>
      <c r="AA857" s="18"/>
      <c r="AB857" s="14">
        <f t="shared" si="442"/>
        <v>0</v>
      </c>
      <c r="AC857" s="14">
        <f t="shared" si="443"/>
        <v>0</v>
      </c>
      <c r="AD857" s="14">
        <f t="shared" si="444"/>
        <v>0</v>
      </c>
      <c r="AE857" s="14">
        <f t="shared" si="445"/>
        <v>0</v>
      </c>
      <c r="AF857" s="14">
        <f t="shared" si="446"/>
        <v>0</v>
      </c>
      <c r="AG857" s="14">
        <f t="shared" si="447"/>
        <v>0</v>
      </c>
      <c r="AH857" s="14">
        <f t="shared" si="448"/>
        <v>0.04</v>
      </c>
      <c r="AI857" s="14">
        <f t="shared" si="449"/>
        <v>0</v>
      </c>
      <c r="AJ857" s="14">
        <f t="shared" si="450"/>
        <v>0</v>
      </c>
      <c r="AK857" s="14">
        <f t="shared" si="451"/>
        <v>0</v>
      </c>
      <c r="AL857" s="14">
        <f t="shared" si="452"/>
        <v>0</v>
      </c>
      <c r="AM857" s="14">
        <f t="shared" si="453"/>
        <v>0</v>
      </c>
      <c r="AN857" s="14">
        <f t="shared" si="454"/>
        <v>0</v>
      </c>
      <c r="AO857" s="14">
        <f t="shared" si="455"/>
        <v>0</v>
      </c>
      <c r="AP857" s="14">
        <f t="shared" si="456"/>
        <v>0</v>
      </c>
      <c r="AQ857" s="43">
        <f t="shared" si="460"/>
        <v>0.04</v>
      </c>
      <c r="AR857" s="27">
        <f t="shared" si="461"/>
        <v>0</v>
      </c>
      <c r="AS857" s="46">
        <f t="shared" si="439"/>
        <v>2415.5340000000001</v>
      </c>
      <c r="AT857" s="27">
        <f t="shared" si="462"/>
        <v>0</v>
      </c>
      <c r="AU857" s="30">
        <f t="shared" si="440"/>
        <v>3623.3009999999999</v>
      </c>
      <c r="AV857" s="30">
        <f t="shared" si="441"/>
        <v>3623.3009999999999</v>
      </c>
      <c r="AW857" s="30"/>
      <c r="AX857" s="36">
        <f t="shared" si="457"/>
        <v>3623.3009999999999</v>
      </c>
      <c r="AY857" s="36">
        <f t="shared" si="458"/>
        <v>1207.7669999999998</v>
      </c>
      <c r="AZ857" s="36">
        <f t="shared" si="459"/>
        <v>0</v>
      </c>
    </row>
    <row r="858" spans="1:52" x14ac:dyDescent="0.25">
      <c r="A858" s="12" t="s">
        <v>837</v>
      </c>
      <c r="B858" s="12" t="s">
        <v>8</v>
      </c>
      <c r="C858" s="5" t="s">
        <v>1354</v>
      </c>
      <c r="D858" s="2" t="s">
        <v>944</v>
      </c>
      <c r="E858" s="2" t="s">
        <v>216</v>
      </c>
      <c r="F858" s="2" t="s">
        <v>11</v>
      </c>
      <c r="G858" s="2" t="s">
        <v>12</v>
      </c>
      <c r="H858" s="2" t="s">
        <v>13</v>
      </c>
      <c r="I858" s="18">
        <v>16840</v>
      </c>
      <c r="J858" s="18">
        <v>248342.64</v>
      </c>
      <c r="K858" s="18">
        <v>238790.99000000002</v>
      </c>
      <c r="L858" s="18">
        <v>9551.65</v>
      </c>
      <c r="M858" s="18"/>
      <c r="N858" s="18"/>
      <c r="O858" s="18"/>
      <c r="P858" s="18"/>
      <c r="Q858" s="18"/>
      <c r="R858" s="18"/>
      <c r="S858" s="18">
        <v>9551.65</v>
      </c>
      <c r="T858" s="18"/>
      <c r="U858" s="18"/>
      <c r="V858" s="18"/>
      <c r="W858" s="18"/>
      <c r="X858" s="18"/>
      <c r="Y858" s="18"/>
      <c r="Z858" s="18"/>
      <c r="AA858" s="18"/>
      <c r="AB858" s="14">
        <f t="shared" si="442"/>
        <v>0</v>
      </c>
      <c r="AC858" s="14">
        <f t="shared" si="443"/>
        <v>0</v>
      </c>
      <c r="AD858" s="14">
        <f t="shared" si="444"/>
        <v>0</v>
      </c>
      <c r="AE858" s="14">
        <f t="shared" si="445"/>
        <v>0</v>
      </c>
      <c r="AF858" s="14">
        <f t="shared" si="446"/>
        <v>0</v>
      </c>
      <c r="AG858" s="14">
        <f t="shared" si="447"/>
        <v>0</v>
      </c>
      <c r="AH858" s="14">
        <f t="shared" si="448"/>
        <v>0.04</v>
      </c>
      <c r="AI858" s="14">
        <f t="shared" si="449"/>
        <v>0</v>
      </c>
      <c r="AJ858" s="14">
        <f t="shared" si="450"/>
        <v>0</v>
      </c>
      <c r="AK858" s="14">
        <f t="shared" si="451"/>
        <v>0</v>
      </c>
      <c r="AL858" s="14">
        <f t="shared" si="452"/>
        <v>0</v>
      </c>
      <c r="AM858" s="14">
        <f t="shared" si="453"/>
        <v>0</v>
      </c>
      <c r="AN858" s="14">
        <f t="shared" si="454"/>
        <v>0</v>
      </c>
      <c r="AO858" s="14">
        <f t="shared" si="455"/>
        <v>0</v>
      </c>
      <c r="AP858" s="14">
        <f t="shared" si="456"/>
        <v>0</v>
      </c>
      <c r="AQ858" s="43">
        <f t="shared" si="460"/>
        <v>0.04</v>
      </c>
      <c r="AR858" s="27">
        <f t="shared" si="461"/>
        <v>0</v>
      </c>
      <c r="AS858" s="46">
        <f t="shared" si="439"/>
        <v>9551.6396000000004</v>
      </c>
      <c r="AT858" s="27">
        <f t="shared" si="462"/>
        <v>0</v>
      </c>
      <c r="AU858" s="30">
        <f t="shared" si="440"/>
        <v>14327.459400000002</v>
      </c>
      <c r="AV858" s="30">
        <f t="shared" si="441"/>
        <v>14327.459400000002</v>
      </c>
      <c r="AW858" s="30"/>
      <c r="AX858" s="36">
        <f t="shared" si="457"/>
        <v>14327.459400000002</v>
      </c>
      <c r="AY858" s="36">
        <f t="shared" si="458"/>
        <v>4775.8198000000011</v>
      </c>
      <c r="AZ858" s="36">
        <f t="shared" si="459"/>
        <v>0</v>
      </c>
    </row>
    <row r="859" spans="1:52" x14ac:dyDescent="0.25">
      <c r="A859" s="12" t="s">
        <v>837</v>
      </c>
      <c r="B859" s="12" t="s">
        <v>8</v>
      </c>
      <c r="C859" s="5" t="s">
        <v>1354</v>
      </c>
      <c r="D859" s="2" t="s">
        <v>945</v>
      </c>
      <c r="E859" s="2" t="s">
        <v>216</v>
      </c>
      <c r="F859" s="2" t="s">
        <v>11</v>
      </c>
      <c r="G859" s="2" t="s">
        <v>12</v>
      </c>
      <c r="H859" s="2" t="s">
        <v>13</v>
      </c>
      <c r="I859" s="18">
        <v>4117</v>
      </c>
      <c r="J859" s="18">
        <v>101261.73</v>
      </c>
      <c r="K859" s="18">
        <v>97367.039999999994</v>
      </c>
      <c r="L859" s="18">
        <v>3894.69</v>
      </c>
      <c r="M859" s="18"/>
      <c r="N859" s="18"/>
      <c r="O859" s="18"/>
      <c r="P859" s="18"/>
      <c r="Q859" s="18"/>
      <c r="R859" s="18"/>
      <c r="S859" s="18">
        <v>3894.69</v>
      </c>
      <c r="T859" s="18"/>
      <c r="U859" s="18"/>
      <c r="V859" s="18"/>
      <c r="W859" s="18"/>
      <c r="X859" s="18"/>
      <c r="Y859" s="18"/>
      <c r="Z859" s="18"/>
      <c r="AA859" s="18"/>
      <c r="AB859" s="14">
        <f t="shared" si="442"/>
        <v>0</v>
      </c>
      <c r="AC859" s="14">
        <f t="shared" si="443"/>
        <v>0</v>
      </c>
      <c r="AD859" s="14">
        <f t="shared" si="444"/>
        <v>0</v>
      </c>
      <c r="AE859" s="14">
        <f t="shared" si="445"/>
        <v>0</v>
      </c>
      <c r="AF859" s="14">
        <f t="shared" si="446"/>
        <v>0</v>
      </c>
      <c r="AG859" s="14">
        <f t="shared" si="447"/>
        <v>0</v>
      </c>
      <c r="AH859" s="14">
        <f t="shared" si="448"/>
        <v>0.04</v>
      </c>
      <c r="AI859" s="14">
        <f t="shared" si="449"/>
        <v>0</v>
      </c>
      <c r="AJ859" s="14">
        <f t="shared" si="450"/>
        <v>0</v>
      </c>
      <c r="AK859" s="14">
        <f t="shared" si="451"/>
        <v>0</v>
      </c>
      <c r="AL859" s="14">
        <f t="shared" si="452"/>
        <v>0</v>
      </c>
      <c r="AM859" s="14">
        <f t="shared" si="453"/>
        <v>0</v>
      </c>
      <c r="AN859" s="14">
        <f t="shared" si="454"/>
        <v>0</v>
      </c>
      <c r="AO859" s="14">
        <f t="shared" si="455"/>
        <v>0</v>
      </c>
      <c r="AP859" s="14">
        <f t="shared" si="456"/>
        <v>0</v>
      </c>
      <c r="AQ859" s="43">
        <f t="shared" si="460"/>
        <v>0.04</v>
      </c>
      <c r="AR859" s="27">
        <f t="shared" si="461"/>
        <v>0</v>
      </c>
      <c r="AS859" s="46">
        <f t="shared" si="439"/>
        <v>3894.6815999999999</v>
      </c>
      <c r="AT859" s="27">
        <f t="shared" si="462"/>
        <v>0</v>
      </c>
      <c r="AU859" s="30">
        <f t="shared" si="440"/>
        <v>5842.0223999999998</v>
      </c>
      <c r="AV859" s="30">
        <f t="shared" si="441"/>
        <v>5842.0223999999998</v>
      </c>
      <c r="AW859" s="30"/>
      <c r="AX859" s="36">
        <f t="shared" si="457"/>
        <v>5842.0223999999998</v>
      </c>
      <c r="AY859" s="36">
        <f t="shared" si="458"/>
        <v>1947.3407999999999</v>
      </c>
      <c r="AZ859" s="36">
        <f t="shared" si="459"/>
        <v>0</v>
      </c>
    </row>
    <row r="860" spans="1:52" x14ac:dyDescent="0.25">
      <c r="A860" s="12" t="s">
        <v>837</v>
      </c>
      <c r="B860" s="12" t="s">
        <v>8</v>
      </c>
      <c r="C860" s="5" t="s">
        <v>1354</v>
      </c>
      <c r="D860" s="2" t="s">
        <v>946</v>
      </c>
      <c r="E860" s="2" t="s">
        <v>216</v>
      </c>
      <c r="F860" s="2" t="s">
        <v>11</v>
      </c>
      <c r="G860" s="2" t="s">
        <v>12</v>
      </c>
      <c r="H860" s="2" t="s">
        <v>13</v>
      </c>
      <c r="I860" s="18">
        <v>230</v>
      </c>
      <c r="J860" s="18">
        <v>5501.6</v>
      </c>
      <c r="K860" s="18">
        <v>5290</v>
      </c>
      <c r="L860" s="18">
        <v>211.6</v>
      </c>
      <c r="M860" s="18"/>
      <c r="N860" s="18"/>
      <c r="O860" s="18"/>
      <c r="P860" s="18"/>
      <c r="Q860" s="18"/>
      <c r="R860" s="18"/>
      <c r="S860" s="18">
        <v>211.6</v>
      </c>
      <c r="T860" s="18"/>
      <c r="U860" s="18"/>
      <c r="V860" s="18"/>
      <c r="W860" s="18"/>
      <c r="X860" s="18"/>
      <c r="Y860" s="18"/>
      <c r="Z860" s="18"/>
      <c r="AA860" s="18"/>
      <c r="AB860" s="14">
        <f t="shared" si="442"/>
        <v>0</v>
      </c>
      <c r="AC860" s="14">
        <f t="shared" si="443"/>
        <v>0</v>
      </c>
      <c r="AD860" s="14">
        <f t="shared" si="444"/>
        <v>0</v>
      </c>
      <c r="AE860" s="14">
        <f t="shared" si="445"/>
        <v>0</v>
      </c>
      <c r="AF860" s="14">
        <f t="shared" si="446"/>
        <v>0</v>
      </c>
      <c r="AG860" s="14">
        <f t="shared" si="447"/>
        <v>0</v>
      </c>
      <c r="AH860" s="14">
        <f t="shared" si="448"/>
        <v>0.04</v>
      </c>
      <c r="AI860" s="14">
        <f t="shared" si="449"/>
        <v>0</v>
      </c>
      <c r="AJ860" s="14">
        <f t="shared" si="450"/>
        <v>0</v>
      </c>
      <c r="AK860" s="14">
        <f t="shared" si="451"/>
        <v>0</v>
      </c>
      <c r="AL860" s="14">
        <f t="shared" si="452"/>
        <v>0</v>
      </c>
      <c r="AM860" s="14">
        <f t="shared" si="453"/>
        <v>0</v>
      </c>
      <c r="AN860" s="14">
        <f t="shared" si="454"/>
        <v>0</v>
      </c>
      <c r="AO860" s="14">
        <f t="shared" si="455"/>
        <v>0</v>
      </c>
      <c r="AP860" s="14">
        <f t="shared" si="456"/>
        <v>0</v>
      </c>
      <c r="AQ860" s="43">
        <f t="shared" si="460"/>
        <v>0.04</v>
      </c>
      <c r="AR860" s="27">
        <f t="shared" si="461"/>
        <v>0</v>
      </c>
      <c r="AS860" s="46">
        <f t="shared" si="439"/>
        <v>211.6</v>
      </c>
      <c r="AT860" s="27">
        <f t="shared" si="462"/>
        <v>0</v>
      </c>
      <c r="AU860" s="30">
        <f t="shared" si="440"/>
        <v>317.39999999999998</v>
      </c>
      <c r="AV860" s="30">
        <f t="shared" si="441"/>
        <v>317.39999999999998</v>
      </c>
      <c r="AW860" s="30"/>
      <c r="AX860" s="36">
        <f t="shared" si="457"/>
        <v>317.39999999999998</v>
      </c>
      <c r="AY860" s="36">
        <f t="shared" si="458"/>
        <v>105.79999999999998</v>
      </c>
      <c r="AZ860" s="36">
        <f t="shared" si="459"/>
        <v>0</v>
      </c>
    </row>
    <row r="861" spans="1:52" x14ac:dyDescent="0.25">
      <c r="A861" s="12" t="s">
        <v>837</v>
      </c>
      <c r="B861" s="12" t="s">
        <v>8</v>
      </c>
      <c r="C861" s="5" t="s">
        <v>1354</v>
      </c>
      <c r="D861" s="2" t="s">
        <v>947</v>
      </c>
      <c r="E861" s="2" t="s">
        <v>10</v>
      </c>
      <c r="F861" s="2" t="s">
        <v>11</v>
      </c>
      <c r="G861" s="2" t="s">
        <v>12</v>
      </c>
      <c r="H861" s="2" t="s">
        <v>13</v>
      </c>
      <c r="I861" s="18">
        <v>7408</v>
      </c>
      <c r="J861" s="18">
        <v>112251.93999999999</v>
      </c>
      <c r="K861" s="18">
        <v>107934.56</v>
      </c>
      <c r="L861" s="18">
        <v>4317.3799999999992</v>
      </c>
      <c r="M861" s="18"/>
      <c r="N861" s="18"/>
      <c r="O861" s="18"/>
      <c r="P861" s="18"/>
      <c r="Q861" s="18"/>
      <c r="R861" s="18"/>
      <c r="S861" s="18">
        <v>4317.3799999999992</v>
      </c>
      <c r="T861" s="18"/>
      <c r="U861" s="18"/>
      <c r="V861" s="18"/>
      <c r="W861" s="18"/>
      <c r="X861" s="18"/>
      <c r="Y861" s="18"/>
      <c r="Z861" s="18"/>
      <c r="AA861" s="18"/>
      <c r="AB861" s="14">
        <f t="shared" si="442"/>
        <v>0</v>
      </c>
      <c r="AC861" s="14">
        <f t="shared" si="443"/>
        <v>0</v>
      </c>
      <c r="AD861" s="14">
        <f t="shared" si="444"/>
        <v>0</v>
      </c>
      <c r="AE861" s="14">
        <f t="shared" si="445"/>
        <v>0</v>
      </c>
      <c r="AF861" s="14">
        <f t="shared" si="446"/>
        <v>0</v>
      </c>
      <c r="AG861" s="14">
        <f t="shared" si="447"/>
        <v>0</v>
      </c>
      <c r="AH861" s="14">
        <f t="shared" si="448"/>
        <v>0.04</v>
      </c>
      <c r="AI861" s="14">
        <f t="shared" si="449"/>
        <v>0</v>
      </c>
      <c r="AJ861" s="14">
        <f t="shared" si="450"/>
        <v>0</v>
      </c>
      <c r="AK861" s="14">
        <f t="shared" si="451"/>
        <v>0</v>
      </c>
      <c r="AL861" s="14">
        <f t="shared" si="452"/>
        <v>0</v>
      </c>
      <c r="AM861" s="14">
        <f t="shared" si="453"/>
        <v>0</v>
      </c>
      <c r="AN861" s="14">
        <f t="shared" si="454"/>
        <v>0</v>
      </c>
      <c r="AO861" s="14">
        <f t="shared" si="455"/>
        <v>0</v>
      </c>
      <c r="AP861" s="14">
        <f t="shared" si="456"/>
        <v>0</v>
      </c>
      <c r="AQ861" s="43">
        <f t="shared" si="460"/>
        <v>0.04</v>
      </c>
      <c r="AR861" s="27">
        <f t="shared" si="461"/>
        <v>0</v>
      </c>
      <c r="AS861" s="46">
        <f t="shared" si="439"/>
        <v>4317.3824000000004</v>
      </c>
      <c r="AT861" s="27">
        <f t="shared" si="462"/>
        <v>0</v>
      </c>
      <c r="AU861" s="30">
        <f t="shared" si="440"/>
        <v>6476.0735999999997</v>
      </c>
      <c r="AV861" s="30">
        <f t="shared" si="441"/>
        <v>6476.0735999999997</v>
      </c>
      <c r="AW861" s="30"/>
      <c r="AX861" s="36">
        <f t="shared" si="457"/>
        <v>6476.0735999999997</v>
      </c>
      <c r="AY861" s="36">
        <f t="shared" si="458"/>
        <v>2158.6911999999993</v>
      </c>
      <c r="AZ861" s="36">
        <f t="shared" si="459"/>
        <v>0</v>
      </c>
    </row>
    <row r="862" spans="1:52" x14ac:dyDescent="0.25">
      <c r="A862" s="12" t="s">
        <v>837</v>
      </c>
      <c r="B862" s="12" t="s">
        <v>8</v>
      </c>
      <c r="C862" s="5" t="s">
        <v>1354</v>
      </c>
      <c r="D862" s="2" t="s">
        <v>948</v>
      </c>
      <c r="E862" s="2" t="s">
        <v>10</v>
      </c>
      <c r="F862" s="2" t="s">
        <v>11</v>
      </c>
      <c r="G862" s="2" t="s">
        <v>12</v>
      </c>
      <c r="H862" s="2" t="s">
        <v>13</v>
      </c>
      <c r="I862" s="18">
        <v>1583</v>
      </c>
      <c r="J862" s="18">
        <v>36712.94</v>
      </c>
      <c r="K862" s="18">
        <v>35300.9</v>
      </c>
      <c r="L862" s="18">
        <v>1412.04</v>
      </c>
      <c r="M862" s="18"/>
      <c r="N862" s="18"/>
      <c r="O862" s="18"/>
      <c r="P862" s="18"/>
      <c r="Q862" s="18"/>
      <c r="R862" s="18"/>
      <c r="S862" s="18">
        <v>1412.04</v>
      </c>
      <c r="T862" s="18"/>
      <c r="U862" s="18"/>
      <c r="V862" s="18"/>
      <c r="W862" s="18"/>
      <c r="X862" s="18"/>
      <c r="Y862" s="18"/>
      <c r="Z862" s="18"/>
      <c r="AA862" s="18"/>
      <c r="AB862" s="14">
        <f t="shared" si="442"/>
        <v>0</v>
      </c>
      <c r="AC862" s="14">
        <f t="shared" si="443"/>
        <v>0</v>
      </c>
      <c r="AD862" s="14">
        <f t="shared" si="444"/>
        <v>0</v>
      </c>
      <c r="AE862" s="14">
        <f t="shared" si="445"/>
        <v>0</v>
      </c>
      <c r="AF862" s="14">
        <f t="shared" si="446"/>
        <v>0</v>
      </c>
      <c r="AG862" s="14">
        <f t="shared" si="447"/>
        <v>0</v>
      </c>
      <c r="AH862" s="14">
        <f t="shared" si="448"/>
        <v>0.04</v>
      </c>
      <c r="AI862" s="14">
        <f t="shared" si="449"/>
        <v>0</v>
      </c>
      <c r="AJ862" s="14">
        <f t="shared" si="450"/>
        <v>0</v>
      </c>
      <c r="AK862" s="14">
        <f t="shared" si="451"/>
        <v>0</v>
      </c>
      <c r="AL862" s="14">
        <f t="shared" si="452"/>
        <v>0</v>
      </c>
      <c r="AM862" s="14">
        <f t="shared" si="453"/>
        <v>0</v>
      </c>
      <c r="AN862" s="14">
        <f t="shared" si="454"/>
        <v>0</v>
      </c>
      <c r="AO862" s="14">
        <f t="shared" si="455"/>
        <v>0</v>
      </c>
      <c r="AP862" s="14">
        <f t="shared" si="456"/>
        <v>0</v>
      </c>
      <c r="AQ862" s="43">
        <f t="shared" si="460"/>
        <v>0.04</v>
      </c>
      <c r="AR862" s="27">
        <f t="shared" si="461"/>
        <v>0</v>
      </c>
      <c r="AS862" s="46">
        <f t="shared" si="439"/>
        <v>1412.0360000000001</v>
      </c>
      <c r="AT862" s="27">
        <f t="shared" si="462"/>
        <v>0</v>
      </c>
      <c r="AU862" s="30">
        <f t="shared" si="440"/>
        <v>2118.0540000000001</v>
      </c>
      <c r="AV862" s="30">
        <f t="shared" si="441"/>
        <v>2118.0540000000001</v>
      </c>
      <c r="AW862" s="30"/>
      <c r="AX862" s="36">
        <f t="shared" si="457"/>
        <v>2118.0540000000001</v>
      </c>
      <c r="AY862" s="36">
        <f t="shared" si="458"/>
        <v>706.01800000000003</v>
      </c>
      <c r="AZ862" s="36">
        <f t="shared" si="459"/>
        <v>0</v>
      </c>
    </row>
    <row r="863" spans="1:52" x14ac:dyDescent="0.25">
      <c r="A863" s="12" t="s">
        <v>837</v>
      </c>
      <c r="B863" s="12" t="s">
        <v>8</v>
      </c>
      <c r="C863" s="5" t="s">
        <v>1354</v>
      </c>
      <c r="D863" s="2" t="s">
        <v>949</v>
      </c>
      <c r="E863" s="2" t="s">
        <v>10</v>
      </c>
      <c r="F863" s="2" t="s">
        <v>11</v>
      </c>
      <c r="G863" s="2" t="s">
        <v>12</v>
      </c>
      <c r="H863" s="2" t="s">
        <v>13</v>
      </c>
      <c r="I863" s="18">
        <v>4884</v>
      </c>
      <c r="J863" s="18">
        <v>115829.37000000001</v>
      </c>
      <c r="K863" s="18">
        <v>111374.39</v>
      </c>
      <c r="L863" s="18">
        <v>4454.9800000000005</v>
      </c>
      <c r="M863" s="18"/>
      <c r="N863" s="18"/>
      <c r="O863" s="18"/>
      <c r="P863" s="18"/>
      <c r="Q863" s="18"/>
      <c r="R863" s="18"/>
      <c r="S863" s="18">
        <v>4454.9800000000005</v>
      </c>
      <c r="T863" s="18"/>
      <c r="U863" s="18"/>
      <c r="V863" s="18"/>
      <c r="W863" s="18"/>
      <c r="X863" s="18"/>
      <c r="Y863" s="18"/>
      <c r="Z863" s="18"/>
      <c r="AA863" s="18"/>
      <c r="AB863" s="14">
        <f t="shared" si="442"/>
        <v>0</v>
      </c>
      <c r="AC863" s="14">
        <f t="shared" si="443"/>
        <v>0</v>
      </c>
      <c r="AD863" s="14">
        <f t="shared" si="444"/>
        <v>0</v>
      </c>
      <c r="AE863" s="14">
        <f t="shared" si="445"/>
        <v>0</v>
      </c>
      <c r="AF863" s="14">
        <f t="shared" si="446"/>
        <v>0</v>
      </c>
      <c r="AG863" s="14">
        <f t="shared" si="447"/>
        <v>0</v>
      </c>
      <c r="AH863" s="14">
        <f t="shared" si="448"/>
        <v>0.04</v>
      </c>
      <c r="AI863" s="14">
        <f t="shared" si="449"/>
        <v>0</v>
      </c>
      <c r="AJ863" s="14">
        <f t="shared" si="450"/>
        <v>0</v>
      </c>
      <c r="AK863" s="14">
        <f t="shared" si="451"/>
        <v>0</v>
      </c>
      <c r="AL863" s="14">
        <f t="shared" si="452"/>
        <v>0</v>
      </c>
      <c r="AM863" s="14">
        <f t="shared" si="453"/>
        <v>0</v>
      </c>
      <c r="AN863" s="14">
        <f t="shared" si="454"/>
        <v>0</v>
      </c>
      <c r="AO863" s="14">
        <f t="shared" si="455"/>
        <v>0</v>
      </c>
      <c r="AP863" s="14">
        <f t="shared" si="456"/>
        <v>0</v>
      </c>
      <c r="AQ863" s="43">
        <f t="shared" si="460"/>
        <v>0.04</v>
      </c>
      <c r="AR863" s="27">
        <f t="shared" si="461"/>
        <v>0</v>
      </c>
      <c r="AS863" s="46">
        <f t="shared" si="439"/>
        <v>4454.9755999999998</v>
      </c>
      <c r="AT863" s="27">
        <f t="shared" si="462"/>
        <v>0</v>
      </c>
      <c r="AU863" s="30">
        <f t="shared" si="440"/>
        <v>6682.4633999999996</v>
      </c>
      <c r="AV863" s="30">
        <f t="shared" si="441"/>
        <v>6682.4633999999996</v>
      </c>
      <c r="AW863" s="30"/>
      <c r="AX863" s="36">
        <f t="shared" si="457"/>
        <v>6682.4633999999996</v>
      </c>
      <c r="AY863" s="36">
        <f t="shared" si="458"/>
        <v>2227.4877999999999</v>
      </c>
      <c r="AZ863" s="36">
        <f t="shared" si="459"/>
        <v>0</v>
      </c>
    </row>
    <row r="864" spans="1:52" x14ac:dyDescent="0.25">
      <c r="A864" s="12" t="s">
        <v>837</v>
      </c>
      <c r="B864" s="12" t="s">
        <v>8</v>
      </c>
      <c r="C864" s="5" t="s">
        <v>1354</v>
      </c>
      <c r="D864" s="2" t="s">
        <v>949</v>
      </c>
      <c r="E864" s="2" t="s">
        <v>216</v>
      </c>
      <c r="F864" s="2" t="s">
        <v>11</v>
      </c>
      <c r="G864" s="2" t="s">
        <v>12</v>
      </c>
      <c r="H864" s="2" t="s">
        <v>13</v>
      </c>
      <c r="I864" s="18">
        <v>6178</v>
      </c>
      <c r="J864" s="18">
        <v>147777.60000000001</v>
      </c>
      <c r="K864" s="18">
        <v>142093.85</v>
      </c>
      <c r="L864" s="18">
        <v>5683.75</v>
      </c>
      <c r="M864" s="18"/>
      <c r="N864" s="18"/>
      <c r="O864" s="18"/>
      <c r="P864" s="18"/>
      <c r="Q864" s="18"/>
      <c r="R864" s="18"/>
      <c r="S864" s="18">
        <v>5683.75</v>
      </c>
      <c r="T864" s="18"/>
      <c r="U864" s="18"/>
      <c r="V864" s="18"/>
      <c r="W864" s="18"/>
      <c r="X864" s="18"/>
      <c r="Y864" s="18"/>
      <c r="Z864" s="18"/>
      <c r="AA864" s="18"/>
      <c r="AB864" s="14">
        <f t="shared" si="442"/>
        <v>0</v>
      </c>
      <c r="AC864" s="14">
        <f t="shared" si="443"/>
        <v>0</v>
      </c>
      <c r="AD864" s="14">
        <f t="shared" si="444"/>
        <v>0</v>
      </c>
      <c r="AE864" s="14">
        <f t="shared" si="445"/>
        <v>0</v>
      </c>
      <c r="AF864" s="14">
        <f t="shared" si="446"/>
        <v>0</v>
      </c>
      <c r="AG864" s="14">
        <f t="shared" si="447"/>
        <v>0</v>
      </c>
      <c r="AH864" s="14">
        <f t="shared" si="448"/>
        <v>0.04</v>
      </c>
      <c r="AI864" s="14">
        <f t="shared" si="449"/>
        <v>0</v>
      </c>
      <c r="AJ864" s="14">
        <f t="shared" si="450"/>
        <v>0</v>
      </c>
      <c r="AK864" s="14">
        <f t="shared" si="451"/>
        <v>0</v>
      </c>
      <c r="AL864" s="14">
        <f t="shared" si="452"/>
        <v>0</v>
      </c>
      <c r="AM864" s="14">
        <f t="shared" si="453"/>
        <v>0</v>
      </c>
      <c r="AN864" s="14">
        <f t="shared" si="454"/>
        <v>0</v>
      </c>
      <c r="AO864" s="14">
        <f t="shared" si="455"/>
        <v>0</v>
      </c>
      <c r="AP864" s="14">
        <f t="shared" si="456"/>
        <v>0</v>
      </c>
      <c r="AQ864" s="43">
        <f t="shared" si="460"/>
        <v>0.04</v>
      </c>
      <c r="AR864" s="27">
        <f t="shared" si="461"/>
        <v>0</v>
      </c>
      <c r="AS864" s="46">
        <f t="shared" si="439"/>
        <v>5683.7539999999999</v>
      </c>
      <c r="AT864" s="27">
        <f t="shared" si="462"/>
        <v>0</v>
      </c>
      <c r="AU864" s="30">
        <f t="shared" si="440"/>
        <v>8525.6309999999994</v>
      </c>
      <c r="AV864" s="30">
        <f t="shared" si="441"/>
        <v>8525.6309999999994</v>
      </c>
      <c r="AW864" s="30"/>
      <c r="AX864" s="36">
        <f t="shared" si="457"/>
        <v>8525.6309999999994</v>
      </c>
      <c r="AY864" s="36">
        <f t="shared" si="458"/>
        <v>2841.8769999999995</v>
      </c>
      <c r="AZ864" s="36">
        <f t="shared" si="459"/>
        <v>0</v>
      </c>
    </row>
    <row r="865" spans="1:52" x14ac:dyDescent="0.25">
      <c r="A865" s="12" t="s">
        <v>837</v>
      </c>
      <c r="B865" s="12" t="s">
        <v>8</v>
      </c>
      <c r="C865" s="5" t="s">
        <v>1354</v>
      </c>
      <c r="D865" s="2" t="s">
        <v>950</v>
      </c>
      <c r="E865" s="2" t="s">
        <v>10</v>
      </c>
      <c r="F865" s="2" t="s">
        <v>11</v>
      </c>
      <c r="G865" s="2" t="s">
        <v>12</v>
      </c>
      <c r="H865" s="2" t="s">
        <v>13</v>
      </c>
      <c r="I865" s="18">
        <v>2087</v>
      </c>
      <c r="J865" s="18">
        <v>51331.85</v>
      </c>
      <c r="K865" s="18">
        <v>49357.55</v>
      </c>
      <c r="L865" s="18">
        <v>1974.2999999999997</v>
      </c>
      <c r="M865" s="18"/>
      <c r="N865" s="18"/>
      <c r="O865" s="18"/>
      <c r="P865" s="18"/>
      <c r="Q865" s="18"/>
      <c r="R865" s="18"/>
      <c r="S865" s="18">
        <v>1974.2999999999997</v>
      </c>
      <c r="T865" s="18"/>
      <c r="U865" s="18"/>
      <c r="V865" s="18"/>
      <c r="W865" s="18"/>
      <c r="X865" s="18"/>
      <c r="Y865" s="18"/>
      <c r="Z865" s="18"/>
      <c r="AA865" s="18"/>
      <c r="AB865" s="14">
        <f t="shared" si="442"/>
        <v>0</v>
      </c>
      <c r="AC865" s="14">
        <f t="shared" si="443"/>
        <v>0</v>
      </c>
      <c r="AD865" s="14">
        <f t="shared" si="444"/>
        <v>0</v>
      </c>
      <c r="AE865" s="14">
        <f t="shared" si="445"/>
        <v>0</v>
      </c>
      <c r="AF865" s="14">
        <f t="shared" si="446"/>
        <v>0</v>
      </c>
      <c r="AG865" s="14">
        <f t="shared" si="447"/>
        <v>0</v>
      </c>
      <c r="AH865" s="14">
        <f t="shared" si="448"/>
        <v>0.04</v>
      </c>
      <c r="AI865" s="14">
        <f t="shared" si="449"/>
        <v>0</v>
      </c>
      <c r="AJ865" s="14">
        <f t="shared" si="450"/>
        <v>0</v>
      </c>
      <c r="AK865" s="14">
        <f t="shared" si="451"/>
        <v>0</v>
      </c>
      <c r="AL865" s="14">
        <f t="shared" si="452"/>
        <v>0</v>
      </c>
      <c r="AM865" s="14">
        <f t="shared" si="453"/>
        <v>0</v>
      </c>
      <c r="AN865" s="14">
        <f t="shared" si="454"/>
        <v>0</v>
      </c>
      <c r="AO865" s="14">
        <f t="shared" si="455"/>
        <v>0</v>
      </c>
      <c r="AP865" s="14">
        <f t="shared" si="456"/>
        <v>0</v>
      </c>
      <c r="AQ865" s="43">
        <f t="shared" si="460"/>
        <v>0.04</v>
      </c>
      <c r="AR865" s="27">
        <f t="shared" si="461"/>
        <v>0</v>
      </c>
      <c r="AS865" s="46">
        <f t="shared" si="439"/>
        <v>1974.3020000000001</v>
      </c>
      <c r="AT865" s="27">
        <f t="shared" si="462"/>
        <v>0</v>
      </c>
      <c r="AU865" s="30">
        <f t="shared" si="440"/>
        <v>2961.453</v>
      </c>
      <c r="AV865" s="30">
        <f t="shared" si="441"/>
        <v>2961.453</v>
      </c>
      <c r="AW865" s="30"/>
      <c r="AX865" s="36">
        <f t="shared" si="457"/>
        <v>2961.453</v>
      </c>
      <c r="AY865" s="36">
        <f t="shared" si="458"/>
        <v>987.15099999999984</v>
      </c>
      <c r="AZ865" s="36">
        <f t="shared" si="459"/>
        <v>0</v>
      </c>
    </row>
    <row r="866" spans="1:52" x14ac:dyDescent="0.25">
      <c r="A866" s="12" t="s">
        <v>837</v>
      </c>
      <c r="B866" s="12" t="s">
        <v>8</v>
      </c>
      <c r="C866" s="5" t="s">
        <v>1354</v>
      </c>
      <c r="D866" s="2" t="s">
        <v>951</v>
      </c>
      <c r="E866" s="2" t="s">
        <v>10</v>
      </c>
      <c r="F866" s="2" t="s">
        <v>11</v>
      </c>
      <c r="G866" s="2" t="s">
        <v>12</v>
      </c>
      <c r="H866" s="2" t="s">
        <v>13</v>
      </c>
      <c r="I866" s="18">
        <v>500</v>
      </c>
      <c r="J866" s="18">
        <v>7420.4</v>
      </c>
      <c r="K866" s="18">
        <v>7135</v>
      </c>
      <c r="L866" s="18">
        <v>285.39999999999998</v>
      </c>
      <c r="M866" s="18"/>
      <c r="N866" s="18"/>
      <c r="O866" s="18"/>
      <c r="P866" s="18"/>
      <c r="Q866" s="18"/>
      <c r="R866" s="18"/>
      <c r="S866" s="18">
        <v>285.39999999999998</v>
      </c>
      <c r="T866" s="18"/>
      <c r="U866" s="18"/>
      <c r="V866" s="18"/>
      <c r="W866" s="18"/>
      <c r="X866" s="18"/>
      <c r="Y866" s="18"/>
      <c r="Z866" s="18"/>
      <c r="AA866" s="18"/>
      <c r="AB866" s="14">
        <f t="shared" si="442"/>
        <v>0</v>
      </c>
      <c r="AC866" s="14">
        <f t="shared" si="443"/>
        <v>0</v>
      </c>
      <c r="AD866" s="14">
        <f t="shared" si="444"/>
        <v>0</v>
      </c>
      <c r="AE866" s="14">
        <f t="shared" si="445"/>
        <v>0</v>
      </c>
      <c r="AF866" s="14">
        <f t="shared" si="446"/>
        <v>0</v>
      </c>
      <c r="AG866" s="14">
        <f t="shared" si="447"/>
        <v>0</v>
      </c>
      <c r="AH866" s="14">
        <f t="shared" si="448"/>
        <v>0.04</v>
      </c>
      <c r="AI866" s="14">
        <f t="shared" si="449"/>
        <v>0</v>
      </c>
      <c r="AJ866" s="14">
        <f t="shared" si="450"/>
        <v>0</v>
      </c>
      <c r="AK866" s="14">
        <f t="shared" si="451"/>
        <v>0</v>
      </c>
      <c r="AL866" s="14">
        <f t="shared" si="452"/>
        <v>0</v>
      </c>
      <c r="AM866" s="14">
        <f t="shared" si="453"/>
        <v>0</v>
      </c>
      <c r="AN866" s="14">
        <f t="shared" si="454"/>
        <v>0</v>
      </c>
      <c r="AO866" s="14">
        <f t="shared" si="455"/>
        <v>0</v>
      </c>
      <c r="AP866" s="14">
        <f t="shared" si="456"/>
        <v>0</v>
      </c>
      <c r="AQ866" s="43">
        <f t="shared" si="460"/>
        <v>0.04</v>
      </c>
      <c r="AR866" s="27">
        <f t="shared" si="461"/>
        <v>0</v>
      </c>
      <c r="AS866" s="46">
        <f t="shared" si="439"/>
        <v>285.40000000000003</v>
      </c>
      <c r="AT866" s="27">
        <f t="shared" si="462"/>
        <v>0</v>
      </c>
      <c r="AU866" s="30">
        <f t="shared" si="440"/>
        <v>428.09999999999997</v>
      </c>
      <c r="AV866" s="30">
        <f t="shared" si="441"/>
        <v>428.09999999999997</v>
      </c>
      <c r="AW866" s="30"/>
      <c r="AX866" s="36">
        <f t="shared" si="457"/>
        <v>428.09999999999997</v>
      </c>
      <c r="AY866" s="36">
        <f t="shared" si="458"/>
        <v>142.69999999999993</v>
      </c>
      <c r="AZ866" s="36">
        <f t="shared" si="459"/>
        <v>0</v>
      </c>
    </row>
    <row r="867" spans="1:52" x14ac:dyDescent="0.25">
      <c r="A867" s="12" t="s">
        <v>837</v>
      </c>
      <c r="B867" s="12" t="s">
        <v>8</v>
      </c>
      <c r="C867" s="5" t="s">
        <v>1354</v>
      </c>
      <c r="D867" s="2" t="s">
        <v>952</v>
      </c>
      <c r="E867" s="2" t="s">
        <v>10</v>
      </c>
      <c r="F867" s="2" t="s">
        <v>11</v>
      </c>
      <c r="G867" s="2" t="s">
        <v>12</v>
      </c>
      <c r="H867" s="2" t="s">
        <v>13</v>
      </c>
      <c r="I867" s="18">
        <v>498</v>
      </c>
      <c r="J867" s="18">
        <v>9529.7300000000014</v>
      </c>
      <c r="K867" s="18">
        <v>9163.2000000000007</v>
      </c>
      <c r="L867" s="18">
        <v>366.53</v>
      </c>
      <c r="M867" s="18"/>
      <c r="N867" s="18"/>
      <c r="O867" s="18"/>
      <c r="P867" s="18"/>
      <c r="Q867" s="18"/>
      <c r="R867" s="18"/>
      <c r="S867" s="18">
        <v>366.53</v>
      </c>
      <c r="T867" s="18"/>
      <c r="U867" s="18"/>
      <c r="V867" s="18"/>
      <c r="W867" s="18"/>
      <c r="X867" s="18"/>
      <c r="Y867" s="18"/>
      <c r="Z867" s="18"/>
      <c r="AA867" s="18"/>
      <c r="AB867" s="14">
        <f t="shared" si="442"/>
        <v>0</v>
      </c>
      <c r="AC867" s="14">
        <f t="shared" si="443"/>
        <v>0</v>
      </c>
      <c r="AD867" s="14">
        <f t="shared" si="444"/>
        <v>0</v>
      </c>
      <c r="AE867" s="14">
        <f t="shared" si="445"/>
        <v>0</v>
      </c>
      <c r="AF867" s="14">
        <f t="shared" si="446"/>
        <v>0</v>
      </c>
      <c r="AG867" s="14">
        <f t="shared" si="447"/>
        <v>0</v>
      </c>
      <c r="AH867" s="14">
        <f t="shared" si="448"/>
        <v>0.04</v>
      </c>
      <c r="AI867" s="14">
        <f t="shared" si="449"/>
        <v>0</v>
      </c>
      <c r="AJ867" s="14">
        <f t="shared" si="450"/>
        <v>0</v>
      </c>
      <c r="AK867" s="14">
        <f t="shared" si="451"/>
        <v>0</v>
      </c>
      <c r="AL867" s="14">
        <f t="shared" si="452"/>
        <v>0</v>
      </c>
      <c r="AM867" s="14">
        <f t="shared" si="453"/>
        <v>0</v>
      </c>
      <c r="AN867" s="14">
        <f t="shared" si="454"/>
        <v>0</v>
      </c>
      <c r="AO867" s="14">
        <f t="shared" si="455"/>
        <v>0</v>
      </c>
      <c r="AP867" s="14">
        <f t="shared" si="456"/>
        <v>0</v>
      </c>
      <c r="AQ867" s="43">
        <f t="shared" si="460"/>
        <v>0.04</v>
      </c>
      <c r="AR867" s="27">
        <f t="shared" si="461"/>
        <v>0</v>
      </c>
      <c r="AS867" s="46">
        <f t="shared" si="439"/>
        <v>366.52800000000002</v>
      </c>
      <c r="AT867" s="27">
        <f t="shared" si="462"/>
        <v>0</v>
      </c>
      <c r="AU867" s="30">
        <f t="shared" si="440"/>
        <v>549.79200000000003</v>
      </c>
      <c r="AV867" s="30">
        <f t="shared" si="441"/>
        <v>549.79200000000003</v>
      </c>
      <c r="AW867" s="30"/>
      <c r="AX867" s="36">
        <f t="shared" si="457"/>
        <v>549.79200000000003</v>
      </c>
      <c r="AY867" s="36">
        <f t="shared" si="458"/>
        <v>183.26400000000001</v>
      </c>
      <c r="AZ867" s="36">
        <f t="shared" si="459"/>
        <v>0</v>
      </c>
    </row>
    <row r="868" spans="1:52" x14ac:dyDescent="0.25">
      <c r="A868" s="12" t="s">
        <v>837</v>
      </c>
      <c r="B868" s="12" t="s">
        <v>8</v>
      </c>
      <c r="C868" s="5" t="s">
        <v>1354</v>
      </c>
      <c r="D868" s="2" t="s">
        <v>953</v>
      </c>
      <c r="E868" s="2" t="s">
        <v>10</v>
      </c>
      <c r="F868" s="2" t="s">
        <v>11</v>
      </c>
      <c r="G868" s="2" t="s">
        <v>12</v>
      </c>
      <c r="H868" s="2" t="s">
        <v>13</v>
      </c>
      <c r="I868" s="18">
        <v>1290</v>
      </c>
      <c r="J868" s="18">
        <v>19922.759999999998</v>
      </c>
      <c r="K868" s="18">
        <v>19156.5</v>
      </c>
      <c r="L868" s="18">
        <v>766.26</v>
      </c>
      <c r="M868" s="18"/>
      <c r="N868" s="18"/>
      <c r="O868" s="18"/>
      <c r="P868" s="18"/>
      <c r="Q868" s="18"/>
      <c r="R868" s="18"/>
      <c r="S868" s="18">
        <v>766.26</v>
      </c>
      <c r="T868" s="18"/>
      <c r="U868" s="18"/>
      <c r="V868" s="18"/>
      <c r="W868" s="18"/>
      <c r="X868" s="18"/>
      <c r="Y868" s="18"/>
      <c r="Z868" s="18"/>
      <c r="AA868" s="18"/>
      <c r="AB868" s="14">
        <f t="shared" si="442"/>
        <v>0</v>
      </c>
      <c r="AC868" s="14">
        <f t="shared" si="443"/>
        <v>0</v>
      </c>
      <c r="AD868" s="14">
        <f t="shared" si="444"/>
        <v>0</v>
      </c>
      <c r="AE868" s="14">
        <f t="shared" si="445"/>
        <v>0</v>
      </c>
      <c r="AF868" s="14">
        <f t="shared" si="446"/>
        <v>0</v>
      </c>
      <c r="AG868" s="14">
        <f t="shared" si="447"/>
        <v>0</v>
      </c>
      <c r="AH868" s="14">
        <f t="shared" si="448"/>
        <v>0.04</v>
      </c>
      <c r="AI868" s="14">
        <f t="shared" si="449"/>
        <v>0</v>
      </c>
      <c r="AJ868" s="14">
        <f t="shared" si="450"/>
        <v>0</v>
      </c>
      <c r="AK868" s="14">
        <f t="shared" si="451"/>
        <v>0</v>
      </c>
      <c r="AL868" s="14">
        <f t="shared" si="452"/>
        <v>0</v>
      </c>
      <c r="AM868" s="14">
        <f t="shared" si="453"/>
        <v>0</v>
      </c>
      <c r="AN868" s="14">
        <f t="shared" si="454"/>
        <v>0</v>
      </c>
      <c r="AO868" s="14">
        <f t="shared" si="455"/>
        <v>0</v>
      </c>
      <c r="AP868" s="14">
        <f t="shared" si="456"/>
        <v>0</v>
      </c>
      <c r="AQ868" s="43">
        <f t="shared" si="460"/>
        <v>0.04</v>
      </c>
      <c r="AR868" s="27">
        <f t="shared" si="461"/>
        <v>0</v>
      </c>
      <c r="AS868" s="46">
        <f t="shared" si="439"/>
        <v>766.26</v>
      </c>
      <c r="AT868" s="27">
        <f t="shared" si="462"/>
        <v>0</v>
      </c>
      <c r="AU868" s="30">
        <f t="shared" si="440"/>
        <v>1149.3899999999999</v>
      </c>
      <c r="AV868" s="30">
        <f t="shared" si="441"/>
        <v>1149.3899999999999</v>
      </c>
      <c r="AW868" s="30"/>
      <c r="AX868" s="36">
        <f t="shared" si="457"/>
        <v>1149.3899999999999</v>
      </c>
      <c r="AY868" s="36">
        <f t="shared" si="458"/>
        <v>383.12999999999988</v>
      </c>
      <c r="AZ868" s="36">
        <f t="shared" si="459"/>
        <v>0</v>
      </c>
    </row>
    <row r="869" spans="1:52" x14ac:dyDescent="0.25">
      <c r="A869" s="12" t="s">
        <v>837</v>
      </c>
      <c r="B869" s="12" t="s">
        <v>8</v>
      </c>
      <c r="C869" s="5" t="s">
        <v>1354</v>
      </c>
      <c r="D869" s="2" t="s">
        <v>954</v>
      </c>
      <c r="E869" s="2" t="s">
        <v>10</v>
      </c>
      <c r="F869" s="2" t="s">
        <v>11</v>
      </c>
      <c r="G869" s="2" t="s">
        <v>12</v>
      </c>
      <c r="H869" s="2" t="s">
        <v>13</v>
      </c>
      <c r="I869" s="18">
        <v>500</v>
      </c>
      <c r="J869" s="18">
        <v>6588.4</v>
      </c>
      <c r="K869" s="18">
        <v>6335</v>
      </c>
      <c r="L869" s="18">
        <v>253.4</v>
      </c>
      <c r="M869" s="18"/>
      <c r="N869" s="18"/>
      <c r="O869" s="18"/>
      <c r="P869" s="18"/>
      <c r="Q869" s="18"/>
      <c r="R869" s="18"/>
      <c r="S869" s="18">
        <v>253.4</v>
      </c>
      <c r="T869" s="18"/>
      <c r="U869" s="18"/>
      <c r="V869" s="18"/>
      <c r="W869" s="18"/>
      <c r="X869" s="18"/>
      <c r="Y869" s="18"/>
      <c r="Z869" s="18"/>
      <c r="AA869" s="18"/>
      <c r="AB869" s="14">
        <f t="shared" si="442"/>
        <v>0</v>
      </c>
      <c r="AC869" s="14">
        <f t="shared" si="443"/>
        <v>0</v>
      </c>
      <c r="AD869" s="14">
        <f t="shared" si="444"/>
        <v>0</v>
      </c>
      <c r="AE869" s="14">
        <f t="shared" si="445"/>
        <v>0</v>
      </c>
      <c r="AF869" s="14">
        <f t="shared" si="446"/>
        <v>0</v>
      </c>
      <c r="AG869" s="14">
        <f t="shared" si="447"/>
        <v>0</v>
      </c>
      <c r="AH869" s="14">
        <f t="shared" si="448"/>
        <v>0.04</v>
      </c>
      <c r="AI869" s="14">
        <f t="shared" si="449"/>
        <v>0</v>
      </c>
      <c r="AJ869" s="14">
        <f t="shared" si="450"/>
        <v>0</v>
      </c>
      <c r="AK869" s="14">
        <f t="shared" si="451"/>
        <v>0</v>
      </c>
      <c r="AL869" s="14">
        <f t="shared" si="452"/>
        <v>0</v>
      </c>
      <c r="AM869" s="14">
        <f t="shared" si="453"/>
        <v>0</v>
      </c>
      <c r="AN869" s="14">
        <f t="shared" si="454"/>
        <v>0</v>
      </c>
      <c r="AO869" s="14">
        <f t="shared" si="455"/>
        <v>0</v>
      </c>
      <c r="AP869" s="14">
        <f t="shared" si="456"/>
        <v>0</v>
      </c>
      <c r="AQ869" s="43">
        <f t="shared" si="460"/>
        <v>0.04</v>
      </c>
      <c r="AR869" s="27">
        <f t="shared" si="461"/>
        <v>0</v>
      </c>
      <c r="AS869" s="46">
        <f t="shared" si="439"/>
        <v>253.4</v>
      </c>
      <c r="AT869" s="27">
        <f t="shared" si="462"/>
        <v>0</v>
      </c>
      <c r="AU869" s="30">
        <f t="shared" si="440"/>
        <v>380.09999999999997</v>
      </c>
      <c r="AV869" s="30">
        <f t="shared" si="441"/>
        <v>380.09999999999997</v>
      </c>
      <c r="AW869" s="30"/>
      <c r="AX869" s="36">
        <f t="shared" si="457"/>
        <v>380.09999999999997</v>
      </c>
      <c r="AY869" s="36">
        <f t="shared" si="458"/>
        <v>126.69999999999996</v>
      </c>
      <c r="AZ869" s="36">
        <f t="shared" si="459"/>
        <v>0</v>
      </c>
    </row>
    <row r="870" spans="1:52" x14ac:dyDescent="0.25">
      <c r="A870" s="12" t="s">
        <v>837</v>
      </c>
      <c r="B870" s="12" t="s">
        <v>8</v>
      </c>
      <c r="C870" s="5" t="s">
        <v>1354</v>
      </c>
      <c r="D870" s="2" t="s">
        <v>955</v>
      </c>
      <c r="E870" s="2" t="s">
        <v>10</v>
      </c>
      <c r="F870" s="2" t="s">
        <v>11</v>
      </c>
      <c r="G870" s="2" t="s">
        <v>12</v>
      </c>
      <c r="H870" s="2" t="s">
        <v>13</v>
      </c>
      <c r="I870" s="18">
        <v>500</v>
      </c>
      <c r="J870" s="18">
        <v>6962.8</v>
      </c>
      <c r="K870" s="18">
        <v>6695</v>
      </c>
      <c r="L870" s="18">
        <v>267.8</v>
      </c>
      <c r="M870" s="18"/>
      <c r="N870" s="18"/>
      <c r="O870" s="18"/>
      <c r="P870" s="18"/>
      <c r="Q870" s="18"/>
      <c r="R870" s="18"/>
      <c r="S870" s="18">
        <v>267.8</v>
      </c>
      <c r="T870" s="18"/>
      <c r="U870" s="18"/>
      <c r="V870" s="18"/>
      <c r="W870" s="18"/>
      <c r="X870" s="18"/>
      <c r="Y870" s="18"/>
      <c r="Z870" s="18"/>
      <c r="AA870" s="18"/>
      <c r="AB870" s="14">
        <f t="shared" si="442"/>
        <v>0</v>
      </c>
      <c r="AC870" s="14">
        <f t="shared" si="443"/>
        <v>0</v>
      </c>
      <c r="AD870" s="14">
        <f t="shared" si="444"/>
        <v>0</v>
      </c>
      <c r="AE870" s="14">
        <f t="shared" si="445"/>
        <v>0</v>
      </c>
      <c r="AF870" s="14">
        <f t="shared" si="446"/>
        <v>0</v>
      </c>
      <c r="AG870" s="14">
        <f t="shared" si="447"/>
        <v>0</v>
      </c>
      <c r="AH870" s="14">
        <f t="shared" si="448"/>
        <v>0.04</v>
      </c>
      <c r="AI870" s="14">
        <f t="shared" si="449"/>
        <v>0</v>
      </c>
      <c r="AJ870" s="14">
        <f t="shared" si="450"/>
        <v>0</v>
      </c>
      <c r="AK870" s="14">
        <f t="shared" si="451"/>
        <v>0</v>
      </c>
      <c r="AL870" s="14">
        <f t="shared" si="452"/>
        <v>0</v>
      </c>
      <c r="AM870" s="14">
        <f t="shared" si="453"/>
        <v>0</v>
      </c>
      <c r="AN870" s="14">
        <f t="shared" si="454"/>
        <v>0</v>
      </c>
      <c r="AO870" s="14">
        <f t="shared" si="455"/>
        <v>0</v>
      </c>
      <c r="AP870" s="14">
        <f t="shared" si="456"/>
        <v>0</v>
      </c>
      <c r="AQ870" s="43">
        <f t="shared" si="460"/>
        <v>0.04</v>
      </c>
      <c r="AR870" s="27">
        <f t="shared" si="461"/>
        <v>0</v>
      </c>
      <c r="AS870" s="46">
        <f t="shared" si="439"/>
        <v>267.8</v>
      </c>
      <c r="AT870" s="27">
        <f t="shared" si="462"/>
        <v>0</v>
      </c>
      <c r="AU870" s="30">
        <f t="shared" si="440"/>
        <v>401.7</v>
      </c>
      <c r="AV870" s="30">
        <f t="shared" si="441"/>
        <v>401.7</v>
      </c>
      <c r="AW870" s="30"/>
      <c r="AX870" s="36">
        <f t="shared" si="457"/>
        <v>401.7</v>
      </c>
      <c r="AY870" s="36">
        <f t="shared" si="458"/>
        <v>133.89999999999998</v>
      </c>
      <c r="AZ870" s="36">
        <f t="shared" si="459"/>
        <v>0</v>
      </c>
    </row>
    <row r="871" spans="1:52" x14ac:dyDescent="0.25">
      <c r="A871" s="12" t="s">
        <v>837</v>
      </c>
      <c r="B871" s="12" t="s">
        <v>8</v>
      </c>
      <c r="C871" s="5" t="s">
        <v>1354</v>
      </c>
      <c r="D871" s="2" t="s">
        <v>956</v>
      </c>
      <c r="E871" s="2" t="s">
        <v>10</v>
      </c>
      <c r="F871" s="2" t="s">
        <v>11</v>
      </c>
      <c r="G871" s="2" t="s">
        <v>12</v>
      </c>
      <c r="H871" s="2" t="s">
        <v>13</v>
      </c>
      <c r="I871" s="18">
        <v>496</v>
      </c>
      <c r="J871" s="18">
        <v>9491.4599999999991</v>
      </c>
      <c r="K871" s="18">
        <v>9126.4</v>
      </c>
      <c r="L871" s="18">
        <v>365.06</v>
      </c>
      <c r="M871" s="18"/>
      <c r="N871" s="18"/>
      <c r="O871" s="18"/>
      <c r="P871" s="18"/>
      <c r="Q871" s="18"/>
      <c r="R871" s="18"/>
      <c r="S871" s="18">
        <v>365.06</v>
      </c>
      <c r="T871" s="18"/>
      <c r="U871" s="18"/>
      <c r="V871" s="18"/>
      <c r="W871" s="18"/>
      <c r="X871" s="18"/>
      <c r="Y871" s="18"/>
      <c r="Z871" s="18"/>
      <c r="AA871" s="18"/>
      <c r="AB871" s="14">
        <f t="shared" si="442"/>
        <v>0</v>
      </c>
      <c r="AC871" s="14">
        <f t="shared" si="443"/>
        <v>0</v>
      </c>
      <c r="AD871" s="14">
        <f t="shared" si="444"/>
        <v>0</v>
      </c>
      <c r="AE871" s="14">
        <f t="shared" si="445"/>
        <v>0</v>
      </c>
      <c r="AF871" s="14">
        <f t="shared" si="446"/>
        <v>0</v>
      </c>
      <c r="AG871" s="14">
        <f t="shared" si="447"/>
        <v>0</v>
      </c>
      <c r="AH871" s="14">
        <f t="shared" si="448"/>
        <v>0.04</v>
      </c>
      <c r="AI871" s="14">
        <f t="shared" si="449"/>
        <v>0</v>
      </c>
      <c r="AJ871" s="14">
        <f t="shared" si="450"/>
        <v>0</v>
      </c>
      <c r="AK871" s="14">
        <f t="shared" si="451"/>
        <v>0</v>
      </c>
      <c r="AL871" s="14">
        <f t="shared" si="452"/>
        <v>0</v>
      </c>
      <c r="AM871" s="14">
        <f t="shared" si="453"/>
        <v>0</v>
      </c>
      <c r="AN871" s="14">
        <f t="shared" si="454"/>
        <v>0</v>
      </c>
      <c r="AO871" s="14">
        <f t="shared" si="455"/>
        <v>0</v>
      </c>
      <c r="AP871" s="14">
        <f t="shared" si="456"/>
        <v>0</v>
      </c>
      <c r="AQ871" s="43">
        <f t="shared" si="460"/>
        <v>0.04</v>
      </c>
      <c r="AR871" s="27">
        <f t="shared" si="461"/>
        <v>0</v>
      </c>
      <c r="AS871" s="46">
        <f t="shared" si="439"/>
        <v>365.05599999999998</v>
      </c>
      <c r="AT871" s="27">
        <f t="shared" si="462"/>
        <v>0</v>
      </c>
      <c r="AU871" s="30">
        <f t="shared" si="440"/>
        <v>547.58399999999995</v>
      </c>
      <c r="AV871" s="30">
        <f t="shared" si="441"/>
        <v>547.58399999999995</v>
      </c>
      <c r="AW871" s="30"/>
      <c r="AX871" s="36">
        <f t="shared" si="457"/>
        <v>547.58399999999995</v>
      </c>
      <c r="AY871" s="36">
        <f t="shared" si="458"/>
        <v>182.52799999999996</v>
      </c>
      <c r="AZ871" s="36">
        <f t="shared" si="459"/>
        <v>0</v>
      </c>
    </row>
    <row r="872" spans="1:52" x14ac:dyDescent="0.25">
      <c r="A872" s="12" t="s">
        <v>837</v>
      </c>
      <c r="B872" s="12" t="s">
        <v>8</v>
      </c>
      <c r="C872" s="5" t="s">
        <v>1354</v>
      </c>
      <c r="D872" s="2" t="s">
        <v>957</v>
      </c>
      <c r="E872" s="2" t="s">
        <v>10</v>
      </c>
      <c r="F872" s="2" t="s">
        <v>11</v>
      </c>
      <c r="G872" s="2" t="s">
        <v>12</v>
      </c>
      <c r="H872" s="2" t="s">
        <v>13</v>
      </c>
      <c r="I872" s="18">
        <v>998</v>
      </c>
      <c r="J872" s="18">
        <v>13150.45</v>
      </c>
      <c r="K872" s="18">
        <v>12644.66</v>
      </c>
      <c r="L872" s="18">
        <v>505.78999999999996</v>
      </c>
      <c r="M872" s="18"/>
      <c r="N872" s="18"/>
      <c r="O872" s="18"/>
      <c r="P872" s="18"/>
      <c r="Q872" s="18"/>
      <c r="R872" s="18"/>
      <c r="S872" s="18">
        <v>505.78999999999996</v>
      </c>
      <c r="T872" s="18"/>
      <c r="U872" s="18"/>
      <c r="V872" s="18"/>
      <c r="W872" s="18"/>
      <c r="X872" s="18"/>
      <c r="Y872" s="18"/>
      <c r="Z872" s="18"/>
      <c r="AA872" s="18"/>
      <c r="AB872" s="14">
        <f t="shared" si="442"/>
        <v>0</v>
      </c>
      <c r="AC872" s="14">
        <f t="shared" si="443"/>
        <v>0</v>
      </c>
      <c r="AD872" s="14">
        <f t="shared" si="444"/>
        <v>0</v>
      </c>
      <c r="AE872" s="14">
        <f t="shared" si="445"/>
        <v>0</v>
      </c>
      <c r="AF872" s="14">
        <f t="shared" si="446"/>
        <v>0</v>
      </c>
      <c r="AG872" s="14">
        <f t="shared" si="447"/>
        <v>0</v>
      </c>
      <c r="AH872" s="14">
        <f t="shared" si="448"/>
        <v>0.04</v>
      </c>
      <c r="AI872" s="14">
        <f t="shared" si="449"/>
        <v>0</v>
      </c>
      <c r="AJ872" s="14">
        <f t="shared" si="450"/>
        <v>0</v>
      </c>
      <c r="AK872" s="14">
        <f t="shared" si="451"/>
        <v>0</v>
      </c>
      <c r="AL872" s="14">
        <f t="shared" si="452"/>
        <v>0</v>
      </c>
      <c r="AM872" s="14">
        <f t="shared" si="453"/>
        <v>0</v>
      </c>
      <c r="AN872" s="14">
        <f t="shared" si="454"/>
        <v>0</v>
      </c>
      <c r="AO872" s="14">
        <f t="shared" si="455"/>
        <v>0</v>
      </c>
      <c r="AP872" s="14">
        <f t="shared" si="456"/>
        <v>0</v>
      </c>
      <c r="AQ872" s="43">
        <f t="shared" si="460"/>
        <v>0.04</v>
      </c>
      <c r="AR872" s="27">
        <f t="shared" si="461"/>
        <v>0</v>
      </c>
      <c r="AS872" s="46">
        <f t="shared" si="439"/>
        <v>505.78640000000001</v>
      </c>
      <c r="AT872" s="27">
        <f t="shared" si="462"/>
        <v>0</v>
      </c>
      <c r="AU872" s="30">
        <f t="shared" si="440"/>
        <v>758.67959999999994</v>
      </c>
      <c r="AV872" s="30">
        <f t="shared" si="441"/>
        <v>758.67959999999994</v>
      </c>
      <c r="AW872" s="30"/>
      <c r="AX872" s="36">
        <f t="shared" si="457"/>
        <v>758.67959999999994</v>
      </c>
      <c r="AY872" s="36">
        <f t="shared" si="458"/>
        <v>252.89319999999992</v>
      </c>
      <c r="AZ872" s="36">
        <f t="shared" si="459"/>
        <v>0</v>
      </c>
    </row>
    <row r="873" spans="1:52" x14ac:dyDescent="0.25">
      <c r="A873" s="12" t="s">
        <v>837</v>
      </c>
      <c r="B873" s="12" t="s">
        <v>8</v>
      </c>
      <c r="C873" s="5" t="s">
        <v>1354</v>
      </c>
      <c r="D873" s="2" t="s">
        <v>958</v>
      </c>
      <c r="E873" s="2" t="s">
        <v>10</v>
      </c>
      <c r="F873" s="2" t="s">
        <v>11</v>
      </c>
      <c r="G873" s="2" t="s">
        <v>12</v>
      </c>
      <c r="H873" s="2" t="s">
        <v>13</v>
      </c>
      <c r="I873" s="18">
        <v>9725</v>
      </c>
      <c r="J873" s="18">
        <v>156773.49</v>
      </c>
      <c r="K873" s="18">
        <v>150743.74</v>
      </c>
      <c r="L873" s="18">
        <v>6029.7499999999991</v>
      </c>
      <c r="M873" s="18"/>
      <c r="N873" s="18"/>
      <c r="O873" s="18"/>
      <c r="P873" s="18"/>
      <c r="Q873" s="18"/>
      <c r="R873" s="18"/>
      <c r="S873" s="18">
        <v>6029.7499999999991</v>
      </c>
      <c r="T873" s="18"/>
      <c r="U873" s="18"/>
      <c r="V873" s="18"/>
      <c r="W873" s="18"/>
      <c r="X873" s="18"/>
      <c r="Y873" s="18"/>
      <c r="Z873" s="18"/>
      <c r="AA873" s="18"/>
      <c r="AB873" s="14">
        <f t="shared" si="442"/>
        <v>0</v>
      </c>
      <c r="AC873" s="14">
        <f t="shared" si="443"/>
        <v>0</v>
      </c>
      <c r="AD873" s="14">
        <f t="shared" si="444"/>
        <v>0</v>
      </c>
      <c r="AE873" s="14">
        <f t="shared" si="445"/>
        <v>0</v>
      </c>
      <c r="AF873" s="14">
        <f t="shared" si="446"/>
        <v>0</v>
      </c>
      <c r="AG873" s="14">
        <f t="shared" si="447"/>
        <v>0</v>
      </c>
      <c r="AH873" s="14">
        <f t="shared" si="448"/>
        <v>0.04</v>
      </c>
      <c r="AI873" s="14">
        <f t="shared" si="449"/>
        <v>0</v>
      </c>
      <c r="AJ873" s="14">
        <f t="shared" si="450"/>
        <v>0</v>
      </c>
      <c r="AK873" s="14">
        <f t="shared" si="451"/>
        <v>0</v>
      </c>
      <c r="AL873" s="14">
        <f t="shared" si="452"/>
        <v>0</v>
      </c>
      <c r="AM873" s="14">
        <f t="shared" si="453"/>
        <v>0</v>
      </c>
      <c r="AN873" s="14">
        <f t="shared" si="454"/>
        <v>0</v>
      </c>
      <c r="AO873" s="14">
        <f t="shared" si="455"/>
        <v>0</v>
      </c>
      <c r="AP873" s="14">
        <f t="shared" si="456"/>
        <v>0</v>
      </c>
      <c r="AQ873" s="43">
        <f t="shared" si="460"/>
        <v>0.04</v>
      </c>
      <c r="AR873" s="27">
        <f t="shared" si="461"/>
        <v>0</v>
      </c>
      <c r="AS873" s="46">
        <f t="shared" si="439"/>
        <v>6029.7496000000001</v>
      </c>
      <c r="AT873" s="27">
        <f t="shared" si="462"/>
        <v>0</v>
      </c>
      <c r="AU873" s="30">
        <f t="shared" si="440"/>
        <v>9044.6243999999988</v>
      </c>
      <c r="AV873" s="30">
        <f t="shared" si="441"/>
        <v>9044.6243999999988</v>
      </c>
      <c r="AW873" s="30"/>
      <c r="AX873" s="36">
        <f t="shared" si="457"/>
        <v>9044.6243999999988</v>
      </c>
      <c r="AY873" s="36">
        <f t="shared" si="458"/>
        <v>3014.8747999999987</v>
      </c>
      <c r="AZ873" s="36">
        <f t="shared" si="459"/>
        <v>0</v>
      </c>
    </row>
    <row r="874" spans="1:52" x14ac:dyDescent="0.25">
      <c r="A874" s="12" t="s">
        <v>837</v>
      </c>
      <c r="B874" s="12" t="s">
        <v>8</v>
      </c>
      <c r="C874" s="5" t="s">
        <v>1354</v>
      </c>
      <c r="D874" s="2" t="s">
        <v>959</v>
      </c>
      <c r="E874" s="2" t="s">
        <v>10</v>
      </c>
      <c r="F874" s="2" t="s">
        <v>11</v>
      </c>
      <c r="G874" s="2" t="s">
        <v>12</v>
      </c>
      <c r="H874" s="2" t="s">
        <v>13</v>
      </c>
      <c r="I874" s="18">
        <v>2689</v>
      </c>
      <c r="J874" s="18">
        <v>40683.24</v>
      </c>
      <c r="K874" s="18">
        <v>39118.5</v>
      </c>
      <c r="L874" s="18">
        <v>1564.74</v>
      </c>
      <c r="M874" s="18"/>
      <c r="N874" s="18"/>
      <c r="O874" s="18"/>
      <c r="P874" s="18"/>
      <c r="Q874" s="18"/>
      <c r="R874" s="18"/>
      <c r="S874" s="18">
        <v>1564.74</v>
      </c>
      <c r="T874" s="18"/>
      <c r="U874" s="18"/>
      <c r="V874" s="18"/>
      <c r="W874" s="18"/>
      <c r="X874" s="18"/>
      <c r="Y874" s="18"/>
      <c r="Z874" s="18"/>
      <c r="AA874" s="18"/>
      <c r="AB874" s="14">
        <f t="shared" si="442"/>
        <v>0</v>
      </c>
      <c r="AC874" s="14">
        <f t="shared" si="443"/>
        <v>0</v>
      </c>
      <c r="AD874" s="14">
        <f t="shared" si="444"/>
        <v>0</v>
      </c>
      <c r="AE874" s="14">
        <f t="shared" si="445"/>
        <v>0</v>
      </c>
      <c r="AF874" s="14">
        <f t="shared" si="446"/>
        <v>0</v>
      </c>
      <c r="AG874" s="14">
        <f t="shared" si="447"/>
        <v>0</v>
      </c>
      <c r="AH874" s="14">
        <f t="shared" si="448"/>
        <v>0.04</v>
      </c>
      <c r="AI874" s="14">
        <f t="shared" si="449"/>
        <v>0</v>
      </c>
      <c r="AJ874" s="14">
        <f t="shared" si="450"/>
        <v>0</v>
      </c>
      <c r="AK874" s="14">
        <f t="shared" si="451"/>
        <v>0</v>
      </c>
      <c r="AL874" s="14">
        <f t="shared" si="452"/>
        <v>0</v>
      </c>
      <c r="AM874" s="14">
        <f t="shared" si="453"/>
        <v>0</v>
      </c>
      <c r="AN874" s="14">
        <f t="shared" si="454"/>
        <v>0</v>
      </c>
      <c r="AO874" s="14">
        <f t="shared" si="455"/>
        <v>0</v>
      </c>
      <c r="AP874" s="14">
        <f t="shared" si="456"/>
        <v>0</v>
      </c>
      <c r="AQ874" s="43">
        <f t="shared" si="460"/>
        <v>0.04</v>
      </c>
      <c r="AR874" s="27">
        <f t="shared" si="461"/>
        <v>0</v>
      </c>
      <c r="AS874" s="46">
        <f t="shared" si="439"/>
        <v>1564.74</v>
      </c>
      <c r="AT874" s="27">
        <f t="shared" si="462"/>
        <v>0</v>
      </c>
      <c r="AU874" s="30">
        <f t="shared" si="440"/>
        <v>2347.11</v>
      </c>
      <c r="AV874" s="30">
        <f t="shared" si="441"/>
        <v>2347.11</v>
      </c>
      <c r="AW874" s="30"/>
      <c r="AX874" s="36">
        <f t="shared" si="457"/>
        <v>2347.11</v>
      </c>
      <c r="AY874" s="36">
        <f t="shared" si="458"/>
        <v>782.37000000000012</v>
      </c>
      <c r="AZ874" s="36">
        <f t="shared" si="459"/>
        <v>0</v>
      </c>
    </row>
    <row r="875" spans="1:52" x14ac:dyDescent="0.25">
      <c r="A875" s="12" t="s">
        <v>837</v>
      </c>
      <c r="B875" s="12" t="s">
        <v>8</v>
      </c>
      <c r="C875" s="5" t="s">
        <v>1354</v>
      </c>
      <c r="D875" s="2" t="s">
        <v>960</v>
      </c>
      <c r="E875" s="2" t="s">
        <v>10</v>
      </c>
      <c r="F875" s="2" t="s">
        <v>11</v>
      </c>
      <c r="G875" s="2" t="s">
        <v>12</v>
      </c>
      <c r="H875" s="2" t="s">
        <v>13</v>
      </c>
      <c r="I875" s="18">
        <v>8429</v>
      </c>
      <c r="J875" s="18">
        <v>110698.77999999998</v>
      </c>
      <c r="K875" s="18">
        <v>106441.13999999998</v>
      </c>
      <c r="L875" s="18">
        <v>4257.6399999999994</v>
      </c>
      <c r="M875" s="18"/>
      <c r="N875" s="18"/>
      <c r="O875" s="18"/>
      <c r="P875" s="18"/>
      <c r="Q875" s="18"/>
      <c r="R875" s="18"/>
      <c r="S875" s="18">
        <v>4257.6399999999994</v>
      </c>
      <c r="T875" s="18"/>
      <c r="U875" s="18"/>
      <c r="V875" s="18"/>
      <c r="W875" s="18"/>
      <c r="X875" s="18"/>
      <c r="Y875" s="18"/>
      <c r="Z875" s="18"/>
      <c r="AA875" s="18"/>
      <c r="AB875" s="14">
        <f t="shared" si="442"/>
        <v>0</v>
      </c>
      <c r="AC875" s="14">
        <f t="shared" si="443"/>
        <v>0</v>
      </c>
      <c r="AD875" s="14">
        <f t="shared" si="444"/>
        <v>0</v>
      </c>
      <c r="AE875" s="14">
        <f t="shared" si="445"/>
        <v>0</v>
      </c>
      <c r="AF875" s="14">
        <f t="shared" si="446"/>
        <v>0</v>
      </c>
      <c r="AG875" s="14">
        <f t="shared" si="447"/>
        <v>0</v>
      </c>
      <c r="AH875" s="14">
        <f t="shared" si="448"/>
        <v>0.04</v>
      </c>
      <c r="AI875" s="14">
        <f t="shared" si="449"/>
        <v>0</v>
      </c>
      <c r="AJ875" s="14">
        <f t="shared" si="450"/>
        <v>0</v>
      </c>
      <c r="AK875" s="14">
        <f t="shared" si="451"/>
        <v>0</v>
      </c>
      <c r="AL875" s="14">
        <f t="shared" si="452"/>
        <v>0</v>
      </c>
      <c r="AM875" s="14">
        <f t="shared" si="453"/>
        <v>0</v>
      </c>
      <c r="AN875" s="14">
        <f t="shared" si="454"/>
        <v>0</v>
      </c>
      <c r="AO875" s="14">
        <f t="shared" si="455"/>
        <v>0</v>
      </c>
      <c r="AP875" s="14">
        <f t="shared" si="456"/>
        <v>0</v>
      </c>
      <c r="AQ875" s="43">
        <f t="shared" si="460"/>
        <v>0.04</v>
      </c>
      <c r="AR875" s="27">
        <f t="shared" si="461"/>
        <v>0</v>
      </c>
      <c r="AS875" s="46">
        <f t="shared" si="439"/>
        <v>4257.6455999999998</v>
      </c>
      <c r="AT875" s="27">
        <f t="shared" si="462"/>
        <v>0</v>
      </c>
      <c r="AU875" s="30">
        <f t="shared" si="440"/>
        <v>6386.4683999999988</v>
      </c>
      <c r="AV875" s="30">
        <f t="shared" si="441"/>
        <v>6386.4683999999988</v>
      </c>
      <c r="AW875" s="30"/>
      <c r="AX875" s="36">
        <f t="shared" si="457"/>
        <v>6386.4683999999988</v>
      </c>
      <c r="AY875" s="36">
        <f t="shared" si="458"/>
        <v>2128.822799999999</v>
      </c>
      <c r="AZ875" s="36">
        <f t="shared" si="459"/>
        <v>0</v>
      </c>
    </row>
    <row r="876" spans="1:52" x14ac:dyDescent="0.25">
      <c r="A876" s="12" t="s">
        <v>837</v>
      </c>
      <c r="B876" s="12" t="s">
        <v>8</v>
      </c>
      <c r="C876" s="5" t="s">
        <v>1354</v>
      </c>
      <c r="D876" s="2" t="s">
        <v>961</v>
      </c>
      <c r="E876" s="2" t="s">
        <v>10</v>
      </c>
      <c r="F876" s="2" t="s">
        <v>11</v>
      </c>
      <c r="G876" s="2" t="s">
        <v>12</v>
      </c>
      <c r="H876" s="2" t="s">
        <v>13</v>
      </c>
      <c r="I876" s="18">
        <v>1000</v>
      </c>
      <c r="J876" s="18">
        <v>19302.39</v>
      </c>
      <c r="K876" s="18">
        <v>18559.989999999998</v>
      </c>
      <c r="L876" s="18">
        <v>742.40000000000009</v>
      </c>
      <c r="M876" s="18"/>
      <c r="N876" s="18"/>
      <c r="O876" s="18"/>
      <c r="P876" s="18"/>
      <c r="Q876" s="18"/>
      <c r="R876" s="18"/>
      <c r="S876" s="18">
        <v>742.40000000000009</v>
      </c>
      <c r="T876" s="18"/>
      <c r="U876" s="18"/>
      <c r="V876" s="18"/>
      <c r="W876" s="18"/>
      <c r="X876" s="18"/>
      <c r="Y876" s="18"/>
      <c r="Z876" s="18"/>
      <c r="AA876" s="18"/>
      <c r="AB876" s="14">
        <f t="shared" si="442"/>
        <v>0</v>
      </c>
      <c r="AC876" s="14">
        <f t="shared" si="443"/>
        <v>0</v>
      </c>
      <c r="AD876" s="14">
        <f t="shared" si="444"/>
        <v>0</v>
      </c>
      <c r="AE876" s="14">
        <f t="shared" si="445"/>
        <v>0</v>
      </c>
      <c r="AF876" s="14">
        <f t="shared" si="446"/>
        <v>0</v>
      </c>
      <c r="AG876" s="14">
        <f t="shared" si="447"/>
        <v>0</v>
      </c>
      <c r="AH876" s="14">
        <f t="shared" si="448"/>
        <v>0.04</v>
      </c>
      <c r="AI876" s="14">
        <f t="shared" si="449"/>
        <v>0</v>
      </c>
      <c r="AJ876" s="14">
        <f t="shared" si="450"/>
        <v>0</v>
      </c>
      <c r="AK876" s="14">
        <f t="shared" si="451"/>
        <v>0</v>
      </c>
      <c r="AL876" s="14">
        <f t="shared" si="452"/>
        <v>0</v>
      </c>
      <c r="AM876" s="14">
        <f t="shared" si="453"/>
        <v>0</v>
      </c>
      <c r="AN876" s="14">
        <f t="shared" si="454"/>
        <v>0</v>
      </c>
      <c r="AO876" s="14">
        <f t="shared" si="455"/>
        <v>0</v>
      </c>
      <c r="AP876" s="14">
        <f t="shared" si="456"/>
        <v>0</v>
      </c>
      <c r="AQ876" s="43">
        <f t="shared" si="460"/>
        <v>0.04</v>
      </c>
      <c r="AR876" s="27">
        <f t="shared" si="461"/>
        <v>0</v>
      </c>
      <c r="AS876" s="46">
        <f t="shared" si="439"/>
        <v>742.39959999999996</v>
      </c>
      <c r="AT876" s="27">
        <f t="shared" si="462"/>
        <v>0</v>
      </c>
      <c r="AU876" s="30">
        <f t="shared" si="440"/>
        <v>1113.5993999999998</v>
      </c>
      <c r="AV876" s="30">
        <f t="shared" si="441"/>
        <v>1113.5993999999998</v>
      </c>
      <c r="AW876" s="30"/>
      <c r="AX876" s="36">
        <f t="shared" si="457"/>
        <v>1113.5993999999998</v>
      </c>
      <c r="AY876" s="36">
        <f t="shared" si="458"/>
        <v>371.19979999999987</v>
      </c>
      <c r="AZ876" s="36">
        <f t="shared" si="459"/>
        <v>0</v>
      </c>
    </row>
    <row r="877" spans="1:52" x14ac:dyDescent="0.25">
      <c r="A877" s="12" t="s">
        <v>837</v>
      </c>
      <c r="B877" s="12" t="s">
        <v>8</v>
      </c>
      <c r="C877" s="5" t="s">
        <v>1354</v>
      </c>
      <c r="D877" s="2" t="s">
        <v>962</v>
      </c>
      <c r="E877" s="2" t="s">
        <v>10</v>
      </c>
      <c r="F877" s="2" t="s">
        <v>11</v>
      </c>
      <c r="G877" s="2" t="s">
        <v>12</v>
      </c>
      <c r="H877" s="2" t="s">
        <v>13</v>
      </c>
      <c r="I877" s="18">
        <v>74580</v>
      </c>
      <c r="J877" s="18">
        <v>1543712.0599999996</v>
      </c>
      <c r="K877" s="18">
        <v>1484338.5100000002</v>
      </c>
      <c r="L877" s="18">
        <v>59373.549999999981</v>
      </c>
      <c r="M877" s="18"/>
      <c r="N877" s="18"/>
      <c r="O877" s="18"/>
      <c r="P877" s="18"/>
      <c r="Q877" s="18"/>
      <c r="R877" s="18"/>
      <c r="S877" s="18">
        <v>59373.549999999981</v>
      </c>
      <c r="T877" s="18"/>
      <c r="U877" s="18"/>
      <c r="V877" s="18"/>
      <c r="W877" s="18"/>
      <c r="X877" s="18"/>
      <c r="Y877" s="18"/>
      <c r="Z877" s="18"/>
      <c r="AA877" s="18"/>
      <c r="AB877" s="14">
        <f t="shared" si="442"/>
        <v>0</v>
      </c>
      <c r="AC877" s="14">
        <f t="shared" si="443"/>
        <v>0</v>
      </c>
      <c r="AD877" s="14">
        <f t="shared" si="444"/>
        <v>0</v>
      </c>
      <c r="AE877" s="14">
        <f t="shared" si="445"/>
        <v>0</v>
      </c>
      <c r="AF877" s="14">
        <f t="shared" si="446"/>
        <v>0</v>
      </c>
      <c r="AG877" s="14">
        <f t="shared" si="447"/>
        <v>0</v>
      </c>
      <c r="AH877" s="14">
        <f t="shared" si="448"/>
        <v>0.04</v>
      </c>
      <c r="AI877" s="14">
        <f t="shared" si="449"/>
        <v>0</v>
      </c>
      <c r="AJ877" s="14">
        <f t="shared" si="450"/>
        <v>0</v>
      </c>
      <c r="AK877" s="14">
        <f t="shared" si="451"/>
        <v>0</v>
      </c>
      <c r="AL877" s="14">
        <f t="shared" si="452"/>
        <v>0</v>
      </c>
      <c r="AM877" s="14">
        <f t="shared" si="453"/>
        <v>0</v>
      </c>
      <c r="AN877" s="14">
        <f t="shared" si="454"/>
        <v>0</v>
      </c>
      <c r="AO877" s="14">
        <f t="shared" si="455"/>
        <v>0</v>
      </c>
      <c r="AP877" s="14">
        <f t="shared" si="456"/>
        <v>0</v>
      </c>
      <c r="AQ877" s="43">
        <f t="shared" si="460"/>
        <v>0.04</v>
      </c>
      <c r="AR877" s="27">
        <f t="shared" si="461"/>
        <v>0</v>
      </c>
      <c r="AS877" s="46">
        <f t="shared" si="439"/>
        <v>59373.540400000013</v>
      </c>
      <c r="AT877" s="27">
        <f t="shared" si="462"/>
        <v>0</v>
      </c>
      <c r="AU877" s="30">
        <f t="shared" si="440"/>
        <v>89060.310600000012</v>
      </c>
      <c r="AV877" s="30">
        <f t="shared" si="441"/>
        <v>89060.310600000012</v>
      </c>
      <c r="AW877" s="30"/>
      <c r="AX877" s="36">
        <f t="shared" si="457"/>
        <v>89060.310600000012</v>
      </c>
      <c r="AY877" s="36">
        <f t="shared" si="458"/>
        <v>29686.770199999999</v>
      </c>
      <c r="AZ877" s="36">
        <f t="shared" si="459"/>
        <v>0</v>
      </c>
    </row>
    <row r="878" spans="1:52" x14ac:dyDescent="0.25">
      <c r="A878" s="12" t="s">
        <v>837</v>
      </c>
      <c r="B878" s="12" t="s">
        <v>8</v>
      </c>
      <c r="C878" s="5" t="s">
        <v>1354</v>
      </c>
      <c r="D878" s="2" t="s">
        <v>962</v>
      </c>
      <c r="E878" s="2" t="s">
        <v>216</v>
      </c>
      <c r="F878" s="2" t="s">
        <v>11</v>
      </c>
      <c r="G878" s="2" t="s">
        <v>12</v>
      </c>
      <c r="H878" s="2" t="s">
        <v>13</v>
      </c>
      <c r="I878" s="18">
        <v>69401</v>
      </c>
      <c r="J878" s="18">
        <v>1436593.6700000002</v>
      </c>
      <c r="K878" s="18">
        <v>1381340.07</v>
      </c>
      <c r="L878" s="18">
        <v>55253.599999999984</v>
      </c>
      <c r="M878" s="18"/>
      <c r="N878" s="18"/>
      <c r="O878" s="18"/>
      <c r="P878" s="18"/>
      <c r="Q878" s="18"/>
      <c r="R878" s="18"/>
      <c r="S878" s="18">
        <v>55253.599999999984</v>
      </c>
      <c r="T878" s="18"/>
      <c r="U878" s="18"/>
      <c r="V878" s="18"/>
      <c r="W878" s="18"/>
      <c r="X878" s="18"/>
      <c r="Y878" s="18"/>
      <c r="Z878" s="18"/>
      <c r="AA878" s="18"/>
      <c r="AB878" s="14">
        <f t="shared" si="442"/>
        <v>0</v>
      </c>
      <c r="AC878" s="14">
        <f t="shared" si="443"/>
        <v>0</v>
      </c>
      <c r="AD878" s="14">
        <f t="shared" si="444"/>
        <v>0</v>
      </c>
      <c r="AE878" s="14">
        <f t="shared" si="445"/>
        <v>0</v>
      </c>
      <c r="AF878" s="14">
        <f t="shared" si="446"/>
        <v>0</v>
      </c>
      <c r="AG878" s="14">
        <f t="shared" si="447"/>
        <v>0</v>
      </c>
      <c r="AH878" s="14">
        <f t="shared" si="448"/>
        <v>0.04</v>
      </c>
      <c r="AI878" s="14">
        <f t="shared" si="449"/>
        <v>0</v>
      </c>
      <c r="AJ878" s="14">
        <f t="shared" si="450"/>
        <v>0</v>
      </c>
      <c r="AK878" s="14">
        <f t="shared" si="451"/>
        <v>0</v>
      </c>
      <c r="AL878" s="14">
        <f t="shared" si="452"/>
        <v>0</v>
      </c>
      <c r="AM878" s="14">
        <f t="shared" si="453"/>
        <v>0</v>
      </c>
      <c r="AN878" s="14">
        <f t="shared" si="454"/>
        <v>0</v>
      </c>
      <c r="AO878" s="14">
        <f t="shared" si="455"/>
        <v>0</v>
      </c>
      <c r="AP878" s="14">
        <f t="shared" si="456"/>
        <v>0</v>
      </c>
      <c r="AQ878" s="43">
        <f t="shared" si="460"/>
        <v>0.04</v>
      </c>
      <c r="AR878" s="27">
        <f t="shared" si="461"/>
        <v>0</v>
      </c>
      <c r="AS878" s="46">
        <f t="shared" si="439"/>
        <v>55253.602800000001</v>
      </c>
      <c r="AT878" s="27">
        <f t="shared" si="462"/>
        <v>0</v>
      </c>
      <c r="AU878" s="30">
        <f t="shared" si="440"/>
        <v>82880.404200000004</v>
      </c>
      <c r="AV878" s="30">
        <f t="shared" si="441"/>
        <v>82880.404200000004</v>
      </c>
      <c r="AW878" s="30"/>
      <c r="AX878" s="36">
        <f t="shared" si="457"/>
        <v>82880.404200000004</v>
      </c>
      <c r="AY878" s="36">
        <f t="shared" si="458"/>
        <v>27626.801400000004</v>
      </c>
      <c r="AZ878" s="36">
        <f t="shared" si="459"/>
        <v>0</v>
      </c>
    </row>
    <row r="879" spans="1:52" x14ac:dyDescent="0.25">
      <c r="A879" s="12" t="s">
        <v>837</v>
      </c>
      <c r="B879" s="12" t="s">
        <v>8</v>
      </c>
      <c r="C879" s="5" t="s">
        <v>1354</v>
      </c>
      <c r="D879" s="2" t="s">
        <v>963</v>
      </c>
      <c r="E879" s="2" t="s">
        <v>10</v>
      </c>
      <c r="F879" s="2" t="s">
        <v>11</v>
      </c>
      <c r="G879" s="2" t="s">
        <v>12</v>
      </c>
      <c r="H879" s="2" t="s">
        <v>13</v>
      </c>
      <c r="I879" s="18">
        <v>18964</v>
      </c>
      <c r="J879" s="18">
        <v>331730.41999999993</v>
      </c>
      <c r="K879" s="18">
        <v>318971.56000000006</v>
      </c>
      <c r="L879" s="18">
        <v>12758.859999999999</v>
      </c>
      <c r="M879" s="18"/>
      <c r="N879" s="18"/>
      <c r="O879" s="18"/>
      <c r="P879" s="18"/>
      <c r="Q879" s="18"/>
      <c r="R879" s="18"/>
      <c r="S879" s="18">
        <v>12758.859999999999</v>
      </c>
      <c r="T879" s="18"/>
      <c r="U879" s="18"/>
      <c r="V879" s="18"/>
      <c r="W879" s="18"/>
      <c r="X879" s="18"/>
      <c r="Y879" s="18"/>
      <c r="Z879" s="18"/>
      <c r="AA879" s="18"/>
      <c r="AB879" s="14">
        <f t="shared" si="442"/>
        <v>0</v>
      </c>
      <c r="AC879" s="14">
        <f t="shared" si="443"/>
        <v>0</v>
      </c>
      <c r="AD879" s="14">
        <f t="shared" si="444"/>
        <v>0</v>
      </c>
      <c r="AE879" s="14">
        <f t="shared" si="445"/>
        <v>0</v>
      </c>
      <c r="AF879" s="14">
        <f t="shared" si="446"/>
        <v>0</v>
      </c>
      <c r="AG879" s="14">
        <f t="shared" si="447"/>
        <v>0</v>
      </c>
      <c r="AH879" s="14">
        <f t="shared" si="448"/>
        <v>0.04</v>
      </c>
      <c r="AI879" s="14">
        <f t="shared" si="449"/>
        <v>0</v>
      </c>
      <c r="AJ879" s="14">
        <f t="shared" si="450"/>
        <v>0</v>
      </c>
      <c r="AK879" s="14">
        <f t="shared" si="451"/>
        <v>0</v>
      </c>
      <c r="AL879" s="14">
        <f t="shared" si="452"/>
        <v>0</v>
      </c>
      <c r="AM879" s="14">
        <f t="shared" si="453"/>
        <v>0</v>
      </c>
      <c r="AN879" s="14">
        <f t="shared" si="454"/>
        <v>0</v>
      </c>
      <c r="AO879" s="14">
        <f t="shared" si="455"/>
        <v>0</v>
      </c>
      <c r="AP879" s="14">
        <f t="shared" si="456"/>
        <v>0</v>
      </c>
      <c r="AQ879" s="43">
        <f t="shared" si="460"/>
        <v>0.04</v>
      </c>
      <c r="AR879" s="27">
        <f t="shared" si="461"/>
        <v>0</v>
      </c>
      <c r="AS879" s="46">
        <f t="shared" si="439"/>
        <v>12758.862400000002</v>
      </c>
      <c r="AT879" s="27">
        <f t="shared" si="462"/>
        <v>0</v>
      </c>
      <c r="AU879" s="30">
        <f t="shared" si="440"/>
        <v>19138.293600000001</v>
      </c>
      <c r="AV879" s="30">
        <f t="shared" si="441"/>
        <v>19138.293600000001</v>
      </c>
      <c r="AW879" s="30"/>
      <c r="AX879" s="36">
        <f t="shared" si="457"/>
        <v>19138.293600000001</v>
      </c>
      <c r="AY879" s="36">
        <f t="shared" si="458"/>
        <v>6379.4311999999991</v>
      </c>
      <c r="AZ879" s="36">
        <f t="shared" si="459"/>
        <v>0</v>
      </c>
    </row>
    <row r="880" spans="1:52" x14ac:dyDescent="0.25">
      <c r="A880" s="12" t="s">
        <v>837</v>
      </c>
      <c r="B880" s="12" t="s">
        <v>8</v>
      </c>
      <c r="C880" s="5" t="s">
        <v>1354</v>
      </c>
      <c r="D880" s="2" t="s">
        <v>963</v>
      </c>
      <c r="E880" s="2" t="s">
        <v>216</v>
      </c>
      <c r="F880" s="2" t="s">
        <v>11</v>
      </c>
      <c r="G880" s="2" t="s">
        <v>12</v>
      </c>
      <c r="H880" s="2" t="s">
        <v>13</v>
      </c>
      <c r="I880" s="18">
        <v>30495</v>
      </c>
      <c r="J880" s="18">
        <v>533759.76</v>
      </c>
      <c r="K880" s="18">
        <v>513230.52999999997</v>
      </c>
      <c r="L880" s="18">
        <v>20529.23</v>
      </c>
      <c r="M880" s="18"/>
      <c r="N880" s="18"/>
      <c r="O880" s="18"/>
      <c r="P880" s="18"/>
      <c r="Q880" s="18"/>
      <c r="R880" s="18"/>
      <c r="S880" s="18">
        <v>20529.23</v>
      </c>
      <c r="T880" s="18"/>
      <c r="U880" s="18"/>
      <c r="V880" s="18"/>
      <c r="W880" s="18"/>
      <c r="X880" s="18"/>
      <c r="Y880" s="18"/>
      <c r="Z880" s="18"/>
      <c r="AA880" s="18"/>
      <c r="AB880" s="14">
        <f t="shared" si="442"/>
        <v>0</v>
      </c>
      <c r="AC880" s="14">
        <f t="shared" si="443"/>
        <v>0</v>
      </c>
      <c r="AD880" s="14">
        <f t="shared" si="444"/>
        <v>0</v>
      </c>
      <c r="AE880" s="14">
        <f t="shared" si="445"/>
        <v>0</v>
      </c>
      <c r="AF880" s="14">
        <f t="shared" si="446"/>
        <v>0</v>
      </c>
      <c r="AG880" s="14">
        <f t="shared" si="447"/>
        <v>0</v>
      </c>
      <c r="AH880" s="14">
        <f t="shared" si="448"/>
        <v>0.04</v>
      </c>
      <c r="AI880" s="14">
        <f t="shared" si="449"/>
        <v>0</v>
      </c>
      <c r="AJ880" s="14">
        <f t="shared" si="450"/>
        <v>0</v>
      </c>
      <c r="AK880" s="14">
        <f t="shared" si="451"/>
        <v>0</v>
      </c>
      <c r="AL880" s="14">
        <f t="shared" si="452"/>
        <v>0</v>
      </c>
      <c r="AM880" s="14">
        <f t="shared" si="453"/>
        <v>0</v>
      </c>
      <c r="AN880" s="14">
        <f t="shared" si="454"/>
        <v>0</v>
      </c>
      <c r="AO880" s="14">
        <f t="shared" si="455"/>
        <v>0</v>
      </c>
      <c r="AP880" s="14">
        <f t="shared" si="456"/>
        <v>0</v>
      </c>
      <c r="AQ880" s="43">
        <f t="shared" si="460"/>
        <v>0.04</v>
      </c>
      <c r="AR880" s="27">
        <f t="shared" si="461"/>
        <v>0</v>
      </c>
      <c r="AS880" s="46">
        <f t="shared" si="439"/>
        <v>20529.2212</v>
      </c>
      <c r="AT880" s="27">
        <f t="shared" si="462"/>
        <v>0</v>
      </c>
      <c r="AU880" s="30">
        <f t="shared" si="440"/>
        <v>30793.831799999996</v>
      </c>
      <c r="AV880" s="30">
        <f t="shared" si="441"/>
        <v>30793.831799999996</v>
      </c>
      <c r="AW880" s="30"/>
      <c r="AX880" s="36">
        <f t="shared" si="457"/>
        <v>30793.831799999996</v>
      </c>
      <c r="AY880" s="36">
        <f t="shared" si="458"/>
        <v>10264.610599999996</v>
      </c>
      <c r="AZ880" s="36">
        <f t="shared" si="459"/>
        <v>0</v>
      </c>
    </row>
    <row r="881" spans="1:52" x14ac:dyDescent="0.25">
      <c r="A881" s="12" t="s">
        <v>837</v>
      </c>
      <c r="B881" s="12" t="s">
        <v>8</v>
      </c>
      <c r="C881" s="5" t="s">
        <v>1354</v>
      </c>
      <c r="D881" s="2" t="s">
        <v>964</v>
      </c>
      <c r="E881" s="2" t="s">
        <v>10</v>
      </c>
      <c r="F881" s="2" t="s">
        <v>11</v>
      </c>
      <c r="G881" s="2" t="s">
        <v>12</v>
      </c>
      <c r="H881" s="2" t="s">
        <v>13</v>
      </c>
      <c r="I881" s="18">
        <v>19610</v>
      </c>
      <c r="J881" s="18">
        <v>367914.97000000009</v>
      </c>
      <c r="K881" s="18">
        <v>353764.4</v>
      </c>
      <c r="L881" s="18">
        <v>14150.57</v>
      </c>
      <c r="M881" s="18"/>
      <c r="N881" s="18"/>
      <c r="O881" s="18"/>
      <c r="P881" s="18"/>
      <c r="Q881" s="18"/>
      <c r="R881" s="18"/>
      <c r="S881" s="18">
        <v>14150.57</v>
      </c>
      <c r="T881" s="18"/>
      <c r="U881" s="18"/>
      <c r="V881" s="18"/>
      <c r="W881" s="18"/>
      <c r="X881" s="18"/>
      <c r="Y881" s="18"/>
      <c r="Z881" s="18"/>
      <c r="AA881" s="18"/>
      <c r="AB881" s="14">
        <f t="shared" si="442"/>
        <v>0</v>
      </c>
      <c r="AC881" s="14">
        <f t="shared" si="443"/>
        <v>0</v>
      </c>
      <c r="AD881" s="14">
        <f t="shared" si="444"/>
        <v>0</v>
      </c>
      <c r="AE881" s="14">
        <f t="shared" si="445"/>
        <v>0</v>
      </c>
      <c r="AF881" s="14">
        <f t="shared" si="446"/>
        <v>0</v>
      </c>
      <c r="AG881" s="14">
        <f t="shared" si="447"/>
        <v>0</v>
      </c>
      <c r="AH881" s="14">
        <f t="shared" si="448"/>
        <v>0.04</v>
      </c>
      <c r="AI881" s="14">
        <f t="shared" si="449"/>
        <v>0</v>
      </c>
      <c r="AJ881" s="14">
        <f t="shared" si="450"/>
        <v>0</v>
      </c>
      <c r="AK881" s="14">
        <f t="shared" si="451"/>
        <v>0</v>
      </c>
      <c r="AL881" s="14">
        <f t="shared" si="452"/>
        <v>0</v>
      </c>
      <c r="AM881" s="14">
        <f t="shared" si="453"/>
        <v>0</v>
      </c>
      <c r="AN881" s="14">
        <f t="shared" si="454"/>
        <v>0</v>
      </c>
      <c r="AO881" s="14">
        <f t="shared" si="455"/>
        <v>0</v>
      </c>
      <c r="AP881" s="14">
        <f t="shared" si="456"/>
        <v>0</v>
      </c>
      <c r="AQ881" s="43">
        <f t="shared" si="460"/>
        <v>0.04</v>
      </c>
      <c r="AR881" s="27">
        <f t="shared" si="461"/>
        <v>0</v>
      </c>
      <c r="AS881" s="46">
        <f t="shared" si="439"/>
        <v>14150.576000000001</v>
      </c>
      <c r="AT881" s="27">
        <f t="shared" si="462"/>
        <v>0</v>
      </c>
      <c r="AU881" s="30">
        <f t="shared" si="440"/>
        <v>21225.864000000001</v>
      </c>
      <c r="AV881" s="30">
        <f t="shared" si="441"/>
        <v>21225.864000000001</v>
      </c>
      <c r="AW881" s="30"/>
      <c r="AX881" s="36">
        <f t="shared" si="457"/>
        <v>21225.864000000001</v>
      </c>
      <c r="AY881" s="36">
        <f t="shared" si="458"/>
        <v>7075.2880000000005</v>
      </c>
      <c r="AZ881" s="36">
        <f t="shared" si="459"/>
        <v>0</v>
      </c>
    </row>
    <row r="882" spans="1:52" x14ac:dyDescent="0.25">
      <c r="A882" s="12" t="s">
        <v>837</v>
      </c>
      <c r="B882" s="12" t="s">
        <v>8</v>
      </c>
      <c r="C882" s="5" t="s">
        <v>1354</v>
      </c>
      <c r="D882" s="2" t="s">
        <v>964</v>
      </c>
      <c r="E882" s="2" t="s">
        <v>216</v>
      </c>
      <c r="F882" s="2" t="s">
        <v>11</v>
      </c>
      <c r="G882" s="2" t="s">
        <v>12</v>
      </c>
      <c r="H882" s="2" t="s">
        <v>13</v>
      </c>
      <c r="I882" s="18">
        <v>9160</v>
      </c>
      <c r="J882" s="18">
        <v>166806.91</v>
      </c>
      <c r="K882" s="18">
        <v>160391.26</v>
      </c>
      <c r="L882" s="18">
        <v>6415.6500000000005</v>
      </c>
      <c r="M882" s="18"/>
      <c r="N882" s="18"/>
      <c r="O882" s="18"/>
      <c r="P882" s="18"/>
      <c r="Q882" s="18"/>
      <c r="R882" s="18"/>
      <c r="S882" s="18">
        <v>6415.6500000000005</v>
      </c>
      <c r="T882" s="18"/>
      <c r="U882" s="18"/>
      <c r="V882" s="18"/>
      <c r="W882" s="18"/>
      <c r="X882" s="18"/>
      <c r="Y882" s="18"/>
      <c r="Z882" s="18"/>
      <c r="AA882" s="18"/>
      <c r="AB882" s="14">
        <f t="shared" si="442"/>
        <v>0</v>
      </c>
      <c r="AC882" s="14">
        <f t="shared" si="443"/>
        <v>0</v>
      </c>
      <c r="AD882" s="14">
        <f t="shared" si="444"/>
        <v>0</v>
      </c>
      <c r="AE882" s="14">
        <f t="shared" si="445"/>
        <v>0</v>
      </c>
      <c r="AF882" s="14">
        <f t="shared" si="446"/>
        <v>0</v>
      </c>
      <c r="AG882" s="14">
        <f t="shared" si="447"/>
        <v>0</v>
      </c>
      <c r="AH882" s="14">
        <f t="shared" si="448"/>
        <v>0.04</v>
      </c>
      <c r="AI882" s="14">
        <f t="shared" si="449"/>
        <v>0</v>
      </c>
      <c r="AJ882" s="14">
        <f t="shared" si="450"/>
        <v>0</v>
      </c>
      <c r="AK882" s="14">
        <f t="shared" si="451"/>
        <v>0</v>
      </c>
      <c r="AL882" s="14">
        <f t="shared" si="452"/>
        <v>0</v>
      </c>
      <c r="AM882" s="14">
        <f t="shared" si="453"/>
        <v>0</v>
      </c>
      <c r="AN882" s="14">
        <f t="shared" si="454"/>
        <v>0</v>
      </c>
      <c r="AO882" s="14">
        <f t="shared" si="455"/>
        <v>0</v>
      </c>
      <c r="AP882" s="14">
        <f t="shared" si="456"/>
        <v>0</v>
      </c>
      <c r="AQ882" s="43">
        <f t="shared" si="460"/>
        <v>0.04</v>
      </c>
      <c r="AR882" s="27">
        <f t="shared" si="461"/>
        <v>0</v>
      </c>
      <c r="AS882" s="46">
        <f t="shared" si="439"/>
        <v>6415.6504000000004</v>
      </c>
      <c r="AT882" s="27">
        <f t="shared" si="462"/>
        <v>0</v>
      </c>
      <c r="AU882" s="30">
        <f t="shared" si="440"/>
        <v>9623.4755999999998</v>
      </c>
      <c r="AV882" s="30">
        <f t="shared" si="441"/>
        <v>9623.4755999999998</v>
      </c>
      <c r="AW882" s="30"/>
      <c r="AX882" s="36">
        <f t="shared" si="457"/>
        <v>9623.4755999999998</v>
      </c>
      <c r="AY882" s="36">
        <f t="shared" si="458"/>
        <v>3207.8251999999993</v>
      </c>
      <c r="AZ882" s="36">
        <f t="shared" si="459"/>
        <v>0</v>
      </c>
    </row>
    <row r="883" spans="1:52" x14ac:dyDescent="0.25">
      <c r="A883" s="12" t="s">
        <v>837</v>
      </c>
      <c r="B883" s="12" t="s">
        <v>8</v>
      </c>
      <c r="C883" s="5" t="s">
        <v>1354</v>
      </c>
      <c r="D883" s="2" t="s">
        <v>965</v>
      </c>
      <c r="E883" s="2" t="s">
        <v>10</v>
      </c>
      <c r="F883" s="2" t="s">
        <v>11</v>
      </c>
      <c r="G883" s="2" t="s">
        <v>12</v>
      </c>
      <c r="H883" s="2" t="s">
        <v>13</v>
      </c>
      <c r="I883" s="18">
        <v>5000</v>
      </c>
      <c r="J883" s="18">
        <v>91520</v>
      </c>
      <c r="K883" s="18">
        <v>88000</v>
      </c>
      <c r="L883" s="18">
        <v>3520</v>
      </c>
      <c r="M883" s="18"/>
      <c r="N883" s="18"/>
      <c r="O883" s="18"/>
      <c r="P883" s="18"/>
      <c r="Q883" s="18"/>
      <c r="R883" s="18"/>
      <c r="S883" s="18">
        <v>3520</v>
      </c>
      <c r="T883" s="18"/>
      <c r="U883" s="18"/>
      <c r="V883" s="18"/>
      <c r="W883" s="18"/>
      <c r="X883" s="18"/>
      <c r="Y883" s="18"/>
      <c r="Z883" s="18"/>
      <c r="AA883" s="18"/>
      <c r="AB883" s="14">
        <f t="shared" si="442"/>
        <v>0</v>
      </c>
      <c r="AC883" s="14">
        <f t="shared" si="443"/>
        <v>0</v>
      </c>
      <c r="AD883" s="14">
        <f t="shared" si="444"/>
        <v>0</v>
      </c>
      <c r="AE883" s="14">
        <f t="shared" si="445"/>
        <v>0</v>
      </c>
      <c r="AF883" s="14">
        <f t="shared" si="446"/>
        <v>0</v>
      </c>
      <c r="AG883" s="14">
        <f t="shared" si="447"/>
        <v>0</v>
      </c>
      <c r="AH883" s="14">
        <f t="shared" si="448"/>
        <v>0.04</v>
      </c>
      <c r="AI883" s="14">
        <f t="shared" si="449"/>
        <v>0</v>
      </c>
      <c r="AJ883" s="14">
        <f t="shared" si="450"/>
        <v>0</v>
      </c>
      <c r="AK883" s="14">
        <f t="shared" si="451"/>
        <v>0</v>
      </c>
      <c r="AL883" s="14">
        <f t="shared" si="452"/>
        <v>0</v>
      </c>
      <c r="AM883" s="14">
        <f t="shared" si="453"/>
        <v>0</v>
      </c>
      <c r="AN883" s="14">
        <f t="shared" si="454"/>
        <v>0</v>
      </c>
      <c r="AO883" s="14">
        <f t="shared" si="455"/>
        <v>0</v>
      </c>
      <c r="AP883" s="14">
        <f t="shared" si="456"/>
        <v>0</v>
      </c>
      <c r="AQ883" s="43">
        <f t="shared" si="460"/>
        <v>0.04</v>
      </c>
      <c r="AR883" s="27">
        <f t="shared" si="461"/>
        <v>0</v>
      </c>
      <c r="AS883" s="46">
        <f t="shared" si="439"/>
        <v>3520</v>
      </c>
      <c r="AT883" s="27">
        <f t="shared" si="462"/>
        <v>0</v>
      </c>
      <c r="AU883" s="30">
        <f t="shared" si="440"/>
        <v>5280</v>
      </c>
      <c r="AV883" s="30">
        <f t="shared" si="441"/>
        <v>5280</v>
      </c>
      <c r="AW883" s="30"/>
      <c r="AX883" s="36">
        <f t="shared" si="457"/>
        <v>5280</v>
      </c>
      <c r="AY883" s="36">
        <f t="shared" si="458"/>
        <v>1760</v>
      </c>
      <c r="AZ883" s="36">
        <f t="shared" si="459"/>
        <v>0</v>
      </c>
    </row>
    <row r="884" spans="1:52" x14ac:dyDescent="0.25">
      <c r="A884" s="12" t="s">
        <v>837</v>
      </c>
      <c r="B884" s="12" t="s">
        <v>8</v>
      </c>
      <c r="C884" s="5" t="s">
        <v>1354</v>
      </c>
      <c r="D884" s="2" t="s">
        <v>966</v>
      </c>
      <c r="E884" s="2" t="s">
        <v>10</v>
      </c>
      <c r="F884" s="2" t="s">
        <v>11</v>
      </c>
      <c r="G884" s="2" t="s">
        <v>12</v>
      </c>
      <c r="H884" s="2" t="s">
        <v>13</v>
      </c>
      <c r="I884" s="18">
        <v>99552</v>
      </c>
      <c r="J884" s="18">
        <v>1845637.2499999991</v>
      </c>
      <c r="K884" s="18">
        <v>1774651.2000000002</v>
      </c>
      <c r="L884" s="18">
        <v>70986.05</v>
      </c>
      <c r="M884" s="18"/>
      <c r="N884" s="18"/>
      <c r="O884" s="18"/>
      <c r="P884" s="18"/>
      <c r="Q884" s="18"/>
      <c r="R884" s="18"/>
      <c r="S884" s="18">
        <v>70986.05</v>
      </c>
      <c r="T884" s="18"/>
      <c r="U884" s="18"/>
      <c r="V884" s="18"/>
      <c r="W884" s="18"/>
      <c r="X884" s="18"/>
      <c r="Y884" s="18"/>
      <c r="Z884" s="18"/>
      <c r="AA884" s="18"/>
      <c r="AB884" s="14">
        <f t="shared" si="442"/>
        <v>0</v>
      </c>
      <c r="AC884" s="14">
        <f t="shared" si="443"/>
        <v>0</v>
      </c>
      <c r="AD884" s="14">
        <f t="shared" si="444"/>
        <v>0</v>
      </c>
      <c r="AE884" s="14">
        <f t="shared" si="445"/>
        <v>0</v>
      </c>
      <c r="AF884" s="14">
        <f t="shared" si="446"/>
        <v>0</v>
      </c>
      <c r="AG884" s="14">
        <f t="shared" si="447"/>
        <v>0</v>
      </c>
      <c r="AH884" s="14">
        <f t="shared" si="448"/>
        <v>0.04</v>
      </c>
      <c r="AI884" s="14">
        <f t="shared" si="449"/>
        <v>0</v>
      </c>
      <c r="AJ884" s="14">
        <f t="shared" si="450"/>
        <v>0</v>
      </c>
      <c r="AK884" s="14">
        <f t="shared" si="451"/>
        <v>0</v>
      </c>
      <c r="AL884" s="14">
        <f t="shared" si="452"/>
        <v>0</v>
      </c>
      <c r="AM884" s="14">
        <f t="shared" si="453"/>
        <v>0</v>
      </c>
      <c r="AN884" s="14">
        <f t="shared" si="454"/>
        <v>0</v>
      </c>
      <c r="AO884" s="14">
        <f t="shared" si="455"/>
        <v>0</v>
      </c>
      <c r="AP884" s="14">
        <f t="shared" si="456"/>
        <v>0</v>
      </c>
      <c r="AQ884" s="43">
        <f t="shared" si="460"/>
        <v>0.04</v>
      </c>
      <c r="AR884" s="27">
        <f t="shared" si="461"/>
        <v>0</v>
      </c>
      <c r="AS884" s="46">
        <f t="shared" si="439"/>
        <v>70986.04800000001</v>
      </c>
      <c r="AT884" s="27">
        <f t="shared" si="462"/>
        <v>0</v>
      </c>
      <c r="AU884" s="30">
        <f t="shared" si="440"/>
        <v>106479.072</v>
      </c>
      <c r="AV884" s="30">
        <f t="shared" si="441"/>
        <v>106479.072</v>
      </c>
      <c r="AW884" s="30"/>
      <c r="AX884" s="36">
        <f t="shared" si="457"/>
        <v>106479.072</v>
      </c>
      <c r="AY884" s="36">
        <f t="shared" si="458"/>
        <v>35493.02399999999</v>
      </c>
      <c r="AZ884" s="36">
        <f t="shared" si="459"/>
        <v>0</v>
      </c>
    </row>
    <row r="885" spans="1:52" x14ac:dyDescent="0.25">
      <c r="A885" s="12" t="s">
        <v>837</v>
      </c>
      <c r="B885" s="12" t="s">
        <v>8</v>
      </c>
      <c r="C885" s="5" t="s">
        <v>1354</v>
      </c>
      <c r="D885" s="2" t="s">
        <v>966</v>
      </c>
      <c r="E885" s="2" t="s">
        <v>216</v>
      </c>
      <c r="F885" s="2" t="s">
        <v>11</v>
      </c>
      <c r="G885" s="2" t="s">
        <v>12</v>
      </c>
      <c r="H885" s="2" t="s">
        <v>13</v>
      </c>
      <c r="I885" s="18">
        <v>83396</v>
      </c>
      <c r="J885" s="18">
        <v>1556959.44</v>
      </c>
      <c r="K885" s="18">
        <v>1497076.4100000001</v>
      </c>
      <c r="L885" s="18">
        <v>59883.03</v>
      </c>
      <c r="M885" s="18"/>
      <c r="N885" s="18"/>
      <c r="O885" s="18"/>
      <c r="P885" s="18"/>
      <c r="Q885" s="18"/>
      <c r="R885" s="18"/>
      <c r="S885" s="18">
        <v>59883.03</v>
      </c>
      <c r="T885" s="18"/>
      <c r="U885" s="18"/>
      <c r="V885" s="18"/>
      <c r="W885" s="18"/>
      <c r="X885" s="18"/>
      <c r="Y885" s="18"/>
      <c r="Z885" s="18"/>
      <c r="AA885" s="18"/>
      <c r="AB885" s="14">
        <f t="shared" si="442"/>
        <v>0</v>
      </c>
      <c r="AC885" s="14">
        <f t="shared" si="443"/>
        <v>0</v>
      </c>
      <c r="AD885" s="14">
        <f t="shared" si="444"/>
        <v>0</v>
      </c>
      <c r="AE885" s="14">
        <f t="shared" si="445"/>
        <v>0</v>
      </c>
      <c r="AF885" s="14">
        <f t="shared" si="446"/>
        <v>0</v>
      </c>
      <c r="AG885" s="14">
        <f t="shared" si="447"/>
        <v>0</v>
      </c>
      <c r="AH885" s="14">
        <f t="shared" si="448"/>
        <v>0.04</v>
      </c>
      <c r="AI885" s="14">
        <f t="shared" si="449"/>
        <v>0</v>
      </c>
      <c r="AJ885" s="14">
        <f t="shared" si="450"/>
        <v>0</v>
      </c>
      <c r="AK885" s="14">
        <f t="shared" si="451"/>
        <v>0</v>
      </c>
      <c r="AL885" s="14">
        <f t="shared" si="452"/>
        <v>0</v>
      </c>
      <c r="AM885" s="14">
        <f t="shared" si="453"/>
        <v>0</v>
      </c>
      <c r="AN885" s="14">
        <f t="shared" si="454"/>
        <v>0</v>
      </c>
      <c r="AO885" s="14">
        <f t="shared" si="455"/>
        <v>0</v>
      </c>
      <c r="AP885" s="14">
        <f t="shared" si="456"/>
        <v>0</v>
      </c>
      <c r="AQ885" s="43">
        <f t="shared" si="460"/>
        <v>0.04</v>
      </c>
      <c r="AR885" s="27">
        <f t="shared" si="461"/>
        <v>0</v>
      </c>
      <c r="AS885" s="46">
        <f t="shared" si="439"/>
        <v>59883.056400000009</v>
      </c>
      <c r="AT885" s="27">
        <f t="shared" si="462"/>
        <v>0</v>
      </c>
      <c r="AU885" s="30">
        <f t="shared" si="440"/>
        <v>89824.584600000002</v>
      </c>
      <c r="AV885" s="30">
        <f t="shared" si="441"/>
        <v>89824.584600000002</v>
      </c>
      <c r="AW885" s="30"/>
      <c r="AX885" s="36">
        <f t="shared" si="457"/>
        <v>89824.584600000002</v>
      </c>
      <c r="AY885" s="36">
        <f t="shared" si="458"/>
        <v>29941.528199999993</v>
      </c>
      <c r="AZ885" s="36">
        <f t="shared" si="459"/>
        <v>0</v>
      </c>
    </row>
    <row r="886" spans="1:52" x14ac:dyDescent="0.25">
      <c r="A886" s="12" t="s">
        <v>837</v>
      </c>
      <c r="B886" s="12" t="s">
        <v>8</v>
      </c>
      <c r="C886" s="5" t="s">
        <v>1354</v>
      </c>
      <c r="D886" s="2" t="s">
        <v>967</v>
      </c>
      <c r="E886" s="2" t="s">
        <v>10</v>
      </c>
      <c r="F886" s="2" t="s">
        <v>11</v>
      </c>
      <c r="G886" s="2" t="s">
        <v>12</v>
      </c>
      <c r="H886" s="2" t="s">
        <v>13</v>
      </c>
      <c r="I886" s="18">
        <v>15525</v>
      </c>
      <c r="J886" s="18">
        <v>268417.64999999991</v>
      </c>
      <c r="K886" s="18">
        <v>258093.90000000002</v>
      </c>
      <c r="L886" s="18">
        <v>10323.749999999998</v>
      </c>
      <c r="M886" s="18"/>
      <c r="N886" s="18"/>
      <c r="O886" s="18"/>
      <c r="P886" s="18"/>
      <c r="Q886" s="18"/>
      <c r="R886" s="18"/>
      <c r="S886" s="18">
        <v>10323.749999999998</v>
      </c>
      <c r="T886" s="18"/>
      <c r="U886" s="18"/>
      <c r="V886" s="18"/>
      <c r="W886" s="18"/>
      <c r="X886" s="18"/>
      <c r="Y886" s="18"/>
      <c r="Z886" s="18"/>
      <c r="AA886" s="18"/>
      <c r="AB886" s="14">
        <f t="shared" si="442"/>
        <v>0</v>
      </c>
      <c r="AC886" s="14">
        <f t="shared" si="443"/>
        <v>0</v>
      </c>
      <c r="AD886" s="14">
        <f t="shared" si="444"/>
        <v>0</v>
      </c>
      <c r="AE886" s="14">
        <f t="shared" si="445"/>
        <v>0</v>
      </c>
      <c r="AF886" s="14">
        <f t="shared" si="446"/>
        <v>0</v>
      </c>
      <c r="AG886" s="14">
        <f t="shared" si="447"/>
        <v>0</v>
      </c>
      <c r="AH886" s="14">
        <f t="shared" si="448"/>
        <v>0.04</v>
      </c>
      <c r="AI886" s="14">
        <f t="shared" si="449"/>
        <v>0</v>
      </c>
      <c r="AJ886" s="14">
        <f t="shared" si="450"/>
        <v>0</v>
      </c>
      <c r="AK886" s="14">
        <f t="shared" si="451"/>
        <v>0</v>
      </c>
      <c r="AL886" s="14">
        <f t="shared" si="452"/>
        <v>0</v>
      </c>
      <c r="AM886" s="14">
        <f t="shared" si="453"/>
        <v>0</v>
      </c>
      <c r="AN886" s="14">
        <f t="shared" si="454"/>
        <v>0</v>
      </c>
      <c r="AO886" s="14">
        <f t="shared" si="455"/>
        <v>0</v>
      </c>
      <c r="AP886" s="14">
        <f t="shared" si="456"/>
        <v>0</v>
      </c>
      <c r="AQ886" s="43">
        <f t="shared" si="460"/>
        <v>0.04</v>
      </c>
      <c r="AR886" s="27">
        <f t="shared" si="461"/>
        <v>0</v>
      </c>
      <c r="AS886" s="46">
        <f t="shared" si="439"/>
        <v>10323.756000000001</v>
      </c>
      <c r="AT886" s="27">
        <f t="shared" si="462"/>
        <v>0</v>
      </c>
      <c r="AU886" s="30">
        <f t="shared" si="440"/>
        <v>15485.634</v>
      </c>
      <c r="AV886" s="30">
        <f t="shared" si="441"/>
        <v>15485.634</v>
      </c>
      <c r="AW886" s="30"/>
      <c r="AX886" s="36">
        <f t="shared" si="457"/>
        <v>15485.634</v>
      </c>
      <c r="AY886" s="36">
        <f t="shared" si="458"/>
        <v>5161.8779999999988</v>
      </c>
      <c r="AZ886" s="36">
        <f t="shared" si="459"/>
        <v>0</v>
      </c>
    </row>
    <row r="887" spans="1:52" x14ac:dyDescent="0.25">
      <c r="A887" s="12" t="s">
        <v>837</v>
      </c>
      <c r="B887" s="12" t="s">
        <v>8</v>
      </c>
      <c r="C887" s="5" t="s">
        <v>1354</v>
      </c>
      <c r="D887" s="2" t="s">
        <v>967</v>
      </c>
      <c r="E887" s="2" t="s">
        <v>216</v>
      </c>
      <c r="F887" s="2" t="s">
        <v>11</v>
      </c>
      <c r="G887" s="2" t="s">
        <v>12</v>
      </c>
      <c r="H887" s="2" t="s">
        <v>13</v>
      </c>
      <c r="I887" s="18">
        <v>9951</v>
      </c>
      <c r="J887" s="18">
        <v>173569.37</v>
      </c>
      <c r="K887" s="18">
        <v>166893.62</v>
      </c>
      <c r="L887" s="18">
        <v>6675.75</v>
      </c>
      <c r="M887" s="18"/>
      <c r="N887" s="18"/>
      <c r="O887" s="18"/>
      <c r="P887" s="18"/>
      <c r="Q887" s="18"/>
      <c r="R887" s="18"/>
      <c r="S887" s="18">
        <v>6675.75</v>
      </c>
      <c r="T887" s="18"/>
      <c r="U887" s="18"/>
      <c r="V887" s="18"/>
      <c r="W887" s="18"/>
      <c r="X887" s="18"/>
      <c r="Y887" s="18"/>
      <c r="Z887" s="18"/>
      <c r="AA887" s="18"/>
      <c r="AB887" s="14">
        <f t="shared" si="442"/>
        <v>0</v>
      </c>
      <c r="AC887" s="14">
        <f t="shared" si="443"/>
        <v>0</v>
      </c>
      <c r="AD887" s="14">
        <f t="shared" si="444"/>
        <v>0</v>
      </c>
      <c r="AE887" s="14">
        <f t="shared" si="445"/>
        <v>0</v>
      </c>
      <c r="AF887" s="14">
        <f t="shared" si="446"/>
        <v>0</v>
      </c>
      <c r="AG887" s="14">
        <f t="shared" si="447"/>
        <v>0</v>
      </c>
      <c r="AH887" s="14">
        <f t="shared" si="448"/>
        <v>0.04</v>
      </c>
      <c r="AI887" s="14">
        <f t="shared" si="449"/>
        <v>0</v>
      </c>
      <c r="AJ887" s="14">
        <f t="shared" si="450"/>
        <v>0</v>
      </c>
      <c r="AK887" s="14">
        <f t="shared" si="451"/>
        <v>0</v>
      </c>
      <c r="AL887" s="14">
        <f t="shared" si="452"/>
        <v>0</v>
      </c>
      <c r="AM887" s="14">
        <f t="shared" si="453"/>
        <v>0</v>
      </c>
      <c r="AN887" s="14">
        <f t="shared" si="454"/>
        <v>0</v>
      </c>
      <c r="AO887" s="14">
        <f t="shared" si="455"/>
        <v>0</v>
      </c>
      <c r="AP887" s="14">
        <f t="shared" si="456"/>
        <v>0</v>
      </c>
      <c r="AQ887" s="43">
        <f t="shared" si="460"/>
        <v>0.04</v>
      </c>
      <c r="AR887" s="27">
        <f t="shared" si="461"/>
        <v>0</v>
      </c>
      <c r="AS887" s="46">
        <f t="shared" si="439"/>
        <v>6675.7448000000004</v>
      </c>
      <c r="AT887" s="27">
        <f t="shared" si="462"/>
        <v>0</v>
      </c>
      <c r="AU887" s="30">
        <f t="shared" si="440"/>
        <v>10013.617199999999</v>
      </c>
      <c r="AV887" s="30">
        <f t="shared" si="441"/>
        <v>10013.617199999999</v>
      </c>
      <c r="AW887" s="30"/>
      <c r="AX887" s="36">
        <f t="shared" si="457"/>
        <v>10013.617199999999</v>
      </c>
      <c r="AY887" s="36">
        <f t="shared" si="458"/>
        <v>3337.8723999999984</v>
      </c>
      <c r="AZ887" s="36">
        <f t="shared" si="459"/>
        <v>0</v>
      </c>
    </row>
    <row r="888" spans="1:52" x14ac:dyDescent="0.25">
      <c r="A888" s="12" t="s">
        <v>837</v>
      </c>
      <c r="B888" s="12" t="s">
        <v>8</v>
      </c>
      <c r="C888" s="5" t="s">
        <v>1354</v>
      </c>
      <c r="D888" s="2" t="s">
        <v>968</v>
      </c>
      <c r="E888" s="2" t="s">
        <v>10</v>
      </c>
      <c r="F888" s="2" t="s">
        <v>11</v>
      </c>
      <c r="G888" s="2" t="s">
        <v>12</v>
      </c>
      <c r="H888" s="2" t="s">
        <v>13</v>
      </c>
      <c r="I888" s="18">
        <v>116773</v>
      </c>
      <c r="J888" s="18">
        <v>1367095.8600000003</v>
      </c>
      <c r="K888" s="18">
        <v>1314515.21</v>
      </c>
      <c r="L888" s="18">
        <v>52580.649999999994</v>
      </c>
      <c r="M888" s="18"/>
      <c r="N888" s="18"/>
      <c r="O888" s="18"/>
      <c r="P888" s="18"/>
      <c r="Q888" s="18"/>
      <c r="R888" s="18"/>
      <c r="S888" s="18">
        <v>52580.649999999994</v>
      </c>
      <c r="T888" s="18"/>
      <c r="U888" s="18"/>
      <c r="V888" s="18"/>
      <c r="W888" s="18"/>
      <c r="X888" s="18"/>
      <c r="Y888" s="18"/>
      <c r="Z888" s="18"/>
      <c r="AA888" s="18"/>
      <c r="AB888" s="14">
        <f t="shared" si="442"/>
        <v>0</v>
      </c>
      <c r="AC888" s="14">
        <f t="shared" si="443"/>
        <v>0</v>
      </c>
      <c r="AD888" s="14">
        <f t="shared" si="444"/>
        <v>0</v>
      </c>
      <c r="AE888" s="14">
        <f t="shared" si="445"/>
        <v>0</v>
      </c>
      <c r="AF888" s="14">
        <f t="shared" si="446"/>
        <v>0</v>
      </c>
      <c r="AG888" s="14">
        <f t="shared" si="447"/>
        <v>0</v>
      </c>
      <c r="AH888" s="14">
        <f t="shared" si="448"/>
        <v>0.04</v>
      </c>
      <c r="AI888" s="14">
        <f t="shared" si="449"/>
        <v>0</v>
      </c>
      <c r="AJ888" s="14">
        <f t="shared" si="450"/>
        <v>0</v>
      </c>
      <c r="AK888" s="14">
        <f t="shared" si="451"/>
        <v>0</v>
      </c>
      <c r="AL888" s="14">
        <f t="shared" si="452"/>
        <v>0</v>
      </c>
      <c r="AM888" s="14">
        <f t="shared" si="453"/>
        <v>0</v>
      </c>
      <c r="AN888" s="14">
        <f t="shared" si="454"/>
        <v>0</v>
      </c>
      <c r="AO888" s="14">
        <f t="shared" si="455"/>
        <v>0</v>
      </c>
      <c r="AP888" s="14">
        <f t="shared" si="456"/>
        <v>0</v>
      </c>
      <c r="AQ888" s="43">
        <f t="shared" si="460"/>
        <v>0.04</v>
      </c>
      <c r="AR888" s="27">
        <f t="shared" si="461"/>
        <v>0</v>
      </c>
      <c r="AS888" s="46">
        <f t="shared" si="439"/>
        <v>52580.608399999997</v>
      </c>
      <c r="AT888" s="27">
        <f t="shared" si="462"/>
        <v>0</v>
      </c>
      <c r="AU888" s="30">
        <f t="shared" si="440"/>
        <v>78870.912599999996</v>
      </c>
      <c r="AV888" s="30">
        <f t="shared" si="441"/>
        <v>78870.912599999996</v>
      </c>
      <c r="AW888" s="30"/>
      <c r="AX888" s="36">
        <f t="shared" si="457"/>
        <v>78870.912599999996</v>
      </c>
      <c r="AY888" s="36">
        <f t="shared" si="458"/>
        <v>26290.304199999999</v>
      </c>
      <c r="AZ888" s="36">
        <f t="shared" si="459"/>
        <v>0</v>
      </c>
    </row>
    <row r="889" spans="1:52" x14ac:dyDescent="0.25">
      <c r="A889" s="12" t="s">
        <v>837</v>
      </c>
      <c r="B889" s="12" t="s">
        <v>8</v>
      </c>
      <c r="C889" s="5" t="s">
        <v>1354</v>
      </c>
      <c r="D889" s="2" t="s">
        <v>968</v>
      </c>
      <c r="E889" s="2" t="s">
        <v>216</v>
      </c>
      <c r="F889" s="2" t="s">
        <v>11</v>
      </c>
      <c r="G889" s="2" t="s">
        <v>12</v>
      </c>
      <c r="H889" s="2" t="s">
        <v>13</v>
      </c>
      <c r="I889" s="18">
        <v>84630</v>
      </c>
      <c r="J889" s="18">
        <v>966724.61</v>
      </c>
      <c r="K889" s="18">
        <v>929542.87000000011</v>
      </c>
      <c r="L889" s="18">
        <v>37181.740000000005</v>
      </c>
      <c r="M889" s="18"/>
      <c r="N889" s="18"/>
      <c r="O889" s="18"/>
      <c r="P889" s="18"/>
      <c r="Q889" s="18"/>
      <c r="R889" s="18"/>
      <c r="S889" s="18">
        <v>37181.740000000005</v>
      </c>
      <c r="T889" s="18"/>
      <c r="U889" s="18"/>
      <c r="V889" s="18"/>
      <c r="W889" s="18"/>
      <c r="X889" s="18"/>
      <c r="Y889" s="18"/>
      <c r="Z889" s="18"/>
      <c r="AA889" s="18"/>
      <c r="AB889" s="14">
        <f t="shared" si="442"/>
        <v>0</v>
      </c>
      <c r="AC889" s="14">
        <f t="shared" si="443"/>
        <v>0</v>
      </c>
      <c r="AD889" s="14">
        <f t="shared" si="444"/>
        <v>0</v>
      </c>
      <c r="AE889" s="14">
        <f t="shared" si="445"/>
        <v>0</v>
      </c>
      <c r="AF889" s="14">
        <f t="shared" si="446"/>
        <v>0</v>
      </c>
      <c r="AG889" s="14">
        <f t="shared" si="447"/>
        <v>0</v>
      </c>
      <c r="AH889" s="14">
        <f t="shared" si="448"/>
        <v>0.04</v>
      </c>
      <c r="AI889" s="14">
        <f t="shared" si="449"/>
        <v>0</v>
      </c>
      <c r="AJ889" s="14">
        <f t="shared" si="450"/>
        <v>0</v>
      </c>
      <c r="AK889" s="14">
        <f t="shared" si="451"/>
        <v>0</v>
      </c>
      <c r="AL889" s="14">
        <f t="shared" si="452"/>
        <v>0</v>
      </c>
      <c r="AM889" s="14">
        <f t="shared" si="453"/>
        <v>0</v>
      </c>
      <c r="AN889" s="14">
        <f t="shared" si="454"/>
        <v>0</v>
      </c>
      <c r="AO889" s="14">
        <f t="shared" si="455"/>
        <v>0</v>
      </c>
      <c r="AP889" s="14">
        <f t="shared" si="456"/>
        <v>0</v>
      </c>
      <c r="AQ889" s="43">
        <f t="shared" si="460"/>
        <v>0.04</v>
      </c>
      <c r="AR889" s="27">
        <f t="shared" si="461"/>
        <v>0</v>
      </c>
      <c r="AS889" s="46">
        <f t="shared" si="439"/>
        <v>37181.714800000009</v>
      </c>
      <c r="AT889" s="27">
        <f t="shared" si="462"/>
        <v>0</v>
      </c>
      <c r="AU889" s="30">
        <f t="shared" si="440"/>
        <v>55772.572200000002</v>
      </c>
      <c r="AV889" s="30">
        <f t="shared" si="441"/>
        <v>55772.572200000002</v>
      </c>
      <c r="AW889" s="30"/>
      <c r="AX889" s="36">
        <f t="shared" si="457"/>
        <v>55772.572200000002</v>
      </c>
      <c r="AY889" s="36">
        <f t="shared" si="458"/>
        <v>18590.857399999994</v>
      </c>
      <c r="AZ889" s="36">
        <f t="shared" si="459"/>
        <v>0</v>
      </c>
    </row>
    <row r="890" spans="1:52" x14ac:dyDescent="0.25">
      <c r="A890" s="12" t="s">
        <v>837</v>
      </c>
      <c r="B890" s="12" t="s">
        <v>8</v>
      </c>
      <c r="C890" s="5" t="s">
        <v>1354</v>
      </c>
      <c r="D890" s="2" t="s">
        <v>969</v>
      </c>
      <c r="E890" s="2" t="s">
        <v>216</v>
      </c>
      <c r="F890" s="2" t="s">
        <v>11</v>
      </c>
      <c r="G890" s="2" t="s">
        <v>12</v>
      </c>
      <c r="H890" s="2" t="s">
        <v>13</v>
      </c>
      <c r="I890" s="18">
        <v>4290</v>
      </c>
      <c r="J890" s="18">
        <v>71162.52</v>
      </c>
      <c r="K890" s="18">
        <v>68425.5</v>
      </c>
      <c r="L890" s="18">
        <v>2737.02</v>
      </c>
      <c r="M890" s="18"/>
      <c r="N890" s="18"/>
      <c r="O890" s="18"/>
      <c r="P890" s="18"/>
      <c r="Q890" s="18"/>
      <c r="R890" s="18"/>
      <c r="S890" s="18">
        <v>2737.02</v>
      </c>
      <c r="T890" s="18"/>
      <c r="U890" s="18"/>
      <c r="V890" s="18"/>
      <c r="W890" s="18"/>
      <c r="X890" s="18"/>
      <c r="Y890" s="18"/>
      <c r="Z890" s="18"/>
      <c r="AA890" s="18"/>
      <c r="AB890" s="14">
        <f t="shared" si="442"/>
        <v>0</v>
      </c>
      <c r="AC890" s="14">
        <f t="shared" si="443"/>
        <v>0</v>
      </c>
      <c r="AD890" s="14">
        <f t="shared" si="444"/>
        <v>0</v>
      </c>
      <c r="AE890" s="14">
        <f t="shared" si="445"/>
        <v>0</v>
      </c>
      <c r="AF890" s="14">
        <f t="shared" si="446"/>
        <v>0</v>
      </c>
      <c r="AG890" s="14">
        <f t="shared" si="447"/>
        <v>0</v>
      </c>
      <c r="AH890" s="14">
        <f t="shared" si="448"/>
        <v>0.04</v>
      </c>
      <c r="AI890" s="14">
        <f t="shared" si="449"/>
        <v>0</v>
      </c>
      <c r="AJ890" s="14">
        <f t="shared" si="450"/>
        <v>0</v>
      </c>
      <c r="AK890" s="14">
        <f t="shared" si="451"/>
        <v>0</v>
      </c>
      <c r="AL890" s="14">
        <f t="shared" si="452"/>
        <v>0</v>
      </c>
      <c r="AM890" s="14">
        <f t="shared" si="453"/>
        <v>0</v>
      </c>
      <c r="AN890" s="14">
        <f t="shared" si="454"/>
        <v>0</v>
      </c>
      <c r="AO890" s="14">
        <f t="shared" si="455"/>
        <v>0</v>
      </c>
      <c r="AP890" s="14">
        <f t="shared" si="456"/>
        <v>0</v>
      </c>
      <c r="AQ890" s="43">
        <f t="shared" si="460"/>
        <v>0.04</v>
      </c>
      <c r="AR890" s="27">
        <f t="shared" si="461"/>
        <v>0</v>
      </c>
      <c r="AS890" s="46">
        <f t="shared" si="439"/>
        <v>2737.02</v>
      </c>
      <c r="AT890" s="27">
        <f t="shared" si="462"/>
        <v>0</v>
      </c>
      <c r="AU890" s="30">
        <f t="shared" si="440"/>
        <v>4105.53</v>
      </c>
      <c r="AV890" s="30">
        <f t="shared" si="441"/>
        <v>4105.53</v>
      </c>
      <c r="AW890" s="30"/>
      <c r="AX890" s="36">
        <f t="shared" si="457"/>
        <v>4105.53</v>
      </c>
      <c r="AY890" s="36">
        <f t="shared" si="458"/>
        <v>1368.5099999999998</v>
      </c>
      <c r="AZ890" s="36">
        <f t="shared" si="459"/>
        <v>0</v>
      </c>
    </row>
    <row r="891" spans="1:52" x14ac:dyDescent="0.25">
      <c r="A891" s="12" t="s">
        <v>837</v>
      </c>
      <c r="B891" s="12" t="s">
        <v>8</v>
      </c>
      <c r="C891" s="5" t="s">
        <v>1354</v>
      </c>
      <c r="D891" s="2" t="s">
        <v>970</v>
      </c>
      <c r="E891" s="2" t="s">
        <v>10</v>
      </c>
      <c r="F891" s="2" t="s">
        <v>11</v>
      </c>
      <c r="G891" s="2" t="s">
        <v>12</v>
      </c>
      <c r="H891" s="2" t="s">
        <v>13</v>
      </c>
      <c r="I891" s="18">
        <v>68487</v>
      </c>
      <c r="J891" s="18">
        <v>1208494.7200000002</v>
      </c>
      <c r="K891" s="18">
        <v>1162014.1499999999</v>
      </c>
      <c r="L891" s="18">
        <v>46480.570000000022</v>
      </c>
      <c r="M891" s="18"/>
      <c r="N891" s="18"/>
      <c r="O891" s="18"/>
      <c r="P891" s="18"/>
      <c r="Q891" s="18"/>
      <c r="R891" s="18"/>
      <c r="S891" s="18">
        <v>46480.570000000022</v>
      </c>
      <c r="T891" s="18"/>
      <c r="U891" s="18"/>
      <c r="V891" s="18"/>
      <c r="W891" s="18"/>
      <c r="X891" s="18"/>
      <c r="Y891" s="18"/>
      <c r="Z891" s="18"/>
      <c r="AA891" s="18"/>
      <c r="AB891" s="14">
        <f t="shared" si="442"/>
        <v>0</v>
      </c>
      <c r="AC891" s="14">
        <f t="shared" si="443"/>
        <v>0</v>
      </c>
      <c r="AD891" s="14">
        <f t="shared" si="444"/>
        <v>0</v>
      </c>
      <c r="AE891" s="14">
        <f t="shared" si="445"/>
        <v>0</v>
      </c>
      <c r="AF891" s="14">
        <f t="shared" si="446"/>
        <v>0</v>
      </c>
      <c r="AG891" s="14">
        <f t="shared" si="447"/>
        <v>0</v>
      </c>
      <c r="AH891" s="14">
        <f t="shared" si="448"/>
        <v>0.04</v>
      </c>
      <c r="AI891" s="14">
        <f t="shared" si="449"/>
        <v>0</v>
      </c>
      <c r="AJ891" s="14">
        <f t="shared" si="450"/>
        <v>0</v>
      </c>
      <c r="AK891" s="14">
        <f t="shared" si="451"/>
        <v>0</v>
      </c>
      <c r="AL891" s="14">
        <f t="shared" si="452"/>
        <v>0</v>
      </c>
      <c r="AM891" s="14">
        <f t="shared" si="453"/>
        <v>0</v>
      </c>
      <c r="AN891" s="14">
        <f t="shared" si="454"/>
        <v>0</v>
      </c>
      <c r="AO891" s="14">
        <f t="shared" si="455"/>
        <v>0</v>
      </c>
      <c r="AP891" s="14">
        <f t="shared" si="456"/>
        <v>0</v>
      </c>
      <c r="AQ891" s="43">
        <f t="shared" si="460"/>
        <v>0.04</v>
      </c>
      <c r="AR891" s="27">
        <f t="shared" si="461"/>
        <v>0</v>
      </c>
      <c r="AS891" s="46">
        <f t="shared" si="439"/>
        <v>46480.565999999999</v>
      </c>
      <c r="AT891" s="27">
        <f t="shared" si="462"/>
        <v>0</v>
      </c>
      <c r="AU891" s="30">
        <f t="shared" si="440"/>
        <v>69720.848999999987</v>
      </c>
      <c r="AV891" s="30">
        <f t="shared" si="441"/>
        <v>69720.848999999987</v>
      </c>
      <c r="AW891" s="30"/>
      <c r="AX891" s="36">
        <f t="shared" si="457"/>
        <v>69720.848999999987</v>
      </c>
      <c r="AY891" s="36">
        <f t="shared" si="458"/>
        <v>23240.282999999989</v>
      </c>
      <c r="AZ891" s="36">
        <f t="shared" si="459"/>
        <v>0</v>
      </c>
    </row>
    <row r="892" spans="1:52" x14ac:dyDescent="0.25">
      <c r="A892" s="12" t="s">
        <v>837</v>
      </c>
      <c r="B892" s="12" t="s">
        <v>8</v>
      </c>
      <c r="C892" s="5" t="s">
        <v>1354</v>
      </c>
      <c r="D892" s="2" t="s">
        <v>970</v>
      </c>
      <c r="E892" s="2" t="s">
        <v>216</v>
      </c>
      <c r="F892" s="2" t="s">
        <v>11</v>
      </c>
      <c r="G892" s="2" t="s">
        <v>12</v>
      </c>
      <c r="H892" s="2" t="s">
        <v>13</v>
      </c>
      <c r="I892" s="18">
        <v>79471</v>
      </c>
      <c r="J892" s="18">
        <v>1403043.0499999998</v>
      </c>
      <c r="K892" s="18">
        <v>1349079.8599999999</v>
      </c>
      <c r="L892" s="18">
        <v>53963.189999999988</v>
      </c>
      <c r="M892" s="18"/>
      <c r="N892" s="18"/>
      <c r="O892" s="18"/>
      <c r="P892" s="18"/>
      <c r="Q892" s="18"/>
      <c r="R892" s="18"/>
      <c r="S892" s="18">
        <v>53963.189999999988</v>
      </c>
      <c r="T892" s="18"/>
      <c r="U892" s="18"/>
      <c r="V892" s="18"/>
      <c r="W892" s="18"/>
      <c r="X892" s="18"/>
      <c r="Y892" s="18"/>
      <c r="Z892" s="18"/>
      <c r="AA892" s="18"/>
      <c r="AB892" s="14">
        <f t="shared" si="442"/>
        <v>0</v>
      </c>
      <c r="AC892" s="14">
        <f t="shared" si="443"/>
        <v>0</v>
      </c>
      <c r="AD892" s="14">
        <f t="shared" si="444"/>
        <v>0</v>
      </c>
      <c r="AE892" s="14">
        <f t="shared" si="445"/>
        <v>0</v>
      </c>
      <c r="AF892" s="14">
        <f t="shared" si="446"/>
        <v>0</v>
      </c>
      <c r="AG892" s="14">
        <f t="shared" si="447"/>
        <v>0</v>
      </c>
      <c r="AH892" s="14">
        <f t="shared" si="448"/>
        <v>0.04</v>
      </c>
      <c r="AI892" s="14">
        <f t="shared" si="449"/>
        <v>0</v>
      </c>
      <c r="AJ892" s="14">
        <f t="shared" si="450"/>
        <v>0</v>
      </c>
      <c r="AK892" s="14">
        <f t="shared" si="451"/>
        <v>0</v>
      </c>
      <c r="AL892" s="14">
        <f t="shared" si="452"/>
        <v>0</v>
      </c>
      <c r="AM892" s="14">
        <f t="shared" si="453"/>
        <v>0</v>
      </c>
      <c r="AN892" s="14">
        <f t="shared" si="454"/>
        <v>0</v>
      </c>
      <c r="AO892" s="14">
        <f t="shared" si="455"/>
        <v>0</v>
      </c>
      <c r="AP892" s="14">
        <f t="shared" si="456"/>
        <v>0</v>
      </c>
      <c r="AQ892" s="43">
        <f t="shared" si="460"/>
        <v>0.04</v>
      </c>
      <c r="AR892" s="27">
        <f t="shared" si="461"/>
        <v>0</v>
      </c>
      <c r="AS892" s="46">
        <f t="shared" si="439"/>
        <v>53963.194399999993</v>
      </c>
      <c r="AT892" s="27">
        <f t="shared" si="462"/>
        <v>0</v>
      </c>
      <c r="AU892" s="30">
        <f t="shared" si="440"/>
        <v>80944.791599999982</v>
      </c>
      <c r="AV892" s="30">
        <f t="shared" si="441"/>
        <v>80944.791599999982</v>
      </c>
      <c r="AW892" s="30"/>
      <c r="AX892" s="36">
        <f t="shared" si="457"/>
        <v>80944.791599999982</v>
      </c>
      <c r="AY892" s="36">
        <f t="shared" si="458"/>
        <v>26981.597199999989</v>
      </c>
      <c r="AZ892" s="36">
        <f t="shared" si="459"/>
        <v>0</v>
      </c>
    </row>
    <row r="893" spans="1:52" x14ac:dyDescent="0.25">
      <c r="A893" s="12" t="s">
        <v>837</v>
      </c>
      <c r="B893" s="12" t="s">
        <v>8</v>
      </c>
      <c r="C893" s="5" t="s">
        <v>1354</v>
      </c>
      <c r="D893" s="2" t="s">
        <v>971</v>
      </c>
      <c r="E893" s="2" t="s">
        <v>230</v>
      </c>
      <c r="F893" s="2" t="s">
        <v>11</v>
      </c>
      <c r="G893" s="2" t="s">
        <v>12</v>
      </c>
      <c r="H893" s="2" t="s">
        <v>13</v>
      </c>
      <c r="I893" s="18">
        <v>11730</v>
      </c>
      <c r="J893" s="18">
        <v>203726</v>
      </c>
      <c r="K893" s="18">
        <v>195890.38</v>
      </c>
      <c r="L893" s="18">
        <v>7835.62</v>
      </c>
      <c r="M893" s="18"/>
      <c r="N893" s="18"/>
      <c r="O893" s="18"/>
      <c r="P893" s="18"/>
      <c r="Q893" s="18"/>
      <c r="R893" s="18"/>
      <c r="S893" s="18">
        <v>7835.62</v>
      </c>
      <c r="T893" s="18"/>
      <c r="U893" s="18"/>
      <c r="V893" s="18"/>
      <c r="W893" s="18"/>
      <c r="X893" s="18"/>
      <c r="Y893" s="18"/>
      <c r="Z893" s="18"/>
      <c r="AA893" s="18"/>
      <c r="AB893" s="14">
        <f t="shared" si="442"/>
        <v>0</v>
      </c>
      <c r="AC893" s="14">
        <f t="shared" si="443"/>
        <v>0</v>
      </c>
      <c r="AD893" s="14">
        <f t="shared" si="444"/>
        <v>0</v>
      </c>
      <c r="AE893" s="14">
        <f t="shared" si="445"/>
        <v>0</v>
      </c>
      <c r="AF893" s="14">
        <f t="shared" si="446"/>
        <v>0</v>
      </c>
      <c r="AG893" s="14">
        <f t="shared" si="447"/>
        <v>0</v>
      </c>
      <c r="AH893" s="14">
        <f t="shared" si="448"/>
        <v>0.04</v>
      </c>
      <c r="AI893" s="14">
        <f t="shared" si="449"/>
        <v>0</v>
      </c>
      <c r="AJ893" s="14">
        <f t="shared" si="450"/>
        <v>0</v>
      </c>
      <c r="AK893" s="14">
        <f t="shared" si="451"/>
        <v>0</v>
      </c>
      <c r="AL893" s="14">
        <f t="shared" si="452"/>
        <v>0</v>
      </c>
      <c r="AM893" s="14">
        <f t="shared" si="453"/>
        <v>0</v>
      </c>
      <c r="AN893" s="14">
        <f t="shared" si="454"/>
        <v>0</v>
      </c>
      <c r="AO893" s="14">
        <f t="shared" si="455"/>
        <v>0</v>
      </c>
      <c r="AP893" s="14">
        <f t="shared" si="456"/>
        <v>0</v>
      </c>
      <c r="AQ893" s="43">
        <f t="shared" si="460"/>
        <v>0.04</v>
      </c>
      <c r="AR893" s="27">
        <f t="shared" si="461"/>
        <v>0</v>
      </c>
      <c r="AS893" s="46">
        <f t="shared" si="439"/>
        <v>7835.6152000000002</v>
      </c>
      <c r="AT893" s="27">
        <f t="shared" si="462"/>
        <v>0</v>
      </c>
      <c r="AU893" s="30">
        <f t="shared" si="440"/>
        <v>11753.4228</v>
      </c>
      <c r="AV893" s="30">
        <f t="shared" si="441"/>
        <v>11753.4228</v>
      </c>
      <c r="AW893" s="30"/>
      <c r="AX893" s="36">
        <f t="shared" si="457"/>
        <v>11753.4228</v>
      </c>
      <c r="AY893" s="36">
        <f t="shared" si="458"/>
        <v>3917.8076000000001</v>
      </c>
      <c r="AZ893" s="36">
        <f t="shared" si="459"/>
        <v>0</v>
      </c>
    </row>
    <row r="894" spans="1:52" x14ac:dyDescent="0.25">
      <c r="A894" s="12" t="s">
        <v>837</v>
      </c>
      <c r="B894" s="12" t="s">
        <v>8</v>
      </c>
      <c r="C894" s="5" t="s">
        <v>1354</v>
      </c>
      <c r="D894" s="2" t="s">
        <v>971</v>
      </c>
      <c r="E894" s="2" t="s">
        <v>10</v>
      </c>
      <c r="F894" s="2" t="s">
        <v>11</v>
      </c>
      <c r="G894" s="2" t="s">
        <v>12</v>
      </c>
      <c r="H894" s="2" t="s">
        <v>13</v>
      </c>
      <c r="I894" s="18">
        <v>194292</v>
      </c>
      <c r="J894" s="18">
        <v>3356716.8799999966</v>
      </c>
      <c r="K894" s="18">
        <v>3227612.39</v>
      </c>
      <c r="L894" s="18">
        <v>129104.48999999998</v>
      </c>
      <c r="M894" s="18"/>
      <c r="N894" s="18"/>
      <c r="O894" s="18"/>
      <c r="P894" s="18"/>
      <c r="Q894" s="18"/>
      <c r="R894" s="18"/>
      <c r="S894" s="18">
        <v>129104.48999999998</v>
      </c>
      <c r="T894" s="18"/>
      <c r="U894" s="18"/>
      <c r="V894" s="18"/>
      <c r="W894" s="18"/>
      <c r="X894" s="18"/>
      <c r="Y894" s="18"/>
      <c r="Z894" s="18"/>
      <c r="AA894" s="18"/>
      <c r="AB894" s="14">
        <f t="shared" si="442"/>
        <v>0</v>
      </c>
      <c r="AC894" s="14">
        <f t="shared" si="443"/>
        <v>0</v>
      </c>
      <c r="AD894" s="14">
        <f t="shared" si="444"/>
        <v>0</v>
      </c>
      <c r="AE894" s="14">
        <f t="shared" si="445"/>
        <v>0</v>
      </c>
      <c r="AF894" s="14">
        <f t="shared" si="446"/>
        <v>0</v>
      </c>
      <c r="AG894" s="14">
        <f t="shared" si="447"/>
        <v>0</v>
      </c>
      <c r="AH894" s="14">
        <f t="shared" si="448"/>
        <v>0.04</v>
      </c>
      <c r="AI894" s="14">
        <f t="shared" si="449"/>
        <v>0</v>
      </c>
      <c r="AJ894" s="14">
        <f t="shared" si="450"/>
        <v>0</v>
      </c>
      <c r="AK894" s="14">
        <f t="shared" si="451"/>
        <v>0</v>
      </c>
      <c r="AL894" s="14">
        <f t="shared" si="452"/>
        <v>0</v>
      </c>
      <c r="AM894" s="14">
        <f t="shared" si="453"/>
        <v>0</v>
      </c>
      <c r="AN894" s="14">
        <f t="shared" si="454"/>
        <v>0</v>
      </c>
      <c r="AO894" s="14">
        <f t="shared" si="455"/>
        <v>0</v>
      </c>
      <c r="AP894" s="14">
        <f t="shared" si="456"/>
        <v>0</v>
      </c>
      <c r="AQ894" s="43">
        <f t="shared" si="460"/>
        <v>0.04</v>
      </c>
      <c r="AR894" s="27">
        <f t="shared" si="461"/>
        <v>0</v>
      </c>
      <c r="AS894" s="46">
        <f t="shared" si="439"/>
        <v>129104.49560000001</v>
      </c>
      <c r="AT894" s="27">
        <f t="shared" si="462"/>
        <v>0</v>
      </c>
      <c r="AU894" s="30">
        <f t="shared" si="440"/>
        <v>193656.74340000001</v>
      </c>
      <c r="AV894" s="30">
        <f t="shared" si="441"/>
        <v>193656.74340000001</v>
      </c>
      <c r="AW894" s="30"/>
      <c r="AX894" s="36">
        <f t="shared" si="457"/>
        <v>193656.74340000001</v>
      </c>
      <c r="AY894" s="36">
        <f t="shared" si="458"/>
        <v>64552.247799999997</v>
      </c>
      <c r="AZ894" s="36">
        <f t="shared" si="459"/>
        <v>0</v>
      </c>
    </row>
    <row r="895" spans="1:52" x14ac:dyDescent="0.25">
      <c r="A895" s="12" t="s">
        <v>837</v>
      </c>
      <c r="B895" s="12" t="s">
        <v>8</v>
      </c>
      <c r="C895" s="5" t="s">
        <v>1354</v>
      </c>
      <c r="D895" s="2" t="s">
        <v>971</v>
      </c>
      <c r="E895" s="2" t="s">
        <v>216</v>
      </c>
      <c r="F895" s="2" t="s">
        <v>11</v>
      </c>
      <c r="G895" s="2" t="s">
        <v>12</v>
      </c>
      <c r="H895" s="2" t="s">
        <v>13</v>
      </c>
      <c r="I895" s="18">
        <v>221891</v>
      </c>
      <c r="J895" s="18">
        <v>3836582.9899999988</v>
      </c>
      <c r="K895" s="18">
        <v>3689022.1400000006</v>
      </c>
      <c r="L895" s="18">
        <v>147560.85</v>
      </c>
      <c r="M895" s="18"/>
      <c r="N895" s="18"/>
      <c r="O895" s="18"/>
      <c r="P895" s="18"/>
      <c r="Q895" s="18"/>
      <c r="R895" s="18"/>
      <c r="S895" s="18">
        <v>147560.85</v>
      </c>
      <c r="T895" s="18"/>
      <c r="U895" s="18"/>
      <c r="V895" s="18"/>
      <c r="W895" s="18"/>
      <c r="X895" s="18"/>
      <c r="Y895" s="18"/>
      <c r="Z895" s="18"/>
      <c r="AA895" s="18"/>
      <c r="AB895" s="14">
        <f t="shared" si="442"/>
        <v>0</v>
      </c>
      <c r="AC895" s="14">
        <f t="shared" si="443"/>
        <v>0</v>
      </c>
      <c r="AD895" s="14">
        <f t="shared" si="444"/>
        <v>0</v>
      </c>
      <c r="AE895" s="14">
        <f t="shared" si="445"/>
        <v>0</v>
      </c>
      <c r="AF895" s="14">
        <f t="shared" si="446"/>
        <v>0</v>
      </c>
      <c r="AG895" s="14">
        <f t="shared" si="447"/>
        <v>0</v>
      </c>
      <c r="AH895" s="14">
        <f t="shared" si="448"/>
        <v>0.04</v>
      </c>
      <c r="AI895" s="14">
        <f t="shared" si="449"/>
        <v>0</v>
      </c>
      <c r="AJ895" s="14">
        <f t="shared" si="450"/>
        <v>0</v>
      </c>
      <c r="AK895" s="14">
        <f t="shared" si="451"/>
        <v>0</v>
      </c>
      <c r="AL895" s="14">
        <f t="shared" si="452"/>
        <v>0</v>
      </c>
      <c r="AM895" s="14">
        <f t="shared" si="453"/>
        <v>0</v>
      </c>
      <c r="AN895" s="14">
        <f t="shared" si="454"/>
        <v>0</v>
      </c>
      <c r="AO895" s="14">
        <f t="shared" si="455"/>
        <v>0</v>
      </c>
      <c r="AP895" s="14">
        <f t="shared" si="456"/>
        <v>0</v>
      </c>
      <c r="AQ895" s="43">
        <f t="shared" si="460"/>
        <v>0.04</v>
      </c>
      <c r="AR895" s="27">
        <f t="shared" si="461"/>
        <v>0</v>
      </c>
      <c r="AS895" s="46">
        <f t="shared" ref="AS895:AS901" si="463">SUM(AH895:AM895)*(K895+AR895)</f>
        <v>147560.88560000004</v>
      </c>
      <c r="AT895" s="27">
        <f t="shared" si="462"/>
        <v>0</v>
      </c>
      <c r="AU895" s="30">
        <f t="shared" ref="AU895:AU901" si="464">K895*$AU$2</f>
        <v>221341.32840000003</v>
      </c>
      <c r="AV895" s="30">
        <f t="shared" ref="AV895:AV901" si="465">K895*$AV$2</f>
        <v>221341.32840000003</v>
      </c>
      <c r="AW895" s="30"/>
      <c r="AX895" s="36">
        <f t="shared" si="457"/>
        <v>221341.32840000003</v>
      </c>
      <c r="AY895" s="36">
        <f t="shared" si="458"/>
        <v>73780.44279999999</v>
      </c>
      <c r="AZ895" s="36">
        <f t="shared" si="459"/>
        <v>0</v>
      </c>
    </row>
    <row r="896" spans="1:52" x14ac:dyDescent="0.25">
      <c r="A896" s="12" t="s">
        <v>837</v>
      </c>
      <c r="B896" s="12" t="s">
        <v>8</v>
      </c>
      <c r="C896" s="5" t="s">
        <v>1354</v>
      </c>
      <c r="D896" s="2" t="s">
        <v>972</v>
      </c>
      <c r="E896" s="2" t="s">
        <v>10</v>
      </c>
      <c r="F896" s="2" t="s">
        <v>11</v>
      </c>
      <c r="G896" s="2" t="s">
        <v>12</v>
      </c>
      <c r="H896" s="2" t="s">
        <v>13</v>
      </c>
      <c r="I896" s="18">
        <v>24018</v>
      </c>
      <c r="J896" s="18">
        <v>464306.00999999995</v>
      </c>
      <c r="K896" s="18">
        <v>446448.08999999997</v>
      </c>
      <c r="L896" s="18">
        <v>17857.920000000002</v>
      </c>
      <c r="M896" s="18"/>
      <c r="N896" s="18"/>
      <c r="O896" s="18"/>
      <c r="P896" s="18"/>
      <c r="Q896" s="18"/>
      <c r="R896" s="18"/>
      <c r="S896" s="18">
        <v>17857.920000000002</v>
      </c>
      <c r="T896" s="18"/>
      <c r="U896" s="18"/>
      <c r="V896" s="18"/>
      <c r="W896" s="18"/>
      <c r="X896" s="18"/>
      <c r="Y896" s="18"/>
      <c r="Z896" s="18"/>
      <c r="AA896" s="18"/>
      <c r="AB896" s="14">
        <f t="shared" si="442"/>
        <v>0</v>
      </c>
      <c r="AC896" s="14">
        <f t="shared" si="443"/>
        <v>0</v>
      </c>
      <c r="AD896" s="14">
        <f t="shared" si="444"/>
        <v>0</v>
      </c>
      <c r="AE896" s="14">
        <f t="shared" si="445"/>
        <v>0</v>
      </c>
      <c r="AF896" s="14">
        <f t="shared" si="446"/>
        <v>0</v>
      </c>
      <c r="AG896" s="14">
        <f t="shared" si="447"/>
        <v>0</v>
      </c>
      <c r="AH896" s="14">
        <f t="shared" si="448"/>
        <v>0.04</v>
      </c>
      <c r="AI896" s="14">
        <f t="shared" si="449"/>
        <v>0</v>
      </c>
      <c r="AJ896" s="14">
        <f t="shared" si="450"/>
        <v>0</v>
      </c>
      <c r="AK896" s="14">
        <f t="shared" si="451"/>
        <v>0</v>
      </c>
      <c r="AL896" s="14">
        <f t="shared" si="452"/>
        <v>0</v>
      </c>
      <c r="AM896" s="14">
        <f t="shared" si="453"/>
        <v>0</v>
      </c>
      <c r="AN896" s="14">
        <f t="shared" si="454"/>
        <v>0</v>
      </c>
      <c r="AO896" s="14">
        <f t="shared" si="455"/>
        <v>0</v>
      </c>
      <c r="AP896" s="14">
        <f t="shared" si="456"/>
        <v>0</v>
      </c>
      <c r="AQ896" s="43">
        <f t="shared" si="460"/>
        <v>0.04</v>
      </c>
      <c r="AR896" s="27">
        <f t="shared" si="461"/>
        <v>0</v>
      </c>
      <c r="AS896" s="46">
        <f t="shared" si="463"/>
        <v>17857.923599999998</v>
      </c>
      <c r="AT896" s="27">
        <f t="shared" si="462"/>
        <v>0</v>
      </c>
      <c r="AU896" s="30">
        <f t="shared" si="464"/>
        <v>26786.885399999996</v>
      </c>
      <c r="AV896" s="30">
        <f t="shared" si="465"/>
        <v>26786.885399999996</v>
      </c>
      <c r="AW896" s="30"/>
      <c r="AX896" s="36">
        <f t="shared" si="457"/>
        <v>26786.885399999996</v>
      </c>
      <c r="AY896" s="36">
        <f t="shared" si="458"/>
        <v>8928.9617999999973</v>
      </c>
      <c r="AZ896" s="36">
        <f t="shared" si="459"/>
        <v>0</v>
      </c>
    </row>
    <row r="897" spans="1:52" x14ac:dyDescent="0.25">
      <c r="A897" s="12" t="s">
        <v>837</v>
      </c>
      <c r="B897" s="12" t="s">
        <v>8</v>
      </c>
      <c r="C897" s="5" t="s">
        <v>1354</v>
      </c>
      <c r="D897" s="2" t="s">
        <v>972</v>
      </c>
      <c r="E897" s="2" t="s">
        <v>216</v>
      </c>
      <c r="F897" s="2" t="s">
        <v>11</v>
      </c>
      <c r="G897" s="2" t="s">
        <v>12</v>
      </c>
      <c r="H897" s="2" t="s">
        <v>13</v>
      </c>
      <c r="I897" s="18">
        <v>27368</v>
      </c>
      <c r="J897" s="18">
        <v>529363.16</v>
      </c>
      <c r="K897" s="18">
        <v>509003.03999999992</v>
      </c>
      <c r="L897" s="18">
        <v>20360.12</v>
      </c>
      <c r="M897" s="18"/>
      <c r="N897" s="18"/>
      <c r="O897" s="18"/>
      <c r="P897" s="18"/>
      <c r="Q897" s="18"/>
      <c r="R897" s="18"/>
      <c r="S897" s="18">
        <v>20360.12</v>
      </c>
      <c r="T897" s="18"/>
      <c r="U897" s="18"/>
      <c r="V897" s="18"/>
      <c r="W897" s="18"/>
      <c r="X897" s="18"/>
      <c r="Y897" s="18"/>
      <c r="Z897" s="18"/>
      <c r="AA897" s="18"/>
      <c r="AB897" s="14">
        <f t="shared" si="442"/>
        <v>0</v>
      </c>
      <c r="AC897" s="14">
        <f t="shared" si="443"/>
        <v>0</v>
      </c>
      <c r="AD897" s="14">
        <f t="shared" si="444"/>
        <v>0</v>
      </c>
      <c r="AE897" s="14">
        <f t="shared" si="445"/>
        <v>0</v>
      </c>
      <c r="AF897" s="14">
        <f t="shared" si="446"/>
        <v>0</v>
      </c>
      <c r="AG897" s="14">
        <f t="shared" si="447"/>
        <v>0</v>
      </c>
      <c r="AH897" s="14">
        <f t="shared" si="448"/>
        <v>0.04</v>
      </c>
      <c r="AI897" s="14">
        <f t="shared" si="449"/>
        <v>0</v>
      </c>
      <c r="AJ897" s="14">
        <f t="shared" si="450"/>
        <v>0</v>
      </c>
      <c r="AK897" s="14">
        <f t="shared" si="451"/>
        <v>0</v>
      </c>
      <c r="AL897" s="14">
        <f t="shared" si="452"/>
        <v>0</v>
      </c>
      <c r="AM897" s="14">
        <f t="shared" si="453"/>
        <v>0</v>
      </c>
      <c r="AN897" s="14">
        <f t="shared" si="454"/>
        <v>0</v>
      </c>
      <c r="AO897" s="14">
        <f t="shared" si="455"/>
        <v>0</v>
      </c>
      <c r="AP897" s="14">
        <f t="shared" si="456"/>
        <v>0</v>
      </c>
      <c r="AQ897" s="43">
        <f t="shared" si="460"/>
        <v>0.04</v>
      </c>
      <c r="AR897" s="27">
        <f t="shared" si="461"/>
        <v>0</v>
      </c>
      <c r="AS897" s="46">
        <f t="shared" si="463"/>
        <v>20360.121599999999</v>
      </c>
      <c r="AT897" s="27">
        <f t="shared" si="462"/>
        <v>0</v>
      </c>
      <c r="AU897" s="30">
        <f t="shared" si="464"/>
        <v>30540.182399999994</v>
      </c>
      <c r="AV897" s="30">
        <f t="shared" si="465"/>
        <v>30540.182399999994</v>
      </c>
      <c r="AW897" s="30"/>
      <c r="AX897" s="36">
        <f t="shared" si="457"/>
        <v>30540.182399999994</v>
      </c>
      <c r="AY897" s="36">
        <f t="shared" si="458"/>
        <v>10180.060799999996</v>
      </c>
      <c r="AZ897" s="36">
        <f t="shared" si="459"/>
        <v>0</v>
      </c>
    </row>
    <row r="898" spans="1:52" x14ac:dyDescent="0.25">
      <c r="A898" s="12" t="s">
        <v>837</v>
      </c>
      <c r="B898" s="12" t="s">
        <v>8</v>
      </c>
      <c r="C898" s="5" t="s">
        <v>1354</v>
      </c>
      <c r="D898" s="2" t="s">
        <v>973</v>
      </c>
      <c r="E898" s="2" t="s">
        <v>10</v>
      </c>
      <c r="F898" s="2" t="s">
        <v>11</v>
      </c>
      <c r="G898" s="2" t="s">
        <v>12</v>
      </c>
      <c r="H898" s="2" t="s">
        <v>13</v>
      </c>
      <c r="I898" s="18">
        <v>18815</v>
      </c>
      <c r="J898" s="18">
        <v>330397.37999999995</v>
      </c>
      <c r="K898" s="18">
        <v>317689.7900000001</v>
      </c>
      <c r="L898" s="18">
        <v>12707.589999999998</v>
      </c>
      <c r="M898" s="18"/>
      <c r="N898" s="18"/>
      <c r="O898" s="18"/>
      <c r="P898" s="18"/>
      <c r="Q898" s="18"/>
      <c r="R898" s="18"/>
      <c r="S898" s="18">
        <v>12707.589999999998</v>
      </c>
      <c r="T898" s="18"/>
      <c r="U898" s="18"/>
      <c r="V898" s="18"/>
      <c r="W898" s="18"/>
      <c r="X898" s="18"/>
      <c r="Y898" s="18"/>
      <c r="Z898" s="18"/>
      <c r="AA898" s="18"/>
      <c r="AB898" s="14">
        <f t="shared" si="442"/>
        <v>0</v>
      </c>
      <c r="AC898" s="14">
        <f t="shared" si="443"/>
        <v>0</v>
      </c>
      <c r="AD898" s="14">
        <f t="shared" si="444"/>
        <v>0</v>
      </c>
      <c r="AE898" s="14">
        <f t="shared" si="445"/>
        <v>0</v>
      </c>
      <c r="AF898" s="14">
        <f t="shared" si="446"/>
        <v>0</v>
      </c>
      <c r="AG898" s="14">
        <f t="shared" si="447"/>
        <v>0</v>
      </c>
      <c r="AH898" s="14">
        <f t="shared" si="448"/>
        <v>0.04</v>
      </c>
      <c r="AI898" s="14">
        <f t="shared" si="449"/>
        <v>0</v>
      </c>
      <c r="AJ898" s="14">
        <f t="shared" si="450"/>
        <v>0</v>
      </c>
      <c r="AK898" s="14">
        <f t="shared" si="451"/>
        <v>0</v>
      </c>
      <c r="AL898" s="14">
        <f t="shared" si="452"/>
        <v>0</v>
      </c>
      <c r="AM898" s="14">
        <f t="shared" si="453"/>
        <v>0</v>
      </c>
      <c r="AN898" s="14">
        <f t="shared" si="454"/>
        <v>0</v>
      </c>
      <c r="AO898" s="14">
        <f t="shared" si="455"/>
        <v>0</v>
      </c>
      <c r="AP898" s="14">
        <f t="shared" si="456"/>
        <v>0</v>
      </c>
      <c r="AQ898" s="43">
        <f t="shared" si="460"/>
        <v>0.04</v>
      </c>
      <c r="AR898" s="27">
        <f t="shared" si="461"/>
        <v>0</v>
      </c>
      <c r="AS898" s="46">
        <f t="shared" si="463"/>
        <v>12707.591600000003</v>
      </c>
      <c r="AT898" s="27">
        <f t="shared" si="462"/>
        <v>0</v>
      </c>
      <c r="AU898" s="30">
        <f t="shared" si="464"/>
        <v>19061.387400000003</v>
      </c>
      <c r="AV898" s="30">
        <f t="shared" si="465"/>
        <v>19061.387400000003</v>
      </c>
      <c r="AW898" s="30"/>
      <c r="AX898" s="36">
        <f t="shared" si="457"/>
        <v>19061.387400000003</v>
      </c>
      <c r="AY898" s="36">
        <f t="shared" si="458"/>
        <v>6353.7957999999999</v>
      </c>
      <c r="AZ898" s="36">
        <f t="shared" si="459"/>
        <v>0</v>
      </c>
    </row>
    <row r="899" spans="1:52" x14ac:dyDescent="0.25">
      <c r="A899" s="12" t="s">
        <v>837</v>
      </c>
      <c r="B899" s="12" t="s">
        <v>8</v>
      </c>
      <c r="C899" s="5" t="s">
        <v>1354</v>
      </c>
      <c r="D899" s="2" t="s">
        <v>973</v>
      </c>
      <c r="E899" s="2" t="s">
        <v>216</v>
      </c>
      <c r="F899" s="2" t="s">
        <v>11</v>
      </c>
      <c r="G899" s="2" t="s">
        <v>12</v>
      </c>
      <c r="H899" s="2" t="s">
        <v>13</v>
      </c>
      <c r="I899" s="18">
        <v>10576</v>
      </c>
      <c r="J899" s="18">
        <v>186351.22999999995</v>
      </c>
      <c r="K899" s="18">
        <v>179183.86</v>
      </c>
      <c r="L899" s="18">
        <v>7167.369999999999</v>
      </c>
      <c r="M899" s="18"/>
      <c r="N899" s="18"/>
      <c r="O899" s="18"/>
      <c r="P899" s="18"/>
      <c r="Q899" s="18"/>
      <c r="R899" s="18"/>
      <c r="S899" s="18">
        <v>7167.369999999999</v>
      </c>
      <c r="T899" s="18"/>
      <c r="U899" s="18"/>
      <c r="V899" s="18"/>
      <c r="W899" s="18"/>
      <c r="X899" s="18"/>
      <c r="Y899" s="18"/>
      <c r="Z899" s="18"/>
      <c r="AA899" s="18"/>
      <c r="AB899" s="14">
        <f t="shared" si="442"/>
        <v>0</v>
      </c>
      <c r="AC899" s="14">
        <f t="shared" si="443"/>
        <v>0</v>
      </c>
      <c r="AD899" s="14">
        <f t="shared" si="444"/>
        <v>0</v>
      </c>
      <c r="AE899" s="14">
        <f t="shared" si="445"/>
        <v>0</v>
      </c>
      <c r="AF899" s="14">
        <f t="shared" si="446"/>
        <v>0</v>
      </c>
      <c r="AG899" s="14">
        <f t="shared" si="447"/>
        <v>0</v>
      </c>
      <c r="AH899" s="14">
        <f t="shared" si="448"/>
        <v>0.04</v>
      </c>
      <c r="AI899" s="14">
        <f t="shared" si="449"/>
        <v>0</v>
      </c>
      <c r="AJ899" s="14">
        <f t="shared" si="450"/>
        <v>0</v>
      </c>
      <c r="AK899" s="14">
        <f t="shared" si="451"/>
        <v>0</v>
      </c>
      <c r="AL899" s="14">
        <f t="shared" si="452"/>
        <v>0</v>
      </c>
      <c r="AM899" s="14">
        <f t="shared" si="453"/>
        <v>0</v>
      </c>
      <c r="AN899" s="14">
        <f t="shared" si="454"/>
        <v>0</v>
      </c>
      <c r="AO899" s="14">
        <f t="shared" si="455"/>
        <v>0</v>
      </c>
      <c r="AP899" s="14">
        <f t="shared" si="456"/>
        <v>0</v>
      </c>
      <c r="AQ899" s="43">
        <f t="shared" si="460"/>
        <v>0.04</v>
      </c>
      <c r="AR899" s="27">
        <f t="shared" si="461"/>
        <v>0</v>
      </c>
      <c r="AS899" s="46">
        <f t="shared" si="463"/>
        <v>7167.3543999999993</v>
      </c>
      <c r="AT899" s="27">
        <f t="shared" si="462"/>
        <v>0</v>
      </c>
      <c r="AU899" s="30">
        <f t="shared" si="464"/>
        <v>10751.031599999998</v>
      </c>
      <c r="AV899" s="30">
        <f t="shared" si="465"/>
        <v>10751.031599999998</v>
      </c>
      <c r="AW899" s="30"/>
      <c r="AX899" s="36">
        <f t="shared" si="457"/>
        <v>10751.031599999998</v>
      </c>
      <c r="AY899" s="36">
        <f t="shared" si="458"/>
        <v>3583.6771999999992</v>
      </c>
      <c r="AZ899" s="36">
        <f t="shared" si="459"/>
        <v>0</v>
      </c>
    </row>
    <row r="900" spans="1:52" x14ac:dyDescent="0.25">
      <c r="A900" s="12" t="s">
        <v>837</v>
      </c>
      <c r="B900" s="12" t="s">
        <v>8</v>
      </c>
      <c r="C900" s="5" t="s">
        <v>1354</v>
      </c>
      <c r="D900" s="2" t="s">
        <v>974</v>
      </c>
      <c r="E900" s="2" t="s">
        <v>10</v>
      </c>
      <c r="F900" s="2" t="s">
        <v>11</v>
      </c>
      <c r="G900" s="2" t="s">
        <v>12</v>
      </c>
      <c r="H900" s="2" t="s">
        <v>13</v>
      </c>
      <c r="I900" s="18">
        <v>13440</v>
      </c>
      <c r="J900" s="18">
        <v>209826.23000000004</v>
      </c>
      <c r="K900" s="18">
        <v>201756.00000000003</v>
      </c>
      <c r="L900" s="18">
        <v>8070.23</v>
      </c>
      <c r="M900" s="18"/>
      <c r="N900" s="18"/>
      <c r="O900" s="18"/>
      <c r="P900" s="18"/>
      <c r="Q900" s="18"/>
      <c r="R900" s="18"/>
      <c r="S900" s="18">
        <v>8070.23</v>
      </c>
      <c r="T900" s="18"/>
      <c r="U900" s="18"/>
      <c r="V900" s="18"/>
      <c r="W900" s="18"/>
      <c r="X900" s="18"/>
      <c r="Y900" s="18"/>
      <c r="Z900" s="18"/>
      <c r="AA900" s="18"/>
      <c r="AB900" s="14">
        <f t="shared" si="442"/>
        <v>0</v>
      </c>
      <c r="AC900" s="14">
        <f t="shared" si="443"/>
        <v>0</v>
      </c>
      <c r="AD900" s="14">
        <f t="shared" si="444"/>
        <v>0</v>
      </c>
      <c r="AE900" s="14">
        <f t="shared" si="445"/>
        <v>0</v>
      </c>
      <c r="AF900" s="14">
        <f t="shared" si="446"/>
        <v>0</v>
      </c>
      <c r="AG900" s="14">
        <f t="shared" si="447"/>
        <v>0</v>
      </c>
      <c r="AH900" s="14">
        <f t="shared" si="448"/>
        <v>0.04</v>
      </c>
      <c r="AI900" s="14">
        <f t="shared" si="449"/>
        <v>0</v>
      </c>
      <c r="AJ900" s="14">
        <f t="shared" si="450"/>
        <v>0</v>
      </c>
      <c r="AK900" s="14">
        <f t="shared" si="451"/>
        <v>0</v>
      </c>
      <c r="AL900" s="14">
        <f t="shared" si="452"/>
        <v>0</v>
      </c>
      <c r="AM900" s="14">
        <f t="shared" si="453"/>
        <v>0</v>
      </c>
      <c r="AN900" s="14">
        <f t="shared" si="454"/>
        <v>0</v>
      </c>
      <c r="AO900" s="14">
        <f t="shared" si="455"/>
        <v>0</v>
      </c>
      <c r="AP900" s="14">
        <f t="shared" si="456"/>
        <v>0</v>
      </c>
      <c r="AQ900" s="43">
        <f t="shared" si="460"/>
        <v>0.04</v>
      </c>
      <c r="AR900" s="27">
        <f t="shared" si="461"/>
        <v>0</v>
      </c>
      <c r="AS900" s="46">
        <f t="shared" si="463"/>
        <v>8070.2400000000016</v>
      </c>
      <c r="AT900" s="27">
        <f t="shared" si="462"/>
        <v>0</v>
      </c>
      <c r="AU900" s="30">
        <f t="shared" si="464"/>
        <v>12105.36</v>
      </c>
      <c r="AV900" s="30">
        <f t="shared" si="465"/>
        <v>12105.36</v>
      </c>
      <c r="AW900" s="30"/>
      <c r="AX900" s="36">
        <f t="shared" si="457"/>
        <v>12105.36</v>
      </c>
      <c r="AY900" s="36">
        <f t="shared" si="458"/>
        <v>4035.119999999999</v>
      </c>
      <c r="AZ900" s="36">
        <f t="shared" si="459"/>
        <v>0</v>
      </c>
    </row>
    <row r="901" spans="1:52" x14ac:dyDescent="0.25">
      <c r="A901" s="12" t="s">
        <v>837</v>
      </c>
      <c r="B901" s="12" t="s">
        <v>8</v>
      </c>
      <c r="C901" s="5" t="s">
        <v>1354</v>
      </c>
      <c r="D901" s="2" t="s">
        <v>974</v>
      </c>
      <c r="E901" s="2" t="s">
        <v>216</v>
      </c>
      <c r="F901" s="2" t="s">
        <v>11</v>
      </c>
      <c r="G901" s="2" t="s">
        <v>12</v>
      </c>
      <c r="H901" s="2" t="s">
        <v>13</v>
      </c>
      <c r="I901" s="18">
        <v>21575</v>
      </c>
      <c r="J901" s="18">
        <v>338988.61999999994</v>
      </c>
      <c r="K901" s="18">
        <v>325950.59999999998</v>
      </c>
      <c r="L901" s="18">
        <v>13038.02</v>
      </c>
      <c r="M901" s="18"/>
      <c r="N901" s="18"/>
      <c r="O901" s="18"/>
      <c r="P901" s="18"/>
      <c r="Q901" s="18"/>
      <c r="R901" s="18"/>
      <c r="S901" s="18">
        <v>13038.02</v>
      </c>
      <c r="T901" s="18"/>
      <c r="U901" s="18"/>
      <c r="V901" s="18"/>
      <c r="W901" s="18"/>
      <c r="X901" s="18"/>
      <c r="Y901" s="18"/>
      <c r="Z901" s="18"/>
      <c r="AA901" s="18"/>
      <c r="AB901" s="14">
        <f t="shared" ref="AB901:AB964" si="466">IF(M901&gt;0,M$4,0)</f>
        <v>0</v>
      </c>
      <c r="AC901" s="14">
        <f t="shared" ref="AC901:AC964" si="467">IF(N901&gt;0,N$4,0)</f>
        <v>0</v>
      </c>
      <c r="AD901" s="14">
        <f t="shared" ref="AD901:AD964" si="468">IF(O901&gt;0,O$4,0)</f>
        <v>0</v>
      </c>
      <c r="AE901" s="14">
        <f t="shared" ref="AE901:AE964" si="469">IF(P901&gt;0,P$4,0)</f>
        <v>0</v>
      </c>
      <c r="AF901" s="14">
        <f t="shared" ref="AF901:AF964" si="470">IF(Q901&gt;0,Q$4,0)</f>
        <v>0</v>
      </c>
      <c r="AG901" s="14">
        <f t="shared" ref="AG901:AG964" si="471">IF(R901&gt;0,R$4,0)</f>
        <v>0</v>
      </c>
      <c r="AH901" s="14">
        <f t="shared" ref="AH901:AH964" si="472">IF(S901&gt;0,S$4,0)</f>
        <v>0.04</v>
      </c>
      <c r="AI901" s="14">
        <f t="shared" ref="AI901:AI964" si="473">IF(T901&gt;0,T$4,0)</f>
        <v>0</v>
      </c>
      <c r="AJ901" s="14">
        <f t="shared" ref="AJ901:AJ964" si="474">IF(U901&gt;0,U$4,0)</f>
        <v>0</v>
      </c>
      <c r="AK901" s="14">
        <f t="shared" ref="AK901:AK964" si="475">IF(V901&gt;0,V$4,0)</f>
        <v>0</v>
      </c>
      <c r="AL901" s="14">
        <f t="shared" ref="AL901:AL964" si="476">IF(W901&gt;0,W$4,0)</f>
        <v>0</v>
      </c>
      <c r="AM901" s="14">
        <f t="shared" ref="AM901:AM964" si="477">IF(X901&gt;0,X$4,0)</f>
        <v>0</v>
      </c>
      <c r="AN901" s="14">
        <f t="shared" ref="AN901:AN964" si="478">IF(Y901&gt;0,Y$4,0)</f>
        <v>0</v>
      </c>
      <c r="AO901" s="14">
        <f t="shared" ref="AO901:AO964" si="479">IF(Z901&gt;0,Z$4,0)</f>
        <v>0</v>
      </c>
      <c r="AP901" s="14">
        <f t="shared" ref="AP901:AP964" si="480">IF(AA901&gt;0,AA$4,0)</f>
        <v>0</v>
      </c>
      <c r="AQ901" s="43">
        <f t="shared" si="460"/>
        <v>0.04</v>
      </c>
      <c r="AR901" s="27">
        <f t="shared" si="461"/>
        <v>0</v>
      </c>
      <c r="AS901" s="46">
        <f t="shared" si="463"/>
        <v>13038.023999999999</v>
      </c>
      <c r="AT901" s="27">
        <f t="shared" si="462"/>
        <v>0</v>
      </c>
      <c r="AU901" s="30">
        <f t="shared" si="464"/>
        <v>19557.035999999996</v>
      </c>
      <c r="AV901" s="30">
        <f t="shared" si="465"/>
        <v>19557.035999999996</v>
      </c>
      <c r="AW901" s="30"/>
      <c r="AX901" s="36">
        <f t="shared" ref="AX901:AX964" si="481">AU901-AR901</f>
        <v>19557.035999999996</v>
      </c>
      <c r="AY901" s="36">
        <f t="shared" ref="AY901:AY964" si="482">AV901-AS901</f>
        <v>6519.011999999997</v>
      </c>
      <c r="AZ901" s="36">
        <f t="shared" ref="AZ901:AZ964" si="483">AW901-AT901</f>
        <v>0</v>
      </c>
    </row>
    <row r="902" spans="1:52" x14ac:dyDescent="0.25">
      <c r="A902" s="12" t="s">
        <v>837</v>
      </c>
      <c r="B902" s="12" t="s">
        <v>8</v>
      </c>
      <c r="C902" s="12"/>
      <c r="D902" s="2" t="s">
        <v>975</v>
      </c>
      <c r="E902" s="2" t="s">
        <v>327</v>
      </c>
      <c r="F902" s="2" t="s">
        <v>16</v>
      </c>
      <c r="G902" s="2" t="s">
        <v>17</v>
      </c>
      <c r="H902" s="2" t="s">
        <v>13</v>
      </c>
      <c r="I902" s="18">
        <v>330</v>
      </c>
      <c r="J902" s="18">
        <v>606224.27</v>
      </c>
      <c r="K902" s="18">
        <v>528300</v>
      </c>
      <c r="L902" s="18">
        <v>77924.27</v>
      </c>
      <c r="M902" s="18"/>
      <c r="N902" s="18">
        <v>66037.5</v>
      </c>
      <c r="O902" s="18"/>
      <c r="P902" s="18"/>
      <c r="Q902" s="18"/>
      <c r="R902" s="18"/>
      <c r="S902" s="18"/>
      <c r="T902" s="18"/>
      <c r="U902" s="18"/>
      <c r="V902" s="18"/>
      <c r="W902" s="18"/>
      <c r="X902" s="18"/>
      <c r="Y902" s="18"/>
      <c r="Z902" s="18">
        <v>11886.770000000004</v>
      </c>
      <c r="AA902" s="18"/>
      <c r="AB902" s="14">
        <f t="shared" si="466"/>
        <v>0</v>
      </c>
      <c r="AC902" s="14">
        <f t="shared" si="467"/>
        <v>0.125</v>
      </c>
      <c r="AD902" s="14">
        <f t="shared" si="468"/>
        <v>0</v>
      </c>
      <c r="AE902" s="14">
        <f t="shared" si="469"/>
        <v>0</v>
      </c>
      <c r="AF902" s="14">
        <f t="shared" si="470"/>
        <v>0</v>
      </c>
      <c r="AG902" s="14">
        <f t="shared" si="471"/>
        <v>0</v>
      </c>
      <c r="AH902" s="14">
        <f t="shared" si="472"/>
        <v>0</v>
      </c>
      <c r="AI902" s="14">
        <f t="shared" si="473"/>
        <v>0</v>
      </c>
      <c r="AJ902" s="14">
        <f t="shared" si="474"/>
        <v>0</v>
      </c>
      <c r="AK902" s="14">
        <f t="shared" si="475"/>
        <v>0</v>
      </c>
      <c r="AL902" s="14">
        <f t="shared" si="476"/>
        <v>0</v>
      </c>
      <c r="AM902" s="14">
        <f t="shared" si="477"/>
        <v>0</v>
      </c>
      <c r="AN902" s="14">
        <f t="shared" si="478"/>
        <v>0</v>
      </c>
      <c r="AO902" s="14">
        <f t="shared" si="479"/>
        <v>0.02</v>
      </c>
      <c r="AP902" s="14">
        <f t="shared" si="480"/>
        <v>0</v>
      </c>
      <c r="AQ902" s="43">
        <f t="shared" ref="AQ902:AQ965" si="484">SUM(AB902:AP902)</f>
        <v>0.14499999999999999</v>
      </c>
      <c r="AR902" s="27">
        <f t="shared" ref="AR902:AR965" si="485">SUM(AB902:AG902)*K902</f>
        <v>66037.5</v>
      </c>
      <c r="AS902" s="27">
        <f t="shared" ref="AS902:AS965" si="486">SUM(AH902:AM902)*K902</f>
        <v>0</v>
      </c>
      <c r="AT902" s="44">
        <f t="shared" ref="AT902:AT905" si="487">(SUM(AN902:AP902))*(K902+AR902)</f>
        <v>11886.75</v>
      </c>
      <c r="AU902" s="30"/>
      <c r="AV902" s="30"/>
      <c r="AW902" s="30">
        <f t="shared" ref="AW902:AW905" si="488">K902*$AU$1</f>
        <v>63396</v>
      </c>
      <c r="AX902" s="36">
        <f t="shared" si="481"/>
        <v>-66037.5</v>
      </c>
      <c r="AY902" s="36">
        <f t="shared" si="482"/>
        <v>0</v>
      </c>
      <c r="AZ902" s="36">
        <f t="shared" si="483"/>
        <v>51509.25</v>
      </c>
    </row>
    <row r="903" spans="1:52" x14ac:dyDescent="0.25">
      <c r="A903" s="12" t="s">
        <v>837</v>
      </c>
      <c r="B903" s="12" t="s">
        <v>8</v>
      </c>
      <c r="C903" s="12"/>
      <c r="D903" s="2" t="s">
        <v>976</v>
      </c>
      <c r="E903" s="2" t="s">
        <v>327</v>
      </c>
      <c r="F903" s="2" t="s">
        <v>16</v>
      </c>
      <c r="G903" s="2" t="s">
        <v>17</v>
      </c>
      <c r="H903" s="2" t="s">
        <v>13</v>
      </c>
      <c r="I903" s="18">
        <v>160</v>
      </c>
      <c r="J903" s="18">
        <v>120877.68999999999</v>
      </c>
      <c r="K903" s="18">
        <v>105340</v>
      </c>
      <c r="L903" s="18">
        <v>15537.690000000002</v>
      </c>
      <c r="M903" s="18"/>
      <c r="N903" s="18">
        <v>13167.529999999997</v>
      </c>
      <c r="O903" s="18"/>
      <c r="P903" s="18"/>
      <c r="Q903" s="18"/>
      <c r="R903" s="18"/>
      <c r="S903" s="18"/>
      <c r="T903" s="18"/>
      <c r="U903" s="18"/>
      <c r="V903" s="18"/>
      <c r="W903" s="18"/>
      <c r="X903" s="18"/>
      <c r="Y903" s="18"/>
      <c r="Z903" s="18">
        <v>2370.16</v>
      </c>
      <c r="AA903" s="18"/>
      <c r="AB903" s="14">
        <f t="shared" si="466"/>
        <v>0</v>
      </c>
      <c r="AC903" s="14">
        <f t="shared" si="467"/>
        <v>0.125</v>
      </c>
      <c r="AD903" s="14">
        <f t="shared" si="468"/>
        <v>0</v>
      </c>
      <c r="AE903" s="14">
        <f t="shared" si="469"/>
        <v>0</v>
      </c>
      <c r="AF903" s="14">
        <f t="shared" si="470"/>
        <v>0</v>
      </c>
      <c r="AG903" s="14">
        <f t="shared" si="471"/>
        <v>0</v>
      </c>
      <c r="AH903" s="14">
        <f t="shared" si="472"/>
        <v>0</v>
      </c>
      <c r="AI903" s="14">
        <f t="shared" si="473"/>
        <v>0</v>
      </c>
      <c r="AJ903" s="14">
        <f t="shared" si="474"/>
        <v>0</v>
      </c>
      <c r="AK903" s="14">
        <f t="shared" si="475"/>
        <v>0</v>
      </c>
      <c r="AL903" s="14">
        <f t="shared" si="476"/>
        <v>0</v>
      </c>
      <c r="AM903" s="14">
        <f t="shared" si="477"/>
        <v>0</v>
      </c>
      <c r="AN903" s="14">
        <f t="shared" si="478"/>
        <v>0</v>
      </c>
      <c r="AO903" s="14">
        <f t="shared" si="479"/>
        <v>0.02</v>
      </c>
      <c r="AP903" s="14">
        <f t="shared" si="480"/>
        <v>0</v>
      </c>
      <c r="AQ903" s="43">
        <f t="shared" si="484"/>
        <v>0.14499999999999999</v>
      </c>
      <c r="AR903" s="27">
        <f t="shared" si="485"/>
        <v>13167.5</v>
      </c>
      <c r="AS903" s="27">
        <f t="shared" si="486"/>
        <v>0</v>
      </c>
      <c r="AT903" s="44">
        <f t="shared" si="487"/>
        <v>2370.15</v>
      </c>
      <c r="AU903" s="30"/>
      <c r="AV903" s="30"/>
      <c r="AW903" s="30">
        <f t="shared" si="488"/>
        <v>12640.8</v>
      </c>
      <c r="AX903" s="36">
        <f t="shared" si="481"/>
        <v>-13167.5</v>
      </c>
      <c r="AY903" s="36">
        <f t="shared" si="482"/>
        <v>0</v>
      </c>
      <c r="AZ903" s="36">
        <f t="shared" si="483"/>
        <v>10270.65</v>
      </c>
    </row>
    <row r="904" spans="1:52" x14ac:dyDescent="0.25">
      <c r="A904" s="12" t="s">
        <v>837</v>
      </c>
      <c r="B904" s="12" t="s">
        <v>8</v>
      </c>
      <c r="C904" s="12"/>
      <c r="D904" s="2" t="s">
        <v>977</v>
      </c>
      <c r="E904" s="2" t="s">
        <v>325</v>
      </c>
      <c r="F904" s="2" t="s">
        <v>16</v>
      </c>
      <c r="G904" s="2" t="s">
        <v>17</v>
      </c>
      <c r="H904" s="2" t="s">
        <v>13</v>
      </c>
      <c r="I904" s="18">
        <v>20</v>
      </c>
      <c r="J904" s="18">
        <v>147186</v>
      </c>
      <c r="K904" s="18">
        <v>144300</v>
      </c>
      <c r="L904" s="18">
        <v>2886</v>
      </c>
      <c r="M904" s="18"/>
      <c r="N904" s="18"/>
      <c r="O904" s="18"/>
      <c r="P904" s="18"/>
      <c r="Q904" s="18"/>
      <c r="R904" s="18"/>
      <c r="S904" s="18"/>
      <c r="T904" s="18"/>
      <c r="U904" s="18"/>
      <c r="V904" s="18"/>
      <c r="W904" s="18"/>
      <c r="X904" s="18"/>
      <c r="Y904" s="18"/>
      <c r="Z904" s="18">
        <v>2886</v>
      </c>
      <c r="AA904" s="18"/>
      <c r="AB904" s="14">
        <f t="shared" si="466"/>
        <v>0</v>
      </c>
      <c r="AC904" s="14">
        <f t="shared" si="467"/>
        <v>0</v>
      </c>
      <c r="AD904" s="14">
        <f t="shared" si="468"/>
        <v>0</v>
      </c>
      <c r="AE904" s="14">
        <f t="shared" si="469"/>
        <v>0</v>
      </c>
      <c r="AF904" s="14">
        <f t="shared" si="470"/>
        <v>0</v>
      </c>
      <c r="AG904" s="14">
        <f t="shared" si="471"/>
        <v>0</v>
      </c>
      <c r="AH904" s="14">
        <f t="shared" si="472"/>
        <v>0</v>
      </c>
      <c r="AI904" s="14">
        <f t="shared" si="473"/>
        <v>0</v>
      </c>
      <c r="AJ904" s="14">
        <f t="shared" si="474"/>
        <v>0</v>
      </c>
      <c r="AK904" s="14">
        <f t="shared" si="475"/>
        <v>0</v>
      </c>
      <c r="AL904" s="14">
        <f t="shared" si="476"/>
        <v>0</v>
      </c>
      <c r="AM904" s="14">
        <f t="shared" si="477"/>
        <v>0</v>
      </c>
      <c r="AN904" s="14">
        <f t="shared" si="478"/>
        <v>0</v>
      </c>
      <c r="AO904" s="14">
        <f t="shared" si="479"/>
        <v>0.02</v>
      </c>
      <c r="AP904" s="14">
        <f t="shared" si="480"/>
        <v>0</v>
      </c>
      <c r="AQ904" s="43">
        <f t="shared" si="484"/>
        <v>0.02</v>
      </c>
      <c r="AR904" s="27">
        <f t="shared" si="485"/>
        <v>0</v>
      </c>
      <c r="AS904" s="27">
        <f t="shared" si="486"/>
        <v>0</v>
      </c>
      <c r="AT904" s="44">
        <f t="shared" si="487"/>
        <v>2886</v>
      </c>
      <c r="AU904" s="30"/>
      <c r="AV904" s="30"/>
      <c r="AW904" s="30">
        <f t="shared" si="488"/>
        <v>17316</v>
      </c>
      <c r="AX904" s="36">
        <f t="shared" si="481"/>
        <v>0</v>
      </c>
      <c r="AY904" s="36">
        <f t="shared" si="482"/>
        <v>0</v>
      </c>
      <c r="AZ904" s="36">
        <f t="shared" si="483"/>
        <v>14430</v>
      </c>
    </row>
    <row r="905" spans="1:52" x14ac:dyDescent="0.25">
      <c r="A905" s="12" t="s">
        <v>837</v>
      </c>
      <c r="B905" s="12" t="s">
        <v>8</v>
      </c>
      <c r="C905" s="12"/>
      <c r="D905" s="2" t="s">
        <v>978</v>
      </c>
      <c r="E905" s="2" t="s">
        <v>327</v>
      </c>
      <c r="F905" s="2" t="s">
        <v>16</v>
      </c>
      <c r="G905" s="2" t="s">
        <v>17</v>
      </c>
      <c r="H905" s="2" t="s">
        <v>13</v>
      </c>
      <c r="I905" s="18">
        <v>210</v>
      </c>
      <c r="J905" s="18">
        <v>782032.74000000011</v>
      </c>
      <c r="K905" s="18">
        <v>681510</v>
      </c>
      <c r="L905" s="18">
        <v>100522.73999999998</v>
      </c>
      <c r="M905" s="18"/>
      <c r="N905" s="18">
        <v>85188.75</v>
      </c>
      <c r="O905" s="18"/>
      <c r="P905" s="18"/>
      <c r="Q905" s="18"/>
      <c r="R905" s="18"/>
      <c r="S905" s="18"/>
      <c r="T905" s="18"/>
      <c r="U905" s="18"/>
      <c r="V905" s="18"/>
      <c r="W905" s="18"/>
      <c r="X905" s="18"/>
      <c r="Y905" s="18"/>
      <c r="Z905" s="18">
        <v>15333.99</v>
      </c>
      <c r="AA905" s="18"/>
      <c r="AB905" s="14">
        <f t="shared" si="466"/>
        <v>0</v>
      </c>
      <c r="AC905" s="14">
        <f t="shared" si="467"/>
        <v>0.125</v>
      </c>
      <c r="AD905" s="14">
        <f t="shared" si="468"/>
        <v>0</v>
      </c>
      <c r="AE905" s="14">
        <f t="shared" si="469"/>
        <v>0</v>
      </c>
      <c r="AF905" s="14">
        <f t="shared" si="470"/>
        <v>0</v>
      </c>
      <c r="AG905" s="14">
        <f t="shared" si="471"/>
        <v>0</v>
      </c>
      <c r="AH905" s="14">
        <f t="shared" si="472"/>
        <v>0</v>
      </c>
      <c r="AI905" s="14">
        <f t="shared" si="473"/>
        <v>0</v>
      </c>
      <c r="AJ905" s="14">
        <f t="shared" si="474"/>
        <v>0</v>
      </c>
      <c r="AK905" s="14">
        <f t="shared" si="475"/>
        <v>0</v>
      </c>
      <c r="AL905" s="14">
        <f t="shared" si="476"/>
        <v>0</v>
      </c>
      <c r="AM905" s="14">
        <f t="shared" si="477"/>
        <v>0</v>
      </c>
      <c r="AN905" s="14">
        <f t="shared" si="478"/>
        <v>0</v>
      </c>
      <c r="AO905" s="14">
        <f t="shared" si="479"/>
        <v>0.02</v>
      </c>
      <c r="AP905" s="14">
        <f t="shared" si="480"/>
        <v>0</v>
      </c>
      <c r="AQ905" s="43">
        <f t="shared" si="484"/>
        <v>0.14499999999999999</v>
      </c>
      <c r="AR905" s="27">
        <f t="shared" si="485"/>
        <v>85188.75</v>
      </c>
      <c r="AS905" s="27">
        <f t="shared" si="486"/>
        <v>0</v>
      </c>
      <c r="AT905" s="44">
        <f t="shared" si="487"/>
        <v>15333.975</v>
      </c>
      <c r="AU905" s="30"/>
      <c r="AV905" s="30"/>
      <c r="AW905" s="30">
        <f t="shared" si="488"/>
        <v>81781.2</v>
      </c>
      <c r="AX905" s="36">
        <f t="shared" si="481"/>
        <v>-85188.75</v>
      </c>
      <c r="AY905" s="36">
        <f t="shared" si="482"/>
        <v>0</v>
      </c>
      <c r="AZ905" s="36">
        <f t="shared" si="483"/>
        <v>66447.224999999991</v>
      </c>
    </row>
    <row r="906" spans="1:52" x14ac:dyDescent="0.25">
      <c r="A906" s="12" t="s">
        <v>837</v>
      </c>
      <c r="B906" s="12" t="s">
        <v>8</v>
      </c>
      <c r="C906" s="12"/>
      <c r="D906" s="2" t="s">
        <v>979</v>
      </c>
      <c r="E906" s="2" t="s">
        <v>473</v>
      </c>
      <c r="F906" s="2" t="s">
        <v>16</v>
      </c>
      <c r="G906" s="2" t="s">
        <v>17</v>
      </c>
      <c r="H906" s="2" t="s">
        <v>36</v>
      </c>
      <c r="I906" s="18">
        <v>160</v>
      </c>
      <c r="J906" s="18">
        <v>54000</v>
      </c>
      <c r="K906" s="18">
        <v>48000</v>
      </c>
      <c r="L906" s="18">
        <v>6000</v>
      </c>
      <c r="M906" s="18"/>
      <c r="N906" s="18">
        <v>6000</v>
      </c>
      <c r="O906" s="18"/>
      <c r="P906" s="18"/>
      <c r="Q906" s="18"/>
      <c r="R906" s="18"/>
      <c r="S906" s="18"/>
      <c r="T906" s="18"/>
      <c r="U906" s="18"/>
      <c r="V906" s="18"/>
      <c r="W906" s="18"/>
      <c r="X906" s="18"/>
      <c r="Y906" s="18"/>
      <c r="Z906" s="18"/>
      <c r="AA906" s="18"/>
      <c r="AB906" s="14">
        <f t="shared" si="466"/>
        <v>0</v>
      </c>
      <c r="AC906" s="14">
        <f t="shared" si="467"/>
        <v>0.125</v>
      </c>
      <c r="AD906" s="14">
        <f t="shared" si="468"/>
        <v>0</v>
      </c>
      <c r="AE906" s="14">
        <f t="shared" si="469"/>
        <v>0</v>
      </c>
      <c r="AF906" s="14">
        <f t="shared" si="470"/>
        <v>0</v>
      </c>
      <c r="AG906" s="14">
        <f t="shared" si="471"/>
        <v>0</v>
      </c>
      <c r="AH906" s="14">
        <f t="shared" si="472"/>
        <v>0</v>
      </c>
      <c r="AI906" s="14">
        <f t="shared" si="473"/>
        <v>0</v>
      </c>
      <c r="AJ906" s="14">
        <f t="shared" si="474"/>
        <v>0</v>
      </c>
      <c r="AK906" s="14">
        <f t="shared" si="475"/>
        <v>0</v>
      </c>
      <c r="AL906" s="14">
        <f t="shared" si="476"/>
        <v>0</v>
      </c>
      <c r="AM906" s="14">
        <f t="shared" si="477"/>
        <v>0</v>
      </c>
      <c r="AN906" s="14">
        <f t="shared" si="478"/>
        <v>0</v>
      </c>
      <c r="AO906" s="14">
        <f t="shared" si="479"/>
        <v>0</v>
      </c>
      <c r="AP906" s="14">
        <f t="shared" si="480"/>
        <v>0</v>
      </c>
      <c r="AQ906" s="43">
        <f t="shared" si="484"/>
        <v>0.125</v>
      </c>
      <c r="AR906" s="27">
        <f t="shared" si="485"/>
        <v>6000</v>
      </c>
      <c r="AS906" s="27">
        <f t="shared" si="486"/>
        <v>0</v>
      </c>
      <c r="AT906" s="27">
        <f t="shared" ref="AT906:AT964" si="489">SUM(AN906:AP906)*K906</f>
        <v>0</v>
      </c>
      <c r="AU906" s="30">
        <f>K906*$AU$2</f>
        <v>2880</v>
      </c>
      <c r="AV906" s="30">
        <f>K906*$AV$2</f>
        <v>2880</v>
      </c>
      <c r="AW906" s="30"/>
      <c r="AX906" s="36">
        <f t="shared" si="481"/>
        <v>-3120</v>
      </c>
      <c r="AY906" s="36">
        <f t="shared" si="482"/>
        <v>2880</v>
      </c>
      <c r="AZ906" s="36">
        <f t="shared" si="483"/>
        <v>0</v>
      </c>
    </row>
    <row r="907" spans="1:52" x14ac:dyDescent="0.25">
      <c r="A907" s="12" t="s">
        <v>837</v>
      </c>
      <c r="B907" s="12" t="s">
        <v>8</v>
      </c>
      <c r="C907" s="12"/>
      <c r="D907" s="2" t="s">
        <v>980</v>
      </c>
      <c r="E907" s="2" t="s">
        <v>368</v>
      </c>
      <c r="F907" s="2" t="s">
        <v>16</v>
      </c>
      <c r="G907" s="2" t="s">
        <v>20</v>
      </c>
      <c r="H907" s="2" t="s">
        <v>13</v>
      </c>
      <c r="I907" s="18">
        <v>20850</v>
      </c>
      <c r="J907" s="18">
        <v>4323061.21</v>
      </c>
      <c r="K907" s="18">
        <v>3767373.5999999996</v>
      </c>
      <c r="L907" s="18">
        <v>555687.6100000001</v>
      </c>
      <c r="M907" s="18"/>
      <c r="N907" s="18">
        <v>470921.69999999995</v>
      </c>
      <c r="O907" s="18"/>
      <c r="P907" s="18"/>
      <c r="Q907" s="18"/>
      <c r="R907" s="18"/>
      <c r="S907" s="18"/>
      <c r="T907" s="18"/>
      <c r="U907" s="18"/>
      <c r="V907" s="18"/>
      <c r="W907" s="18"/>
      <c r="X907" s="18"/>
      <c r="Y907" s="18"/>
      <c r="Z907" s="18">
        <v>84765.91</v>
      </c>
      <c r="AA907" s="18"/>
      <c r="AB907" s="14">
        <f t="shared" si="466"/>
        <v>0</v>
      </c>
      <c r="AC907" s="14">
        <f t="shared" si="467"/>
        <v>0.125</v>
      </c>
      <c r="AD907" s="14">
        <f t="shared" si="468"/>
        <v>0</v>
      </c>
      <c r="AE907" s="14">
        <f t="shared" si="469"/>
        <v>0</v>
      </c>
      <c r="AF907" s="14">
        <f t="shared" si="470"/>
        <v>0</v>
      </c>
      <c r="AG907" s="14">
        <f t="shared" si="471"/>
        <v>0</v>
      </c>
      <c r="AH907" s="14">
        <f t="shared" si="472"/>
        <v>0</v>
      </c>
      <c r="AI907" s="14">
        <f t="shared" si="473"/>
        <v>0</v>
      </c>
      <c r="AJ907" s="14">
        <f t="shared" si="474"/>
        <v>0</v>
      </c>
      <c r="AK907" s="14">
        <f t="shared" si="475"/>
        <v>0</v>
      </c>
      <c r="AL907" s="14">
        <f t="shared" si="476"/>
        <v>0</v>
      </c>
      <c r="AM907" s="14">
        <f t="shared" si="477"/>
        <v>0</v>
      </c>
      <c r="AN907" s="14">
        <f t="shared" si="478"/>
        <v>0</v>
      </c>
      <c r="AO907" s="14">
        <f t="shared" si="479"/>
        <v>0.02</v>
      </c>
      <c r="AP907" s="14">
        <f t="shared" si="480"/>
        <v>0</v>
      </c>
      <c r="AQ907" s="43">
        <f t="shared" si="484"/>
        <v>0.14499999999999999</v>
      </c>
      <c r="AR907" s="27">
        <f t="shared" si="485"/>
        <v>470921.69999999995</v>
      </c>
      <c r="AS907" s="27">
        <f t="shared" si="486"/>
        <v>0</v>
      </c>
      <c r="AT907" s="44">
        <f t="shared" ref="AT907:AT909" si="490">(SUM(AN907:AP907))*(K907+AR907)</f>
        <v>84765.906000000003</v>
      </c>
      <c r="AU907" s="30"/>
      <c r="AV907" s="30"/>
      <c r="AW907" s="30">
        <f t="shared" ref="AW907:AW909" si="491">K907*$AU$1</f>
        <v>452084.83199999994</v>
      </c>
      <c r="AX907" s="36">
        <f t="shared" si="481"/>
        <v>-470921.69999999995</v>
      </c>
      <c r="AY907" s="36">
        <f t="shared" si="482"/>
        <v>0</v>
      </c>
      <c r="AZ907" s="36">
        <f t="shared" si="483"/>
        <v>367318.92599999992</v>
      </c>
    </row>
    <row r="908" spans="1:52" x14ac:dyDescent="0.25">
      <c r="A908" s="12" t="s">
        <v>837</v>
      </c>
      <c r="B908" s="12" t="s">
        <v>8</v>
      </c>
      <c r="C908" s="12"/>
      <c r="D908" s="2" t="s">
        <v>980</v>
      </c>
      <c r="E908" s="2" t="s">
        <v>981</v>
      </c>
      <c r="F908" s="2" t="s">
        <v>16</v>
      </c>
      <c r="G908" s="2" t="s">
        <v>20</v>
      </c>
      <c r="H908" s="2" t="s">
        <v>13</v>
      </c>
      <c r="I908" s="18">
        <v>7550</v>
      </c>
      <c r="J908" s="18">
        <v>1498803.0599999998</v>
      </c>
      <c r="K908" s="18">
        <v>1306146.43</v>
      </c>
      <c r="L908" s="18">
        <v>192656.62999999998</v>
      </c>
      <c r="M908" s="18"/>
      <c r="N908" s="18">
        <v>163268.32999999999</v>
      </c>
      <c r="O908" s="18"/>
      <c r="P908" s="18"/>
      <c r="Q908" s="18"/>
      <c r="R908" s="18"/>
      <c r="S908" s="18"/>
      <c r="T908" s="18"/>
      <c r="U908" s="18"/>
      <c r="V908" s="18"/>
      <c r="W908" s="18"/>
      <c r="X908" s="18"/>
      <c r="Y908" s="18"/>
      <c r="Z908" s="18">
        <v>29388.3</v>
      </c>
      <c r="AA908" s="18"/>
      <c r="AB908" s="14">
        <f t="shared" si="466"/>
        <v>0</v>
      </c>
      <c r="AC908" s="14">
        <f t="shared" si="467"/>
        <v>0.125</v>
      </c>
      <c r="AD908" s="14">
        <f t="shared" si="468"/>
        <v>0</v>
      </c>
      <c r="AE908" s="14">
        <f t="shared" si="469"/>
        <v>0</v>
      </c>
      <c r="AF908" s="14">
        <f t="shared" si="470"/>
        <v>0</v>
      </c>
      <c r="AG908" s="14">
        <f t="shared" si="471"/>
        <v>0</v>
      </c>
      <c r="AH908" s="14">
        <f t="shared" si="472"/>
        <v>0</v>
      </c>
      <c r="AI908" s="14">
        <f t="shared" si="473"/>
        <v>0</v>
      </c>
      <c r="AJ908" s="14">
        <f t="shared" si="474"/>
        <v>0</v>
      </c>
      <c r="AK908" s="14">
        <f t="shared" si="475"/>
        <v>0</v>
      </c>
      <c r="AL908" s="14">
        <f t="shared" si="476"/>
        <v>0</v>
      </c>
      <c r="AM908" s="14">
        <f t="shared" si="477"/>
        <v>0</v>
      </c>
      <c r="AN908" s="14">
        <f t="shared" si="478"/>
        <v>0</v>
      </c>
      <c r="AO908" s="14">
        <f t="shared" si="479"/>
        <v>0.02</v>
      </c>
      <c r="AP908" s="14">
        <f t="shared" si="480"/>
        <v>0</v>
      </c>
      <c r="AQ908" s="43">
        <f t="shared" si="484"/>
        <v>0.14499999999999999</v>
      </c>
      <c r="AR908" s="27">
        <f t="shared" si="485"/>
        <v>163268.30374999999</v>
      </c>
      <c r="AS908" s="27">
        <f t="shared" si="486"/>
        <v>0</v>
      </c>
      <c r="AT908" s="44">
        <f t="shared" si="490"/>
        <v>29388.294674999997</v>
      </c>
      <c r="AU908" s="30"/>
      <c r="AV908" s="30"/>
      <c r="AW908" s="30">
        <f t="shared" si="491"/>
        <v>156737.5716</v>
      </c>
      <c r="AX908" s="36">
        <f t="shared" si="481"/>
        <v>-163268.30374999999</v>
      </c>
      <c r="AY908" s="36">
        <f t="shared" si="482"/>
        <v>0</v>
      </c>
      <c r="AZ908" s="36">
        <f t="shared" si="483"/>
        <v>127349.276925</v>
      </c>
    </row>
    <row r="909" spans="1:52" x14ac:dyDescent="0.25">
      <c r="A909" s="12" t="s">
        <v>837</v>
      </c>
      <c r="B909" s="12" t="s">
        <v>8</v>
      </c>
      <c r="C909" s="12"/>
      <c r="D909" s="2" t="s">
        <v>982</v>
      </c>
      <c r="E909" s="2" t="s">
        <v>983</v>
      </c>
      <c r="F909" s="2" t="s">
        <v>16</v>
      </c>
      <c r="G909" s="2" t="s">
        <v>17</v>
      </c>
      <c r="H909" s="2" t="s">
        <v>13</v>
      </c>
      <c r="I909" s="18">
        <v>100000</v>
      </c>
      <c r="J909" s="18">
        <v>300300</v>
      </c>
      <c r="K909" s="18">
        <v>286000</v>
      </c>
      <c r="L909" s="18">
        <v>14300</v>
      </c>
      <c r="M909" s="18"/>
      <c r="N909" s="18"/>
      <c r="O909" s="18"/>
      <c r="P909" s="18"/>
      <c r="Q909" s="18"/>
      <c r="R909" s="18"/>
      <c r="S909" s="18"/>
      <c r="T909" s="18"/>
      <c r="U909" s="18"/>
      <c r="V909" s="18"/>
      <c r="W909" s="18"/>
      <c r="X909" s="18"/>
      <c r="Y909" s="18"/>
      <c r="Z909" s="18"/>
      <c r="AA909" s="18">
        <v>14300</v>
      </c>
      <c r="AB909" s="14">
        <f t="shared" si="466"/>
        <v>0</v>
      </c>
      <c r="AC909" s="14">
        <f t="shared" si="467"/>
        <v>0</v>
      </c>
      <c r="AD909" s="14">
        <f t="shared" si="468"/>
        <v>0</v>
      </c>
      <c r="AE909" s="14">
        <f t="shared" si="469"/>
        <v>0</v>
      </c>
      <c r="AF909" s="14">
        <f t="shared" si="470"/>
        <v>0</v>
      </c>
      <c r="AG909" s="14">
        <f t="shared" si="471"/>
        <v>0</v>
      </c>
      <c r="AH909" s="14">
        <f t="shared" si="472"/>
        <v>0</v>
      </c>
      <c r="AI909" s="14">
        <f t="shared" si="473"/>
        <v>0</v>
      </c>
      <c r="AJ909" s="14">
        <f t="shared" si="474"/>
        <v>0</v>
      </c>
      <c r="AK909" s="14">
        <f t="shared" si="475"/>
        <v>0</v>
      </c>
      <c r="AL909" s="14">
        <f t="shared" si="476"/>
        <v>0</v>
      </c>
      <c r="AM909" s="14">
        <f t="shared" si="477"/>
        <v>0</v>
      </c>
      <c r="AN909" s="14">
        <f t="shared" si="478"/>
        <v>0</v>
      </c>
      <c r="AO909" s="14">
        <f t="shared" si="479"/>
        <v>0</v>
      </c>
      <c r="AP909" s="14">
        <f t="shared" si="480"/>
        <v>0.05</v>
      </c>
      <c r="AQ909" s="43">
        <f t="shared" si="484"/>
        <v>0.05</v>
      </c>
      <c r="AR909" s="27">
        <f t="shared" si="485"/>
        <v>0</v>
      </c>
      <c r="AS909" s="27">
        <f t="shared" si="486"/>
        <v>0</v>
      </c>
      <c r="AT909" s="44">
        <f t="shared" si="490"/>
        <v>14300</v>
      </c>
      <c r="AU909" s="30"/>
      <c r="AV909" s="30"/>
      <c r="AW909" s="30">
        <f t="shared" si="491"/>
        <v>34320</v>
      </c>
      <c r="AX909" s="36">
        <f t="shared" si="481"/>
        <v>0</v>
      </c>
      <c r="AY909" s="36">
        <f t="shared" si="482"/>
        <v>0</v>
      </c>
      <c r="AZ909" s="36">
        <f t="shared" si="483"/>
        <v>20020</v>
      </c>
    </row>
    <row r="910" spans="1:52" x14ac:dyDescent="0.25">
      <c r="A910" s="12" t="s">
        <v>837</v>
      </c>
      <c r="B910" s="12" t="s">
        <v>8</v>
      </c>
      <c r="C910" s="12"/>
      <c r="D910" s="2" t="s">
        <v>982</v>
      </c>
      <c r="E910" s="2" t="s">
        <v>983</v>
      </c>
      <c r="F910" s="2" t="s">
        <v>11</v>
      </c>
      <c r="G910" s="2" t="s">
        <v>17</v>
      </c>
      <c r="H910" s="2" t="s">
        <v>13</v>
      </c>
      <c r="I910" s="18">
        <v>164000</v>
      </c>
      <c r="J910" s="18">
        <v>492492</v>
      </c>
      <c r="K910" s="18">
        <v>469040</v>
      </c>
      <c r="L910" s="18">
        <v>23452</v>
      </c>
      <c r="M910" s="18"/>
      <c r="N910" s="18"/>
      <c r="O910" s="18"/>
      <c r="P910" s="18"/>
      <c r="Q910" s="18"/>
      <c r="R910" s="18"/>
      <c r="S910" s="18"/>
      <c r="T910" s="18">
        <v>23452</v>
      </c>
      <c r="U910" s="18"/>
      <c r="V910" s="18"/>
      <c r="W910" s="18"/>
      <c r="X910" s="18"/>
      <c r="Y910" s="18"/>
      <c r="Z910" s="18"/>
      <c r="AA910" s="18"/>
      <c r="AB910" s="14">
        <f t="shared" si="466"/>
        <v>0</v>
      </c>
      <c r="AC910" s="14">
        <f t="shared" si="467"/>
        <v>0</v>
      </c>
      <c r="AD910" s="14">
        <f t="shared" si="468"/>
        <v>0</v>
      </c>
      <c r="AE910" s="14">
        <f t="shared" si="469"/>
        <v>0</v>
      </c>
      <c r="AF910" s="14">
        <f t="shared" si="470"/>
        <v>0</v>
      </c>
      <c r="AG910" s="14">
        <f t="shared" si="471"/>
        <v>0</v>
      </c>
      <c r="AH910" s="14">
        <f t="shared" si="472"/>
        <v>0</v>
      </c>
      <c r="AI910" s="14">
        <f t="shared" si="473"/>
        <v>0.05</v>
      </c>
      <c r="AJ910" s="14">
        <f t="shared" si="474"/>
        <v>0</v>
      </c>
      <c r="AK910" s="14">
        <f t="shared" si="475"/>
        <v>0</v>
      </c>
      <c r="AL910" s="14">
        <f t="shared" si="476"/>
        <v>0</v>
      </c>
      <c r="AM910" s="14">
        <f t="shared" si="477"/>
        <v>0</v>
      </c>
      <c r="AN910" s="14">
        <f t="shared" si="478"/>
        <v>0</v>
      </c>
      <c r="AO910" s="14">
        <f t="shared" si="479"/>
        <v>0</v>
      </c>
      <c r="AP910" s="14">
        <f t="shared" si="480"/>
        <v>0</v>
      </c>
      <c r="AQ910" s="43">
        <f t="shared" si="484"/>
        <v>0.05</v>
      </c>
      <c r="AR910" s="27">
        <f t="shared" si="485"/>
        <v>0</v>
      </c>
      <c r="AS910" s="46">
        <f>SUM(AH910:AM910)*(K910+AR910)</f>
        <v>23452</v>
      </c>
      <c r="AT910" s="27">
        <f t="shared" si="489"/>
        <v>0</v>
      </c>
      <c r="AU910" s="30">
        <f>K910*$AU$2</f>
        <v>28142.399999999998</v>
      </c>
      <c r="AV910" s="30">
        <f>K910*$AV$2</f>
        <v>28142.399999999998</v>
      </c>
      <c r="AW910" s="30"/>
      <c r="AX910" s="36">
        <f t="shared" si="481"/>
        <v>28142.399999999998</v>
      </c>
      <c r="AY910" s="36">
        <f t="shared" si="482"/>
        <v>4690.3999999999978</v>
      </c>
      <c r="AZ910" s="36">
        <f t="shared" si="483"/>
        <v>0</v>
      </c>
    </row>
    <row r="911" spans="1:52" x14ac:dyDescent="0.25">
      <c r="A911" s="12" t="s">
        <v>837</v>
      </c>
      <c r="B911" s="12" t="s">
        <v>8</v>
      </c>
      <c r="C911" s="12"/>
      <c r="D911" s="2" t="s">
        <v>984</v>
      </c>
      <c r="E911" s="2" t="s">
        <v>985</v>
      </c>
      <c r="F911" s="2" t="s">
        <v>16</v>
      </c>
      <c r="G911" s="2" t="s">
        <v>813</v>
      </c>
      <c r="H911" s="2" t="s">
        <v>13</v>
      </c>
      <c r="I911" s="18">
        <v>150</v>
      </c>
      <c r="J911" s="18">
        <v>55056.09</v>
      </c>
      <c r="K911" s="18">
        <v>52875</v>
      </c>
      <c r="L911" s="18">
        <v>2181.09</v>
      </c>
      <c r="M911" s="18"/>
      <c r="N911" s="18">
        <v>1101.56</v>
      </c>
      <c r="O911" s="18"/>
      <c r="P911" s="18"/>
      <c r="Q911" s="18"/>
      <c r="R911" s="18"/>
      <c r="S911" s="18"/>
      <c r="T911" s="18"/>
      <c r="U911" s="18"/>
      <c r="V911" s="18"/>
      <c r="W911" s="18"/>
      <c r="X911" s="18"/>
      <c r="Y911" s="18"/>
      <c r="Z911" s="18">
        <v>1079.53</v>
      </c>
      <c r="AA911" s="18"/>
      <c r="AB911" s="14">
        <f t="shared" si="466"/>
        <v>0</v>
      </c>
      <c r="AC911" s="14">
        <f t="shared" si="467"/>
        <v>0.125</v>
      </c>
      <c r="AD911" s="14">
        <f t="shared" si="468"/>
        <v>0</v>
      </c>
      <c r="AE911" s="14">
        <f t="shared" si="469"/>
        <v>0</v>
      </c>
      <c r="AF911" s="14">
        <f t="shared" si="470"/>
        <v>0</v>
      </c>
      <c r="AG911" s="14">
        <f t="shared" si="471"/>
        <v>0</v>
      </c>
      <c r="AH911" s="14">
        <f t="shared" si="472"/>
        <v>0</v>
      </c>
      <c r="AI911" s="14">
        <f t="shared" si="473"/>
        <v>0</v>
      </c>
      <c r="AJ911" s="14">
        <f t="shared" si="474"/>
        <v>0</v>
      </c>
      <c r="AK911" s="14">
        <f t="shared" si="475"/>
        <v>0</v>
      </c>
      <c r="AL911" s="14">
        <f t="shared" si="476"/>
        <v>0</v>
      </c>
      <c r="AM911" s="14">
        <f t="shared" si="477"/>
        <v>0</v>
      </c>
      <c r="AN911" s="14">
        <f t="shared" si="478"/>
        <v>0</v>
      </c>
      <c r="AO911" s="14">
        <f t="shared" si="479"/>
        <v>0.02</v>
      </c>
      <c r="AP911" s="14">
        <f t="shared" si="480"/>
        <v>0</v>
      </c>
      <c r="AQ911" s="43">
        <f t="shared" si="484"/>
        <v>0.14499999999999999</v>
      </c>
      <c r="AR911" s="27">
        <f t="shared" si="485"/>
        <v>6609.375</v>
      </c>
      <c r="AS911" s="27">
        <f t="shared" si="486"/>
        <v>0</v>
      </c>
      <c r="AT911" s="44">
        <f t="shared" ref="AT911:AT917" si="492">(SUM(AN911:AP911))*(K911+AR911)</f>
        <v>1189.6875</v>
      </c>
      <c r="AU911" s="30"/>
      <c r="AV911" s="30"/>
      <c r="AW911" s="30">
        <f t="shared" ref="AW911:AW917" si="493">K911*$AU$1</f>
        <v>6345</v>
      </c>
      <c r="AX911" s="36">
        <f t="shared" si="481"/>
        <v>-6609.375</v>
      </c>
      <c r="AY911" s="36">
        <f t="shared" si="482"/>
        <v>0</v>
      </c>
      <c r="AZ911" s="36">
        <f t="shared" si="483"/>
        <v>5155.3125</v>
      </c>
    </row>
    <row r="912" spans="1:52" x14ac:dyDescent="0.25">
      <c r="A912" s="12" t="s">
        <v>837</v>
      </c>
      <c r="B912" s="12" t="s">
        <v>8</v>
      </c>
      <c r="C912" s="12"/>
      <c r="D912" s="2" t="s">
        <v>984</v>
      </c>
      <c r="E912" s="2" t="s">
        <v>986</v>
      </c>
      <c r="F912" s="2" t="s">
        <v>16</v>
      </c>
      <c r="G912" s="2" t="s">
        <v>501</v>
      </c>
      <c r="H912" s="2" t="s">
        <v>13</v>
      </c>
      <c r="I912" s="18">
        <v>150</v>
      </c>
      <c r="J912" s="18">
        <v>43246</v>
      </c>
      <c r="K912" s="18">
        <v>42398.04</v>
      </c>
      <c r="L912" s="18">
        <v>847.96</v>
      </c>
      <c r="M912" s="18"/>
      <c r="N912" s="18"/>
      <c r="O912" s="18"/>
      <c r="P912" s="18"/>
      <c r="Q912" s="18"/>
      <c r="R912" s="18"/>
      <c r="S912" s="18"/>
      <c r="T912" s="18"/>
      <c r="U912" s="18"/>
      <c r="V912" s="18"/>
      <c r="W912" s="18"/>
      <c r="X912" s="18"/>
      <c r="Y912" s="18"/>
      <c r="Z912" s="18">
        <v>847.96</v>
      </c>
      <c r="AA912" s="18"/>
      <c r="AB912" s="14">
        <f t="shared" si="466"/>
        <v>0</v>
      </c>
      <c r="AC912" s="14">
        <f t="shared" si="467"/>
        <v>0</v>
      </c>
      <c r="AD912" s="14">
        <f t="shared" si="468"/>
        <v>0</v>
      </c>
      <c r="AE912" s="14">
        <f t="shared" si="469"/>
        <v>0</v>
      </c>
      <c r="AF912" s="14">
        <f t="shared" si="470"/>
        <v>0</v>
      </c>
      <c r="AG912" s="14">
        <f t="shared" si="471"/>
        <v>0</v>
      </c>
      <c r="AH912" s="14">
        <f t="shared" si="472"/>
        <v>0</v>
      </c>
      <c r="AI912" s="14">
        <f t="shared" si="473"/>
        <v>0</v>
      </c>
      <c r="AJ912" s="14">
        <f t="shared" si="474"/>
        <v>0</v>
      </c>
      <c r="AK912" s="14">
        <f t="shared" si="475"/>
        <v>0</v>
      </c>
      <c r="AL912" s="14">
        <f t="shared" si="476"/>
        <v>0</v>
      </c>
      <c r="AM912" s="14">
        <f t="shared" si="477"/>
        <v>0</v>
      </c>
      <c r="AN912" s="14">
        <f t="shared" si="478"/>
        <v>0</v>
      </c>
      <c r="AO912" s="14">
        <f t="shared" si="479"/>
        <v>0.02</v>
      </c>
      <c r="AP912" s="14">
        <f t="shared" si="480"/>
        <v>0</v>
      </c>
      <c r="AQ912" s="43">
        <f t="shared" si="484"/>
        <v>0.02</v>
      </c>
      <c r="AR912" s="27">
        <f t="shared" si="485"/>
        <v>0</v>
      </c>
      <c r="AS912" s="27">
        <f t="shared" si="486"/>
        <v>0</v>
      </c>
      <c r="AT912" s="44">
        <f t="shared" si="492"/>
        <v>847.96080000000006</v>
      </c>
      <c r="AU912" s="30"/>
      <c r="AV912" s="30"/>
      <c r="AW912" s="30">
        <f t="shared" si="493"/>
        <v>5087.7647999999999</v>
      </c>
      <c r="AX912" s="36">
        <f t="shared" si="481"/>
        <v>0</v>
      </c>
      <c r="AY912" s="36">
        <f t="shared" si="482"/>
        <v>0</v>
      </c>
      <c r="AZ912" s="36">
        <f t="shared" si="483"/>
        <v>4239.8040000000001</v>
      </c>
    </row>
    <row r="913" spans="1:52" x14ac:dyDescent="0.25">
      <c r="A913" s="12" t="s">
        <v>837</v>
      </c>
      <c r="B913" s="12" t="s">
        <v>8</v>
      </c>
      <c r="C913" s="12"/>
      <c r="D913" s="2" t="s">
        <v>987</v>
      </c>
      <c r="E913" s="2" t="s">
        <v>988</v>
      </c>
      <c r="F913" s="2" t="s">
        <v>16</v>
      </c>
      <c r="G913" s="2" t="s">
        <v>17</v>
      </c>
      <c r="H913" s="2" t="s">
        <v>13</v>
      </c>
      <c r="I913" s="18">
        <v>18240</v>
      </c>
      <c r="J913" s="18">
        <v>2089135.9099999997</v>
      </c>
      <c r="K913" s="18">
        <v>1956320.7700000003</v>
      </c>
      <c r="L913" s="18">
        <v>132815.13999999998</v>
      </c>
      <c r="M913" s="18"/>
      <c r="N913" s="18">
        <v>91851.709999999992</v>
      </c>
      <c r="O913" s="18"/>
      <c r="P913" s="18"/>
      <c r="Q913" s="18"/>
      <c r="R913" s="18"/>
      <c r="S913" s="18"/>
      <c r="T913" s="18"/>
      <c r="U913" s="18"/>
      <c r="V913" s="18"/>
      <c r="W913" s="18"/>
      <c r="X913" s="18"/>
      <c r="Y913" s="18"/>
      <c r="Z913" s="18">
        <v>40963.429999999993</v>
      </c>
      <c r="AA913" s="18"/>
      <c r="AB913" s="14">
        <f t="shared" si="466"/>
        <v>0</v>
      </c>
      <c r="AC913" s="14">
        <f t="shared" si="467"/>
        <v>0.125</v>
      </c>
      <c r="AD913" s="14">
        <f t="shared" si="468"/>
        <v>0</v>
      </c>
      <c r="AE913" s="14">
        <f t="shared" si="469"/>
        <v>0</v>
      </c>
      <c r="AF913" s="14">
        <f t="shared" si="470"/>
        <v>0</v>
      </c>
      <c r="AG913" s="14">
        <f t="shared" si="471"/>
        <v>0</v>
      </c>
      <c r="AH913" s="14">
        <f t="shared" si="472"/>
        <v>0</v>
      </c>
      <c r="AI913" s="14">
        <f t="shared" si="473"/>
        <v>0</v>
      </c>
      <c r="AJ913" s="14">
        <f t="shared" si="474"/>
        <v>0</v>
      </c>
      <c r="AK913" s="14">
        <f t="shared" si="475"/>
        <v>0</v>
      </c>
      <c r="AL913" s="14">
        <f t="shared" si="476"/>
        <v>0</v>
      </c>
      <c r="AM913" s="14">
        <f t="shared" si="477"/>
        <v>0</v>
      </c>
      <c r="AN913" s="14">
        <f t="shared" si="478"/>
        <v>0</v>
      </c>
      <c r="AO913" s="14">
        <f t="shared" si="479"/>
        <v>0.02</v>
      </c>
      <c r="AP913" s="14">
        <f t="shared" si="480"/>
        <v>0</v>
      </c>
      <c r="AQ913" s="43">
        <f t="shared" si="484"/>
        <v>0.14499999999999999</v>
      </c>
      <c r="AR913" s="27">
        <f t="shared" si="485"/>
        <v>244540.09625000003</v>
      </c>
      <c r="AS913" s="27">
        <f t="shared" si="486"/>
        <v>0</v>
      </c>
      <c r="AT913" s="44">
        <f t="shared" si="492"/>
        <v>44017.217325000012</v>
      </c>
      <c r="AU913" s="30"/>
      <c r="AV913" s="30"/>
      <c r="AW913" s="30">
        <f t="shared" si="493"/>
        <v>234758.49240000002</v>
      </c>
      <c r="AX913" s="36">
        <f t="shared" si="481"/>
        <v>-244540.09625000003</v>
      </c>
      <c r="AY913" s="36">
        <f t="shared" si="482"/>
        <v>0</v>
      </c>
      <c r="AZ913" s="36">
        <f t="shared" si="483"/>
        <v>190741.27507500001</v>
      </c>
    </row>
    <row r="914" spans="1:52" x14ac:dyDescent="0.25">
      <c r="A914" s="12" t="s">
        <v>837</v>
      </c>
      <c r="B914" s="12" t="s">
        <v>8</v>
      </c>
      <c r="C914" s="12"/>
      <c r="D914" s="2" t="s">
        <v>989</v>
      </c>
      <c r="E914" s="2" t="s">
        <v>990</v>
      </c>
      <c r="F914" s="2" t="s">
        <v>16</v>
      </c>
      <c r="G914" s="2" t="s">
        <v>17</v>
      </c>
      <c r="H914" s="2" t="s">
        <v>13</v>
      </c>
      <c r="I914" s="18">
        <v>5600</v>
      </c>
      <c r="J914" s="18">
        <v>442383.31</v>
      </c>
      <c r="K914" s="18">
        <v>385519.21</v>
      </c>
      <c r="L914" s="18">
        <v>56864.100000000006</v>
      </c>
      <c r="M914" s="18"/>
      <c r="N914" s="18">
        <v>48189.919999999991</v>
      </c>
      <c r="O914" s="18"/>
      <c r="P914" s="18"/>
      <c r="Q914" s="18"/>
      <c r="R914" s="18"/>
      <c r="S914" s="18"/>
      <c r="T914" s="18"/>
      <c r="U914" s="18"/>
      <c r="V914" s="18"/>
      <c r="W914" s="18"/>
      <c r="X914" s="18"/>
      <c r="Y914" s="18"/>
      <c r="Z914" s="18">
        <v>8674.18</v>
      </c>
      <c r="AA914" s="18"/>
      <c r="AB914" s="14">
        <f t="shared" si="466"/>
        <v>0</v>
      </c>
      <c r="AC914" s="14">
        <f t="shared" si="467"/>
        <v>0.125</v>
      </c>
      <c r="AD914" s="14">
        <f t="shared" si="468"/>
        <v>0</v>
      </c>
      <c r="AE914" s="14">
        <f t="shared" si="469"/>
        <v>0</v>
      </c>
      <c r="AF914" s="14">
        <f t="shared" si="470"/>
        <v>0</v>
      </c>
      <c r="AG914" s="14">
        <f t="shared" si="471"/>
        <v>0</v>
      </c>
      <c r="AH914" s="14">
        <f t="shared" si="472"/>
        <v>0</v>
      </c>
      <c r="AI914" s="14">
        <f t="shared" si="473"/>
        <v>0</v>
      </c>
      <c r="AJ914" s="14">
        <f t="shared" si="474"/>
        <v>0</v>
      </c>
      <c r="AK914" s="14">
        <f t="shared" si="475"/>
        <v>0</v>
      </c>
      <c r="AL914" s="14">
        <f t="shared" si="476"/>
        <v>0</v>
      </c>
      <c r="AM914" s="14">
        <f t="shared" si="477"/>
        <v>0</v>
      </c>
      <c r="AN914" s="14">
        <f t="shared" si="478"/>
        <v>0</v>
      </c>
      <c r="AO914" s="14">
        <f t="shared" si="479"/>
        <v>0.02</v>
      </c>
      <c r="AP914" s="14">
        <f t="shared" si="480"/>
        <v>0</v>
      </c>
      <c r="AQ914" s="43">
        <f t="shared" si="484"/>
        <v>0.14499999999999999</v>
      </c>
      <c r="AR914" s="27">
        <f t="shared" si="485"/>
        <v>48189.901250000003</v>
      </c>
      <c r="AS914" s="27">
        <f t="shared" si="486"/>
        <v>0</v>
      </c>
      <c r="AT914" s="44">
        <f t="shared" si="492"/>
        <v>8674.1822250000005</v>
      </c>
      <c r="AU914" s="30"/>
      <c r="AV914" s="30"/>
      <c r="AW914" s="30">
        <f t="shared" si="493"/>
        <v>46262.305200000003</v>
      </c>
      <c r="AX914" s="36">
        <f t="shared" si="481"/>
        <v>-48189.901250000003</v>
      </c>
      <c r="AY914" s="36">
        <f t="shared" si="482"/>
        <v>0</v>
      </c>
      <c r="AZ914" s="36">
        <f t="shared" si="483"/>
        <v>37588.122975000006</v>
      </c>
    </row>
    <row r="915" spans="1:52" x14ac:dyDescent="0.25">
      <c r="A915" s="12" t="s">
        <v>837</v>
      </c>
      <c r="B915" s="12" t="s">
        <v>8</v>
      </c>
      <c r="C915" s="12"/>
      <c r="D915" s="2" t="s">
        <v>989</v>
      </c>
      <c r="E915" s="2" t="s">
        <v>570</v>
      </c>
      <c r="F915" s="2" t="s">
        <v>16</v>
      </c>
      <c r="G915" s="2" t="s">
        <v>17</v>
      </c>
      <c r="H915" s="2" t="s">
        <v>13</v>
      </c>
      <c r="I915" s="18">
        <v>320</v>
      </c>
      <c r="J915" s="18">
        <v>43525.33</v>
      </c>
      <c r="K915" s="18">
        <v>37930.57</v>
      </c>
      <c r="L915" s="18">
        <v>5594.76</v>
      </c>
      <c r="M915" s="18"/>
      <c r="N915" s="18">
        <v>4741.32</v>
      </c>
      <c r="O915" s="18"/>
      <c r="P915" s="18"/>
      <c r="Q915" s="18"/>
      <c r="R915" s="18"/>
      <c r="S915" s="18"/>
      <c r="T915" s="18"/>
      <c r="U915" s="18"/>
      <c r="V915" s="18"/>
      <c r="W915" s="18"/>
      <c r="X915" s="18"/>
      <c r="Y915" s="18"/>
      <c r="Z915" s="18">
        <v>853.44</v>
      </c>
      <c r="AA915" s="18"/>
      <c r="AB915" s="14">
        <f t="shared" si="466"/>
        <v>0</v>
      </c>
      <c r="AC915" s="14">
        <f t="shared" si="467"/>
        <v>0.125</v>
      </c>
      <c r="AD915" s="14">
        <f t="shared" si="468"/>
        <v>0</v>
      </c>
      <c r="AE915" s="14">
        <f t="shared" si="469"/>
        <v>0</v>
      </c>
      <c r="AF915" s="14">
        <f t="shared" si="470"/>
        <v>0</v>
      </c>
      <c r="AG915" s="14">
        <f t="shared" si="471"/>
        <v>0</v>
      </c>
      <c r="AH915" s="14">
        <f t="shared" si="472"/>
        <v>0</v>
      </c>
      <c r="AI915" s="14">
        <f t="shared" si="473"/>
        <v>0</v>
      </c>
      <c r="AJ915" s="14">
        <f t="shared" si="474"/>
        <v>0</v>
      </c>
      <c r="AK915" s="14">
        <f t="shared" si="475"/>
        <v>0</v>
      </c>
      <c r="AL915" s="14">
        <f t="shared" si="476"/>
        <v>0</v>
      </c>
      <c r="AM915" s="14">
        <f t="shared" si="477"/>
        <v>0</v>
      </c>
      <c r="AN915" s="14">
        <f t="shared" si="478"/>
        <v>0</v>
      </c>
      <c r="AO915" s="14">
        <f t="shared" si="479"/>
        <v>0.02</v>
      </c>
      <c r="AP915" s="14">
        <f t="shared" si="480"/>
        <v>0</v>
      </c>
      <c r="AQ915" s="43">
        <f t="shared" si="484"/>
        <v>0.14499999999999999</v>
      </c>
      <c r="AR915" s="27">
        <f t="shared" si="485"/>
        <v>4741.32125</v>
      </c>
      <c r="AS915" s="27">
        <f t="shared" si="486"/>
        <v>0</v>
      </c>
      <c r="AT915" s="44">
        <f t="shared" si="492"/>
        <v>853.43782499999998</v>
      </c>
      <c r="AU915" s="30"/>
      <c r="AV915" s="30"/>
      <c r="AW915" s="30">
        <f t="shared" si="493"/>
        <v>4551.6683999999996</v>
      </c>
      <c r="AX915" s="36">
        <f t="shared" si="481"/>
        <v>-4741.32125</v>
      </c>
      <c r="AY915" s="36">
        <f t="shared" si="482"/>
        <v>0</v>
      </c>
      <c r="AZ915" s="36">
        <f t="shared" si="483"/>
        <v>3698.2305749999996</v>
      </c>
    </row>
    <row r="916" spans="1:52" x14ac:dyDescent="0.25">
      <c r="A916" s="12" t="s">
        <v>837</v>
      </c>
      <c r="B916" s="12" t="s">
        <v>8</v>
      </c>
      <c r="C916" s="12"/>
      <c r="D916" s="2" t="s">
        <v>991</v>
      </c>
      <c r="E916" s="2" t="s">
        <v>595</v>
      </c>
      <c r="F916" s="2" t="s">
        <v>16</v>
      </c>
      <c r="G916" s="2" t="s">
        <v>17</v>
      </c>
      <c r="H916" s="2" t="s">
        <v>13</v>
      </c>
      <c r="I916" s="18">
        <v>20</v>
      </c>
      <c r="J916" s="18">
        <v>20715.59</v>
      </c>
      <c r="K916" s="18">
        <v>18052.8</v>
      </c>
      <c r="L916" s="18">
        <v>2662.79</v>
      </c>
      <c r="M916" s="18"/>
      <c r="N916" s="18">
        <v>2256.6</v>
      </c>
      <c r="O916" s="18"/>
      <c r="P916" s="18"/>
      <c r="Q916" s="18"/>
      <c r="R916" s="18"/>
      <c r="S916" s="18"/>
      <c r="T916" s="18"/>
      <c r="U916" s="18"/>
      <c r="V916" s="18"/>
      <c r="W916" s="18"/>
      <c r="X916" s="18"/>
      <c r="Y916" s="18"/>
      <c r="Z916" s="18">
        <v>406.19</v>
      </c>
      <c r="AA916" s="18"/>
      <c r="AB916" s="14">
        <f t="shared" si="466"/>
        <v>0</v>
      </c>
      <c r="AC916" s="14">
        <f t="shared" si="467"/>
        <v>0.125</v>
      </c>
      <c r="AD916" s="14">
        <f t="shared" si="468"/>
        <v>0</v>
      </c>
      <c r="AE916" s="14">
        <f t="shared" si="469"/>
        <v>0</v>
      </c>
      <c r="AF916" s="14">
        <f t="shared" si="470"/>
        <v>0</v>
      </c>
      <c r="AG916" s="14">
        <f t="shared" si="471"/>
        <v>0</v>
      </c>
      <c r="AH916" s="14">
        <f t="shared" si="472"/>
        <v>0</v>
      </c>
      <c r="AI916" s="14">
        <f t="shared" si="473"/>
        <v>0</v>
      </c>
      <c r="AJ916" s="14">
        <f t="shared" si="474"/>
        <v>0</v>
      </c>
      <c r="AK916" s="14">
        <f t="shared" si="475"/>
        <v>0</v>
      </c>
      <c r="AL916" s="14">
        <f t="shared" si="476"/>
        <v>0</v>
      </c>
      <c r="AM916" s="14">
        <f t="shared" si="477"/>
        <v>0</v>
      </c>
      <c r="AN916" s="14">
        <f t="shared" si="478"/>
        <v>0</v>
      </c>
      <c r="AO916" s="14">
        <f t="shared" si="479"/>
        <v>0.02</v>
      </c>
      <c r="AP916" s="14">
        <f t="shared" si="480"/>
        <v>0</v>
      </c>
      <c r="AQ916" s="43">
        <f t="shared" si="484"/>
        <v>0.14499999999999999</v>
      </c>
      <c r="AR916" s="27">
        <f t="shared" si="485"/>
        <v>2256.6</v>
      </c>
      <c r="AS916" s="27">
        <f t="shared" si="486"/>
        <v>0</v>
      </c>
      <c r="AT916" s="44">
        <f t="shared" si="492"/>
        <v>406.18799999999999</v>
      </c>
      <c r="AU916" s="30"/>
      <c r="AV916" s="30"/>
      <c r="AW916" s="30">
        <f t="shared" si="493"/>
        <v>2166.3359999999998</v>
      </c>
      <c r="AX916" s="36">
        <f t="shared" si="481"/>
        <v>-2256.6</v>
      </c>
      <c r="AY916" s="36">
        <f t="shared" si="482"/>
        <v>0</v>
      </c>
      <c r="AZ916" s="36">
        <f t="shared" si="483"/>
        <v>1760.1479999999997</v>
      </c>
    </row>
    <row r="917" spans="1:52" x14ac:dyDescent="0.25">
      <c r="A917" s="12" t="s">
        <v>837</v>
      </c>
      <c r="B917" s="12" t="s">
        <v>8</v>
      </c>
      <c r="C917" s="12"/>
      <c r="D917" s="2" t="s">
        <v>992</v>
      </c>
      <c r="E917" s="2" t="s">
        <v>542</v>
      </c>
      <c r="F917" s="2" t="s">
        <v>16</v>
      </c>
      <c r="G917" s="2" t="s">
        <v>17</v>
      </c>
      <c r="H917" s="2" t="s">
        <v>13</v>
      </c>
      <c r="I917" s="18">
        <v>144200</v>
      </c>
      <c r="J917" s="18">
        <v>33093.9</v>
      </c>
      <c r="K917" s="18">
        <v>28840</v>
      </c>
      <c r="L917" s="18">
        <v>4253.8999999999996</v>
      </c>
      <c r="M917" s="18"/>
      <c r="N917" s="18">
        <v>3605</v>
      </c>
      <c r="O917" s="18"/>
      <c r="P917" s="18"/>
      <c r="Q917" s="18"/>
      <c r="R917" s="18"/>
      <c r="S917" s="18"/>
      <c r="T917" s="18"/>
      <c r="U917" s="18"/>
      <c r="V917" s="18"/>
      <c r="W917" s="18"/>
      <c r="X917" s="18"/>
      <c r="Y917" s="18"/>
      <c r="Z917" s="18">
        <v>648.9</v>
      </c>
      <c r="AA917" s="18"/>
      <c r="AB917" s="14">
        <f t="shared" si="466"/>
        <v>0</v>
      </c>
      <c r="AC917" s="14">
        <f t="shared" si="467"/>
        <v>0.125</v>
      </c>
      <c r="AD917" s="14">
        <f t="shared" si="468"/>
        <v>0</v>
      </c>
      <c r="AE917" s="14">
        <f t="shared" si="469"/>
        <v>0</v>
      </c>
      <c r="AF917" s="14">
        <f t="shared" si="470"/>
        <v>0</v>
      </c>
      <c r="AG917" s="14">
        <f t="shared" si="471"/>
        <v>0</v>
      </c>
      <c r="AH917" s="14">
        <f t="shared" si="472"/>
        <v>0</v>
      </c>
      <c r="AI917" s="14">
        <f t="shared" si="473"/>
        <v>0</v>
      </c>
      <c r="AJ917" s="14">
        <f t="shared" si="474"/>
        <v>0</v>
      </c>
      <c r="AK917" s="14">
        <f t="shared" si="475"/>
        <v>0</v>
      </c>
      <c r="AL917" s="14">
        <f t="shared" si="476"/>
        <v>0</v>
      </c>
      <c r="AM917" s="14">
        <f t="shared" si="477"/>
        <v>0</v>
      </c>
      <c r="AN917" s="14">
        <f t="shared" si="478"/>
        <v>0</v>
      </c>
      <c r="AO917" s="14">
        <f t="shared" si="479"/>
        <v>0.02</v>
      </c>
      <c r="AP917" s="14">
        <f t="shared" si="480"/>
        <v>0</v>
      </c>
      <c r="AQ917" s="43">
        <f t="shared" si="484"/>
        <v>0.14499999999999999</v>
      </c>
      <c r="AR917" s="27">
        <f t="shared" si="485"/>
        <v>3605</v>
      </c>
      <c r="AS917" s="27">
        <f t="shared" si="486"/>
        <v>0</v>
      </c>
      <c r="AT917" s="44">
        <f t="shared" si="492"/>
        <v>648.9</v>
      </c>
      <c r="AU917" s="30"/>
      <c r="AV917" s="30"/>
      <c r="AW917" s="30">
        <f t="shared" si="493"/>
        <v>3460.7999999999997</v>
      </c>
      <c r="AX917" s="36">
        <f t="shared" si="481"/>
        <v>-3605</v>
      </c>
      <c r="AY917" s="36">
        <f t="shared" si="482"/>
        <v>0</v>
      </c>
      <c r="AZ917" s="36">
        <f t="shared" si="483"/>
        <v>2811.8999999999996</v>
      </c>
    </row>
    <row r="918" spans="1:52" x14ac:dyDescent="0.25">
      <c r="A918" s="12" t="s">
        <v>837</v>
      </c>
      <c r="B918" s="12" t="s">
        <v>8</v>
      </c>
      <c r="C918" s="12"/>
      <c r="D918" s="2" t="s">
        <v>993</v>
      </c>
      <c r="E918" s="2" t="s">
        <v>150</v>
      </c>
      <c r="F918" s="2" t="s">
        <v>11</v>
      </c>
      <c r="G918" s="2" t="s">
        <v>12</v>
      </c>
      <c r="H918" s="2" t="s">
        <v>13</v>
      </c>
      <c r="I918" s="18">
        <v>148790</v>
      </c>
      <c r="J918" s="18">
        <v>54159</v>
      </c>
      <c r="K918" s="18">
        <v>52075.96</v>
      </c>
      <c r="L918" s="18">
        <v>2083.04</v>
      </c>
      <c r="M918" s="18"/>
      <c r="N918" s="18"/>
      <c r="O918" s="18"/>
      <c r="P918" s="18"/>
      <c r="Q918" s="18"/>
      <c r="R918" s="18"/>
      <c r="S918" s="18">
        <v>2083.04</v>
      </c>
      <c r="T918" s="18"/>
      <c r="U918" s="18"/>
      <c r="V918" s="18"/>
      <c r="W918" s="18"/>
      <c r="X918" s="18"/>
      <c r="Y918" s="18"/>
      <c r="Z918" s="18"/>
      <c r="AA918" s="18"/>
      <c r="AB918" s="14">
        <f t="shared" si="466"/>
        <v>0</v>
      </c>
      <c r="AC918" s="14">
        <f t="shared" si="467"/>
        <v>0</v>
      </c>
      <c r="AD918" s="14">
        <f t="shared" si="468"/>
        <v>0</v>
      </c>
      <c r="AE918" s="14">
        <f t="shared" si="469"/>
        <v>0</v>
      </c>
      <c r="AF918" s="14">
        <f t="shared" si="470"/>
        <v>0</v>
      </c>
      <c r="AG918" s="14">
        <f t="shared" si="471"/>
        <v>0</v>
      </c>
      <c r="AH918" s="14">
        <f t="shared" si="472"/>
        <v>0.04</v>
      </c>
      <c r="AI918" s="14">
        <f t="shared" si="473"/>
        <v>0</v>
      </c>
      <c r="AJ918" s="14">
        <f t="shared" si="474"/>
        <v>0</v>
      </c>
      <c r="AK918" s="14">
        <f t="shared" si="475"/>
        <v>0</v>
      </c>
      <c r="AL918" s="14">
        <f t="shared" si="476"/>
        <v>0</v>
      </c>
      <c r="AM918" s="14">
        <f t="shared" si="477"/>
        <v>0</v>
      </c>
      <c r="AN918" s="14">
        <f t="shared" si="478"/>
        <v>0</v>
      </c>
      <c r="AO918" s="14">
        <f t="shared" si="479"/>
        <v>0</v>
      </c>
      <c r="AP918" s="14">
        <f t="shared" si="480"/>
        <v>0</v>
      </c>
      <c r="AQ918" s="43">
        <f t="shared" si="484"/>
        <v>0.04</v>
      </c>
      <c r="AR918" s="27">
        <f t="shared" si="485"/>
        <v>0</v>
      </c>
      <c r="AS918" s="46">
        <f t="shared" ref="AS918:AS925" si="494">SUM(AH918:AM918)*(K918+AR918)</f>
        <v>2083.0383999999999</v>
      </c>
      <c r="AT918" s="27">
        <f t="shared" si="489"/>
        <v>0</v>
      </c>
      <c r="AU918" s="30">
        <f t="shared" ref="AU918:AU925" si="495">K918*$AU$2</f>
        <v>3124.5575999999996</v>
      </c>
      <c r="AV918" s="30">
        <f t="shared" ref="AV918:AV925" si="496">K918*$AV$2</f>
        <v>3124.5575999999996</v>
      </c>
      <c r="AW918" s="30"/>
      <c r="AX918" s="36">
        <f t="shared" si="481"/>
        <v>3124.5575999999996</v>
      </c>
      <c r="AY918" s="36">
        <f t="shared" si="482"/>
        <v>1041.5191999999997</v>
      </c>
      <c r="AZ918" s="36">
        <f t="shared" si="483"/>
        <v>0</v>
      </c>
    </row>
    <row r="919" spans="1:52" x14ac:dyDescent="0.25">
      <c r="A919" s="12" t="s">
        <v>837</v>
      </c>
      <c r="B919" s="12" t="s">
        <v>8</v>
      </c>
      <c r="C919" s="12"/>
      <c r="D919" s="2" t="s">
        <v>994</v>
      </c>
      <c r="E919" s="2" t="s">
        <v>150</v>
      </c>
      <c r="F919" s="2" t="s">
        <v>11</v>
      </c>
      <c r="G919" s="2" t="s">
        <v>12</v>
      </c>
      <c r="H919" s="2" t="s">
        <v>13</v>
      </c>
      <c r="I919" s="18">
        <v>260750</v>
      </c>
      <c r="J919" s="18">
        <v>94913</v>
      </c>
      <c r="K919" s="18">
        <v>91262.5</v>
      </c>
      <c r="L919" s="18">
        <v>3650.5</v>
      </c>
      <c r="M919" s="18"/>
      <c r="N919" s="18"/>
      <c r="O919" s="18"/>
      <c r="P919" s="18"/>
      <c r="Q919" s="18"/>
      <c r="R919" s="18"/>
      <c r="S919" s="18">
        <v>3650.5</v>
      </c>
      <c r="T919" s="18"/>
      <c r="U919" s="18"/>
      <c r="V919" s="18"/>
      <c r="W919" s="18"/>
      <c r="X919" s="18"/>
      <c r="Y919" s="18"/>
      <c r="Z919" s="18"/>
      <c r="AA919" s="18"/>
      <c r="AB919" s="14">
        <f t="shared" si="466"/>
        <v>0</v>
      </c>
      <c r="AC919" s="14">
        <f t="shared" si="467"/>
        <v>0</v>
      </c>
      <c r="AD919" s="14">
        <f t="shared" si="468"/>
        <v>0</v>
      </c>
      <c r="AE919" s="14">
        <f t="shared" si="469"/>
        <v>0</v>
      </c>
      <c r="AF919" s="14">
        <f t="shared" si="470"/>
        <v>0</v>
      </c>
      <c r="AG919" s="14">
        <f t="shared" si="471"/>
        <v>0</v>
      </c>
      <c r="AH919" s="14">
        <f t="shared" si="472"/>
        <v>0.04</v>
      </c>
      <c r="AI919" s="14">
        <f t="shared" si="473"/>
        <v>0</v>
      </c>
      <c r="AJ919" s="14">
        <f t="shared" si="474"/>
        <v>0</v>
      </c>
      <c r="AK919" s="14">
        <f t="shared" si="475"/>
        <v>0</v>
      </c>
      <c r="AL919" s="14">
        <f t="shared" si="476"/>
        <v>0</v>
      </c>
      <c r="AM919" s="14">
        <f t="shared" si="477"/>
        <v>0</v>
      </c>
      <c r="AN919" s="14">
        <f t="shared" si="478"/>
        <v>0</v>
      </c>
      <c r="AO919" s="14">
        <f t="shared" si="479"/>
        <v>0</v>
      </c>
      <c r="AP919" s="14">
        <f t="shared" si="480"/>
        <v>0</v>
      </c>
      <c r="AQ919" s="43">
        <f t="shared" si="484"/>
        <v>0.04</v>
      </c>
      <c r="AR919" s="27">
        <f t="shared" si="485"/>
        <v>0</v>
      </c>
      <c r="AS919" s="46">
        <f t="shared" si="494"/>
        <v>3650.5</v>
      </c>
      <c r="AT919" s="27">
        <f t="shared" si="489"/>
        <v>0</v>
      </c>
      <c r="AU919" s="30">
        <f t="shared" si="495"/>
        <v>5475.75</v>
      </c>
      <c r="AV919" s="30">
        <f t="shared" si="496"/>
        <v>5475.75</v>
      </c>
      <c r="AW919" s="30"/>
      <c r="AX919" s="36">
        <f t="shared" si="481"/>
        <v>5475.75</v>
      </c>
      <c r="AY919" s="36">
        <f t="shared" si="482"/>
        <v>1825.25</v>
      </c>
      <c r="AZ919" s="36">
        <f t="shared" si="483"/>
        <v>0</v>
      </c>
    </row>
    <row r="920" spans="1:52" x14ac:dyDescent="0.25">
      <c r="A920" s="12" t="s">
        <v>837</v>
      </c>
      <c r="B920" s="12" t="s">
        <v>8</v>
      </c>
      <c r="C920" s="12"/>
      <c r="D920" s="2" t="s">
        <v>995</v>
      </c>
      <c r="E920" s="2" t="s">
        <v>150</v>
      </c>
      <c r="F920" s="2" t="s">
        <v>11</v>
      </c>
      <c r="G920" s="2" t="s">
        <v>12</v>
      </c>
      <c r="H920" s="2" t="s">
        <v>13</v>
      </c>
      <c r="I920" s="18">
        <v>181780</v>
      </c>
      <c r="J920" s="18">
        <v>128554.42</v>
      </c>
      <c r="K920" s="18">
        <v>123610.02</v>
      </c>
      <c r="L920" s="18">
        <v>4944.3999999999996</v>
      </c>
      <c r="M920" s="18"/>
      <c r="N920" s="18"/>
      <c r="O920" s="18"/>
      <c r="P920" s="18"/>
      <c r="Q920" s="18"/>
      <c r="R920" s="18"/>
      <c r="S920" s="18">
        <v>4944.3999999999996</v>
      </c>
      <c r="T920" s="18"/>
      <c r="U920" s="18"/>
      <c r="V920" s="18"/>
      <c r="W920" s="18"/>
      <c r="X920" s="18"/>
      <c r="Y920" s="18"/>
      <c r="Z920" s="18"/>
      <c r="AA920" s="18"/>
      <c r="AB920" s="14">
        <f t="shared" si="466"/>
        <v>0</v>
      </c>
      <c r="AC920" s="14">
        <f t="shared" si="467"/>
        <v>0</v>
      </c>
      <c r="AD920" s="14">
        <f t="shared" si="468"/>
        <v>0</v>
      </c>
      <c r="AE920" s="14">
        <f t="shared" si="469"/>
        <v>0</v>
      </c>
      <c r="AF920" s="14">
        <f t="shared" si="470"/>
        <v>0</v>
      </c>
      <c r="AG920" s="14">
        <f t="shared" si="471"/>
        <v>0</v>
      </c>
      <c r="AH920" s="14">
        <f t="shared" si="472"/>
        <v>0.04</v>
      </c>
      <c r="AI920" s="14">
        <f t="shared" si="473"/>
        <v>0</v>
      </c>
      <c r="AJ920" s="14">
        <f t="shared" si="474"/>
        <v>0</v>
      </c>
      <c r="AK920" s="14">
        <f t="shared" si="475"/>
        <v>0</v>
      </c>
      <c r="AL920" s="14">
        <f t="shared" si="476"/>
        <v>0</v>
      </c>
      <c r="AM920" s="14">
        <f t="shared" si="477"/>
        <v>0</v>
      </c>
      <c r="AN920" s="14">
        <f t="shared" si="478"/>
        <v>0</v>
      </c>
      <c r="AO920" s="14">
        <f t="shared" si="479"/>
        <v>0</v>
      </c>
      <c r="AP920" s="14">
        <f t="shared" si="480"/>
        <v>0</v>
      </c>
      <c r="AQ920" s="43">
        <f t="shared" si="484"/>
        <v>0.04</v>
      </c>
      <c r="AR920" s="27">
        <f t="shared" si="485"/>
        <v>0</v>
      </c>
      <c r="AS920" s="46">
        <f t="shared" si="494"/>
        <v>4944.4008000000003</v>
      </c>
      <c r="AT920" s="27">
        <f t="shared" si="489"/>
        <v>0</v>
      </c>
      <c r="AU920" s="30">
        <f t="shared" si="495"/>
        <v>7416.6012000000001</v>
      </c>
      <c r="AV920" s="30">
        <f t="shared" si="496"/>
        <v>7416.6012000000001</v>
      </c>
      <c r="AW920" s="30"/>
      <c r="AX920" s="36">
        <f t="shared" si="481"/>
        <v>7416.6012000000001</v>
      </c>
      <c r="AY920" s="36">
        <f t="shared" si="482"/>
        <v>2472.2003999999997</v>
      </c>
      <c r="AZ920" s="36">
        <f t="shared" si="483"/>
        <v>0</v>
      </c>
    </row>
    <row r="921" spans="1:52" x14ac:dyDescent="0.25">
      <c r="A921" s="12" t="s">
        <v>837</v>
      </c>
      <c r="B921" s="12" t="s">
        <v>8</v>
      </c>
      <c r="C921" s="12"/>
      <c r="D921" s="2" t="s">
        <v>996</v>
      </c>
      <c r="E921" s="2" t="s">
        <v>150</v>
      </c>
      <c r="F921" s="2" t="s">
        <v>11</v>
      </c>
      <c r="G921" s="2" t="s">
        <v>12</v>
      </c>
      <c r="H921" s="2" t="s">
        <v>13</v>
      </c>
      <c r="I921" s="18">
        <v>117000</v>
      </c>
      <c r="J921" s="18">
        <v>82741.72</v>
      </c>
      <c r="K921" s="18">
        <v>79559.349999999991</v>
      </c>
      <c r="L921" s="18">
        <v>3182.37</v>
      </c>
      <c r="M921" s="18"/>
      <c r="N921" s="18"/>
      <c r="O921" s="18"/>
      <c r="P921" s="18"/>
      <c r="Q921" s="18"/>
      <c r="R921" s="18"/>
      <c r="S921" s="18">
        <v>3182.37</v>
      </c>
      <c r="T921" s="18"/>
      <c r="U921" s="18"/>
      <c r="V921" s="18"/>
      <c r="W921" s="18"/>
      <c r="X921" s="18"/>
      <c r="Y921" s="18"/>
      <c r="Z921" s="18"/>
      <c r="AA921" s="18"/>
      <c r="AB921" s="14">
        <f t="shared" si="466"/>
        <v>0</v>
      </c>
      <c r="AC921" s="14">
        <f t="shared" si="467"/>
        <v>0</v>
      </c>
      <c r="AD921" s="14">
        <f t="shared" si="468"/>
        <v>0</v>
      </c>
      <c r="AE921" s="14">
        <f t="shared" si="469"/>
        <v>0</v>
      </c>
      <c r="AF921" s="14">
        <f t="shared" si="470"/>
        <v>0</v>
      </c>
      <c r="AG921" s="14">
        <f t="shared" si="471"/>
        <v>0</v>
      </c>
      <c r="AH921" s="14">
        <f t="shared" si="472"/>
        <v>0.04</v>
      </c>
      <c r="AI921" s="14">
        <f t="shared" si="473"/>
        <v>0</v>
      </c>
      <c r="AJ921" s="14">
        <f t="shared" si="474"/>
        <v>0</v>
      </c>
      <c r="AK921" s="14">
        <f t="shared" si="475"/>
        <v>0</v>
      </c>
      <c r="AL921" s="14">
        <f t="shared" si="476"/>
        <v>0</v>
      </c>
      <c r="AM921" s="14">
        <f t="shared" si="477"/>
        <v>0</v>
      </c>
      <c r="AN921" s="14">
        <f t="shared" si="478"/>
        <v>0</v>
      </c>
      <c r="AO921" s="14">
        <f t="shared" si="479"/>
        <v>0</v>
      </c>
      <c r="AP921" s="14">
        <f t="shared" si="480"/>
        <v>0</v>
      </c>
      <c r="AQ921" s="43">
        <f t="shared" si="484"/>
        <v>0.04</v>
      </c>
      <c r="AR921" s="27">
        <f t="shared" si="485"/>
        <v>0</v>
      </c>
      <c r="AS921" s="46">
        <f t="shared" si="494"/>
        <v>3182.3739999999998</v>
      </c>
      <c r="AT921" s="27">
        <f t="shared" si="489"/>
        <v>0</v>
      </c>
      <c r="AU921" s="30">
        <f t="shared" si="495"/>
        <v>4773.5609999999997</v>
      </c>
      <c r="AV921" s="30">
        <f t="shared" si="496"/>
        <v>4773.5609999999997</v>
      </c>
      <c r="AW921" s="30"/>
      <c r="AX921" s="36">
        <f t="shared" si="481"/>
        <v>4773.5609999999997</v>
      </c>
      <c r="AY921" s="36">
        <f t="shared" si="482"/>
        <v>1591.1869999999999</v>
      </c>
      <c r="AZ921" s="36">
        <f t="shared" si="483"/>
        <v>0</v>
      </c>
    </row>
    <row r="922" spans="1:52" x14ac:dyDescent="0.25">
      <c r="A922" s="12" t="s">
        <v>837</v>
      </c>
      <c r="B922" s="12" t="s">
        <v>8</v>
      </c>
      <c r="C922" s="12"/>
      <c r="D922" s="2" t="s">
        <v>997</v>
      </c>
      <c r="E922" s="2" t="s">
        <v>150</v>
      </c>
      <c r="F922" s="2" t="s">
        <v>11</v>
      </c>
      <c r="G922" s="2" t="s">
        <v>12</v>
      </c>
      <c r="H922" s="2" t="s">
        <v>13</v>
      </c>
      <c r="I922" s="18">
        <v>557188</v>
      </c>
      <c r="J922" s="18">
        <v>154862.15000000002</v>
      </c>
      <c r="K922" s="18">
        <v>148905.91</v>
      </c>
      <c r="L922" s="18">
        <v>5956.24</v>
      </c>
      <c r="M922" s="18"/>
      <c r="N922" s="18"/>
      <c r="O922" s="18"/>
      <c r="P922" s="18"/>
      <c r="Q922" s="18"/>
      <c r="R922" s="18"/>
      <c r="S922" s="18">
        <v>5956.24</v>
      </c>
      <c r="T922" s="18"/>
      <c r="U922" s="18"/>
      <c r="V922" s="18"/>
      <c r="W922" s="18"/>
      <c r="X922" s="18"/>
      <c r="Y922" s="18"/>
      <c r="Z922" s="18"/>
      <c r="AA922" s="18"/>
      <c r="AB922" s="14">
        <f t="shared" si="466"/>
        <v>0</v>
      </c>
      <c r="AC922" s="14">
        <f t="shared" si="467"/>
        <v>0</v>
      </c>
      <c r="AD922" s="14">
        <f t="shared" si="468"/>
        <v>0</v>
      </c>
      <c r="AE922" s="14">
        <f t="shared" si="469"/>
        <v>0</v>
      </c>
      <c r="AF922" s="14">
        <f t="shared" si="470"/>
        <v>0</v>
      </c>
      <c r="AG922" s="14">
        <f t="shared" si="471"/>
        <v>0</v>
      </c>
      <c r="AH922" s="14">
        <f t="shared" si="472"/>
        <v>0.04</v>
      </c>
      <c r="AI922" s="14">
        <f t="shared" si="473"/>
        <v>0</v>
      </c>
      <c r="AJ922" s="14">
        <f t="shared" si="474"/>
        <v>0</v>
      </c>
      <c r="AK922" s="14">
        <f t="shared" si="475"/>
        <v>0</v>
      </c>
      <c r="AL922" s="14">
        <f t="shared" si="476"/>
        <v>0</v>
      </c>
      <c r="AM922" s="14">
        <f t="shared" si="477"/>
        <v>0</v>
      </c>
      <c r="AN922" s="14">
        <f t="shared" si="478"/>
        <v>0</v>
      </c>
      <c r="AO922" s="14">
        <f t="shared" si="479"/>
        <v>0</v>
      </c>
      <c r="AP922" s="14">
        <f t="shared" si="480"/>
        <v>0</v>
      </c>
      <c r="AQ922" s="43">
        <f t="shared" si="484"/>
        <v>0.04</v>
      </c>
      <c r="AR922" s="27">
        <f t="shared" si="485"/>
        <v>0</v>
      </c>
      <c r="AS922" s="46">
        <f t="shared" si="494"/>
        <v>5956.2364000000007</v>
      </c>
      <c r="AT922" s="27">
        <f t="shared" si="489"/>
        <v>0</v>
      </c>
      <c r="AU922" s="30">
        <f t="shared" si="495"/>
        <v>8934.3546000000006</v>
      </c>
      <c r="AV922" s="30">
        <f t="shared" si="496"/>
        <v>8934.3546000000006</v>
      </c>
      <c r="AW922" s="30"/>
      <c r="AX922" s="36">
        <f t="shared" si="481"/>
        <v>8934.3546000000006</v>
      </c>
      <c r="AY922" s="36">
        <f t="shared" si="482"/>
        <v>2978.1181999999999</v>
      </c>
      <c r="AZ922" s="36">
        <f t="shared" si="483"/>
        <v>0</v>
      </c>
    </row>
    <row r="923" spans="1:52" x14ac:dyDescent="0.25">
      <c r="A923" s="12" t="s">
        <v>837</v>
      </c>
      <c r="B923" s="12" t="s">
        <v>8</v>
      </c>
      <c r="C923" s="12"/>
      <c r="D923" s="2" t="s">
        <v>998</v>
      </c>
      <c r="E923" s="2" t="s">
        <v>150</v>
      </c>
      <c r="F923" s="2" t="s">
        <v>11</v>
      </c>
      <c r="G923" s="2" t="s">
        <v>12</v>
      </c>
      <c r="H923" s="2" t="s">
        <v>13</v>
      </c>
      <c r="I923" s="18">
        <v>194296</v>
      </c>
      <c r="J923" s="18">
        <v>51580.42</v>
      </c>
      <c r="K923" s="18">
        <v>49596.569999999992</v>
      </c>
      <c r="L923" s="18">
        <v>1983.85</v>
      </c>
      <c r="M923" s="18"/>
      <c r="N923" s="18"/>
      <c r="O923" s="18"/>
      <c r="P923" s="18"/>
      <c r="Q923" s="18"/>
      <c r="R923" s="18"/>
      <c r="S923" s="18">
        <v>1983.85</v>
      </c>
      <c r="T923" s="18"/>
      <c r="U923" s="18"/>
      <c r="V923" s="18"/>
      <c r="W923" s="18"/>
      <c r="X923" s="18"/>
      <c r="Y923" s="18"/>
      <c r="Z923" s="18"/>
      <c r="AA923" s="18"/>
      <c r="AB923" s="14">
        <f t="shared" si="466"/>
        <v>0</v>
      </c>
      <c r="AC923" s="14">
        <f t="shared" si="467"/>
        <v>0</v>
      </c>
      <c r="AD923" s="14">
        <f t="shared" si="468"/>
        <v>0</v>
      </c>
      <c r="AE923" s="14">
        <f t="shared" si="469"/>
        <v>0</v>
      </c>
      <c r="AF923" s="14">
        <f t="shared" si="470"/>
        <v>0</v>
      </c>
      <c r="AG923" s="14">
        <f t="shared" si="471"/>
        <v>0</v>
      </c>
      <c r="AH923" s="14">
        <f t="shared" si="472"/>
        <v>0.04</v>
      </c>
      <c r="AI923" s="14">
        <f t="shared" si="473"/>
        <v>0</v>
      </c>
      <c r="AJ923" s="14">
        <f t="shared" si="474"/>
        <v>0</v>
      </c>
      <c r="AK923" s="14">
        <f t="shared" si="475"/>
        <v>0</v>
      </c>
      <c r="AL923" s="14">
        <f t="shared" si="476"/>
        <v>0</v>
      </c>
      <c r="AM923" s="14">
        <f t="shared" si="477"/>
        <v>0</v>
      </c>
      <c r="AN923" s="14">
        <f t="shared" si="478"/>
        <v>0</v>
      </c>
      <c r="AO923" s="14">
        <f t="shared" si="479"/>
        <v>0</v>
      </c>
      <c r="AP923" s="14">
        <f t="shared" si="480"/>
        <v>0</v>
      </c>
      <c r="AQ923" s="43">
        <f t="shared" si="484"/>
        <v>0.04</v>
      </c>
      <c r="AR923" s="27">
        <f t="shared" si="485"/>
        <v>0</v>
      </c>
      <c r="AS923" s="46">
        <f t="shared" si="494"/>
        <v>1983.8627999999997</v>
      </c>
      <c r="AT923" s="27">
        <f t="shared" si="489"/>
        <v>0</v>
      </c>
      <c r="AU923" s="30">
        <f t="shared" si="495"/>
        <v>2975.7941999999994</v>
      </c>
      <c r="AV923" s="30">
        <f t="shared" si="496"/>
        <v>2975.7941999999994</v>
      </c>
      <c r="AW923" s="30"/>
      <c r="AX923" s="36">
        <f t="shared" si="481"/>
        <v>2975.7941999999994</v>
      </c>
      <c r="AY923" s="36">
        <f t="shared" si="482"/>
        <v>991.93139999999971</v>
      </c>
      <c r="AZ923" s="36">
        <f t="shared" si="483"/>
        <v>0</v>
      </c>
    </row>
    <row r="924" spans="1:52" x14ac:dyDescent="0.25">
      <c r="A924" s="12" t="s">
        <v>837</v>
      </c>
      <c r="B924" s="12" t="s">
        <v>8</v>
      </c>
      <c r="C924" s="12"/>
      <c r="D924" s="2" t="s">
        <v>999</v>
      </c>
      <c r="E924" s="2" t="s">
        <v>150</v>
      </c>
      <c r="F924" s="2" t="s">
        <v>11</v>
      </c>
      <c r="G924" s="2" t="s">
        <v>12</v>
      </c>
      <c r="H924" s="2" t="s">
        <v>13</v>
      </c>
      <c r="I924" s="18">
        <v>333406</v>
      </c>
      <c r="J924" s="18">
        <v>93863.849999999991</v>
      </c>
      <c r="K924" s="18">
        <v>90253.71</v>
      </c>
      <c r="L924" s="18">
        <v>3610.1400000000003</v>
      </c>
      <c r="M924" s="18"/>
      <c r="N924" s="18"/>
      <c r="O924" s="18"/>
      <c r="P924" s="18"/>
      <c r="Q924" s="18"/>
      <c r="R924" s="18"/>
      <c r="S924" s="18">
        <v>3610.1400000000003</v>
      </c>
      <c r="T924" s="18"/>
      <c r="U924" s="18"/>
      <c r="V924" s="18"/>
      <c r="W924" s="18"/>
      <c r="X924" s="18"/>
      <c r="Y924" s="18"/>
      <c r="Z924" s="18"/>
      <c r="AA924" s="18"/>
      <c r="AB924" s="14">
        <f t="shared" si="466"/>
        <v>0</v>
      </c>
      <c r="AC924" s="14">
        <f t="shared" si="467"/>
        <v>0</v>
      </c>
      <c r="AD924" s="14">
        <f t="shared" si="468"/>
        <v>0</v>
      </c>
      <c r="AE924" s="14">
        <f t="shared" si="469"/>
        <v>0</v>
      </c>
      <c r="AF924" s="14">
        <f t="shared" si="470"/>
        <v>0</v>
      </c>
      <c r="AG924" s="14">
        <f t="shared" si="471"/>
        <v>0</v>
      </c>
      <c r="AH924" s="14">
        <f t="shared" si="472"/>
        <v>0.04</v>
      </c>
      <c r="AI924" s="14">
        <f t="shared" si="473"/>
        <v>0</v>
      </c>
      <c r="AJ924" s="14">
        <f t="shared" si="474"/>
        <v>0</v>
      </c>
      <c r="AK924" s="14">
        <f t="shared" si="475"/>
        <v>0</v>
      </c>
      <c r="AL924" s="14">
        <f t="shared" si="476"/>
        <v>0</v>
      </c>
      <c r="AM924" s="14">
        <f t="shared" si="477"/>
        <v>0</v>
      </c>
      <c r="AN924" s="14">
        <f t="shared" si="478"/>
        <v>0</v>
      </c>
      <c r="AO924" s="14">
        <f t="shared" si="479"/>
        <v>0</v>
      </c>
      <c r="AP924" s="14">
        <f t="shared" si="480"/>
        <v>0</v>
      </c>
      <c r="AQ924" s="43">
        <f t="shared" si="484"/>
        <v>0.04</v>
      </c>
      <c r="AR924" s="27">
        <f t="shared" si="485"/>
        <v>0</v>
      </c>
      <c r="AS924" s="46">
        <f t="shared" si="494"/>
        <v>3610.1484000000005</v>
      </c>
      <c r="AT924" s="27">
        <f t="shared" si="489"/>
        <v>0</v>
      </c>
      <c r="AU924" s="30">
        <f t="shared" si="495"/>
        <v>5415.2226000000001</v>
      </c>
      <c r="AV924" s="30">
        <f t="shared" si="496"/>
        <v>5415.2226000000001</v>
      </c>
      <c r="AW924" s="30"/>
      <c r="AX924" s="36">
        <f t="shared" si="481"/>
        <v>5415.2226000000001</v>
      </c>
      <c r="AY924" s="36">
        <f t="shared" si="482"/>
        <v>1805.0741999999996</v>
      </c>
      <c r="AZ924" s="36">
        <f t="shared" si="483"/>
        <v>0</v>
      </c>
    </row>
    <row r="925" spans="1:52" x14ac:dyDescent="0.25">
      <c r="A925" s="12" t="s">
        <v>837</v>
      </c>
      <c r="B925" s="12" t="s">
        <v>8</v>
      </c>
      <c r="C925" s="12"/>
      <c r="D925" s="2" t="s">
        <v>1000</v>
      </c>
      <c r="E925" s="2" t="s">
        <v>150</v>
      </c>
      <c r="F925" s="2" t="s">
        <v>11</v>
      </c>
      <c r="G925" s="2" t="s">
        <v>12</v>
      </c>
      <c r="H925" s="2" t="s">
        <v>13</v>
      </c>
      <c r="I925" s="18">
        <v>110170</v>
      </c>
      <c r="J925" s="18">
        <v>64347.99</v>
      </c>
      <c r="K925" s="18">
        <v>61873.070000000007</v>
      </c>
      <c r="L925" s="18">
        <v>2474.92</v>
      </c>
      <c r="M925" s="18"/>
      <c r="N925" s="18"/>
      <c r="O925" s="18"/>
      <c r="P925" s="18"/>
      <c r="Q925" s="18"/>
      <c r="R925" s="18"/>
      <c r="S925" s="18">
        <v>2474.92</v>
      </c>
      <c r="T925" s="18"/>
      <c r="U925" s="18"/>
      <c r="V925" s="18"/>
      <c r="W925" s="18"/>
      <c r="X925" s="18"/>
      <c r="Y925" s="18"/>
      <c r="Z925" s="18"/>
      <c r="AA925" s="18"/>
      <c r="AB925" s="14">
        <f t="shared" si="466"/>
        <v>0</v>
      </c>
      <c r="AC925" s="14">
        <f t="shared" si="467"/>
        <v>0</v>
      </c>
      <c r="AD925" s="14">
        <f t="shared" si="468"/>
        <v>0</v>
      </c>
      <c r="AE925" s="14">
        <f t="shared" si="469"/>
        <v>0</v>
      </c>
      <c r="AF925" s="14">
        <f t="shared" si="470"/>
        <v>0</v>
      </c>
      <c r="AG925" s="14">
        <f t="shared" si="471"/>
        <v>0</v>
      </c>
      <c r="AH925" s="14">
        <f t="shared" si="472"/>
        <v>0.04</v>
      </c>
      <c r="AI925" s="14">
        <f t="shared" si="473"/>
        <v>0</v>
      </c>
      <c r="AJ925" s="14">
        <f t="shared" si="474"/>
        <v>0</v>
      </c>
      <c r="AK925" s="14">
        <f t="shared" si="475"/>
        <v>0</v>
      </c>
      <c r="AL925" s="14">
        <f t="shared" si="476"/>
        <v>0</v>
      </c>
      <c r="AM925" s="14">
        <f t="shared" si="477"/>
        <v>0</v>
      </c>
      <c r="AN925" s="14">
        <f t="shared" si="478"/>
        <v>0</v>
      </c>
      <c r="AO925" s="14">
        <f t="shared" si="479"/>
        <v>0</v>
      </c>
      <c r="AP925" s="14">
        <f t="shared" si="480"/>
        <v>0</v>
      </c>
      <c r="AQ925" s="43">
        <f t="shared" si="484"/>
        <v>0.04</v>
      </c>
      <c r="AR925" s="27">
        <f t="shared" si="485"/>
        <v>0</v>
      </c>
      <c r="AS925" s="46">
        <f t="shared" si="494"/>
        <v>2474.9228000000003</v>
      </c>
      <c r="AT925" s="27">
        <f t="shared" si="489"/>
        <v>0</v>
      </c>
      <c r="AU925" s="30">
        <f t="shared" si="495"/>
        <v>3712.3842000000004</v>
      </c>
      <c r="AV925" s="30">
        <f t="shared" si="496"/>
        <v>3712.3842000000004</v>
      </c>
      <c r="AW925" s="30"/>
      <c r="AX925" s="36">
        <f t="shared" si="481"/>
        <v>3712.3842000000004</v>
      </c>
      <c r="AY925" s="36">
        <f t="shared" si="482"/>
        <v>1237.4614000000001</v>
      </c>
      <c r="AZ925" s="36">
        <f t="shared" si="483"/>
        <v>0</v>
      </c>
    </row>
    <row r="926" spans="1:52" x14ac:dyDescent="0.25">
      <c r="A926" s="12" t="s">
        <v>837</v>
      </c>
      <c r="B926" s="12" t="s">
        <v>8</v>
      </c>
      <c r="C926" s="12"/>
      <c r="D926" s="2" t="s">
        <v>1001</v>
      </c>
      <c r="E926" s="2" t="s">
        <v>552</v>
      </c>
      <c r="F926" s="2" t="s">
        <v>16</v>
      </c>
      <c r="G926" s="2" t="s">
        <v>17</v>
      </c>
      <c r="H926" s="2" t="s">
        <v>13</v>
      </c>
      <c r="I926" s="18">
        <v>322</v>
      </c>
      <c r="J926" s="18">
        <v>93604.6</v>
      </c>
      <c r="K926" s="18">
        <v>91769.22</v>
      </c>
      <c r="L926" s="18">
        <v>1835.3799999999999</v>
      </c>
      <c r="M926" s="18"/>
      <c r="N926" s="18"/>
      <c r="O926" s="18"/>
      <c r="P926" s="18"/>
      <c r="Q926" s="18"/>
      <c r="R926" s="18"/>
      <c r="S926" s="18"/>
      <c r="T926" s="18"/>
      <c r="U926" s="18"/>
      <c r="V926" s="18"/>
      <c r="W926" s="18"/>
      <c r="X926" s="18"/>
      <c r="Y926" s="18"/>
      <c r="Z926" s="18">
        <v>1835.3799999999999</v>
      </c>
      <c r="AA926" s="18"/>
      <c r="AB926" s="14">
        <f t="shared" si="466"/>
        <v>0</v>
      </c>
      <c r="AC926" s="14">
        <f t="shared" si="467"/>
        <v>0</v>
      </c>
      <c r="AD926" s="14">
        <f t="shared" si="468"/>
        <v>0</v>
      </c>
      <c r="AE926" s="14">
        <f t="shared" si="469"/>
        <v>0</v>
      </c>
      <c r="AF926" s="14">
        <f t="shared" si="470"/>
        <v>0</v>
      </c>
      <c r="AG926" s="14">
        <f t="shared" si="471"/>
        <v>0</v>
      </c>
      <c r="AH926" s="14">
        <f t="shared" si="472"/>
        <v>0</v>
      </c>
      <c r="AI926" s="14">
        <f t="shared" si="473"/>
        <v>0</v>
      </c>
      <c r="AJ926" s="14">
        <f t="shared" si="474"/>
        <v>0</v>
      </c>
      <c r="AK926" s="14">
        <f t="shared" si="475"/>
        <v>0</v>
      </c>
      <c r="AL926" s="14">
        <f t="shared" si="476"/>
        <v>0</v>
      </c>
      <c r="AM926" s="14">
        <f t="shared" si="477"/>
        <v>0</v>
      </c>
      <c r="AN926" s="14">
        <f t="shared" si="478"/>
        <v>0</v>
      </c>
      <c r="AO926" s="14">
        <f t="shared" si="479"/>
        <v>0.02</v>
      </c>
      <c r="AP926" s="14">
        <f t="shared" si="480"/>
        <v>0</v>
      </c>
      <c r="AQ926" s="43">
        <f t="shared" si="484"/>
        <v>0.02</v>
      </c>
      <c r="AR926" s="27">
        <f t="shared" si="485"/>
        <v>0</v>
      </c>
      <c r="AS926" s="27">
        <f t="shared" si="486"/>
        <v>0</v>
      </c>
      <c r="AT926" s="44">
        <f>(SUM(AN926:AP926))*(K926+AR926)</f>
        <v>1835.3844000000001</v>
      </c>
      <c r="AU926" s="30"/>
      <c r="AV926" s="30"/>
      <c r="AW926" s="30">
        <f>K926*$AU$1</f>
        <v>11012.306399999999</v>
      </c>
      <c r="AX926" s="36">
        <f t="shared" si="481"/>
        <v>0</v>
      </c>
      <c r="AY926" s="36">
        <f t="shared" si="482"/>
        <v>0</v>
      </c>
      <c r="AZ926" s="36">
        <f t="shared" si="483"/>
        <v>9176.9219999999987</v>
      </c>
    </row>
    <row r="927" spans="1:52" x14ac:dyDescent="0.25">
      <c r="A927" s="12" t="s">
        <v>837</v>
      </c>
      <c r="B927" s="12" t="s">
        <v>8</v>
      </c>
      <c r="C927" s="5" t="s">
        <v>1359</v>
      </c>
      <c r="D927" s="2" t="s">
        <v>1002</v>
      </c>
      <c r="E927" s="2" t="s">
        <v>150</v>
      </c>
      <c r="F927" s="2" t="s">
        <v>11</v>
      </c>
      <c r="G927" s="2" t="s">
        <v>12</v>
      </c>
      <c r="H927" s="2" t="s">
        <v>13</v>
      </c>
      <c r="I927" s="18">
        <v>90300</v>
      </c>
      <c r="J927" s="18">
        <v>192519.6</v>
      </c>
      <c r="K927" s="18">
        <v>185115</v>
      </c>
      <c r="L927" s="18">
        <v>7404.6</v>
      </c>
      <c r="M927" s="18"/>
      <c r="N927" s="18"/>
      <c r="O927" s="18"/>
      <c r="P927" s="18"/>
      <c r="Q927" s="18"/>
      <c r="R927" s="18"/>
      <c r="S927" s="18">
        <v>7404.6</v>
      </c>
      <c r="T927" s="18"/>
      <c r="U927" s="18"/>
      <c r="V927" s="18"/>
      <c r="W927" s="18"/>
      <c r="X927" s="18"/>
      <c r="Y927" s="18"/>
      <c r="Z927" s="18"/>
      <c r="AA927" s="18"/>
      <c r="AB927" s="14">
        <f t="shared" si="466"/>
        <v>0</v>
      </c>
      <c r="AC927" s="14">
        <f t="shared" si="467"/>
        <v>0</v>
      </c>
      <c r="AD927" s="14">
        <f t="shared" si="468"/>
        <v>0</v>
      </c>
      <c r="AE927" s="14">
        <f t="shared" si="469"/>
        <v>0</v>
      </c>
      <c r="AF927" s="14">
        <f t="shared" si="470"/>
        <v>0</v>
      </c>
      <c r="AG927" s="14">
        <f t="shared" si="471"/>
        <v>0</v>
      </c>
      <c r="AH927" s="14">
        <f t="shared" si="472"/>
        <v>0.04</v>
      </c>
      <c r="AI927" s="14">
        <f t="shared" si="473"/>
        <v>0</v>
      </c>
      <c r="AJ927" s="14">
        <f t="shared" si="474"/>
        <v>0</v>
      </c>
      <c r="AK927" s="14">
        <f t="shared" si="475"/>
        <v>0</v>
      </c>
      <c r="AL927" s="14">
        <f t="shared" si="476"/>
        <v>0</v>
      </c>
      <c r="AM927" s="14">
        <f t="shared" si="477"/>
        <v>0</v>
      </c>
      <c r="AN927" s="14">
        <f t="shared" si="478"/>
        <v>0</v>
      </c>
      <c r="AO927" s="14">
        <f t="shared" si="479"/>
        <v>0</v>
      </c>
      <c r="AP927" s="14">
        <f t="shared" si="480"/>
        <v>0</v>
      </c>
      <c r="AQ927" s="43">
        <f t="shared" si="484"/>
        <v>0.04</v>
      </c>
      <c r="AR927" s="27">
        <f t="shared" si="485"/>
        <v>0</v>
      </c>
      <c r="AS927" s="46">
        <f t="shared" ref="AS927:AS931" si="497">SUM(AH927:AM927)*(K927+AR927)</f>
        <v>7404.6</v>
      </c>
      <c r="AT927" s="27">
        <f t="shared" si="489"/>
        <v>0</v>
      </c>
      <c r="AU927" s="30">
        <f t="shared" ref="AU927:AU931" si="498">K927*$AU$2</f>
        <v>11106.9</v>
      </c>
      <c r="AV927" s="30">
        <f t="shared" ref="AV927:AV931" si="499">K927*$AV$2</f>
        <v>11106.9</v>
      </c>
      <c r="AW927" s="30"/>
      <c r="AX927" s="36">
        <f t="shared" si="481"/>
        <v>11106.9</v>
      </c>
      <c r="AY927" s="36">
        <f t="shared" si="482"/>
        <v>3702.2999999999993</v>
      </c>
      <c r="AZ927" s="36">
        <f t="shared" si="483"/>
        <v>0</v>
      </c>
    </row>
    <row r="928" spans="1:52" x14ac:dyDescent="0.25">
      <c r="A928" s="12" t="s">
        <v>837</v>
      </c>
      <c r="B928" s="12" t="s">
        <v>8</v>
      </c>
      <c r="C928" s="5" t="s">
        <v>1359</v>
      </c>
      <c r="D928" s="2" t="s">
        <v>1003</v>
      </c>
      <c r="E928" s="2" t="s">
        <v>150</v>
      </c>
      <c r="F928" s="2" t="s">
        <v>11</v>
      </c>
      <c r="G928" s="2" t="s">
        <v>12</v>
      </c>
      <c r="H928" s="2" t="s">
        <v>13</v>
      </c>
      <c r="I928" s="18">
        <v>55150</v>
      </c>
      <c r="J928" s="18">
        <v>117579.8</v>
      </c>
      <c r="K928" s="18">
        <v>113057.5</v>
      </c>
      <c r="L928" s="18">
        <v>4522.3</v>
      </c>
      <c r="M928" s="18"/>
      <c r="N928" s="18"/>
      <c r="O928" s="18"/>
      <c r="P928" s="18"/>
      <c r="Q928" s="18"/>
      <c r="R928" s="18"/>
      <c r="S928" s="18">
        <v>4522.3</v>
      </c>
      <c r="T928" s="18"/>
      <c r="U928" s="18"/>
      <c r="V928" s="18"/>
      <c r="W928" s="18"/>
      <c r="X928" s="18"/>
      <c r="Y928" s="18"/>
      <c r="Z928" s="18"/>
      <c r="AA928" s="18"/>
      <c r="AB928" s="14">
        <f t="shared" si="466"/>
        <v>0</v>
      </c>
      <c r="AC928" s="14">
        <f t="shared" si="467"/>
        <v>0</v>
      </c>
      <c r="AD928" s="14">
        <f t="shared" si="468"/>
        <v>0</v>
      </c>
      <c r="AE928" s="14">
        <f t="shared" si="469"/>
        <v>0</v>
      </c>
      <c r="AF928" s="14">
        <f t="shared" si="470"/>
        <v>0</v>
      </c>
      <c r="AG928" s="14">
        <f t="shared" si="471"/>
        <v>0</v>
      </c>
      <c r="AH928" s="14">
        <f t="shared" si="472"/>
        <v>0.04</v>
      </c>
      <c r="AI928" s="14">
        <f t="shared" si="473"/>
        <v>0</v>
      </c>
      <c r="AJ928" s="14">
        <f t="shared" si="474"/>
        <v>0</v>
      </c>
      <c r="AK928" s="14">
        <f t="shared" si="475"/>
        <v>0</v>
      </c>
      <c r="AL928" s="14">
        <f t="shared" si="476"/>
        <v>0</v>
      </c>
      <c r="AM928" s="14">
        <f t="shared" si="477"/>
        <v>0</v>
      </c>
      <c r="AN928" s="14">
        <f t="shared" si="478"/>
        <v>0</v>
      </c>
      <c r="AO928" s="14">
        <f t="shared" si="479"/>
        <v>0</v>
      </c>
      <c r="AP928" s="14">
        <f t="shared" si="480"/>
        <v>0</v>
      </c>
      <c r="AQ928" s="43">
        <f t="shared" si="484"/>
        <v>0.04</v>
      </c>
      <c r="AR928" s="27">
        <f t="shared" si="485"/>
        <v>0</v>
      </c>
      <c r="AS928" s="46">
        <f t="shared" si="497"/>
        <v>4522.3</v>
      </c>
      <c r="AT928" s="27">
        <f t="shared" si="489"/>
        <v>0</v>
      </c>
      <c r="AU928" s="30">
        <f t="shared" si="498"/>
        <v>6783.45</v>
      </c>
      <c r="AV928" s="30">
        <f t="shared" si="499"/>
        <v>6783.45</v>
      </c>
      <c r="AW928" s="30"/>
      <c r="AX928" s="36">
        <f t="shared" si="481"/>
        <v>6783.45</v>
      </c>
      <c r="AY928" s="36">
        <f t="shared" si="482"/>
        <v>2261.1499999999996</v>
      </c>
      <c r="AZ928" s="36">
        <f t="shared" si="483"/>
        <v>0</v>
      </c>
    </row>
    <row r="929" spans="1:52" x14ac:dyDescent="0.25">
      <c r="A929" s="12" t="s">
        <v>837</v>
      </c>
      <c r="B929" s="12" t="s">
        <v>8</v>
      </c>
      <c r="C929" s="5" t="s">
        <v>1359</v>
      </c>
      <c r="D929" s="2" t="s">
        <v>1004</v>
      </c>
      <c r="E929" s="2" t="s">
        <v>150</v>
      </c>
      <c r="F929" s="2" t="s">
        <v>11</v>
      </c>
      <c r="G929" s="2" t="s">
        <v>12</v>
      </c>
      <c r="H929" s="2" t="s">
        <v>13</v>
      </c>
      <c r="I929" s="18">
        <v>119350</v>
      </c>
      <c r="J929" s="18">
        <v>254454</v>
      </c>
      <c r="K929" s="18">
        <v>244667.31</v>
      </c>
      <c r="L929" s="18">
        <v>9786.69</v>
      </c>
      <c r="M929" s="18"/>
      <c r="N929" s="18"/>
      <c r="O929" s="18"/>
      <c r="P929" s="18"/>
      <c r="Q929" s="18"/>
      <c r="R929" s="18"/>
      <c r="S929" s="18">
        <v>9786.69</v>
      </c>
      <c r="T929" s="18"/>
      <c r="U929" s="18"/>
      <c r="V929" s="18"/>
      <c r="W929" s="18"/>
      <c r="X929" s="18"/>
      <c r="Y929" s="18"/>
      <c r="Z929" s="18"/>
      <c r="AA929" s="18"/>
      <c r="AB929" s="14">
        <f t="shared" si="466"/>
        <v>0</v>
      </c>
      <c r="AC929" s="14">
        <f t="shared" si="467"/>
        <v>0</v>
      </c>
      <c r="AD929" s="14">
        <f t="shared" si="468"/>
        <v>0</v>
      </c>
      <c r="AE929" s="14">
        <f t="shared" si="469"/>
        <v>0</v>
      </c>
      <c r="AF929" s="14">
        <f t="shared" si="470"/>
        <v>0</v>
      </c>
      <c r="AG929" s="14">
        <f t="shared" si="471"/>
        <v>0</v>
      </c>
      <c r="AH929" s="14">
        <f t="shared" si="472"/>
        <v>0.04</v>
      </c>
      <c r="AI929" s="14">
        <f t="shared" si="473"/>
        <v>0</v>
      </c>
      <c r="AJ929" s="14">
        <f t="shared" si="474"/>
        <v>0</v>
      </c>
      <c r="AK929" s="14">
        <f t="shared" si="475"/>
        <v>0</v>
      </c>
      <c r="AL929" s="14">
        <f t="shared" si="476"/>
        <v>0</v>
      </c>
      <c r="AM929" s="14">
        <f t="shared" si="477"/>
        <v>0</v>
      </c>
      <c r="AN929" s="14">
        <f t="shared" si="478"/>
        <v>0</v>
      </c>
      <c r="AO929" s="14">
        <f t="shared" si="479"/>
        <v>0</v>
      </c>
      <c r="AP929" s="14">
        <f t="shared" si="480"/>
        <v>0</v>
      </c>
      <c r="AQ929" s="43">
        <f t="shared" si="484"/>
        <v>0.04</v>
      </c>
      <c r="AR929" s="27">
        <f t="shared" si="485"/>
        <v>0</v>
      </c>
      <c r="AS929" s="46">
        <f t="shared" si="497"/>
        <v>9786.6923999999999</v>
      </c>
      <c r="AT929" s="27">
        <f t="shared" si="489"/>
        <v>0</v>
      </c>
      <c r="AU929" s="30">
        <f t="shared" si="498"/>
        <v>14680.0386</v>
      </c>
      <c r="AV929" s="30">
        <f t="shared" si="499"/>
        <v>14680.0386</v>
      </c>
      <c r="AW929" s="30"/>
      <c r="AX929" s="36">
        <f t="shared" si="481"/>
        <v>14680.0386</v>
      </c>
      <c r="AY929" s="36">
        <f t="shared" si="482"/>
        <v>4893.3462</v>
      </c>
      <c r="AZ929" s="36">
        <f t="shared" si="483"/>
        <v>0</v>
      </c>
    </row>
    <row r="930" spans="1:52" x14ac:dyDescent="0.25">
      <c r="A930" s="12" t="s">
        <v>837</v>
      </c>
      <c r="B930" s="12" t="s">
        <v>8</v>
      </c>
      <c r="C930" s="5" t="s">
        <v>1359</v>
      </c>
      <c r="D930" s="2" t="s">
        <v>1005</v>
      </c>
      <c r="E930" s="2" t="s">
        <v>150</v>
      </c>
      <c r="F930" s="2" t="s">
        <v>11</v>
      </c>
      <c r="G930" s="2" t="s">
        <v>12</v>
      </c>
      <c r="H930" s="2" t="s">
        <v>13</v>
      </c>
      <c r="I930" s="18">
        <v>50000</v>
      </c>
      <c r="J930" s="18">
        <v>106600</v>
      </c>
      <c r="K930" s="18">
        <v>102500</v>
      </c>
      <c r="L930" s="18">
        <v>4100</v>
      </c>
      <c r="M930" s="18"/>
      <c r="N930" s="18"/>
      <c r="O930" s="18"/>
      <c r="P930" s="18"/>
      <c r="Q930" s="18"/>
      <c r="R930" s="18"/>
      <c r="S930" s="18">
        <v>4100</v>
      </c>
      <c r="T930" s="18"/>
      <c r="U930" s="18"/>
      <c r="V930" s="18"/>
      <c r="W930" s="18"/>
      <c r="X930" s="18"/>
      <c r="Y930" s="18"/>
      <c r="Z930" s="18"/>
      <c r="AA930" s="18"/>
      <c r="AB930" s="14">
        <f t="shared" si="466"/>
        <v>0</v>
      </c>
      <c r="AC930" s="14">
        <f t="shared" si="467"/>
        <v>0</v>
      </c>
      <c r="AD930" s="14">
        <f t="shared" si="468"/>
        <v>0</v>
      </c>
      <c r="AE930" s="14">
        <f t="shared" si="469"/>
        <v>0</v>
      </c>
      <c r="AF930" s="14">
        <f t="shared" si="470"/>
        <v>0</v>
      </c>
      <c r="AG930" s="14">
        <f t="shared" si="471"/>
        <v>0</v>
      </c>
      <c r="AH930" s="14">
        <f t="shared" si="472"/>
        <v>0.04</v>
      </c>
      <c r="AI930" s="14">
        <f t="shared" si="473"/>
        <v>0</v>
      </c>
      <c r="AJ930" s="14">
        <f t="shared" si="474"/>
        <v>0</v>
      </c>
      <c r="AK930" s="14">
        <f t="shared" si="475"/>
        <v>0</v>
      </c>
      <c r="AL930" s="14">
        <f t="shared" si="476"/>
        <v>0</v>
      </c>
      <c r="AM930" s="14">
        <f t="shared" si="477"/>
        <v>0</v>
      </c>
      <c r="AN930" s="14">
        <f t="shared" si="478"/>
        <v>0</v>
      </c>
      <c r="AO930" s="14">
        <f t="shared" si="479"/>
        <v>0</v>
      </c>
      <c r="AP930" s="14">
        <f t="shared" si="480"/>
        <v>0</v>
      </c>
      <c r="AQ930" s="43">
        <f t="shared" si="484"/>
        <v>0.04</v>
      </c>
      <c r="AR930" s="27">
        <f t="shared" si="485"/>
        <v>0</v>
      </c>
      <c r="AS930" s="46">
        <f t="shared" si="497"/>
        <v>4100</v>
      </c>
      <c r="AT930" s="27">
        <f t="shared" si="489"/>
        <v>0</v>
      </c>
      <c r="AU930" s="30">
        <f t="shared" si="498"/>
        <v>6150</v>
      </c>
      <c r="AV930" s="30">
        <f t="shared" si="499"/>
        <v>6150</v>
      </c>
      <c r="AW930" s="30"/>
      <c r="AX930" s="36">
        <f t="shared" si="481"/>
        <v>6150</v>
      </c>
      <c r="AY930" s="36">
        <f t="shared" si="482"/>
        <v>2050</v>
      </c>
      <c r="AZ930" s="36">
        <f t="shared" si="483"/>
        <v>0</v>
      </c>
    </row>
    <row r="931" spans="1:52" x14ac:dyDescent="0.25">
      <c r="A931" s="12" t="s">
        <v>837</v>
      </c>
      <c r="B931" s="12" t="s">
        <v>8</v>
      </c>
      <c r="C931" s="5" t="s">
        <v>1359</v>
      </c>
      <c r="D931" s="2" t="s">
        <v>1006</v>
      </c>
      <c r="E931" s="2" t="s">
        <v>150</v>
      </c>
      <c r="F931" s="2" t="s">
        <v>11</v>
      </c>
      <c r="G931" s="2" t="s">
        <v>12</v>
      </c>
      <c r="H931" s="2" t="s">
        <v>13</v>
      </c>
      <c r="I931" s="18">
        <v>55800</v>
      </c>
      <c r="J931" s="18">
        <v>118964.80000000002</v>
      </c>
      <c r="K931" s="18">
        <v>114389.24</v>
      </c>
      <c r="L931" s="18">
        <v>4575.5600000000004</v>
      </c>
      <c r="M931" s="18"/>
      <c r="N931" s="18"/>
      <c r="O931" s="18"/>
      <c r="P931" s="18"/>
      <c r="Q931" s="18"/>
      <c r="R931" s="18"/>
      <c r="S931" s="18">
        <v>4575.5600000000004</v>
      </c>
      <c r="T931" s="18"/>
      <c r="U931" s="18"/>
      <c r="V931" s="18"/>
      <c r="W931" s="18"/>
      <c r="X931" s="18"/>
      <c r="Y931" s="18"/>
      <c r="Z931" s="18"/>
      <c r="AA931" s="18"/>
      <c r="AB931" s="14">
        <f t="shared" si="466"/>
        <v>0</v>
      </c>
      <c r="AC931" s="14">
        <f t="shared" si="467"/>
        <v>0</v>
      </c>
      <c r="AD931" s="14">
        <f t="shared" si="468"/>
        <v>0</v>
      </c>
      <c r="AE931" s="14">
        <f t="shared" si="469"/>
        <v>0</v>
      </c>
      <c r="AF931" s="14">
        <f t="shared" si="470"/>
        <v>0</v>
      </c>
      <c r="AG931" s="14">
        <f t="shared" si="471"/>
        <v>0</v>
      </c>
      <c r="AH931" s="14">
        <f t="shared" si="472"/>
        <v>0.04</v>
      </c>
      <c r="AI931" s="14">
        <f t="shared" si="473"/>
        <v>0</v>
      </c>
      <c r="AJ931" s="14">
        <f t="shared" si="474"/>
        <v>0</v>
      </c>
      <c r="AK931" s="14">
        <f t="shared" si="475"/>
        <v>0</v>
      </c>
      <c r="AL931" s="14">
        <f t="shared" si="476"/>
        <v>0</v>
      </c>
      <c r="AM931" s="14">
        <f t="shared" si="477"/>
        <v>0</v>
      </c>
      <c r="AN931" s="14">
        <f t="shared" si="478"/>
        <v>0</v>
      </c>
      <c r="AO931" s="14">
        <f t="shared" si="479"/>
        <v>0</v>
      </c>
      <c r="AP931" s="14">
        <f t="shared" si="480"/>
        <v>0</v>
      </c>
      <c r="AQ931" s="43">
        <f t="shared" si="484"/>
        <v>0.04</v>
      </c>
      <c r="AR931" s="27">
        <f t="shared" si="485"/>
        <v>0</v>
      </c>
      <c r="AS931" s="46">
        <f t="shared" si="497"/>
        <v>4575.5696000000007</v>
      </c>
      <c r="AT931" s="27">
        <f t="shared" si="489"/>
        <v>0</v>
      </c>
      <c r="AU931" s="30">
        <f t="shared" si="498"/>
        <v>6863.3544000000002</v>
      </c>
      <c r="AV931" s="30">
        <f t="shared" si="499"/>
        <v>6863.3544000000002</v>
      </c>
      <c r="AW931" s="30"/>
      <c r="AX931" s="36">
        <f t="shared" si="481"/>
        <v>6863.3544000000002</v>
      </c>
      <c r="AY931" s="36">
        <f t="shared" si="482"/>
        <v>2287.7847999999994</v>
      </c>
      <c r="AZ931" s="36">
        <f t="shared" si="483"/>
        <v>0</v>
      </c>
    </row>
    <row r="932" spans="1:52" x14ac:dyDescent="0.25">
      <c r="A932" s="12" t="s">
        <v>837</v>
      </c>
      <c r="B932" s="12" t="s">
        <v>8</v>
      </c>
      <c r="C932" s="12"/>
      <c r="D932" s="2" t="s">
        <v>1007</v>
      </c>
      <c r="E932" s="2" t="s">
        <v>136</v>
      </c>
      <c r="F932" s="2" t="s">
        <v>16</v>
      </c>
      <c r="G932" s="2" t="s">
        <v>17</v>
      </c>
      <c r="H932" s="2" t="s">
        <v>13</v>
      </c>
      <c r="I932" s="18">
        <v>975</v>
      </c>
      <c r="J932" s="18">
        <v>2113645.23</v>
      </c>
      <c r="K932" s="18">
        <v>1841956.6300000001</v>
      </c>
      <c r="L932" s="18">
        <v>271688.59999999998</v>
      </c>
      <c r="M932" s="18"/>
      <c r="N932" s="18">
        <v>230244.55000000002</v>
      </c>
      <c r="O932" s="18"/>
      <c r="P932" s="18"/>
      <c r="Q932" s="18"/>
      <c r="R932" s="18"/>
      <c r="S932" s="18"/>
      <c r="T932" s="18"/>
      <c r="U932" s="18"/>
      <c r="V932" s="18"/>
      <c r="W932" s="18"/>
      <c r="X932" s="18"/>
      <c r="Y932" s="18"/>
      <c r="Z932" s="18">
        <v>41444.05000000001</v>
      </c>
      <c r="AA932" s="18"/>
      <c r="AB932" s="14">
        <f t="shared" si="466"/>
        <v>0</v>
      </c>
      <c r="AC932" s="14">
        <f t="shared" si="467"/>
        <v>0.125</v>
      </c>
      <c r="AD932" s="14">
        <f t="shared" si="468"/>
        <v>0</v>
      </c>
      <c r="AE932" s="14">
        <f t="shared" si="469"/>
        <v>0</v>
      </c>
      <c r="AF932" s="14">
        <f t="shared" si="470"/>
        <v>0</v>
      </c>
      <c r="AG932" s="14">
        <f t="shared" si="471"/>
        <v>0</v>
      </c>
      <c r="AH932" s="14">
        <f t="shared" si="472"/>
        <v>0</v>
      </c>
      <c r="AI932" s="14">
        <f t="shared" si="473"/>
        <v>0</v>
      </c>
      <c r="AJ932" s="14">
        <f t="shared" si="474"/>
        <v>0</v>
      </c>
      <c r="AK932" s="14">
        <f t="shared" si="475"/>
        <v>0</v>
      </c>
      <c r="AL932" s="14">
        <f t="shared" si="476"/>
        <v>0</v>
      </c>
      <c r="AM932" s="14">
        <f t="shared" si="477"/>
        <v>0</v>
      </c>
      <c r="AN932" s="14">
        <f t="shared" si="478"/>
        <v>0</v>
      </c>
      <c r="AO932" s="14">
        <f t="shared" si="479"/>
        <v>0.02</v>
      </c>
      <c r="AP932" s="14">
        <f t="shared" si="480"/>
        <v>0</v>
      </c>
      <c r="AQ932" s="43">
        <f t="shared" si="484"/>
        <v>0.14499999999999999</v>
      </c>
      <c r="AR932" s="27">
        <f t="shared" si="485"/>
        <v>230244.57875000002</v>
      </c>
      <c r="AS932" s="27">
        <f t="shared" si="486"/>
        <v>0</v>
      </c>
      <c r="AT932" s="44">
        <f t="shared" ref="AT932:AT959" si="500">(SUM(AN932:AP932))*(K932+AR932)</f>
        <v>41444.024175000006</v>
      </c>
      <c r="AU932" s="30"/>
      <c r="AV932" s="30"/>
      <c r="AW932" s="30">
        <f t="shared" ref="AW932:AW959" si="501">K932*$AU$1</f>
        <v>221034.79560000001</v>
      </c>
      <c r="AX932" s="36">
        <f t="shared" si="481"/>
        <v>-230244.57875000002</v>
      </c>
      <c r="AY932" s="36">
        <f t="shared" si="482"/>
        <v>0</v>
      </c>
      <c r="AZ932" s="36">
        <f t="shared" si="483"/>
        <v>179590.77142500001</v>
      </c>
    </row>
    <row r="933" spans="1:52" x14ac:dyDescent="0.25">
      <c r="A933" s="12" t="s">
        <v>837</v>
      </c>
      <c r="B933" s="12" t="s">
        <v>8</v>
      </c>
      <c r="C933" s="12" t="s">
        <v>1362</v>
      </c>
      <c r="D933" s="2" t="s">
        <v>1008</v>
      </c>
      <c r="E933" s="2" t="s">
        <v>462</v>
      </c>
      <c r="F933" s="2" t="s">
        <v>16</v>
      </c>
      <c r="G933" s="2" t="s">
        <v>381</v>
      </c>
      <c r="H933" s="2" t="s">
        <v>13</v>
      </c>
      <c r="I933" s="18">
        <v>360</v>
      </c>
      <c r="J933" s="18">
        <v>371790</v>
      </c>
      <c r="K933" s="18">
        <v>324000</v>
      </c>
      <c r="L933" s="18">
        <v>47790</v>
      </c>
      <c r="M933" s="18"/>
      <c r="N933" s="18">
        <v>40500</v>
      </c>
      <c r="O933" s="18"/>
      <c r="P933" s="18"/>
      <c r="Q933" s="18"/>
      <c r="R933" s="18"/>
      <c r="S933" s="18"/>
      <c r="T933" s="18"/>
      <c r="U933" s="18"/>
      <c r="V933" s="18"/>
      <c r="W933" s="18"/>
      <c r="X933" s="18"/>
      <c r="Y933" s="18"/>
      <c r="Z933" s="18">
        <v>7290</v>
      </c>
      <c r="AA933" s="18"/>
      <c r="AB933" s="14">
        <f t="shared" si="466"/>
        <v>0</v>
      </c>
      <c r="AC933" s="14">
        <f t="shared" si="467"/>
        <v>0.125</v>
      </c>
      <c r="AD933" s="14">
        <f t="shared" si="468"/>
        <v>0</v>
      </c>
      <c r="AE933" s="14">
        <f t="shared" si="469"/>
        <v>0</v>
      </c>
      <c r="AF933" s="14">
        <f t="shared" si="470"/>
        <v>0</v>
      </c>
      <c r="AG933" s="14">
        <f t="shared" si="471"/>
        <v>0</v>
      </c>
      <c r="AH933" s="14">
        <f t="shared" si="472"/>
        <v>0</v>
      </c>
      <c r="AI933" s="14">
        <f t="shared" si="473"/>
        <v>0</v>
      </c>
      <c r="AJ933" s="14">
        <f t="shared" si="474"/>
        <v>0</v>
      </c>
      <c r="AK933" s="14">
        <f t="shared" si="475"/>
        <v>0</v>
      </c>
      <c r="AL933" s="14">
        <f t="shared" si="476"/>
        <v>0</v>
      </c>
      <c r="AM933" s="14">
        <f t="shared" si="477"/>
        <v>0</v>
      </c>
      <c r="AN933" s="14">
        <f t="shared" si="478"/>
        <v>0</v>
      </c>
      <c r="AO933" s="14">
        <f t="shared" si="479"/>
        <v>0.02</v>
      </c>
      <c r="AP933" s="14">
        <f t="shared" si="480"/>
        <v>0</v>
      </c>
      <c r="AQ933" s="43">
        <f t="shared" si="484"/>
        <v>0.14499999999999999</v>
      </c>
      <c r="AR933" s="27">
        <f t="shared" si="485"/>
        <v>40500</v>
      </c>
      <c r="AS933" s="27">
        <f t="shared" si="486"/>
        <v>0</v>
      </c>
      <c r="AT933" s="44">
        <f t="shared" si="500"/>
        <v>7290</v>
      </c>
      <c r="AU933" s="30"/>
      <c r="AV933" s="30"/>
      <c r="AW933" s="30">
        <f t="shared" si="501"/>
        <v>38880</v>
      </c>
      <c r="AX933" s="36">
        <f t="shared" si="481"/>
        <v>-40500</v>
      </c>
      <c r="AY933" s="36">
        <f t="shared" si="482"/>
        <v>0</v>
      </c>
      <c r="AZ933" s="36">
        <f t="shared" si="483"/>
        <v>31590</v>
      </c>
    </row>
    <row r="934" spans="1:52" x14ac:dyDescent="0.25">
      <c r="A934" s="12" t="s">
        <v>837</v>
      </c>
      <c r="B934" s="12" t="s">
        <v>8</v>
      </c>
      <c r="C934" s="12"/>
      <c r="D934" s="2" t="s">
        <v>1009</v>
      </c>
      <c r="E934" s="2" t="s">
        <v>593</v>
      </c>
      <c r="F934" s="2" t="s">
        <v>16</v>
      </c>
      <c r="G934" s="2" t="s">
        <v>17</v>
      </c>
      <c r="H934" s="2" t="s">
        <v>13</v>
      </c>
      <c r="I934" s="18">
        <v>190.5</v>
      </c>
      <c r="J934" s="18">
        <v>309388.67</v>
      </c>
      <c r="K934" s="18">
        <v>269619.75</v>
      </c>
      <c r="L934" s="18">
        <v>39768.92</v>
      </c>
      <c r="M934" s="18"/>
      <c r="N934" s="18">
        <v>33702.47</v>
      </c>
      <c r="O934" s="18"/>
      <c r="P934" s="18"/>
      <c r="Q934" s="18"/>
      <c r="R934" s="18"/>
      <c r="S934" s="18"/>
      <c r="T934" s="18"/>
      <c r="U934" s="18"/>
      <c r="V934" s="18"/>
      <c r="W934" s="18"/>
      <c r="X934" s="18"/>
      <c r="Y934" s="18"/>
      <c r="Z934" s="18">
        <v>6066.45</v>
      </c>
      <c r="AA934" s="18"/>
      <c r="AB934" s="14">
        <f t="shared" si="466"/>
        <v>0</v>
      </c>
      <c r="AC934" s="14">
        <f t="shared" si="467"/>
        <v>0.125</v>
      </c>
      <c r="AD934" s="14">
        <f t="shared" si="468"/>
        <v>0</v>
      </c>
      <c r="AE934" s="14">
        <f t="shared" si="469"/>
        <v>0</v>
      </c>
      <c r="AF934" s="14">
        <f t="shared" si="470"/>
        <v>0</v>
      </c>
      <c r="AG934" s="14">
        <f t="shared" si="471"/>
        <v>0</v>
      </c>
      <c r="AH934" s="14">
        <f t="shared" si="472"/>
        <v>0</v>
      </c>
      <c r="AI934" s="14">
        <f t="shared" si="473"/>
        <v>0</v>
      </c>
      <c r="AJ934" s="14">
        <f t="shared" si="474"/>
        <v>0</v>
      </c>
      <c r="AK934" s="14">
        <f t="shared" si="475"/>
        <v>0</v>
      </c>
      <c r="AL934" s="14">
        <f t="shared" si="476"/>
        <v>0</v>
      </c>
      <c r="AM934" s="14">
        <f t="shared" si="477"/>
        <v>0</v>
      </c>
      <c r="AN934" s="14">
        <f t="shared" si="478"/>
        <v>0</v>
      </c>
      <c r="AO934" s="14">
        <f t="shared" si="479"/>
        <v>0.02</v>
      </c>
      <c r="AP934" s="14">
        <f t="shared" si="480"/>
        <v>0</v>
      </c>
      <c r="AQ934" s="43">
        <f t="shared" si="484"/>
        <v>0.14499999999999999</v>
      </c>
      <c r="AR934" s="27">
        <f t="shared" si="485"/>
        <v>33702.46875</v>
      </c>
      <c r="AS934" s="27">
        <f t="shared" si="486"/>
        <v>0</v>
      </c>
      <c r="AT934" s="44">
        <f t="shared" si="500"/>
        <v>6066.444375</v>
      </c>
      <c r="AU934" s="30"/>
      <c r="AV934" s="30"/>
      <c r="AW934" s="30">
        <f t="shared" si="501"/>
        <v>32354.37</v>
      </c>
      <c r="AX934" s="36">
        <f t="shared" si="481"/>
        <v>-33702.46875</v>
      </c>
      <c r="AY934" s="36">
        <f t="shared" si="482"/>
        <v>0</v>
      </c>
      <c r="AZ934" s="36">
        <f t="shared" si="483"/>
        <v>26287.925625</v>
      </c>
    </row>
    <row r="935" spans="1:52" x14ac:dyDescent="0.25">
      <c r="A935" s="12" t="s">
        <v>837</v>
      </c>
      <c r="B935" s="12" t="s">
        <v>8</v>
      </c>
      <c r="C935" s="12"/>
      <c r="D935" s="2" t="s">
        <v>1009</v>
      </c>
      <c r="E935" s="2" t="s">
        <v>492</v>
      </c>
      <c r="F935" s="2" t="s">
        <v>16</v>
      </c>
      <c r="G935" s="2" t="s">
        <v>17</v>
      </c>
      <c r="H935" s="2" t="s">
        <v>13</v>
      </c>
      <c r="I935" s="18">
        <v>190.5</v>
      </c>
      <c r="J935" s="18">
        <v>378306.65</v>
      </c>
      <c r="K935" s="18">
        <v>370888.87</v>
      </c>
      <c r="L935" s="18">
        <v>7417.78</v>
      </c>
      <c r="M935" s="18"/>
      <c r="N935" s="18"/>
      <c r="O935" s="18"/>
      <c r="P935" s="18"/>
      <c r="Q935" s="18"/>
      <c r="R935" s="18"/>
      <c r="S935" s="18"/>
      <c r="T935" s="18"/>
      <c r="U935" s="18"/>
      <c r="V935" s="18"/>
      <c r="W935" s="18"/>
      <c r="X935" s="18"/>
      <c r="Y935" s="18"/>
      <c r="Z935" s="18">
        <v>7417.78</v>
      </c>
      <c r="AA935" s="18"/>
      <c r="AB935" s="14">
        <f t="shared" si="466"/>
        <v>0</v>
      </c>
      <c r="AC935" s="14">
        <f t="shared" si="467"/>
        <v>0</v>
      </c>
      <c r="AD935" s="14">
        <f t="shared" si="468"/>
        <v>0</v>
      </c>
      <c r="AE935" s="14">
        <f t="shared" si="469"/>
        <v>0</v>
      </c>
      <c r="AF935" s="14">
        <f t="shared" si="470"/>
        <v>0</v>
      </c>
      <c r="AG935" s="14">
        <f t="shared" si="471"/>
        <v>0</v>
      </c>
      <c r="AH935" s="14">
        <f t="shared" si="472"/>
        <v>0</v>
      </c>
      <c r="AI935" s="14">
        <f t="shared" si="473"/>
        <v>0</v>
      </c>
      <c r="AJ935" s="14">
        <f t="shared" si="474"/>
        <v>0</v>
      </c>
      <c r="AK935" s="14">
        <f t="shared" si="475"/>
        <v>0</v>
      </c>
      <c r="AL935" s="14">
        <f t="shared" si="476"/>
        <v>0</v>
      </c>
      <c r="AM935" s="14">
        <f t="shared" si="477"/>
        <v>0</v>
      </c>
      <c r="AN935" s="14">
        <f t="shared" si="478"/>
        <v>0</v>
      </c>
      <c r="AO935" s="14">
        <f t="shared" si="479"/>
        <v>0.02</v>
      </c>
      <c r="AP935" s="14">
        <f t="shared" si="480"/>
        <v>0</v>
      </c>
      <c r="AQ935" s="43">
        <f t="shared" si="484"/>
        <v>0.02</v>
      </c>
      <c r="AR935" s="27">
        <f t="shared" si="485"/>
        <v>0</v>
      </c>
      <c r="AS935" s="27">
        <f t="shared" si="486"/>
        <v>0</v>
      </c>
      <c r="AT935" s="44">
        <f t="shared" si="500"/>
        <v>7417.7773999999999</v>
      </c>
      <c r="AU935" s="30"/>
      <c r="AV935" s="30"/>
      <c r="AW935" s="30">
        <f t="shared" si="501"/>
        <v>44506.664399999994</v>
      </c>
      <c r="AX935" s="36">
        <f t="shared" si="481"/>
        <v>0</v>
      </c>
      <c r="AY935" s="36">
        <f t="shared" si="482"/>
        <v>0</v>
      </c>
      <c r="AZ935" s="36">
        <f t="shared" si="483"/>
        <v>37088.886999999995</v>
      </c>
    </row>
    <row r="936" spans="1:52" x14ac:dyDescent="0.25">
      <c r="A936" s="12" t="s">
        <v>837</v>
      </c>
      <c r="B936" s="12" t="s">
        <v>8</v>
      </c>
      <c r="C936" s="12"/>
      <c r="D936" s="2" t="s">
        <v>1010</v>
      </c>
      <c r="E936" s="2" t="s">
        <v>25</v>
      </c>
      <c r="F936" s="2" t="s">
        <v>16</v>
      </c>
      <c r="G936" s="2" t="s">
        <v>17</v>
      </c>
      <c r="H936" s="2" t="s">
        <v>13</v>
      </c>
      <c r="I936" s="18">
        <v>1380</v>
      </c>
      <c r="J936" s="18">
        <v>159971.33000000002</v>
      </c>
      <c r="K936" s="18">
        <v>139496.27000000002</v>
      </c>
      <c r="L936" s="18">
        <v>20475.060000000001</v>
      </c>
      <c r="M936" s="18"/>
      <c r="N936" s="18">
        <v>17084.61</v>
      </c>
      <c r="O936" s="18"/>
      <c r="P936" s="18"/>
      <c r="Q936" s="18">
        <v>169.17</v>
      </c>
      <c r="R936" s="18">
        <v>84.58</v>
      </c>
      <c r="S936" s="18"/>
      <c r="T936" s="18"/>
      <c r="U936" s="18"/>
      <c r="V936" s="18"/>
      <c r="W936" s="18"/>
      <c r="X936" s="18"/>
      <c r="Y936" s="18"/>
      <c r="Z936" s="18">
        <v>3136.7</v>
      </c>
      <c r="AA936" s="18"/>
      <c r="AB936" s="14">
        <f t="shared" si="466"/>
        <v>0</v>
      </c>
      <c r="AC936" s="14">
        <f t="shared" si="467"/>
        <v>0.125</v>
      </c>
      <c r="AD936" s="14">
        <f t="shared" si="468"/>
        <v>0</v>
      </c>
      <c r="AE936" s="14">
        <f t="shared" si="469"/>
        <v>0</v>
      </c>
      <c r="AF936" s="14">
        <f t="shared" si="470"/>
        <v>2E-3</v>
      </c>
      <c r="AG936" s="14">
        <f t="shared" si="471"/>
        <v>1E-3</v>
      </c>
      <c r="AH936" s="14">
        <f t="shared" si="472"/>
        <v>0</v>
      </c>
      <c r="AI936" s="14">
        <f t="shared" si="473"/>
        <v>0</v>
      </c>
      <c r="AJ936" s="14">
        <f t="shared" si="474"/>
        <v>0</v>
      </c>
      <c r="AK936" s="14">
        <f t="shared" si="475"/>
        <v>0</v>
      </c>
      <c r="AL936" s="14">
        <f t="shared" si="476"/>
        <v>0</v>
      </c>
      <c r="AM936" s="14">
        <f t="shared" si="477"/>
        <v>0</v>
      </c>
      <c r="AN936" s="14">
        <f t="shared" si="478"/>
        <v>0</v>
      </c>
      <c r="AO936" s="14">
        <f t="shared" si="479"/>
        <v>0.02</v>
      </c>
      <c r="AP936" s="14">
        <f t="shared" si="480"/>
        <v>0</v>
      </c>
      <c r="AQ936" s="43">
        <f t="shared" si="484"/>
        <v>0.14799999999999999</v>
      </c>
      <c r="AR936" s="27">
        <f t="shared" si="485"/>
        <v>17855.522560000001</v>
      </c>
      <c r="AS936" s="27">
        <f t="shared" si="486"/>
        <v>0</v>
      </c>
      <c r="AT936" s="44">
        <f t="shared" si="500"/>
        <v>3147.0358512000007</v>
      </c>
      <c r="AU936" s="30"/>
      <c r="AV936" s="30"/>
      <c r="AW936" s="30">
        <f t="shared" si="501"/>
        <v>16739.5524</v>
      </c>
      <c r="AX936" s="36">
        <f t="shared" si="481"/>
        <v>-17855.522560000001</v>
      </c>
      <c r="AY936" s="36">
        <f t="shared" si="482"/>
        <v>0</v>
      </c>
      <c r="AZ936" s="36">
        <f t="shared" si="483"/>
        <v>13592.5165488</v>
      </c>
    </row>
    <row r="937" spans="1:52" x14ac:dyDescent="0.25">
      <c r="A937" s="12" t="s">
        <v>837</v>
      </c>
      <c r="B937" s="12" t="s">
        <v>8</v>
      </c>
      <c r="C937" s="12"/>
      <c r="D937" s="2" t="s">
        <v>1010</v>
      </c>
      <c r="E937" s="2" t="s">
        <v>442</v>
      </c>
      <c r="F937" s="2" t="s">
        <v>16</v>
      </c>
      <c r="G937" s="2" t="s">
        <v>17</v>
      </c>
      <c r="H937" s="2" t="s">
        <v>13</v>
      </c>
      <c r="I937" s="18">
        <v>8510</v>
      </c>
      <c r="J937" s="18">
        <v>793190.43</v>
      </c>
      <c r="K937" s="18">
        <v>691233.49</v>
      </c>
      <c r="L937" s="18">
        <v>101956.94000000002</v>
      </c>
      <c r="M937" s="18"/>
      <c r="N937" s="18">
        <v>86404.19</v>
      </c>
      <c r="O937" s="18"/>
      <c r="P937" s="18"/>
      <c r="Q937" s="18"/>
      <c r="R937" s="18"/>
      <c r="S937" s="18"/>
      <c r="T937" s="18"/>
      <c r="U937" s="18"/>
      <c r="V937" s="18"/>
      <c r="W937" s="18"/>
      <c r="X937" s="18"/>
      <c r="Y937" s="18"/>
      <c r="Z937" s="18">
        <v>15552.749999999998</v>
      </c>
      <c r="AA937" s="18"/>
      <c r="AB937" s="14">
        <f t="shared" si="466"/>
        <v>0</v>
      </c>
      <c r="AC937" s="14">
        <f t="shared" si="467"/>
        <v>0.125</v>
      </c>
      <c r="AD937" s="14">
        <f t="shared" si="468"/>
        <v>0</v>
      </c>
      <c r="AE937" s="14">
        <f t="shared" si="469"/>
        <v>0</v>
      </c>
      <c r="AF937" s="14">
        <f t="shared" si="470"/>
        <v>0</v>
      </c>
      <c r="AG937" s="14">
        <f t="shared" si="471"/>
        <v>0</v>
      </c>
      <c r="AH937" s="14">
        <f t="shared" si="472"/>
        <v>0</v>
      </c>
      <c r="AI937" s="14">
        <f t="shared" si="473"/>
        <v>0</v>
      </c>
      <c r="AJ937" s="14">
        <f t="shared" si="474"/>
        <v>0</v>
      </c>
      <c r="AK937" s="14">
        <f t="shared" si="475"/>
        <v>0</v>
      </c>
      <c r="AL937" s="14">
        <f t="shared" si="476"/>
        <v>0</v>
      </c>
      <c r="AM937" s="14">
        <f t="shared" si="477"/>
        <v>0</v>
      </c>
      <c r="AN937" s="14">
        <f t="shared" si="478"/>
        <v>0</v>
      </c>
      <c r="AO937" s="14">
        <f t="shared" si="479"/>
        <v>0.02</v>
      </c>
      <c r="AP937" s="14">
        <f t="shared" si="480"/>
        <v>0</v>
      </c>
      <c r="AQ937" s="43">
        <f t="shared" si="484"/>
        <v>0.14499999999999999</v>
      </c>
      <c r="AR937" s="27">
        <f t="shared" si="485"/>
        <v>86404.186249999999</v>
      </c>
      <c r="AS937" s="27">
        <f t="shared" si="486"/>
        <v>0</v>
      </c>
      <c r="AT937" s="44">
        <f t="shared" si="500"/>
        <v>15552.753525</v>
      </c>
      <c r="AU937" s="30"/>
      <c r="AV937" s="30"/>
      <c r="AW937" s="30">
        <f t="shared" si="501"/>
        <v>82948.018799999991</v>
      </c>
      <c r="AX937" s="36">
        <f t="shared" si="481"/>
        <v>-86404.186249999999</v>
      </c>
      <c r="AY937" s="36">
        <f t="shared" si="482"/>
        <v>0</v>
      </c>
      <c r="AZ937" s="36">
        <f t="shared" si="483"/>
        <v>67395.265274999983</v>
      </c>
    </row>
    <row r="938" spans="1:52" x14ac:dyDescent="0.25">
      <c r="A938" s="12" t="s">
        <v>837</v>
      </c>
      <c r="B938" s="12" t="s">
        <v>8</v>
      </c>
      <c r="C938" s="12" t="s">
        <v>1362</v>
      </c>
      <c r="D938" s="2" t="s">
        <v>1011</v>
      </c>
      <c r="E938" s="2" t="s">
        <v>456</v>
      </c>
      <c r="F938" s="2" t="s">
        <v>16</v>
      </c>
      <c r="G938" s="2" t="s">
        <v>457</v>
      </c>
      <c r="H938" s="2" t="s">
        <v>13</v>
      </c>
      <c r="I938" s="18">
        <v>1800</v>
      </c>
      <c r="J938" s="18">
        <v>1280610</v>
      </c>
      <c r="K938" s="18">
        <v>1116000</v>
      </c>
      <c r="L938" s="18">
        <v>164610</v>
      </c>
      <c r="M938" s="18"/>
      <c r="N938" s="18">
        <v>139500</v>
      </c>
      <c r="O938" s="18"/>
      <c r="P938" s="18"/>
      <c r="Q938" s="18"/>
      <c r="R938" s="18"/>
      <c r="S938" s="18"/>
      <c r="T938" s="18"/>
      <c r="U938" s="18"/>
      <c r="V938" s="18"/>
      <c r="W938" s="18"/>
      <c r="X938" s="18"/>
      <c r="Y938" s="18"/>
      <c r="Z938" s="18">
        <v>25110</v>
      </c>
      <c r="AA938" s="18"/>
      <c r="AB938" s="14">
        <f t="shared" si="466"/>
        <v>0</v>
      </c>
      <c r="AC938" s="14">
        <f t="shared" si="467"/>
        <v>0.125</v>
      </c>
      <c r="AD938" s="14">
        <f t="shared" si="468"/>
        <v>0</v>
      </c>
      <c r="AE938" s="14">
        <f t="shared" si="469"/>
        <v>0</v>
      </c>
      <c r="AF938" s="14">
        <f t="shared" si="470"/>
        <v>0</v>
      </c>
      <c r="AG938" s="14">
        <f t="shared" si="471"/>
        <v>0</v>
      </c>
      <c r="AH938" s="14">
        <f t="shared" si="472"/>
        <v>0</v>
      </c>
      <c r="AI938" s="14">
        <f t="shared" si="473"/>
        <v>0</v>
      </c>
      <c r="AJ938" s="14">
        <f t="shared" si="474"/>
        <v>0</v>
      </c>
      <c r="AK938" s="14">
        <f t="shared" si="475"/>
        <v>0</v>
      </c>
      <c r="AL938" s="14">
        <f t="shared" si="476"/>
        <v>0</v>
      </c>
      <c r="AM938" s="14">
        <f t="shared" si="477"/>
        <v>0</v>
      </c>
      <c r="AN938" s="14">
        <f t="shared" si="478"/>
        <v>0</v>
      </c>
      <c r="AO938" s="14">
        <f t="shared" si="479"/>
        <v>0.02</v>
      </c>
      <c r="AP938" s="14">
        <f t="shared" si="480"/>
        <v>0</v>
      </c>
      <c r="AQ938" s="43">
        <f t="shared" si="484"/>
        <v>0.14499999999999999</v>
      </c>
      <c r="AR938" s="27">
        <f t="shared" si="485"/>
        <v>139500</v>
      </c>
      <c r="AS938" s="27">
        <f t="shared" si="486"/>
        <v>0</v>
      </c>
      <c r="AT938" s="44">
        <f t="shared" si="500"/>
        <v>25110</v>
      </c>
      <c r="AU938" s="30"/>
      <c r="AV938" s="30"/>
      <c r="AW938" s="30">
        <f t="shared" si="501"/>
        <v>133920</v>
      </c>
      <c r="AX938" s="36">
        <f t="shared" si="481"/>
        <v>-139500</v>
      </c>
      <c r="AY938" s="36">
        <f t="shared" si="482"/>
        <v>0</v>
      </c>
      <c r="AZ938" s="36">
        <f t="shared" si="483"/>
        <v>108810</v>
      </c>
    </row>
    <row r="939" spans="1:52" x14ac:dyDescent="0.25">
      <c r="A939" s="12" t="s">
        <v>837</v>
      </c>
      <c r="B939" s="12" t="s">
        <v>8</v>
      </c>
      <c r="C939" s="12" t="s">
        <v>1362</v>
      </c>
      <c r="D939" s="2" t="s">
        <v>1012</v>
      </c>
      <c r="E939" s="2" t="s">
        <v>1013</v>
      </c>
      <c r="F939" s="2" t="s">
        <v>16</v>
      </c>
      <c r="G939" s="2" t="s">
        <v>501</v>
      </c>
      <c r="H939" s="2" t="s">
        <v>13</v>
      </c>
      <c r="I939" s="18">
        <v>2200</v>
      </c>
      <c r="J939" s="18">
        <v>1136025</v>
      </c>
      <c r="K939" s="18">
        <v>990000</v>
      </c>
      <c r="L939" s="18">
        <v>146025</v>
      </c>
      <c r="M939" s="18"/>
      <c r="N939" s="18">
        <v>123750</v>
      </c>
      <c r="O939" s="18"/>
      <c r="P939" s="18"/>
      <c r="Q939" s="18"/>
      <c r="R939" s="18"/>
      <c r="S939" s="18"/>
      <c r="T939" s="18"/>
      <c r="U939" s="18"/>
      <c r="V939" s="18"/>
      <c r="W939" s="18"/>
      <c r="X939" s="18"/>
      <c r="Y939" s="18"/>
      <c r="Z939" s="18">
        <v>22275</v>
      </c>
      <c r="AA939" s="18"/>
      <c r="AB939" s="14">
        <f t="shared" si="466"/>
        <v>0</v>
      </c>
      <c r="AC939" s="14">
        <f t="shared" si="467"/>
        <v>0.125</v>
      </c>
      <c r="AD939" s="14">
        <f t="shared" si="468"/>
        <v>0</v>
      </c>
      <c r="AE939" s="14">
        <f t="shared" si="469"/>
        <v>0</v>
      </c>
      <c r="AF939" s="14">
        <f t="shared" si="470"/>
        <v>0</v>
      </c>
      <c r="AG939" s="14">
        <f t="shared" si="471"/>
        <v>0</v>
      </c>
      <c r="AH939" s="14">
        <f t="shared" si="472"/>
        <v>0</v>
      </c>
      <c r="AI939" s="14">
        <f t="shared" si="473"/>
        <v>0</v>
      </c>
      <c r="AJ939" s="14">
        <f t="shared" si="474"/>
        <v>0</v>
      </c>
      <c r="AK939" s="14">
        <f t="shared" si="475"/>
        <v>0</v>
      </c>
      <c r="AL939" s="14">
        <f t="shared" si="476"/>
        <v>0</v>
      </c>
      <c r="AM939" s="14">
        <f t="shared" si="477"/>
        <v>0</v>
      </c>
      <c r="AN939" s="14">
        <f t="shared" si="478"/>
        <v>0</v>
      </c>
      <c r="AO939" s="14">
        <f t="shared" si="479"/>
        <v>0.02</v>
      </c>
      <c r="AP939" s="14">
        <f t="shared" si="480"/>
        <v>0</v>
      </c>
      <c r="AQ939" s="43">
        <f t="shared" si="484"/>
        <v>0.14499999999999999</v>
      </c>
      <c r="AR939" s="27">
        <f t="shared" si="485"/>
        <v>123750</v>
      </c>
      <c r="AS939" s="27">
        <f t="shared" si="486"/>
        <v>0</v>
      </c>
      <c r="AT939" s="44">
        <f t="shared" si="500"/>
        <v>22275</v>
      </c>
      <c r="AU939" s="30"/>
      <c r="AV939" s="30"/>
      <c r="AW939" s="30">
        <f t="shared" si="501"/>
        <v>118800</v>
      </c>
      <c r="AX939" s="36">
        <f t="shared" si="481"/>
        <v>-123750</v>
      </c>
      <c r="AY939" s="36">
        <f t="shared" si="482"/>
        <v>0</v>
      </c>
      <c r="AZ939" s="36">
        <f t="shared" si="483"/>
        <v>96525</v>
      </c>
    </row>
    <row r="940" spans="1:52" x14ac:dyDescent="0.25">
      <c r="A940" s="12" t="s">
        <v>837</v>
      </c>
      <c r="B940" s="12" t="s">
        <v>8</v>
      </c>
      <c r="C940" s="12" t="s">
        <v>1362</v>
      </c>
      <c r="D940" s="2" t="s">
        <v>1014</v>
      </c>
      <c r="E940" s="2" t="s">
        <v>456</v>
      </c>
      <c r="F940" s="2" t="s">
        <v>16</v>
      </c>
      <c r="G940" s="2" t="s">
        <v>457</v>
      </c>
      <c r="H940" s="2" t="s">
        <v>13</v>
      </c>
      <c r="I940" s="18">
        <v>8800</v>
      </c>
      <c r="J940" s="18">
        <v>6836346</v>
      </c>
      <c r="K940" s="18">
        <v>5957600</v>
      </c>
      <c r="L940" s="18">
        <v>878746</v>
      </c>
      <c r="M940" s="18"/>
      <c r="N940" s="18">
        <v>744700</v>
      </c>
      <c r="O940" s="18"/>
      <c r="P940" s="18"/>
      <c r="Q940" s="18"/>
      <c r="R940" s="18"/>
      <c r="S940" s="18"/>
      <c r="T940" s="18"/>
      <c r="U940" s="18"/>
      <c r="V940" s="18"/>
      <c r="W940" s="18"/>
      <c r="X940" s="18"/>
      <c r="Y940" s="18"/>
      <c r="Z940" s="18">
        <v>134046</v>
      </c>
      <c r="AA940" s="18"/>
      <c r="AB940" s="14">
        <f t="shared" si="466"/>
        <v>0</v>
      </c>
      <c r="AC940" s="14">
        <f t="shared" si="467"/>
        <v>0.125</v>
      </c>
      <c r="AD940" s="14">
        <f t="shared" si="468"/>
        <v>0</v>
      </c>
      <c r="AE940" s="14">
        <f t="shared" si="469"/>
        <v>0</v>
      </c>
      <c r="AF940" s="14">
        <f t="shared" si="470"/>
        <v>0</v>
      </c>
      <c r="AG940" s="14">
        <f t="shared" si="471"/>
        <v>0</v>
      </c>
      <c r="AH940" s="14">
        <f t="shared" si="472"/>
        <v>0</v>
      </c>
      <c r="AI940" s="14">
        <f t="shared" si="473"/>
        <v>0</v>
      </c>
      <c r="AJ940" s="14">
        <f t="shared" si="474"/>
        <v>0</v>
      </c>
      <c r="AK940" s="14">
        <f t="shared" si="475"/>
        <v>0</v>
      </c>
      <c r="AL940" s="14">
        <f t="shared" si="476"/>
        <v>0</v>
      </c>
      <c r="AM940" s="14">
        <f t="shared" si="477"/>
        <v>0</v>
      </c>
      <c r="AN940" s="14">
        <f t="shared" si="478"/>
        <v>0</v>
      </c>
      <c r="AO940" s="14">
        <f t="shared" si="479"/>
        <v>0.02</v>
      </c>
      <c r="AP940" s="14">
        <f t="shared" si="480"/>
        <v>0</v>
      </c>
      <c r="AQ940" s="43">
        <f t="shared" si="484"/>
        <v>0.14499999999999999</v>
      </c>
      <c r="AR940" s="27">
        <f t="shared" si="485"/>
        <v>744700</v>
      </c>
      <c r="AS940" s="27">
        <f t="shared" si="486"/>
        <v>0</v>
      </c>
      <c r="AT940" s="44">
        <f t="shared" si="500"/>
        <v>134046</v>
      </c>
      <c r="AU940" s="30"/>
      <c r="AV940" s="30"/>
      <c r="AW940" s="30">
        <f t="shared" si="501"/>
        <v>714912</v>
      </c>
      <c r="AX940" s="36">
        <f t="shared" si="481"/>
        <v>-744700</v>
      </c>
      <c r="AY940" s="36">
        <f t="shared" si="482"/>
        <v>0</v>
      </c>
      <c r="AZ940" s="36">
        <f t="shared" si="483"/>
        <v>580866</v>
      </c>
    </row>
    <row r="941" spans="1:52" x14ac:dyDescent="0.25">
      <c r="A941" s="12" t="s">
        <v>837</v>
      </c>
      <c r="B941" s="12" t="s">
        <v>8</v>
      </c>
      <c r="C941" s="12" t="s">
        <v>1362</v>
      </c>
      <c r="D941" s="2" t="s">
        <v>1015</v>
      </c>
      <c r="E941" s="2" t="s">
        <v>462</v>
      </c>
      <c r="F941" s="2" t="s">
        <v>16</v>
      </c>
      <c r="G941" s="2" t="s">
        <v>381</v>
      </c>
      <c r="H941" s="2" t="s">
        <v>13</v>
      </c>
      <c r="I941" s="18">
        <v>600</v>
      </c>
      <c r="J941" s="18">
        <v>633420</v>
      </c>
      <c r="K941" s="18">
        <v>552000</v>
      </c>
      <c r="L941" s="18">
        <v>81420</v>
      </c>
      <c r="M941" s="18"/>
      <c r="N941" s="18">
        <v>69000</v>
      </c>
      <c r="O941" s="18"/>
      <c r="P941" s="18"/>
      <c r="Q941" s="18"/>
      <c r="R941" s="18"/>
      <c r="S941" s="18"/>
      <c r="T941" s="18"/>
      <c r="U941" s="18"/>
      <c r="V941" s="18"/>
      <c r="W941" s="18"/>
      <c r="X941" s="18"/>
      <c r="Y941" s="18"/>
      <c r="Z941" s="18">
        <v>12420</v>
      </c>
      <c r="AA941" s="18"/>
      <c r="AB941" s="14">
        <f t="shared" si="466"/>
        <v>0</v>
      </c>
      <c r="AC941" s="14">
        <f t="shared" si="467"/>
        <v>0.125</v>
      </c>
      <c r="AD941" s="14">
        <f t="shared" si="468"/>
        <v>0</v>
      </c>
      <c r="AE941" s="14">
        <f t="shared" si="469"/>
        <v>0</v>
      </c>
      <c r="AF941" s="14">
        <f t="shared" si="470"/>
        <v>0</v>
      </c>
      <c r="AG941" s="14">
        <f t="shared" si="471"/>
        <v>0</v>
      </c>
      <c r="AH941" s="14">
        <f t="shared" si="472"/>
        <v>0</v>
      </c>
      <c r="AI941" s="14">
        <f t="shared" si="473"/>
        <v>0</v>
      </c>
      <c r="AJ941" s="14">
        <f t="shared" si="474"/>
        <v>0</v>
      </c>
      <c r="AK941" s="14">
        <f t="shared" si="475"/>
        <v>0</v>
      </c>
      <c r="AL941" s="14">
        <f t="shared" si="476"/>
        <v>0</v>
      </c>
      <c r="AM941" s="14">
        <f t="shared" si="477"/>
        <v>0</v>
      </c>
      <c r="AN941" s="14">
        <f t="shared" si="478"/>
        <v>0</v>
      </c>
      <c r="AO941" s="14">
        <f t="shared" si="479"/>
        <v>0.02</v>
      </c>
      <c r="AP941" s="14">
        <f t="shared" si="480"/>
        <v>0</v>
      </c>
      <c r="AQ941" s="43">
        <f t="shared" si="484"/>
        <v>0.14499999999999999</v>
      </c>
      <c r="AR941" s="27">
        <f t="shared" si="485"/>
        <v>69000</v>
      </c>
      <c r="AS941" s="27">
        <f t="shared" si="486"/>
        <v>0</v>
      </c>
      <c r="AT941" s="44">
        <f t="shared" si="500"/>
        <v>12420</v>
      </c>
      <c r="AU941" s="30"/>
      <c r="AV941" s="30"/>
      <c r="AW941" s="30">
        <f t="shared" si="501"/>
        <v>66240</v>
      </c>
      <c r="AX941" s="36">
        <f t="shared" si="481"/>
        <v>-69000</v>
      </c>
      <c r="AY941" s="36">
        <f t="shared" si="482"/>
        <v>0</v>
      </c>
      <c r="AZ941" s="36">
        <f t="shared" si="483"/>
        <v>53820</v>
      </c>
    </row>
    <row r="942" spans="1:52" x14ac:dyDescent="0.25">
      <c r="A942" s="12" t="s">
        <v>837</v>
      </c>
      <c r="B942" s="12" t="s">
        <v>8</v>
      </c>
      <c r="C942" s="12" t="s">
        <v>1362</v>
      </c>
      <c r="D942" s="2" t="s">
        <v>1016</v>
      </c>
      <c r="E942" s="2" t="s">
        <v>1013</v>
      </c>
      <c r="F942" s="2" t="s">
        <v>16</v>
      </c>
      <c r="G942" s="2" t="s">
        <v>501</v>
      </c>
      <c r="H942" s="2" t="s">
        <v>13</v>
      </c>
      <c r="I942" s="18">
        <v>1900</v>
      </c>
      <c r="J942" s="18">
        <v>1471668.76</v>
      </c>
      <c r="K942" s="18">
        <v>1282500</v>
      </c>
      <c r="L942" s="18">
        <v>189168.76</v>
      </c>
      <c r="M942" s="18"/>
      <c r="N942" s="18">
        <v>160312.5</v>
      </c>
      <c r="O942" s="18"/>
      <c r="P942" s="18"/>
      <c r="Q942" s="18"/>
      <c r="R942" s="18"/>
      <c r="S942" s="18"/>
      <c r="T942" s="18"/>
      <c r="U942" s="18"/>
      <c r="V942" s="18"/>
      <c r="W942" s="18"/>
      <c r="X942" s="18"/>
      <c r="Y942" s="18"/>
      <c r="Z942" s="18">
        <v>28856.259999999995</v>
      </c>
      <c r="AA942" s="18"/>
      <c r="AB942" s="14">
        <f t="shared" si="466"/>
        <v>0</v>
      </c>
      <c r="AC942" s="14">
        <f t="shared" si="467"/>
        <v>0.125</v>
      </c>
      <c r="AD942" s="14">
        <f t="shared" si="468"/>
        <v>0</v>
      </c>
      <c r="AE942" s="14">
        <f t="shared" si="469"/>
        <v>0</v>
      </c>
      <c r="AF942" s="14">
        <f t="shared" si="470"/>
        <v>0</v>
      </c>
      <c r="AG942" s="14">
        <f t="shared" si="471"/>
        <v>0</v>
      </c>
      <c r="AH942" s="14">
        <f t="shared" si="472"/>
        <v>0</v>
      </c>
      <c r="AI942" s="14">
        <f t="shared" si="473"/>
        <v>0</v>
      </c>
      <c r="AJ942" s="14">
        <f t="shared" si="474"/>
        <v>0</v>
      </c>
      <c r="AK942" s="14">
        <f t="shared" si="475"/>
        <v>0</v>
      </c>
      <c r="AL942" s="14">
        <f t="shared" si="476"/>
        <v>0</v>
      </c>
      <c r="AM942" s="14">
        <f t="shared" si="477"/>
        <v>0</v>
      </c>
      <c r="AN942" s="14">
        <f t="shared" si="478"/>
        <v>0</v>
      </c>
      <c r="AO942" s="14">
        <f t="shared" si="479"/>
        <v>0.02</v>
      </c>
      <c r="AP942" s="14">
        <f t="shared" si="480"/>
        <v>0</v>
      </c>
      <c r="AQ942" s="43">
        <f t="shared" si="484"/>
        <v>0.14499999999999999</v>
      </c>
      <c r="AR942" s="27">
        <f t="shared" si="485"/>
        <v>160312.5</v>
      </c>
      <c r="AS942" s="27">
        <f t="shared" si="486"/>
        <v>0</v>
      </c>
      <c r="AT942" s="44">
        <f t="shared" si="500"/>
        <v>28856.25</v>
      </c>
      <c r="AU942" s="30"/>
      <c r="AV942" s="30"/>
      <c r="AW942" s="30">
        <f t="shared" si="501"/>
        <v>153900</v>
      </c>
      <c r="AX942" s="36">
        <f t="shared" si="481"/>
        <v>-160312.5</v>
      </c>
      <c r="AY942" s="36">
        <f t="shared" si="482"/>
        <v>0</v>
      </c>
      <c r="AZ942" s="36">
        <f t="shared" si="483"/>
        <v>125043.75</v>
      </c>
    </row>
    <row r="943" spans="1:52" x14ac:dyDescent="0.25">
      <c r="A943" s="12" t="s">
        <v>837</v>
      </c>
      <c r="B943" s="12" t="s">
        <v>8</v>
      </c>
      <c r="C943" s="12" t="s">
        <v>1362</v>
      </c>
      <c r="D943" s="2" t="s">
        <v>1017</v>
      </c>
      <c r="E943" s="2" t="s">
        <v>450</v>
      </c>
      <c r="F943" s="2" t="s">
        <v>16</v>
      </c>
      <c r="G943" s="2" t="s">
        <v>17</v>
      </c>
      <c r="H943" s="2" t="s">
        <v>13</v>
      </c>
      <c r="I943" s="18">
        <v>2690</v>
      </c>
      <c r="J943" s="18">
        <v>2315081.19</v>
      </c>
      <c r="K943" s="18">
        <v>2017499.95</v>
      </c>
      <c r="L943" s="18">
        <v>297581.24</v>
      </c>
      <c r="M943" s="18"/>
      <c r="N943" s="18">
        <v>252187.49</v>
      </c>
      <c r="O943" s="18"/>
      <c r="P943" s="18"/>
      <c r="Q943" s="18"/>
      <c r="R943" s="18"/>
      <c r="S943" s="18"/>
      <c r="T943" s="18"/>
      <c r="U943" s="18"/>
      <c r="V943" s="18"/>
      <c r="W943" s="18"/>
      <c r="X943" s="18"/>
      <c r="Y943" s="18"/>
      <c r="Z943" s="18">
        <v>45393.75</v>
      </c>
      <c r="AA943" s="18"/>
      <c r="AB943" s="14">
        <f t="shared" si="466"/>
        <v>0</v>
      </c>
      <c r="AC943" s="14">
        <f t="shared" si="467"/>
        <v>0.125</v>
      </c>
      <c r="AD943" s="14">
        <f t="shared" si="468"/>
        <v>0</v>
      </c>
      <c r="AE943" s="14">
        <f t="shared" si="469"/>
        <v>0</v>
      </c>
      <c r="AF943" s="14">
        <f t="shared" si="470"/>
        <v>0</v>
      </c>
      <c r="AG943" s="14">
        <f t="shared" si="471"/>
        <v>0</v>
      </c>
      <c r="AH943" s="14">
        <f t="shared" si="472"/>
        <v>0</v>
      </c>
      <c r="AI943" s="14">
        <f t="shared" si="473"/>
        <v>0</v>
      </c>
      <c r="AJ943" s="14">
        <f t="shared" si="474"/>
        <v>0</v>
      </c>
      <c r="AK943" s="14">
        <f t="shared" si="475"/>
        <v>0</v>
      </c>
      <c r="AL943" s="14">
        <f t="shared" si="476"/>
        <v>0</v>
      </c>
      <c r="AM943" s="14">
        <f t="shared" si="477"/>
        <v>0</v>
      </c>
      <c r="AN943" s="14">
        <f t="shared" si="478"/>
        <v>0</v>
      </c>
      <c r="AO943" s="14">
        <f t="shared" si="479"/>
        <v>0.02</v>
      </c>
      <c r="AP943" s="14">
        <f t="shared" si="480"/>
        <v>0</v>
      </c>
      <c r="AQ943" s="43">
        <f t="shared" si="484"/>
        <v>0.14499999999999999</v>
      </c>
      <c r="AR943" s="27">
        <f t="shared" si="485"/>
        <v>252187.49374999999</v>
      </c>
      <c r="AS943" s="27">
        <f t="shared" si="486"/>
        <v>0</v>
      </c>
      <c r="AT943" s="44">
        <f t="shared" si="500"/>
        <v>45393.748875000005</v>
      </c>
      <c r="AU943" s="30"/>
      <c r="AV943" s="30"/>
      <c r="AW943" s="30">
        <f t="shared" si="501"/>
        <v>242099.99399999998</v>
      </c>
      <c r="AX943" s="36">
        <f t="shared" si="481"/>
        <v>-252187.49374999999</v>
      </c>
      <c r="AY943" s="36">
        <f t="shared" si="482"/>
        <v>0</v>
      </c>
      <c r="AZ943" s="36">
        <f t="shared" si="483"/>
        <v>196706.24512499996</v>
      </c>
    </row>
    <row r="944" spans="1:52" x14ac:dyDescent="0.25">
      <c r="A944" s="12" t="s">
        <v>837</v>
      </c>
      <c r="B944" s="12" t="s">
        <v>8</v>
      </c>
      <c r="C944" s="12" t="s">
        <v>1362</v>
      </c>
      <c r="D944" s="2" t="s">
        <v>1018</v>
      </c>
      <c r="E944" s="2" t="s">
        <v>456</v>
      </c>
      <c r="F944" s="2" t="s">
        <v>16</v>
      </c>
      <c r="G944" s="2" t="s">
        <v>457</v>
      </c>
      <c r="H944" s="2" t="s">
        <v>13</v>
      </c>
      <c r="I944" s="18">
        <v>4700</v>
      </c>
      <c r="J944" s="18">
        <v>3937072.3499999996</v>
      </c>
      <c r="K944" s="18">
        <v>3430999.87</v>
      </c>
      <c r="L944" s="18">
        <v>506072.48</v>
      </c>
      <c r="M944" s="18"/>
      <c r="N944" s="18">
        <v>428874.98</v>
      </c>
      <c r="O944" s="18"/>
      <c r="P944" s="18"/>
      <c r="Q944" s="18"/>
      <c r="R944" s="18"/>
      <c r="S944" s="18"/>
      <c r="T944" s="18"/>
      <c r="U944" s="18"/>
      <c r="V944" s="18"/>
      <c r="W944" s="18"/>
      <c r="X944" s="18"/>
      <c r="Y944" s="18"/>
      <c r="Z944" s="18">
        <v>77197.5</v>
      </c>
      <c r="AA944" s="18"/>
      <c r="AB944" s="14">
        <f t="shared" si="466"/>
        <v>0</v>
      </c>
      <c r="AC944" s="14">
        <f t="shared" si="467"/>
        <v>0.125</v>
      </c>
      <c r="AD944" s="14">
        <f t="shared" si="468"/>
        <v>0</v>
      </c>
      <c r="AE944" s="14">
        <f t="shared" si="469"/>
        <v>0</v>
      </c>
      <c r="AF944" s="14">
        <f t="shared" si="470"/>
        <v>0</v>
      </c>
      <c r="AG944" s="14">
        <f t="shared" si="471"/>
        <v>0</v>
      </c>
      <c r="AH944" s="14">
        <f t="shared" si="472"/>
        <v>0</v>
      </c>
      <c r="AI944" s="14">
        <f t="shared" si="473"/>
        <v>0</v>
      </c>
      <c r="AJ944" s="14">
        <f t="shared" si="474"/>
        <v>0</v>
      </c>
      <c r="AK944" s="14">
        <f t="shared" si="475"/>
        <v>0</v>
      </c>
      <c r="AL944" s="14">
        <f t="shared" si="476"/>
        <v>0</v>
      </c>
      <c r="AM944" s="14">
        <f t="shared" si="477"/>
        <v>0</v>
      </c>
      <c r="AN944" s="14">
        <f t="shared" si="478"/>
        <v>0</v>
      </c>
      <c r="AO944" s="14">
        <f t="shared" si="479"/>
        <v>0.02</v>
      </c>
      <c r="AP944" s="14">
        <f t="shared" si="480"/>
        <v>0</v>
      </c>
      <c r="AQ944" s="43">
        <f t="shared" si="484"/>
        <v>0.14499999999999999</v>
      </c>
      <c r="AR944" s="27">
        <f t="shared" si="485"/>
        <v>428874.98375000001</v>
      </c>
      <c r="AS944" s="27">
        <f t="shared" si="486"/>
        <v>0</v>
      </c>
      <c r="AT944" s="44">
        <f t="shared" si="500"/>
        <v>77197.497075000007</v>
      </c>
      <c r="AU944" s="30"/>
      <c r="AV944" s="30"/>
      <c r="AW944" s="30">
        <f t="shared" si="501"/>
        <v>411719.98440000002</v>
      </c>
      <c r="AX944" s="36">
        <f t="shared" si="481"/>
        <v>-428874.98375000001</v>
      </c>
      <c r="AY944" s="36">
        <f t="shared" si="482"/>
        <v>0</v>
      </c>
      <c r="AZ944" s="36">
        <f t="shared" si="483"/>
        <v>334522.48732499999</v>
      </c>
    </row>
    <row r="945" spans="1:52" x14ac:dyDescent="0.25">
      <c r="A945" s="12" t="s">
        <v>837</v>
      </c>
      <c r="B945" s="12" t="s">
        <v>8</v>
      </c>
      <c r="C945" s="12" t="s">
        <v>1362</v>
      </c>
      <c r="D945" s="2" t="s">
        <v>1019</v>
      </c>
      <c r="E945" s="2" t="s">
        <v>456</v>
      </c>
      <c r="F945" s="2" t="s">
        <v>16</v>
      </c>
      <c r="G945" s="2" t="s">
        <v>457</v>
      </c>
      <c r="H945" s="2" t="s">
        <v>13</v>
      </c>
      <c r="I945" s="18">
        <v>3200</v>
      </c>
      <c r="J945" s="18">
        <v>2614464</v>
      </c>
      <c r="K945" s="18">
        <v>2278400</v>
      </c>
      <c r="L945" s="18">
        <v>336064</v>
      </c>
      <c r="M945" s="18"/>
      <c r="N945" s="18">
        <v>284800</v>
      </c>
      <c r="O945" s="18"/>
      <c r="P945" s="18"/>
      <c r="Q945" s="18"/>
      <c r="R945" s="18"/>
      <c r="S945" s="18"/>
      <c r="T945" s="18"/>
      <c r="U945" s="18"/>
      <c r="V945" s="18"/>
      <c r="W945" s="18"/>
      <c r="X945" s="18"/>
      <c r="Y945" s="18"/>
      <c r="Z945" s="18">
        <v>51264</v>
      </c>
      <c r="AA945" s="18"/>
      <c r="AB945" s="14">
        <f t="shared" si="466"/>
        <v>0</v>
      </c>
      <c r="AC945" s="14">
        <f t="shared" si="467"/>
        <v>0.125</v>
      </c>
      <c r="AD945" s="14">
        <f t="shared" si="468"/>
        <v>0</v>
      </c>
      <c r="AE945" s="14">
        <f t="shared" si="469"/>
        <v>0</v>
      </c>
      <c r="AF945" s="14">
        <f t="shared" si="470"/>
        <v>0</v>
      </c>
      <c r="AG945" s="14">
        <f t="shared" si="471"/>
        <v>0</v>
      </c>
      <c r="AH945" s="14">
        <f t="shared" si="472"/>
        <v>0</v>
      </c>
      <c r="AI945" s="14">
        <f t="shared" si="473"/>
        <v>0</v>
      </c>
      <c r="AJ945" s="14">
        <f t="shared" si="474"/>
        <v>0</v>
      </c>
      <c r="AK945" s="14">
        <f t="shared" si="475"/>
        <v>0</v>
      </c>
      <c r="AL945" s="14">
        <f t="shared" si="476"/>
        <v>0</v>
      </c>
      <c r="AM945" s="14">
        <f t="shared" si="477"/>
        <v>0</v>
      </c>
      <c r="AN945" s="14">
        <f t="shared" si="478"/>
        <v>0</v>
      </c>
      <c r="AO945" s="14">
        <f t="shared" si="479"/>
        <v>0.02</v>
      </c>
      <c r="AP945" s="14">
        <f t="shared" si="480"/>
        <v>0</v>
      </c>
      <c r="AQ945" s="43">
        <f t="shared" si="484"/>
        <v>0.14499999999999999</v>
      </c>
      <c r="AR945" s="27">
        <f t="shared" si="485"/>
        <v>284800</v>
      </c>
      <c r="AS945" s="27">
        <f t="shared" si="486"/>
        <v>0</v>
      </c>
      <c r="AT945" s="44">
        <f t="shared" si="500"/>
        <v>51264</v>
      </c>
      <c r="AU945" s="30"/>
      <c r="AV945" s="30"/>
      <c r="AW945" s="30">
        <f t="shared" si="501"/>
        <v>273408</v>
      </c>
      <c r="AX945" s="36">
        <f t="shared" si="481"/>
        <v>-284800</v>
      </c>
      <c r="AY945" s="36">
        <f t="shared" si="482"/>
        <v>0</v>
      </c>
      <c r="AZ945" s="36">
        <f t="shared" si="483"/>
        <v>222144</v>
      </c>
    </row>
    <row r="946" spans="1:52" x14ac:dyDescent="0.25">
      <c r="A946" s="12" t="s">
        <v>837</v>
      </c>
      <c r="B946" s="12" t="s">
        <v>8</v>
      </c>
      <c r="C946" s="12" t="s">
        <v>1362</v>
      </c>
      <c r="D946" s="2" t="s">
        <v>1020</v>
      </c>
      <c r="E946" s="2" t="s">
        <v>456</v>
      </c>
      <c r="F946" s="2" t="s">
        <v>16</v>
      </c>
      <c r="G946" s="2" t="s">
        <v>457</v>
      </c>
      <c r="H946" s="2" t="s">
        <v>13</v>
      </c>
      <c r="I946" s="18">
        <v>1750</v>
      </c>
      <c r="J946" s="18">
        <v>2108531.25</v>
      </c>
      <c r="K946" s="18">
        <v>1837500</v>
      </c>
      <c r="L946" s="18">
        <v>271031.25</v>
      </c>
      <c r="M946" s="18"/>
      <c r="N946" s="18">
        <v>229687.5</v>
      </c>
      <c r="O946" s="18"/>
      <c r="P946" s="18"/>
      <c r="Q946" s="18"/>
      <c r="R946" s="18"/>
      <c r="S946" s="18"/>
      <c r="T946" s="18"/>
      <c r="U946" s="18"/>
      <c r="V946" s="18"/>
      <c r="W946" s="18"/>
      <c r="X946" s="18"/>
      <c r="Y946" s="18"/>
      <c r="Z946" s="18">
        <v>41343.75</v>
      </c>
      <c r="AA946" s="18"/>
      <c r="AB946" s="14">
        <f t="shared" si="466"/>
        <v>0</v>
      </c>
      <c r="AC946" s="14">
        <f t="shared" si="467"/>
        <v>0.125</v>
      </c>
      <c r="AD946" s="14">
        <f t="shared" si="468"/>
        <v>0</v>
      </c>
      <c r="AE946" s="14">
        <f t="shared" si="469"/>
        <v>0</v>
      </c>
      <c r="AF946" s="14">
        <f t="shared" si="470"/>
        <v>0</v>
      </c>
      <c r="AG946" s="14">
        <f t="shared" si="471"/>
        <v>0</v>
      </c>
      <c r="AH946" s="14">
        <f t="shared" si="472"/>
        <v>0</v>
      </c>
      <c r="AI946" s="14">
        <f t="shared" si="473"/>
        <v>0</v>
      </c>
      <c r="AJ946" s="14">
        <f t="shared" si="474"/>
        <v>0</v>
      </c>
      <c r="AK946" s="14">
        <f t="shared" si="475"/>
        <v>0</v>
      </c>
      <c r="AL946" s="14">
        <f t="shared" si="476"/>
        <v>0</v>
      </c>
      <c r="AM946" s="14">
        <f t="shared" si="477"/>
        <v>0</v>
      </c>
      <c r="AN946" s="14">
        <f t="shared" si="478"/>
        <v>0</v>
      </c>
      <c r="AO946" s="14">
        <f t="shared" si="479"/>
        <v>0.02</v>
      </c>
      <c r="AP946" s="14">
        <f t="shared" si="480"/>
        <v>0</v>
      </c>
      <c r="AQ946" s="43">
        <f t="shared" si="484"/>
        <v>0.14499999999999999</v>
      </c>
      <c r="AR946" s="27">
        <f t="shared" si="485"/>
        <v>229687.5</v>
      </c>
      <c r="AS946" s="27">
        <f t="shared" si="486"/>
        <v>0</v>
      </c>
      <c r="AT946" s="44">
        <f t="shared" si="500"/>
        <v>41343.75</v>
      </c>
      <c r="AU946" s="30"/>
      <c r="AV946" s="30"/>
      <c r="AW946" s="30">
        <f t="shared" si="501"/>
        <v>220500</v>
      </c>
      <c r="AX946" s="36">
        <f t="shared" si="481"/>
        <v>-229687.5</v>
      </c>
      <c r="AY946" s="36">
        <f t="shared" si="482"/>
        <v>0</v>
      </c>
      <c r="AZ946" s="36">
        <f t="shared" si="483"/>
        <v>179156.25</v>
      </c>
    </row>
    <row r="947" spans="1:52" x14ac:dyDescent="0.25">
      <c r="A947" s="12" t="s">
        <v>837</v>
      </c>
      <c r="B947" s="12" t="s">
        <v>8</v>
      </c>
      <c r="C947" s="12" t="s">
        <v>1362</v>
      </c>
      <c r="D947" s="2" t="s">
        <v>1021</v>
      </c>
      <c r="E947" s="2" t="s">
        <v>456</v>
      </c>
      <c r="F947" s="2" t="s">
        <v>16</v>
      </c>
      <c r="G947" s="2" t="s">
        <v>457</v>
      </c>
      <c r="H947" s="2" t="s">
        <v>13</v>
      </c>
      <c r="I947" s="18">
        <v>4650</v>
      </c>
      <c r="J947" s="18">
        <v>1963600.8399999999</v>
      </c>
      <c r="K947" s="18">
        <v>1711198.98</v>
      </c>
      <c r="L947" s="18">
        <v>252401.86</v>
      </c>
      <c r="M947" s="18"/>
      <c r="N947" s="18">
        <v>213899.88</v>
      </c>
      <c r="O947" s="18"/>
      <c r="P947" s="18"/>
      <c r="Q947" s="18"/>
      <c r="R947" s="18"/>
      <c r="S947" s="18"/>
      <c r="T947" s="18"/>
      <c r="U947" s="18"/>
      <c r="V947" s="18"/>
      <c r="W947" s="18"/>
      <c r="X947" s="18"/>
      <c r="Y947" s="18"/>
      <c r="Z947" s="18">
        <v>38501.980000000003</v>
      </c>
      <c r="AA947" s="18"/>
      <c r="AB947" s="14">
        <f t="shared" si="466"/>
        <v>0</v>
      </c>
      <c r="AC947" s="14">
        <f t="shared" si="467"/>
        <v>0.125</v>
      </c>
      <c r="AD947" s="14">
        <f t="shared" si="468"/>
        <v>0</v>
      </c>
      <c r="AE947" s="14">
        <f t="shared" si="469"/>
        <v>0</v>
      </c>
      <c r="AF947" s="14">
        <f t="shared" si="470"/>
        <v>0</v>
      </c>
      <c r="AG947" s="14">
        <f t="shared" si="471"/>
        <v>0</v>
      </c>
      <c r="AH947" s="14">
        <f t="shared" si="472"/>
        <v>0</v>
      </c>
      <c r="AI947" s="14">
        <f t="shared" si="473"/>
        <v>0</v>
      </c>
      <c r="AJ947" s="14">
        <f t="shared" si="474"/>
        <v>0</v>
      </c>
      <c r="AK947" s="14">
        <f t="shared" si="475"/>
        <v>0</v>
      </c>
      <c r="AL947" s="14">
        <f t="shared" si="476"/>
        <v>0</v>
      </c>
      <c r="AM947" s="14">
        <f t="shared" si="477"/>
        <v>0</v>
      </c>
      <c r="AN947" s="14">
        <f t="shared" si="478"/>
        <v>0</v>
      </c>
      <c r="AO947" s="14">
        <f t="shared" si="479"/>
        <v>0.02</v>
      </c>
      <c r="AP947" s="14">
        <f t="shared" si="480"/>
        <v>0</v>
      </c>
      <c r="AQ947" s="43">
        <f t="shared" si="484"/>
        <v>0.14499999999999999</v>
      </c>
      <c r="AR947" s="27">
        <f t="shared" si="485"/>
        <v>213899.8725</v>
      </c>
      <c r="AS947" s="27">
        <f t="shared" si="486"/>
        <v>0</v>
      </c>
      <c r="AT947" s="44">
        <f t="shared" si="500"/>
        <v>38501.977050000001</v>
      </c>
      <c r="AU947" s="30"/>
      <c r="AV947" s="30"/>
      <c r="AW947" s="30">
        <f t="shared" si="501"/>
        <v>205343.87759999998</v>
      </c>
      <c r="AX947" s="36">
        <f t="shared" si="481"/>
        <v>-213899.8725</v>
      </c>
      <c r="AY947" s="36">
        <f t="shared" si="482"/>
        <v>0</v>
      </c>
      <c r="AZ947" s="36">
        <f t="shared" si="483"/>
        <v>166841.90054999996</v>
      </c>
    </row>
    <row r="948" spans="1:52" x14ac:dyDescent="0.25">
      <c r="A948" s="12" t="s">
        <v>837</v>
      </c>
      <c r="B948" s="12" t="s">
        <v>8</v>
      </c>
      <c r="C948" s="12" t="s">
        <v>1362</v>
      </c>
      <c r="D948" s="2" t="s">
        <v>1022</v>
      </c>
      <c r="E948" s="2" t="s">
        <v>456</v>
      </c>
      <c r="F948" s="2" t="s">
        <v>16</v>
      </c>
      <c r="G948" s="2" t="s">
        <v>457</v>
      </c>
      <c r="H948" s="2" t="s">
        <v>13</v>
      </c>
      <c r="I948" s="18">
        <v>54700</v>
      </c>
      <c r="J948" s="18">
        <v>27178652.190000001</v>
      </c>
      <c r="K948" s="18">
        <v>23685099.949999999</v>
      </c>
      <c r="L948" s="18">
        <v>3493552.24</v>
      </c>
      <c r="M948" s="18"/>
      <c r="N948" s="18">
        <v>2960637.49</v>
      </c>
      <c r="O948" s="18"/>
      <c r="P948" s="18"/>
      <c r="Q948" s="18"/>
      <c r="R948" s="18"/>
      <c r="S948" s="18"/>
      <c r="T948" s="18"/>
      <c r="U948" s="18"/>
      <c r="V948" s="18"/>
      <c r="W948" s="18"/>
      <c r="X948" s="18"/>
      <c r="Y948" s="18"/>
      <c r="Z948" s="18">
        <v>532914.75</v>
      </c>
      <c r="AA948" s="18"/>
      <c r="AB948" s="14">
        <f t="shared" si="466"/>
        <v>0</v>
      </c>
      <c r="AC948" s="14">
        <f t="shared" si="467"/>
        <v>0.125</v>
      </c>
      <c r="AD948" s="14">
        <f t="shared" si="468"/>
        <v>0</v>
      </c>
      <c r="AE948" s="14">
        <f t="shared" si="469"/>
        <v>0</v>
      </c>
      <c r="AF948" s="14">
        <f t="shared" si="470"/>
        <v>0</v>
      </c>
      <c r="AG948" s="14">
        <f t="shared" si="471"/>
        <v>0</v>
      </c>
      <c r="AH948" s="14">
        <f t="shared" si="472"/>
        <v>0</v>
      </c>
      <c r="AI948" s="14">
        <f t="shared" si="473"/>
        <v>0</v>
      </c>
      <c r="AJ948" s="14">
        <f t="shared" si="474"/>
        <v>0</v>
      </c>
      <c r="AK948" s="14">
        <f t="shared" si="475"/>
        <v>0</v>
      </c>
      <c r="AL948" s="14">
        <f t="shared" si="476"/>
        <v>0</v>
      </c>
      <c r="AM948" s="14">
        <f t="shared" si="477"/>
        <v>0</v>
      </c>
      <c r="AN948" s="14">
        <f t="shared" si="478"/>
        <v>0</v>
      </c>
      <c r="AO948" s="14">
        <f t="shared" si="479"/>
        <v>0.02</v>
      </c>
      <c r="AP948" s="14">
        <f t="shared" si="480"/>
        <v>0</v>
      </c>
      <c r="AQ948" s="43">
        <f t="shared" si="484"/>
        <v>0.14499999999999999</v>
      </c>
      <c r="AR948" s="27">
        <f t="shared" si="485"/>
        <v>2960637.4937499999</v>
      </c>
      <c r="AS948" s="27">
        <f t="shared" si="486"/>
        <v>0</v>
      </c>
      <c r="AT948" s="44">
        <f t="shared" si="500"/>
        <v>532914.74887499993</v>
      </c>
      <c r="AU948" s="30"/>
      <c r="AV948" s="30"/>
      <c r="AW948" s="30">
        <f t="shared" si="501"/>
        <v>2842211.9939999999</v>
      </c>
      <c r="AX948" s="36">
        <f t="shared" si="481"/>
        <v>-2960637.4937499999</v>
      </c>
      <c r="AY948" s="36">
        <f t="shared" si="482"/>
        <v>0</v>
      </c>
      <c r="AZ948" s="36">
        <f t="shared" si="483"/>
        <v>2309297.2451249999</v>
      </c>
    </row>
    <row r="949" spans="1:52" x14ac:dyDescent="0.25">
      <c r="A949" s="12" t="s">
        <v>837</v>
      </c>
      <c r="B949" s="12" t="s">
        <v>8</v>
      </c>
      <c r="C949" s="12" t="s">
        <v>1362</v>
      </c>
      <c r="D949" s="2" t="s">
        <v>1023</v>
      </c>
      <c r="E949" s="2" t="s">
        <v>456</v>
      </c>
      <c r="F949" s="2" t="s">
        <v>16</v>
      </c>
      <c r="G949" s="2" t="s">
        <v>457</v>
      </c>
      <c r="H949" s="2" t="s">
        <v>13</v>
      </c>
      <c r="I949" s="18">
        <v>13400</v>
      </c>
      <c r="J949" s="18">
        <v>7303837.5</v>
      </c>
      <c r="K949" s="18">
        <v>6365000</v>
      </c>
      <c r="L949" s="18">
        <v>938837.5</v>
      </c>
      <c r="M949" s="18"/>
      <c r="N949" s="18">
        <v>795625</v>
      </c>
      <c r="O949" s="18"/>
      <c r="P949" s="18"/>
      <c r="Q949" s="18"/>
      <c r="R949" s="18"/>
      <c r="S949" s="18"/>
      <c r="T949" s="18"/>
      <c r="U949" s="18"/>
      <c r="V949" s="18"/>
      <c r="W949" s="18"/>
      <c r="X949" s="18"/>
      <c r="Y949" s="18"/>
      <c r="Z949" s="18">
        <v>143212.5</v>
      </c>
      <c r="AA949" s="18"/>
      <c r="AB949" s="14">
        <f t="shared" si="466"/>
        <v>0</v>
      </c>
      <c r="AC949" s="14">
        <f t="shared" si="467"/>
        <v>0.125</v>
      </c>
      <c r="AD949" s="14">
        <f t="shared" si="468"/>
        <v>0</v>
      </c>
      <c r="AE949" s="14">
        <f t="shared" si="469"/>
        <v>0</v>
      </c>
      <c r="AF949" s="14">
        <f t="shared" si="470"/>
        <v>0</v>
      </c>
      <c r="AG949" s="14">
        <f t="shared" si="471"/>
        <v>0</v>
      </c>
      <c r="AH949" s="14">
        <f t="shared" si="472"/>
        <v>0</v>
      </c>
      <c r="AI949" s="14">
        <f t="shared" si="473"/>
        <v>0</v>
      </c>
      <c r="AJ949" s="14">
        <f t="shared" si="474"/>
        <v>0</v>
      </c>
      <c r="AK949" s="14">
        <f t="shared" si="475"/>
        <v>0</v>
      </c>
      <c r="AL949" s="14">
        <f t="shared" si="476"/>
        <v>0</v>
      </c>
      <c r="AM949" s="14">
        <f t="shared" si="477"/>
        <v>0</v>
      </c>
      <c r="AN949" s="14">
        <f t="shared" si="478"/>
        <v>0</v>
      </c>
      <c r="AO949" s="14">
        <f t="shared" si="479"/>
        <v>0.02</v>
      </c>
      <c r="AP949" s="14">
        <f t="shared" si="480"/>
        <v>0</v>
      </c>
      <c r="AQ949" s="43">
        <f t="shared" si="484"/>
        <v>0.14499999999999999</v>
      </c>
      <c r="AR949" s="27">
        <f t="shared" si="485"/>
        <v>795625</v>
      </c>
      <c r="AS949" s="27">
        <f t="shared" si="486"/>
        <v>0</v>
      </c>
      <c r="AT949" s="44">
        <f t="shared" si="500"/>
        <v>143212.5</v>
      </c>
      <c r="AU949" s="30"/>
      <c r="AV949" s="30"/>
      <c r="AW949" s="30">
        <f t="shared" si="501"/>
        <v>763800</v>
      </c>
      <c r="AX949" s="36">
        <f t="shared" si="481"/>
        <v>-795625</v>
      </c>
      <c r="AY949" s="36">
        <f t="shared" si="482"/>
        <v>0</v>
      </c>
      <c r="AZ949" s="36">
        <f t="shared" si="483"/>
        <v>620587.5</v>
      </c>
    </row>
    <row r="950" spans="1:52" x14ac:dyDescent="0.25">
      <c r="A950" s="12" t="s">
        <v>837</v>
      </c>
      <c r="B950" s="12" t="s">
        <v>8</v>
      </c>
      <c r="C950" s="12" t="s">
        <v>1362</v>
      </c>
      <c r="D950" s="2" t="s">
        <v>1024</v>
      </c>
      <c r="E950" s="2" t="s">
        <v>456</v>
      </c>
      <c r="F950" s="2" t="s">
        <v>16</v>
      </c>
      <c r="G950" s="2" t="s">
        <v>457</v>
      </c>
      <c r="H950" s="2" t="s">
        <v>13</v>
      </c>
      <c r="I950" s="18">
        <v>800</v>
      </c>
      <c r="J950" s="18">
        <v>390150</v>
      </c>
      <c r="K950" s="18">
        <v>340000</v>
      </c>
      <c r="L950" s="18">
        <v>50150</v>
      </c>
      <c r="M950" s="18"/>
      <c r="N950" s="18">
        <v>42500</v>
      </c>
      <c r="O950" s="18"/>
      <c r="P950" s="18"/>
      <c r="Q950" s="18"/>
      <c r="R950" s="18"/>
      <c r="S950" s="18"/>
      <c r="T950" s="18"/>
      <c r="U950" s="18"/>
      <c r="V950" s="18"/>
      <c r="W950" s="18"/>
      <c r="X950" s="18"/>
      <c r="Y950" s="18"/>
      <c r="Z950" s="18">
        <v>7650</v>
      </c>
      <c r="AA950" s="18"/>
      <c r="AB950" s="14">
        <f t="shared" si="466"/>
        <v>0</v>
      </c>
      <c r="AC950" s="14">
        <f t="shared" si="467"/>
        <v>0.125</v>
      </c>
      <c r="AD950" s="14">
        <f t="shared" si="468"/>
        <v>0</v>
      </c>
      <c r="AE950" s="14">
        <f t="shared" si="469"/>
        <v>0</v>
      </c>
      <c r="AF950" s="14">
        <f t="shared" si="470"/>
        <v>0</v>
      </c>
      <c r="AG950" s="14">
        <f t="shared" si="471"/>
        <v>0</v>
      </c>
      <c r="AH950" s="14">
        <f t="shared" si="472"/>
        <v>0</v>
      </c>
      <c r="AI950" s="14">
        <f t="shared" si="473"/>
        <v>0</v>
      </c>
      <c r="AJ950" s="14">
        <f t="shared" si="474"/>
        <v>0</v>
      </c>
      <c r="AK950" s="14">
        <f t="shared" si="475"/>
        <v>0</v>
      </c>
      <c r="AL950" s="14">
        <f t="shared" si="476"/>
        <v>0</v>
      </c>
      <c r="AM950" s="14">
        <f t="shared" si="477"/>
        <v>0</v>
      </c>
      <c r="AN950" s="14">
        <f t="shared" si="478"/>
        <v>0</v>
      </c>
      <c r="AO950" s="14">
        <f t="shared" si="479"/>
        <v>0.02</v>
      </c>
      <c r="AP950" s="14">
        <f t="shared" si="480"/>
        <v>0</v>
      </c>
      <c r="AQ950" s="43">
        <f t="shared" si="484"/>
        <v>0.14499999999999999</v>
      </c>
      <c r="AR950" s="27">
        <f t="shared" si="485"/>
        <v>42500</v>
      </c>
      <c r="AS950" s="27">
        <f t="shared" si="486"/>
        <v>0</v>
      </c>
      <c r="AT950" s="44">
        <f t="shared" si="500"/>
        <v>7650</v>
      </c>
      <c r="AU950" s="30"/>
      <c r="AV950" s="30"/>
      <c r="AW950" s="30">
        <f t="shared" si="501"/>
        <v>40800</v>
      </c>
      <c r="AX950" s="36">
        <f t="shared" si="481"/>
        <v>-42500</v>
      </c>
      <c r="AY950" s="36">
        <f t="shared" si="482"/>
        <v>0</v>
      </c>
      <c r="AZ950" s="36">
        <f t="shared" si="483"/>
        <v>33150</v>
      </c>
    </row>
    <row r="951" spans="1:52" x14ac:dyDescent="0.25">
      <c r="A951" s="12" t="s">
        <v>837</v>
      </c>
      <c r="B951" s="12" t="s">
        <v>8</v>
      </c>
      <c r="C951" s="12" t="s">
        <v>1362</v>
      </c>
      <c r="D951" s="2" t="s">
        <v>1025</v>
      </c>
      <c r="E951" s="2" t="s">
        <v>456</v>
      </c>
      <c r="F951" s="2" t="s">
        <v>16</v>
      </c>
      <c r="G951" s="2" t="s">
        <v>457</v>
      </c>
      <c r="H951" s="2" t="s">
        <v>13</v>
      </c>
      <c r="I951" s="18">
        <v>97500</v>
      </c>
      <c r="J951" s="18">
        <v>49563393.75</v>
      </c>
      <c r="K951" s="18">
        <v>43192500</v>
      </c>
      <c r="L951" s="18">
        <v>6370893.75</v>
      </c>
      <c r="M951" s="18"/>
      <c r="N951" s="18">
        <v>5399062.5</v>
      </c>
      <c r="O951" s="18"/>
      <c r="P951" s="18"/>
      <c r="Q951" s="18"/>
      <c r="R951" s="18"/>
      <c r="S951" s="18"/>
      <c r="T951" s="18"/>
      <c r="U951" s="18"/>
      <c r="V951" s="18"/>
      <c r="W951" s="18"/>
      <c r="X951" s="18"/>
      <c r="Y951" s="18"/>
      <c r="Z951" s="18">
        <v>971831.25</v>
      </c>
      <c r="AA951" s="18"/>
      <c r="AB951" s="14">
        <f t="shared" si="466"/>
        <v>0</v>
      </c>
      <c r="AC951" s="14">
        <f t="shared" si="467"/>
        <v>0.125</v>
      </c>
      <c r="AD951" s="14">
        <f t="shared" si="468"/>
        <v>0</v>
      </c>
      <c r="AE951" s="14">
        <f t="shared" si="469"/>
        <v>0</v>
      </c>
      <c r="AF951" s="14">
        <f t="shared" si="470"/>
        <v>0</v>
      </c>
      <c r="AG951" s="14">
        <f t="shared" si="471"/>
        <v>0</v>
      </c>
      <c r="AH951" s="14">
        <f t="shared" si="472"/>
        <v>0</v>
      </c>
      <c r="AI951" s="14">
        <f t="shared" si="473"/>
        <v>0</v>
      </c>
      <c r="AJ951" s="14">
        <f t="shared" si="474"/>
        <v>0</v>
      </c>
      <c r="AK951" s="14">
        <f t="shared" si="475"/>
        <v>0</v>
      </c>
      <c r="AL951" s="14">
        <f t="shared" si="476"/>
        <v>0</v>
      </c>
      <c r="AM951" s="14">
        <f t="shared" si="477"/>
        <v>0</v>
      </c>
      <c r="AN951" s="14">
        <f t="shared" si="478"/>
        <v>0</v>
      </c>
      <c r="AO951" s="14">
        <f t="shared" si="479"/>
        <v>0.02</v>
      </c>
      <c r="AP951" s="14">
        <f t="shared" si="480"/>
        <v>0</v>
      </c>
      <c r="AQ951" s="43">
        <f t="shared" si="484"/>
        <v>0.14499999999999999</v>
      </c>
      <c r="AR951" s="27">
        <f t="shared" si="485"/>
        <v>5399062.5</v>
      </c>
      <c r="AS951" s="27">
        <f t="shared" si="486"/>
        <v>0</v>
      </c>
      <c r="AT951" s="44">
        <f t="shared" si="500"/>
        <v>971831.25</v>
      </c>
      <c r="AU951" s="30"/>
      <c r="AV951" s="30"/>
      <c r="AW951" s="30">
        <f t="shared" si="501"/>
        <v>5183100</v>
      </c>
      <c r="AX951" s="36">
        <f t="shared" si="481"/>
        <v>-5399062.5</v>
      </c>
      <c r="AY951" s="36">
        <f t="shared" si="482"/>
        <v>0</v>
      </c>
      <c r="AZ951" s="36">
        <f t="shared" si="483"/>
        <v>4211268.75</v>
      </c>
    </row>
    <row r="952" spans="1:52" x14ac:dyDescent="0.25">
      <c r="A952" s="12" t="s">
        <v>837</v>
      </c>
      <c r="B952" s="12" t="s">
        <v>8</v>
      </c>
      <c r="C952" s="12" t="s">
        <v>1362</v>
      </c>
      <c r="D952" s="2" t="s">
        <v>1026</v>
      </c>
      <c r="E952" s="2" t="s">
        <v>456</v>
      </c>
      <c r="F952" s="2" t="s">
        <v>16</v>
      </c>
      <c r="G952" s="2" t="s">
        <v>457</v>
      </c>
      <c r="H952" s="2" t="s">
        <v>13</v>
      </c>
      <c r="I952" s="18">
        <v>1600</v>
      </c>
      <c r="J952" s="18">
        <v>881280</v>
      </c>
      <c r="K952" s="18">
        <v>768000</v>
      </c>
      <c r="L952" s="18">
        <v>113280</v>
      </c>
      <c r="M952" s="18"/>
      <c r="N952" s="18">
        <v>96000</v>
      </c>
      <c r="O952" s="18"/>
      <c r="P952" s="18"/>
      <c r="Q952" s="18"/>
      <c r="R952" s="18"/>
      <c r="S952" s="18"/>
      <c r="T952" s="18"/>
      <c r="U952" s="18"/>
      <c r="V952" s="18"/>
      <c r="W952" s="18"/>
      <c r="X952" s="18"/>
      <c r="Y952" s="18"/>
      <c r="Z952" s="18">
        <v>17280</v>
      </c>
      <c r="AA952" s="18"/>
      <c r="AB952" s="14">
        <f t="shared" si="466"/>
        <v>0</v>
      </c>
      <c r="AC952" s="14">
        <f t="shared" si="467"/>
        <v>0.125</v>
      </c>
      <c r="AD952" s="14">
        <f t="shared" si="468"/>
        <v>0</v>
      </c>
      <c r="AE952" s="14">
        <f t="shared" si="469"/>
        <v>0</v>
      </c>
      <c r="AF952" s="14">
        <f t="shared" si="470"/>
        <v>0</v>
      </c>
      <c r="AG952" s="14">
        <f t="shared" si="471"/>
        <v>0</v>
      </c>
      <c r="AH952" s="14">
        <f t="shared" si="472"/>
        <v>0</v>
      </c>
      <c r="AI952" s="14">
        <f t="shared" si="473"/>
        <v>0</v>
      </c>
      <c r="AJ952" s="14">
        <f t="shared" si="474"/>
        <v>0</v>
      </c>
      <c r="AK952" s="14">
        <f t="shared" si="475"/>
        <v>0</v>
      </c>
      <c r="AL952" s="14">
        <f t="shared" si="476"/>
        <v>0</v>
      </c>
      <c r="AM952" s="14">
        <f t="shared" si="477"/>
        <v>0</v>
      </c>
      <c r="AN952" s="14">
        <f t="shared" si="478"/>
        <v>0</v>
      </c>
      <c r="AO952" s="14">
        <f t="shared" si="479"/>
        <v>0.02</v>
      </c>
      <c r="AP952" s="14">
        <f t="shared" si="480"/>
        <v>0</v>
      </c>
      <c r="AQ952" s="43">
        <f t="shared" si="484"/>
        <v>0.14499999999999999</v>
      </c>
      <c r="AR952" s="27">
        <f t="shared" si="485"/>
        <v>96000</v>
      </c>
      <c r="AS952" s="27">
        <f t="shared" si="486"/>
        <v>0</v>
      </c>
      <c r="AT952" s="44">
        <f t="shared" si="500"/>
        <v>17280</v>
      </c>
      <c r="AU952" s="30"/>
      <c r="AV952" s="30"/>
      <c r="AW952" s="30">
        <f t="shared" si="501"/>
        <v>92160</v>
      </c>
      <c r="AX952" s="36">
        <f t="shared" si="481"/>
        <v>-96000</v>
      </c>
      <c r="AY952" s="36">
        <f t="shared" si="482"/>
        <v>0</v>
      </c>
      <c r="AZ952" s="36">
        <f t="shared" si="483"/>
        <v>74880</v>
      </c>
    </row>
    <row r="953" spans="1:52" x14ac:dyDescent="0.25">
      <c r="A953" s="12" t="s">
        <v>837</v>
      </c>
      <c r="B953" s="12" t="s">
        <v>8</v>
      </c>
      <c r="C953" s="12" t="s">
        <v>1362</v>
      </c>
      <c r="D953" s="2" t="s">
        <v>1027</v>
      </c>
      <c r="E953" s="2" t="s">
        <v>456</v>
      </c>
      <c r="F953" s="2" t="s">
        <v>16</v>
      </c>
      <c r="G953" s="2" t="s">
        <v>457</v>
      </c>
      <c r="H953" s="2" t="s">
        <v>13</v>
      </c>
      <c r="I953" s="18">
        <v>1350</v>
      </c>
      <c r="J953" s="18">
        <v>743580</v>
      </c>
      <c r="K953" s="18">
        <v>648000</v>
      </c>
      <c r="L953" s="18">
        <v>95580</v>
      </c>
      <c r="M953" s="18"/>
      <c r="N953" s="18">
        <v>81000</v>
      </c>
      <c r="O953" s="18"/>
      <c r="P953" s="18"/>
      <c r="Q953" s="18"/>
      <c r="R953" s="18"/>
      <c r="S953" s="18"/>
      <c r="T953" s="18"/>
      <c r="U953" s="18"/>
      <c r="V953" s="18"/>
      <c r="W953" s="18"/>
      <c r="X953" s="18"/>
      <c r="Y953" s="18"/>
      <c r="Z953" s="18">
        <v>14580</v>
      </c>
      <c r="AA953" s="18"/>
      <c r="AB953" s="14">
        <f t="shared" si="466"/>
        <v>0</v>
      </c>
      <c r="AC953" s="14">
        <f t="shared" si="467"/>
        <v>0.125</v>
      </c>
      <c r="AD953" s="14">
        <f t="shared" si="468"/>
        <v>0</v>
      </c>
      <c r="AE953" s="14">
        <f t="shared" si="469"/>
        <v>0</v>
      </c>
      <c r="AF953" s="14">
        <f t="shared" si="470"/>
        <v>0</v>
      </c>
      <c r="AG953" s="14">
        <f t="shared" si="471"/>
        <v>0</v>
      </c>
      <c r="AH953" s="14">
        <f t="shared" si="472"/>
        <v>0</v>
      </c>
      <c r="AI953" s="14">
        <f t="shared" si="473"/>
        <v>0</v>
      </c>
      <c r="AJ953" s="14">
        <f t="shared" si="474"/>
        <v>0</v>
      </c>
      <c r="AK953" s="14">
        <f t="shared" si="475"/>
        <v>0</v>
      </c>
      <c r="AL953" s="14">
        <f t="shared" si="476"/>
        <v>0</v>
      </c>
      <c r="AM953" s="14">
        <f t="shared" si="477"/>
        <v>0</v>
      </c>
      <c r="AN953" s="14">
        <f t="shared" si="478"/>
        <v>0</v>
      </c>
      <c r="AO953" s="14">
        <f t="shared" si="479"/>
        <v>0.02</v>
      </c>
      <c r="AP953" s="14">
        <f t="shared" si="480"/>
        <v>0</v>
      </c>
      <c r="AQ953" s="43">
        <f t="shared" si="484"/>
        <v>0.14499999999999999</v>
      </c>
      <c r="AR953" s="27">
        <f t="shared" si="485"/>
        <v>81000</v>
      </c>
      <c r="AS953" s="27">
        <f t="shared" si="486"/>
        <v>0</v>
      </c>
      <c r="AT953" s="44">
        <f t="shared" si="500"/>
        <v>14580</v>
      </c>
      <c r="AU953" s="30"/>
      <c r="AV953" s="30"/>
      <c r="AW953" s="30">
        <f t="shared" si="501"/>
        <v>77760</v>
      </c>
      <c r="AX953" s="36">
        <f t="shared" si="481"/>
        <v>-81000</v>
      </c>
      <c r="AY953" s="36">
        <f t="shared" si="482"/>
        <v>0</v>
      </c>
      <c r="AZ953" s="36">
        <f t="shared" si="483"/>
        <v>63180</v>
      </c>
    </row>
    <row r="954" spans="1:52" x14ac:dyDescent="0.25">
      <c r="A954" s="12" t="s">
        <v>837</v>
      </c>
      <c r="B954" s="12" t="s">
        <v>8</v>
      </c>
      <c r="C954" s="12" t="s">
        <v>1362</v>
      </c>
      <c r="D954" s="2" t="s">
        <v>1028</v>
      </c>
      <c r="E954" s="2" t="s">
        <v>462</v>
      </c>
      <c r="F954" s="2" t="s">
        <v>16</v>
      </c>
      <c r="G954" s="2" t="s">
        <v>381</v>
      </c>
      <c r="H954" s="2" t="s">
        <v>13</v>
      </c>
      <c r="I954" s="18">
        <v>100</v>
      </c>
      <c r="J954" s="18">
        <v>103275</v>
      </c>
      <c r="K954" s="18">
        <v>90000</v>
      </c>
      <c r="L954" s="18">
        <v>13275</v>
      </c>
      <c r="M954" s="18"/>
      <c r="N954" s="18">
        <v>11250</v>
      </c>
      <c r="O954" s="18"/>
      <c r="P954" s="18"/>
      <c r="Q954" s="18"/>
      <c r="R954" s="18"/>
      <c r="S954" s="18"/>
      <c r="T954" s="18"/>
      <c r="U954" s="18"/>
      <c r="V954" s="18"/>
      <c r="W954" s="18"/>
      <c r="X954" s="18"/>
      <c r="Y954" s="18"/>
      <c r="Z954" s="18">
        <v>2025</v>
      </c>
      <c r="AA954" s="18"/>
      <c r="AB954" s="14">
        <f t="shared" si="466"/>
        <v>0</v>
      </c>
      <c r="AC954" s="14">
        <f t="shared" si="467"/>
        <v>0.125</v>
      </c>
      <c r="AD954" s="14">
        <f t="shared" si="468"/>
        <v>0</v>
      </c>
      <c r="AE954" s="14">
        <f t="shared" si="469"/>
        <v>0</v>
      </c>
      <c r="AF954" s="14">
        <f t="shared" si="470"/>
        <v>0</v>
      </c>
      <c r="AG954" s="14">
        <f t="shared" si="471"/>
        <v>0</v>
      </c>
      <c r="AH954" s="14">
        <f t="shared" si="472"/>
        <v>0</v>
      </c>
      <c r="AI954" s="14">
        <f t="shared" si="473"/>
        <v>0</v>
      </c>
      <c r="AJ954" s="14">
        <f t="shared" si="474"/>
        <v>0</v>
      </c>
      <c r="AK954" s="14">
        <f t="shared" si="475"/>
        <v>0</v>
      </c>
      <c r="AL954" s="14">
        <f t="shared" si="476"/>
        <v>0</v>
      </c>
      <c r="AM954" s="14">
        <f t="shared" si="477"/>
        <v>0</v>
      </c>
      <c r="AN954" s="14">
        <f t="shared" si="478"/>
        <v>0</v>
      </c>
      <c r="AO954" s="14">
        <f t="shared" si="479"/>
        <v>0.02</v>
      </c>
      <c r="AP954" s="14">
        <f t="shared" si="480"/>
        <v>0</v>
      </c>
      <c r="AQ954" s="43">
        <f t="shared" si="484"/>
        <v>0.14499999999999999</v>
      </c>
      <c r="AR954" s="27">
        <f t="shared" si="485"/>
        <v>11250</v>
      </c>
      <c r="AS954" s="27">
        <f t="shared" si="486"/>
        <v>0</v>
      </c>
      <c r="AT954" s="44">
        <f t="shared" si="500"/>
        <v>2025</v>
      </c>
      <c r="AU954" s="30"/>
      <c r="AV954" s="30"/>
      <c r="AW954" s="30">
        <f t="shared" si="501"/>
        <v>10800</v>
      </c>
      <c r="AX954" s="36">
        <f t="shared" si="481"/>
        <v>-11250</v>
      </c>
      <c r="AY954" s="36">
        <f t="shared" si="482"/>
        <v>0</v>
      </c>
      <c r="AZ954" s="36">
        <f t="shared" si="483"/>
        <v>8775</v>
      </c>
    </row>
    <row r="955" spans="1:52" x14ac:dyDescent="0.25">
      <c r="A955" s="12" t="s">
        <v>837</v>
      </c>
      <c r="B955" s="12" t="s">
        <v>8</v>
      </c>
      <c r="C955" s="12" t="s">
        <v>1362</v>
      </c>
      <c r="D955" s="2" t="s">
        <v>1029</v>
      </c>
      <c r="E955" s="2" t="s">
        <v>456</v>
      </c>
      <c r="F955" s="2" t="s">
        <v>16</v>
      </c>
      <c r="G955" s="2" t="s">
        <v>457</v>
      </c>
      <c r="H955" s="2" t="s">
        <v>13</v>
      </c>
      <c r="I955" s="18">
        <v>4300</v>
      </c>
      <c r="J955" s="18">
        <v>2417782.2600000002</v>
      </c>
      <c r="K955" s="18">
        <v>2106999.7800000003</v>
      </c>
      <c r="L955" s="18">
        <v>310782.48</v>
      </c>
      <c r="M955" s="18"/>
      <c r="N955" s="18">
        <v>263374.98</v>
      </c>
      <c r="O955" s="18"/>
      <c r="P955" s="18"/>
      <c r="Q955" s="18"/>
      <c r="R955" s="18"/>
      <c r="S955" s="18"/>
      <c r="T955" s="18"/>
      <c r="U955" s="18"/>
      <c r="V955" s="18"/>
      <c r="W955" s="18"/>
      <c r="X955" s="18"/>
      <c r="Y955" s="18"/>
      <c r="Z955" s="18">
        <v>47407.5</v>
      </c>
      <c r="AA955" s="18"/>
      <c r="AB955" s="14">
        <f t="shared" si="466"/>
        <v>0</v>
      </c>
      <c r="AC955" s="14">
        <f t="shared" si="467"/>
        <v>0.125</v>
      </c>
      <c r="AD955" s="14">
        <f t="shared" si="468"/>
        <v>0</v>
      </c>
      <c r="AE955" s="14">
        <f t="shared" si="469"/>
        <v>0</v>
      </c>
      <c r="AF955" s="14">
        <f t="shared" si="470"/>
        <v>0</v>
      </c>
      <c r="AG955" s="14">
        <f t="shared" si="471"/>
        <v>0</v>
      </c>
      <c r="AH955" s="14">
        <f t="shared" si="472"/>
        <v>0</v>
      </c>
      <c r="AI955" s="14">
        <f t="shared" si="473"/>
        <v>0</v>
      </c>
      <c r="AJ955" s="14">
        <f t="shared" si="474"/>
        <v>0</v>
      </c>
      <c r="AK955" s="14">
        <f t="shared" si="475"/>
        <v>0</v>
      </c>
      <c r="AL955" s="14">
        <f t="shared" si="476"/>
        <v>0</v>
      </c>
      <c r="AM955" s="14">
        <f t="shared" si="477"/>
        <v>0</v>
      </c>
      <c r="AN955" s="14">
        <f t="shared" si="478"/>
        <v>0</v>
      </c>
      <c r="AO955" s="14">
        <f t="shared" si="479"/>
        <v>0.02</v>
      </c>
      <c r="AP955" s="14">
        <f t="shared" si="480"/>
        <v>0</v>
      </c>
      <c r="AQ955" s="43">
        <f t="shared" si="484"/>
        <v>0.14499999999999999</v>
      </c>
      <c r="AR955" s="27">
        <f t="shared" si="485"/>
        <v>263374.97250000003</v>
      </c>
      <c r="AS955" s="27">
        <f t="shared" si="486"/>
        <v>0</v>
      </c>
      <c r="AT955" s="44">
        <f t="shared" si="500"/>
        <v>47407.495050000012</v>
      </c>
      <c r="AU955" s="30"/>
      <c r="AV955" s="30"/>
      <c r="AW955" s="30">
        <f t="shared" si="501"/>
        <v>252839.97360000003</v>
      </c>
      <c r="AX955" s="36">
        <f t="shared" si="481"/>
        <v>-263374.97250000003</v>
      </c>
      <c r="AY955" s="36">
        <f t="shared" si="482"/>
        <v>0</v>
      </c>
      <c r="AZ955" s="36">
        <f t="shared" si="483"/>
        <v>205432.47855</v>
      </c>
    </row>
    <row r="956" spans="1:52" x14ac:dyDescent="0.25">
      <c r="A956" s="12" t="s">
        <v>837</v>
      </c>
      <c r="B956" s="12" t="s">
        <v>8</v>
      </c>
      <c r="C956" s="12" t="s">
        <v>1362</v>
      </c>
      <c r="D956" s="2" t="s">
        <v>1030</v>
      </c>
      <c r="E956" s="2" t="s">
        <v>450</v>
      </c>
      <c r="F956" s="2" t="s">
        <v>16</v>
      </c>
      <c r="G956" s="2" t="s">
        <v>17</v>
      </c>
      <c r="H956" s="2" t="s">
        <v>13</v>
      </c>
      <c r="I956" s="18">
        <v>10620</v>
      </c>
      <c r="J956" s="18">
        <v>6824412</v>
      </c>
      <c r="K956" s="18">
        <v>5947200</v>
      </c>
      <c r="L956" s="18">
        <v>877212</v>
      </c>
      <c r="M956" s="18"/>
      <c r="N956" s="18">
        <v>743400</v>
      </c>
      <c r="O956" s="18"/>
      <c r="P956" s="18"/>
      <c r="Q956" s="18"/>
      <c r="R956" s="18"/>
      <c r="S956" s="18"/>
      <c r="T956" s="18"/>
      <c r="U956" s="18"/>
      <c r="V956" s="18"/>
      <c r="W956" s="18"/>
      <c r="X956" s="18"/>
      <c r="Y956" s="18"/>
      <c r="Z956" s="18">
        <v>133812</v>
      </c>
      <c r="AA956" s="18"/>
      <c r="AB956" s="14">
        <f t="shared" si="466"/>
        <v>0</v>
      </c>
      <c r="AC956" s="14">
        <f t="shared" si="467"/>
        <v>0.125</v>
      </c>
      <c r="AD956" s="14">
        <f t="shared" si="468"/>
        <v>0</v>
      </c>
      <c r="AE956" s="14">
        <f t="shared" si="469"/>
        <v>0</v>
      </c>
      <c r="AF956" s="14">
        <f t="shared" si="470"/>
        <v>0</v>
      </c>
      <c r="AG956" s="14">
        <f t="shared" si="471"/>
        <v>0</v>
      </c>
      <c r="AH956" s="14">
        <f t="shared" si="472"/>
        <v>0</v>
      </c>
      <c r="AI956" s="14">
        <f t="shared" si="473"/>
        <v>0</v>
      </c>
      <c r="AJ956" s="14">
        <f t="shared" si="474"/>
        <v>0</v>
      </c>
      <c r="AK956" s="14">
        <f t="shared" si="475"/>
        <v>0</v>
      </c>
      <c r="AL956" s="14">
        <f t="shared" si="476"/>
        <v>0</v>
      </c>
      <c r="AM956" s="14">
        <f t="shared" si="477"/>
        <v>0</v>
      </c>
      <c r="AN956" s="14">
        <f t="shared" si="478"/>
        <v>0</v>
      </c>
      <c r="AO956" s="14">
        <f t="shared" si="479"/>
        <v>0.02</v>
      </c>
      <c r="AP956" s="14">
        <f t="shared" si="480"/>
        <v>0</v>
      </c>
      <c r="AQ956" s="43">
        <f t="shared" si="484"/>
        <v>0.14499999999999999</v>
      </c>
      <c r="AR956" s="27">
        <f t="shared" si="485"/>
        <v>743400</v>
      </c>
      <c r="AS956" s="27">
        <f t="shared" si="486"/>
        <v>0</v>
      </c>
      <c r="AT956" s="44">
        <f t="shared" si="500"/>
        <v>133812</v>
      </c>
      <c r="AU956" s="30"/>
      <c r="AV956" s="30"/>
      <c r="AW956" s="30">
        <f t="shared" si="501"/>
        <v>713664</v>
      </c>
      <c r="AX956" s="36">
        <f t="shared" si="481"/>
        <v>-743400</v>
      </c>
      <c r="AY956" s="36">
        <f t="shared" si="482"/>
        <v>0</v>
      </c>
      <c r="AZ956" s="36">
        <f t="shared" si="483"/>
        <v>579852</v>
      </c>
    </row>
    <row r="957" spans="1:52" x14ac:dyDescent="0.25">
      <c r="A957" s="12" t="s">
        <v>837</v>
      </c>
      <c r="B957" s="12" t="s">
        <v>8</v>
      </c>
      <c r="C957" s="12" t="s">
        <v>1362</v>
      </c>
      <c r="D957" s="2" t="s">
        <v>1031</v>
      </c>
      <c r="E957" s="2" t="s">
        <v>462</v>
      </c>
      <c r="F957" s="2" t="s">
        <v>16</v>
      </c>
      <c r="G957" s="2" t="s">
        <v>381</v>
      </c>
      <c r="H957" s="2" t="s">
        <v>13</v>
      </c>
      <c r="I957" s="18">
        <v>500</v>
      </c>
      <c r="J957" s="18">
        <v>430312.5</v>
      </c>
      <c r="K957" s="18">
        <v>375000</v>
      </c>
      <c r="L957" s="18">
        <v>55312.5</v>
      </c>
      <c r="M957" s="18"/>
      <c r="N957" s="18">
        <v>46875</v>
      </c>
      <c r="O957" s="18"/>
      <c r="P957" s="18"/>
      <c r="Q957" s="18"/>
      <c r="R957" s="18"/>
      <c r="S957" s="18"/>
      <c r="T957" s="18"/>
      <c r="U957" s="18"/>
      <c r="V957" s="18"/>
      <c r="W957" s="18"/>
      <c r="X957" s="18"/>
      <c r="Y957" s="18"/>
      <c r="Z957" s="18">
        <v>8437.5</v>
      </c>
      <c r="AA957" s="18"/>
      <c r="AB957" s="14">
        <f t="shared" si="466"/>
        <v>0</v>
      </c>
      <c r="AC957" s="14">
        <f t="shared" si="467"/>
        <v>0.125</v>
      </c>
      <c r="AD957" s="14">
        <f t="shared" si="468"/>
        <v>0</v>
      </c>
      <c r="AE957" s="14">
        <f t="shared" si="469"/>
        <v>0</v>
      </c>
      <c r="AF957" s="14">
        <f t="shared" si="470"/>
        <v>0</v>
      </c>
      <c r="AG957" s="14">
        <f t="shared" si="471"/>
        <v>0</v>
      </c>
      <c r="AH957" s="14">
        <f t="shared" si="472"/>
        <v>0</v>
      </c>
      <c r="AI957" s="14">
        <f t="shared" si="473"/>
        <v>0</v>
      </c>
      <c r="AJ957" s="14">
        <f t="shared" si="474"/>
        <v>0</v>
      </c>
      <c r="AK957" s="14">
        <f t="shared" si="475"/>
        <v>0</v>
      </c>
      <c r="AL957" s="14">
        <f t="shared" si="476"/>
        <v>0</v>
      </c>
      <c r="AM957" s="14">
        <f t="shared" si="477"/>
        <v>0</v>
      </c>
      <c r="AN957" s="14">
        <f t="shared" si="478"/>
        <v>0</v>
      </c>
      <c r="AO957" s="14">
        <f t="shared" si="479"/>
        <v>0.02</v>
      </c>
      <c r="AP957" s="14">
        <f t="shared" si="480"/>
        <v>0</v>
      </c>
      <c r="AQ957" s="43">
        <f t="shared" si="484"/>
        <v>0.14499999999999999</v>
      </c>
      <c r="AR957" s="27">
        <f t="shared" si="485"/>
        <v>46875</v>
      </c>
      <c r="AS957" s="27">
        <f t="shared" si="486"/>
        <v>0</v>
      </c>
      <c r="AT957" s="44">
        <f t="shared" si="500"/>
        <v>8437.5</v>
      </c>
      <c r="AU957" s="30"/>
      <c r="AV957" s="30"/>
      <c r="AW957" s="30">
        <f t="shared" si="501"/>
        <v>45000</v>
      </c>
      <c r="AX957" s="36">
        <f t="shared" si="481"/>
        <v>-46875</v>
      </c>
      <c r="AY957" s="36">
        <f t="shared" si="482"/>
        <v>0</v>
      </c>
      <c r="AZ957" s="36">
        <f t="shared" si="483"/>
        <v>36562.5</v>
      </c>
    </row>
    <row r="958" spans="1:52" x14ac:dyDescent="0.25">
      <c r="A958" s="12" t="s">
        <v>837</v>
      </c>
      <c r="B958" s="12" t="s">
        <v>8</v>
      </c>
      <c r="C958" s="12" t="s">
        <v>1362</v>
      </c>
      <c r="D958" s="2" t="s">
        <v>1032</v>
      </c>
      <c r="E958" s="2" t="s">
        <v>1013</v>
      </c>
      <c r="F958" s="2" t="s">
        <v>16</v>
      </c>
      <c r="G958" s="2" t="s">
        <v>501</v>
      </c>
      <c r="H958" s="2" t="s">
        <v>13</v>
      </c>
      <c r="I958" s="18">
        <v>18700</v>
      </c>
      <c r="J958" s="18">
        <v>9870795</v>
      </c>
      <c r="K958" s="18">
        <v>8602000</v>
      </c>
      <c r="L958" s="18">
        <v>1268795</v>
      </c>
      <c r="M958" s="18"/>
      <c r="N958" s="18">
        <v>1075250</v>
      </c>
      <c r="O958" s="18"/>
      <c r="P958" s="18"/>
      <c r="Q958" s="18"/>
      <c r="R958" s="18"/>
      <c r="S958" s="18"/>
      <c r="T958" s="18"/>
      <c r="U958" s="18"/>
      <c r="V958" s="18"/>
      <c r="W958" s="18"/>
      <c r="X958" s="18"/>
      <c r="Y958" s="18"/>
      <c r="Z958" s="18">
        <v>193545</v>
      </c>
      <c r="AA958" s="18"/>
      <c r="AB958" s="14">
        <f t="shared" si="466"/>
        <v>0</v>
      </c>
      <c r="AC958" s="14">
        <f t="shared" si="467"/>
        <v>0.125</v>
      </c>
      <c r="AD958" s="14">
        <f t="shared" si="468"/>
        <v>0</v>
      </c>
      <c r="AE958" s="14">
        <f t="shared" si="469"/>
        <v>0</v>
      </c>
      <c r="AF958" s="14">
        <f t="shared" si="470"/>
        <v>0</v>
      </c>
      <c r="AG958" s="14">
        <f t="shared" si="471"/>
        <v>0</v>
      </c>
      <c r="AH958" s="14">
        <f t="shared" si="472"/>
        <v>0</v>
      </c>
      <c r="AI958" s="14">
        <f t="shared" si="473"/>
        <v>0</v>
      </c>
      <c r="AJ958" s="14">
        <f t="shared" si="474"/>
        <v>0</v>
      </c>
      <c r="AK958" s="14">
        <f t="shared" si="475"/>
        <v>0</v>
      </c>
      <c r="AL958" s="14">
        <f t="shared" si="476"/>
        <v>0</v>
      </c>
      <c r="AM958" s="14">
        <f t="shared" si="477"/>
        <v>0</v>
      </c>
      <c r="AN958" s="14">
        <f t="shared" si="478"/>
        <v>0</v>
      </c>
      <c r="AO958" s="14">
        <f t="shared" si="479"/>
        <v>0.02</v>
      </c>
      <c r="AP958" s="14">
        <f t="shared" si="480"/>
        <v>0</v>
      </c>
      <c r="AQ958" s="43">
        <f t="shared" si="484"/>
        <v>0.14499999999999999</v>
      </c>
      <c r="AR958" s="27">
        <f t="shared" si="485"/>
        <v>1075250</v>
      </c>
      <c r="AS958" s="27">
        <f t="shared" si="486"/>
        <v>0</v>
      </c>
      <c r="AT958" s="44">
        <f t="shared" si="500"/>
        <v>193545</v>
      </c>
      <c r="AU958" s="30"/>
      <c r="AV958" s="30"/>
      <c r="AW958" s="30">
        <f t="shared" si="501"/>
        <v>1032240</v>
      </c>
      <c r="AX958" s="36">
        <f t="shared" si="481"/>
        <v>-1075250</v>
      </c>
      <c r="AY958" s="36">
        <f t="shared" si="482"/>
        <v>0</v>
      </c>
      <c r="AZ958" s="36">
        <f t="shared" si="483"/>
        <v>838695</v>
      </c>
    </row>
    <row r="959" spans="1:52" x14ac:dyDescent="0.25">
      <c r="A959" s="12" t="s">
        <v>837</v>
      </c>
      <c r="B959" s="12" t="s">
        <v>8</v>
      </c>
      <c r="C959" s="12"/>
      <c r="D959" s="2" t="s">
        <v>1033</v>
      </c>
      <c r="E959" s="2" t="s">
        <v>1034</v>
      </c>
      <c r="F959" s="2" t="s">
        <v>16</v>
      </c>
      <c r="G959" s="2" t="s">
        <v>35</v>
      </c>
      <c r="H959" s="2" t="s">
        <v>13</v>
      </c>
      <c r="I959" s="18">
        <v>358600</v>
      </c>
      <c r="J959" s="18">
        <v>563361.30000000005</v>
      </c>
      <c r="K959" s="18">
        <v>552315</v>
      </c>
      <c r="L959" s="18">
        <v>11046.3</v>
      </c>
      <c r="M959" s="18"/>
      <c r="N959" s="18"/>
      <c r="O959" s="18"/>
      <c r="P959" s="18"/>
      <c r="Q959" s="18"/>
      <c r="R959" s="18"/>
      <c r="S959" s="18"/>
      <c r="T959" s="18"/>
      <c r="U959" s="18"/>
      <c r="V959" s="18"/>
      <c r="W959" s="18"/>
      <c r="X959" s="18"/>
      <c r="Y959" s="18"/>
      <c r="Z959" s="18">
        <v>11046.3</v>
      </c>
      <c r="AA959" s="18"/>
      <c r="AB959" s="14">
        <f t="shared" si="466"/>
        <v>0</v>
      </c>
      <c r="AC959" s="14">
        <f t="shared" si="467"/>
        <v>0</v>
      </c>
      <c r="AD959" s="14">
        <f t="shared" si="468"/>
        <v>0</v>
      </c>
      <c r="AE959" s="14">
        <f t="shared" si="469"/>
        <v>0</v>
      </c>
      <c r="AF959" s="14">
        <f t="shared" si="470"/>
        <v>0</v>
      </c>
      <c r="AG959" s="14">
        <f t="shared" si="471"/>
        <v>0</v>
      </c>
      <c r="AH959" s="14">
        <f t="shared" si="472"/>
        <v>0</v>
      </c>
      <c r="AI959" s="14">
        <f t="shared" si="473"/>
        <v>0</v>
      </c>
      <c r="AJ959" s="14">
        <f t="shared" si="474"/>
        <v>0</v>
      </c>
      <c r="AK959" s="14">
        <f t="shared" si="475"/>
        <v>0</v>
      </c>
      <c r="AL959" s="14">
        <f t="shared" si="476"/>
        <v>0</v>
      </c>
      <c r="AM959" s="14">
        <f t="shared" si="477"/>
        <v>0</v>
      </c>
      <c r="AN959" s="14">
        <f t="shared" si="478"/>
        <v>0</v>
      </c>
      <c r="AO959" s="14">
        <f t="shared" si="479"/>
        <v>0.02</v>
      </c>
      <c r="AP959" s="14">
        <f t="shared" si="480"/>
        <v>0</v>
      </c>
      <c r="AQ959" s="43">
        <f t="shared" si="484"/>
        <v>0.02</v>
      </c>
      <c r="AR959" s="27">
        <f t="shared" si="485"/>
        <v>0</v>
      </c>
      <c r="AS959" s="27">
        <f t="shared" si="486"/>
        <v>0</v>
      </c>
      <c r="AT959" s="44">
        <f t="shared" si="500"/>
        <v>11046.300000000001</v>
      </c>
      <c r="AU959" s="30"/>
      <c r="AV959" s="30"/>
      <c r="AW959" s="30">
        <f t="shared" si="501"/>
        <v>66277.8</v>
      </c>
      <c r="AX959" s="36">
        <f t="shared" si="481"/>
        <v>0</v>
      </c>
      <c r="AY959" s="36">
        <f t="shared" si="482"/>
        <v>0</v>
      </c>
      <c r="AZ959" s="36">
        <f t="shared" si="483"/>
        <v>55231.5</v>
      </c>
    </row>
    <row r="960" spans="1:52" x14ac:dyDescent="0.25">
      <c r="A960" s="12" t="s">
        <v>837</v>
      </c>
      <c r="B960" s="12" t="s">
        <v>8</v>
      </c>
      <c r="C960" s="12" t="s">
        <v>1362</v>
      </c>
      <c r="D960" s="2" t="s">
        <v>1035</v>
      </c>
      <c r="E960" s="2" t="s">
        <v>473</v>
      </c>
      <c r="F960" s="2" t="s">
        <v>16</v>
      </c>
      <c r="G960" s="2" t="s">
        <v>17</v>
      </c>
      <c r="H960" s="2" t="s">
        <v>36</v>
      </c>
      <c r="I960" s="18">
        <v>25</v>
      </c>
      <c r="J960" s="18">
        <v>13359.380000000001</v>
      </c>
      <c r="K960" s="18">
        <v>11875</v>
      </c>
      <c r="L960" s="18">
        <v>1484.38</v>
      </c>
      <c r="M960" s="18"/>
      <c r="N960" s="18">
        <v>1484.38</v>
      </c>
      <c r="O960" s="18"/>
      <c r="P960" s="18"/>
      <c r="Q960" s="18"/>
      <c r="R960" s="18"/>
      <c r="S960" s="18"/>
      <c r="T960" s="18"/>
      <c r="U960" s="18"/>
      <c r="V960" s="18"/>
      <c r="W960" s="18"/>
      <c r="X960" s="18"/>
      <c r="Y960" s="18"/>
      <c r="Z960" s="18"/>
      <c r="AA960" s="18"/>
      <c r="AB960" s="14">
        <f t="shared" si="466"/>
        <v>0</v>
      </c>
      <c r="AC960" s="14">
        <f t="shared" si="467"/>
        <v>0.125</v>
      </c>
      <c r="AD960" s="14">
        <f t="shared" si="468"/>
        <v>0</v>
      </c>
      <c r="AE960" s="14">
        <f t="shared" si="469"/>
        <v>0</v>
      </c>
      <c r="AF960" s="14">
        <f t="shared" si="470"/>
        <v>0</v>
      </c>
      <c r="AG960" s="14">
        <f t="shared" si="471"/>
        <v>0</v>
      </c>
      <c r="AH960" s="14">
        <f t="shared" si="472"/>
        <v>0</v>
      </c>
      <c r="AI960" s="14">
        <f t="shared" si="473"/>
        <v>0</v>
      </c>
      <c r="AJ960" s="14">
        <f t="shared" si="474"/>
        <v>0</v>
      </c>
      <c r="AK960" s="14">
        <f t="shared" si="475"/>
        <v>0</v>
      </c>
      <c r="AL960" s="14">
        <f t="shared" si="476"/>
        <v>0</v>
      </c>
      <c r="AM960" s="14">
        <f t="shared" si="477"/>
        <v>0</v>
      </c>
      <c r="AN960" s="14">
        <f t="shared" si="478"/>
        <v>0</v>
      </c>
      <c r="AO960" s="14">
        <f t="shared" si="479"/>
        <v>0</v>
      </c>
      <c r="AP960" s="14">
        <f t="shared" si="480"/>
        <v>0</v>
      </c>
      <c r="AQ960" s="43">
        <f t="shared" si="484"/>
        <v>0.125</v>
      </c>
      <c r="AR960" s="27">
        <f t="shared" si="485"/>
        <v>1484.375</v>
      </c>
      <c r="AS960" s="27">
        <f t="shared" si="486"/>
        <v>0</v>
      </c>
      <c r="AT960" s="27">
        <f t="shared" si="489"/>
        <v>0</v>
      </c>
      <c r="AU960" s="30">
        <f>K960*$AU$2</f>
        <v>712.5</v>
      </c>
      <c r="AV960" s="30">
        <f>K960*$AV$2</f>
        <v>712.5</v>
      </c>
      <c r="AW960" s="30"/>
      <c r="AX960" s="36">
        <f t="shared" si="481"/>
        <v>-771.875</v>
      </c>
      <c r="AY960" s="36">
        <f t="shared" si="482"/>
        <v>712.5</v>
      </c>
      <c r="AZ960" s="36">
        <f t="shared" si="483"/>
        <v>0</v>
      </c>
    </row>
    <row r="961" spans="1:52" x14ac:dyDescent="0.25">
      <c r="A961" s="12" t="s">
        <v>837</v>
      </c>
      <c r="B961" s="12" t="s">
        <v>8</v>
      </c>
      <c r="C961" s="12"/>
      <c r="D961" s="2" t="s">
        <v>1036</v>
      </c>
      <c r="E961" s="2" t="s">
        <v>422</v>
      </c>
      <c r="F961" s="2" t="s">
        <v>16</v>
      </c>
      <c r="G961" s="2" t="s">
        <v>17</v>
      </c>
      <c r="H961" s="2" t="s">
        <v>13</v>
      </c>
      <c r="I961" s="18">
        <v>129615.99</v>
      </c>
      <c r="J961" s="18">
        <v>9144271.4017994069</v>
      </c>
      <c r="K961" s="18">
        <v>7868950.2200000007</v>
      </c>
      <c r="L961" s="18">
        <v>1275321.1817994004</v>
      </c>
      <c r="M961" s="18"/>
      <c r="N961" s="18"/>
      <c r="O961" s="18">
        <v>1101652.9989999998</v>
      </c>
      <c r="P961" s="18"/>
      <c r="Q961" s="18">
        <v>1023.3449800000002</v>
      </c>
      <c r="R961" s="18">
        <v>511.6724900000001</v>
      </c>
      <c r="S961" s="18"/>
      <c r="T961" s="18"/>
      <c r="U961" s="18"/>
      <c r="V961" s="18"/>
      <c r="W961" s="18"/>
      <c r="X961" s="18"/>
      <c r="Y961" s="18"/>
      <c r="Z961" s="18">
        <v>172133.16532940001</v>
      </c>
      <c r="AA961" s="18"/>
      <c r="AB961" s="14">
        <f t="shared" si="466"/>
        <v>0</v>
      </c>
      <c r="AC961" s="14">
        <f t="shared" si="467"/>
        <v>0</v>
      </c>
      <c r="AD961" s="14">
        <f t="shared" si="468"/>
        <v>0.14000000000000001</v>
      </c>
      <c r="AE961" s="14">
        <f t="shared" si="469"/>
        <v>0</v>
      </c>
      <c r="AF961" s="14">
        <f t="shared" si="470"/>
        <v>2E-3</v>
      </c>
      <c r="AG961" s="14">
        <f t="shared" si="471"/>
        <v>1E-3</v>
      </c>
      <c r="AH961" s="14">
        <f t="shared" si="472"/>
        <v>0</v>
      </c>
      <c r="AI961" s="14">
        <f t="shared" si="473"/>
        <v>0</v>
      </c>
      <c r="AJ961" s="14">
        <f t="shared" si="474"/>
        <v>0</v>
      </c>
      <c r="AK961" s="14">
        <f t="shared" si="475"/>
        <v>0</v>
      </c>
      <c r="AL961" s="14">
        <f t="shared" si="476"/>
        <v>0</v>
      </c>
      <c r="AM961" s="14">
        <f t="shared" si="477"/>
        <v>0</v>
      </c>
      <c r="AN961" s="14">
        <f t="shared" si="478"/>
        <v>0</v>
      </c>
      <c r="AO961" s="14">
        <f t="shared" si="479"/>
        <v>0.02</v>
      </c>
      <c r="AP961" s="14">
        <f t="shared" si="480"/>
        <v>0</v>
      </c>
      <c r="AQ961" s="43">
        <f t="shared" si="484"/>
        <v>0.16300000000000001</v>
      </c>
      <c r="AR961" s="27">
        <f t="shared" si="485"/>
        <v>1125259.8814600003</v>
      </c>
      <c r="AS961" s="27">
        <f t="shared" si="486"/>
        <v>0</v>
      </c>
      <c r="AT961" s="44">
        <f t="shared" ref="AT961:AT963" si="502">(SUM(AN961:AP961))*(K961+AR961)</f>
        <v>179884.20202920001</v>
      </c>
      <c r="AU961" s="30"/>
      <c r="AV961" s="30"/>
      <c r="AW961" s="30">
        <f t="shared" ref="AW961:AW963" si="503">K961*$AU$1</f>
        <v>944274.02640000009</v>
      </c>
      <c r="AX961" s="36">
        <f t="shared" si="481"/>
        <v>-1125259.8814600003</v>
      </c>
      <c r="AY961" s="36">
        <f t="shared" si="482"/>
        <v>0</v>
      </c>
      <c r="AZ961" s="36">
        <f t="shared" si="483"/>
        <v>764389.82437080005</v>
      </c>
    </row>
    <row r="962" spans="1:52" x14ac:dyDescent="0.25">
      <c r="A962" s="12" t="s">
        <v>837</v>
      </c>
      <c r="B962" s="12" t="s">
        <v>8</v>
      </c>
      <c r="C962" s="12"/>
      <c r="D962" s="2" t="s">
        <v>1037</v>
      </c>
      <c r="E962" s="2" t="s">
        <v>1038</v>
      </c>
      <c r="F962" s="2" t="s">
        <v>16</v>
      </c>
      <c r="G962" s="2" t="s">
        <v>17</v>
      </c>
      <c r="H962" s="2" t="s">
        <v>13</v>
      </c>
      <c r="I962" s="18">
        <v>1580.95</v>
      </c>
      <c r="J962" s="18">
        <v>270791.27999999997</v>
      </c>
      <c r="K962" s="18">
        <v>265481.65000000002</v>
      </c>
      <c r="L962" s="18">
        <v>5309.6299999999992</v>
      </c>
      <c r="M962" s="18"/>
      <c r="N962" s="18"/>
      <c r="O962" s="18"/>
      <c r="P962" s="18"/>
      <c r="Q962" s="18"/>
      <c r="R962" s="18"/>
      <c r="S962" s="18"/>
      <c r="T962" s="18"/>
      <c r="U962" s="18"/>
      <c r="V962" s="18"/>
      <c r="W962" s="18"/>
      <c r="X962" s="18"/>
      <c r="Y962" s="18"/>
      <c r="Z962" s="18">
        <v>5309.6299999999992</v>
      </c>
      <c r="AA962" s="18"/>
      <c r="AB962" s="14">
        <f t="shared" si="466"/>
        <v>0</v>
      </c>
      <c r="AC962" s="14">
        <f t="shared" si="467"/>
        <v>0</v>
      </c>
      <c r="AD962" s="14">
        <f t="shared" si="468"/>
        <v>0</v>
      </c>
      <c r="AE962" s="14">
        <f t="shared" si="469"/>
        <v>0</v>
      </c>
      <c r="AF962" s="14">
        <f t="shared" si="470"/>
        <v>0</v>
      </c>
      <c r="AG962" s="14">
        <f t="shared" si="471"/>
        <v>0</v>
      </c>
      <c r="AH962" s="14">
        <f t="shared" si="472"/>
        <v>0</v>
      </c>
      <c r="AI962" s="14">
        <f t="shared" si="473"/>
        <v>0</v>
      </c>
      <c r="AJ962" s="14">
        <f t="shared" si="474"/>
        <v>0</v>
      </c>
      <c r="AK962" s="14">
        <f t="shared" si="475"/>
        <v>0</v>
      </c>
      <c r="AL962" s="14">
        <f t="shared" si="476"/>
        <v>0</v>
      </c>
      <c r="AM962" s="14">
        <f t="shared" si="477"/>
        <v>0</v>
      </c>
      <c r="AN962" s="14">
        <f t="shared" si="478"/>
        <v>0</v>
      </c>
      <c r="AO962" s="14">
        <f t="shared" si="479"/>
        <v>0.02</v>
      </c>
      <c r="AP962" s="14">
        <f t="shared" si="480"/>
        <v>0</v>
      </c>
      <c r="AQ962" s="43">
        <f t="shared" si="484"/>
        <v>0.02</v>
      </c>
      <c r="AR962" s="27">
        <f t="shared" si="485"/>
        <v>0</v>
      </c>
      <c r="AS962" s="27">
        <f t="shared" si="486"/>
        <v>0</v>
      </c>
      <c r="AT962" s="44">
        <f t="shared" si="502"/>
        <v>5309.6330000000007</v>
      </c>
      <c r="AU962" s="30"/>
      <c r="AV962" s="30"/>
      <c r="AW962" s="30">
        <f t="shared" si="503"/>
        <v>31857.798000000003</v>
      </c>
      <c r="AX962" s="36">
        <f t="shared" si="481"/>
        <v>0</v>
      </c>
      <c r="AY962" s="36">
        <f t="shared" si="482"/>
        <v>0</v>
      </c>
      <c r="AZ962" s="36">
        <f t="shared" si="483"/>
        <v>26548.165000000001</v>
      </c>
    </row>
    <row r="963" spans="1:52" x14ac:dyDescent="0.25">
      <c r="A963" s="12" t="s">
        <v>837</v>
      </c>
      <c r="B963" s="12" t="s">
        <v>8</v>
      </c>
      <c r="C963" s="12"/>
      <c r="D963" s="2" t="s">
        <v>1039</v>
      </c>
      <c r="E963" s="2" t="s">
        <v>1038</v>
      </c>
      <c r="F963" s="2" t="s">
        <v>16</v>
      </c>
      <c r="G963" s="2" t="s">
        <v>17</v>
      </c>
      <c r="H963" s="2" t="s">
        <v>13</v>
      </c>
      <c r="I963" s="18">
        <v>2028.3</v>
      </c>
      <c r="J963" s="18">
        <v>264800.78000000003</v>
      </c>
      <c r="K963" s="18">
        <v>259608.59999999998</v>
      </c>
      <c r="L963" s="18">
        <v>5192.18</v>
      </c>
      <c r="M963" s="18"/>
      <c r="N963" s="18"/>
      <c r="O963" s="18"/>
      <c r="P963" s="18"/>
      <c r="Q963" s="18"/>
      <c r="R963" s="18"/>
      <c r="S963" s="18"/>
      <c r="T963" s="18"/>
      <c r="U963" s="18"/>
      <c r="V963" s="18"/>
      <c r="W963" s="18"/>
      <c r="X963" s="18"/>
      <c r="Y963" s="18"/>
      <c r="Z963" s="18">
        <v>5192.18</v>
      </c>
      <c r="AA963" s="18"/>
      <c r="AB963" s="14">
        <f t="shared" si="466"/>
        <v>0</v>
      </c>
      <c r="AC963" s="14">
        <f t="shared" si="467"/>
        <v>0</v>
      </c>
      <c r="AD963" s="14">
        <f t="shared" si="468"/>
        <v>0</v>
      </c>
      <c r="AE963" s="14">
        <f t="shared" si="469"/>
        <v>0</v>
      </c>
      <c r="AF963" s="14">
        <f t="shared" si="470"/>
        <v>0</v>
      </c>
      <c r="AG963" s="14">
        <f t="shared" si="471"/>
        <v>0</v>
      </c>
      <c r="AH963" s="14">
        <f t="shared" si="472"/>
        <v>0</v>
      </c>
      <c r="AI963" s="14">
        <f t="shared" si="473"/>
        <v>0</v>
      </c>
      <c r="AJ963" s="14">
        <f t="shared" si="474"/>
        <v>0</v>
      </c>
      <c r="AK963" s="14">
        <f t="shared" si="475"/>
        <v>0</v>
      </c>
      <c r="AL963" s="14">
        <f t="shared" si="476"/>
        <v>0</v>
      </c>
      <c r="AM963" s="14">
        <f t="shared" si="477"/>
        <v>0</v>
      </c>
      <c r="AN963" s="14">
        <f t="shared" si="478"/>
        <v>0</v>
      </c>
      <c r="AO963" s="14">
        <f t="shared" si="479"/>
        <v>0.02</v>
      </c>
      <c r="AP963" s="14">
        <f t="shared" si="480"/>
        <v>0</v>
      </c>
      <c r="AQ963" s="43">
        <f t="shared" si="484"/>
        <v>0.02</v>
      </c>
      <c r="AR963" s="27">
        <f t="shared" si="485"/>
        <v>0</v>
      </c>
      <c r="AS963" s="27">
        <f t="shared" si="486"/>
        <v>0</v>
      </c>
      <c r="AT963" s="44">
        <f t="shared" si="502"/>
        <v>5192.1719999999996</v>
      </c>
      <c r="AU963" s="30"/>
      <c r="AV963" s="30"/>
      <c r="AW963" s="30">
        <f t="shared" si="503"/>
        <v>31153.031999999996</v>
      </c>
      <c r="AX963" s="36">
        <f t="shared" si="481"/>
        <v>0</v>
      </c>
      <c r="AY963" s="36">
        <f t="shared" si="482"/>
        <v>0</v>
      </c>
      <c r="AZ963" s="36">
        <f t="shared" si="483"/>
        <v>25960.859999999997</v>
      </c>
    </row>
    <row r="964" spans="1:52" x14ac:dyDescent="0.25">
      <c r="A964" s="12" t="s">
        <v>837</v>
      </c>
      <c r="B964" s="12" t="s">
        <v>8</v>
      </c>
      <c r="C964" s="12"/>
      <c r="D964" s="2" t="s">
        <v>1040</v>
      </c>
      <c r="E964" s="2" t="s">
        <v>1041</v>
      </c>
      <c r="F964" s="2" t="s">
        <v>11</v>
      </c>
      <c r="G964" s="2" t="s">
        <v>12</v>
      </c>
      <c r="H964" s="2" t="s">
        <v>13</v>
      </c>
      <c r="I964" s="18">
        <v>4310</v>
      </c>
      <c r="J964" s="18">
        <v>602752.83000000007</v>
      </c>
      <c r="K964" s="18">
        <v>579570.03</v>
      </c>
      <c r="L964" s="18">
        <v>23182.800000000003</v>
      </c>
      <c r="M964" s="18"/>
      <c r="N964" s="18"/>
      <c r="O964" s="18"/>
      <c r="P964" s="18"/>
      <c r="Q964" s="18"/>
      <c r="R964" s="18"/>
      <c r="S964" s="18">
        <v>23182.800000000003</v>
      </c>
      <c r="T964" s="18"/>
      <c r="U964" s="18"/>
      <c r="V964" s="18"/>
      <c r="W964" s="18"/>
      <c r="X964" s="18"/>
      <c r="Y964" s="18"/>
      <c r="Z964" s="18"/>
      <c r="AA964" s="18"/>
      <c r="AB964" s="14">
        <f t="shared" si="466"/>
        <v>0</v>
      </c>
      <c r="AC964" s="14">
        <f t="shared" si="467"/>
        <v>0</v>
      </c>
      <c r="AD964" s="14">
        <f t="shared" si="468"/>
        <v>0</v>
      </c>
      <c r="AE964" s="14">
        <f t="shared" si="469"/>
        <v>0</v>
      </c>
      <c r="AF964" s="14">
        <f t="shared" si="470"/>
        <v>0</v>
      </c>
      <c r="AG964" s="14">
        <f t="shared" si="471"/>
        <v>0</v>
      </c>
      <c r="AH964" s="14">
        <f t="shared" si="472"/>
        <v>0.04</v>
      </c>
      <c r="AI964" s="14">
        <f t="shared" si="473"/>
        <v>0</v>
      </c>
      <c r="AJ964" s="14">
        <f t="shared" si="474"/>
        <v>0</v>
      </c>
      <c r="AK964" s="14">
        <f t="shared" si="475"/>
        <v>0</v>
      </c>
      <c r="AL964" s="14">
        <f t="shared" si="476"/>
        <v>0</v>
      </c>
      <c r="AM964" s="14">
        <f t="shared" si="477"/>
        <v>0</v>
      </c>
      <c r="AN964" s="14">
        <f t="shared" si="478"/>
        <v>0</v>
      </c>
      <c r="AO964" s="14">
        <f t="shared" si="479"/>
        <v>0</v>
      </c>
      <c r="AP964" s="14">
        <f t="shared" si="480"/>
        <v>0</v>
      </c>
      <c r="AQ964" s="43">
        <f t="shared" si="484"/>
        <v>0.04</v>
      </c>
      <c r="AR964" s="27">
        <f t="shared" si="485"/>
        <v>0</v>
      </c>
      <c r="AS964" s="46">
        <f>SUM(AH964:AM964)*(K964+AR964)</f>
        <v>23182.801200000002</v>
      </c>
      <c r="AT964" s="27">
        <f t="shared" si="489"/>
        <v>0</v>
      </c>
      <c r="AU964" s="30">
        <f>K964*$AU$2</f>
        <v>34774.201800000003</v>
      </c>
      <c r="AV964" s="30">
        <f>K964*$AV$2</f>
        <v>34774.201800000003</v>
      </c>
      <c r="AW964" s="30"/>
      <c r="AX964" s="36">
        <f t="shared" si="481"/>
        <v>34774.201800000003</v>
      </c>
      <c r="AY964" s="36">
        <f t="shared" si="482"/>
        <v>11591.400600000001</v>
      </c>
      <c r="AZ964" s="36">
        <f t="shared" si="483"/>
        <v>0</v>
      </c>
    </row>
    <row r="965" spans="1:52" x14ac:dyDescent="0.25">
      <c r="A965" s="12" t="s">
        <v>837</v>
      </c>
      <c r="B965" s="12" t="s">
        <v>8</v>
      </c>
      <c r="C965" s="12"/>
      <c r="D965" s="2" t="s">
        <v>1040</v>
      </c>
      <c r="E965" s="2" t="s">
        <v>1038</v>
      </c>
      <c r="F965" s="2" t="s">
        <v>16</v>
      </c>
      <c r="G965" s="2" t="s">
        <v>17</v>
      </c>
      <c r="H965" s="2" t="s">
        <v>13</v>
      </c>
      <c r="I965" s="18">
        <v>4488.1000000000004</v>
      </c>
      <c r="J965" s="18">
        <v>596554.63</v>
      </c>
      <c r="K965" s="18">
        <v>584857.48</v>
      </c>
      <c r="L965" s="18">
        <v>11697.150000000001</v>
      </c>
      <c r="M965" s="18"/>
      <c r="N965" s="18"/>
      <c r="O965" s="18"/>
      <c r="P965" s="18"/>
      <c r="Q965" s="18"/>
      <c r="R965" s="18"/>
      <c r="S965" s="18"/>
      <c r="T965" s="18"/>
      <c r="U965" s="18"/>
      <c r="V965" s="18"/>
      <c r="W965" s="18"/>
      <c r="X965" s="18"/>
      <c r="Y965" s="18"/>
      <c r="Z965" s="18">
        <v>11697.150000000001</v>
      </c>
      <c r="AA965" s="18"/>
      <c r="AB965" s="14">
        <f t="shared" ref="AB965:AB1028" si="504">IF(M965&gt;0,M$4,0)</f>
        <v>0</v>
      </c>
      <c r="AC965" s="14">
        <f t="shared" ref="AC965:AC1028" si="505">IF(N965&gt;0,N$4,0)</f>
        <v>0</v>
      </c>
      <c r="AD965" s="14">
        <f t="shared" ref="AD965:AD1028" si="506">IF(O965&gt;0,O$4,0)</f>
        <v>0</v>
      </c>
      <c r="AE965" s="14">
        <f t="shared" ref="AE965:AE1028" si="507">IF(P965&gt;0,P$4,0)</f>
        <v>0</v>
      </c>
      <c r="AF965" s="14">
        <f t="shared" ref="AF965:AF1028" si="508">IF(Q965&gt;0,Q$4,0)</f>
        <v>0</v>
      </c>
      <c r="AG965" s="14">
        <f t="shared" ref="AG965:AG1028" si="509">IF(R965&gt;0,R$4,0)</f>
        <v>0</v>
      </c>
      <c r="AH965" s="14">
        <f t="shared" ref="AH965:AH1028" si="510">IF(S965&gt;0,S$4,0)</f>
        <v>0</v>
      </c>
      <c r="AI965" s="14">
        <f t="shared" ref="AI965:AI1028" si="511">IF(T965&gt;0,T$4,0)</f>
        <v>0</v>
      </c>
      <c r="AJ965" s="14">
        <f t="shared" ref="AJ965:AJ1028" si="512">IF(U965&gt;0,U$4,0)</f>
        <v>0</v>
      </c>
      <c r="AK965" s="14">
        <f t="shared" ref="AK965:AK1028" si="513">IF(V965&gt;0,V$4,0)</f>
        <v>0</v>
      </c>
      <c r="AL965" s="14">
        <f t="shared" ref="AL965:AL1028" si="514">IF(W965&gt;0,W$4,0)</f>
        <v>0</v>
      </c>
      <c r="AM965" s="14">
        <f t="shared" ref="AM965:AM1028" si="515">IF(X965&gt;0,X$4,0)</f>
        <v>0</v>
      </c>
      <c r="AN965" s="14">
        <f t="shared" ref="AN965:AN1028" si="516">IF(Y965&gt;0,Y$4,0)</f>
        <v>0</v>
      </c>
      <c r="AO965" s="14">
        <f t="shared" ref="AO965:AO1028" si="517">IF(Z965&gt;0,Z$4,0)</f>
        <v>0.02</v>
      </c>
      <c r="AP965" s="14">
        <f t="shared" ref="AP965:AP1028" si="518">IF(AA965&gt;0,AA$4,0)</f>
        <v>0</v>
      </c>
      <c r="AQ965" s="43">
        <f t="shared" si="484"/>
        <v>0.02</v>
      </c>
      <c r="AR965" s="27">
        <f t="shared" si="485"/>
        <v>0</v>
      </c>
      <c r="AS965" s="27">
        <f t="shared" si="486"/>
        <v>0</v>
      </c>
      <c r="AT965" s="44">
        <f>(SUM(AN965:AP965))*(K965+AR965)</f>
        <v>11697.149600000001</v>
      </c>
      <c r="AU965" s="30"/>
      <c r="AV965" s="30"/>
      <c r="AW965" s="30">
        <f>K965*$AU$1</f>
        <v>70182.897599999997</v>
      </c>
      <c r="AX965" s="36">
        <f t="shared" ref="AX965:AX1028" si="519">AU965-AR965</f>
        <v>0</v>
      </c>
      <c r="AY965" s="36">
        <f t="shared" ref="AY965:AY1028" si="520">AV965-AS965</f>
        <v>0</v>
      </c>
      <c r="AZ965" s="36">
        <f t="shared" ref="AZ965:AZ1028" si="521">AW965-AT965</f>
        <v>58485.747999999992</v>
      </c>
    </row>
    <row r="966" spans="1:52" x14ac:dyDescent="0.25">
      <c r="A966" s="12" t="s">
        <v>837</v>
      </c>
      <c r="B966" s="12" t="s">
        <v>8</v>
      </c>
      <c r="C966" s="12"/>
      <c r="D966" s="2" t="s">
        <v>1040</v>
      </c>
      <c r="E966" s="2" t="s">
        <v>1042</v>
      </c>
      <c r="F966" s="2" t="s">
        <v>16</v>
      </c>
      <c r="G966" s="2" t="s">
        <v>17</v>
      </c>
      <c r="H966" s="2" t="s">
        <v>36</v>
      </c>
      <c r="I966" s="18">
        <v>1271.9099999999999</v>
      </c>
      <c r="J966" s="18">
        <v>197464.03</v>
      </c>
      <c r="K966" s="18">
        <v>175523.58000000002</v>
      </c>
      <c r="L966" s="18">
        <v>21940.45</v>
      </c>
      <c r="M966" s="18"/>
      <c r="N966" s="18">
        <v>21940.45</v>
      </c>
      <c r="O966" s="18"/>
      <c r="P966" s="18"/>
      <c r="Q966" s="18"/>
      <c r="R966" s="18"/>
      <c r="S966" s="18"/>
      <c r="T966" s="18"/>
      <c r="U966" s="18"/>
      <c r="V966" s="18"/>
      <c r="W966" s="18"/>
      <c r="X966" s="18"/>
      <c r="Y966" s="18"/>
      <c r="Z966" s="18"/>
      <c r="AA966" s="18"/>
      <c r="AB966" s="14">
        <f t="shared" si="504"/>
        <v>0</v>
      </c>
      <c r="AC966" s="14">
        <f t="shared" si="505"/>
        <v>0.125</v>
      </c>
      <c r="AD966" s="14">
        <f t="shared" si="506"/>
        <v>0</v>
      </c>
      <c r="AE966" s="14">
        <f t="shared" si="507"/>
        <v>0</v>
      </c>
      <c r="AF966" s="14">
        <f t="shared" si="508"/>
        <v>0</v>
      </c>
      <c r="AG966" s="14">
        <f t="shared" si="509"/>
        <v>0</v>
      </c>
      <c r="AH966" s="14">
        <f t="shared" si="510"/>
        <v>0</v>
      </c>
      <c r="AI966" s="14">
        <f t="shared" si="511"/>
        <v>0</v>
      </c>
      <c r="AJ966" s="14">
        <f t="shared" si="512"/>
        <v>0</v>
      </c>
      <c r="AK966" s="14">
        <f t="shared" si="513"/>
        <v>0</v>
      </c>
      <c r="AL966" s="14">
        <f t="shared" si="514"/>
        <v>0</v>
      </c>
      <c r="AM966" s="14">
        <f t="shared" si="515"/>
        <v>0</v>
      </c>
      <c r="AN966" s="14">
        <f t="shared" si="516"/>
        <v>0</v>
      </c>
      <c r="AO966" s="14">
        <f t="shared" si="517"/>
        <v>0</v>
      </c>
      <c r="AP966" s="14">
        <f t="shared" si="518"/>
        <v>0</v>
      </c>
      <c r="AQ966" s="43">
        <f t="shared" ref="AQ966:AQ1029" si="522">SUM(AB966:AP966)</f>
        <v>0.125</v>
      </c>
      <c r="AR966" s="27">
        <f t="shared" ref="AR966:AR1029" si="523">SUM(AB966:AG966)*K966</f>
        <v>21940.447500000002</v>
      </c>
      <c r="AS966" s="27">
        <f t="shared" ref="AS966:AS1029" si="524">SUM(AH966:AM966)*K966</f>
        <v>0</v>
      </c>
      <c r="AT966" s="27">
        <f t="shared" ref="AT966:AT1022" si="525">SUM(AN966:AP966)*K966</f>
        <v>0</v>
      </c>
      <c r="AU966" s="30">
        <f t="shared" ref="AU966:AU967" si="526">K966*$AU$2</f>
        <v>10531.4148</v>
      </c>
      <c r="AV966" s="30">
        <f t="shared" ref="AV966:AV967" si="527">K966*$AV$2</f>
        <v>10531.4148</v>
      </c>
      <c r="AW966" s="30"/>
      <c r="AX966" s="36">
        <f t="shared" si="519"/>
        <v>-11409.032700000002</v>
      </c>
      <c r="AY966" s="36">
        <f t="shared" si="520"/>
        <v>10531.4148</v>
      </c>
      <c r="AZ966" s="36">
        <f t="shared" si="521"/>
        <v>0</v>
      </c>
    </row>
    <row r="967" spans="1:52" x14ac:dyDescent="0.25">
      <c r="A967" s="12" t="s">
        <v>837</v>
      </c>
      <c r="B967" s="12" t="s">
        <v>8</v>
      </c>
      <c r="C967" s="12"/>
      <c r="D967" s="2" t="s">
        <v>1043</v>
      </c>
      <c r="E967" s="2" t="s">
        <v>1042</v>
      </c>
      <c r="F967" s="2" t="s">
        <v>16</v>
      </c>
      <c r="G967" s="2" t="s">
        <v>17</v>
      </c>
      <c r="H967" s="2" t="s">
        <v>36</v>
      </c>
      <c r="I967" s="18">
        <v>911.16</v>
      </c>
      <c r="J967" s="18">
        <v>150529.33000000002</v>
      </c>
      <c r="K967" s="18">
        <v>133803.85</v>
      </c>
      <c r="L967" s="18">
        <v>16725.48</v>
      </c>
      <c r="M967" s="18"/>
      <c r="N967" s="18">
        <v>16725.48</v>
      </c>
      <c r="O967" s="18"/>
      <c r="P967" s="18"/>
      <c r="Q967" s="18"/>
      <c r="R967" s="18"/>
      <c r="S967" s="18"/>
      <c r="T967" s="18"/>
      <c r="U967" s="18"/>
      <c r="V967" s="18"/>
      <c r="W967" s="18"/>
      <c r="X967" s="18"/>
      <c r="Y967" s="18"/>
      <c r="Z967" s="18"/>
      <c r="AA967" s="18"/>
      <c r="AB967" s="14">
        <f t="shared" si="504"/>
        <v>0</v>
      </c>
      <c r="AC967" s="14">
        <f t="shared" si="505"/>
        <v>0.125</v>
      </c>
      <c r="AD967" s="14">
        <f t="shared" si="506"/>
        <v>0</v>
      </c>
      <c r="AE967" s="14">
        <f t="shared" si="507"/>
        <v>0</v>
      </c>
      <c r="AF967" s="14">
        <f t="shared" si="508"/>
        <v>0</v>
      </c>
      <c r="AG967" s="14">
        <f t="shared" si="509"/>
        <v>0</v>
      </c>
      <c r="AH967" s="14">
        <f t="shared" si="510"/>
        <v>0</v>
      </c>
      <c r="AI967" s="14">
        <f t="shared" si="511"/>
        <v>0</v>
      </c>
      <c r="AJ967" s="14">
        <f t="shared" si="512"/>
        <v>0</v>
      </c>
      <c r="AK967" s="14">
        <f t="shared" si="513"/>
        <v>0</v>
      </c>
      <c r="AL967" s="14">
        <f t="shared" si="514"/>
        <v>0</v>
      </c>
      <c r="AM967" s="14">
        <f t="shared" si="515"/>
        <v>0</v>
      </c>
      <c r="AN967" s="14">
        <f t="shared" si="516"/>
        <v>0</v>
      </c>
      <c r="AO967" s="14">
        <f t="shared" si="517"/>
        <v>0</v>
      </c>
      <c r="AP967" s="14">
        <f t="shared" si="518"/>
        <v>0</v>
      </c>
      <c r="AQ967" s="43">
        <f t="shared" si="522"/>
        <v>0.125</v>
      </c>
      <c r="AR967" s="27">
        <f t="shared" si="523"/>
        <v>16725.481250000001</v>
      </c>
      <c r="AS967" s="27">
        <f t="shared" si="524"/>
        <v>0</v>
      </c>
      <c r="AT967" s="27">
        <f t="shared" si="525"/>
        <v>0</v>
      </c>
      <c r="AU967" s="30">
        <f t="shared" si="526"/>
        <v>8028.2309999999998</v>
      </c>
      <c r="AV967" s="30">
        <f t="shared" si="527"/>
        <v>8028.2309999999998</v>
      </c>
      <c r="AW967" s="30"/>
      <c r="AX967" s="36">
        <f t="shared" si="519"/>
        <v>-8697.250250000001</v>
      </c>
      <c r="AY967" s="36">
        <f t="shared" si="520"/>
        <v>8028.2309999999998</v>
      </c>
      <c r="AZ967" s="36">
        <f t="shared" si="521"/>
        <v>0</v>
      </c>
    </row>
    <row r="968" spans="1:52" x14ac:dyDescent="0.25">
      <c r="A968" s="12" t="s">
        <v>837</v>
      </c>
      <c r="B968" s="12" t="s">
        <v>8</v>
      </c>
      <c r="C968" s="5" t="s">
        <v>1358</v>
      </c>
      <c r="D968" s="2" t="s">
        <v>1044</v>
      </c>
      <c r="E968" s="2" t="s">
        <v>505</v>
      </c>
      <c r="F968" s="2" t="s">
        <v>16</v>
      </c>
      <c r="G968" s="2" t="s">
        <v>17</v>
      </c>
      <c r="H968" s="2" t="s">
        <v>13</v>
      </c>
      <c r="I968" s="18">
        <v>4500</v>
      </c>
      <c r="J968" s="18">
        <v>4544.1000000000004</v>
      </c>
      <c r="K968" s="18">
        <v>3960</v>
      </c>
      <c r="L968" s="18">
        <v>584.1</v>
      </c>
      <c r="M968" s="18"/>
      <c r="N968" s="18">
        <v>495</v>
      </c>
      <c r="O968" s="18"/>
      <c r="P968" s="18"/>
      <c r="Q968" s="18"/>
      <c r="R968" s="18"/>
      <c r="S968" s="18"/>
      <c r="T968" s="18"/>
      <c r="U968" s="18"/>
      <c r="V968" s="18"/>
      <c r="W968" s="18"/>
      <c r="X968" s="18"/>
      <c r="Y968" s="18"/>
      <c r="Z968" s="18">
        <v>89.1</v>
      </c>
      <c r="AA968" s="18"/>
      <c r="AB968" s="14">
        <f t="shared" si="504"/>
        <v>0</v>
      </c>
      <c r="AC968" s="14">
        <f t="shared" si="505"/>
        <v>0.125</v>
      </c>
      <c r="AD968" s="14">
        <f t="shared" si="506"/>
        <v>0</v>
      </c>
      <c r="AE968" s="14">
        <f t="shared" si="507"/>
        <v>0</v>
      </c>
      <c r="AF968" s="14">
        <f t="shared" si="508"/>
        <v>0</v>
      </c>
      <c r="AG968" s="14">
        <f t="shared" si="509"/>
        <v>0</v>
      </c>
      <c r="AH968" s="14">
        <f t="shared" si="510"/>
        <v>0</v>
      </c>
      <c r="AI968" s="14">
        <f t="shared" si="511"/>
        <v>0</v>
      </c>
      <c r="AJ968" s="14">
        <f t="shared" si="512"/>
        <v>0</v>
      </c>
      <c r="AK968" s="14">
        <f t="shared" si="513"/>
        <v>0</v>
      </c>
      <c r="AL968" s="14">
        <f t="shared" si="514"/>
        <v>0</v>
      </c>
      <c r="AM968" s="14">
        <f t="shared" si="515"/>
        <v>0</v>
      </c>
      <c r="AN968" s="14">
        <f t="shared" si="516"/>
        <v>0</v>
      </c>
      <c r="AO968" s="14">
        <f t="shared" si="517"/>
        <v>0.02</v>
      </c>
      <c r="AP968" s="14">
        <f t="shared" si="518"/>
        <v>0</v>
      </c>
      <c r="AQ968" s="43">
        <f t="shared" si="522"/>
        <v>0.14499999999999999</v>
      </c>
      <c r="AR968" s="27">
        <f t="shared" si="523"/>
        <v>495</v>
      </c>
      <c r="AS968" s="27">
        <f t="shared" si="524"/>
        <v>0</v>
      </c>
      <c r="AT968" s="44">
        <f t="shared" ref="AT968:AT980" si="528">(SUM(AN968:AP968))*(K968+AR968)</f>
        <v>89.100000000000009</v>
      </c>
      <c r="AU968" s="30"/>
      <c r="AV968" s="30"/>
      <c r="AW968" s="30">
        <f t="shared" ref="AW968:AW980" si="529">K968*$AU$1</f>
        <v>475.2</v>
      </c>
      <c r="AX968" s="36">
        <f t="shared" si="519"/>
        <v>-495</v>
      </c>
      <c r="AY968" s="36">
        <f t="shared" si="520"/>
        <v>0</v>
      </c>
      <c r="AZ968" s="36">
        <f t="shared" si="521"/>
        <v>386.09999999999997</v>
      </c>
    </row>
    <row r="969" spans="1:52" x14ac:dyDescent="0.25">
      <c r="A969" s="12" t="s">
        <v>837</v>
      </c>
      <c r="B969" s="12" t="s">
        <v>8</v>
      </c>
      <c r="C969" s="5" t="s">
        <v>1358</v>
      </c>
      <c r="D969" s="2" t="s">
        <v>1045</v>
      </c>
      <c r="E969" s="2" t="s">
        <v>506</v>
      </c>
      <c r="F969" s="2" t="s">
        <v>16</v>
      </c>
      <c r="G969" s="2" t="s">
        <v>17</v>
      </c>
      <c r="H969" s="2" t="s">
        <v>13</v>
      </c>
      <c r="I969" s="18">
        <v>1313500</v>
      </c>
      <c r="J969" s="18">
        <v>979706.11999999988</v>
      </c>
      <c r="K969" s="18">
        <v>853774.38</v>
      </c>
      <c r="L969" s="18">
        <v>125931.74</v>
      </c>
      <c r="M969" s="18"/>
      <c r="N969" s="18">
        <v>106721.82000000002</v>
      </c>
      <c r="O969" s="18"/>
      <c r="P969" s="18"/>
      <c r="Q969" s="18"/>
      <c r="R969" s="18"/>
      <c r="S969" s="18"/>
      <c r="T969" s="18"/>
      <c r="U969" s="18"/>
      <c r="V969" s="18"/>
      <c r="W969" s="18"/>
      <c r="X969" s="18"/>
      <c r="Y969" s="18"/>
      <c r="Z969" s="18">
        <v>19209.920000000002</v>
      </c>
      <c r="AA969" s="18"/>
      <c r="AB969" s="14">
        <f t="shared" si="504"/>
        <v>0</v>
      </c>
      <c r="AC969" s="14">
        <f t="shared" si="505"/>
        <v>0.125</v>
      </c>
      <c r="AD969" s="14">
        <f t="shared" si="506"/>
        <v>0</v>
      </c>
      <c r="AE969" s="14">
        <f t="shared" si="507"/>
        <v>0</v>
      </c>
      <c r="AF969" s="14">
        <f t="shared" si="508"/>
        <v>0</v>
      </c>
      <c r="AG969" s="14">
        <f t="shared" si="509"/>
        <v>0</v>
      </c>
      <c r="AH969" s="14">
        <f t="shared" si="510"/>
        <v>0</v>
      </c>
      <c r="AI969" s="14">
        <f t="shared" si="511"/>
        <v>0</v>
      </c>
      <c r="AJ969" s="14">
        <f t="shared" si="512"/>
        <v>0</v>
      </c>
      <c r="AK969" s="14">
        <f t="shared" si="513"/>
        <v>0</v>
      </c>
      <c r="AL969" s="14">
        <f t="shared" si="514"/>
        <v>0</v>
      </c>
      <c r="AM969" s="14">
        <f t="shared" si="515"/>
        <v>0</v>
      </c>
      <c r="AN969" s="14">
        <f t="shared" si="516"/>
        <v>0</v>
      </c>
      <c r="AO969" s="14">
        <f t="shared" si="517"/>
        <v>0.02</v>
      </c>
      <c r="AP969" s="14">
        <f t="shared" si="518"/>
        <v>0</v>
      </c>
      <c r="AQ969" s="43">
        <f t="shared" si="522"/>
        <v>0.14499999999999999</v>
      </c>
      <c r="AR969" s="27">
        <f t="shared" si="523"/>
        <v>106721.7975</v>
      </c>
      <c r="AS969" s="27">
        <f t="shared" si="524"/>
        <v>0</v>
      </c>
      <c r="AT969" s="44">
        <f t="shared" si="528"/>
        <v>19209.92355</v>
      </c>
      <c r="AU969" s="30"/>
      <c r="AV969" s="30"/>
      <c r="AW969" s="30">
        <f t="shared" si="529"/>
        <v>102452.9256</v>
      </c>
      <c r="AX969" s="36">
        <f t="shared" si="519"/>
        <v>-106721.7975</v>
      </c>
      <c r="AY969" s="36">
        <f t="shared" si="520"/>
        <v>0</v>
      </c>
      <c r="AZ969" s="36">
        <f t="shared" si="521"/>
        <v>83243.00205000001</v>
      </c>
    </row>
    <row r="970" spans="1:52" x14ac:dyDescent="0.25">
      <c r="A970" s="12" t="s">
        <v>837</v>
      </c>
      <c r="B970" s="12" t="s">
        <v>8</v>
      </c>
      <c r="C970" s="5" t="s">
        <v>1358</v>
      </c>
      <c r="D970" s="2" t="s">
        <v>1046</v>
      </c>
      <c r="E970" s="2" t="s">
        <v>505</v>
      </c>
      <c r="F970" s="2" t="s">
        <v>16</v>
      </c>
      <c r="G970" s="2" t="s">
        <v>17</v>
      </c>
      <c r="H970" s="2" t="s">
        <v>13</v>
      </c>
      <c r="I970" s="18">
        <v>318800</v>
      </c>
      <c r="J970" s="18">
        <v>216265.01</v>
      </c>
      <c r="K970" s="18">
        <v>188466.22</v>
      </c>
      <c r="L970" s="18">
        <v>27798.79</v>
      </c>
      <c r="M970" s="18"/>
      <c r="N970" s="18">
        <v>23558.290000000005</v>
      </c>
      <c r="O970" s="18"/>
      <c r="P970" s="18"/>
      <c r="Q970" s="18"/>
      <c r="R970" s="18"/>
      <c r="S970" s="18"/>
      <c r="T970" s="18"/>
      <c r="U970" s="18"/>
      <c r="V970" s="18"/>
      <c r="W970" s="18"/>
      <c r="X970" s="18"/>
      <c r="Y970" s="18"/>
      <c r="Z970" s="18">
        <v>4240.5</v>
      </c>
      <c r="AA970" s="18"/>
      <c r="AB970" s="14">
        <f t="shared" si="504"/>
        <v>0</v>
      </c>
      <c r="AC970" s="14">
        <f t="shared" si="505"/>
        <v>0.125</v>
      </c>
      <c r="AD970" s="14">
        <f t="shared" si="506"/>
        <v>0</v>
      </c>
      <c r="AE970" s="14">
        <f t="shared" si="507"/>
        <v>0</v>
      </c>
      <c r="AF970" s="14">
        <f t="shared" si="508"/>
        <v>0</v>
      </c>
      <c r="AG970" s="14">
        <f t="shared" si="509"/>
        <v>0</v>
      </c>
      <c r="AH970" s="14">
        <f t="shared" si="510"/>
        <v>0</v>
      </c>
      <c r="AI970" s="14">
        <f t="shared" si="511"/>
        <v>0</v>
      </c>
      <c r="AJ970" s="14">
        <f t="shared" si="512"/>
        <v>0</v>
      </c>
      <c r="AK970" s="14">
        <f t="shared" si="513"/>
        <v>0</v>
      </c>
      <c r="AL970" s="14">
        <f t="shared" si="514"/>
        <v>0</v>
      </c>
      <c r="AM970" s="14">
        <f t="shared" si="515"/>
        <v>0</v>
      </c>
      <c r="AN970" s="14">
        <f t="shared" si="516"/>
        <v>0</v>
      </c>
      <c r="AO970" s="14">
        <f t="shared" si="517"/>
        <v>0.02</v>
      </c>
      <c r="AP970" s="14">
        <f t="shared" si="518"/>
        <v>0</v>
      </c>
      <c r="AQ970" s="43">
        <f t="shared" si="522"/>
        <v>0.14499999999999999</v>
      </c>
      <c r="AR970" s="27">
        <f t="shared" si="523"/>
        <v>23558.2775</v>
      </c>
      <c r="AS970" s="27">
        <f t="shared" si="524"/>
        <v>0</v>
      </c>
      <c r="AT970" s="44">
        <f t="shared" si="528"/>
        <v>4240.4899500000001</v>
      </c>
      <c r="AU970" s="30"/>
      <c r="AV970" s="30"/>
      <c r="AW970" s="30">
        <f t="shared" si="529"/>
        <v>22615.946400000001</v>
      </c>
      <c r="AX970" s="36">
        <f t="shared" si="519"/>
        <v>-23558.2775</v>
      </c>
      <c r="AY970" s="36">
        <f t="shared" si="520"/>
        <v>0</v>
      </c>
      <c r="AZ970" s="36">
        <f t="shared" si="521"/>
        <v>18375.456450000001</v>
      </c>
    </row>
    <row r="971" spans="1:52" x14ac:dyDescent="0.25">
      <c r="A971" s="12" t="s">
        <v>837</v>
      </c>
      <c r="B971" s="12" t="s">
        <v>8</v>
      </c>
      <c r="C971" s="5" t="s">
        <v>1358</v>
      </c>
      <c r="D971" s="2" t="s">
        <v>1047</v>
      </c>
      <c r="E971" s="2" t="s">
        <v>505</v>
      </c>
      <c r="F971" s="2" t="s">
        <v>16</v>
      </c>
      <c r="G971" s="2" t="s">
        <v>17</v>
      </c>
      <c r="H971" s="2" t="s">
        <v>13</v>
      </c>
      <c r="I971" s="18">
        <v>740900</v>
      </c>
      <c r="J971" s="18">
        <v>636273.89</v>
      </c>
      <c r="K971" s="18">
        <v>554487.01</v>
      </c>
      <c r="L971" s="18">
        <v>81786.87999999999</v>
      </c>
      <c r="M971" s="18"/>
      <c r="N971" s="18">
        <v>69310.889999999985</v>
      </c>
      <c r="O971" s="18"/>
      <c r="P971" s="18"/>
      <c r="Q971" s="18"/>
      <c r="R971" s="18"/>
      <c r="S971" s="18"/>
      <c r="T971" s="18"/>
      <c r="U971" s="18"/>
      <c r="V971" s="18"/>
      <c r="W971" s="18"/>
      <c r="X971" s="18"/>
      <c r="Y971" s="18"/>
      <c r="Z971" s="18">
        <v>12475.990000000002</v>
      </c>
      <c r="AA971" s="18"/>
      <c r="AB971" s="14">
        <f t="shared" si="504"/>
        <v>0</v>
      </c>
      <c r="AC971" s="14">
        <f t="shared" si="505"/>
        <v>0.125</v>
      </c>
      <c r="AD971" s="14">
        <f t="shared" si="506"/>
        <v>0</v>
      </c>
      <c r="AE971" s="14">
        <f t="shared" si="507"/>
        <v>0</v>
      </c>
      <c r="AF971" s="14">
        <f t="shared" si="508"/>
        <v>0</v>
      </c>
      <c r="AG971" s="14">
        <f t="shared" si="509"/>
        <v>0</v>
      </c>
      <c r="AH971" s="14">
        <f t="shared" si="510"/>
        <v>0</v>
      </c>
      <c r="AI971" s="14">
        <f t="shared" si="511"/>
        <v>0</v>
      </c>
      <c r="AJ971" s="14">
        <f t="shared" si="512"/>
        <v>0</v>
      </c>
      <c r="AK971" s="14">
        <f t="shared" si="513"/>
        <v>0</v>
      </c>
      <c r="AL971" s="14">
        <f t="shared" si="514"/>
        <v>0</v>
      </c>
      <c r="AM971" s="14">
        <f t="shared" si="515"/>
        <v>0</v>
      </c>
      <c r="AN971" s="14">
        <f t="shared" si="516"/>
        <v>0</v>
      </c>
      <c r="AO971" s="14">
        <f t="shared" si="517"/>
        <v>0.02</v>
      </c>
      <c r="AP971" s="14">
        <f t="shared" si="518"/>
        <v>0</v>
      </c>
      <c r="AQ971" s="43">
        <f t="shared" si="522"/>
        <v>0.14499999999999999</v>
      </c>
      <c r="AR971" s="27">
        <f t="shared" si="523"/>
        <v>69310.876250000001</v>
      </c>
      <c r="AS971" s="27">
        <f t="shared" si="524"/>
        <v>0</v>
      </c>
      <c r="AT971" s="44">
        <f t="shared" si="528"/>
        <v>12475.957725</v>
      </c>
      <c r="AU971" s="30"/>
      <c r="AV971" s="30"/>
      <c r="AW971" s="30">
        <f t="shared" si="529"/>
        <v>66538.441200000001</v>
      </c>
      <c r="AX971" s="36">
        <f t="shared" si="519"/>
        <v>-69310.876250000001</v>
      </c>
      <c r="AY971" s="36">
        <f t="shared" si="520"/>
        <v>0</v>
      </c>
      <c r="AZ971" s="36">
        <f t="shared" si="521"/>
        <v>54062.483475000001</v>
      </c>
    </row>
    <row r="972" spans="1:52" x14ac:dyDescent="0.25">
      <c r="A972" s="12" t="s">
        <v>837</v>
      </c>
      <c r="B972" s="12" t="s">
        <v>8</v>
      </c>
      <c r="C972" s="5" t="s">
        <v>1358</v>
      </c>
      <c r="D972" s="2" t="s">
        <v>1047</v>
      </c>
      <c r="E972" s="2" t="s">
        <v>506</v>
      </c>
      <c r="F972" s="2" t="s">
        <v>16</v>
      </c>
      <c r="G972" s="2" t="s">
        <v>17</v>
      </c>
      <c r="H972" s="2" t="s">
        <v>13</v>
      </c>
      <c r="I972" s="18">
        <v>20000</v>
      </c>
      <c r="J972" s="18">
        <v>15606</v>
      </c>
      <c r="K972" s="18">
        <v>13600</v>
      </c>
      <c r="L972" s="18">
        <v>2006</v>
      </c>
      <c r="M972" s="18"/>
      <c r="N972" s="18">
        <v>1700</v>
      </c>
      <c r="O972" s="18"/>
      <c r="P972" s="18"/>
      <c r="Q972" s="18"/>
      <c r="R972" s="18"/>
      <c r="S972" s="18"/>
      <c r="T972" s="18"/>
      <c r="U972" s="18"/>
      <c r="V972" s="18"/>
      <c r="W972" s="18"/>
      <c r="X972" s="18"/>
      <c r="Y972" s="18"/>
      <c r="Z972" s="18">
        <v>306</v>
      </c>
      <c r="AA972" s="18"/>
      <c r="AB972" s="14">
        <f t="shared" si="504"/>
        <v>0</v>
      </c>
      <c r="AC972" s="14">
        <f t="shared" si="505"/>
        <v>0.125</v>
      </c>
      <c r="AD972" s="14">
        <f t="shared" si="506"/>
        <v>0</v>
      </c>
      <c r="AE972" s="14">
        <f t="shared" si="507"/>
        <v>0</v>
      </c>
      <c r="AF972" s="14">
        <f t="shared" si="508"/>
        <v>0</v>
      </c>
      <c r="AG972" s="14">
        <f t="shared" si="509"/>
        <v>0</v>
      </c>
      <c r="AH972" s="14">
        <f t="shared" si="510"/>
        <v>0</v>
      </c>
      <c r="AI972" s="14">
        <f t="shared" si="511"/>
        <v>0</v>
      </c>
      <c r="AJ972" s="14">
        <f t="shared" si="512"/>
        <v>0</v>
      </c>
      <c r="AK972" s="14">
        <f t="shared" si="513"/>
        <v>0</v>
      </c>
      <c r="AL972" s="14">
        <f t="shared" si="514"/>
        <v>0</v>
      </c>
      <c r="AM972" s="14">
        <f t="shared" si="515"/>
        <v>0</v>
      </c>
      <c r="AN972" s="14">
        <f t="shared" si="516"/>
        <v>0</v>
      </c>
      <c r="AO972" s="14">
        <f t="shared" si="517"/>
        <v>0.02</v>
      </c>
      <c r="AP972" s="14">
        <f t="shared" si="518"/>
        <v>0</v>
      </c>
      <c r="AQ972" s="43">
        <f t="shared" si="522"/>
        <v>0.14499999999999999</v>
      </c>
      <c r="AR972" s="27">
        <f t="shared" si="523"/>
        <v>1700</v>
      </c>
      <c r="AS972" s="27">
        <f t="shared" si="524"/>
        <v>0</v>
      </c>
      <c r="AT972" s="44">
        <f t="shared" si="528"/>
        <v>306</v>
      </c>
      <c r="AU972" s="30"/>
      <c r="AV972" s="30"/>
      <c r="AW972" s="30">
        <f t="shared" si="529"/>
        <v>1632</v>
      </c>
      <c r="AX972" s="36">
        <f t="shared" si="519"/>
        <v>-1700</v>
      </c>
      <c r="AY972" s="36">
        <f t="shared" si="520"/>
        <v>0</v>
      </c>
      <c r="AZ972" s="36">
        <f t="shared" si="521"/>
        <v>1326</v>
      </c>
    </row>
    <row r="973" spans="1:52" x14ac:dyDescent="0.25">
      <c r="A973" s="12" t="s">
        <v>837</v>
      </c>
      <c r="B973" s="12" t="s">
        <v>8</v>
      </c>
      <c r="C973" s="5" t="s">
        <v>1358</v>
      </c>
      <c r="D973" s="2" t="s">
        <v>1048</v>
      </c>
      <c r="E973" s="2" t="s">
        <v>505</v>
      </c>
      <c r="F973" s="2" t="s">
        <v>16</v>
      </c>
      <c r="G973" s="2" t="s">
        <v>17</v>
      </c>
      <c r="H973" s="2" t="s">
        <v>13</v>
      </c>
      <c r="I973" s="18">
        <v>220500</v>
      </c>
      <c r="J973" s="18">
        <v>146546.22</v>
      </c>
      <c r="K973" s="18">
        <v>127709.12</v>
      </c>
      <c r="L973" s="18">
        <v>18837.099999999999</v>
      </c>
      <c r="M973" s="18"/>
      <c r="N973" s="18">
        <v>15963.64</v>
      </c>
      <c r="O973" s="18"/>
      <c r="P973" s="18"/>
      <c r="Q973" s="18"/>
      <c r="R973" s="18"/>
      <c r="S973" s="18"/>
      <c r="T973" s="18"/>
      <c r="U973" s="18"/>
      <c r="V973" s="18"/>
      <c r="W973" s="18"/>
      <c r="X973" s="18"/>
      <c r="Y973" s="18"/>
      <c r="Z973" s="18">
        <v>2873.46</v>
      </c>
      <c r="AA973" s="18"/>
      <c r="AB973" s="14">
        <f t="shared" si="504"/>
        <v>0</v>
      </c>
      <c r="AC973" s="14">
        <f t="shared" si="505"/>
        <v>0.125</v>
      </c>
      <c r="AD973" s="14">
        <f t="shared" si="506"/>
        <v>0</v>
      </c>
      <c r="AE973" s="14">
        <f t="shared" si="507"/>
        <v>0</v>
      </c>
      <c r="AF973" s="14">
        <f t="shared" si="508"/>
        <v>0</v>
      </c>
      <c r="AG973" s="14">
        <f t="shared" si="509"/>
        <v>0</v>
      </c>
      <c r="AH973" s="14">
        <f t="shared" si="510"/>
        <v>0</v>
      </c>
      <c r="AI973" s="14">
        <f t="shared" si="511"/>
        <v>0</v>
      </c>
      <c r="AJ973" s="14">
        <f t="shared" si="512"/>
        <v>0</v>
      </c>
      <c r="AK973" s="14">
        <f t="shared" si="513"/>
        <v>0</v>
      </c>
      <c r="AL973" s="14">
        <f t="shared" si="514"/>
        <v>0</v>
      </c>
      <c r="AM973" s="14">
        <f t="shared" si="515"/>
        <v>0</v>
      </c>
      <c r="AN973" s="14">
        <f t="shared" si="516"/>
        <v>0</v>
      </c>
      <c r="AO973" s="14">
        <f t="shared" si="517"/>
        <v>0.02</v>
      </c>
      <c r="AP973" s="14">
        <f t="shared" si="518"/>
        <v>0</v>
      </c>
      <c r="AQ973" s="43">
        <f t="shared" si="522"/>
        <v>0.14499999999999999</v>
      </c>
      <c r="AR973" s="27">
        <f t="shared" si="523"/>
        <v>15963.64</v>
      </c>
      <c r="AS973" s="27">
        <f t="shared" si="524"/>
        <v>0</v>
      </c>
      <c r="AT973" s="44">
        <f t="shared" si="528"/>
        <v>2873.4552000000003</v>
      </c>
      <c r="AU973" s="30"/>
      <c r="AV973" s="30"/>
      <c r="AW973" s="30">
        <f t="shared" si="529"/>
        <v>15325.094399999998</v>
      </c>
      <c r="AX973" s="36">
        <f t="shared" si="519"/>
        <v>-15963.64</v>
      </c>
      <c r="AY973" s="36">
        <f t="shared" si="520"/>
        <v>0</v>
      </c>
      <c r="AZ973" s="36">
        <f t="shared" si="521"/>
        <v>12451.639199999998</v>
      </c>
    </row>
    <row r="974" spans="1:52" x14ac:dyDescent="0.25">
      <c r="A974" s="12" t="s">
        <v>837</v>
      </c>
      <c r="B974" s="12" t="s">
        <v>8</v>
      </c>
      <c r="C974" s="5" t="s">
        <v>1358</v>
      </c>
      <c r="D974" s="2" t="s">
        <v>1049</v>
      </c>
      <c r="E974" s="2" t="s">
        <v>505</v>
      </c>
      <c r="F974" s="2" t="s">
        <v>16</v>
      </c>
      <c r="G974" s="2" t="s">
        <v>17</v>
      </c>
      <c r="H974" s="2" t="s">
        <v>13</v>
      </c>
      <c r="I974" s="18">
        <v>10500</v>
      </c>
      <c r="J974" s="18">
        <v>11566.8</v>
      </c>
      <c r="K974" s="18">
        <v>10080</v>
      </c>
      <c r="L974" s="18">
        <v>1486.8</v>
      </c>
      <c r="M974" s="18"/>
      <c r="N974" s="18">
        <v>1260</v>
      </c>
      <c r="O974" s="18"/>
      <c r="P974" s="18"/>
      <c r="Q974" s="18"/>
      <c r="R974" s="18"/>
      <c r="S974" s="18"/>
      <c r="T974" s="18"/>
      <c r="U974" s="18"/>
      <c r="V974" s="18"/>
      <c r="W974" s="18"/>
      <c r="X974" s="18"/>
      <c r="Y974" s="18"/>
      <c r="Z974" s="18">
        <v>226.8</v>
      </c>
      <c r="AA974" s="18"/>
      <c r="AB974" s="14">
        <f t="shared" si="504"/>
        <v>0</v>
      </c>
      <c r="AC974" s="14">
        <f t="shared" si="505"/>
        <v>0.125</v>
      </c>
      <c r="AD974" s="14">
        <f t="shared" si="506"/>
        <v>0</v>
      </c>
      <c r="AE974" s="14">
        <f t="shared" si="507"/>
        <v>0</v>
      </c>
      <c r="AF974" s="14">
        <f t="shared" si="508"/>
        <v>0</v>
      </c>
      <c r="AG974" s="14">
        <f t="shared" si="509"/>
        <v>0</v>
      </c>
      <c r="AH974" s="14">
        <f t="shared" si="510"/>
        <v>0</v>
      </c>
      <c r="AI974" s="14">
        <f t="shared" si="511"/>
        <v>0</v>
      </c>
      <c r="AJ974" s="14">
        <f t="shared" si="512"/>
        <v>0</v>
      </c>
      <c r="AK974" s="14">
        <f t="shared" si="513"/>
        <v>0</v>
      </c>
      <c r="AL974" s="14">
        <f t="shared" si="514"/>
        <v>0</v>
      </c>
      <c r="AM974" s="14">
        <f t="shared" si="515"/>
        <v>0</v>
      </c>
      <c r="AN974" s="14">
        <f t="shared" si="516"/>
        <v>0</v>
      </c>
      <c r="AO974" s="14">
        <f t="shared" si="517"/>
        <v>0.02</v>
      </c>
      <c r="AP974" s="14">
        <f t="shared" si="518"/>
        <v>0</v>
      </c>
      <c r="AQ974" s="43">
        <f t="shared" si="522"/>
        <v>0.14499999999999999</v>
      </c>
      <c r="AR974" s="27">
        <f t="shared" si="523"/>
        <v>1260</v>
      </c>
      <c r="AS974" s="27">
        <f t="shared" si="524"/>
        <v>0</v>
      </c>
      <c r="AT974" s="44">
        <f t="shared" si="528"/>
        <v>226.8</v>
      </c>
      <c r="AU974" s="30"/>
      <c r="AV974" s="30"/>
      <c r="AW974" s="30">
        <f t="shared" si="529"/>
        <v>1209.5999999999999</v>
      </c>
      <c r="AX974" s="36">
        <f t="shared" si="519"/>
        <v>-1260</v>
      </c>
      <c r="AY974" s="36">
        <f t="shared" si="520"/>
        <v>0</v>
      </c>
      <c r="AZ974" s="36">
        <f t="shared" si="521"/>
        <v>982.8</v>
      </c>
    </row>
    <row r="975" spans="1:52" x14ac:dyDescent="0.25">
      <c r="A975" s="12" t="s">
        <v>837</v>
      </c>
      <c r="B975" s="12" t="s">
        <v>8</v>
      </c>
      <c r="C975" s="5" t="s">
        <v>1358</v>
      </c>
      <c r="D975" s="2" t="s">
        <v>1050</v>
      </c>
      <c r="E975" s="2" t="s">
        <v>505</v>
      </c>
      <c r="F975" s="2" t="s">
        <v>16</v>
      </c>
      <c r="G975" s="2" t="s">
        <v>17</v>
      </c>
      <c r="H975" s="2" t="s">
        <v>13</v>
      </c>
      <c r="I975" s="18">
        <v>41300</v>
      </c>
      <c r="J975" s="18">
        <v>29382.55</v>
      </c>
      <c r="K975" s="18">
        <v>25605.71</v>
      </c>
      <c r="L975" s="18">
        <v>3776.84</v>
      </c>
      <c r="M975" s="18"/>
      <c r="N975" s="18">
        <v>3200.71</v>
      </c>
      <c r="O975" s="18"/>
      <c r="P975" s="18"/>
      <c r="Q975" s="18"/>
      <c r="R975" s="18"/>
      <c r="S975" s="18"/>
      <c r="T975" s="18"/>
      <c r="U975" s="18"/>
      <c r="V975" s="18"/>
      <c r="W975" s="18"/>
      <c r="X975" s="18"/>
      <c r="Y975" s="18"/>
      <c r="Z975" s="18">
        <v>576.12999999999988</v>
      </c>
      <c r="AA975" s="18"/>
      <c r="AB975" s="14">
        <f t="shared" si="504"/>
        <v>0</v>
      </c>
      <c r="AC975" s="14">
        <f t="shared" si="505"/>
        <v>0.125</v>
      </c>
      <c r="AD975" s="14">
        <f t="shared" si="506"/>
        <v>0</v>
      </c>
      <c r="AE975" s="14">
        <f t="shared" si="507"/>
        <v>0</v>
      </c>
      <c r="AF975" s="14">
        <f t="shared" si="508"/>
        <v>0</v>
      </c>
      <c r="AG975" s="14">
        <f t="shared" si="509"/>
        <v>0</v>
      </c>
      <c r="AH975" s="14">
        <f t="shared" si="510"/>
        <v>0</v>
      </c>
      <c r="AI975" s="14">
        <f t="shared" si="511"/>
        <v>0</v>
      </c>
      <c r="AJ975" s="14">
        <f t="shared" si="512"/>
        <v>0</v>
      </c>
      <c r="AK975" s="14">
        <f t="shared" si="513"/>
        <v>0</v>
      </c>
      <c r="AL975" s="14">
        <f t="shared" si="514"/>
        <v>0</v>
      </c>
      <c r="AM975" s="14">
        <f t="shared" si="515"/>
        <v>0</v>
      </c>
      <c r="AN975" s="14">
        <f t="shared" si="516"/>
        <v>0</v>
      </c>
      <c r="AO975" s="14">
        <f t="shared" si="517"/>
        <v>0.02</v>
      </c>
      <c r="AP975" s="14">
        <f t="shared" si="518"/>
        <v>0</v>
      </c>
      <c r="AQ975" s="43">
        <f t="shared" si="522"/>
        <v>0.14499999999999999</v>
      </c>
      <c r="AR975" s="27">
        <f t="shared" si="523"/>
        <v>3200.7137499999999</v>
      </c>
      <c r="AS975" s="27">
        <f t="shared" si="524"/>
        <v>0</v>
      </c>
      <c r="AT975" s="44">
        <f t="shared" si="528"/>
        <v>576.12847499999998</v>
      </c>
      <c r="AU975" s="30"/>
      <c r="AV975" s="30"/>
      <c r="AW975" s="30">
        <f t="shared" si="529"/>
        <v>3072.6851999999999</v>
      </c>
      <c r="AX975" s="36">
        <f t="shared" si="519"/>
        <v>-3200.7137499999999</v>
      </c>
      <c r="AY975" s="36">
        <f t="shared" si="520"/>
        <v>0</v>
      </c>
      <c r="AZ975" s="36">
        <f t="shared" si="521"/>
        <v>2496.5567249999999</v>
      </c>
    </row>
    <row r="976" spans="1:52" x14ac:dyDescent="0.25">
      <c r="A976" s="12" t="s">
        <v>837</v>
      </c>
      <c r="B976" s="12" t="s">
        <v>8</v>
      </c>
      <c r="C976" s="5" t="s">
        <v>1358</v>
      </c>
      <c r="D976" s="2" t="s">
        <v>1050</v>
      </c>
      <c r="E976" s="2" t="s">
        <v>506</v>
      </c>
      <c r="F976" s="2" t="s">
        <v>16</v>
      </c>
      <c r="G976" s="2" t="s">
        <v>17</v>
      </c>
      <c r="H976" s="2" t="s">
        <v>13</v>
      </c>
      <c r="I976" s="18">
        <v>11500</v>
      </c>
      <c r="J976" s="18">
        <v>11216.82</v>
      </c>
      <c r="K976" s="18">
        <v>9775</v>
      </c>
      <c r="L976" s="18">
        <v>1441.82</v>
      </c>
      <c r="M976" s="18"/>
      <c r="N976" s="18">
        <v>1221.8800000000001</v>
      </c>
      <c r="O976" s="18"/>
      <c r="P976" s="18"/>
      <c r="Q976" s="18"/>
      <c r="R976" s="18"/>
      <c r="S976" s="18"/>
      <c r="T976" s="18"/>
      <c r="U976" s="18"/>
      <c r="V976" s="18"/>
      <c r="W976" s="18"/>
      <c r="X976" s="18"/>
      <c r="Y976" s="18"/>
      <c r="Z976" s="18">
        <v>219.94</v>
      </c>
      <c r="AA976" s="18"/>
      <c r="AB976" s="14">
        <f t="shared" si="504"/>
        <v>0</v>
      </c>
      <c r="AC976" s="14">
        <f t="shared" si="505"/>
        <v>0.125</v>
      </c>
      <c r="AD976" s="14">
        <f t="shared" si="506"/>
        <v>0</v>
      </c>
      <c r="AE976" s="14">
        <f t="shared" si="507"/>
        <v>0</v>
      </c>
      <c r="AF976" s="14">
        <f t="shared" si="508"/>
        <v>0</v>
      </c>
      <c r="AG976" s="14">
        <f t="shared" si="509"/>
        <v>0</v>
      </c>
      <c r="AH976" s="14">
        <f t="shared" si="510"/>
        <v>0</v>
      </c>
      <c r="AI976" s="14">
        <f t="shared" si="511"/>
        <v>0</v>
      </c>
      <c r="AJ976" s="14">
        <f t="shared" si="512"/>
        <v>0</v>
      </c>
      <c r="AK976" s="14">
        <f t="shared" si="513"/>
        <v>0</v>
      </c>
      <c r="AL976" s="14">
        <f t="shared" si="514"/>
        <v>0</v>
      </c>
      <c r="AM976" s="14">
        <f t="shared" si="515"/>
        <v>0</v>
      </c>
      <c r="AN976" s="14">
        <f t="shared" si="516"/>
        <v>0</v>
      </c>
      <c r="AO976" s="14">
        <f t="shared" si="517"/>
        <v>0.02</v>
      </c>
      <c r="AP976" s="14">
        <f t="shared" si="518"/>
        <v>0</v>
      </c>
      <c r="AQ976" s="43">
        <f t="shared" si="522"/>
        <v>0.14499999999999999</v>
      </c>
      <c r="AR976" s="27">
        <f t="shared" si="523"/>
        <v>1221.875</v>
      </c>
      <c r="AS976" s="27">
        <f t="shared" si="524"/>
        <v>0</v>
      </c>
      <c r="AT976" s="44">
        <f t="shared" si="528"/>
        <v>219.9375</v>
      </c>
      <c r="AU976" s="30"/>
      <c r="AV976" s="30"/>
      <c r="AW976" s="30">
        <f t="shared" si="529"/>
        <v>1173</v>
      </c>
      <c r="AX976" s="36">
        <f t="shared" si="519"/>
        <v>-1221.875</v>
      </c>
      <c r="AY976" s="36">
        <f t="shared" si="520"/>
        <v>0</v>
      </c>
      <c r="AZ976" s="36">
        <f t="shared" si="521"/>
        <v>953.0625</v>
      </c>
    </row>
    <row r="977" spans="1:52" x14ac:dyDescent="0.25">
      <c r="A977" s="12" t="s">
        <v>837</v>
      </c>
      <c r="B977" s="12" t="s">
        <v>8</v>
      </c>
      <c r="C977" s="5" t="s">
        <v>1358</v>
      </c>
      <c r="D977" s="2" t="s">
        <v>1051</v>
      </c>
      <c r="E977" s="2" t="s">
        <v>505</v>
      </c>
      <c r="F977" s="2" t="s">
        <v>16</v>
      </c>
      <c r="G977" s="2" t="s">
        <v>17</v>
      </c>
      <c r="H977" s="2" t="s">
        <v>13</v>
      </c>
      <c r="I977" s="18">
        <v>45000</v>
      </c>
      <c r="J977" s="18">
        <v>30465.67</v>
      </c>
      <c r="K977" s="18">
        <v>26549.599999999999</v>
      </c>
      <c r="L977" s="18">
        <v>3916.0699999999997</v>
      </c>
      <c r="M977" s="18"/>
      <c r="N977" s="18">
        <v>3318.7</v>
      </c>
      <c r="O977" s="18"/>
      <c r="P977" s="18"/>
      <c r="Q977" s="18"/>
      <c r="R977" s="18"/>
      <c r="S977" s="18"/>
      <c r="T977" s="18"/>
      <c r="U977" s="18"/>
      <c r="V977" s="18"/>
      <c r="W977" s="18"/>
      <c r="X977" s="18"/>
      <c r="Y977" s="18"/>
      <c r="Z977" s="18">
        <v>597.37</v>
      </c>
      <c r="AA977" s="18"/>
      <c r="AB977" s="14">
        <f t="shared" si="504"/>
        <v>0</v>
      </c>
      <c r="AC977" s="14">
        <f t="shared" si="505"/>
        <v>0.125</v>
      </c>
      <c r="AD977" s="14">
        <f t="shared" si="506"/>
        <v>0</v>
      </c>
      <c r="AE977" s="14">
        <f t="shared" si="507"/>
        <v>0</v>
      </c>
      <c r="AF977" s="14">
        <f t="shared" si="508"/>
        <v>0</v>
      </c>
      <c r="AG977" s="14">
        <f t="shared" si="509"/>
        <v>0</v>
      </c>
      <c r="AH977" s="14">
        <f t="shared" si="510"/>
        <v>0</v>
      </c>
      <c r="AI977" s="14">
        <f t="shared" si="511"/>
        <v>0</v>
      </c>
      <c r="AJ977" s="14">
        <f t="shared" si="512"/>
        <v>0</v>
      </c>
      <c r="AK977" s="14">
        <f t="shared" si="513"/>
        <v>0</v>
      </c>
      <c r="AL977" s="14">
        <f t="shared" si="514"/>
        <v>0</v>
      </c>
      <c r="AM977" s="14">
        <f t="shared" si="515"/>
        <v>0</v>
      </c>
      <c r="AN977" s="14">
        <f t="shared" si="516"/>
        <v>0</v>
      </c>
      <c r="AO977" s="14">
        <f t="shared" si="517"/>
        <v>0.02</v>
      </c>
      <c r="AP977" s="14">
        <f t="shared" si="518"/>
        <v>0</v>
      </c>
      <c r="AQ977" s="43">
        <f t="shared" si="522"/>
        <v>0.14499999999999999</v>
      </c>
      <c r="AR977" s="27">
        <f t="shared" si="523"/>
        <v>3318.7</v>
      </c>
      <c r="AS977" s="27">
        <f t="shared" si="524"/>
        <v>0</v>
      </c>
      <c r="AT977" s="44">
        <f t="shared" si="528"/>
        <v>597.36599999999999</v>
      </c>
      <c r="AU977" s="30"/>
      <c r="AV977" s="30"/>
      <c r="AW977" s="30">
        <f t="shared" si="529"/>
        <v>3185.9519999999998</v>
      </c>
      <c r="AX977" s="36">
        <f t="shared" si="519"/>
        <v>-3318.7</v>
      </c>
      <c r="AY977" s="36">
        <f t="shared" si="520"/>
        <v>0</v>
      </c>
      <c r="AZ977" s="36">
        <f t="shared" si="521"/>
        <v>2588.5859999999998</v>
      </c>
    </row>
    <row r="978" spans="1:52" x14ac:dyDescent="0.25">
      <c r="A978" s="12" t="s">
        <v>837</v>
      </c>
      <c r="B978" s="12" t="s">
        <v>8</v>
      </c>
      <c r="C978" s="5" t="s">
        <v>1358</v>
      </c>
      <c r="D978" s="2" t="s">
        <v>1051</v>
      </c>
      <c r="E978" s="2" t="s">
        <v>506</v>
      </c>
      <c r="F978" s="2" t="s">
        <v>16</v>
      </c>
      <c r="G978" s="2" t="s">
        <v>17</v>
      </c>
      <c r="H978" s="2" t="s">
        <v>13</v>
      </c>
      <c r="I978" s="18">
        <v>307000</v>
      </c>
      <c r="J978" s="18">
        <v>288871.47000000003</v>
      </c>
      <c r="K978" s="18">
        <v>251739.84</v>
      </c>
      <c r="L978" s="18">
        <v>37131.629999999997</v>
      </c>
      <c r="M978" s="18"/>
      <c r="N978" s="18">
        <v>31467.48</v>
      </c>
      <c r="O978" s="18"/>
      <c r="P978" s="18"/>
      <c r="Q978" s="18"/>
      <c r="R978" s="18"/>
      <c r="S978" s="18"/>
      <c r="T978" s="18"/>
      <c r="U978" s="18"/>
      <c r="V978" s="18"/>
      <c r="W978" s="18"/>
      <c r="X978" s="18"/>
      <c r="Y978" s="18"/>
      <c r="Z978" s="18">
        <v>5664.15</v>
      </c>
      <c r="AA978" s="18"/>
      <c r="AB978" s="14">
        <f t="shared" si="504"/>
        <v>0</v>
      </c>
      <c r="AC978" s="14">
        <f t="shared" si="505"/>
        <v>0.125</v>
      </c>
      <c r="AD978" s="14">
        <f t="shared" si="506"/>
        <v>0</v>
      </c>
      <c r="AE978" s="14">
        <f t="shared" si="507"/>
        <v>0</v>
      </c>
      <c r="AF978" s="14">
        <f t="shared" si="508"/>
        <v>0</v>
      </c>
      <c r="AG978" s="14">
        <f t="shared" si="509"/>
        <v>0</v>
      </c>
      <c r="AH978" s="14">
        <f t="shared" si="510"/>
        <v>0</v>
      </c>
      <c r="AI978" s="14">
        <f t="shared" si="511"/>
        <v>0</v>
      </c>
      <c r="AJ978" s="14">
        <f t="shared" si="512"/>
        <v>0</v>
      </c>
      <c r="AK978" s="14">
        <f t="shared" si="513"/>
        <v>0</v>
      </c>
      <c r="AL978" s="14">
        <f t="shared" si="514"/>
        <v>0</v>
      </c>
      <c r="AM978" s="14">
        <f t="shared" si="515"/>
        <v>0</v>
      </c>
      <c r="AN978" s="14">
        <f t="shared" si="516"/>
        <v>0</v>
      </c>
      <c r="AO978" s="14">
        <f t="shared" si="517"/>
        <v>0.02</v>
      </c>
      <c r="AP978" s="14">
        <f t="shared" si="518"/>
        <v>0</v>
      </c>
      <c r="AQ978" s="43">
        <f t="shared" si="522"/>
        <v>0.14499999999999999</v>
      </c>
      <c r="AR978" s="27">
        <f t="shared" si="523"/>
        <v>31467.48</v>
      </c>
      <c r="AS978" s="27">
        <f t="shared" si="524"/>
        <v>0</v>
      </c>
      <c r="AT978" s="44">
        <f t="shared" si="528"/>
        <v>5664.1464000000005</v>
      </c>
      <c r="AU978" s="30"/>
      <c r="AV978" s="30"/>
      <c r="AW978" s="30">
        <f t="shared" si="529"/>
        <v>30208.780799999997</v>
      </c>
      <c r="AX978" s="36">
        <f t="shared" si="519"/>
        <v>-31467.48</v>
      </c>
      <c r="AY978" s="36">
        <f t="shared" si="520"/>
        <v>0</v>
      </c>
      <c r="AZ978" s="36">
        <f t="shared" si="521"/>
        <v>24544.634399999995</v>
      </c>
    </row>
    <row r="979" spans="1:52" x14ac:dyDescent="0.25">
      <c r="A979" s="12" t="s">
        <v>837</v>
      </c>
      <c r="B979" s="12" t="s">
        <v>8</v>
      </c>
      <c r="C979" s="12"/>
      <c r="D979" s="2" t="s">
        <v>1052</v>
      </c>
      <c r="E979" s="2" t="s">
        <v>1053</v>
      </c>
      <c r="F979" s="2" t="s">
        <v>16</v>
      </c>
      <c r="G979" s="2" t="s">
        <v>17</v>
      </c>
      <c r="H979" s="2" t="s">
        <v>13</v>
      </c>
      <c r="I979" s="18">
        <v>50</v>
      </c>
      <c r="J979" s="18">
        <v>1300.5</v>
      </c>
      <c r="K979" s="18">
        <v>1275</v>
      </c>
      <c r="L979" s="18">
        <v>25.5</v>
      </c>
      <c r="M979" s="18"/>
      <c r="N979" s="18"/>
      <c r="O979" s="18"/>
      <c r="P979" s="18"/>
      <c r="Q979" s="18"/>
      <c r="R979" s="18"/>
      <c r="S979" s="18"/>
      <c r="T979" s="18"/>
      <c r="U979" s="18"/>
      <c r="V979" s="18"/>
      <c r="W979" s="18"/>
      <c r="X979" s="18"/>
      <c r="Y979" s="18"/>
      <c r="Z979" s="18">
        <v>25.5</v>
      </c>
      <c r="AA979" s="18"/>
      <c r="AB979" s="14">
        <f t="shared" si="504"/>
        <v>0</v>
      </c>
      <c r="AC979" s="14">
        <f t="shared" si="505"/>
        <v>0</v>
      </c>
      <c r="AD979" s="14">
        <f t="shared" si="506"/>
        <v>0</v>
      </c>
      <c r="AE979" s="14">
        <f t="shared" si="507"/>
        <v>0</v>
      </c>
      <c r="AF979" s="14">
        <f t="shared" si="508"/>
        <v>0</v>
      </c>
      <c r="AG979" s="14">
        <f t="shared" si="509"/>
        <v>0</v>
      </c>
      <c r="AH979" s="14">
        <f t="shared" si="510"/>
        <v>0</v>
      </c>
      <c r="AI979" s="14">
        <f t="shared" si="511"/>
        <v>0</v>
      </c>
      <c r="AJ979" s="14">
        <f t="shared" si="512"/>
        <v>0</v>
      </c>
      <c r="AK979" s="14">
        <f t="shared" si="513"/>
        <v>0</v>
      </c>
      <c r="AL979" s="14">
        <f t="shared" si="514"/>
        <v>0</v>
      </c>
      <c r="AM979" s="14">
        <f t="shared" si="515"/>
        <v>0</v>
      </c>
      <c r="AN979" s="14">
        <f t="shared" si="516"/>
        <v>0</v>
      </c>
      <c r="AO979" s="14">
        <f t="shared" si="517"/>
        <v>0.02</v>
      </c>
      <c r="AP979" s="14">
        <f t="shared" si="518"/>
        <v>0</v>
      </c>
      <c r="AQ979" s="43">
        <f t="shared" si="522"/>
        <v>0.02</v>
      </c>
      <c r="AR979" s="27">
        <f t="shared" si="523"/>
        <v>0</v>
      </c>
      <c r="AS979" s="27">
        <f t="shared" si="524"/>
        <v>0</v>
      </c>
      <c r="AT979" s="44">
        <f t="shared" si="528"/>
        <v>25.5</v>
      </c>
      <c r="AU979" s="30"/>
      <c r="AV979" s="30"/>
      <c r="AW979" s="30">
        <f t="shared" si="529"/>
        <v>153</v>
      </c>
      <c r="AX979" s="36">
        <f t="shared" si="519"/>
        <v>0</v>
      </c>
      <c r="AY979" s="36">
        <f t="shared" si="520"/>
        <v>0</v>
      </c>
      <c r="AZ979" s="36">
        <f t="shared" si="521"/>
        <v>127.5</v>
      </c>
    </row>
    <row r="980" spans="1:52" x14ac:dyDescent="0.25">
      <c r="A980" s="12" t="s">
        <v>837</v>
      </c>
      <c r="B980" s="12" t="s">
        <v>8</v>
      </c>
      <c r="C980" s="12"/>
      <c r="D980" s="2" t="s">
        <v>1054</v>
      </c>
      <c r="E980" s="2" t="s">
        <v>136</v>
      </c>
      <c r="F980" s="2" t="s">
        <v>16</v>
      </c>
      <c r="G980" s="2" t="s">
        <v>17</v>
      </c>
      <c r="H980" s="2" t="s">
        <v>13</v>
      </c>
      <c r="I980" s="18">
        <v>150</v>
      </c>
      <c r="J980" s="18">
        <v>35794.44</v>
      </c>
      <c r="K980" s="18">
        <v>31193.41</v>
      </c>
      <c r="L980" s="18">
        <v>4601.0300000000007</v>
      </c>
      <c r="M980" s="18"/>
      <c r="N980" s="18">
        <v>3899.1800000000003</v>
      </c>
      <c r="O980" s="18"/>
      <c r="P980" s="18"/>
      <c r="Q980" s="18"/>
      <c r="R980" s="18"/>
      <c r="S980" s="18"/>
      <c r="T980" s="18"/>
      <c r="U980" s="18"/>
      <c r="V980" s="18"/>
      <c r="W980" s="18"/>
      <c r="X980" s="18"/>
      <c r="Y980" s="18"/>
      <c r="Z980" s="18">
        <v>701.85</v>
      </c>
      <c r="AA980" s="18"/>
      <c r="AB980" s="14">
        <f t="shared" si="504"/>
        <v>0</v>
      </c>
      <c r="AC980" s="14">
        <f t="shared" si="505"/>
        <v>0.125</v>
      </c>
      <c r="AD980" s="14">
        <f t="shared" si="506"/>
        <v>0</v>
      </c>
      <c r="AE980" s="14">
        <f t="shared" si="507"/>
        <v>0</v>
      </c>
      <c r="AF980" s="14">
        <f t="shared" si="508"/>
        <v>0</v>
      </c>
      <c r="AG980" s="14">
        <f t="shared" si="509"/>
        <v>0</v>
      </c>
      <c r="AH980" s="14">
        <f t="shared" si="510"/>
        <v>0</v>
      </c>
      <c r="AI980" s="14">
        <f t="shared" si="511"/>
        <v>0</v>
      </c>
      <c r="AJ980" s="14">
        <f t="shared" si="512"/>
        <v>0</v>
      </c>
      <c r="AK980" s="14">
        <f t="shared" si="513"/>
        <v>0</v>
      </c>
      <c r="AL980" s="14">
        <f t="shared" si="514"/>
        <v>0</v>
      </c>
      <c r="AM980" s="14">
        <f t="shared" si="515"/>
        <v>0</v>
      </c>
      <c r="AN980" s="14">
        <f t="shared" si="516"/>
        <v>0</v>
      </c>
      <c r="AO980" s="14">
        <f t="shared" si="517"/>
        <v>0.02</v>
      </c>
      <c r="AP980" s="14">
        <f t="shared" si="518"/>
        <v>0</v>
      </c>
      <c r="AQ980" s="43">
        <f t="shared" si="522"/>
        <v>0.14499999999999999</v>
      </c>
      <c r="AR980" s="27">
        <f t="shared" si="523"/>
        <v>3899.17625</v>
      </c>
      <c r="AS980" s="27">
        <f t="shared" si="524"/>
        <v>0</v>
      </c>
      <c r="AT980" s="44">
        <f t="shared" si="528"/>
        <v>701.85172499999999</v>
      </c>
      <c r="AU980" s="30"/>
      <c r="AV980" s="30"/>
      <c r="AW980" s="30">
        <f t="shared" si="529"/>
        <v>3743.2091999999998</v>
      </c>
      <c r="AX980" s="36">
        <f t="shared" si="519"/>
        <v>-3899.17625</v>
      </c>
      <c r="AY980" s="36">
        <f t="shared" si="520"/>
        <v>0</v>
      </c>
      <c r="AZ980" s="36">
        <f t="shared" si="521"/>
        <v>3041.3574749999998</v>
      </c>
    </row>
    <row r="981" spans="1:52" x14ac:dyDescent="0.25">
      <c r="A981" s="12" t="s">
        <v>837</v>
      </c>
      <c r="B981" s="12" t="s">
        <v>8</v>
      </c>
      <c r="C981" s="5" t="s">
        <v>1356</v>
      </c>
      <c r="D981" s="2" t="s">
        <v>1055</v>
      </c>
      <c r="E981" s="2" t="s">
        <v>78</v>
      </c>
      <c r="F981" s="2" t="s">
        <v>11</v>
      </c>
      <c r="G981" s="2" t="s">
        <v>12</v>
      </c>
      <c r="H981" s="2" t="s">
        <v>13</v>
      </c>
      <c r="I981" s="18">
        <v>22972.1</v>
      </c>
      <c r="J981" s="18">
        <v>1795808.1999999997</v>
      </c>
      <c r="K981" s="18">
        <v>1726738.65</v>
      </c>
      <c r="L981" s="18">
        <v>69069.55</v>
      </c>
      <c r="M981" s="18"/>
      <c r="N981" s="18"/>
      <c r="O981" s="18"/>
      <c r="P981" s="18"/>
      <c r="Q981" s="18"/>
      <c r="R981" s="18"/>
      <c r="S981" s="18">
        <v>69069.55</v>
      </c>
      <c r="T981" s="18"/>
      <c r="U981" s="18"/>
      <c r="V981" s="18"/>
      <c r="W981" s="18"/>
      <c r="X981" s="18"/>
      <c r="Y981" s="18"/>
      <c r="Z981" s="18"/>
      <c r="AA981" s="18"/>
      <c r="AB981" s="14">
        <f t="shared" si="504"/>
        <v>0</v>
      </c>
      <c r="AC981" s="14">
        <f t="shared" si="505"/>
        <v>0</v>
      </c>
      <c r="AD981" s="14">
        <f t="shared" si="506"/>
        <v>0</v>
      </c>
      <c r="AE981" s="14">
        <f t="shared" si="507"/>
        <v>0</v>
      </c>
      <c r="AF981" s="14">
        <f t="shared" si="508"/>
        <v>0</v>
      </c>
      <c r="AG981" s="14">
        <f t="shared" si="509"/>
        <v>0</v>
      </c>
      <c r="AH981" s="14">
        <f t="shared" si="510"/>
        <v>0.04</v>
      </c>
      <c r="AI981" s="14">
        <f t="shared" si="511"/>
        <v>0</v>
      </c>
      <c r="AJ981" s="14">
        <f t="shared" si="512"/>
        <v>0</v>
      </c>
      <c r="AK981" s="14">
        <f t="shared" si="513"/>
        <v>0</v>
      </c>
      <c r="AL981" s="14">
        <f t="shared" si="514"/>
        <v>0</v>
      </c>
      <c r="AM981" s="14">
        <f t="shared" si="515"/>
        <v>0</v>
      </c>
      <c r="AN981" s="14">
        <f t="shared" si="516"/>
        <v>0</v>
      </c>
      <c r="AO981" s="14">
        <f t="shared" si="517"/>
        <v>0</v>
      </c>
      <c r="AP981" s="14">
        <f t="shared" si="518"/>
        <v>0</v>
      </c>
      <c r="AQ981" s="43">
        <f t="shared" si="522"/>
        <v>0.04</v>
      </c>
      <c r="AR981" s="27">
        <f t="shared" si="523"/>
        <v>0</v>
      </c>
      <c r="AS981" s="46">
        <f>SUM(AH981:AM981)*(K981+AR981)</f>
        <v>69069.546000000002</v>
      </c>
      <c r="AT981" s="27">
        <f t="shared" si="525"/>
        <v>0</v>
      </c>
      <c r="AU981" s="30">
        <f t="shared" ref="AU981:AU1006" si="530">K981*$AU$2</f>
        <v>103604.31899999999</v>
      </c>
      <c r="AV981" s="30">
        <f t="shared" ref="AV981:AV1006" si="531">K981*$AV$2</f>
        <v>103604.31899999999</v>
      </c>
      <c r="AW981" s="30"/>
      <c r="AX981" s="36">
        <f t="shared" si="519"/>
        <v>103604.31899999999</v>
      </c>
      <c r="AY981" s="36">
        <f t="shared" si="520"/>
        <v>34534.772999999986</v>
      </c>
      <c r="AZ981" s="36">
        <f t="shared" si="521"/>
        <v>0</v>
      </c>
    </row>
    <row r="982" spans="1:52" x14ac:dyDescent="0.25">
      <c r="A982" s="12" t="s">
        <v>837</v>
      </c>
      <c r="B982" s="12" t="s">
        <v>8</v>
      </c>
      <c r="C982" s="5" t="s">
        <v>1356</v>
      </c>
      <c r="D982" s="2" t="s">
        <v>1055</v>
      </c>
      <c r="E982" s="2" t="s">
        <v>819</v>
      </c>
      <c r="F982" s="2" t="s">
        <v>16</v>
      </c>
      <c r="G982" s="2" t="s">
        <v>17</v>
      </c>
      <c r="H982" s="2" t="s">
        <v>36</v>
      </c>
      <c r="I982" s="18">
        <v>2084</v>
      </c>
      <c r="J982" s="18">
        <v>146226.38</v>
      </c>
      <c r="K982" s="18">
        <v>129979</v>
      </c>
      <c r="L982" s="18">
        <v>16247.38</v>
      </c>
      <c r="M982" s="18"/>
      <c r="N982" s="18">
        <v>16247.38</v>
      </c>
      <c r="O982" s="18"/>
      <c r="P982" s="18"/>
      <c r="Q982" s="18"/>
      <c r="R982" s="18"/>
      <c r="S982" s="18"/>
      <c r="T982" s="18"/>
      <c r="U982" s="18"/>
      <c r="V982" s="18"/>
      <c r="W982" s="18"/>
      <c r="X982" s="18"/>
      <c r="Y982" s="18"/>
      <c r="Z982" s="18"/>
      <c r="AA982" s="18"/>
      <c r="AB982" s="14">
        <f t="shared" si="504"/>
        <v>0</v>
      </c>
      <c r="AC982" s="14">
        <f t="shared" si="505"/>
        <v>0.125</v>
      </c>
      <c r="AD982" s="14">
        <f t="shared" si="506"/>
        <v>0</v>
      </c>
      <c r="AE982" s="14">
        <f t="shared" si="507"/>
        <v>0</v>
      </c>
      <c r="AF982" s="14">
        <f t="shared" si="508"/>
        <v>0</v>
      </c>
      <c r="AG982" s="14">
        <f t="shared" si="509"/>
        <v>0</v>
      </c>
      <c r="AH982" s="14">
        <f t="shared" si="510"/>
        <v>0</v>
      </c>
      <c r="AI982" s="14">
        <f t="shared" si="511"/>
        <v>0</v>
      </c>
      <c r="AJ982" s="14">
        <f t="shared" si="512"/>
        <v>0</v>
      </c>
      <c r="AK982" s="14">
        <f t="shared" si="513"/>
        <v>0</v>
      </c>
      <c r="AL982" s="14">
        <f t="shared" si="514"/>
        <v>0</v>
      </c>
      <c r="AM982" s="14">
        <f t="shared" si="515"/>
        <v>0</v>
      </c>
      <c r="AN982" s="14">
        <f t="shared" si="516"/>
        <v>0</v>
      </c>
      <c r="AO982" s="14">
        <f t="shared" si="517"/>
        <v>0</v>
      </c>
      <c r="AP982" s="14">
        <f t="shared" si="518"/>
        <v>0</v>
      </c>
      <c r="AQ982" s="43">
        <f t="shared" si="522"/>
        <v>0.125</v>
      </c>
      <c r="AR982" s="27">
        <f t="shared" si="523"/>
        <v>16247.375</v>
      </c>
      <c r="AS982" s="27">
        <f t="shared" si="524"/>
        <v>0</v>
      </c>
      <c r="AT982" s="27">
        <f t="shared" si="525"/>
        <v>0</v>
      </c>
      <c r="AU982" s="30">
        <f t="shared" si="530"/>
        <v>7798.74</v>
      </c>
      <c r="AV982" s="30">
        <f t="shared" si="531"/>
        <v>7798.74</v>
      </c>
      <c r="AW982" s="30"/>
      <c r="AX982" s="36">
        <f t="shared" si="519"/>
        <v>-8448.6350000000002</v>
      </c>
      <c r="AY982" s="36">
        <f t="shared" si="520"/>
        <v>7798.74</v>
      </c>
      <c r="AZ982" s="36">
        <f t="shared" si="521"/>
        <v>0</v>
      </c>
    </row>
    <row r="983" spans="1:52" x14ac:dyDescent="0.25">
      <c r="A983" s="12" t="s">
        <v>837</v>
      </c>
      <c r="B983" s="12" t="s">
        <v>8</v>
      </c>
      <c r="C983" s="5" t="s">
        <v>1356</v>
      </c>
      <c r="D983" s="2" t="s">
        <v>1055</v>
      </c>
      <c r="E983" s="2" t="s">
        <v>820</v>
      </c>
      <c r="F983" s="2" t="s">
        <v>11</v>
      </c>
      <c r="G983" s="2" t="s">
        <v>12</v>
      </c>
      <c r="H983" s="2" t="s">
        <v>13</v>
      </c>
      <c r="I983" s="18">
        <v>1976.9399999999998</v>
      </c>
      <c r="J983" s="18">
        <v>149060.4</v>
      </c>
      <c r="K983" s="18">
        <v>143327.31</v>
      </c>
      <c r="L983" s="18">
        <v>5733.09</v>
      </c>
      <c r="M983" s="18"/>
      <c r="N983" s="18"/>
      <c r="O983" s="18"/>
      <c r="P983" s="18"/>
      <c r="Q983" s="18"/>
      <c r="R983" s="18"/>
      <c r="S983" s="18">
        <v>5733.09</v>
      </c>
      <c r="T983" s="18"/>
      <c r="U983" s="18"/>
      <c r="V983" s="18"/>
      <c r="W983" s="18"/>
      <c r="X983" s="18"/>
      <c r="Y983" s="18"/>
      <c r="Z983" s="18"/>
      <c r="AA983" s="18"/>
      <c r="AB983" s="14">
        <f t="shared" si="504"/>
        <v>0</v>
      </c>
      <c r="AC983" s="14">
        <f t="shared" si="505"/>
        <v>0</v>
      </c>
      <c r="AD983" s="14">
        <f t="shared" si="506"/>
        <v>0</v>
      </c>
      <c r="AE983" s="14">
        <f t="shared" si="507"/>
        <v>0</v>
      </c>
      <c r="AF983" s="14">
        <f t="shared" si="508"/>
        <v>0</v>
      </c>
      <c r="AG983" s="14">
        <f t="shared" si="509"/>
        <v>0</v>
      </c>
      <c r="AH983" s="14">
        <f t="shared" si="510"/>
        <v>0.04</v>
      </c>
      <c r="AI983" s="14">
        <f t="shared" si="511"/>
        <v>0</v>
      </c>
      <c r="AJ983" s="14">
        <f t="shared" si="512"/>
        <v>0</v>
      </c>
      <c r="AK983" s="14">
        <f t="shared" si="513"/>
        <v>0</v>
      </c>
      <c r="AL983" s="14">
        <f t="shared" si="514"/>
        <v>0</v>
      </c>
      <c r="AM983" s="14">
        <f t="shared" si="515"/>
        <v>0</v>
      </c>
      <c r="AN983" s="14">
        <f t="shared" si="516"/>
        <v>0</v>
      </c>
      <c r="AO983" s="14">
        <f t="shared" si="517"/>
        <v>0</v>
      </c>
      <c r="AP983" s="14">
        <f t="shared" si="518"/>
        <v>0</v>
      </c>
      <c r="AQ983" s="43">
        <f t="shared" si="522"/>
        <v>0.04</v>
      </c>
      <c r="AR983" s="27">
        <f t="shared" si="523"/>
        <v>0</v>
      </c>
      <c r="AS983" s="46">
        <f t="shared" ref="AS983:AS986" si="532">SUM(AH983:AM983)*(K983+AR983)</f>
        <v>5733.0924000000005</v>
      </c>
      <c r="AT983" s="27">
        <f t="shared" si="525"/>
        <v>0</v>
      </c>
      <c r="AU983" s="30">
        <f t="shared" si="530"/>
        <v>8599.6386000000002</v>
      </c>
      <c r="AV983" s="30">
        <f t="shared" si="531"/>
        <v>8599.6386000000002</v>
      </c>
      <c r="AW983" s="30"/>
      <c r="AX983" s="36">
        <f t="shared" si="519"/>
        <v>8599.6386000000002</v>
      </c>
      <c r="AY983" s="36">
        <f t="shared" si="520"/>
        <v>2866.5461999999998</v>
      </c>
      <c r="AZ983" s="36">
        <f t="shared" si="521"/>
        <v>0</v>
      </c>
    </row>
    <row r="984" spans="1:52" x14ac:dyDescent="0.25">
      <c r="A984" s="12" t="s">
        <v>837</v>
      </c>
      <c r="B984" s="12" t="s">
        <v>8</v>
      </c>
      <c r="C984" s="5" t="s">
        <v>1356</v>
      </c>
      <c r="D984" s="2" t="s">
        <v>1055</v>
      </c>
      <c r="E984" s="2" t="s">
        <v>544</v>
      </c>
      <c r="F984" s="2" t="s">
        <v>11</v>
      </c>
      <c r="G984" s="2" t="s">
        <v>12</v>
      </c>
      <c r="H984" s="2" t="s">
        <v>13</v>
      </c>
      <c r="I984" s="18">
        <v>871</v>
      </c>
      <c r="J984" s="18">
        <v>68028.58</v>
      </c>
      <c r="K984" s="18">
        <v>65412.1</v>
      </c>
      <c r="L984" s="18">
        <v>2616.48</v>
      </c>
      <c r="M984" s="18"/>
      <c r="N984" s="18"/>
      <c r="O984" s="18"/>
      <c r="P984" s="18"/>
      <c r="Q984" s="18"/>
      <c r="R984" s="18"/>
      <c r="S984" s="18">
        <v>2616.48</v>
      </c>
      <c r="T984" s="18"/>
      <c r="U984" s="18"/>
      <c r="V984" s="18"/>
      <c r="W984" s="18"/>
      <c r="X984" s="18"/>
      <c r="Y984" s="18"/>
      <c r="Z984" s="18"/>
      <c r="AA984" s="18"/>
      <c r="AB984" s="14">
        <f t="shared" si="504"/>
        <v>0</v>
      </c>
      <c r="AC984" s="14">
        <f t="shared" si="505"/>
        <v>0</v>
      </c>
      <c r="AD984" s="14">
        <f t="shared" si="506"/>
        <v>0</v>
      </c>
      <c r="AE984" s="14">
        <f t="shared" si="507"/>
        <v>0</v>
      </c>
      <c r="AF984" s="14">
        <f t="shared" si="508"/>
        <v>0</v>
      </c>
      <c r="AG984" s="14">
        <f t="shared" si="509"/>
        <v>0</v>
      </c>
      <c r="AH984" s="14">
        <f t="shared" si="510"/>
        <v>0.04</v>
      </c>
      <c r="AI984" s="14">
        <f t="shared" si="511"/>
        <v>0</v>
      </c>
      <c r="AJ984" s="14">
        <f t="shared" si="512"/>
        <v>0</v>
      </c>
      <c r="AK984" s="14">
        <f t="shared" si="513"/>
        <v>0</v>
      </c>
      <c r="AL984" s="14">
        <f t="shared" si="514"/>
        <v>0</v>
      </c>
      <c r="AM984" s="14">
        <f t="shared" si="515"/>
        <v>0</v>
      </c>
      <c r="AN984" s="14">
        <f t="shared" si="516"/>
        <v>0</v>
      </c>
      <c r="AO984" s="14">
        <f t="shared" si="517"/>
        <v>0</v>
      </c>
      <c r="AP984" s="14">
        <f t="shared" si="518"/>
        <v>0</v>
      </c>
      <c r="AQ984" s="43">
        <f t="shared" si="522"/>
        <v>0.04</v>
      </c>
      <c r="AR984" s="27">
        <f t="shared" si="523"/>
        <v>0</v>
      </c>
      <c r="AS984" s="46">
        <f t="shared" si="532"/>
        <v>2616.4839999999999</v>
      </c>
      <c r="AT984" s="27">
        <f t="shared" si="525"/>
        <v>0</v>
      </c>
      <c r="AU984" s="30">
        <f t="shared" si="530"/>
        <v>3924.7259999999997</v>
      </c>
      <c r="AV984" s="30">
        <f t="shared" si="531"/>
        <v>3924.7259999999997</v>
      </c>
      <c r="AW984" s="30"/>
      <c r="AX984" s="36">
        <f t="shared" si="519"/>
        <v>3924.7259999999997</v>
      </c>
      <c r="AY984" s="36">
        <f t="shared" si="520"/>
        <v>1308.2419999999997</v>
      </c>
      <c r="AZ984" s="36">
        <f t="shared" si="521"/>
        <v>0</v>
      </c>
    </row>
    <row r="985" spans="1:52" x14ac:dyDescent="0.25">
      <c r="A985" s="12" t="s">
        <v>837</v>
      </c>
      <c r="B985" s="12" t="s">
        <v>8</v>
      </c>
      <c r="C985" s="5" t="s">
        <v>1356</v>
      </c>
      <c r="D985" s="2" t="s">
        <v>1056</v>
      </c>
      <c r="E985" s="2" t="s">
        <v>820</v>
      </c>
      <c r="F985" s="2" t="s">
        <v>11</v>
      </c>
      <c r="G985" s="2" t="s">
        <v>12</v>
      </c>
      <c r="H985" s="2" t="s">
        <v>13</v>
      </c>
      <c r="I985" s="18">
        <v>1978.13</v>
      </c>
      <c r="J985" s="18">
        <v>156865.44</v>
      </c>
      <c r="K985" s="18">
        <v>150832.16</v>
      </c>
      <c r="L985" s="18">
        <v>6033.28</v>
      </c>
      <c r="M985" s="18"/>
      <c r="N985" s="18"/>
      <c r="O985" s="18"/>
      <c r="P985" s="18"/>
      <c r="Q985" s="18"/>
      <c r="R985" s="18"/>
      <c r="S985" s="18">
        <v>6033.28</v>
      </c>
      <c r="T985" s="18"/>
      <c r="U985" s="18"/>
      <c r="V985" s="18"/>
      <c r="W985" s="18"/>
      <c r="X985" s="18"/>
      <c r="Y985" s="18"/>
      <c r="Z985" s="18"/>
      <c r="AA985" s="18"/>
      <c r="AB985" s="14">
        <f t="shared" si="504"/>
        <v>0</v>
      </c>
      <c r="AC985" s="14">
        <f t="shared" si="505"/>
        <v>0</v>
      </c>
      <c r="AD985" s="14">
        <f t="shared" si="506"/>
        <v>0</v>
      </c>
      <c r="AE985" s="14">
        <f t="shared" si="507"/>
        <v>0</v>
      </c>
      <c r="AF985" s="14">
        <f t="shared" si="508"/>
        <v>0</v>
      </c>
      <c r="AG985" s="14">
        <f t="shared" si="509"/>
        <v>0</v>
      </c>
      <c r="AH985" s="14">
        <f t="shared" si="510"/>
        <v>0.04</v>
      </c>
      <c r="AI985" s="14">
        <f t="shared" si="511"/>
        <v>0</v>
      </c>
      <c r="AJ985" s="14">
        <f t="shared" si="512"/>
        <v>0</v>
      </c>
      <c r="AK985" s="14">
        <f t="shared" si="513"/>
        <v>0</v>
      </c>
      <c r="AL985" s="14">
        <f t="shared" si="514"/>
        <v>0</v>
      </c>
      <c r="AM985" s="14">
        <f t="shared" si="515"/>
        <v>0</v>
      </c>
      <c r="AN985" s="14">
        <f t="shared" si="516"/>
        <v>0</v>
      </c>
      <c r="AO985" s="14">
        <f t="shared" si="517"/>
        <v>0</v>
      </c>
      <c r="AP985" s="14">
        <f t="shared" si="518"/>
        <v>0</v>
      </c>
      <c r="AQ985" s="43">
        <f t="shared" si="522"/>
        <v>0.04</v>
      </c>
      <c r="AR985" s="27">
        <f t="shared" si="523"/>
        <v>0</v>
      </c>
      <c r="AS985" s="46">
        <f t="shared" si="532"/>
        <v>6033.2864</v>
      </c>
      <c r="AT985" s="27">
        <f t="shared" si="525"/>
        <v>0</v>
      </c>
      <c r="AU985" s="30">
        <f t="shared" si="530"/>
        <v>9049.9295999999995</v>
      </c>
      <c r="AV985" s="30">
        <f t="shared" si="531"/>
        <v>9049.9295999999995</v>
      </c>
      <c r="AW985" s="30"/>
      <c r="AX985" s="36">
        <f t="shared" si="519"/>
        <v>9049.9295999999995</v>
      </c>
      <c r="AY985" s="36">
        <f t="shared" si="520"/>
        <v>3016.6431999999995</v>
      </c>
      <c r="AZ985" s="36">
        <f t="shared" si="521"/>
        <v>0</v>
      </c>
    </row>
    <row r="986" spans="1:52" x14ac:dyDescent="0.25">
      <c r="A986" s="12" t="s">
        <v>837</v>
      </c>
      <c r="B986" s="12" t="s">
        <v>8</v>
      </c>
      <c r="C986" s="5" t="s">
        <v>1356</v>
      </c>
      <c r="D986" s="2" t="s">
        <v>1057</v>
      </c>
      <c r="E986" s="2" t="s">
        <v>78</v>
      </c>
      <c r="F986" s="2" t="s">
        <v>11</v>
      </c>
      <c r="G986" s="2" t="s">
        <v>12</v>
      </c>
      <c r="H986" s="2" t="s">
        <v>13</v>
      </c>
      <c r="I986" s="18">
        <v>71058.300000000017</v>
      </c>
      <c r="J986" s="18">
        <v>5529489.7300000004</v>
      </c>
      <c r="K986" s="18">
        <v>5316817.0599999996</v>
      </c>
      <c r="L986" s="18">
        <v>212672.66999999998</v>
      </c>
      <c r="M986" s="18"/>
      <c r="N986" s="18"/>
      <c r="O986" s="18"/>
      <c r="P986" s="18"/>
      <c r="Q986" s="18"/>
      <c r="R986" s="18"/>
      <c r="S986" s="18">
        <v>212672.66999999998</v>
      </c>
      <c r="T986" s="18"/>
      <c r="U986" s="18"/>
      <c r="V986" s="18"/>
      <c r="W986" s="18"/>
      <c r="X986" s="18"/>
      <c r="Y986" s="18"/>
      <c r="Z986" s="18"/>
      <c r="AA986" s="18"/>
      <c r="AB986" s="14">
        <f t="shared" si="504"/>
        <v>0</v>
      </c>
      <c r="AC986" s="14">
        <f t="shared" si="505"/>
        <v>0</v>
      </c>
      <c r="AD986" s="14">
        <f t="shared" si="506"/>
        <v>0</v>
      </c>
      <c r="AE986" s="14">
        <f t="shared" si="507"/>
        <v>0</v>
      </c>
      <c r="AF986" s="14">
        <f t="shared" si="508"/>
        <v>0</v>
      </c>
      <c r="AG986" s="14">
        <f t="shared" si="509"/>
        <v>0</v>
      </c>
      <c r="AH986" s="14">
        <f t="shared" si="510"/>
        <v>0.04</v>
      </c>
      <c r="AI986" s="14">
        <f t="shared" si="511"/>
        <v>0</v>
      </c>
      <c r="AJ986" s="14">
        <f t="shared" si="512"/>
        <v>0</v>
      </c>
      <c r="AK986" s="14">
        <f t="shared" si="513"/>
        <v>0</v>
      </c>
      <c r="AL986" s="14">
        <f t="shared" si="514"/>
        <v>0</v>
      </c>
      <c r="AM986" s="14">
        <f t="shared" si="515"/>
        <v>0</v>
      </c>
      <c r="AN986" s="14">
        <f t="shared" si="516"/>
        <v>0</v>
      </c>
      <c r="AO986" s="14">
        <f t="shared" si="517"/>
        <v>0</v>
      </c>
      <c r="AP986" s="14">
        <f t="shared" si="518"/>
        <v>0</v>
      </c>
      <c r="AQ986" s="43">
        <f t="shared" si="522"/>
        <v>0.04</v>
      </c>
      <c r="AR986" s="27">
        <f t="shared" si="523"/>
        <v>0</v>
      </c>
      <c r="AS986" s="46">
        <f t="shared" si="532"/>
        <v>212672.68239999999</v>
      </c>
      <c r="AT986" s="27">
        <f t="shared" si="525"/>
        <v>0</v>
      </c>
      <c r="AU986" s="30">
        <f t="shared" si="530"/>
        <v>319009.02359999996</v>
      </c>
      <c r="AV986" s="30">
        <f t="shared" si="531"/>
        <v>319009.02359999996</v>
      </c>
      <c r="AW986" s="30"/>
      <c r="AX986" s="36">
        <f t="shared" si="519"/>
        <v>319009.02359999996</v>
      </c>
      <c r="AY986" s="36">
        <f t="shared" si="520"/>
        <v>106336.34119999997</v>
      </c>
      <c r="AZ986" s="36">
        <f t="shared" si="521"/>
        <v>0</v>
      </c>
    </row>
    <row r="987" spans="1:52" x14ac:dyDescent="0.25">
      <c r="A987" s="12" t="s">
        <v>837</v>
      </c>
      <c r="B987" s="12" t="s">
        <v>8</v>
      </c>
      <c r="C987" s="5" t="s">
        <v>1356</v>
      </c>
      <c r="D987" s="2" t="s">
        <v>1057</v>
      </c>
      <c r="E987" s="2" t="s">
        <v>819</v>
      </c>
      <c r="F987" s="2" t="s">
        <v>16</v>
      </c>
      <c r="G987" s="2" t="s">
        <v>17</v>
      </c>
      <c r="H987" s="2" t="s">
        <v>36</v>
      </c>
      <c r="I987" s="18">
        <v>6154</v>
      </c>
      <c r="J987" s="18">
        <v>431516.24000000005</v>
      </c>
      <c r="K987" s="18">
        <v>383569.98000000004</v>
      </c>
      <c r="L987" s="18">
        <v>47946.259999999995</v>
      </c>
      <c r="M987" s="18"/>
      <c r="N987" s="18">
        <v>47946.259999999995</v>
      </c>
      <c r="O987" s="18"/>
      <c r="P987" s="18"/>
      <c r="Q987" s="18"/>
      <c r="R987" s="18"/>
      <c r="S987" s="18"/>
      <c r="T987" s="18"/>
      <c r="U987" s="18"/>
      <c r="V987" s="18"/>
      <c r="W987" s="18"/>
      <c r="X987" s="18"/>
      <c r="Y987" s="18"/>
      <c r="Z987" s="18"/>
      <c r="AA987" s="18"/>
      <c r="AB987" s="14">
        <f t="shared" si="504"/>
        <v>0</v>
      </c>
      <c r="AC987" s="14">
        <f t="shared" si="505"/>
        <v>0.125</v>
      </c>
      <c r="AD987" s="14">
        <f t="shared" si="506"/>
        <v>0</v>
      </c>
      <c r="AE987" s="14">
        <f t="shared" si="507"/>
        <v>0</v>
      </c>
      <c r="AF987" s="14">
        <f t="shared" si="508"/>
        <v>0</v>
      </c>
      <c r="AG987" s="14">
        <f t="shared" si="509"/>
        <v>0</v>
      </c>
      <c r="AH987" s="14">
        <f t="shared" si="510"/>
        <v>0</v>
      </c>
      <c r="AI987" s="14">
        <f t="shared" si="511"/>
        <v>0</v>
      </c>
      <c r="AJ987" s="14">
        <f t="shared" si="512"/>
        <v>0</v>
      </c>
      <c r="AK987" s="14">
        <f t="shared" si="513"/>
        <v>0</v>
      </c>
      <c r="AL987" s="14">
        <f t="shared" si="514"/>
        <v>0</v>
      </c>
      <c r="AM987" s="14">
        <f t="shared" si="515"/>
        <v>0</v>
      </c>
      <c r="AN987" s="14">
        <f t="shared" si="516"/>
        <v>0</v>
      </c>
      <c r="AO987" s="14">
        <f t="shared" si="517"/>
        <v>0</v>
      </c>
      <c r="AP987" s="14">
        <f t="shared" si="518"/>
        <v>0</v>
      </c>
      <c r="AQ987" s="43">
        <f t="shared" si="522"/>
        <v>0.125</v>
      </c>
      <c r="AR987" s="27">
        <f t="shared" si="523"/>
        <v>47946.247500000005</v>
      </c>
      <c r="AS987" s="27">
        <f t="shared" si="524"/>
        <v>0</v>
      </c>
      <c r="AT987" s="27">
        <f t="shared" si="525"/>
        <v>0</v>
      </c>
      <c r="AU987" s="30">
        <f t="shared" si="530"/>
        <v>23014.198800000002</v>
      </c>
      <c r="AV987" s="30">
        <f t="shared" si="531"/>
        <v>23014.198800000002</v>
      </c>
      <c r="AW987" s="30"/>
      <c r="AX987" s="36">
        <f t="shared" si="519"/>
        <v>-24932.048700000003</v>
      </c>
      <c r="AY987" s="36">
        <f t="shared" si="520"/>
        <v>23014.198800000002</v>
      </c>
      <c r="AZ987" s="36">
        <f t="shared" si="521"/>
        <v>0</v>
      </c>
    </row>
    <row r="988" spans="1:52" x14ac:dyDescent="0.25">
      <c r="A988" s="12" t="s">
        <v>837</v>
      </c>
      <c r="B988" s="12" t="s">
        <v>8</v>
      </c>
      <c r="C988" s="5" t="s">
        <v>1356</v>
      </c>
      <c r="D988" s="2" t="s">
        <v>1057</v>
      </c>
      <c r="E988" s="2" t="s">
        <v>820</v>
      </c>
      <c r="F988" s="2" t="s">
        <v>11</v>
      </c>
      <c r="G988" s="2" t="s">
        <v>12</v>
      </c>
      <c r="H988" s="2" t="s">
        <v>13</v>
      </c>
      <c r="I988" s="18">
        <v>13887.620000000003</v>
      </c>
      <c r="J988" s="18">
        <v>1047126.0299999999</v>
      </c>
      <c r="K988" s="18">
        <v>1006851.95</v>
      </c>
      <c r="L988" s="18">
        <v>40274.080000000002</v>
      </c>
      <c r="M988" s="18"/>
      <c r="N988" s="18"/>
      <c r="O988" s="18"/>
      <c r="P988" s="18"/>
      <c r="Q988" s="18"/>
      <c r="R988" s="18"/>
      <c r="S988" s="18">
        <v>40274.080000000002</v>
      </c>
      <c r="T988" s="18"/>
      <c r="U988" s="18"/>
      <c r="V988" s="18"/>
      <c r="W988" s="18"/>
      <c r="X988" s="18"/>
      <c r="Y988" s="18"/>
      <c r="Z988" s="18"/>
      <c r="AA988" s="18"/>
      <c r="AB988" s="14">
        <f t="shared" si="504"/>
        <v>0</v>
      </c>
      <c r="AC988" s="14">
        <f t="shared" si="505"/>
        <v>0</v>
      </c>
      <c r="AD988" s="14">
        <f t="shared" si="506"/>
        <v>0</v>
      </c>
      <c r="AE988" s="14">
        <f t="shared" si="507"/>
        <v>0</v>
      </c>
      <c r="AF988" s="14">
        <f t="shared" si="508"/>
        <v>0</v>
      </c>
      <c r="AG988" s="14">
        <f t="shared" si="509"/>
        <v>0</v>
      </c>
      <c r="AH988" s="14">
        <f t="shared" si="510"/>
        <v>0.04</v>
      </c>
      <c r="AI988" s="14">
        <f t="shared" si="511"/>
        <v>0</v>
      </c>
      <c r="AJ988" s="14">
        <f t="shared" si="512"/>
        <v>0</v>
      </c>
      <c r="AK988" s="14">
        <f t="shared" si="513"/>
        <v>0</v>
      </c>
      <c r="AL988" s="14">
        <f t="shared" si="514"/>
        <v>0</v>
      </c>
      <c r="AM988" s="14">
        <f t="shared" si="515"/>
        <v>0</v>
      </c>
      <c r="AN988" s="14">
        <f t="shared" si="516"/>
        <v>0</v>
      </c>
      <c r="AO988" s="14">
        <f t="shared" si="517"/>
        <v>0</v>
      </c>
      <c r="AP988" s="14">
        <f t="shared" si="518"/>
        <v>0</v>
      </c>
      <c r="AQ988" s="43">
        <f t="shared" si="522"/>
        <v>0.04</v>
      </c>
      <c r="AR988" s="27">
        <f t="shared" si="523"/>
        <v>0</v>
      </c>
      <c r="AS988" s="46">
        <f t="shared" ref="AS988:AS991" si="533">SUM(AH988:AM988)*(K988+AR988)</f>
        <v>40274.078000000001</v>
      </c>
      <c r="AT988" s="27">
        <f t="shared" si="525"/>
        <v>0</v>
      </c>
      <c r="AU988" s="30">
        <f t="shared" si="530"/>
        <v>60411.116999999998</v>
      </c>
      <c r="AV988" s="30">
        <f t="shared" si="531"/>
        <v>60411.116999999998</v>
      </c>
      <c r="AW988" s="30"/>
      <c r="AX988" s="36">
        <f t="shared" si="519"/>
        <v>60411.116999999998</v>
      </c>
      <c r="AY988" s="36">
        <f t="shared" si="520"/>
        <v>20137.038999999997</v>
      </c>
      <c r="AZ988" s="36">
        <f t="shared" si="521"/>
        <v>0</v>
      </c>
    </row>
    <row r="989" spans="1:52" x14ac:dyDescent="0.25">
      <c r="A989" s="12" t="s">
        <v>837</v>
      </c>
      <c r="B989" s="12" t="s">
        <v>8</v>
      </c>
      <c r="C989" s="5" t="s">
        <v>1356</v>
      </c>
      <c r="D989" s="2" t="s">
        <v>1057</v>
      </c>
      <c r="E989" s="2" t="s">
        <v>544</v>
      </c>
      <c r="F989" s="2" t="s">
        <v>11</v>
      </c>
      <c r="G989" s="2" t="s">
        <v>12</v>
      </c>
      <c r="H989" s="2" t="s">
        <v>13</v>
      </c>
      <c r="I989" s="18">
        <v>14984</v>
      </c>
      <c r="J989" s="18">
        <v>1178115.0900000001</v>
      </c>
      <c r="K989" s="18">
        <v>1132802.96</v>
      </c>
      <c r="L989" s="18">
        <v>45312.13</v>
      </c>
      <c r="M989" s="18"/>
      <c r="N989" s="18"/>
      <c r="O989" s="18"/>
      <c r="P989" s="18"/>
      <c r="Q989" s="18"/>
      <c r="R989" s="18"/>
      <c r="S989" s="18">
        <v>45312.13</v>
      </c>
      <c r="T989" s="18"/>
      <c r="U989" s="18"/>
      <c r="V989" s="18"/>
      <c r="W989" s="18"/>
      <c r="X989" s="18"/>
      <c r="Y989" s="18"/>
      <c r="Z989" s="18"/>
      <c r="AA989" s="18"/>
      <c r="AB989" s="14">
        <f t="shared" si="504"/>
        <v>0</v>
      </c>
      <c r="AC989" s="14">
        <f t="shared" si="505"/>
        <v>0</v>
      </c>
      <c r="AD989" s="14">
        <f t="shared" si="506"/>
        <v>0</v>
      </c>
      <c r="AE989" s="14">
        <f t="shared" si="507"/>
        <v>0</v>
      </c>
      <c r="AF989" s="14">
        <f t="shared" si="508"/>
        <v>0</v>
      </c>
      <c r="AG989" s="14">
        <f t="shared" si="509"/>
        <v>0</v>
      </c>
      <c r="AH989" s="14">
        <f t="shared" si="510"/>
        <v>0.04</v>
      </c>
      <c r="AI989" s="14">
        <f t="shared" si="511"/>
        <v>0</v>
      </c>
      <c r="AJ989" s="14">
        <f t="shared" si="512"/>
        <v>0</v>
      </c>
      <c r="AK989" s="14">
        <f t="shared" si="513"/>
        <v>0</v>
      </c>
      <c r="AL989" s="14">
        <f t="shared" si="514"/>
        <v>0</v>
      </c>
      <c r="AM989" s="14">
        <f t="shared" si="515"/>
        <v>0</v>
      </c>
      <c r="AN989" s="14">
        <f t="shared" si="516"/>
        <v>0</v>
      </c>
      <c r="AO989" s="14">
        <f t="shared" si="517"/>
        <v>0</v>
      </c>
      <c r="AP989" s="14">
        <f t="shared" si="518"/>
        <v>0</v>
      </c>
      <c r="AQ989" s="43">
        <f t="shared" si="522"/>
        <v>0.04</v>
      </c>
      <c r="AR989" s="27">
        <f t="shared" si="523"/>
        <v>0</v>
      </c>
      <c r="AS989" s="46">
        <f t="shared" si="533"/>
        <v>45312.118399999999</v>
      </c>
      <c r="AT989" s="27">
        <f t="shared" si="525"/>
        <v>0</v>
      </c>
      <c r="AU989" s="30">
        <f t="shared" si="530"/>
        <v>67968.177599999995</v>
      </c>
      <c r="AV989" s="30">
        <f t="shared" si="531"/>
        <v>67968.177599999995</v>
      </c>
      <c r="AW989" s="30"/>
      <c r="AX989" s="36">
        <f t="shared" si="519"/>
        <v>67968.177599999995</v>
      </c>
      <c r="AY989" s="36">
        <f t="shared" si="520"/>
        <v>22656.059199999996</v>
      </c>
      <c r="AZ989" s="36">
        <f t="shared" si="521"/>
        <v>0</v>
      </c>
    </row>
    <row r="990" spans="1:52" x14ac:dyDescent="0.25">
      <c r="A990" s="12" t="s">
        <v>837</v>
      </c>
      <c r="B990" s="12" t="s">
        <v>8</v>
      </c>
      <c r="C990" s="5" t="s">
        <v>1356</v>
      </c>
      <c r="D990" s="2" t="s">
        <v>1058</v>
      </c>
      <c r="E990" s="2" t="s">
        <v>78</v>
      </c>
      <c r="F990" s="2" t="s">
        <v>11</v>
      </c>
      <c r="G990" s="2" t="s">
        <v>12</v>
      </c>
      <c r="H990" s="2" t="s">
        <v>13</v>
      </c>
      <c r="I990" s="18">
        <v>5093.6000000000004</v>
      </c>
      <c r="J990" s="18">
        <v>429879.27</v>
      </c>
      <c r="K990" s="18">
        <v>413345.45999999996</v>
      </c>
      <c r="L990" s="18">
        <v>16533.809999999998</v>
      </c>
      <c r="M990" s="18"/>
      <c r="N990" s="18"/>
      <c r="O990" s="18"/>
      <c r="P990" s="18"/>
      <c r="Q990" s="18"/>
      <c r="R990" s="18"/>
      <c r="S990" s="18">
        <v>16533.809999999998</v>
      </c>
      <c r="T990" s="18"/>
      <c r="U990" s="18"/>
      <c r="V990" s="18"/>
      <c r="W990" s="18"/>
      <c r="X990" s="18"/>
      <c r="Y990" s="18"/>
      <c r="Z990" s="18"/>
      <c r="AA990" s="18"/>
      <c r="AB990" s="14">
        <f t="shared" si="504"/>
        <v>0</v>
      </c>
      <c r="AC990" s="14">
        <f t="shared" si="505"/>
        <v>0</v>
      </c>
      <c r="AD990" s="14">
        <f t="shared" si="506"/>
        <v>0</v>
      </c>
      <c r="AE990" s="14">
        <f t="shared" si="507"/>
        <v>0</v>
      </c>
      <c r="AF990" s="14">
        <f t="shared" si="508"/>
        <v>0</v>
      </c>
      <c r="AG990" s="14">
        <f t="shared" si="509"/>
        <v>0</v>
      </c>
      <c r="AH990" s="14">
        <f t="shared" si="510"/>
        <v>0.04</v>
      </c>
      <c r="AI990" s="14">
        <f t="shared" si="511"/>
        <v>0</v>
      </c>
      <c r="AJ990" s="14">
        <f t="shared" si="512"/>
        <v>0</v>
      </c>
      <c r="AK990" s="14">
        <f t="shared" si="513"/>
        <v>0</v>
      </c>
      <c r="AL990" s="14">
        <f t="shared" si="514"/>
        <v>0</v>
      </c>
      <c r="AM990" s="14">
        <f t="shared" si="515"/>
        <v>0</v>
      </c>
      <c r="AN990" s="14">
        <f t="shared" si="516"/>
        <v>0</v>
      </c>
      <c r="AO990" s="14">
        <f t="shared" si="517"/>
        <v>0</v>
      </c>
      <c r="AP990" s="14">
        <f t="shared" si="518"/>
        <v>0</v>
      </c>
      <c r="AQ990" s="43">
        <f t="shared" si="522"/>
        <v>0.04</v>
      </c>
      <c r="AR990" s="27">
        <f t="shared" si="523"/>
        <v>0</v>
      </c>
      <c r="AS990" s="46">
        <f t="shared" si="533"/>
        <v>16533.8184</v>
      </c>
      <c r="AT990" s="27">
        <f t="shared" si="525"/>
        <v>0</v>
      </c>
      <c r="AU990" s="30">
        <f t="shared" si="530"/>
        <v>24800.727599999998</v>
      </c>
      <c r="AV990" s="30">
        <f t="shared" si="531"/>
        <v>24800.727599999998</v>
      </c>
      <c r="AW990" s="30"/>
      <c r="AX990" s="36">
        <f t="shared" si="519"/>
        <v>24800.727599999998</v>
      </c>
      <c r="AY990" s="36">
        <f t="shared" si="520"/>
        <v>8266.9091999999982</v>
      </c>
      <c r="AZ990" s="36">
        <f t="shared" si="521"/>
        <v>0</v>
      </c>
    </row>
    <row r="991" spans="1:52" x14ac:dyDescent="0.25">
      <c r="A991" s="12" t="s">
        <v>837</v>
      </c>
      <c r="B991" s="12" t="s">
        <v>8</v>
      </c>
      <c r="C991" s="5" t="s">
        <v>1356</v>
      </c>
      <c r="D991" s="2" t="s">
        <v>1059</v>
      </c>
      <c r="E991" s="2" t="s">
        <v>78</v>
      </c>
      <c r="F991" s="2" t="s">
        <v>11</v>
      </c>
      <c r="G991" s="2" t="s">
        <v>12</v>
      </c>
      <c r="H991" s="2" t="s">
        <v>13</v>
      </c>
      <c r="I991" s="18">
        <v>33090.399999999994</v>
      </c>
      <c r="J991" s="18">
        <v>2573215.4899999998</v>
      </c>
      <c r="K991" s="18">
        <v>2474245.67</v>
      </c>
      <c r="L991" s="18">
        <v>98969.819999999992</v>
      </c>
      <c r="M991" s="18"/>
      <c r="N991" s="18"/>
      <c r="O991" s="18"/>
      <c r="P991" s="18"/>
      <c r="Q991" s="18"/>
      <c r="R991" s="18"/>
      <c r="S991" s="18">
        <v>98969.819999999992</v>
      </c>
      <c r="T991" s="18"/>
      <c r="U991" s="18"/>
      <c r="V991" s="18"/>
      <c r="W991" s="18"/>
      <c r="X991" s="18"/>
      <c r="Y991" s="18"/>
      <c r="Z991" s="18"/>
      <c r="AA991" s="18"/>
      <c r="AB991" s="14">
        <f t="shared" si="504"/>
        <v>0</v>
      </c>
      <c r="AC991" s="14">
        <f t="shared" si="505"/>
        <v>0</v>
      </c>
      <c r="AD991" s="14">
        <f t="shared" si="506"/>
        <v>0</v>
      </c>
      <c r="AE991" s="14">
        <f t="shared" si="507"/>
        <v>0</v>
      </c>
      <c r="AF991" s="14">
        <f t="shared" si="508"/>
        <v>0</v>
      </c>
      <c r="AG991" s="14">
        <f t="shared" si="509"/>
        <v>0</v>
      </c>
      <c r="AH991" s="14">
        <f t="shared" si="510"/>
        <v>0.04</v>
      </c>
      <c r="AI991" s="14">
        <f t="shared" si="511"/>
        <v>0</v>
      </c>
      <c r="AJ991" s="14">
        <f t="shared" si="512"/>
        <v>0</v>
      </c>
      <c r="AK991" s="14">
        <f t="shared" si="513"/>
        <v>0</v>
      </c>
      <c r="AL991" s="14">
        <f t="shared" si="514"/>
        <v>0</v>
      </c>
      <c r="AM991" s="14">
        <f t="shared" si="515"/>
        <v>0</v>
      </c>
      <c r="AN991" s="14">
        <f t="shared" si="516"/>
        <v>0</v>
      </c>
      <c r="AO991" s="14">
        <f t="shared" si="517"/>
        <v>0</v>
      </c>
      <c r="AP991" s="14">
        <f t="shared" si="518"/>
        <v>0</v>
      </c>
      <c r="AQ991" s="43">
        <f t="shared" si="522"/>
        <v>0.04</v>
      </c>
      <c r="AR991" s="27">
        <f t="shared" si="523"/>
        <v>0</v>
      </c>
      <c r="AS991" s="46">
        <f t="shared" si="533"/>
        <v>98969.826799999995</v>
      </c>
      <c r="AT991" s="27">
        <f t="shared" si="525"/>
        <v>0</v>
      </c>
      <c r="AU991" s="30">
        <f t="shared" si="530"/>
        <v>148454.7402</v>
      </c>
      <c r="AV991" s="30">
        <f t="shared" si="531"/>
        <v>148454.7402</v>
      </c>
      <c r="AW991" s="30"/>
      <c r="AX991" s="36">
        <f t="shared" si="519"/>
        <v>148454.7402</v>
      </c>
      <c r="AY991" s="36">
        <f t="shared" si="520"/>
        <v>49484.913400000005</v>
      </c>
      <c r="AZ991" s="36">
        <f t="shared" si="521"/>
        <v>0</v>
      </c>
    </row>
    <row r="992" spans="1:52" x14ac:dyDescent="0.25">
      <c r="A992" s="12" t="s">
        <v>837</v>
      </c>
      <c r="B992" s="12" t="s">
        <v>8</v>
      </c>
      <c r="C992" s="5" t="s">
        <v>1356</v>
      </c>
      <c r="D992" s="2" t="s">
        <v>1059</v>
      </c>
      <c r="E992" s="2" t="s">
        <v>819</v>
      </c>
      <c r="F992" s="2" t="s">
        <v>16</v>
      </c>
      <c r="G992" s="2" t="s">
        <v>17</v>
      </c>
      <c r="H992" s="2" t="s">
        <v>36</v>
      </c>
      <c r="I992" s="18">
        <v>12751</v>
      </c>
      <c r="J992" s="18">
        <v>894688.89</v>
      </c>
      <c r="K992" s="18">
        <v>795279</v>
      </c>
      <c r="L992" s="18">
        <v>99409.89</v>
      </c>
      <c r="M992" s="18"/>
      <c r="N992" s="18">
        <v>99409.89</v>
      </c>
      <c r="O992" s="18"/>
      <c r="P992" s="18"/>
      <c r="Q992" s="18"/>
      <c r="R992" s="18"/>
      <c r="S992" s="18"/>
      <c r="T992" s="18"/>
      <c r="U992" s="18"/>
      <c r="V992" s="18"/>
      <c r="W992" s="18"/>
      <c r="X992" s="18"/>
      <c r="Y992" s="18"/>
      <c r="Z992" s="18"/>
      <c r="AA992" s="18"/>
      <c r="AB992" s="14">
        <f t="shared" si="504"/>
        <v>0</v>
      </c>
      <c r="AC992" s="14">
        <f t="shared" si="505"/>
        <v>0.125</v>
      </c>
      <c r="AD992" s="14">
        <f t="shared" si="506"/>
        <v>0</v>
      </c>
      <c r="AE992" s="14">
        <f t="shared" si="507"/>
        <v>0</v>
      </c>
      <c r="AF992" s="14">
        <f t="shared" si="508"/>
        <v>0</v>
      </c>
      <c r="AG992" s="14">
        <f t="shared" si="509"/>
        <v>0</v>
      </c>
      <c r="AH992" s="14">
        <f t="shared" si="510"/>
        <v>0</v>
      </c>
      <c r="AI992" s="14">
        <f t="shared" si="511"/>
        <v>0</v>
      </c>
      <c r="AJ992" s="14">
        <f t="shared" si="512"/>
        <v>0</v>
      </c>
      <c r="AK992" s="14">
        <f t="shared" si="513"/>
        <v>0</v>
      </c>
      <c r="AL992" s="14">
        <f t="shared" si="514"/>
        <v>0</v>
      </c>
      <c r="AM992" s="14">
        <f t="shared" si="515"/>
        <v>0</v>
      </c>
      <c r="AN992" s="14">
        <f t="shared" si="516"/>
        <v>0</v>
      </c>
      <c r="AO992" s="14">
        <f t="shared" si="517"/>
        <v>0</v>
      </c>
      <c r="AP992" s="14">
        <f t="shared" si="518"/>
        <v>0</v>
      </c>
      <c r="AQ992" s="43">
        <f t="shared" si="522"/>
        <v>0.125</v>
      </c>
      <c r="AR992" s="27">
        <f t="shared" si="523"/>
        <v>99409.875</v>
      </c>
      <c r="AS992" s="27">
        <f t="shared" si="524"/>
        <v>0</v>
      </c>
      <c r="AT992" s="27">
        <f t="shared" si="525"/>
        <v>0</v>
      </c>
      <c r="AU992" s="30">
        <f t="shared" si="530"/>
        <v>47716.74</v>
      </c>
      <c r="AV992" s="30">
        <f t="shared" si="531"/>
        <v>47716.74</v>
      </c>
      <c r="AW992" s="30"/>
      <c r="AX992" s="36">
        <f t="shared" si="519"/>
        <v>-51693.135000000002</v>
      </c>
      <c r="AY992" s="36">
        <f t="shared" si="520"/>
        <v>47716.74</v>
      </c>
      <c r="AZ992" s="36">
        <f t="shared" si="521"/>
        <v>0</v>
      </c>
    </row>
    <row r="993" spans="1:52" x14ac:dyDescent="0.25">
      <c r="A993" s="12" t="s">
        <v>837</v>
      </c>
      <c r="B993" s="12" t="s">
        <v>8</v>
      </c>
      <c r="C993" s="5" t="s">
        <v>1356</v>
      </c>
      <c r="D993" s="2" t="s">
        <v>1059</v>
      </c>
      <c r="E993" s="2" t="s">
        <v>544</v>
      </c>
      <c r="F993" s="2" t="s">
        <v>11</v>
      </c>
      <c r="G993" s="2" t="s">
        <v>12</v>
      </c>
      <c r="H993" s="2" t="s">
        <v>13</v>
      </c>
      <c r="I993" s="18">
        <v>10036</v>
      </c>
      <c r="J993" s="18">
        <v>782480.36</v>
      </c>
      <c r="K993" s="18">
        <v>752384.95000000007</v>
      </c>
      <c r="L993" s="18">
        <v>30095.410000000003</v>
      </c>
      <c r="M993" s="18"/>
      <c r="N993" s="18"/>
      <c r="O993" s="18"/>
      <c r="P993" s="18"/>
      <c r="Q993" s="18"/>
      <c r="R993" s="18"/>
      <c r="S993" s="18">
        <v>30095.410000000003</v>
      </c>
      <c r="T993" s="18"/>
      <c r="U993" s="18"/>
      <c r="V993" s="18"/>
      <c r="W993" s="18"/>
      <c r="X993" s="18"/>
      <c r="Y993" s="18"/>
      <c r="Z993" s="18"/>
      <c r="AA993" s="18"/>
      <c r="AB993" s="14">
        <f t="shared" si="504"/>
        <v>0</v>
      </c>
      <c r="AC993" s="14">
        <f t="shared" si="505"/>
        <v>0</v>
      </c>
      <c r="AD993" s="14">
        <f t="shared" si="506"/>
        <v>0</v>
      </c>
      <c r="AE993" s="14">
        <f t="shared" si="507"/>
        <v>0</v>
      </c>
      <c r="AF993" s="14">
        <f t="shared" si="508"/>
        <v>0</v>
      </c>
      <c r="AG993" s="14">
        <f t="shared" si="509"/>
        <v>0</v>
      </c>
      <c r="AH993" s="14">
        <f t="shared" si="510"/>
        <v>0.04</v>
      </c>
      <c r="AI993" s="14">
        <f t="shared" si="511"/>
        <v>0</v>
      </c>
      <c r="AJ993" s="14">
        <f t="shared" si="512"/>
        <v>0</v>
      </c>
      <c r="AK993" s="14">
        <f t="shared" si="513"/>
        <v>0</v>
      </c>
      <c r="AL993" s="14">
        <f t="shared" si="514"/>
        <v>0</v>
      </c>
      <c r="AM993" s="14">
        <f t="shared" si="515"/>
        <v>0</v>
      </c>
      <c r="AN993" s="14">
        <f t="shared" si="516"/>
        <v>0</v>
      </c>
      <c r="AO993" s="14">
        <f t="shared" si="517"/>
        <v>0</v>
      </c>
      <c r="AP993" s="14">
        <f t="shared" si="518"/>
        <v>0</v>
      </c>
      <c r="AQ993" s="43">
        <f t="shared" si="522"/>
        <v>0.04</v>
      </c>
      <c r="AR993" s="27">
        <f t="shared" si="523"/>
        <v>0</v>
      </c>
      <c r="AS993" s="46">
        <f t="shared" ref="AS993:AS995" si="534">SUM(AH993:AM993)*(K993+AR993)</f>
        <v>30095.398000000005</v>
      </c>
      <c r="AT993" s="27">
        <f t="shared" si="525"/>
        <v>0</v>
      </c>
      <c r="AU993" s="30">
        <f t="shared" si="530"/>
        <v>45143.097000000002</v>
      </c>
      <c r="AV993" s="30">
        <f t="shared" si="531"/>
        <v>45143.097000000002</v>
      </c>
      <c r="AW993" s="30"/>
      <c r="AX993" s="36">
        <f t="shared" si="519"/>
        <v>45143.097000000002</v>
      </c>
      <c r="AY993" s="36">
        <f t="shared" si="520"/>
        <v>15047.698999999997</v>
      </c>
      <c r="AZ993" s="36">
        <f t="shared" si="521"/>
        <v>0</v>
      </c>
    </row>
    <row r="994" spans="1:52" x14ac:dyDescent="0.25">
      <c r="A994" s="12" t="s">
        <v>837</v>
      </c>
      <c r="B994" s="12" t="s">
        <v>8</v>
      </c>
      <c r="C994" s="5" t="s">
        <v>1356</v>
      </c>
      <c r="D994" s="2" t="s">
        <v>1060</v>
      </c>
      <c r="E994" s="2" t="s">
        <v>78</v>
      </c>
      <c r="F994" s="2" t="s">
        <v>11</v>
      </c>
      <c r="G994" s="2" t="s">
        <v>12</v>
      </c>
      <c r="H994" s="2" t="s">
        <v>13</v>
      </c>
      <c r="I994" s="18">
        <v>2037</v>
      </c>
      <c r="J994" s="18">
        <v>171914.65</v>
      </c>
      <c r="K994" s="18">
        <v>165302.54999999999</v>
      </c>
      <c r="L994" s="18">
        <v>6612.1</v>
      </c>
      <c r="M994" s="18"/>
      <c r="N994" s="18"/>
      <c r="O994" s="18"/>
      <c r="P994" s="18"/>
      <c r="Q994" s="18"/>
      <c r="R994" s="18"/>
      <c r="S994" s="18">
        <v>6612.1</v>
      </c>
      <c r="T994" s="18"/>
      <c r="U994" s="18"/>
      <c r="V994" s="18"/>
      <c r="W994" s="18"/>
      <c r="X994" s="18"/>
      <c r="Y994" s="18"/>
      <c r="Z994" s="18"/>
      <c r="AA994" s="18"/>
      <c r="AB994" s="14">
        <f t="shared" si="504"/>
        <v>0</v>
      </c>
      <c r="AC994" s="14">
        <f t="shared" si="505"/>
        <v>0</v>
      </c>
      <c r="AD994" s="14">
        <f t="shared" si="506"/>
        <v>0</v>
      </c>
      <c r="AE994" s="14">
        <f t="shared" si="507"/>
        <v>0</v>
      </c>
      <c r="AF994" s="14">
        <f t="shared" si="508"/>
        <v>0</v>
      </c>
      <c r="AG994" s="14">
        <f t="shared" si="509"/>
        <v>0</v>
      </c>
      <c r="AH994" s="14">
        <f t="shared" si="510"/>
        <v>0.04</v>
      </c>
      <c r="AI994" s="14">
        <f t="shared" si="511"/>
        <v>0</v>
      </c>
      <c r="AJ994" s="14">
        <f t="shared" si="512"/>
        <v>0</v>
      </c>
      <c r="AK994" s="14">
        <f t="shared" si="513"/>
        <v>0</v>
      </c>
      <c r="AL994" s="14">
        <f t="shared" si="514"/>
        <v>0</v>
      </c>
      <c r="AM994" s="14">
        <f t="shared" si="515"/>
        <v>0</v>
      </c>
      <c r="AN994" s="14">
        <f t="shared" si="516"/>
        <v>0</v>
      </c>
      <c r="AO994" s="14">
        <f t="shared" si="517"/>
        <v>0</v>
      </c>
      <c r="AP994" s="14">
        <f t="shared" si="518"/>
        <v>0</v>
      </c>
      <c r="AQ994" s="43">
        <f t="shared" si="522"/>
        <v>0.04</v>
      </c>
      <c r="AR994" s="27">
        <f t="shared" si="523"/>
        <v>0</v>
      </c>
      <c r="AS994" s="46">
        <f t="shared" si="534"/>
        <v>6612.1019999999999</v>
      </c>
      <c r="AT994" s="27">
        <f t="shared" si="525"/>
        <v>0</v>
      </c>
      <c r="AU994" s="30">
        <f t="shared" si="530"/>
        <v>9918.1529999999984</v>
      </c>
      <c r="AV994" s="30">
        <f t="shared" si="531"/>
        <v>9918.1529999999984</v>
      </c>
      <c r="AW994" s="30"/>
      <c r="AX994" s="36">
        <f t="shared" si="519"/>
        <v>9918.1529999999984</v>
      </c>
      <c r="AY994" s="36">
        <f t="shared" si="520"/>
        <v>3306.0509999999986</v>
      </c>
      <c r="AZ994" s="36">
        <f t="shared" si="521"/>
        <v>0</v>
      </c>
    </row>
    <row r="995" spans="1:52" x14ac:dyDescent="0.25">
      <c r="A995" s="12" t="s">
        <v>837</v>
      </c>
      <c r="B995" s="12" t="s">
        <v>8</v>
      </c>
      <c r="C995" s="5" t="s">
        <v>1356</v>
      </c>
      <c r="D995" s="2" t="s">
        <v>1061</v>
      </c>
      <c r="E995" s="2" t="s">
        <v>78</v>
      </c>
      <c r="F995" s="2" t="s">
        <v>11</v>
      </c>
      <c r="G995" s="2" t="s">
        <v>12</v>
      </c>
      <c r="H995" s="2" t="s">
        <v>13</v>
      </c>
      <c r="I995" s="18">
        <v>7889.0999999999985</v>
      </c>
      <c r="J995" s="18">
        <v>614421.23</v>
      </c>
      <c r="K995" s="18">
        <v>590789.65</v>
      </c>
      <c r="L995" s="18">
        <v>23631.58</v>
      </c>
      <c r="M995" s="18"/>
      <c r="N995" s="18"/>
      <c r="O995" s="18"/>
      <c r="P995" s="18"/>
      <c r="Q995" s="18"/>
      <c r="R995" s="18"/>
      <c r="S995" s="18">
        <v>23631.58</v>
      </c>
      <c r="T995" s="18"/>
      <c r="U995" s="18"/>
      <c r="V995" s="18"/>
      <c r="W995" s="18"/>
      <c r="X995" s="18"/>
      <c r="Y995" s="18"/>
      <c r="Z995" s="18"/>
      <c r="AA995" s="18"/>
      <c r="AB995" s="14">
        <f t="shared" si="504"/>
        <v>0</v>
      </c>
      <c r="AC995" s="14">
        <f t="shared" si="505"/>
        <v>0</v>
      </c>
      <c r="AD995" s="14">
        <f t="shared" si="506"/>
        <v>0</v>
      </c>
      <c r="AE995" s="14">
        <f t="shared" si="507"/>
        <v>0</v>
      </c>
      <c r="AF995" s="14">
        <f t="shared" si="508"/>
        <v>0</v>
      </c>
      <c r="AG995" s="14">
        <f t="shared" si="509"/>
        <v>0</v>
      </c>
      <c r="AH995" s="14">
        <f t="shared" si="510"/>
        <v>0.04</v>
      </c>
      <c r="AI995" s="14">
        <f t="shared" si="511"/>
        <v>0</v>
      </c>
      <c r="AJ995" s="14">
        <f t="shared" si="512"/>
        <v>0</v>
      </c>
      <c r="AK995" s="14">
        <f t="shared" si="513"/>
        <v>0</v>
      </c>
      <c r="AL995" s="14">
        <f t="shared" si="514"/>
        <v>0</v>
      </c>
      <c r="AM995" s="14">
        <f t="shared" si="515"/>
        <v>0</v>
      </c>
      <c r="AN995" s="14">
        <f t="shared" si="516"/>
        <v>0</v>
      </c>
      <c r="AO995" s="14">
        <f t="shared" si="517"/>
        <v>0</v>
      </c>
      <c r="AP995" s="14">
        <f t="shared" si="518"/>
        <v>0</v>
      </c>
      <c r="AQ995" s="43">
        <f t="shared" si="522"/>
        <v>0.04</v>
      </c>
      <c r="AR995" s="27">
        <f t="shared" si="523"/>
        <v>0</v>
      </c>
      <c r="AS995" s="46">
        <f t="shared" si="534"/>
        <v>23631.586000000003</v>
      </c>
      <c r="AT995" s="27">
        <f t="shared" si="525"/>
        <v>0</v>
      </c>
      <c r="AU995" s="30">
        <f t="shared" si="530"/>
        <v>35447.379000000001</v>
      </c>
      <c r="AV995" s="30">
        <f t="shared" si="531"/>
        <v>35447.379000000001</v>
      </c>
      <c r="AW995" s="30"/>
      <c r="AX995" s="36">
        <f t="shared" si="519"/>
        <v>35447.379000000001</v>
      </c>
      <c r="AY995" s="36">
        <f t="shared" si="520"/>
        <v>11815.792999999998</v>
      </c>
      <c r="AZ995" s="36">
        <f t="shared" si="521"/>
        <v>0</v>
      </c>
    </row>
    <row r="996" spans="1:52" x14ac:dyDescent="0.25">
      <c r="A996" s="12" t="s">
        <v>837</v>
      </c>
      <c r="B996" s="12" t="s">
        <v>8</v>
      </c>
      <c r="C996" s="5" t="s">
        <v>1356</v>
      </c>
      <c r="D996" s="2" t="s">
        <v>1061</v>
      </c>
      <c r="E996" s="2" t="s">
        <v>819</v>
      </c>
      <c r="F996" s="2" t="s">
        <v>16</v>
      </c>
      <c r="G996" s="2" t="s">
        <v>17</v>
      </c>
      <c r="H996" s="2" t="s">
        <v>36</v>
      </c>
      <c r="I996" s="18">
        <v>1875</v>
      </c>
      <c r="J996" s="18">
        <v>131561.65000000002</v>
      </c>
      <c r="K996" s="18">
        <v>116943.69</v>
      </c>
      <c r="L996" s="18">
        <v>14617.96</v>
      </c>
      <c r="M996" s="18"/>
      <c r="N996" s="18">
        <v>14617.96</v>
      </c>
      <c r="O996" s="18"/>
      <c r="P996" s="18"/>
      <c r="Q996" s="18"/>
      <c r="R996" s="18"/>
      <c r="S996" s="18"/>
      <c r="T996" s="18"/>
      <c r="U996" s="18"/>
      <c r="V996" s="18"/>
      <c r="W996" s="18"/>
      <c r="X996" s="18"/>
      <c r="Y996" s="18"/>
      <c r="Z996" s="18"/>
      <c r="AA996" s="18"/>
      <c r="AB996" s="14">
        <f t="shared" si="504"/>
        <v>0</v>
      </c>
      <c r="AC996" s="14">
        <f t="shared" si="505"/>
        <v>0.125</v>
      </c>
      <c r="AD996" s="14">
        <f t="shared" si="506"/>
        <v>0</v>
      </c>
      <c r="AE996" s="14">
        <f t="shared" si="507"/>
        <v>0</v>
      </c>
      <c r="AF996" s="14">
        <f t="shared" si="508"/>
        <v>0</v>
      </c>
      <c r="AG996" s="14">
        <f t="shared" si="509"/>
        <v>0</v>
      </c>
      <c r="AH996" s="14">
        <f t="shared" si="510"/>
        <v>0</v>
      </c>
      <c r="AI996" s="14">
        <f t="shared" si="511"/>
        <v>0</v>
      </c>
      <c r="AJ996" s="14">
        <f t="shared" si="512"/>
        <v>0</v>
      </c>
      <c r="AK996" s="14">
        <f t="shared" si="513"/>
        <v>0</v>
      </c>
      <c r="AL996" s="14">
        <f t="shared" si="514"/>
        <v>0</v>
      </c>
      <c r="AM996" s="14">
        <f t="shared" si="515"/>
        <v>0</v>
      </c>
      <c r="AN996" s="14">
        <f t="shared" si="516"/>
        <v>0</v>
      </c>
      <c r="AO996" s="14">
        <f t="shared" si="517"/>
        <v>0</v>
      </c>
      <c r="AP996" s="14">
        <f t="shared" si="518"/>
        <v>0</v>
      </c>
      <c r="AQ996" s="43">
        <f t="shared" si="522"/>
        <v>0.125</v>
      </c>
      <c r="AR996" s="27">
        <f t="shared" si="523"/>
        <v>14617.96125</v>
      </c>
      <c r="AS996" s="27">
        <f t="shared" si="524"/>
        <v>0</v>
      </c>
      <c r="AT996" s="27">
        <f t="shared" si="525"/>
        <v>0</v>
      </c>
      <c r="AU996" s="30">
        <f t="shared" si="530"/>
        <v>7016.6214</v>
      </c>
      <c r="AV996" s="30">
        <f t="shared" si="531"/>
        <v>7016.6214</v>
      </c>
      <c r="AW996" s="30"/>
      <c r="AX996" s="36">
        <f t="shared" si="519"/>
        <v>-7601.3398500000003</v>
      </c>
      <c r="AY996" s="36">
        <f t="shared" si="520"/>
        <v>7016.6214</v>
      </c>
      <c r="AZ996" s="36">
        <f t="shared" si="521"/>
        <v>0</v>
      </c>
    </row>
    <row r="997" spans="1:52" x14ac:dyDescent="0.25">
      <c r="A997" s="12" t="s">
        <v>837</v>
      </c>
      <c r="B997" s="12" t="s">
        <v>8</v>
      </c>
      <c r="C997" s="5" t="s">
        <v>1356</v>
      </c>
      <c r="D997" s="2" t="s">
        <v>1061</v>
      </c>
      <c r="E997" s="2" t="s">
        <v>820</v>
      </c>
      <c r="F997" s="2" t="s">
        <v>11</v>
      </c>
      <c r="G997" s="2" t="s">
        <v>12</v>
      </c>
      <c r="H997" s="2" t="s">
        <v>13</v>
      </c>
      <c r="I997" s="18">
        <v>2002.6599999999999</v>
      </c>
      <c r="J997" s="18">
        <v>151000.56</v>
      </c>
      <c r="K997" s="18">
        <v>145192.85</v>
      </c>
      <c r="L997" s="18">
        <v>5807.71</v>
      </c>
      <c r="M997" s="18"/>
      <c r="N997" s="18"/>
      <c r="O997" s="18"/>
      <c r="P997" s="18"/>
      <c r="Q997" s="18"/>
      <c r="R997" s="18"/>
      <c r="S997" s="18">
        <v>5807.71</v>
      </c>
      <c r="T997" s="18"/>
      <c r="U997" s="18"/>
      <c r="V997" s="18"/>
      <c r="W997" s="18"/>
      <c r="X997" s="18"/>
      <c r="Y997" s="18"/>
      <c r="Z997" s="18"/>
      <c r="AA997" s="18"/>
      <c r="AB997" s="14">
        <f t="shared" si="504"/>
        <v>0</v>
      </c>
      <c r="AC997" s="14">
        <f t="shared" si="505"/>
        <v>0</v>
      </c>
      <c r="AD997" s="14">
        <f t="shared" si="506"/>
        <v>0</v>
      </c>
      <c r="AE997" s="14">
        <f t="shared" si="507"/>
        <v>0</v>
      </c>
      <c r="AF997" s="14">
        <f t="shared" si="508"/>
        <v>0</v>
      </c>
      <c r="AG997" s="14">
        <f t="shared" si="509"/>
        <v>0</v>
      </c>
      <c r="AH997" s="14">
        <f t="shared" si="510"/>
        <v>0.04</v>
      </c>
      <c r="AI997" s="14">
        <f t="shared" si="511"/>
        <v>0</v>
      </c>
      <c r="AJ997" s="14">
        <f t="shared" si="512"/>
        <v>0</v>
      </c>
      <c r="AK997" s="14">
        <f t="shared" si="513"/>
        <v>0</v>
      </c>
      <c r="AL997" s="14">
        <f t="shared" si="514"/>
        <v>0</v>
      </c>
      <c r="AM997" s="14">
        <f t="shared" si="515"/>
        <v>0</v>
      </c>
      <c r="AN997" s="14">
        <f t="shared" si="516"/>
        <v>0</v>
      </c>
      <c r="AO997" s="14">
        <f t="shared" si="517"/>
        <v>0</v>
      </c>
      <c r="AP997" s="14">
        <f t="shared" si="518"/>
        <v>0</v>
      </c>
      <c r="AQ997" s="43">
        <f t="shared" si="522"/>
        <v>0.04</v>
      </c>
      <c r="AR997" s="27">
        <f t="shared" si="523"/>
        <v>0</v>
      </c>
      <c r="AS997" s="46">
        <f t="shared" ref="AS997:AS998" si="535">SUM(AH997:AM997)*(K997+AR997)</f>
        <v>5807.7139999999999</v>
      </c>
      <c r="AT997" s="27">
        <f t="shared" si="525"/>
        <v>0</v>
      </c>
      <c r="AU997" s="30">
        <f t="shared" si="530"/>
        <v>8711.5709999999999</v>
      </c>
      <c r="AV997" s="30">
        <f t="shared" si="531"/>
        <v>8711.5709999999999</v>
      </c>
      <c r="AW997" s="30"/>
      <c r="AX997" s="36">
        <f t="shared" si="519"/>
        <v>8711.5709999999999</v>
      </c>
      <c r="AY997" s="36">
        <f t="shared" si="520"/>
        <v>2903.857</v>
      </c>
      <c r="AZ997" s="36">
        <f t="shared" si="521"/>
        <v>0</v>
      </c>
    </row>
    <row r="998" spans="1:52" x14ac:dyDescent="0.25">
      <c r="A998" s="12" t="s">
        <v>837</v>
      </c>
      <c r="B998" s="12" t="s">
        <v>8</v>
      </c>
      <c r="C998" s="5" t="s">
        <v>1356</v>
      </c>
      <c r="D998" s="2" t="s">
        <v>1062</v>
      </c>
      <c r="E998" s="2" t="s">
        <v>78</v>
      </c>
      <c r="F998" s="2" t="s">
        <v>11</v>
      </c>
      <c r="G998" s="2" t="s">
        <v>12</v>
      </c>
      <c r="H998" s="2" t="s">
        <v>13</v>
      </c>
      <c r="I998" s="18">
        <v>1213.5</v>
      </c>
      <c r="J998" s="18">
        <v>94128.15</v>
      </c>
      <c r="K998" s="18">
        <v>90507.839999999997</v>
      </c>
      <c r="L998" s="18">
        <v>3620.3100000000004</v>
      </c>
      <c r="M998" s="18"/>
      <c r="N998" s="18"/>
      <c r="O998" s="18"/>
      <c r="P998" s="18"/>
      <c r="Q998" s="18"/>
      <c r="R998" s="18"/>
      <c r="S998" s="18">
        <v>3620.3100000000004</v>
      </c>
      <c r="T998" s="18"/>
      <c r="U998" s="18"/>
      <c r="V998" s="18"/>
      <c r="W998" s="18"/>
      <c r="X998" s="18"/>
      <c r="Y998" s="18"/>
      <c r="Z998" s="18"/>
      <c r="AA998" s="18"/>
      <c r="AB998" s="14">
        <f t="shared" si="504"/>
        <v>0</v>
      </c>
      <c r="AC998" s="14">
        <f t="shared" si="505"/>
        <v>0</v>
      </c>
      <c r="AD998" s="14">
        <f t="shared" si="506"/>
        <v>0</v>
      </c>
      <c r="AE998" s="14">
        <f t="shared" si="507"/>
        <v>0</v>
      </c>
      <c r="AF998" s="14">
        <f t="shared" si="508"/>
        <v>0</v>
      </c>
      <c r="AG998" s="14">
        <f t="shared" si="509"/>
        <v>0</v>
      </c>
      <c r="AH998" s="14">
        <f t="shared" si="510"/>
        <v>0.04</v>
      </c>
      <c r="AI998" s="14">
        <f t="shared" si="511"/>
        <v>0</v>
      </c>
      <c r="AJ998" s="14">
        <f t="shared" si="512"/>
        <v>0</v>
      </c>
      <c r="AK998" s="14">
        <f t="shared" si="513"/>
        <v>0</v>
      </c>
      <c r="AL998" s="14">
        <f t="shared" si="514"/>
        <v>0</v>
      </c>
      <c r="AM998" s="14">
        <f t="shared" si="515"/>
        <v>0</v>
      </c>
      <c r="AN998" s="14">
        <f t="shared" si="516"/>
        <v>0</v>
      </c>
      <c r="AO998" s="14">
        <f t="shared" si="517"/>
        <v>0</v>
      </c>
      <c r="AP998" s="14">
        <f t="shared" si="518"/>
        <v>0</v>
      </c>
      <c r="AQ998" s="43">
        <f t="shared" si="522"/>
        <v>0.04</v>
      </c>
      <c r="AR998" s="27">
        <f t="shared" si="523"/>
        <v>0</v>
      </c>
      <c r="AS998" s="46">
        <f t="shared" si="535"/>
        <v>3620.3136</v>
      </c>
      <c r="AT998" s="27">
        <f t="shared" si="525"/>
        <v>0</v>
      </c>
      <c r="AU998" s="30">
        <f t="shared" si="530"/>
        <v>5430.4703999999992</v>
      </c>
      <c r="AV998" s="30">
        <f t="shared" si="531"/>
        <v>5430.4703999999992</v>
      </c>
      <c r="AW998" s="30"/>
      <c r="AX998" s="36">
        <f t="shared" si="519"/>
        <v>5430.4703999999992</v>
      </c>
      <c r="AY998" s="36">
        <f t="shared" si="520"/>
        <v>1810.1567999999993</v>
      </c>
      <c r="AZ998" s="36">
        <f t="shared" si="521"/>
        <v>0</v>
      </c>
    </row>
    <row r="999" spans="1:52" x14ac:dyDescent="0.25">
      <c r="A999" s="12" t="s">
        <v>837</v>
      </c>
      <c r="B999" s="12" t="s">
        <v>8</v>
      </c>
      <c r="C999" s="5" t="s">
        <v>1356</v>
      </c>
      <c r="D999" s="2" t="s">
        <v>1062</v>
      </c>
      <c r="E999" s="2" t="s">
        <v>819</v>
      </c>
      <c r="F999" s="2" t="s">
        <v>16</v>
      </c>
      <c r="G999" s="2" t="s">
        <v>17</v>
      </c>
      <c r="H999" s="2" t="s">
        <v>36</v>
      </c>
      <c r="I999" s="18">
        <v>292</v>
      </c>
      <c r="J999" s="18">
        <v>20409.71</v>
      </c>
      <c r="K999" s="18">
        <v>18141.96</v>
      </c>
      <c r="L999" s="18">
        <v>2267.75</v>
      </c>
      <c r="M999" s="18"/>
      <c r="N999" s="18">
        <v>2267.75</v>
      </c>
      <c r="O999" s="18"/>
      <c r="P999" s="18"/>
      <c r="Q999" s="18"/>
      <c r="R999" s="18"/>
      <c r="S999" s="18"/>
      <c r="T999" s="18"/>
      <c r="U999" s="18"/>
      <c r="V999" s="18"/>
      <c r="W999" s="18"/>
      <c r="X999" s="18"/>
      <c r="Y999" s="18"/>
      <c r="Z999" s="18"/>
      <c r="AA999" s="18"/>
      <c r="AB999" s="14">
        <f t="shared" si="504"/>
        <v>0</v>
      </c>
      <c r="AC999" s="14">
        <f t="shared" si="505"/>
        <v>0.125</v>
      </c>
      <c r="AD999" s="14">
        <f t="shared" si="506"/>
        <v>0</v>
      </c>
      <c r="AE999" s="14">
        <f t="shared" si="507"/>
        <v>0</v>
      </c>
      <c r="AF999" s="14">
        <f t="shared" si="508"/>
        <v>0</v>
      </c>
      <c r="AG999" s="14">
        <f t="shared" si="509"/>
        <v>0</v>
      </c>
      <c r="AH999" s="14">
        <f t="shared" si="510"/>
        <v>0</v>
      </c>
      <c r="AI999" s="14">
        <f t="shared" si="511"/>
        <v>0</v>
      </c>
      <c r="AJ999" s="14">
        <f t="shared" si="512"/>
        <v>0</v>
      </c>
      <c r="AK999" s="14">
        <f t="shared" si="513"/>
        <v>0</v>
      </c>
      <c r="AL999" s="14">
        <f t="shared" si="514"/>
        <v>0</v>
      </c>
      <c r="AM999" s="14">
        <f t="shared" si="515"/>
        <v>0</v>
      </c>
      <c r="AN999" s="14">
        <f t="shared" si="516"/>
        <v>0</v>
      </c>
      <c r="AO999" s="14">
        <f t="shared" si="517"/>
        <v>0</v>
      </c>
      <c r="AP999" s="14">
        <f t="shared" si="518"/>
        <v>0</v>
      </c>
      <c r="AQ999" s="43">
        <f t="shared" si="522"/>
        <v>0.125</v>
      </c>
      <c r="AR999" s="27">
        <f t="shared" si="523"/>
        <v>2267.7449999999999</v>
      </c>
      <c r="AS999" s="27">
        <f t="shared" si="524"/>
        <v>0</v>
      </c>
      <c r="AT999" s="27">
        <f t="shared" si="525"/>
        <v>0</v>
      </c>
      <c r="AU999" s="30">
        <f t="shared" si="530"/>
        <v>1088.5175999999999</v>
      </c>
      <c r="AV999" s="30">
        <f t="shared" si="531"/>
        <v>1088.5175999999999</v>
      </c>
      <c r="AW999" s="30"/>
      <c r="AX999" s="36">
        <f t="shared" si="519"/>
        <v>-1179.2274</v>
      </c>
      <c r="AY999" s="36">
        <f t="shared" si="520"/>
        <v>1088.5175999999999</v>
      </c>
      <c r="AZ999" s="36">
        <f t="shared" si="521"/>
        <v>0</v>
      </c>
    </row>
    <row r="1000" spans="1:52" x14ac:dyDescent="0.25">
      <c r="A1000" s="12" t="s">
        <v>837</v>
      </c>
      <c r="B1000" s="12" t="s">
        <v>8</v>
      </c>
      <c r="C1000" s="5" t="s">
        <v>1356</v>
      </c>
      <c r="D1000" s="2" t="s">
        <v>1062</v>
      </c>
      <c r="E1000" s="2" t="s">
        <v>544</v>
      </c>
      <c r="F1000" s="2" t="s">
        <v>11</v>
      </c>
      <c r="G1000" s="2" t="s">
        <v>12</v>
      </c>
      <c r="H1000" s="2" t="s">
        <v>13</v>
      </c>
      <c r="I1000" s="18">
        <v>1036</v>
      </c>
      <c r="J1000" s="18">
        <v>80372.5</v>
      </c>
      <c r="K1000" s="18">
        <v>77281.25</v>
      </c>
      <c r="L1000" s="18">
        <v>3091.25</v>
      </c>
      <c r="M1000" s="18"/>
      <c r="N1000" s="18"/>
      <c r="O1000" s="18"/>
      <c r="P1000" s="18"/>
      <c r="Q1000" s="18"/>
      <c r="R1000" s="18"/>
      <c r="S1000" s="18">
        <v>3091.25</v>
      </c>
      <c r="T1000" s="18"/>
      <c r="U1000" s="18"/>
      <c r="V1000" s="18"/>
      <c r="W1000" s="18"/>
      <c r="X1000" s="18"/>
      <c r="Y1000" s="18"/>
      <c r="Z1000" s="18"/>
      <c r="AA1000" s="18"/>
      <c r="AB1000" s="14">
        <f t="shared" si="504"/>
        <v>0</v>
      </c>
      <c r="AC1000" s="14">
        <f t="shared" si="505"/>
        <v>0</v>
      </c>
      <c r="AD1000" s="14">
        <f t="shared" si="506"/>
        <v>0</v>
      </c>
      <c r="AE1000" s="14">
        <f t="shared" si="507"/>
        <v>0</v>
      </c>
      <c r="AF1000" s="14">
        <f t="shared" si="508"/>
        <v>0</v>
      </c>
      <c r="AG1000" s="14">
        <f t="shared" si="509"/>
        <v>0</v>
      </c>
      <c r="AH1000" s="14">
        <f t="shared" si="510"/>
        <v>0.04</v>
      </c>
      <c r="AI1000" s="14">
        <f t="shared" si="511"/>
        <v>0</v>
      </c>
      <c r="AJ1000" s="14">
        <f t="shared" si="512"/>
        <v>0</v>
      </c>
      <c r="AK1000" s="14">
        <f t="shared" si="513"/>
        <v>0</v>
      </c>
      <c r="AL1000" s="14">
        <f t="shared" si="514"/>
        <v>0</v>
      </c>
      <c r="AM1000" s="14">
        <f t="shared" si="515"/>
        <v>0</v>
      </c>
      <c r="AN1000" s="14">
        <f t="shared" si="516"/>
        <v>0</v>
      </c>
      <c r="AO1000" s="14">
        <f t="shared" si="517"/>
        <v>0</v>
      </c>
      <c r="AP1000" s="14">
        <f t="shared" si="518"/>
        <v>0</v>
      </c>
      <c r="AQ1000" s="43">
        <f t="shared" si="522"/>
        <v>0.04</v>
      </c>
      <c r="AR1000" s="27">
        <f t="shared" si="523"/>
        <v>0</v>
      </c>
      <c r="AS1000" s="46">
        <f t="shared" ref="AS1000:AS1001" si="536">SUM(AH1000:AM1000)*(K1000+AR1000)</f>
        <v>3091.25</v>
      </c>
      <c r="AT1000" s="27">
        <f t="shared" si="525"/>
        <v>0</v>
      </c>
      <c r="AU1000" s="30">
        <f t="shared" si="530"/>
        <v>4636.875</v>
      </c>
      <c r="AV1000" s="30">
        <f t="shared" si="531"/>
        <v>4636.875</v>
      </c>
      <c r="AW1000" s="30"/>
      <c r="AX1000" s="36">
        <f t="shared" si="519"/>
        <v>4636.875</v>
      </c>
      <c r="AY1000" s="36">
        <f t="shared" si="520"/>
        <v>1545.625</v>
      </c>
      <c r="AZ1000" s="36">
        <f t="shared" si="521"/>
        <v>0</v>
      </c>
    </row>
    <row r="1001" spans="1:52" x14ac:dyDescent="0.25">
      <c r="A1001" s="12" t="s">
        <v>837</v>
      </c>
      <c r="B1001" s="12" t="s">
        <v>8</v>
      </c>
      <c r="C1001" s="5" t="s">
        <v>1356</v>
      </c>
      <c r="D1001" s="2" t="s">
        <v>1063</v>
      </c>
      <c r="E1001" s="2" t="s">
        <v>78</v>
      </c>
      <c r="F1001" s="2" t="s">
        <v>11</v>
      </c>
      <c r="G1001" s="2" t="s">
        <v>12</v>
      </c>
      <c r="H1001" s="2" t="s">
        <v>13</v>
      </c>
      <c r="I1001" s="18">
        <v>29534.13</v>
      </c>
      <c r="J1001" s="18">
        <v>2286917.77</v>
      </c>
      <c r="K1001" s="18">
        <v>2198959.4</v>
      </c>
      <c r="L1001" s="18">
        <v>87958.369999999966</v>
      </c>
      <c r="M1001" s="18"/>
      <c r="N1001" s="18"/>
      <c r="O1001" s="18"/>
      <c r="P1001" s="18"/>
      <c r="Q1001" s="18"/>
      <c r="R1001" s="18"/>
      <c r="S1001" s="18">
        <v>87958.369999999966</v>
      </c>
      <c r="T1001" s="18"/>
      <c r="U1001" s="18"/>
      <c r="V1001" s="18"/>
      <c r="W1001" s="18"/>
      <c r="X1001" s="18"/>
      <c r="Y1001" s="18"/>
      <c r="Z1001" s="18"/>
      <c r="AA1001" s="18"/>
      <c r="AB1001" s="14">
        <f t="shared" si="504"/>
        <v>0</v>
      </c>
      <c r="AC1001" s="14">
        <f t="shared" si="505"/>
        <v>0</v>
      </c>
      <c r="AD1001" s="14">
        <f t="shared" si="506"/>
        <v>0</v>
      </c>
      <c r="AE1001" s="14">
        <f t="shared" si="507"/>
        <v>0</v>
      </c>
      <c r="AF1001" s="14">
        <f t="shared" si="508"/>
        <v>0</v>
      </c>
      <c r="AG1001" s="14">
        <f t="shared" si="509"/>
        <v>0</v>
      </c>
      <c r="AH1001" s="14">
        <f t="shared" si="510"/>
        <v>0.04</v>
      </c>
      <c r="AI1001" s="14">
        <f t="shared" si="511"/>
        <v>0</v>
      </c>
      <c r="AJ1001" s="14">
        <f t="shared" si="512"/>
        <v>0</v>
      </c>
      <c r="AK1001" s="14">
        <f t="shared" si="513"/>
        <v>0</v>
      </c>
      <c r="AL1001" s="14">
        <f t="shared" si="514"/>
        <v>0</v>
      </c>
      <c r="AM1001" s="14">
        <f t="shared" si="515"/>
        <v>0</v>
      </c>
      <c r="AN1001" s="14">
        <f t="shared" si="516"/>
        <v>0</v>
      </c>
      <c r="AO1001" s="14">
        <f t="shared" si="517"/>
        <v>0</v>
      </c>
      <c r="AP1001" s="14">
        <f t="shared" si="518"/>
        <v>0</v>
      </c>
      <c r="AQ1001" s="43">
        <f t="shared" si="522"/>
        <v>0.04</v>
      </c>
      <c r="AR1001" s="27">
        <f t="shared" si="523"/>
        <v>0</v>
      </c>
      <c r="AS1001" s="46">
        <f t="shared" si="536"/>
        <v>87958.376000000004</v>
      </c>
      <c r="AT1001" s="27">
        <f t="shared" si="525"/>
        <v>0</v>
      </c>
      <c r="AU1001" s="30">
        <f t="shared" si="530"/>
        <v>131937.56399999998</v>
      </c>
      <c r="AV1001" s="30">
        <f t="shared" si="531"/>
        <v>131937.56399999998</v>
      </c>
      <c r="AW1001" s="30"/>
      <c r="AX1001" s="36">
        <f t="shared" si="519"/>
        <v>131937.56399999998</v>
      </c>
      <c r="AY1001" s="36">
        <f t="shared" si="520"/>
        <v>43979.18799999998</v>
      </c>
      <c r="AZ1001" s="36">
        <f t="shared" si="521"/>
        <v>0</v>
      </c>
    </row>
    <row r="1002" spans="1:52" x14ac:dyDescent="0.25">
      <c r="A1002" s="12" t="s">
        <v>837</v>
      </c>
      <c r="B1002" s="12" t="s">
        <v>8</v>
      </c>
      <c r="C1002" s="5" t="s">
        <v>1356</v>
      </c>
      <c r="D1002" s="2" t="s">
        <v>1063</v>
      </c>
      <c r="E1002" s="2" t="s">
        <v>819</v>
      </c>
      <c r="F1002" s="2" t="s">
        <v>16</v>
      </c>
      <c r="G1002" s="2" t="s">
        <v>17</v>
      </c>
      <c r="H1002" s="2" t="s">
        <v>36</v>
      </c>
      <c r="I1002" s="18">
        <v>7263</v>
      </c>
      <c r="J1002" s="18">
        <v>506515.24</v>
      </c>
      <c r="K1002" s="18">
        <v>450235.75</v>
      </c>
      <c r="L1002" s="18">
        <v>56279.49</v>
      </c>
      <c r="M1002" s="18"/>
      <c r="N1002" s="18">
        <v>56279.49</v>
      </c>
      <c r="O1002" s="18"/>
      <c r="P1002" s="18"/>
      <c r="Q1002" s="18"/>
      <c r="R1002" s="18"/>
      <c r="S1002" s="18"/>
      <c r="T1002" s="18"/>
      <c r="U1002" s="18"/>
      <c r="V1002" s="18"/>
      <c r="W1002" s="18"/>
      <c r="X1002" s="18"/>
      <c r="Y1002" s="18"/>
      <c r="Z1002" s="18"/>
      <c r="AA1002" s="18"/>
      <c r="AB1002" s="14">
        <f t="shared" si="504"/>
        <v>0</v>
      </c>
      <c r="AC1002" s="14">
        <f t="shared" si="505"/>
        <v>0.125</v>
      </c>
      <c r="AD1002" s="14">
        <f t="shared" si="506"/>
        <v>0</v>
      </c>
      <c r="AE1002" s="14">
        <f t="shared" si="507"/>
        <v>0</v>
      </c>
      <c r="AF1002" s="14">
        <f t="shared" si="508"/>
        <v>0</v>
      </c>
      <c r="AG1002" s="14">
        <f t="shared" si="509"/>
        <v>0</v>
      </c>
      <c r="AH1002" s="14">
        <f t="shared" si="510"/>
        <v>0</v>
      </c>
      <c r="AI1002" s="14">
        <f t="shared" si="511"/>
        <v>0</v>
      </c>
      <c r="AJ1002" s="14">
        <f t="shared" si="512"/>
        <v>0</v>
      </c>
      <c r="AK1002" s="14">
        <f t="shared" si="513"/>
        <v>0</v>
      </c>
      <c r="AL1002" s="14">
        <f t="shared" si="514"/>
        <v>0</v>
      </c>
      <c r="AM1002" s="14">
        <f t="shared" si="515"/>
        <v>0</v>
      </c>
      <c r="AN1002" s="14">
        <f t="shared" si="516"/>
        <v>0</v>
      </c>
      <c r="AO1002" s="14">
        <f t="shared" si="517"/>
        <v>0</v>
      </c>
      <c r="AP1002" s="14">
        <f t="shared" si="518"/>
        <v>0</v>
      </c>
      <c r="AQ1002" s="43">
        <f t="shared" si="522"/>
        <v>0.125</v>
      </c>
      <c r="AR1002" s="27">
        <f t="shared" si="523"/>
        <v>56279.46875</v>
      </c>
      <c r="AS1002" s="27">
        <f t="shared" si="524"/>
        <v>0</v>
      </c>
      <c r="AT1002" s="27">
        <f t="shared" si="525"/>
        <v>0</v>
      </c>
      <c r="AU1002" s="30">
        <f t="shared" si="530"/>
        <v>27014.145</v>
      </c>
      <c r="AV1002" s="30">
        <f t="shared" si="531"/>
        <v>27014.145</v>
      </c>
      <c r="AW1002" s="30"/>
      <c r="AX1002" s="36">
        <f t="shared" si="519"/>
        <v>-29265.32375</v>
      </c>
      <c r="AY1002" s="36">
        <f t="shared" si="520"/>
        <v>27014.145</v>
      </c>
      <c r="AZ1002" s="36">
        <f t="shared" si="521"/>
        <v>0</v>
      </c>
    </row>
    <row r="1003" spans="1:52" x14ac:dyDescent="0.25">
      <c r="A1003" s="12" t="s">
        <v>837</v>
      </c>
      <c r="B1003" s="12" t="s">
        <v>8</v>
      </c>
      <c r="C1003" s="5" t="s">
        <v>1356</v>
      </c>
      <c r="D1003" s="2" t="s">
        <v>1063</v>
      </c>
      <c r="E1003" s="2" t="s">
        <v>820</v>
      </c>
      <c r="F1003" s="2" t="s">
        <v>11</v>
      </c>
      <c r="G1003" s="2" t="s">
        <v>12</v>
      </c>
      <c r="H1003" s="2" t="s">
        <v>13</v>
      </c>
      <c r="I1003" s="18">
        <v>4471.07</v>
      </c>
      <c r="J1003" s="18">
        <v>334793.73</v>
      </c>
      <c r="K1003" s="18">
        <v>321917.04000000004</v>
      </c>
      <c r="L1003" s="18">
        <v>12876.689999999999</v>
      </c>
      <c r="M1003" s="18"/>
      <c r="N1003" s="18"/>
      <c r="O1003" s="18"/>
      <c r="P1003" s="18"/>
      <c r="Q1003" s="18"/>
      <c r="R1003" s="18"/>
      <c r="S1003" s="18">
        <v>12876.689999999999</v>
      </c>
      <c r="T1003" s="18"/>
      <c r="U1003" s="18"/>
      <c r="V1003" s="18"/>
      <c r="W1003" s="18"/>
      <c r="X1003" s="18"/>
      <c r="Y1003" s="18"/>
      <c r="Z1003" s="18"/>
      <c r="AA1003" s="18"/>
      <c r="AB1003" s="14">
        <f t="shared" si="504"/>
        <v>0</v>
      </c>
      <c r="AC1003" s="14">
        <f t="shared" si="505"/>
        <v>0</v>
      </c>
      <c r="AD1003" s="14">
        <f t="shared" si="506"/>
        <v>0</v>
      </c>
      <c r="AE1003" s="14">
        <f t="shared" si="507"/>
        <v>0</v>
      </c>
      <c r="AF1003" s="14">
        <f t="shared" si="508"/>
        <v>0</v>
      </c>
      <c r="AG1003" s="14">
        <f t="shared" si="509"/>
        <v>0</v>
      </c>
      <c r="AH1003" s="14">
        <f t="shared" si="510"/>
        <v>0.04</v>
      </c>
      <c r="AI1003" s="14">
        <f t="shared" si="511"/>
        <v>0</v>
      </c>
      <c r="AJ1003" s="14">
        <f t="shared" si="512"/>
        <v>0</v>
      </c>
      <c r="AK1003" s="14">
        <f t="shared" si="513"/>
        <v>0</v>
      </c>
      <c r="AL1003" s="14">
        <f t="shared" si="514"/>
        <v>0</v>
      </c>
      <c r="AM1003" s="14">
        <f t="shared" si="515"/>
        <v>0</v>
      </c>
      <c r="AN1003" s="14">
        <f t="shared" si="516"/>
        <v>0</v>
      </c>
      <c r="AO1003" s="14">
        <f t="shared" si="517"/>
        <v>0</v>
      </c>
      <c r="AP1003" s="14">
        <f t="shared" si="518"/>
        <v>0</v>
      </c>
      <c r="AQ1003" s="43">
        <f t="shared" si="522"/>
        <v>0.04</v>
      </c>
      <c r="AR1003" s="27">
        <f t="shared" si="523"/>
        <v>0</v>
      </c>
      <c r="AS1003" s="46">
        <f t="shared" ref="AS1003:AS1006" si="537">SUM(AH1003:AM1003)*(K1003+AR1003)</f>
        <v>12876.681600000002</v>
      </c>
      <c r="AT1003" s="27">
        <f t="shared" si="525"/>
        <v>0</v>
      </c>
      <c r="AU1003" s="30">
        <f t="shared" si="530"/>
        <v>19315.022400000002</v>
      </c>
      <c r="AV1003" s="30">
        <f t="shared" si="531"/>
        <v>19315.022400000002</v>
      </c>
      <c r="AW1003" s="30"/>
      <c r="AX1003" s="36">
        <f t="shared" si="519"/>
        <v>19315.022400000002</v>
      </c>
      <c r="AY1003" s="36">
        <f t="shared" si="520"/>
        <v>6438.3407999999999</v>
      </c>
      <c r="AZ1003" s="36">
        <f t="shared" si="521"/>
        <v>0</v>
      </c>
    </row>
    <row r="1004" spans="1:52" x14ac:dyDescent="0.25">
      <c r="A1004" s="12" t="s">
        <v>837</v>
      </c>
      <c r="B1004" s="12" t="s">
        <v>8</v>
      </c>
      <c r="C1004" s="5" t="s">
        <v>1356</v>
      </c>
      <c r="D1004" s="2" t="s">
        <v>1063</v>
      </c>
      <c r="E1004" s="2" t="s">
        <v>544</v>
      </c>
      <c r="F1004" s="2" t="s">
        <v>11</v>
      </c>
      <c r="G1004" s="2" t="s">
        <v>12</v>
      </c>
      <c r="H1004" s="2" t="s">
        <v>13</v>
      </c>
      <c r="I1004" s="18">
        <v>3540</v>
      </c>
      <c r="J1004" s="18">
        <v>279154.52</v>
      </c>
      <c r="K1004" s="18">
        <v>268417.8</v>
      </c>
      <c r="L1004" s="18">
        <v>10736.72</v>
      </c>
      <c r="M1004" s="18"/>
      <c r="N1004" s="18"/>
      <c r="O1004" s="18"/>
      <c r="P1004" s="18"/>
      <c r="Q1004" s="18"/>
      <c r="R1004" s="18"/>
      <c r="S1004" s="18">
        <v>10736.72</v>
      </c>
      <c r="T1004" s="18"/>
      <c r="U1004" s="18"/>
      <c r="V1004" s="18"/>
      <c r="W1004" s="18"/>
      <c r="X1004" s="18"/>
      <c r="Y1004" s="18"/>
      <c r="Z1004" s="18"/>
      <c r="AA1004" s="18"/>
      <c r="AB1004" s="14">
        <f t="shared" si="504"/>
        <v>0</v>
      </c>
      <c r="AC1004" s="14">
        <f t="shared" si="505"/>
        <v>0</v>
      </c>
      <c r="AD1004" s="14">
        <f t="shared" si="506"/>
        <v>0</v>
      </c>
      <c r="AE1004" s="14">
        <f t="shared" si="507"/>
        <v>0</v>
      </c>
      <c r="AF1004" s="14">
        <f t="shared" si="508"/>
        <v>0</v>
      </c>
      <c r="AG1004" s="14">
        <f t="shared" si="509"/>
        <v>0</v>
      </c>
      <c r="AH1004" s="14">
        <f t="shared" si="510"/>
        <v>0.04</v>
      </c>
      <c r="AI1004" s="14">
        <f t="shared" si="511"/>
        <v>0</v>
      </c>
      <c r="AJ1004" s="14">
        <f t="shared" si="512"/>
        <v>0</v>
      </c>
      <c r="AK1004" s="14">
        <f t="shared" si="513"/>
        <v>0</v>
      </c>
      <c r="AL1004" s="14">
        <f t="shared" si="514"/>
        <v>0</v>
      </c>
      <c r="AM1004" s="14">
        <f t="shared" si="515"/>
        <v>0</v>
      </c>
      <c r="AN1004" s="14">
        <f t="shared" si="516"/>
        <v>0</v>
      </c>
      <c r="AO1004" s="14">
        <f t="shared" si="517"/>
        <v>0</v>
      </c>
      <c r="AP1004" s="14">
        <f t="shared" si="518"/>
        <v>0</v>
      </c>
      <c r="AQ1004" s="43">
        <f t="shared" si="522"/>
        <v>0.04</v>
      </c>
      <c r="AR1004" s="27">
        <f t="shared" si="523"/>
        <v>0</v>
      </c>
      <c r="AS1004" s="46">
        <f t="shared" si="537"/>
        <v>10736.712</v>
      </c>
      <c r="AT1004" s="27">
        <f t="shared" si="525"/>
        <v>0</v>
      </c>
      <c r="AU1004" s="30">
        <f t="shared" si="530"/>
        <v>16105.067999999999</v>
      </c>
      <c r="AV1004" s="30">
        <f t="shared" si="531"/>
        <v>16105.067999999999</v>
      </c>
      <c r="AW1004" s="30"/>
      <c r="AX1004" s="36">
        <f t="shared" si="519"/>
        <v>16105.067999999999</v>
      </c>
      <c r="AY1004" s="36">
        <f t="shared" si="520"/>
        <v>5368.3559999999998</v>
      </c>
      <c r="AZ1004" s="36">
        <f t="shared" si="521"/>
        <v>0</v>
      </c>
    </row>
    <row r="1005" spans="1:52" x14ac:dyDescent="0.25">
      <c r="A1005" s="12" t="s">
        <v>837</v>
      </c>
      <c r="B1005" s="12" t="s">
        <v>8</v>
      </c>
      <c r="C1005" s="5" t="s">
        <v>1356</v>
      </c>
      <c r="D1005" s="2" t="s">
        <v>1064</v>
      </c>
      <c r="E1005" s="2" t="s">
        <v>78</v>
      </c>
      <c r="F1005" s="2" t="s">
        <v>11</v>
      </c>
      <c r="G1005" s="2" t="s">
        <v>12</v>
      </c>
      <c r="H1005" s="2" t="s">
        <v>13</v>
      </c>
      <c r="I1005" s="18">
        <v>16360</v>
      </c>
      <c r="J1005" s="18">
        <v>1340236.93</v>
      </c>
      <c r="K1005" s="18">
        <v>1288689.3400000001</v>
      </c>
      <c r="L1005" s="18">
        <v>51547.590000000004</v>
      </c>
      <c r="M1005" s="18"/>
      <c r="N1005" s="18"/>
      <c r="O1005" s="18"/>
      <c r="P1005" s="18"/>
      <c r="Q1005" s="18"/>
      <c r="R1005" s="18"/>
      <c r="S1005" s="18">
        <v>51547.590000000004</v>
      </c>
      <c r="T1005" s="18"/>
      <c r="U1005" s="18"/>
      <c r="V1005" s="18"/>
      <c r="W1005" s="18"/>
      <c r="X1005" s="18"/>
      <c r="Y1005" s="18"/>
      <c r="Z1005" s="18"/>
      <c r="AA1005" s="18"/>
      <c r="AB1005" s="14">
        <f t="shared" si="504"/>
        <v>0</v>
      </c>
      <c r="AC1005" s="14">
        <f t="shared" si="505"/>
        <v>0</v>
      </c>
      <c r="AD1005" s="14">
        <f t="shared" si="506"/>
        <v>0</v>
      </c>
      <c r="AE1005" s="14">
        <f t="shared" si="507"/>
        <v>0</v>
      </c>
      <c r="AF1005" s="14">
        <f t="shared" si="508"/>
        <v>0</v>
      </c>
      <c r="AG1005" s="14">
        <f t="shared" si="509"/>
        <v>0</v>
      </c>
      <c r="AH1005" s="14">
        <f t="shared" si="510"/>
        <v>0.04</v>
      </c>
      <c r="AI1005" s="14">
        <f t="shared" si="511"/>
        <v>0</v>
      </c>
      <c r="AJ1005" s="14">
        <f t="shared" si="512"/>
        <v>0</v>
      </c>
      <c r="AK1005" s="14">
        <f t="shared" si="513"/>
        <v>0</v>
      </c>
      <c r="AL1005" s="14">
        <f t="shared" si="514"/>
        <v>0</v>
      </c>
      <c r="AM1005" s="14">
        <f t="shared" si="515"/>
        <v>0</v>
      </c>
      <c r="AN1005" s="14">
        <f t="shared" si="516"/>
        <v>0</v>
      </c>
      <c r="AO1005" s="14">
        <f t="shared" si="517"/>
        <v>0</v>
      </c>
      <c r="AP1005" s="14">
        <f t="shared" si="518"/>
        <v>0</v>
      </c>
      <c r="AQ1005" s="43">
        <f t="shared" si="522"/>
        <v>0.04</v>
      </c>
      <c r="AR1005" s="27">
        <f t="shared" si="523"/>
        <v>0</v>
      </c>
      <c r="AS1005" s="46">
        <f t="shared" si="537"/>
        <v>51547.573600000003</v>
      </c>
      <c r="AT1005" s="27">
        <f t="shared" si="525"/>
        <v>0</v>
      </c>
      <c r="AU1005" s="30">
        <f t="shared" si="530"/>
        <v>77321.360400000005</v>
      </c>
      <c r="AV1005" s="30">
        <f t="shared" si="531"/>
        <v>77321.360400000005</v>
      </c>
      <c r="AW1005" s="30"/>
      <c r="AX1005" s="36">
        <f t="shared" si="519"/>
        <v>77321.360400000005</v>
      </c>
      <c r="AY1005" s="36">
        <f t="shared" si="520"/>
        <v>25773.786800000002</v>
      </c>
      <c r="AZ1005" s="36">
        <f t="shared" si="521"/>
        <v>0</v>
      </c>
    </row>
    <row r="1006" spans="1:52" x14ac:dyDescent="0.25">
      <c r="A1006" s="12" t="s">
        <v>837</v>
      </c>
      <c r="B1006" s="12" t="s">
        <v>8</v>
      </c>
      <c r="C1006" s="5" t="s">
        <v>1356</v>
      </c>
      <c r="D1006" s="2" t="s">
        <v>1064</v>
      </c>
      <c r="E1006" s="2" t="s">
        <v>820</v>
      </c>
      <c r="F1006" s="2" t="s">
        <v>11</v>
      </c>
      <c r="G1006" s="2" t="s">
        <v>12</v>
      </c>
      <c r="H1006" s="2" t="s">
        <v>13</v>
      </c>
      <c r="I1006" s="18">
        <v>542.54999999999995</v>
      </c>
      <c r="J1006" s="18">
        <v>43024.21</v>
      </c>
      <c r="K1006" s="18">
        <v>41369.440000000002</v>
      </c>
      <c r="L1006" s="18">
        <v>1654.77</v>
      </c>
      <c r="M1006" s="18"/>
      <c r="N1006" s="18"/>
      <c r="O1006" s="18"/>
      <c r="P1006" s="18"/>
      <c r="Q1006" s="18"/>
      <c r="R1006" s="18"/>
      <c r="S1006" s="18">
        <v>1654.77</v>
      </c>
      <c r="T1006" s="18"/>
      <c r="U1006" s="18"/>
      <c r="V1006" s="18"/>
      <c r="W1006" s="18"/>
      <c r="X1006" s="18"/>
      <c r="Y1006" s="18"/>
      <c r="Z1006" s="18"/>
      <c r="AA1006" s="18"/>
      <c r="AB1006" s="14">
        <f t="shared" si="504"/>
        <v>0</v>
      </c>
      <c r="AC1006" s="14">
        <f t="shared" si="505"/>
        <v>0</v>
      </c>
      <c r="AD1006" s="14">
        <f t="shared" si="506"/>
        <v>0</v>
      </c>
      <c r="AE1006" s="14">
        <f t="shared" si="507"/>
        <v>0</v>
      </c>
      <c r="AF1006" s="14">
        <f t="shared" si="508"/>
        <v>0</v>
      </c>
      <c r="AG1006" s="14">
        <f t="shared" si="509"/>
        <v>0</v>
      </c>
      <c r="AH1006" s="14">
        <f t="shared" si="510"/>
        <v>0.04</v>
      </c>
      <c r="AI1006" s="14">
        <f t="shared" si="511"/>
        <v>0</v>
      </c>
      <c r="AJ1006" s="14">
        <f t="shared" si="512"/>
        <v>0</v>
      </c>
      <c r="AK1006" s="14">
        <f t="shared" si="513"/>
        <v>0</v>
      </c>
      <c r="AL1006" s="14">
        <f t="shared" si="514"/>
        <v>0</v>
      </c>
      <c r="AM1006" s="14">
        <f t="shared" si="515"/>
        <v>0</v>
      </c>
      <c r="AN1006" s="14">
        <f t="shared" si="516"/>
        <v>0</v>
      </c>
      <c r="AO1006" s="14">
        <f t="shared" si="517"/>
        <v>0</v>
      </c>
      <c r="AP1006" s="14">
        <f t="shared" si="518"/>
        <v>0</v>
      </c>
      <c r="AQ1006" s="43">
        <f t="shared" si="522"/>
        <v>0.04</v>
      </c>
      <c r="AR1006" s="27">
        <f t="shared" si="523"/>
        <v>0</v>
      </c>
      <c r="AS1006" s="46">
        <f t="shared" si="537"/>
        <v>1654.7776000000001</v>
      </c>
      <c r="AT1006" s="27">
        <f t="shared" si="525"/>
        <v>0</v>
      </c>
      <c r="AU1006" s="30">
        <f t="shared" si="530"/>
        <v>2482.1664000000001</v>
      </c>
      <c r="AV1006" s="30">
        <f t="shared" si="531"/>
        <v>2482.1664000000001</v>
      </c>
      <c r="AW1006" s="30"/>
      <c r="AX1006" s="36">
        <f t="shared" si="519"/>
        <v>2482.1664000000001</v>
      </c>
      <c r="AY1006" s="36">
        <f t="shared" si="520"/>
        <v>827.38879999999995</v>
      </c>
      <c r="AZ1006" s="36">
        <f t="shared" si="521"/>
        <v>0</v>
      </c>
    </row>
    <row r="1007" spans="1:52" x14ac:dyDescent="0.25">
      <c r="A1007" s="12" t="s">
        <v>837</v>
      </c>
      <c r="B1007" s="12" t="s">
        <v>8</v>
      </c>
      <c r="C1007" s="12"/>
      <c r="D1007" s="2" t="s">
        <v>1065</v>
      </c>
      <c r="E1007" s="2" t="s">
        <v>1066</v>
      </c>
      <c r="F1007" s="2" t="s">
        <v>16</v>
      </c>
      <c r="G1007" s="2" t="s">
        <v>318</v>
      </c>
      <c r="H1007" s="2" t="s">
        <v>13</v>
      </c>
      <c r="I1007" s="18">
        <v>250</v>
      </c>
      <c r="J1007" s="18">
        <v>301218.18</v>
      </c>
      <c r="K1007" s="18">
        <v>262499.5</v>
      </c>
      <c r="L1007" s="18">
        <v>38718.68</v>
      </c>
      <c r="M1007" s="18"/>
      <c r="N1007" s="18">
        <v>32812.44</v>
      </c>
      <c r="O1007" s="18"/>
      <c r="P1007" s="18"/>
      <c r="Q1007" s="18"/>
      <c r="R1007" s="18"/>
      <c r="S1007" s="18"/>
      <c r="T1007" s="18"/>
      <c r="U1007" s="18"/>
      <c r="V1007" s="18"/>
      <c r="W1007" s="18"/>
      <c r="X1007" s="18"/>
      <c r="Y1007" s="18"/>
      <c r="Z1007" s="18">
        <v>5906.24</v>
      </c>
      <c r="AA1007" s="18"/>
      <c r="AB1007" s="14">
        <f t="shared" si="504"/>
        <v>0</v>
      </c>
      <c r="AC1007" s="14">
        <f t="shared" si="505"/>
        <v>0.125</v>
      </c>
      <c r="AD1007" s="14">
        <f t="shared" si="506"/>
        <v>0</v>
      </c>
      <c r="AE1007" s="14">
        <f t="shared" si="507"/>
        <v>0</v>
      </c>
      <c r="AF1007" s="14">
        <f t="shared" si="508"/>
        <v>0</v>
      </c>
      <c r="AG1007" s="14">
        <f t="shared" si="509"/>
        <v>0</v>
      </c>
      <c r="AH1007" s="14">
        <f t="shared" si="510"/>
        <v>0</v>
      </c>
      <c r="AI1007" s="14">
        <f t="shared" si="511"/>
        <v>0</v>
      </c>
      <c r="AJ1007" s="14">
        <f t="shared" si="512"/>
        <v>0</v>
      </c>
      <c r="AK1007" s="14">
        <f t="shared" si="513"/>
        <v>0</v>
      </c>
      <c r="AL1007" s="14">
        <f t="shared" si="514"/>
        <v>0</v>
      </c>
      <c r="AM1007" s="14">
        <f t="shared" si="515"/>
        <v>0</v>
      </c>
      <c r="AN1007" s="14">
        <f t="shared" si="516"/>
        <v>0</v>
      </c>
      <c r="AO1007" s="14">
        <f t="shared" si="517"/>
        <v>0.02</v>
      </c>
      <c r="AP1007" s="14">
        <f t="shared" si="518"/>
        <v>0</v>
      </c>
      <c r="AQ1007" s="43">
        <f t="shared" si="522"/>
        <v>0.14499999999999999</v>
      </c>
      <c r="AR1007" s="27">
        <f t="shared" si="523"/>
        <v>32812.4375</v>
      </c>
      <c r="AS1007" s="27">
        <f t="shared" si="524"/>
        <v>0</v>
      </c>
      <c r="AT1007" s="44">
        <f t="shared" ref="AT1007:AT1009" si="538">(SUM(AN1007:AP1007))*(K1007+AR1007)</f>
        <v>5906.2387500000004</v>
      </c>
      <c r="AU1007" s="30"/>
      <c r="AV1007" s="30"/>
      <c r="AW1007" s="30">
        <f t="shared" ref="AW1007:AW1009" si="539">K1007*$AU$1</f>
        <v>31499.94</v>
      </c>
      <c r="AX1007" s="36">
        <f t="shared" si="519"/>
        <v>-32812.4375</v>
      </c>
      <c r="AY1007" s="36">
        <f t="shared" si="520"/>
        <v>0</v>
      </c>
      <c r="AZ1007" s="36">
        <f t="shared" si="521"/>
        <v>25593.701249999998</v>
      </c>
    </row>
    <row r="1008" spans="1:52" x14ac:dyDescent="0.25">
      <c r="A1008" s="12" t="s">
        <v>837</v>
      </c>
      <c r="B1008" s="12" t="s">
        <v>8</v>
      </c>
      <c r="C1008" s="12"/>
      <c r="D1008" s="2" t="s">
        <v>1067</v>
      </c>
      <c r="E1008" s="2" t="s">
        <v>1066</v>
      </c>
      <c r="F1008" s="2" t="s">
        <v>16</v>
      </c>
      <c r="G1008" s="2" t="s">
        <v>318</v>
      </c>
      <c r="H1008" s="2" t="s">
        <v>13</v>
      </c>
      <c r="I1008" s="18">
        <v>200</v>
      </c>
      <c r="J1008" s="18">
        <v>239975.64</v>
      </c>
      <c r="K1008" s="18">
        <v>209129.1</v>
      </c>
      <c r="L1008" s="18">
        <v>30846.54</v>
      </c>
      <c r="M1008" s="18"/>
      <c r="N1008" s="18">
        <v>26141.14</v>
      </c>
      <c r="O1008" s="18"/>
      <c r="P1008" s="18"/>
      <c r="Q1008" s="18"/>
      <c r="R1008" s="18"/>
      <c r="S1008" s="18"/>
      <c r="T1008" s="18"/>
      <c r="U1008" s="18"/>
      <c r="V1008" s="18"/>
      <c r="W1008" s="18"/>
      <c r="X1008" s="18"/>
      <c r="Y1008" s="18"/>
      <c r="Z1008" s="18">
        <v>4705.3999999999996</v>
      </c>
      <c r="AA1008" s="18"/>
      <c r="AB1008" s="14">
        <f t="shared" si="504"/>
        <v>0</v>
      </c>
      <c r="AC1008" s="14">
        <f t="shared" si="505"/>
        <v>0.125</v>
      </c>
      <c r="AD1008" s="14">
        <f t="shared" si="506"/>
        <v>0</v>
      </c>
      <c r="AE1008" s="14">
        <f t="shared" si="507"/>
        <v>0</v>
      </c>
      <c r="AF1008" s="14">
        <f t="shared" si="508"/>
        <v>0</v>
      </c>
      <c r="AG1008" s="14">
        <f t="shared" si="509"/>
        <v>0</v>
      </c>
      <c r="AH1008" s="14">
        <f t="shared" si="510"/>
        <v>0</v>
      </c>
      <c r="AI1008" s="14">
        <f t="shared" si="511"/>
        <v>0</v>
      </c>
      <c r="AJ1008" s="14">
        <f t="shared" si="512"/>
        <v>0</v>
      </c>
      <c r="AK1008" s="14">
        <f t="shared" si="513"/>
        <v>0</v>
      </c>
      <c r="AL1008" s="14">
        <f t="shared" si="514"/>
        <v>0</v>
      </c>
      <c r="AM1008" s="14">
        <f t="shared" si="515"/>
        <v>0</v>
      </c>
      <c r="AN1008" s="14">
        <f t="shared" si="516"/>
        <v>0</v>
      </c>
      <c r="AO1008" s="14">
        <f t="shared" si="517"/>
        <v>0.02</v>
      </c>
      <c r="AP1008" s="14">
        <f t="shared" si="518"/>
        <v>0</v>
      </c>
      <c r="AQ1008" s="43">
        <f t="shared" si="522"/>
        <v>0.14499999999999999</v>
      </c>
      <c r="AR1008" s="27">
        <f t="shared" si="523"/>
        <v>26141.137500000001</v>
      </c>
      <c r="AS1008" s="27">
        <f t="shared" si="524"/>
        <v>0</v>
      </c>
      <c r="AT1008" s="44">
        <f t="shared" si="538"/>
        <v>4705.4047500000006</v>
      </c>
      <c r="AU1008" s="30"/>
      <c r="AV1008" s="30"/>
      <c r="AW1008" s="30">
        <f t="shared" si="539"/>
        <v>25095.491999999998</v>
      </c>
      <c r="AX1008" s="36">
        <f t="shared" si="519"/>
        <v>-26141.137500000001</v>
      </c>
      <c r="AY1008" s="36">
        <f t="shared" si="520"/>
        <v>0</v>
      </c>
      <c r="AZ1008" s="36">
        <f t="shared" si="521"/>
        <v>20390.087249999997</v>
      </c>
    </row>
    <row r="1009" spans="1:52" x14ac:dyDescent="0.25">
      <c r="A1009" s="12" t="s">
        <v>837</v>
      </c>
      <c r="B1009" s="12" t="s">
        <v>8</v>
      </c>
      <c r="C1009" s="12"/>
      <c r="D1009" s="2" t="s">
        <v>1067</v>
      </c>
      <c r="E1009" s="2" t="s">
        <v>1068</v>
      </c>
      <c r="F1009" s="2" t="s">
        <v>16</v>
      </c>
      <c r="G1009" s="2" t="s">
        <v>631</v>
      </c>
      <c r="H1009" s="2" t="s">
        <v>13</v>
      </c>
      <c r="I1009" s="18">
        <v>1300</v>
      </c>
      <c r="J1009" s="18">
        <v>1566336.33</v>
      </c>
      <c r="K1009" s="18">
        <v>1364998.98</v>
      </c>
      <c r="L1009" s="18">
        <v>201337.34999999998</v>
      </c>
      <c r="M1009" s="18"/>
      <c r="N1009" s="18">
        <v>170624.88</v>
      </c>
      <c r="O1009" s="18"/>
      <c r="P1009" s="18"/>
      <c r="Q1009" s="18"/>
      <c r="R1009" s="18"/>
      <c r="S1009" s="18"/>
      <c r="T1009" s="18"/>
      <c r="U1009" s="18"/>
      <c r="V1009" s="18"/>
      <c r="W1009" s="18"/>
      <c r="X1009" s="18"/>
      <c r="Y1009" s="18"/>
      <c r="Z1009" s="18">
        <v>30712.47</v>
      </c>
      <c r="AA1009" s="18"/>
      <c r="AB1009" s="14">
        <f t="shared" si="504"/>
        <v>0</v>
      </c>
      <c r="AC1009" s="14">
        <f t="shared" si="505"/>
        <v>0.125</v>
      </c>
      <c r="AD1009" s="14">
        <f t="shared" si="506"/>
        <v>0</v>
      </c>
      <c r="AE1009" s="14">
        <f t="shared" si="507"/>
        <v>0</v>
      </c>
      <c r="AF1009" s="14">
        <f t="shared" si="508"/>
        <v>0</v>
      </c>
      <c r="AG1009" s="14">
        <f t="shared" si="509"/>
        <v>0</v>
      </c>
      <c r="AH1009" s="14">
        <f t="shared" si="510"/>
        <v>0</v>
      </c>
      <c r="AI1009" s="14">
        <f t="shared" si="511"/>
        <v>0</v>
      </c>
      <c r="AJ1009" s="14">
        <f t="shared" si="512"/>
        <v>0</v>
      </c>
      <c r="AK1009" s="14">
        <f t="shared" si="513"/>
        <v>0</v>
      </c>
      <c r="AL1009" s="14">
        <f t="shared" si="514"/>
        <v>0</v>
      </c>
      <c r="AM1009" s="14">
        <f t="shared" si="515"/>
        <v>0</v>
      </c>
      <c r="AN1009" s="14">
        <f t="shared" si="516"/>
        <v>0</v>
      </c>
      <c r="AO1009" s="14">
        <f t="shared" si="517"/>
        <v>0.02</v>
      </c>
      <c r="AP1009" s="14">
        <f t="shared" si="518"/>
        <v>0</v>
      </c>
      <c r="AQ1009" s="43">
        <f t="shared" si="522"/>
        <v>0.14499999999999999</v>
      </c>
      <c r="AR1009" s="27">
        <f t="shared" si="523"/>
        <v>170624.8725</v>
      </c>
      <c r="AS1009" s="27">
        <f t="shared" si="524"/>
        <v>0</v>
      </c>
      <c r="AT1009" s="44">
        <f t="shared" si="538"/>
        <v>30712.477050000001</v>
      </c>
      <c r="AU1009" s="30"/>
      <c r="AV1009" s="30"/>
      <c r="AW1009" s="30">
        <f t="shared" si="539"/>
        <v>163799.87759999998</v>
      </c>
      <c r="AX1009" s="36">
        <f t="shared" si="519"/>
        <v>-170624.8725</v>
      </c>
      <c r="AY1009" s="36">
        <f t="shared" si="520"/>
        <v>0</v>
      </c>
      <c r="AZ1009" s="36">
        <f t="shared" si="521"/>
        <v>133087.40054999996</v>
      </c>
    </row>
    <row r="1010" spans="1:52" x14ac:dyDescent="0.25">
      <c r="A1010" s="12" t="s">
        <v>837</v>
      </c>
      <c r="B1010" s="12" t="s">
        <v>8</v>
      </c>
      <c r="C1010" s="12" t="s">
        <v>1362</v>
      </c>
      <c r="D1010" s="2" t="s">
        <v>1069</v>
      </c>
      <c r="E1010" s="2" t="s">
        <v>473</v>
      </c>
      <c r="F1010" s="2" t="s">
        <v>16</v>
      </c>
      <c r="G1010" s="2" t="s">
        <v>17</v>
      </c>
      <c r="H1010" s="2" t="s">
        <v>36</v>
      </c>
      <c r="I1010" s="18">
        <v>60</v>
      </c>
      <c r="J1010" s="18">
        <v>30375</v>
      </c>
      <c r="K1010" s="18">
        <v>27000</v>
      </c>
      <c r="L1010" s="18">
        <v>3375</v>
      </c>
      <c r="M1010" s="18"/>
      <c r="N1010" s="18">
        <v>3375</v>
      </c>
      <c r="O1010" s="18"/>
      <c r="P1010" s="18"/>
      <c r="Q1010" s="18"/>
      <c r="R1010" s="18"/>
      <c r="S1010" s="18"/>
      <c r="T1010" s="18"/>
      <c r="U1010" s="18"/>
      <c r="V1010" s="18"/>
      <c r="W1010" s="18"/>
      <c r="X1010" s="18"/>
      <c r="Y1010" s="18"/>
      <c r="Z1010" s="18"/>
      <c r="AA1010" s="18"/>
      <c r="AB1010" s="14">
        <f t="shared" si="504"/>
        <v>0</v>
      </c>
      <c r="AC1010" s="14">
        <f t="shared" si="505"/>
        <v>0.125</v>
      </c>
      <c r="AD1010" s="14">
        <f t="shared" si="506"/>
        <v>0</v>
      </c>
      <c r="AE1010" s="14">
        <f t="shared" si="507"/>
        <v>0</v>
      </c>
      <c r="AF1010" s="14">
        <f t="shared" si="508"/>
        <v>0</v>
      </c>
      <c r="AG1010" s="14">
        <f t="shared" si="509"/>
        <v>0</v>
      </c>
      <c r="AH1010" s="14">
        <f t="shared" si="510"/>
        <v>0</v>
      </c>
      <c r="AI1010" s="14">
        <f t="shared" si="511"/>
        <v>0</v>
      </c>
      <c r="AJ1010" s="14">
        <f t="shared" si="512"/>
        <v>0</v>
      </c>
      <c r="AK1010" s="14">
        <f t="shared" si="513"/>
        <v>0</v>
      </c>
      <c r="AL1010" s="14">
        <f t="shared" si="514"/>
        <v>0</v>
      </c>
      <c r="AM1010" s="14">
        <f t="shared" si="515"/>
        <v>0</v>
      </c>
      <c r="AN1010" s="14">
        <f t="shared" si="516"/>
        <v>0</v>
      </c>
      <c r="AO1010" s="14">
        <f t="shared" si="517"/>
        <v>0</v>
      </c>
      <c r="AP1010" s="14">
        <f t="shared" si="518"/>
        <v>0</v>
      </c>
      <c r="AQ1010" s="43">
        <f t="shared" si="522"/>
        <v>0.125</v>
      </c>
      <c r="AR1010" s="27">
        <f t="shared" si="523"/>
        <v>3375</v>
      </c>
      <c r="AS1010" s="27">
        <f t="shared" si="524"/>
        <v>0</v>
      </c>
      <c r="AT1010" s="27">
        <f t="shared" si="525"/>
        <v>0</v>
      </c>
      <c r="AU1010" s="30">
        <f>K1010*$AU$2</f>
        <v>1620</v>
      </c>
      <c r="AV1010" s="30">
        <f>K1010*$AV$2</f>
        <v>1620</v>
      </c>
      <c r="AW1010" s="30"/>
      <c r="AX1010" s="36">
        <f t="shared" si="519"/>
        <v>-1755</v>
      </c>
      <c r="AY1010" s="36">
        <f t="shared" si="520"/>
        <v>1620</v>
      </c>
      <c r="AZ1010" s="36">
        <f t="shared" si="521"/>
        <v>0</v>
      </c>
    </row>
    <row r="1011" spans="1:52" x14ac:dyDescent="0.25">
      <c r="A1011" s="12" t="s">
        <v>837</v>
      </c>
      <c r="B1011" s="12" t="s">
        <v>8</v>
      </c>
      <c r="C1011" s="12"/>
      <c r="D1011" s="2" t="s">
        <v>1070</v>
      </c>
      <c r="E1011" s="2" t="s">
        <v>1071</v>
      </c>
      <c r="F1011" s="2" t="s">
        <v>16</v>
      </c>
      <c r="G1011" s="2" t="s">
        <v>501</v>
      </c>
      <c r="H1011" s="2" t="s">
        <v>13</v>
      </c>
      <c r="I1011" s="18">
        <v>250</v>
      </c>
      <c r="J1011" s="18">
        <v>178500</v>
      </c>
      <c r="K1011" s="18">
        <v>175000</v>
      </c>
      <c r="L1011" s="18">
        <v>3500</v>
      </c>
      <c r="M1011" s="18"/>
      <c r="N1011" s="18"/>
      <c r="O1011" s="18"/>
      <c r="P1011" s="18"/>
      <c r="Q1011" s="18"/>
      <c r="R1011" s="18"/>
      <c r="S1011" s="18"/>
      <c r="T1011" s="18"/>
      <c r="U1011" s="18"/>
      <c r="V1011" s="18"/>
      <c r="W1011" s="18"/>
      <c r="X1011" s="18"/>
      <c r="Y1011" s="18"/>
      <c r="Z1011" s="18">
        <v>3500</v>
      </c>
      <c r="AA1011" s="18"/>
      <c r="AB1011" s="14">
        <f t="shared" si="504"/>
        <v>0</v>
      </c>
      <c r="AC1011" s="14">
        <f t="shared" si="505"/>
        <v>0</v>
      </c>
      <c r="AD1011" s="14">
        <f t="shared" si="506"/>
        <v>0</v>
      </c>
      <c r="AE1011" s="14">
        <f t="shared" si="507"/>
        <v>0</v>
      </c>
      <c r="AF1011" s="14">
        <f t="shared" si="508"/>
        <v>0</v>
      </c>
      <c r="AG1011" s="14">
        <f t="shared" si="509"/>
        <v>0</v>
      </c>
      <c r="AH1011" s="14">
        <f t="shared" si="510"/>
        <v>0</v>
      </c>
      <c r="AI1011" s="14">
        <f t="shared" si="511"/>
        <v>0</v>
      </c>
      <c r="AJ1011" s="14">
        <f t="shared" si="512"/>
        <v>0</v>
      </c>
      <c r="AK1011" s="14">
        <f t="shared" si="513"/>
        <v>0</v>
      </c>
      <c r="AL1011" s="14">
        <f t="shared" si="514"/>
        <v>0</v>
      </c>
      <c r="AM1011" s="14">
        <f t="shared" si="515"/>
        <v>0</v>
      </c>
      <c r="AN1011" s="14">
        <f t="shared" si="516"/>
        <v>0</v>
      </c>
      <c r="AO1011" s="14">
        <f t="shared" si="517"/>
        <v>0.02</v>
      </c>
      <c r="AP1011" s="14">
        <f t="shared" si="518"/>
        <v>0</v>
      </c>
      <c r="AQ1011" s="43">
        <f t="shared" si="522"/>
        <v>0.02</v>
      </c>
      <c r="AR1011" s="27">
        <f t="shared" si="523"/>
        <v>0</v>
      </c>
      <c r="AS1011" s="27">
        <f t="shared" si="524"/>
        <v>0</v>
      </c>
      <c r="AT1011" s="44">
        <f>(SUM(AN1011:AP1011))*(K1011+AR1011)</f>
        <v>3500</v>
      </c>
      <c r="AU1011" s="30"/>
      <c r="AV1011" s="30"/>
      <c r="AW1011" s="30">
        <f>K1011*$AU$1</f>
        <v>21000</v>
      </c>
      <c r="AX1011" s="36">
        <f t="shared" si="519"/>
        <v>0</v>
      </c>
      <c r="AY1011" s="36">
        <f t="shared" si="520"/>
        <v>0</v>
      </c>
      <c r="AZ1011" s="36">
        <f t="shared" si="521"/>
        <v>17500</v>
      </c>
    </row>
    <row r="1012" spans="1:52" x14ac:dyDescent="0.25">
      <c r="A1012" s="12" t="s">
        <v>837</v>
      </c>
      <c r="B1012" s="12" t="s">
        <v>8</v>
      </c>
      <c r="C1012" s="12" t="s">
        <v>1362</v>
      </c>
      <c r="D1012" s="2" t="s">
        <v>1072</v>
      </c>
      <c r="E1012" s="2" t="s">
        <v>473</v>
      </c>
      <c r="F1012" s="2" t="s">
        <v>16</v>
      </c>
      <c r="G1012" s="2" t="s">
        <v>17</v>
      </c>
      <c r="H1012" s="2" t="s">
        <v>36</v>
      </c>
      <c r="I1012" s="18">
        <v>10</v>
      </c>
      <c r="J1012" s="18">
        <v>4500</v>
      </c>
      <c r="K1012" s="18">
        <v>4000</v>
      </c>
      <c r="L1012" s="18">
        <v>500</v>
      </c>
      <c r="M1012" s="18"/>
      <c r="N1012" s="18">
        <v>500</v>
      </c>
      <c r="O1012" s="18"/>
      <c r="P1012" s="18"/>
      <c r="Q1012" s="18"/>
      <c r="R1012" s="18"/>
      <c r="S1012" s="18"/>
      <c r="T1012" s="18"/>
      <c r="U1012" s="18"/>
      <c r="V1012" s="18"/>
      <c r="W1012" s="18"/>
      <c r="X1012" s="18"/>
      <c r="Y1012" s="18"/>
      <c r="Z1012" s="18"/>
      <c r="AA1012" s="18"/>
      <c r="AB1012" s="14">
        <f t="shared" si="504"/>
        <v>0</v>
      </c>
      <c r="AC1012" s="14">
        <f t="shared" si="505"/>
        <v>0.125</v>
      </c>
      <c r="AD1012" s="14">
        <f t="shared" si="506"/>
        <v>0</v>
      </c>
      <c r="AE1012" s="14">
        <f t="shared" si="507"/>
        <v>0</v>
      </c>
      <c r="AF1012" s="14">
        <f t="shared" si="508"/>
        <v>0</v>
      </c>
      <c r="AG1012" s="14">
        <f t="shared" si="509"/>
        <v>0</v>
      </c>
      <c r="AH1012" s="14">
        <f t="shared" si="510"/>
        <v>0</v>
      </c>
      <c r="AI1012" s="14">
        <f t="shared" si="511"/>
        <v>0</v>
      </c>
      <c r="AJ1012" s="14">
        <f t="shared" si="512"/>
        <v>0</v>
      </c>
      <c r="AK1012" s="14">
        <f t="shared" si="513"/>
        <v>0</v>
      </c>
      <c r="AL1012" s="14">
        <f t="shared" si="514"/>
        <v>0</v>
      </c>
      <c r="AM1012" s="14">
        <f t="shared" si="515"/>
        <v>0</v>
      </c>
      <c r="AN1012" s="14">
        <f t="shared" si="516"/>
        <v>0</v>
      </c>
      <c r="AO1012" s="14">
        <f t="shared" si="517"/>
        <v>0</v>
      </c>
      <c r="AP1012" s="14">
        <f t="shared" si="518"/>
        <v>0</v>
      </c>
      <c r="AQ1012" s="43">
        <f t="shared" si="522"/>
        <v>0.125</v>
      </c>
      <c r="AR1012" s="27">
        <f t="shared" si="523"/>
        <v>500</v>
      </c>
      <c r="AS1012" s="27">
        <f t="shared" si="524"/>
        <v>0</v>
      </c>
      <c r="AT1012" s="27">
        <f t="shared" si="525"/>
        <v>0</v>
      </c>
      <c r="AU1012" s="30">
        <f>K1012*$AU$2</f>
        <v>240</v>
      </c>
      <c r="AV1012" s="30">
        <f>K1012*$AV$2</f>
        <v>240</v>
      </c>
      <c r="AW1012" s="30"/>
      <c r="AX1012" s="36">
        <f t="shared" si="519"/>
        <v>-260</v>
      </c>
      <c r="AY1012" s="36">
        <f t="shared" si="520"/>
        <v>240</v>
      </c>
      <c r="AZ1012" s="36">
        <f t="shared" si="521"/>
        <v>0</v>
      </c>
    </row>
    <row r="1013" spans="1:52" x14ac:dyDescent="0.25">
      <c r="A1013" s="12" t="s">
        <v>837</v>
      </c>
      <c r="B1013" s="12" t="s">
        <v>8</v>
      </c>
      <c r="C1013" s="12"/>
      <c r="D1013" s="2" t="s">
        <v>1073</v>
      </c>
      <c r="E1013" s="2" t="s">
        <v>1074</v>
      </c>
      <c r="F1013" s="2" t="s">
        <v>16</v>
      </c>
      <c r="G1013" s="2" t="s">
        <v>17</v>
      </c>
      <c r="H1013" s="2" t="s">
        <v>13</v>
      </c>
      <c r="I1013" s="18">
        <v>30</v>
      </c>
      <c r="J1013" s="18">
        <v>30600</v>
      </c>
      <c r="K1013" s="18">
        <v>30000</v>
      </c>
      <c r="L1013" s="18">
        <v>600</v>
      </c>
      <c r="M1013" s="18"/>
      <c r="N1013" s="18"/>
      <c r="O1013" s="18"/>
      <c r="P1013" s="18"/>
      <c r="Q1013" s="18"/>
      <c r="R1013" s="18"/>
      <c r="S1013" s="18"/>
      <c r="T1013" s="18"/>
      <c r="U1013" s="18"/>
      <c r="V1013" s="18"/>
      <c r="W1013" s="18"/>
      <c r="X1013" s="18"/>
      <c r="Y1013" s="18"/>
      <c r="Z1013" s="18">
        <v>600</v>
      </c>
      <c r="AA1013" s="18"/>
      <c r="AB1013" s="14">
        <f t="shared" si="504"/>
        <v>0</v>
      </c>
      <c r="AC1013" s="14">
        <f t="shared" si="505"/>
        <v>0</v>
      </c>
      <c r="AD1013" s="14">
        <f t="shared" si="506"/>
        <v>0</v>
      </c>
      <c r="AE1013" s="14">
        <f t="shared" si="507"/>
        <v>0</v>
      </c>
      <c r="AF1013" s="14">
        <f t="shared" si="508"/>
        <v>0</v>
      </c>
      <c r="AG1013" s="14">
        <f t="shared" si="509"/>
        <v>0</v>
      </c>
      <c r="AH1013" s="14">
        <f t="shared" si="510"/>
        <v>0</v>
      </c>
      <c r="AI1013" s="14">
        <f t="shared" si="511"/>
        <v>0</v>
      </c>
      <c r="AJ1013" s="14">
        <f t="shared" si="512"/>
        <v>0</v>
      </c>
      <c r="AK1013" s="14">
        <f t="shared" si="513"/>
        <v>0</v>
      </c>
      <c r="AL1013" s="14">
        <f t="shared" si="514"/>
        <v>0</v>
      </c>
      <c r="AM1013" s="14">
        <f t="shared" si="515"/>
        <v>0</v>
      </c>
      <c r="AN1013" s="14">
        <f t="shared" si="516"/>
        <v>0</v>
      </c>
      <c r="AO1013" s="14">
        <f t="shared" si="517"/>
        <v>0.02</v>
      </c>
      <c r="AP1013" s="14">
        <f t="shared" si="518"/>
        <v>0</v>
      </c>
      <c r="AQ1013" s="43">
        <f t="shared" si="522"/>
        <v>0.02</v>
      </c>
      <c r="AR1013" s="27">
        <f t="shared" si="523"/>
        <v>0</v>
      </c>
      <c r="AS1013" s="27">
        <f t="shared" si="524"/>
        <v>0</v>
      </c>
      <c r="AT1013" s="44">
        <f t="shared" ref="AT1013:AT1021" si="540">(SUM(AN1013:AP1013))*(K1013+AR1013)</f>
        <v>600</v>
      </c>
      <c r="AU1013" s="30"/>
      <c r="AV1013" s="30"/>
      <c r="AW1013" s="30">
        <f t="shared" ref="AW1013:AW1021" si="541">K1013*$AU$1</f>
        <v>3600</v>
      </c>
      <c r="AX1013" s="36">
        <f t="shared" si="519"/>
        <v>0</v>
      </c>
      <c r="AY1013" s="36">
        <f t="shared" si="520"/>
        <v>0</v>
      </c>
      <c r="AZ1013" s="36">
        <f t="shared" si="521"/>
        <v>3000</v>
      </c>
    </row>
    <row r="1014" spans="1:52" x14ac:dyDescent="0.25">
      <c r="A1014" s="12" t="s">
        <v>837</v>
      </c>
      <c r="B1014" s="12" t="s">
        <v>8</v>
      </c>
      <c r="C1014" s="5" t="s">
        <v>1355</v>
      </c>
      <c r="D1014" s="2" t="s">
        <v>1075</v>
      </c>
      <c r="E1014" s="2" t="s">
        <v>76</v>
      </c>
      <c r="F1014" s="2" t="s">
        <v>16</v>
      </c>
      <c r="G1014" s="2" t="s">
        <v>20</v>
      </c>
      <c r="H1014" s="2" t="s">
        <v>13</v>
      </c>
      <c r="I1014" s="18">
        <v>980.48</v>
      </c>
      <c r="J1014" s="18">
        <v>172140.41999999998</v>
      </c>
      <c r="K1014" s="18">
        <v>150013.44</v>
      </c>
      <c r="L1014" s="18">
        <v>22126.980000000003</v>
      </c>
      <c r="M1014" s="18"/>
      <c r="N1014" s="18">
        <v>18751.68</v>
      </c>
      <c r="O1014" s="18"/>
      <c r="P1014" s="18"/>
      <c r="Q1014" s="18"/>
      <c r="R1014" s="18"/>
      <c r="S1014" s="18"/>
      <c r="T1014" s="18"/>
      <c r="U1014" s="18"/>
      <c r="V1014" s="18"/>
      <c r="W1014" s="18"/>
      <c r="X1014" s="18"/>
      <c r="Y1014" s="18"/>
      <c r="Z1014" s="18">
        <v>3375.3</v>
      </c>
      <c r="AA1014" s="18"/>
      <c r="AB1014" s="14">
        <f t="shared" si="504"/>
        <v>0</v>
      </c>
      <c r="AC1014" s="14">
        <f t="shared" si="505"/>
        <v>0.125</v>
      </c>
      <c r="AD1014" s="14">
        <f t="shared" si="506"/>
        <v>0</v>
      </c>
      <c r="AE1014" s="14">
        <f t="shared" si="507"/>
        <v>0</v>
      </c>
      <c r="AF1014" s="14">
        <f t="shared" si="508"/>
        <v>0</v>
      </c>
      <c r="AG1014" s="14">
        <f t="shared" si="509"/>
        <v>0</v>
      </c>
      <c r="AH1014" s="14">
        <f t="shared" si="510"/>
        <v>0</v>
      </c>
      <c r="AI1014" s="14">
        <f t="shared" si="511"/>
        <v>0</v>
      </c>
      <c r="AJ1014" s="14">
        <f t="shared" si="512"/>
        <v>0</v>
      </c>
      <c r="AK1014" s="14">
        <f t="shared" si="513"/>
        <v>0</v>
      </c>
      <c r="AL1014" s="14">
        <f t="shared" si="514"/>
        <v>0</v>
      </c>
      <c r="AM1014" s="14">
        <f t="shared" si="515"/>
        <v>0</v>
      </c>
      <c r="AN1014" s="14">
        <f t="shared" si="516"/>
        <v>0</v>
      </c>
      <c r="AO1014" s="14">
        <f t="shared" si="517"/>
        <v>0.02</v>
      </c>
      <c r="AP1014" s="14">
        <f t="shared" si="518"/>
        <v>0</v>
      </c>
      <c r="AQ1014" s="43">
        <f t="shared" si="522"/>
        <v>0.14499999999999999</v>
      </c>
      <c r="AR1014" s="27">
        <f t="shared" si="523"/>
        <v>18751.68</v>
      </c>
      <c r="AS1014" s="27">
        <f t="shared" si="524"/>
        <v>0</v>
      </c>
      <c r="AT1014" s="44">
        <f t="shared" si="540"/>
        <v>3375.3024</v>
      </c>
      <c r="AU1014" s="30"/>
      <c r="AV1014" s="30"/>
      <c r="AW1014" s="30">
        <f t="shared" si="541"/>
        <v>18001.612799999999</v>
      </c>
      <c r="AX1014" s="36">
        <f t="shared" si="519"/>
        <v>-18751.68</v>
      </c>
      <c r="AY1014" s="36">
        <f t="shared" si="520"/>
        <v>0</v>
      </c>
      <c r="AZ1014" s="36">
        <f t="shared" si="521"/>
        <v>14626.310399999998</v>
      </c>
    </row>
    <row r="1015" spans="1:52" x14ac:dyDescent="0.25">
      <c r="A1015" s="12" t="s">
        <v>837</v>
      </c>
      <c r="B1015" s="12" t="s">
        <v>8</v>
      </c>
      <c r="C1015" s="5" t="s">
        <v>1355</v>
      </c>
      <c r="D1015" s="2" t="s">
        <v>1076</v>
      </c>
      <c r="E1015" s="2" t="s">
        <v>76</v>
      </c>
      <c r="F1015" s="2" t="s">
        <v>16</v>
      </c>
      <c r="G1015" s="2" t="s">
        <v>20</v>
      </c>
      <c r="H1015" s="2" t="s">
        <v>13</v>
      </c>
      <c r="I1015" s="18">
        <v>2229.44</v>
      </c>
      <c r="J1015" s="18">
        <v>393701.97999999992</v>
      </c>
      <c r="K1015" s="18">
        <v>343096.57999999996</v>
      </c>
      <c r="L1015" s="18">
        <v>50605.4</v>
      </c>
      <c r="M1015" s="18"/>
      <c r="N1015" s="18">
        <v>42885.929999999993</v>
      </c>
      <c r="O1015" s="18"/>
      <c r="P1015" s="18"/>
      <c r="Q1015" s="18"/>
      <c r="R1015" s="18"/>
      <c r="S1015" s="18"/>
      <c r="T1015" s="18"/>
      <c r="U1015" s="18"/>
      <c r="V1015" s="18"/>
      <c r="W1015" s="18"/>
      <c r="X1015" s="18"/>
      <c r="Y1015" s="18"/>
      <c r="Z1015" s="18">
        <v>7719.4700000000012</v>
      </c>
      <c r="AA1015" s="18"/>
      <c r="AB1015" s="14">
        <f t="shared" si="504"/>
        <v>0</v>
      </c>
      <c r="AC1015" s="14">
        <f t="shared" si="505"/>
        <v>0.125</v>
      </c>
      <c r="AD1015" s="14">
        <f t="shared" si="506"/>
        <v>0</v>
      </c>
      <c r="AE1015" s="14">
        <f t="shared" si="507"/>
        <v>0</v>
      </c>
      <c r="AF1015" s="14">
        <f t="shared" si="508"/>
        <v>0</v>
      </c>
      <c r="AG1015" s="14">
        <f t="shared" si="509"/>
        <v>0</v>
      </c>
      <c r="AH1015" s="14">
        <f t="shared" si="510"/>
        <v>0</v>
      </c>
      <c r="AI1015" s="14">
        <f t="shared" si="511"/>
        <v>0</v>
      </c>
      <c r="AJ1015" s="14">
        <f t="shared" si="512"/>
        <v>0</v>
      </c>
      <c r="AK1015" s="14">
        <f t="shared" si="513"/>
        <v>0</v>
      </c>
      <c r="AL1015" s="14">
        <f t="shared" si="514"/>
        <v>0</v>
      </c>
      <c r="AM1015" s="14">
        <f t="shared" si="515"/>
        <v>0</v>
      </c>
      <c r="AN1015" s="14">
        <f t="shared" si="516"/>
        <v>0</v>
      </c>
      <c r="AO1015" s="14">
        <f t="shared" si="517"/>
        <v>0.02</v>
      </c>
      <c r="AP1015" s="14">
        <f t="shared" si="518"/>
        <v>0</v>
      </c>
      <c r="AQ1015" s="43">
        <f t="shared" si="522"/>
        <v>0.14499999999999999</v>
      </c>
      <c r="AR1015" s="27">
        <f t="shared" si="523"/>
        <v>42887.072499999995</v>
      </c>
      <c r="AS1015" s="27">
        <f t="shared" si="524"/>
        <v>0</v>
      </c>
      <c r="AT1015" s="44">
        <f t="shared" si="540"/>
        <v>7719.6730499999994</v>
      </c>
      <c r="AU1015" s="30"/>
      <c r="AV1015" s="30"/>
      <c r="AW1015" s="30">
        <f t="shared" si="541"/>
        <v>41171.589599999992</v>
      </c>
      <c r="AX1015" s="36">
        <f t="shared" si="519"/>
        <v>-42887.072499999995</v>
      </c>
      <c r="AY1015" s="36">
        <f t="shared" si="520"/>
        <v>0</v>
      </c>
      <c r="AZ1015" s="36">
        <f t="shared" si="521"/>
        <v>33451.916549999994</v>
      </c>
    </row>
    <row r="1016" spans="1:52" x14ac:dyDescent="0.25">
      <c r="A1016" s="12" t="s">
        <v>837</v>
      </c>
      <c r="B1016" s="12" t="s">
        <v>8</v>
      </c>
      <c r="C1016" s="5" t="s">
        <v>1355</v>
      </c>
      <c r="D1016" s="2" t="s">
        <v>1077</v>
      </c>
      <c r="E1016" s="2" t="s">
        <v>76</v>
      </c>
      <c r="F1016" s="2" t="s">
        <v>16</v>
      </c>
      <c r="G1016" s="2" t="s">
        <v>20</v>
      </c>
      <c r="H1016" s="2" t="s">
        <v>13</v>
      </c>
      <c r="I1016" s="18">
        <v>836.74</v>
      </c>
      <c r="J1016" s="18">
        <v>147995.03999999998</v>
      </c>
      <c r="K1016" s="18">
        <v>128971.72</v>
      </c>
      <c r="L1016" s="18">
        <v>19023.32</v>
      </c>
      <c r="M1016" s="18"/>
      <c r="N1016" s="18">
        <v>16121.460000000001</v>
      </c>
      <c r="O1016" s="18"/>
      <c r="P1016" s="18"/>
      <c r="Q1016" s="18"/>
      <c r="R1016" s="18"/>
      <c r="S1016" s="18"/>
      <c r="T1016" s="18"/>
      <c r="U1016" s="18"/>
      <c r="V1016" s="18"/>
      <c r="W1016" s="18"/>
      <c r="X1016" s="18"/>
      <c r="Y1016" s="18"/>
      <c r="Z1016" s="18">
        <v>2901.8599999999997</v>
      </c>
      <c r="AA1016" s="18"/>
      <c r="AB1016" s="14">
        <f t="shared" si="504"/>
        <v>0</v>
      </c>
      <c r="AC1016" s="14">
        <f t="shared" si="505"/>
        <v>0.125</v>
      </c>
      <c r="AD1016" s="14">
        <f t="shared" si="506"/>
        <v>0</v>
      </c>
      <c r="AE1016" s="14">
        <f t="shared" si="507"/>
        <v>0</v>
      </c>
      <c r="AF1016" s="14">
        <f t="shared" si="508"/>
        <v>0</v>
      </c>
      <c r="AG1016" s="14">
        <f t="shared" si="509"/>
        <v>0</v>
      </c>
      <c r="AH1016" s="14">
        <f t="shared" si="510"/>
        <v>0</v>
      </c>
      <c r="AI1016" s="14">
        <f t="shared" si="511"/>
        <v>0</v>
      </c>
      <c r="AJ1016" s="14">
        <f t="shared" si="512"/>
        <v>0</v>
      </c>
      <c r="AK1016" s="14">
        <f t="shared" si="513"/>
        <v>0</v>
      </c>
      <c r="AL1016" s="14">
        <f t="shared" si="514"/>
        <v>0</v>
      </c>
      <c r="AM1016" s="14">
        <f t="shared" si="515"/>
        <v>0</v>
      </c>
      <c r="AN1016" s="14">
        <f t="shared" si="516"/>
        <v>0</v>
      </c>
      <c r="AO1016" s="14">
        <f t="shared" si="517"/>
        <v>0.02</v>
      </c>
      <c r="AP1016" s="14">
        <f t="shared" si="518"/>
        <v>0</v>
      </c>
      <c r="AQ1016" s="43">
        <f t="shared" si="522"/>
        <v>0.14499999999999999</v>
      </c>
      <c r="AR1016" s="27">
        <f t="shared" si="523"/>
        <v>16121.465</v>
      </c>
      <c r="AS1016" s="27">
        <f t="shared" si="524"/>
        <v>0</v>
      </c>
      <c r="AT1016" s="44">
        <f t="shared" si="540"/>
        <v>2901.8636999999999</v>
      </c>
      <c r="AU1016" s="30"/>
      <c r="AV1016" s="30"/>
      <c r="AW1016" s="30">
        <f t="shared" si="541"/>
        <v>15476.606399999999</v>
      </c>
      <c r="AX1016" s="36">
        <f t="shared" si="519"/>
        <v>-16121.465</v>
      </c>
      <c r="AY1016" s="36">
        <f t="shared" si="520"/>
        <v>0</v>
      </c>
      <c r="AZ1016" s="36">
        <f t="shared" si="521"/>
        <v>12574.742699999999</v>
      </c>
    </row>
    <row r="1017" spans="1:52" x14ac:dyDescent="0.25">
      <c r="A1017" s="12" t="s">
        <v>837</v>
      </c>
      <c r="B1017" s="12" t="s">
        <v>8</v>
      </c>
      <c r="C1017" s="5" t="s">
        <v>1355</v>
      </c>
      <c r="D1017" s="2" t="s">
        <v>1078</v>
      </c>
      <c r="E1017" s="2" t="s">
        <v>76</v>
      </c>
      <c r="F1017" s="2" t="s">
        <v>16</v>
      </c>
      <c r="G1017" s="2" t="s">
        <v>20</v>
      </c>
      <c r="H1017" s="2" t="s">
        <v>13</v>
      </c>
      <c r="I1017" s="18">
        <v>10925.460000000001</v>
      </c>
      <c r="J1017" s="18">
        <v>1928250.2100000002</v>
      </c>
      <c r="K1017" s="18">
        <v>1680411.04</v>
      </c>
      <c r="L1017" s="18">
        <v>247839.17</v>
      </c>
      <c r="M1017" s="18"/>
      <c r="N1017" s="18">
        <v>209976.07</v>
      </c>
      <c r="O1017" s="18"/>
      <c r="P1017" s="18"/>
      <c r="Q1017" s="18">
        <v>36.159999999999997</v>
      </c>
      <c r="R1017" s="18">
        <v>18.079999999999998</v>
      </c>
      <c r="S1017" s="18"/>
      <c r="T1017" s="18"/>
      <c r="U1017" s="18"/>
      <c r="V1017" s="18"/>
      <c r="W1017" s="18"/>
      <c r="X1017" s="18"/>
      <c r="Y1017" s="18"/>
      <c r="Z1017" s="18">
        <v>37808.86</v>
      </c>
      <c r="AA1017" s="18"/>
      <c r="AB1017" s="14">
        <f t="shared" si="504"/>
        <v>0</v>
      </c>
      <c r="AC1017" s="14">
        <f t="shared" si="505"/>
        <v>0.125</v>
      </c>
      <c r="AD1017" s="14">
        <f t="shared" si="506"/>
        <v>0</v>
      </c>
      <c r="AE1017" s="14">
        <f t="shared" si="507"/>
        <v>0</v>
      </c>
      <c r="AF1017" s="14">
        <f t="shared" si="508"/>
        <v>2E-3</v>
      </c>
      <c r="AG1017" s="14">
        <f t="shared" si="509"/>
        <v>1E-3</v>
      </c>
      <c r="AH1017" s="14">
        <f t="shared" si="510"/>
        <v>0</v>
      </c>
      <c r="AI1017" s="14">
        <f t="shared" si="511"/>
        <v>0</v>
      </c>
      <c r="AJ1017" s="14">
        <f t="shared" si="512"/>
        <v>0</v>
      </c>
      <c r="AK1017" s="14">
        <f t="shared" si="513"/>
        <v>0</v>
      </c>
      <c r="AL1017" s="14">
        <f t="shared" si="514"/>
        <v>0</v>
      </c>
      <c r="AM1017" s="14">
        <f t="shared" si="515"/>
        <v>0</v>
      </c>
      <c r="AN1017" s="14">
        <f t="shared" si="516"/>
        <v>0</v>
      </c>
      <c r="AO1017" s="14">
        <f t="shared" si="517"/>
        <v>0.02</v>
      </c>
      <c r="AP1017" s="14">
        <f t="shared" si="518"/>
        <v>0</v>
      </c>
      <c r="AQ1017" s="43">
        <f t="shared" si="522"/>
        <v>0.14799999999999999</v>
      </c>
      <c r="AR1017" s="27">
        <f t="shared" si="523"/>
        <v>215092.61312000002</v>
      </c>
      <c r="AS1017" s="27">
        <f t="shared" si="524"/>
        <v>0</v>
      </c>
      <c r="AT1017" s="44">
        <f t="shared" si="540"/>
        <v>37910.073062400006</v>
      </c>
      <c r="AU1017" s="30"/>
      <c r="AV1017" s="30"/>
      <c r="AW1017" s="30">
        <f t="shared" si="541"/>
        <v>201649.3248</v>
      </c>
      <c r="AX1017" s="36">
        <f t="shared" si="519"/>
        <v>-215092.61312000002</v>
      </c>
      <c r="AY1017" s="36">
        <f t="shared" si="520"/>
        <v>0</v>
      </c>
      <c r="AZ1017" s="36">
        <f t="shared" si="521"/>
        <v>163739.25173759999</v>
      </c>
    </row>
    <row r="1018" spans="1:52" x14ac:dyDescent="0.25">
      <c r="A1018" s="12" t="s">
        <v>837</v>
      </c>
      <c r="B1018" s="12" t="s">
        <v>8</v>
      </c>
      <c r="C1018" s="5" t="s">
        <v>1355</v>
      </c>
      <c r="D1018" s="2" t="s">
        <v>1079</v>
      </c>
      <c r="E1018" s="2" t="s">
        <v>76</v>
      </c>
      <c r="F1018" s="2" t="s">
        <v>16</v>
      </c>
      <c r="G1018" s="2" t="s">
        <v>20</v>
      </c>
      <c r="H1018" s="2" t="s">
        <v>13</v>
      </c>
      <c r="I1018" s="18">
        <v>41501.149999999994</v>
      </c>
      <c r="J1018" s="18">
        <v>7365112.1500000004</v>
      </c>
      <c r="K1018" s="18">
        <v>6418546.540000001</v>
      </c>
      <c r="L1018" s="18">
        <v>946565.60999999964</v>
      </c>
      <c r="M1018" s="18"/>
      <c r="N1018" s="18">
        <v>801722.94000000018</v>
      </c>
      <c r="O1018" s="18"/>
      <c r="P1018" s="18"/>
      <c r="Q1018" s="18">
        <v>285.79000000000002</v>
      </c>
      <c r="R1018" s="18">
        <v>142.9</v>
      </c>
      <c r="S1018" s="18"/>
      <c r="T1018" s="18"/>
      <c r="U1018" s="18"/>
      <c r="V1018" s="18"/>
      <c r="W1018" s="18"/>
      <c r="X1018" s="18"/>
      <c r="Y1018" s="18"/>
      <c r="Z1018" s="18">
        <v>144413.97999999992</v>
      </c>
      <c r="AA1018" s="18"/>
      <c r="AB1018" s="14">
        <f t="shared" si="504"/>
        <v>0</v>
      </c>
      <c r="AC1018" s="14">
        <f t="shared" si="505"/>
        <v>0.125</v>
      </c>
      <c r="AD1018" s="14">
        <f t="shared" si="506"/>
        <v>0</v>
      </c>
      <c r="AE1018" s="14">
        <f t="shared" si="507"/>
        <v>0</v>
      </c>
      <c r="AF1018" s="14">
        <f t="shared" si="508"/>
        <v>2E-3</v>
      </c>
      <c r="AG1018" s="14">
        <f t="shared" si="509"/>
        <v>1E-3</v>
      </c>
      <c r="AH1018" s="14">
        <f t="shared" si="510"/>
        <v>0</v>
      </c>
      <c r="AI1018" s="14">
        <f t="shared" si="511"/>
        <v>0</v>
      </c>
      <c r="AJ1018" s="14">
        <f t="shared" si="512"/>
        <v>0</v>
      </c>
      <c r="AK1018" s="14">
        <f t="shared" si="513"/>
        <v>0</v>
      </c>
      <c r="AL1018" s="14">
        <f t="shared" si="514"/>
        <v>0</v>
      </c>
      <c r="AM1018" s="14">
        <f t="shared" si="515"/>
        <v>0</v>
      </c>
      <c r="AN1018" s="14">
        <f t="shared" si="516"/>
        <v>0</v>
      </c>
      <c r="AO1018" s="14">
        <f t="shared" si="517"/>
        <v>0.02</v>
      </c>
      <c r="AP1018" s="14">
        <f t="shared" si="518"/>
        <v>0</v>
      </c>
      <c r="AQ1018" s="43">
        <f t="shared" si="522"/>
        <v>0.14799999999999999</v>
      </c>
      <c r="AR1018" s="27">
        <f t="shared" si="523"/>
        <v>821573.95712000015</v>
      </c>
      <c r="AS1018" s="27">
        <f t="shared" si="524"/>
        <v>0</v>
      </c>
      <c r="AT1018" s="44">
        <f t="shared" si="540"/>
        <v>144802.40994240003</v>
      </c>
      <c r="AU1018" s="30"/>
      <c r="AV1018" s="30"/>
      <c r="AW1018" s="30">
        <f t="shared" si="541"/>
        <v>770225.58480000007</v>
      </c>
      <c r="AX1018" s="36">
        <f t="shared" si="519"/>
        <v>-821573.95712000015</v>
      </c>
      <c r="AY1018" s="36">
        <f t="shared" si="520"/>
        <v>0</v>
      </c>
      <c r="AZ1018" s="36">
        <f t="shared" si="521"/>
        <v>625423.17485760001</v>
      </c>
    </row>
    <row r="1019" spans="1:52" x14ac:dyDescent="0.25">
      <c r="A1019" s="12" t="s">
        <v>837</v>
      </c>
      <c r="B1019" s="12" t="s">
        <v>8</v>
      </c>
      <c r="C1019" s="5" t="s">
        <v>1355</v>
      </c>
      <c r="D1019" s="2" t="s">
        <v>1080</v>
      </c>
      <c r="E1019" s="2" t="s">
        <v>76</v>
      </c>
      <c r="F1019" s="2" t="s">
        <v>16</v>
      </c>
      <c r="G1019" s="2" t="s">
        <v>20</v>
      </c>
      <c r="H1019" s="2" t="s">
        <v>13</v>
      </c>
      <c r="I1019" s="18">
        <v>7635.7690000000002</v>
      </c>
      <c r="J1019" s="18">
        <v>1344357.82</v>
      </c>
      <c r="K1019" s="18">
        <v>1171553.6200000003</v>
      </c>
      <c r="L1019" s="18">
        <v>172804.20000000004</v>
      </c>
      <c r="M1019" s="18"/>
      <c r="N1019" s="18">
        <v>146444.23000000001</v>
      </c>
      <c r="O1019" s="18"/>
      <c r="P1019" s="18"/>
      <c r="Q1019" s="18"/>
      <c r="R1019" s="18"/>
      <c r="S1019" s="18"/>
      <c r="T1019" s="18"/>
      <c r="U1019" s="18"/>
      <c r="V1019" s="18"/>
      <c r="W1019" s="18"/>
      <c r="X1019" s="18"/>
      <c r="Y1019" s="18"/>
      <c r="Z1019" s="18">
        <v>26359.969999999998</v>
      </c>
      <c r="AA1019" s="18"/>
      <c r="AB1019" s="14">
        <f t="shared" si="504"/>
        <v>0</v>
      </c>
      <c r="AC1019" s="14">
        <f t="shared" si="505"/>
        <v>0.125</v>
      </c>
      <c r="AD1019" s="14">
        <f t="shared" si="506"/>
        <v>0</v>
      </c>
      <c r="AE1019" s="14">
        <f t="shared" si="507"/>
        <v>0</v>
      </c>
      <c r="AF1019" s="14">
        <f t="shared" si="508"/>
        <v>0</v>
      </c>
      <c r="AG1019" s="14">
        <f t="shared" si="509"/>
        <v>0</v>
      </c>
      <c r="AH1019" s="14">
        <f t="shared" si="510"/>
        <v>0</v>
      </c>
      <c r="AI1019" s="14">
        <f t="shared" si="511"/>
        <v>0</v>
      </c>
      <c r="AJ1019" s="14">
        <f t="shared" si="512"/>
        <v>0</v>
      </c>
      <c r="AK1019" s="14">
        <f t="shared" si="513"/>
        <v>0</v>
      </c>
      <c r="AL1019" s="14">
        <f t="shared" si="514"/>
        <v>0</v>
      </c>
      <c r="AM1019" s="14">
        <f t="shared" si="515"/>
        <v>0</v>
      </c>
      <c r="AN1019" s="14">
        <f t="shared" si="516"/>
        <v>0</v>
      </c>
      <c r="AO1019" s="14">
        <f t="shared" si="517"/>
        <v>0.02</v>
      </c>
      <c r="AP1019" s="14">
        <f t="shared" si="518"/>
        <v>0</v>
      </c>
      <c r="AQ1019" s="43">
        <f t="shared" si="522"/>
        <v>0.14499999999999999</v>
      </c>
      <c r="AR1019" s="27">
        <f t="shared" si="523"/>
        <v>146444.20250000004</v>
      </c>
      <c r="AS1019" s="27">
        <f t="shared" si="524"/>
        <v>0</v>
      </c>
      <c r="AT1019" s="44">
        <f t="shared" si="540"/>
        <v>26359.956450000009</v>
      </c>
      <c r="AU1019" s="30"/>
      <c r="AV1019" s="30"/>
      <c r="AW1019" s="30">
        <f t="shared" si="541"/>
        <v>140586.43440000003</v>
      </c>
      <c r="AX1019" s="36">
        <f t="shared" si="519"/>
        <v>-146444.20250000004</v>
      </c>
      <c r="AY1019" s="36">
        <f t="shared" si="520"/>
        <v>0</v>
      </c>
      <c r="AZ1019" s="36">
        <f t="shared" si="521"/>
        <v>114226.47795000001</v>
      </c>
    </row>
    <row r="1020" spans="1:52" x14ac:dyDescent="0.25">
      <c r="A1020" s="12" t="s">
        <v>837</v>
      </c>
      <c r="B1020" s="12" t="s">
        <v>8</v>
      </c>
      <c r="C1020" s="5" t="s">
        <v>1355</v>
      </c>
      <c r="D1020" s="2" t="s">
        <v>1081</v>
      </c>
      <c r="E1020" s="2" t="s">
        <v>76</v>
      </c>
      <c r="F1020" s="2" t="s">
        <v>16</v>
      </c>
      <c r="G1020" s="2" t="s">
        <v>20</v>
      </c>
      <c r="H1020" s="2" t="s">
        <v>13</v>
      </c>
      <c r="I1020" s="18">
        <v>3196.58</v>
      </c>
      <c r="J1020" s="18">
        <v>560866.92999999993</v>
      </c>
      <c r="K1020" s="18">
        <v>488772.91000000003</v>
      </c>
      <c r="L1020" s="18">
        <v>72094.02</v>
      </c>
      <c r="M1020" s="18"/>
      <c r="N1020" s="18">
        <v>61096.62</v>
      </c>
      <c r="O1020" s="18"/>
      <c r="P1020" s="18"/>
      <c r="Q1020" s="18"/>
      <c r="R1020" s="18"/>
      <c r="S1020" s="18"/>
      <c r="T1020" s="18"/>
      <c r="U1020" s="18"/>
      <c r="V1020" s="18"/>
      <c r="W1020" s="18"/>
      <c r="X1020" s="18"/>
      <c r="Y1020" s="18"/>
      <c r="Z1020" s="18">
        <v>10997.400000000001</v>
      </c>
      <c r="AA1020" s="18"/>
      <c r="AB1020" s="14">
        <f t="shared" si="504"/>
        <v>0</v>
      </c>
      <c r="AC1020" s="14">
        <f t="shared" si="505"/>
        <v>0.125</v>
      </c>
      <c r="AD1020" s="14">
        <f t="shared" si="506"/>
        <v>0</v>
      </c>
      <c r="AE1020" s="14">
        <f t="shared" si="507"/>
        <v>0</v>
      </c>
      <c r="AF1020" s="14">
        <f t="shared" si="508"/>
        <v>0</v>
      </c>
      <c r="AG1020" s="14">
        <f t="shared" si="509"/>
        <v>0</v>
      </c>
      <c r="AH1020" s="14">
        <f t="shared" si="510"/>
        <v>0</v>
      </c>
      <c r="AI1020" s="14">
        <f t="shared" si="511"/>
        <v>0</v>
      </c>
      <c r="AJ1020" s="14">
        <f t="shared" si="512"/>
        <v>0</v>
      </c>
      <c r="AK1020" s="14">
        <f t="shared" si="513"/>
        <v>0</v>
      </c>
      <c r="AL1020" s="14">
        <f t="shared" si="514"/>
        <v>0</v>
      </c>
      <c r="AM1020" s="14">
        <f t="shared" si="515"/>
        <v>0</v>
      </c>
      <c r="AN1020" s="14">
        <f t="shared" si="516"/>
        <v>0</v>
      </c>
      <c r="AO1020" s="14">
        <f t="shared" si="517"/>
        <v>0.02</v>
      </c>
      <c r="AP1020" s="14">
        <f t="shared" si="518"/>
        <v>0</v>
      </c>
      <c r="AQ1020" s="43">
        <f t="shared" si="522"/>
        <v>0.14499999999999999</v>
      </c>
      <c r="AR1020" s="27">
        <f t="shared" si="523"/>
        <v>61096.613750000004</v>
      </c>
      <c r="AS1020" s="27">
        <f t="shared" si="524"/>
        <v>0</v>
      </c>
      <c r="AT1020" s="44">
        <f t="shared" si="540"/>
        <v>10997.390475000002</v>
      </c>
      <c r="AU1020" s="30"/>
      <c r="AV1020" s="30"/>
      <c r="AW1020" s="30">
        <f t="shared" si="541"/>
        <v>58652.749199999998</v>
      </c>
      <c r="AX1020" s="36">
        <f t="shared" si="519"/>
        <v>-61096.613750000004</v>
      </c>
      <c r="AY1020" s="36">
        <f t="shared" si="520"/>
        <v>0</v>
      </c>
      <c r="AZ1020" s="36">
        <f t="shared" si="521"/>
        <v>47655.358724999998</v>
      </c>
    </row>
    <row r="1021" spans="1:52" x14ac:dyDescent="0.25">
      <c r="A1021" s="12" t="s">
        <v>837</v>
      </c>
      <c r="B1021" s="12" t="s">
        <v>8</v>
      </c>
      <c r="C1021" s="5" t="s">
        <v>1355</v>
      </c>
      <c r="D1021" s="2" t="s">
        <v>1082</v>
      </c>
      <c r="E1021" s="2" t="s">
        <v>76</v>
      </c>
      <c r="F1021" s="2" t="s">
        <v>16</v>
      </c>
      <c r="G1021" s="2" t="s">
        <v>20</v>
      </c>
      <c r="H1021" s="2" t="s">
        <v>13</v>
      </c>
      <c r="I1021" s="18">
        <v>20383.839999999997</v>
      </c>
      <c r="J1021" s="18">
        <v>3617877.709999999</v>
      </c>
      <c r="K1021" s="18">
        <v>3152834.5600000001</v>
      </c>
      <c r="L1021" s="18">
        <v>465043.15000000008</v>
      </c>
      <c r="M1021" s="18"/>
      <c r="N1021" s="18">
        <v>394104.35999999993</v>
      </c>
      <c r="O1021" s="18"/>
      <c r="P1021" s="18"/>
      <c r="Q1021" s="18"/>
      <c r="R1021" s="18"/>
      <c r="S1021" s="18"/>
      <c r="T1021" s="18"/>
      <c r="U1021" s="18"/>
      <c r="V1021" s="18"/>
      <c r="W1021" s="18"/>
      <c r="X1021" s="18"/>
      <c r="Y1021" s="18"/>
      <c r="Z1021" s="18">
        <v>70938.789999999964</v>
      </c>
      <c r="AA1021" s="18"/>
      <c r="AB1021" s="14">
        <f t="shared" si="504"/>
        <v>0</v>
      </c>
      <c r="AC1021" s="14">
        <f t="shared" si="505"/>
        <v>0.125</v>
      </c>
      <c r="AD1021" s="14">
        <f t="shared" si="506"/>
        <v>0</v>
      </c>
      <c r="AE1021" s="14">
        <f t="shared" si="507"/>
        <v>0</v>
      </c>
      <c r="AF1021" s="14">
        <f t="shared" si="508"/>
        <v>0</v>
      </c>
      <c r="AG1021" s="14">
        <f t="shared" si="509"/>
        <v>0</v>
      </c>
      <c r="AH1021" s="14">
        <f t="shared" si="510"/>
        <v>0</v>
      </c>
      <c r="AI1021" s="14">
        <f t="shared" si="511"/>
        <v>0</v>
      </c>
      <c r="AJ1021" s="14">
        <f t="shared" si="512"/>
        <v>0</v>
      </c>
      <c r="AK1021" s="14">
        <f t="shared" si="513"/>
        <v>0</v>
      </c>
      <c r="AL1021" s="14">
        <f t="shared" si="514"/>
        <v>0</v>
      </c>
      <c r="AM1021" s="14">
        <f t="shared" si="515"/>
        <v>0</v>
      </c>
      <c r="AN1021" s="14">
        <f t="shared" si="516"/>
        <v>0</v>
      </c>
      <c r="AO1021" s="14">
        <f t="shared" si="517"/>
        <v>0.02</v>
      </c>
      <c r="AP1021" s="14">
        <f t="shared" si="518"/>
        <v>0</v>
      </c>
      <c r="AQ1021" s="43">
        <f t="shared" si="522"/>
        <v>0.14499999999999999</v>
      </c>
      <c r="AR1021" s="27">
        <f t="shared" si="523"/>
        <v>394104.32000000001</v>
      </c>
      <c r="AS1021" s="27">
        <f t="shared" si="524"/>
        <v>0</v>
      </c>
      <c r="AT1021" s="44">
        <f t="shared" si="540"/>
        <v>70938.777600000001</v>
      </c>
      <c r="AU1021" s="30"/>
      <c r="AV1021" s="30"/>
      <c r="AW1021" s="30">
        <f t="shared" si="541"/>
        <v>378340.14720000001</v>
      </c>
      <c r="AX1021" s="36">
        <f t="shared" si="519"/>
        <v>-394104.32000000001</v>
      </c>
      <c r="AY1021" s="36">
        <f t="shared" si="520"/>
        <v>0</v>
      </c>
      <c r="AZ1021" s="36">
        <f t="shared" si="521"/>
        <v>307401.36959999998</v>
      </c>
    </row>
    <row r="1022" spans="1:52" x14ac:dyDescent="0.25">
      <c r="A1022" s="12" t="s">
        <v>837</v>
      </c>
      <c r="B1022" s="12" t="s">
        <v>8</v>
      </c>
      <c r="C1022" s="5" t="s">
        <v>1355</v>
      </c>
      <c r="D1022" s="2" t="s">
        <v>1083</v>
      </c>
      <c r="E1022" s="2" t="s">
        <v>78</v>
      </c>
      <c r="F1022" s="2" t="s">
        <v>11</v>
      </c>
      <c r="G1022" s="2" t="s">
        <v>12</v>
      </c>
      <c r="H1022" s="2" t="s">
        <v>13</v>
      </c>
      <c r="I1022" s="18">
        <v>6305.6</v>
      </c>
      <c r="J1022" s="18">
        <v>1086321.1300000001</v>
      </c>
      <c r="K1022" s="18">
        <v>1044845.89</v>
      </c>
      <c r="L1022" s="18">
        <v>41475.24</v>
      </c>
      <c r="M1022" s="18"/>
      <c r="N1022" s="18"/>
      <c r="O1022" s="18"/>
      <c r="P1022" s="18"/>
      <c r="Q1022" s="18"/>
      <c r="R1022" s="18"/>
      <c r="S1022" s="18">
        <v>41475.24</v>
      </c>
      <c r="T1022" s="18">
        <v>0</v>
      </c>
      <c r="U1022" s="18"/>
      <c r="V1022" s="18"/>
      <c r="W1022" s="18"/>
      <c r="X1022" s="18"/>
      <c r="Y1022" s="18"/>
      <c r="Z1022" s="18"/>
      <c r="AA1022" s="18"/>
      <c r="AB1022" s="14">
        <f t="shared" si="504"/>
        <v>0</v>
      </c>
      <c r="AC1022" s="14">
        <f t="shared" si="505"/>
        <v>0</v>
      </c>
      <c r="AD1022" s="14">
        <f t="shared" si="506"/>
        <v>0</v>
      </c>
      <c r="AE1022" s="14">
        <f t="shared" si="507"/>
        <v>0</v>
      </c>
      <c r="AF1022" s="14">
        <f t="shared" si="508"/>
        <v>0</v>
      </c>
      <c r="AG1022" s="14">
        <f t="shared" si="509"/>
        <v>0</v>
      </c>
      <c r="AH1022" s="14">
        <f t="shared" si="510"/>
        <v>0.04</v>
      </c>
      <c r="AI1022" s="14">
        <f t="shared" si="511"/>
        <v>0</v>
      </c>
      <c r="AJ1022" s="14">
        <f t="shared" si="512"/>
        <v>0</v>
      </c>
      <c r="AK1022" s="14">
        <f t="shared" si="513"/>
        <v>0</v>
      </c>
      <c r="AL1022" s="14">
        <f t="shared" si="514"/>
        <v>0</v>
      </c>
      <c r="AM1022" s="14">
        <f t="shared" si="515"/>
        <v>0</v>
      </c>
      <c r="AN1022" s="14">
        <f t="shared" si="516"/>
        <v>0</v>
      </c>
      <c r="AO1022" s="14">
        <f t="shared" si="517"/>
        <v>0</v>
      </c>
      <c r="AP1022" s="14">
        <f t="shared" si="518"/>
        <v>0</v>
      </c>
      <c r="AQ1022" s="43">
        <f t="shared" si="522"/>
        <v>0.04</v>
      </c>
      <c r="AR1022" s="27">
        <f t="shared" si="523"/>
        <v>0</v>
      </c>
      <c r="AS1022" s="46">
        <f>SUM(AH1022:AM1022)*(K1022+AR1022)</f>
        <v>41793.835599999999</v>
      </c>
      <c r="AT1022" s="27">
        <f t="shared" si="525"/>
        <v>0</v>
      </c>
      <c r="AU1022" s="30">
        <f>K1022*$AU$2</f>
        <v>62690.753400000001</v>
      </c>
      <c r="AV1022" s="30">
        <f>K1022*$AV$2</f>
        <v>62690.753400000001</v>
      </c>
      <c r="AW1022" s="30"/>
      <c r="AX1022" s="36">
        <f t="shared" si="519"/>
        <v>62690.753400000001</v>
      </c>
      <c r="AY1022" s="36">
        <f t="shared" si="520"/>
        <v>20896.917800000003</v>
      </c>
      <c r="AZ1022" s="36">
        <f t="shared" si="521"/>
        <v>0</v>
      </c>
    </row>
    <row r="1023" spans="1:52" x14ac:dyDescent="0.25">
      <c r="A1023" s="12" t="s">
        <v>837</v>
      </c>
      <c r="B1023" s="12" t="s">
        <v>8</v>
      </c>
      <c r="C1023" s="5" t="s">
        <v>1355</v>
      </c>
      <c r="D1023" s="2" t="s">
        <v>1083</v>
      </c>
      <c r="E1023" s="2" t="s">
        <v>76</v>
      </c>
      <c r="F1023" s="2" t="s">
        <v>16</v>
      </c>
      <c r="G1023" s="2" t="s">
        <v>20</v>
      </c>
      <c r="H1023" s="2" t="s">
        <v>13</v>
      </c>
      <c r="I1023" s="18">
        <v>19744.12</v>
      </c>
      <c r="J1023" s="18">
        <v>3532877.51</v>
      </c>
      <c r="K1023" s="18">
        <v>3078760.3299999996</v>
      </c>
      <c r="L1023" s="18">
        <v>454117.18000000005</v>
      </c>
      <c r="M1023" s="18"/>
      <c r="N1023" s="18">
        <v>384845.05</v>
      </c>
      <c r="O1023" s="18"/>
      <c r="P1023" s="18"/>
      <c r="Q1023" s="18"/>
      <c r="R1023" s="18"/>
      <c r="S1023" s="18"/>
      <c r="T1023" s="18"/>
      <c r="U1023" s="18"/>
      <c r="V1023" s="18"/>
      <c r="W1023" s="18"/>
      <c r="X1023" s="18"/>
      <c r="Y1023" s="18"/>
      <c r="Z1023" s="18">
        <v>69272.13</v>
      </c>
      <c r="AA1023" s="18"/>
      <c r="AB1023" s="14">
        <f t="shared" si="504"/>
        <v>0</v>
      </c>
      <c r="AC1023" s="14">
        <f t="shared" si="505"/>
        <v>0.125</v>
      </c>
      <c r="AD1023" s="14">
        <f t="shared" si="506"/>
        <v>0</v>
      </c>
      <c r="AE1023" s="14">
        <f t="shared" si="507"/>
        <v>0</v>
      </c>
      <c r="AF1023" s="14">
        <f t="shared" si="508"/>
        <v>0</v>
      </c>
      <c r="AG1023" s="14">
        <f t="shared" si="509"/>
        <v>0</v>
      </c>
      <c r="AH1023" s="14">
        <f t="shared" si="510"/>
        <v>0</v>
      </c>
      <c r="AI1023" s="14">
        <f t="shared" si="511"/>
        <v>0</v>
      </c>
      <c r="AJ1023" s="14">
        <f t="shared" si="512"/>
        <v>0</v>
      </c>
      <c r="AK1023" s="14">
        <f t="shared" si="513"/>
        <v>0</v>
      </c>
      <c r="AL1023" s="14">
        <f t="shared" si="514"/>
        <v>0</v>
      </c>
      <c r="AM1023" s="14">
        <f t="shared" si="515"/>
        <v>0</v>
      </c>
      <c r="AN1023" s="14">
        <f t="shared" si="516"/>
        <v>0</v>
      </c>
      <c r="AO1023" s="14">
        <f t="shared" si="517"/>
        <v>0.02</v>
      </c>
      <c r="AP1023" s="14">
        <f t="shared" si="518"/>
        <v>0</v>
      </c>
      <c r="AQ1023" s="43">
        <f t="shared" si="522"/>
        <v>0.14499999999999999</v>
      </c>
      <c r="AR1023" s="27">
        <f t="shared" si="523"/>
        <v>384845.04124999995</v>
      </c>
      <c r="AS1023" s="27">
        <f t="shared" si="524"/>
        <v>0</v>
      </c>
      <c r="AT1023" s="44">
        <f t="shared" ref="AT1023:AT1055" si="542">(SUM(AN1023:AP1023))*(K1023+AR1023)</f>
        <v>69272.107424999995</v>
      </c>
      <c r="AU1023" s="30"/>
      <c r="AV1023" s="30"/>
      <c r="AW1023" s="30">
        <f t="shared" ref="AW1023:AW1055" si="543">K1023*$AU$1</f>
        <v>369451.23959999991</v>
      </c>
      <c r="AX1023" s="36">
        <f t="shared" si="519"/>
        <v>-384845.04124999995</v>
      </c>
      <c r="AY1023" s="36">
        <f t="shared" si="520"/>
        <v>0</v>
      </c>
      <c r="AZ1023" s="36">
        <f t="shared" si="521"/>
        <v>300179.13217499992</v>
      </c>
    </row>
    <row r="1024" spans="1:52" x14ac:dyDescent="0.25">
      <c r="A1024" s="12" t="s">
        <v>837</v>
      </c>
      <c r="B1024" s="12" t="s">
        <v>8</v>
      </c>
      <c r="C1024" s="5" t="s">
        <v>1355</v>
      </c>
      <c r="D1024" s="2" t="s">
        <v>1084</v>
      </c>
      <c r="E1024" s="2" t="s">
        <v>76</v>
      </c>
      <c r="F1024" s="2" t="s">
        <v>16</v>
      </c>
      <c r="G1024" s="2" t="s">
        <v>20</v>
      </c>
      <c r="H1024" s="2" t="s">
        <v>13</v>
      </c>
      <c r="I1024" s="18">
        <v>54944.78</v>
      </c>
      <c r="J1024" s="18">
        <v>9720022.9800000023</v>
      </c>
      <c r="K1024" s="18">
        <v>8470608.1700000018</v>
      </c>
      <c r="L1024" s="18">
        <v>1249414.81</v>
      </c>
      <c r="M1024" s="18"/>
      <c r="N1024" s="18">
        <v>1058826.1000000003</v>
      </c>
      <c r="O1024" s="18"/>
      <c r="P1024" s="18"/>
      <c r="Q1024" s="18"/>
      <c r="R1024" s="18"/>
      <c r="S1024" s="18"/>
      <c r="T1024" s="18"/>
      <c r="U1024" s="18"/>
      <c r="V1024" s="18"/>
      <c r="W1024" s="18"/>
      <c r="X1024" s="18"/>
      <c r="Y1024" s="18"/>
      <c r="Z1024" s="18">
        <v>190588.70999999993</v>
      </c>
      <c r="AA1024" s="18"/>
      <c r="AB1024" s="14">
        <f t="shared" si="504"/>
        <v>0</v>
      </c>
      <c r="AC1024" s="14">
        <f t="shared" si="505"/>
        <v>0.125</v>
      </c>
      <c r="AD1024" s="14">
        <f t="shared" si="506"/>
        <v>0</v>
      </c>
      <c r="AE1024" s="14">
        <f t="shared" si="507"/>
        <v>0</v>
      </c>
      <c r="AF1024" s="14">
        <f t="shared" si="508"/>
        <v>0</v>
      </c>
      <c r="AG1024" s="14">
        <f t="shared" si="509"/>
        <v>0</v>
      </c>
      <c r="AH1024" s="14">
        <f t="shared" si="510"/>
        <v>0</v>
      </c>
      <c r="AI1024" s="14">
        <f t="shared" si="511"/>
        <v>0</v>
      </c>
      <c r="AJ1024" s="14">
        <f t="shared" si="512"/>
        <v>0</v>
      </c>
      <c r="AK1024" s="14">
        <f t="shared" si="513"/>
        <v>0</v>
      </c>
      <c r="AL1024" s="14">
        <f t="shared" si="514"/>
        <v>0</v>
      </c>
      <c r="AM1024" s="14">
        <f t="shared" si="515"/>
        <v>0</v>
      </c>
      <c r="AN1024" s="14">
        <f t="shared" si="516"/>
        <v>0</v>
      </c>
      <c r="AO1024" s="14">
        <f t="shared" si="517"/>
        <v>0.02</v>
      </c>
      <c r="AP1024" s="14">
        <f t="shared" si="518"/>
        <v>0</v>
      </c>
      <c r="AQ1024" s="43">
        <f t="shared" si="522"/>
        <v>0.14499999999999999</v>
      </c>
      <c r="AR1024" s="27">
        <f t="shared" si="523"/>
        <v>1058826.0212500002</v>
      </c>
      <c r="AS1024" s="27">
        <f t="shared" si="524"/>
        <v>0</v>
      </c>
      <c r="AT1024" s="44">
        <f t="shared" si="542"/>
        <v>190588.68382500004</v>
      </c>
      <c r="AU1024" s="30"/>
      <c r="AV1024" s="30"/>
      <c r="AW1024" s="30">
        <f t="shared" si="543"/>
        <v>1016472.9804000002</v>
      </c>
      <c r="AX1024" s="36">
        <f t="shared" si="519"/>
        <v>-1058826.0212500002</v>
      </c>
      <c r="AY1024" s="36">
        <f t="shared" si="520"/>
        <v>0</v>
      </c>
      <c r="AZ1024" s="36">
        <f t="shared" si="521"/>
        <v>825884.29657500016</v>
      </c>
    </row>
    <row r="1025" spans="1:52" x14ac:dyDescent="0.25">
      <c r="A1025" s="12" t="s">
        <v>837</v>
      </c>
      <c r="B1025" s="12" t="s">
        <v>8</v>
      </c>
      <c r="C1025" s="5" t="s">
        <v>1355</v>
      </c>
      <c r="D1025" s="2" t="s">
        <v>1085</v>
      </c>
      <c r="E1025" s="2" t="s">
        <v>76</v>
      </c>
      <c r="F1025" s="2" t="s">
        <v>16</v>
      </c>
      <c r="G1025" s="2" t="s">
        <v>20</v>
      </c>
      <c r="H1025" s="2" t="s">
        <v>13</v>
      </c>
      <c r="I1025" s="18">
        <v>8185.7699999999995</v>
      </c>
      <c r="J1025" s="18">
        <v>1442331.2699999998</v>
      </c>
      <c r="K1025" s="18">
        <v>1256943.3800000001</v>
      </c>
      <c r="L1025" s="18">
        <v>185387.89</v>
      </c>
      <c r="M1025" s="18"/>
      <c r="N1025" s="18">
        <v>157078.38</v>
      </c>
      <c r="O1025" s="18"/>
      <c r="P1025" s="18"/>
      <c r="Q1025" s="18">
        <v>18.989999999999998</v>
      </c>
      <c r="R1025" s="18">
        <v>9.49</v>
      </c>
      <c r="S1025" s="18"/>
      <c r="T1025" s="18"/>
      <c r="U1025" s="18"/>
      <c r="V1025" s="18"/>
      <c r="W1025" s="18"/>
      <c r="X1025" s="18"/>
      <c r="Y1025" s="18"/>
      <c r="Z1025" s="18">
        <v>28281.03</v>
      </c>
      <c r="AA1025" s="18"/>
      <c r="AB1025" s="14">
        <f t="shared" si="504"/>
        <v>0</v>
      </c>
      <c r="AC1025" s="14">
        <f t="shared" si="505"/>
        <v>0.125</v>
      </c>
      <c r="AD1025" s="14">
        <f t="shared" si="506"/>
        <v>0</v>
      </c>
      <c r="AE1025" s="14">
        <f t="shared" si="507"/>
        <v>0</v>
      </c>
      <c r="AF1025" s="14">
        <f t="shared" si="508"/>
        <v>2E-3</v>
      </c>
      <c r="AG1025" s="14">
        <f t="shared" si="509"/>
        <v>1E-3</v>
      </c>
      <c r="AH1025" s="14">
        <f t="shared" si="510"/>
        <v>0</v>
      </c>
      <c r="AI1025" s="14">
        <f t="shared" si="511"/>
        <v>0</v>
      </c>
      <c r="AJ1025" s="14">
        <f t="shared" si="512"/>
        <v>0</v>
      </c>
      <c r="AK1025" s="14">
        <f t="shared" si="513"/>
        <v>0</v>
      </c>
      <c r="AL1025" s="14">
        <f t="shared" si="514"/>
        <v>0</v>
      </c>
      <c r="AM1025" s="14">
        <f t="shared" si="515"/>
        <v>0</v>
      </c>
      <c r="AN1025" s="14">
        <f t="shared" si="516"/>
        <v>0</v>
      </c>
      <c r="AO1025" s="14">
        <f t="shared" si="517"/>
        <v>0.02</v>
      </c>
      <c r="AP1025" s="14">
        <f t="shared" si="518"/>
        <v>0</v>
      </c>
      <c r="AQ1025" s="43">
        <f t="shared" si="522"/>
        <v>0.14799999999999999</v>
      </c>
      <c r="AR1025" s="27">
        <f t="shared" si="523"/>
        <v>160888.75264000002</v>
      </c>
      <c r="AS1025" s="27">
        <f t="shared" si="524"/>
        <v>0</v>
      </c>
      <c r="AT1025" s="44">
        <f t="shared" si="542"/>
        <v>28356.642652800005</v>
      </c>
      <c r="AU1025" s="30"/>
      <c r="AV1025" s="30"/>
      <c r="AW1025" s="30">
        <f t="shared" si="543"/>
        <v>150833.20560000002</v>
      </c>
      <c r="AX1025" s="36">
        <f t="shared" si="519"/>
        <v>-160888.75264000002</v>
      </c>
      <c r="AY1025" s="36">
        <f t="shared" si="520"/>
        <v>0</v>
      </c>
      <c r="AZ1025" s="36">
        <f t="shared" si="521"/>
        <v>122476.56294720001</v>
      </c>
    </row>
    <row r="1026" spans="1:52" x14ac:dyDescent="0.25">
      <c r="A1026" s="12" t="s">
        <v>837</v>
      </c>
      <c r="B1026" s="12" t="s">
        <v>8</v>
      </c>
      <c r="C1026" s="5" t="s">
        <v>1355</v>
      </c>
      <c r="D1026" s="2" t="s">
        <v>1086</v>
      </c>
      <c r="E1026" s="2" t="s">
        <v>76</v>
      </c>
      <c r="F1026" s="2" t="s">
        <v>16</v>
      </c>
      <c r="G1026" s="2" t="s">
        <v>20</v>
      </c>
      <c r="H1026" s="2" t="s">
        <v>13</v>
      </c>
      <c r="I1026" s="18">
        <v>8512.2899999999972</v>
      </c>
      <c r="J1026" s="18">
        <v>1498413.7899999998</v>
      </c>
      <c r="K1026" s="18">
        <v>1305807.18</v>
      </c>
      <c r="L1026" s="18">
        <v>192606.61000000004</v>
      </c>
      <c r="M1026" s="18"/>
      <c r="N1026" s="18">
        <v>163225.93999999997</v>
      </c>
      <c r="O1026" s="18"/>
      <c r="P1026" s="18"/>
      <c r="Q1026" s="18"/>
      <c r="R1026" s="18"/>
      <c r="S1026" s="18"/>
      <c r="T1026" s="18"/>
      <c r="U1026" s="18"/>
      <c r="V1026" s="18"/>
      <c r="W1026" s="18"/>
      <c r="X1026" s="18"/>
      <c r="Y1026" s="18"/>
      <c r="Z1026" s="18">
        <v>29380.670000000002</v>
      </c>
      <c r="AA1026" s="18"/>
      <c r="AB1026" s="14">
        <f t="shared" si="504"/>
        <v>0</v>
      </c>
      <c r="AC1026" s="14">
        <f t="shared" si="505"/>
        <v>0.125</v>
      </c>
      <c r="AD1026" s="14">
        <f t="shared" si="506"/>
        <v>0</v>
      </c>
      <c r="AE1026" s="14">
        <f t="shared" si="507"/>
        <v>0</v>
      </c>
      <c r="AF1026" s="14">
        <f t="shared" si="508"/>
        <v>0</v>
      </c>
      <c r="AG1026" s="14">
        <f t="shared" si="509"/>
        <v>0</v>
      </c>
      <c r="AH1026" s="14">
        <f t="shared" si="510"/>
        <v>0</v>
      </c>
      <c r="AI1026" s="14">
        <f t="shared" si="511"/>
        <v>0</v>
      </c>
      <c r="AJ1026" s="14">
        <f t="shared" si="512"/>
        <v>0</v>
      </c>
      <c r="AK1026" s="14">
        <f t="shared" si="513"/>
        <v>0</v>
      </c>
      <c r="AL1026" s="14">
        <f t="shared" si="514"/>
        <v>0</v>
      </c>
      <c r="AM1026" s="14">
        <f t="shared" si="515"/>
        <v>0</v>
      </c>
      <c r="AN1026" s="14">
        <f t="shared" si="516"/>
        <v>0</v>
      </c>
      <c r="AO1026" s="14">
        <f t="shared" si="517"/>
        <v>0.02</v>
      </c>
      <c r="AP1026" s="14">
        <f t="shared" si="518"/>
        <v>0</v>
      </c>
      <c r="AQ1026" s="43">
        <f t="shared" si="522"/>
        <v>0.14499999999999999</v>
      </c>
      <c r="AR1026" s="27">
        <f t="shared" si="523"/>
        <v>163225.89749999999</v>
      </c>
      <c r="AS1026" s="27">
        <f t="shared" si="524"/>
        <v>0</v>
      </c>
      <c r="AT1026" s="44">
        <f t="shared" si="542"/>
        <v>29380.661549999997</v>
      </c>
      <c r="AU1026" s="30"/>
      <c r="AV1026" s="30"/>
      <c r="AW1026" s="30">
        <f t="shared" si="543"/>
        <v>156696.86159999997</v>
      </c>
      <c r="AX1026" s="36">
        <f t="shared" si="519"/>
        <v>-163225.89749999999</v>
      </c>
      <c r="AY1026" s="36">
        <f t="shared" si="520"/>
        <v>0</v>
      </c>
      <c r="AZ1026" s="36">
        <f t="shared" si="521"/>
        <v>127316.20004999998</v>
      </c>
    </row>
    <row r="1027" spans="1:52" x14ac:dyDescent="0.25">
      <c r="A1027" s="12" t="s">
        <v>837</v>
      </c>
      <c r="B1027" s="12" t="s">
        <v>8</v>
      </c>
      <c r="C1027" s="5" t="s">
        <v>1355</v>
      </c>
      <c r="D1027" s="2" t="s">
        <v>1087</v>
      </c>
      <c r="E1027" s="2" t="s">
        <v>76</v>
      </c>
      <c r="F1027" s="2" t="s">
        <v>16</v>
      </c>
      <c r="G1027" s="2" t="s">
        <v>20</v>
      </c>
      <c r="H1027" s="2" t="s">
        <v>13</v>
      </c>
      <c r="I1027" s="18">
        <v>12712.319999999998</v>
      </c>
      <c r="J1027" s="18">
        <v>2242736.1599999997</v>
      </c>
      <c r="K1027" s="18">
        <v>1954454.14</v>
      </c>
      <c r="L1027" s="18">
        <v>288282.02000000008</v>
      </c>
      <c r="M1027" s="18"/>
      <c r="N1027" s="18">
        <v>244306.78000000006</v>
      </c>
      <c r="O1027" s="18"/>
      <c r="P1027" s="18"/>
      <c r="Q1027" s="18"/>
      <c r="R1027" s="18"/>
      <c r="S1027" s="18"/>
      <c r="T1027" s="18"/>
      <c r="U1027" s="18"/>
      <c r="V1027" s="18"/>
      <c r="W1027" s="18"/>
      <c r="X1027" s="18"/>
      <c r="Y1027" s="18"/>
      <c r="Z1027" s="18">
        <v>43975.239999999983</v>
      </c>
      <c r="AA1027" s="18"/>
      <c r="AB1027" s="14">
        <f t="shared" si="504"/>
        <v>0</v>
      </c>
      <c r="AC1027" s="14">
        <f t="shared" si="505"/>
        <v>0.125</v>
      </c>
      <c r="AD1027" s="14">
        <f t="shared" si="506"/>
        <v>0</v>
      </c>
      <c r="AE1027" s="14">
        <f t="shared" si="507"/>
        <v>0</v>
      </c>
      <c r="AF1027" s="14">
        <f t="shared" si="508"/>
        <v>0</v>
      </c>
      <c r="AG1027" s="14">
        <f t="shared" si="509"/>
        <v>0</v>
      </c>
      <c r="AH1027" s="14">
        <f t="shared" si="510"/>
        <v>0</v>
      </c>
      <c r="AI1027" s="14">
        <f t="shared" si="511"/>
        <v>0</v>
      </c>
      <c r="AJ1027" s="14">
        <f t="shared" si="512"/>
        <v>0</v>
      </c>
      <c r="AK1027" s="14">
        <f t="shared" si="513"/>
        <v>0</v>
      </c>
      <c r="AL1027" s="14">
        <f t="shared" si="514"/>
        <v>0</v>
      </c>
      <c r="AM1027" s="14">
        <f t="shared" si="515"/>
        <v>0</v>
      </c>
      <c r="AN1027" s="14">
        <f t="shared" si="516"/>
        <v>0</v>
      </c>
      <c r="AO1027" s="14">
        <f t="shared" si="517"/>
        <v>0.02</v>
      </c>
      <c r="AP1027" s="14">
        <f t="shared" si="518"/>
        <v>0</v>
      </c>
      <c r="AQ1027" s="43">
        <f t="shared" si="522"/>
        <v>0.14499999999999999</v>
      </c>
      <c r="AR1027" s="27">
        <f t="shared" si="523"/>
        <v>244306.76749999999</v>
      </c>
      <c r="AS1027" s="27">
        <f t="shared" si="524"/>
        <v>0</v>
      </c>
      <c r="AT1027" s="44">
        <f t="shared" si="542"/>
        <v>43975.218149999993</v>
      </c>
      <c r="AU1027" s="30"/>
      <c r="AV1027" s="30"/>
      <c r="AW1027" s="30">
        <f t="shared" si="543"/>
        <v>234534.49679999999</v>
      </c>
      <c r="AX1027" s="36">
        <f t="shared" si="519"/>
        <v>-244306.76749999999</v>
      </c>
      <c r="AY1027" s="36">
        <f t="shared" si="520"/>
        <v>0</v>
      </c>
      <c r="AZ1027" s="36">
        <f t="shared" si="521"/>
        <v>190559.27864999999</v>
      </c>
    </row>
    <row r="1028" spans="1:52" x14ac:dyDescent="0.25">
      <c r="A1028" s="12" t="s">
        <v>837</v>
      </c>
      <c r="B1028" s="12" t="s">
        <v>8</v>
      </c>
      <c r="C1028" s="5" t="s">
        <v>1355</v>
      </c>
      <c r="D1028" s="2" t="s">
        <v>1088</v>
      </c>
      <c r="E1028" s="2" t="s">
        <v>76</v>
      </c>
      <c r="F1028" s="2" t="s">
        <v>16</v>
      </c>
      <c r="G1028" s="2" t="s">
        <v>20</v>
      </c>
      <c r="H1028" s="2" t="s">
        <v>13</v>
      </c>
      <c r="I1028" s="18">
        <v>2040.96</v>
      </c>
      <c r="J1028" s="18">
        <v>358733.5</v>
      </c>
      <c r="K1028" s="18">
        <v>312621.77</v>
      </c>
      <c r="L1028" s="18">
        <v>46111.73</v>
      </c>
      <c r="M1028" s="18"/>
      <c r="N1028" s="18">
        <v>39077.72</v>
      </c>
      <c r="O1028" s="18"/>
      <c r="P1028" s="18"/>
      <c r="Q1028" s="18"/>
      <c r="R1028" s="18"/>
      <c r="S1028" s="18"/>
      <c r="T1028" s="18"/>
      <c r="U1028" s="18"/>
      <c r="V1028" s="18"/>
      <c r="W1028" s="18"/>
      <c r="X1028" s="18"/>
      <c r="Y1028" s="18"/>
      <c r="Z1028" s="18">
        <v>7034.01</v>
      </c>
      <c r="AA1028" s="18"/>
      <c r="AB1028" s="14">
        <f t="shared" si="504"/>
        <v>0</v>
      </c>
      <c r="AC1028" s="14">
        <f t="shared" si="505"/>
        <v>0.125</v>
      </c>
      <c r="AD1028" s="14">
        <f t="shared" si="506"/>
        <v>0</v>
      </c>
      <c r="AE1028" s="14">
        <f t="shared" si="507"/>
        <v>0</v>
      </c>
      <c r="AF1028" s="14">
        <f t="shared" si="508"/>
        <v>0</v>
      </c>
      <c r="AG1028" s="14">
        <f t="shared" si="509"/>
        <v>0</v>
      </c>
      <c r="AH1028" s="14">
        <f t="shared" si="510"/>
        <v>0</v>
      </c>
      <c r="AI1028" s="14">
        <f t="shared" si="511"/>
        <v>0</v>
      </c>
      <c r="AJ1028" s="14">
        <f t="shared" si="512"/>
        <v>0</v>
      </c>
      <c r="AK1028" s="14">
        <f t="shared" si="513"/>
        <v>0</v>
      </c>
      <c r="AL1028" s="14">
        <f t="shared" si="514"/>
        <v>0</v>
      </c>
      <c r="AM1028" s="14">
        <f t="shared" si="515"/>
        <v>0</v>
      </c>
      <c r="AN1028" s="14">
        <f t="shared" si="516"/>
        <v>0</v>
      </c>
      <c r="AO1028" s="14">
        <f t="shared" si="517"/>
        <v>0.02</v>
      </c>
      <c r="AP1028" s="14">
        <f t="shared" si="518"/>
        <v>0</v>
      </c>
      <c r="AQ1028" s="43">
        <f t="shared" si="522"/>
        <v>0.14499999999999999</v>
      </c>
      <c r="AR1028" s="27">
        <f t="shared" si="523"/>
        <v>39077.721250000002</v>
      </c>
      <c r="AS1028" s="27">
        <f t="shared" si="524"/>
        <v>0</v>
      </c>
      <c r="AT1028" s="44">
        <f t="shared" si="542"/>
        <v>7033.9898250000006</v>
      </c>
      <c r="AU1028" s="30"/>
      <c r="AV1028" s="30"/>
      <c r="AW1028" s="30">
        <f t="shared" si="543"/>
        <v>37514.612399999998</v>
      </c>
      <c r="AX1028" s="36">
        <f t="shared" si="519"/>
        <v>-39077.721250000002</v>
      </c>
      <c r="AY1028" s="36">
        <f t="shared" si="520"/>
        <v>0</v>
      </c>
      <c r="AZ1028" s="36">
        <f t="shared" si="521"/>
        <v>30480.622574999998</v>
      </c>
    </row>
    <row r="1029" spans="1:52" x14ac:dyDescent="0.25">
      <c r="A1029" s="12" t="s">
        <v>837</v>
      </c>
      <c r="B1029" s="12" t="s">
        <v>8</v>
      </c>
      <c r="C1029" s="5" t="s">
        <v>1355</v>
      </c>
      <c r="D1029" s="2" t="s">
        <v>1089</v>
      </c>
      <c r="E1029" s="2" t="s">
        <v>76</v>
      </c>
      <c r="F1029" s="2" t="s">
        <v>16</v>
      </c>
      <c r="G1029" s="2" t="s">
        <v>20</v>
      </c>
      <c r="H1029" s="2" t="s">
        <v>13</v>
      </c>
      <c r="I1029" s="18">
        <v>1462.75</v>
      </c>
      <c r="J1029" s="18">
        <v>258437.34000000003</v>
      </c>
      <c r="K1029" s="18">
        <v>225217.71999999997</v>
      </c>
      <c r="L1029" s="18">
        <v>33219.620000000003</v>
      </c>
      <c r="M1029" s="18"/>
      <c r="N1029" s="18">
        <v>28152.22</v>
      </c>
      <c r="O1029" s="18"/>
      <c r="P1029" s="18"/>
      <c r="Q1029" s="18"/>
      <c r="R1029" s="18"/>
      <c r="S1029" s="18"/>
      <c r="T1029" s="18"/>
      <c r="U1029" s="18"/>
      <c r="V1029" s="18"/>
      <c r="W1029" s="18"/>
      <c r="X1029" s="18"/>
      <c r="Y1029" s="18"/>
      <c r="Z1029" s="18">
        <v>5067.3999999999996</v>
      </c>
      <c r="AA1029" s="18"/>
      <c r="AB1029" s="14">
        <f t="shared" ref="AB1029:AB1092" si="544">IF(M1029&gt;0,M$4,0)</f>
        <v>0</v>
      </c>
      <c r="AC1029" s="14">
        <f t="shared" ref="AC1029:AC1092" si="545">IF(N1029&gt;0,N$4,0)</f>
        <v>0.125</v>
      </c>
      <c r="AD1029" s="14">
        <f t="shared" ref="AD1029:AD1092" si="546">IF(O1029&gt;0,O$4,0)</f>
        <v>0</v>
      </c>
      <c r="AE1029" s="14">
        <f t="shared" ref="AE1029:AE1092" si="547">IF(P1029&gt;0,P$4,0)</f>
        <v>0</v>
      </c>
      <c r="AF1029" s="14">
        <f t="shared" ref="AF1029:AF1092" si="548">IF(Q1029&gt;0,Q$4,0)</f>
        <v>0</v>
      </c>
      <c r="AG1029" s="14">
        <f t="shared" ref="AG1029:AG1092" si="549">IF(R1029&gt;0,R$4,0)</f>
        <v>0</v>
      </c>
      <c r="AH1029" s="14">
        <f t="shared" ref="AH1029:AH1092" si="550">IF(S1029&gt;0,S$4,0)</f>
        <v>0</v>
      </c>
      <c r="AI1029" s="14">
        <f t="shared" ref="AI1029:AI1092" si="551">IF(T1029&gt;0,T$4,0)</f>
        <v>0</v>
      </c>
      <c r="AJ1029" s="14">
        <f t="shared" ref="AJ1029:AJ1092" si="552">IF(U1029&gt;0,U$4,0)</f>
        <v>0</v>
      </c>
      <c r="AK1029" s="14">
        <f t="shared" ref="AK1029:AK1092" si="553">IF(V1029&gt;0,V$4,0)</f>
        <v>0</v>
      </c>
      <c r="AL1029" s="14">
        <f t="shared" ref="AL1029:AL1092" si="554">IF(W1029&gt;0,W$4,0)</f>
        <v>0</v>
      </c>
      <c r="AM1029" s="14">
        <f t="shared" ref="AM1029:AM1092" si="555">IF(X1029&gt;0,X$4,0)</f>
        <v>0</v>
      </c>
      <c r="AN1029" s="14">
        <f t="shared" ref="AN1029:AN1092" si="556">IF(Y1029&gt;0,Y$4,0)</f>
        <v>0</v>
      </c>
      <c r="AO1029" s="14">
        <f t="shared" ref="AO1029:AO1092" si="557">IF(Z1029&gt;0,Z$4,0)</f>
        <v>0.02</v>
      </c>
      <c r="AP1029" s="14">
        <f t="shared" ref="AP1029:AP1092" si="558">IF(AA1029&gt;0,AA$4,0)</f>
        <v>0</v>
      </c>
      <c r="AQ1029" s="43">
        <f t="shared" si="522"/>
        <v>0.14499999999999999</v>
      </c>
      <c r="AR1029" s="27">
        <f t="shared" si="523"/>
        <v>28152.214999999997</v>
      </c>
      <c r="AS1029" s="27">
        <f t="shared" si="524"/>
        <v>0</v>
      </c>
      <c r="AT1029" s="44">
        <f t="shared" si="542"/>
        <v>5067.3986999999997</v>
      </c>
      <c r="AU1029" s="30"/>
      <c r="AV1029" s="30"/>
      <c r="AW1029" s="30">
        <f t="shared" si="543"/>
        <v>27026.126399999997</v>
      </c>
      <c r="AX1029" s="36">
        <f t="shared" ref="AX1029:AX1092" si="559">AU1029-AR1029</f>
        <v>-28152.214999999997</v>
      </c>
      <c r="AY1029" s="36">
        <f t="shared" ref="AY1029:AY1092" si="560">AV1029-AS1029</f>
        <v>0</v>
      </c>
      <c r="AZ1029" s="36">
        <f t="shared" ref="AZ1029:AZ1092" si="561">AW1029-AT1029</f>
        <v>21958.727699999996</v>
      </c>
    </row>
    <row r="1030" spans="1:52" x14ac:dyDescent="0.25">
      <c r="A1030" s="12" t="s">
        <v>837</v>
      </c>
      <c r="B1030" s="12" t="s">
        <v>8</v>
      </c>
      <c r="C1030" s="5" t="s">
        <v>1355</v>
      </c>
      <c r="D1030" s="2" t="s">
        <v>1090</v>
      </c>
      <c r="E1030" s="2" t="s">
        <v>76</v>
      </c>
      <c r="F1030" s="2" t="s">
        <v>16</v>
      </c>
      <c r="G1030" s="2" t="s">
        <v>20</v>
      </c>
      <c r="H1030" s="2" t="s">
        <v>13</v>
      </c>
      <c r="I1030" s="18">
        <v>1088.6899999999998</v>
      </c>
      <c r="J1030" s="18">
        <v>192772.79000000004</v>
      </c>
      <c r="K1030" s="18">
        <v>167993.71</v>
      </c>
      <c r="L1030" s="18">
        <v>24779.079999999998</v>
      </c>
      <c r="M1030" s="18"/>
      <c r="N1030" s="18">
        <v>20999.219999999998</v>
      </c>
      <c r="O1030" s="18"/>
      <c r="P1030" s="18"/>
      <c r="Q1030" s="18"/>
      <c r="R1030" s="18"/>
      <c r="S1030" s="18"/>
      <c r="T1030" s="18"/>
      <c r="U1030" s="18"/>
      <c r="V1030" s="18"/>
      <c r="W1030" s="18"/>
      <c r="X1030" s="18"/>
      <c r="Y1030" s="18"/>
      <c r="Z1030" s="18">
        <v>3779.8599999999997</v>
      </c>
      <c r="AA1030" s="18"/>
      <c r="AB1030" s="14">
        <f t="shared" si="544"/>
        <v>0</v>
      </c>
      <c r="AC1030" s="14">
        <f t="shared" si="545"/>
        <v>0.125</v>
      </c>
      <c r="AD1030" s="14">
        <f t="shared" si="546"/>
        <v>0</v>
      </c>
      <c r="AE1030" s="14">
        <f t="shared" si="547"/>
        <v>0</v>
      </c>
      <c r="AF1030" s="14">
        <f t="shared" si="548"/>
        <v>0</v>
      </c>
      <c r="AG1030" s="14">
        <f t="shared" si="549"/>
        <v>0</v>
      </c>
      <c r="AH1030" s="14">
        <f t="shared" si="550"/>
        <v>0</v>
      </c>
      <c r="AI1030" s="14">
        <f t="shared" si="551"/>
        <v>0</v>
      </c>
      <c r="AJ1030" s="14">
        <f t="shared" si="552"/>
        <v>0</v>
      </c>
      <c r="AK1030" s="14">
        <f t="shared" si="553"/>
        <v>0</v>
      </c>
      <c r="AL1030" s="14">
        <f t="shared" si="554"/>
        <v>0</v>
      </c>
      <c r="AM1030" s="14">
        <f t="shared" si="555"/>
        <v>0</v>
      </c>
      <c r="AN1030" s="14">
        <f t="shared" si="556"/>
        <v>0</v>
      </c>
      <c r="AO1030" s="14">
        <f t="shared" si="557"/>
        <v>0.02</v>
      </c>
      <c r="AP1030" s="14">
        <f t="shared" si="558"/>
        <v>0</v>
      </c>
      <c r="AQ1030" s="43">
        <f t="shared" ref="AQ1030:AQ1093" si="562">SUM(AB1030:AP1030)</f>
        <v>0.14499999999999999</v>
      </c>
      <c r="AR1030" s="27">
        <f t="shared" ref="AR1030:AR1093" si="563">SUM(AB1030:AG1030)*K1030</f>
        <v>20999.213749999999</v>
      </c>
      <c r="AS1030" s="27">
        <f t="shared" ref="AS1030:AS1093" si="564">SUM(AH1030:AM1030)*K1030</f>
        <v>0</v>
      </c>
      <c r="AT1030" s="44">
        <f t="shared" si="542"/>
        <v>3779.858475</v>
      </c>
      <c r="AU1030" s="30"/>
      <c r="AV1030" s="30"/>
      <c r="AW1030" s="30">
        <f t="shared" si="543"/>
        <v>20159.245199999998</v>
      </c>
      <c r="AX1030" s="36">
        <f t="shared" si="559"/>
        <v>-20999.213749999999</v>
      </c>
      <c r="AY1030" s="36">
        <f t="shared" si="560"/>
        <v>0</v>
      </c>
      <c r="AZ1030" s="36">
        <f t="shared" si="561"/>
        <v>16379.386724999997</v>
      </c>
    </row>
    <row r="1031" spans="1:52" x14ac:dyDescent="0.25">
      <c r="A1031" s="12" t="s">
        <v>837</v>
      </c>
      <c r="B1031" s="12" t="s">
        <v>8</v>
      </c>
      <c r="C1031" s="5" t="s">
        <v>1355</v>
      </c>
      <c r="D1031" s="2" t="s">
        <v>1091</v>
      </c>
      <c r="E1031" s="2" t="s">
        <v>76</v>
      </c>
      <c r="F1031" s="2" t="s">
        <v>16</v>
      </c>
      <c r="G1031" s="2" t="s">
        <v>20</v>
      </c>
      <c r="H1031" s="2" t="s">
        <v>13</v>
      </c>
      <c r="I1031" s="18">
        <v>1515.44</v>
      </c>
      <c r="J1031" s="18">
        <v>270489.93</v>
      </c>
      <c r="K1031" s="18">
        <v>235721.06</v>
      </c>
      <c r="L1031" s="18">
        <v>34768.870000000003</v>
      </c>
      <c r="M1031" s="18"/>
      <c r="N1031" s="18">
        <v>29465.14</v>
      </c>
      <c r="O1031" s="18"/>
      <c r="P1031" s="18"/>
      <c r="Q1031" s="18"/>
      <c r="R1031" s="18"/>
      <c r="S1031" s="18"/>
      <c r="T1031" s="18"/>
      <c r="U1031" s="18"/>
      <c r="V1031" s="18"/>
      <c r="W1031" s="18"/>
      <c r="X1031" s="18"/>
      <c r="Y1031" s="18"/>
      <c r="Z1031" s="18">
        <v>5303.7300000000005</v>
      </c>
      <c r="AA1031" s="18"/>
      <c r="AB1031" s="14">
        <f t="shared" si="544"/>
        <v>0</v>
      </c>
      <c r="AC1031" s="14">
        <f t="shared" si="545"/>
        <v>0.125</v>
      </c>
      <c r="AD1031" s="14">
        <f t="shared" si="546"/>
        <v>0</v>
      </c>
      <c r="AE1031" s="14">
        <f t="shared" si="547"/>
        <v>0</v>
      </c>
      <c r="AF1031" s="14">
        <f t="shared" si="548"/>
        <v>0</v>
      </c>
      <c r="AG1031" s="14">
        <f t="shared" si="549"/>
        <v>0</v>
      </c>
      <c r="AH1031" s="14">
        <f t="shared" si="550"/>
        <v>0</v>
      </c>
      <c r="AI1031" s="14">
        <f t="shared" si="551"/>
        <v>0</v>
      </c>
      <c r="AJ1031" s="14">
        <f t="shared" si="552"/>
        <v>0</v>
      </c>
      <c r="AK1031" s="14">
        <f t="shared" si="553"/>
        <v>0</v>
      </c>
      <c r="AL1031" s="14">
        <f t="shared" si="554"/>
        <v>0</v>
      </c>
      <c r="AM1031" s="14">
        <f t="shared" si="555"/>
        <v>0</v>
      </c>
      <c r="AN1031" s="14">
        <f t="shared" si="556"/>
        <v>0</v>
      </c>
      <c r="AO1031" s="14">
        <f t="shared" si="557"/>
        <v>0.02</v>
      </c>
      <c r="AP1031" s="14">
        <f t="shared" si="558"/>
        <v>0</v>
      </c>
      <c r="AQ1031" s="43">
        <f t="shared" si="562"/>
        <v>0.14499999999999999</v>
      </c>
      <c r="AR1031" s="27">
        <f t="shared" si="563"/>
        <v>29465.1325</v>
      </c>
      <c r="AS1031" s="27">
        <f t="shared" si="564"/>
        <v>0</v>
      </c>
      <c r="AT1031" s="44">
        <f t="shared" si="542"/>
        <v>5303.7238500000003</v>
      </c>
      <c r="AU1031" s="30"/>
      <c r="AV1031" s="30"/>
      <c r="AW1031" s="30">
        <f t="shared" si="543"/>
        <v>28286.5272</v>
      </c>
      <c r="AX1031" s="36">
        <f t="shared" si="559"/>
        <v>-29465.1325</v>
      </c>
      <c r="AY1031" s="36">
        <f t="shared" si="560"/>
        <v>0</v>
      </c>
      <c r="AZ1031" s="36">
        <f t="shared" si="561"/>
        <v>22982.803350000002</v>
      </c>
    </row>
    <row r="1032" spans="1:52" x14ac:dyDescent="0.25">
      <c r="A1032" s="12" t="s">
        <v>837</v>
      </c>
      <c r="B1032" s="12" t="s">
        <v>8</v>
      </c>
      <c r="C1032" s="5" t="s">
        <v>1355</v>
      </c>
      <c r="D1032" s="2" t="s">
        <v>1092</v>
      </c>
      <c r="E1032" s="2" t="s">
        <v>76</v>
      </c>
      <c r="F1032" s="2" t="s">
        <v>16</v>
      </c>
      <c r="G1032" s="2" t="s">
        <v>20</v>
      </c>
      <c r="H1032" s="2" t="s">
        <v>13</v>
      </c>
      <c r="I1032" s="18">
        <v>500.2</v>
      </c>
      <c r="J1032" s="18">
        <v>89454.7</v>
      </c>
      <c r="K1032" s="18">
        <v>77956.17</v>
      </c>
      <c r="L1032" s="18">
        <v>11498.53</v>
      </c>
      <c r="M1032" s="18"/>
      <c r="N1032" s="18">
        <v>9744.52</v>
      </c>
      <c r="O1032" s="18"/>
      <c r="P1032" s="18"/>
      <c r="Q1032" s="18"/>
      <c r="R1032" s="18"/>
      <c r="S1032" s="18"/>
      <c r="T1032" s="18"/>
      <c r="U1032" s="18"/>
      <c r="V1032" s="18"/>
      <c r="W1032" s="18"/>
      <c r="X1032" s="18"/>
      <c r="Y1032" s="18"/>
      <c r="Z1032" s="18">
        <v>1754.01</v>
      </c>
      <c r="AA1032" s="18"/>
      <c r="AB1032" s="14">
        <f t="shared" si="544"/>
        <v>0</v>
      </c>
      <c r="AC1032" s="14">
        <f t="shared" si="545"/>
        <v>0.125</v>
      </c>
      <c r="AD1032" s="14">
        <f t="shared" si="546"/>
        <v>0</v>
      </c>
      <c r="AE1032" s="14">
        <f t="shared" si="547"/>
        <v>0</v>
      </c>
      <c r="AF1032" s="14">
        <f t="shared" si="548"/>
        <v>0</v>
      </c>
      <c r="AG1032" s="14">
        <f t="shared" si="549"/>
        <v>0</v>
      </c>
      <c r="AH1032" s="14">
        <f t="shared" si="550"/>
        <v>0</v>
      </c>
      <c r="AI1032" s="14">
        <f t="shared" si="551"/>
        <v>0</v>
      </c>
      <c r="AJ1032" s="14">
        <f t="shared" si="552"/>
        <v>0</v>
      </c>
      <c r="AK1032" s="14">
        <f t="shared" si="553"/>
        <v>0</v>
      </c>
      <c r="AL1032" s="14">
        <f t="shared" si="554"/>
        <v>0</v>
      </c>
      <c r="AM1032" s="14">
        <f t="shared" si="555"/>
        <v>0</v>
      </c>
      <c r="AN1032" s="14">
        <f t="shared" si="556"/>
        <v>0</v>
      </c>
      <c r="AO1032" s="14">
        <f t="shared" si="557"/>
        <v>0.02</v>
      </c>
      <c r="AP1032" s="14">
        <f t="shared" si="558"/>
        <v>0</v>
      </c>
      <c r="AQ1032" s="43">
        <f t="shared" si="562"/>
        <v>0.14499999999999999</v>
      </c>
      <c r="AR1032" s="27">
        <f t="shared" si="563"/>
        <v>9744.5212499999998</v>
      </c>
      <c r="AS1032" s="27">
        <f t="shared" si="564"/>
        <v>0</v>
      </c>
      <c r="AT1032" s="44">
        <f t="shared" si="542"/>
        <v>1754.013825</v>
      </c>
      <c r="AU1032" s="30"/>
      <c r="AV1032" s="30"/>
      <c r="AW1032" s="30">
        <f t="shared" si="543"/>
        <v>9354.7403999999988</v>
      </c>
      <c r="AX1032" s="36">
        <f t="shared" si="559"/>
        <v>-9744.5212499999998</v>
      </c>
      <c r="AY1032" s="36">
        <f t="shared" si="560"/>
        <v>0</v>
      </c>
      <c r="AZ1032" s="36">
        <f t="shared" si="561"/>
        <v>7600.7265749999988</v>
      </c>
    </row>
    <row r="1033" spans="1:52" x14ac:dyDescent="0.25">
      <c r="A1033" s="12" t="s">
        <v>837</v>
      </c>
      <c r="B1033" s="12" t="s">
        <v>8</v>
      </c>
      <c r="C1033" s="5" t="s">
        <v>1355</v>
      </c>
      <c r="D1033" s="2" t="s">
        <v>1093</v>
      </c>
      <c r="E1033" s="2" t="s">
        <v>76</v>
      </c>
      <c r="F1033" s="2" t="s">
        <v>16</v>
      </c>
      <c r="G1033" s="2" t="s">
        <v>20</v>
      </c>
      <c r="H1033" s="2" t="s">
        <v>13</v>
      </c>
      <c r="I1033" s="18">
        <v>5089.08</v>
      </c>
      <c r="J1033" s="18">
        <v>897578.73</v>
      </c>
      <c r="K1033" s="18">
        <v>782203.67</v>
      </c>
      <c r="L1033" s="18">
        <v>115375.05999999997</v>
      </c>
      <c r="M1033" s="18"/>
      <c r="N1033" s="18">
        <v>97775.48</v>
      </c>
      <c r="O1033" s="18"/>
      <c r="P1033" s="18"/>
      <c r="Q1033" s="18"/>
      <c r="R1033" s="18"/>
      <c r="S1033" s="18"/>
      <c r="T1033" s="18"/>
      <c r="U1033" s="18"/>
      <c r="V1033" s="18"/>
      <c r="W1033" s="18"/>
      <c r="X1033" s="18"/>
      <c r="Y1033" s="18"/>
      <c r="Z1033" s="18">
        <v>17599.580000000002</v>
      </c>
      <c r="AA1033" s="18"/>
      <c r="AB1033" s="14">
        <f t="shared" si="544"/>
        <v>0</v>
      </c>
      <c r="AC1033" s="14">
        <f t="shared" si="545"/>
        <v>0.125</v>
      </c>
      <c r="AD1033" s="14">
        <f t="shared" si="546"/>
        <v>0</v>
      </c>
      <c r="AE1033" s="14">
        <f t="shared" si="547"/>
        <v>0</v>
      </c>
      <c r="AF1033" s="14">
        <f t="shared" si="548"/>
        <v>0</v>
      </c>
      <c r="AG1033" s="14">
        <f t="shared" si="549"/>
        <v>0</v>
      </c>
      <c r="AH1033" s="14">
        <f t="shared" si="550"/>
        <v>0</v>
      </c>
      <c r="AI1033" s="14">
        <f t="shared" si="551"/>
        <v>0</v>
      </c>
      <c r="AJ1033" s="14">
        <f t="shared" si="552"/>
        <v>0</v>
      </c>
      <c r="AK1033" s="14">
        <f t="shared" si="553"/>
        <v>0</v>
      </c>
      <c r="AL1033" s="14">
        <f t="shared" si="554"/>
        <v>0</v>
      </c>
      <c r="AM1033" s="14">
        <f t="shared" si="555"/>
        <v>0</v>
      </c>
      <c r="AN1033" s="14">
        <f t="shared" si="556"/>
        <v>0</v>
      </c>
      <c r="AO1033" s="14">
        <f t="shared" si="557"/>
        <v>0.02</v>
      </c>
      <c r="AP1033" s="14">
        <f t="shared" si="558"/>
        <v>0</v>
      </c>
      <c r="AQ1033" s="43">
        <f t="shared" si="562"/>
        <v>0.14499999999999999</v>
      </c>
      <c r="AR1033" s="27">
        <f t="shared" si="563"/>
        <v>97775.458750000005</v>
      </c>
      <c r="AS1033" s="27">
        <f t="shared" si="564"/>
        <v>0</v>
      </c>
      <c r="AT1033" s="44">
        <f t="shared" si="542"/>
        <v>17599.582575</v>
      </c>
      <c r="AU1033" s="30"/>
      <c r="AV1033" s="30"/>
      <c r="AW1033" s="30">
        <f t="shared" si="543"/>
        <v>93864.440400000007</v>
      </c>
      <c r="AX1033" s="36">
        <f t="shared" si="559"/>
        <v>-97775.458750000005</v>
      </c>
      <c r="AY1033" s="36">
        <f t="shared" si="560"/>
        <v>0</v>
      </c>
      <c r="AZ1033" s="36">
        <f t="shared" si="561"/>
        <v>76264.857825000014</v>
      </c>
    </row>
    <row r="1034" spans="1:52" x14ac:dyDescent="0.25">
      <c r="A1034" s="12" t="s">
        <v>837</v>
      </c>
      <c r="B1034" s="12" t="s">
        <v>8</v>
      </c>
      <c r="C1034" s="5" t="s">
        <v>1355</v>
      </c>
      <c r="D1034" s="2" t="s">
        <v>1094</v>
      </c>
      <c r="E1034" s="2" t="s">
        <v>76</v>
      </c>
      <c r="F1034" s="2" t="s">
        <v>16</v>
      </c>
      <c r="G1034" s="2" t="s">
        <v>20</v>
      </c>
      <c r="H1034" s="2" t="s">
        <v>13</v>
      </c>
      <c r="I1034" s="18">
        <v>2024.8899999999999</v>
      </c>
      <c r="J1034" s="18">
        <v>358218.89999999997</v>
      </c>
      <c r="K1034" s="18">
        <v>312173.33</v>
      </c>
      <c r="L1034" s="18">
        <v>46045.569999999992</v>
      </c>
      <c r="M1034" s="18"/>
      <c r="N1034" s="18">
        <v>39021.659999999996</v>
      </c>
      <c r="O1034" s="18"/>
      <c r="P1034" s="18"/>
      <c r="Q1034" s="18"/>
      <c r="R1034" s="18"/>
      <c r="S1034" s="18"/>
      <c r="T1034" s="18"/>
      <c r="U1034" s="18"/>
      <c r="V1034" s="18"/>
      <c r="W1034" s="18"/>
      <c r="X1034" s="18"/>
      <c r="Y1034" s="18"/>
      <c r="Z1034" s="18">
        <v>7023.9100000000008</v>
      </c>
      <c r="AA1034" s="18"/>
      <c r="AB1034" s="14">
        <f t="shared" si="544"/>
        <v>0</v>
      </c>
      <c r="AC1034" s="14">
        <f t="shared" si="545"/>
        <v>0.125</v>
      </c>
      <c r="AD1034" s="14">
        <f t="shared" si="546"/>
        <v>0</v>
      </c>
      <c r="AE1034" s="14">
        <f t="shared" si="547"/>
        <v>0</v>
      </c>
      <c r="AF1034" s="14">
        <f t="shared" si="548"/>
        <v>0</v>
      </c>
      <c r="AG1034" s="14">
        <f t="shared" si="549"/>
        <v>0</v>
      </c>
      <c r="AH1034" s="14">
        <f t="shared" si="550"/>
        <v>0</v>
      </c>
      <c r="AI1034" s="14">
        <f t="shared" si="551"/>
        <v>0</v>
      </c>
      <c r="AJ1034" s="14">
        <f t="shared" si="552"/>
        <v>0</v>
      </c>
      <c r="AK1034" s="14">
        <f t="shared" si="553"/>
        <v>0</v>
      </c>
      <c r="AL1034" s="14">
        <f t="shared" si="554"/>
        <v>0</v>
      </c>
      <c r="AM1034" s="14">
        <f t="shared" si="555"/>
        <v>0</v>
      </c>
      <c r="AN1034" s="14">
        <f t="shared" si="556"/>
        <v>0</v>
      </c>
      <c r="AO1034" s="14">
        <f t="shared" si="557"/>
        <v>0.02</v>
      </c>
      <c r="AP1034" s="14">
        <f t="shared" si="558"/>
        <v>0</v>
      </c>
      <c r="AQ1034" s="43">
        <f t="shared" si="562"/>
        <v>0.14499999999999999</v>
      </c>
      <c r="AR1034" s="27">
        <f t="shared" si="563"/>
        <v>39021.666250000002</v>
      </c>
      <c r="AS1034" s="27">
        <f t="shared" si="564"/>
        <v>0</v>
      </c>
      <c r="AT1034" s="44">
        <f t="shared" si="542"/>
        <v>7023.8999250000006</v>
      </c>
      <c r="AU1034" s="30"/>
      <c r="AV1034" s="30"/>
      <c r="AW1034" s="30">
        <f t="shared" si="543"/>
        <v>37460.799599999998</v>
      </c>
      <c r="AX1034" s="36">
        <f t="shared" si="559"/>
        <v>-39021.666250000002</v>
      </c>
      <c r="AY1034" s="36">
        <f t="shared" si="560"/>
        <v>0</v>
      </c>
      <c r="AZ1034" s="36">
        <f t="shared" si="561"/>
        <v>30436.899674999997</v>
      </c>
    </row>
    <row r="1035" spans="1:52" x14ac:dyDescent="0.25">
      <c r="A1035" s="12" t="s">
        <v>837</v>
      </c>
      <c r="B1035" s="12" t="s">
        <v>8</v>
      </c>
      <c r="C1035" s="5" t="s">
        <v>1355</v>
      </c>
      <c r="D1035" s="2" t="s">
        <v>1095</v>
      </c>
      <c r="E1035" s="2" t="s">
        <v>76</v>
      </c>
      <c r="F1035" s="2" t="s">
        <v>16</v>
      </c>
      <c r="G1035" s="2" t="s">
        <v>20</v>
      </c>
      <c r="H1035" s="2" t="s">
        <v>13</v>
      </c>
      <c r="I1035" s="18">
        <v>995.08</v>
      </c>
      <c r="J1035" s="18">
        <v>173336.26</v>
      </c>
      <c r="K1035" s="18">
        <v>151055.56</v>
      </c>
      <c r="L1035" s="18">
        <v>22280.699999999997</v>
      </c>
      <c r="M1035" s="18"/>
      <c r="N1035" s="18">
        <v>18881.949999999997</v>
      </c>
      <c r="O1035" s="18"/>
      <c r="P1035" s="18"/>
      <c r="Q1035" s="18"/>
      <c r="R1035" s="18"/>
      <c r="S1035" s="18"/>
      <c r="T1035" s="18"/>
      <c r="U1035" s="18"/>
      <c r="V1035" s="18"/>
      <c r="W1035" s="18"/>
      <c r="X1035" s="18"/>
      <c r="Y1035" s="18"/>
      <c r="Z1035" s="18">
        <v>3398.75</v>
      </c>
      <c r="AA1035" s="18"/>
      <c r="AB1035" s="14">
        <f t="shared" si="544"/>
        <v>0</v>
      </c>
      <c r="AC1035" s="14">
        <f t="shared" si="545"/>
        <v>0.125</v>
      </c>
      <c r="AD1035" s="14">
        <f t="shared" si="546"/>
        <v>0</v>
      </c>
      <c r="AE1035" s="14">
        <f t="shared" si="547"/>
        <v>0</v>
      </c>
      <c r="AF1035" s="14">
        <f t="shared" si="548"/>
        <v>0</v>
      </c>
      <c r="AG1035" s="14">
        <f t="shared" si="549"/>
        <v>0</v>
      </c>
      <c r="AH1035" s="14">
        <f t="shared" si="550"/>
        <v>0</v>
      </c>
      <c r="AI1035" s="14">
        <f t="shared" si="551"/>
        <v>0</v>
      </c>
      <c r="AJ1035" s="14">
        <f t="shared" si="552"/>
        <v>0</v>
      </c>
      <c r="AK1035" s="14">
        <f t="shared" si="553"/>
        <v>0</v>
      </c>
      <c r="AL1035" s="14">
        <f t="shared" si="554"/>
        <v>0</v>
      </c>
      <c r="AM1035" s="14">
        <f t="shared" si="555"/>
        <v>0</v>
      </c>
      <c r="AN1035" s="14">
        <f t="shared" si="556"/>
        <v>0</v>
      </c>
      <c r="AO1035" s="14">
        <f t="shared" si="557"/>
        <v>0.02</v>
      </c>
      <c r="AP1035" s="14">
        <f t="shared" si="558"/>
        <v>0</v>
      </c>
      <c r="AQ1035" s="43">
        <f t="shared" si="562"/>
        <v>0.14499999999999999</v>
      </c>
      <c r="AR1035" s="27">
        <f t="shared" si="563"/>
        <v>18881.945</v>
      </c>
      <c r="AS1035" s="27">
        <f t="shared" si="564"/>
        <v>0</v>
      </c>
      <c r="AT1035" s="44">
        <f t="shared" si="542"/>
        <v>3398.7501000000002</v>
      </c>
      <c r="AU1035" s="30"/>
      <c r="AV1035" s="30"/>
      <c r="AW1035" s="30">
        <f t="shared" si="543"/>
        <v>18126.6672</v>
      </c>
      <c r="AX1035" s="36">
        <f t="shared" si="559"/>
        <v>-18881.945</v>
      </c>
      <c r="AY1035" s="36">
        <f t="shared" si="560"/>
        <v>0</v>
      </c>
      <c r="AZ1035" s="36">
        <f t="shared" si="561"/>
        <v>14727.917099999999</v>
      </c>
    </row>
    <row r="1036" spans="1:52" x14ac:dyDescent="0.25">
      <c r="A1036" s="12" t="s">
        <v>837</v>
      </c>
      <c r="B1036" s="12" t="s">
        <v>8</v>
      </c>
      <c r="C1036" s="5" t="s">
        <v>1355</v>
      </c>
      <c r="D1036" s="2" t="s">
        <v>1096</v>
      </c>
      <c r="E1036" s="2" t="s">
        <v>76</v>
      </c>
      <c r="F1036" s="2" t="s">
        <v>16</v>
      </c>
      <c r="G1036" s="2" t="s">
        <v>20</v>
      </c>
      <c r="H1036" s="2" t="s">
        <v>13</v>
      </c>
      <c r="I1036" s="18">
        <v>988.09</v>
      </c>
      <c r="J1036" s="18">
        <v>172202.38</v>
      </c>
      <c r="K1036" s="18">
        <v>150067.43</v>
      </c>
      <c r="L1036" s="18">
        <v>22134.95</v>
      </c>
      <c r="M1036" s="18"/>
      <c r="N1036" s="18">
        <v>18758.43</v>
      </c>
      <c r="O1036" s="18"/>
      <c r="P1036" s="18"/>
      <c r="Q1036" s="18"/>
      <c r="R1036" s="18"/>
      <c r="S1036" s="18"/>
      <c r="T1036" s="18"/>
      <c r="U1036" s="18"/>
      <c r="V1036" s="18"/>
      <c r="W1036" s="18"/>
      <c r="X1036" s="18"/>
      <c r="Y1036" s="18"/>
      <c r="Z1036" s="18">
        <v>3376.52</v>
      </c>
      <c r="AA1036" s="18"/>
      <c r="AB1036" s="14">
        <f t="shared" si="544"/>
        <v>0</v>
      </c>
      <c r="AC1036" s="14">
        <f t="shared" si="545"/>
        <v>0.125</v>
      </c>
      <c r="AD1036" s="14">
        <f t="shared" si="546"/>
        <v>0</v>
      </c>
      <c r="AE1036" s="14">
        <f t="shared" si="547"/>
        <v>0</v>
      </c>
      <c r="AF1036" s="14">
        <f t="shared" si="548"/>
        <v>0</v>
      </c>
      <c r="AG1036" s="14">
        <f t="shared" si="549"/>
        <v>0</v>
      </c>
      <c r="AH1036" s="14">
        <f t="shared" si="550"/>
        <v>0</v>
      </c>
      <c r="AI1036" s="14">
        <f t="shared" si="551"/>
        <v>0</v>
      </c>
      <c r="AJ1036" s="14">
        <f t="shared" si="552"/>
        <v>0</v>
      </c>
      <c r="AK1036" s="14">
        <f t="shared" si="553"/>
        <v>0</v>
      </c>
      <c r="AL1036" s="14">
        <f t="shared" si="554"/>
        <v>0</v>
      </c>
      <c r="AM1036" s="14">
        <f t="shared" si="555"/>
        <v>0</v>
      </c>
      <c r="AN1036" s="14">
        <f t="shared" si="556"/>
        <v>0</v>
      </c>
      <c r="AO1036" s="14">
        <f t="shared" si="557"/>
        <v>0.02</v>
      </c>
      <c r="AP1036" s="14">
        <f t="shared" si="558"/>
        <v>0</v>
      </c>
      <c r="AQ1036" s="43">
        <f t="shared" si="562"/>
        <v>0.14499999999999999</v>
      </c>
      <c r="AR1036" s="27">
        <f t="shared" si="563"/>
        <v>18758.428749999999</v>
      </c>
      <c r="AS1036" s="27">
        <f t="shared" si="564"/>
        <v>0</v>
      </c>
      <c r="AT1036" s="44">
        <f t="shared" si="542"/>
        <v>3376.517175</v>
      </c>
      <c r="AU1036" s="30"/>
      <c r="AV1036" s="30"/>
      <c r="AW1036" s="30">
        <f t="shared" si="543"/>
        <v>18008.0916</v>
      </c>
      <c r="AX1036" s="36">
        <f t="shared" si="559"/>
        <v>-18758.428749999999</v>
      </c>
      <c r="AY1036" s="36">
        <f t="shared" si="560"/>
        <v>0</v>
      </c>
      <c r="AZ1036" s="36">
        <f t="shared" si="561"/>
        <v>14631.574424999999</v>
      </c>
    </row>
    <row r="1037" spans="1:52" x14ac:dyDescent="0.25">
      <c r="A1037" s="12" t="s">
        <v>837</v>
      </c>
      <c r="B1037" s="12" t="s">
        <v>8</v>
      </c>
      <c r="C1037" s="5" t="s">
        <v>1355</v>
      </c>
      <c r="D1037" s="2" t="s">
        <v>1097</v>
      </c>
      <c r="E1037" s="2" t="s">
        <v>76</v>
      </c>
      <c r="F1037" s="2" t="s">
        <v>16</v>
      </c>
      <c r="G1037" s="2" t="s">
        <v>20</v>
      </c>
      <c r="H1037" s="2" t="s">
        <v>13</v>
      </c>
      <c r="I1037" s="18">
        <v>464.31</v>
      </c>
      <c r="J1037" s="18">
        <v>81677.58</v>
      </c>
      <c r="K1037" s="18">
        <v>71178.720000000001</v>
      </c>
      <c r="L1037" s="18">
        <v>10498.86</v>
      </c>
      <c r="M1037" s="18"/>
      <c r="N1037" s="18">
        <v>8897.34</v>
      </c>
      <c r="O1037" s="18"/>
      <c r="P1037" s="18"/>
      <c r="Q1037" s="18"/>
      <c r="R1037" s="18"/>
      <c r="S1037" s="18"/>
      <c r="T1037" s="18"/>
      <c r="U1037" s="18"/>
      <c r="V1037" s="18"/>
      <c r="W1037" s="18"/>
      <c r="X1037" s="18"/>
      <c r="Y1037" s="18"/>
      <c r="Z1037" s="18">
        <v>1601.52</v>
      </c>
      <c r="AA1037" s="18"/>
      <c r="AB1037" s="14">
        <f t="shared" si="544"/>
        <v>0</v>
      </c>
      <c r="AC1037" s="14">
        <f t="shared" si="545"/>
        <v>0.125</v>
      </c>
      <c r="AD1037" s="14">
        <f t="shared" si="546"/>
        <v>0</v>
      </c>
      <c r="AE1037" s="14">
        <f t="shared" si="547"/>
        <v>0</v>
      </c>
      <c r="AF1037" s="14">
        <f t="shared" si="548"/>
        <v>0</v>
      </c>
      <c r="AG1037" s="14">
        <f t="shared" si="549"/>
        <v>0</v>
      </c>
      <c r="AH1037" s="14">
        <f t="shared" si="550"/>
        <v>0</v>
      </c>
      <c r="AI1037" s="14">
        <f t="shared" si="551"/>
        <v>0</v>
      </c>
      <c r="AJ1037" s="14">
        <f t="shared" si="552"/>
        <v>0</v>
      </c>
      <c r="AK1037" s="14">
        <f t="shared" si="553"/>
        <v>0</v>
      </c>
      <c r="AL1037" s="14">
        <f t="shared" si="554"/>
        <v>0</v>
      </c>
      <c r="AM1037" s="14">
        <f t="shared" si="555"/>
        <v>0</v>
      </c>
      <c r="AN1037" s="14">
        <f t="shared" si="556"/>
        <v>0</v>
      </c>
      <c r="AO1037" s="14">
        <f t="shared" si="557"/>
        <v>0.02</v>
      </c>
      <c r="AP1037" s="14">
        <f t="shared" si="558"/>
        <v>0</v>
      </c>
      <c r="AQ1037" s="43">
        <f t="shared" si="562"/>
        <v>0.14499999999999999</v>
      </c>
      <c r="AR1037" s="27">
        <f t="shared" si="563"/>
        <v>8897.34</v>
      </c>
      <c r="AS1037" s="27">
        <f t="shared" si="564"/>
        <v>0</v>
      </c>
      <c r="AT1037" s="44">
        <f t="shared" si="542"/>
        <v>1601.5211999999999</v>
      </c>
      <c r="AU1037" s="30"/>
      <c r="AV1037" s="30"/>
      <c r="AW1037" s="30">
        <f t="shared" si="543"/>
        <v>8541.4464000000007</v>
      </c>
      <c r="AX1037" s="36">
        <f t="shared" si="559"/>
        <v>-8897.34</v>
      </c>
      <c r="AY1037" s="36">
        <f t="shared" si="560"/>
        <v>0</v>
      </c>
      <c r="AZ1037" s="36">
        <f t="shared" si="561"/>
        <v>6939.9252000000006</v>
      </c>
    </row>
    <row r="1038" spans="1:52" x14ac:dyDescent="0.25">
      <c r="A1038" s="12" t="s">
        <v>837</v>
      </c>
      <c r="B1038" s="12" t="s">
        <v>8</v>
      </c>
      <c r="C1038" s="5" t="s">
        <v>1355</v>
      </c>
      <c r="D1038" s="2" t="s">
        <v>1098</v>
      </c>
      <c r="E1038" s="2" t="s">
        <v>76</v>
      </c>
      <c r="F1038" s="2" t="s">
        <v>16</v>
      </c>
      <c r="G1038" s="2" t="s">
        <v>20</v>
      </c>
      <c r="H1038" s="2" t="s">
        <v>13</v>
      </c>
      <c r="I1038" s="18">
        <v>2144.0099999999998</v>
      </c>
      <c r="J1038" s="18">
        <v>371406.67000000004</v>
      </c>
      <c r="K1038" s="18">
        <v>323665.95</v>
      </c>
      <c r="L1038" s="18">
        <v>47740.72</v>
      </c>
      <c r="M1038" s="18"/>
      <c r="N1038" s="18">
        <v>40458.239999999998</v>
      </c>
      <c r="O1038" s="18"/>
      <c r="P1038" s="18"/>
      <c r="Q1038" s="18"/>
      <c r="R1038" s="18"/>
      <c r="S1038" s="18"/>
      <c r="T1038" s="18"/>
      <c r="U1038" s="18"/>
      <c r="V1038" s="18"/>
      <c r="W1038" s="18"/>
      <c r="X1038" s="18"/>
      <c r="Y1038" s="18"/>
      <c r="Z1038" s="18">
        <v>7282.4800000000005</v>
      </c>
      <c r="AA1038" s="18"/>
      <c r="AB1038" s="14">
        <f t="shared" si="544"/>
        <v>0</v>
      </c>
      <c r="AC1038" s="14">
        <f t="shared" si="545"/>
        <v>0.125</v>
      </c>
      <c r="AD1038" s="14">
        <f t="shared" si="546"/>
        <v>0</v>
      </c>
      <c r="AE1038" s="14">
        <f t="shared" si="547"/>
        <v>0</v>
      </c>
      <c r="AF1038" s="14">
        <f t="shared" si="548"/>
        <v>0</v>
      </c>
      <c r="AG1038" s="14">
        <f t="shared" si="549"/>
        <v>0</v>
      </c>
      <c r="AH1038" s="14">
        <f t="shared" si="550"/>
        <v>0</v>
      </c>
      <c r="AI1038" s="14">
        <f t="shared" si="551"/>
        <v>0</v>
      </c>
      <c r="AJ1038" s="14">
        <f t="shared" si="552"/>
        <v>0</v>
      </c>
      <c r="AK1038" s="14">
        <f t="shared" si="553"/>
        <v>0</v>
      </c>
      <c r="AL1038" s="14">
        <f t="shared" si="554"/>
        <v>0</v>
      </c>
      <c r="AM1038" s="14">
        <f t="shared" si="555"/>
        <v>0</v>
      </c>
      <c r="AN1038" s="14">
        <f t="shared" si="556"/>
        <v>0</v>
      </c>
      <c r="AO1038" s="14">
        <f t="shared" si="557"/>
        <v>0.02</v>
      </c>
      <c r="AP1038" s="14">
        <f t="shared" si="558"/>
        <v>0</v>
      </c>
      <c r="AQ1038" s="43">
        <f t="shared" si="562"/>
        <v>0.14499999999999999</v>
      </c>
      <c r="AR1038" s="27">
        <f t="shared" si="563"/>
        <v>40458.243750000001</v>
      </c>
      <c r="AS1038" s="27">
        <f t="shared" si="564"/>
        <v>0</v>
      </c>
      <c r="AT1038" s="44">
        <f t="shared" si="542"/>
        <v>7282.4838750000008</v>
      </c>
      <c r="AU1038" s="30"/>
      <c r="AV1038" s="30"/>
      <c r="AW1038" s="30">
        <f t="shared" si="543"/>
        <v>38839.913999999997</v>
      </c>
      <c r="AX1038" s="36">
        <f t="shared" si="559"/>
        <v>-40458.243750000001</v>
      </c>
      <c r="AY1038" s="36">
        <f t="shared" si="560"/>
        <v>0</v>
      </c>
      <c r="AZ1038" s="36">
        <f t="shared" si="561"/>
        <v>31557.430124999995</v>
      </c>
    </row>
    <row r="1039" spans="1:52" x14ac:dyDescent="0.25">
      <c r="A1039" s="12" t="s">
        <v>837</v>
      </c>
      <c r="B1039" s="12" t="s">
        <v>8</v>
      </c>
      <c r="C1039" s="5" t="s">
        <v>1355</v>
      </c>
      <c r="D1039" s="2" t="s">
        <v>1099</v>
      </c>
      <c r="E1039" s="2" t="s">
        <v>76</v>
      </c>
      <c r="F1039" s="2" t="s">
        <v>16</v>
      </c>
      <c r="G1039" s="2" t="s">
        <v>20</v>
      </c>
      <c r="H1039" s="2" t="s">
        <v>13</v>
      </c>
      <c r="I1039" s="18">
        <v>955.05</v>
      </c>
      <c r="J1039" s="18">
        <v>166446.58000000002</v>
      </c>
      <c r="K1039" s="18">
        <v>145051.47999999998</v>
      </c>
      <c r="L1039" s="18">
        <v>21395.1</v>
      </c>
      <c r="M1039" s="18"/>
      <c r="N1039" s="18">
        <v>18131.440000000002</v>
      </c>
      <c r="O1039" s="18"/>
      <c r="P1039" s="18"/>
      <c r="Q1039" s="18"/>
      <c r="R1039" s="18"/>
      <c r="S1039" s="18"/>
      <c r="T1039" s="18"/>
      <c r="U1039" s="18"/>
      <c r="V1039" s="18"/>
      <c r="W1039" s="18"/>
      <c r="X1039" s="18"/>
      <c r="Y1039" s="18"/>
      <c r="Z1039" s="18">
        <v>3263.66</v>
      </c>
      <c r="AA1039" s="18"/>
      <c r="AB1039" s="14">
        <f t="shared" si="544"/>
        <v>0</v>
      </c>
      <c r="AC1039" s="14">
        <f t="shared" si="545"/>
        <v>0.125</v>
      </c>
      <c r="AD1039" s="14">
        <f t="shared" si="546"/>
        <v>0</v>
      </c>
      <c r="AE1039" s="14">
        <f t="shared" si="547"/>
        <v>0</v>
      </c>
      <c r="AF1039" s="14">
        <f t="shared" si="548"/>
        <v>0</v>
      </c>
      <c r="AG1039" s="14">
        <f t="shared" si="549"/>
        <v>0</v>
      </c>
      <c r="AH1039" s="14">
        <f t="shared" si="550"/>
        <v>0</v>
      </c>
      <c r="AI1039" s="14">
        <f t="shared" si="551"/>
        <v>0</v>
      </c>
      <c r="AJ1039" s="14">
        <f t="shared" si="552"/>
        <v>0</v>
      </c>
      <c r="AK1039" s="14">
        <f t="shared" si="553"/>
        <v>0</v>
      </c>
      <c r="AL1039" s="14">
        <f t="shared" si="554"/>
        <v>0</v>
      </c>
      <c r="AM1039" s="14">
        <f t="shared" si="555"/>
        <v>0</v>
      </c>
      <c r="AN1039" s="14">
        <f t="shared" si="556"/>
        <v>0</v>
      </c>
      <c r="AO1039" s="14">
        <f t="shared" si="557"/>
        <v>0.02</v>
      </c>
      <c r="AP1039" s="14">
        <f t="shared" si="558"/>
        <v>0</v>
      </c>
      <c r="AQ1039" s="43">
        <f t="shared" si="562"/>
        <v>0.14499999999999999</v>
      </c>
      <c r="AR1039" s="27">
        <f t="shared" si="563"/>
        <v>18131.434999999998</v>
      </c>
      <c r="AS1039" s="27">
        <f t="shared" si="564"/>
        <v>0</v>
      </c>
      <c r="AT1039" s="44">
        <f t="shared" si="542"/>
        <v>3263.6582999999996</v>
      </c>
      <c r="AU1039" s="30"/>
      <c r="AV1039" s="30"/>
      <c r="AW1039" s="30">
        <f t="shared" si="543"/>
        <v>17406.177599999995</v>
      </c>
      <c r="AX1039" s="36">
        <f t="shared" si="559"/>
        <v>-18131.434999999998</v>
      </c>
      <c r="AY1039" s="36">
        <f t="shared" si="560"/>
        <v>0</v>
      </c>
      <c r="AZ1039" s="36">
        <f t="shared" si="561"/>
        <v>14142.519299999996</v>
      </c>
    </row>
    <row r="1040" spans="1:52" x14ac:dyDescent="0.25">
      <c r="A1040" s="12" t="s">
        <v>837</v>
      </c>
      <c r="B1040" s="12" t="s">
        <v>8</v>
      </c>
      <c r="C1040" s="5" t="s">
        <v>1355</v>
      </c>
      <c r="D1040" s="2" t="s">
        <v>1100</v>
      </c>
      <c r="E1040" s="2" t="s">
        <v>76</v>
      </c>
      <c r="F1040" s="2" t="s">
        <v>16</v>
      </c>
      <c r="G1040" s="2" t="s">
        <v>20</v>
      </c>
      <c r="H1040" s="2" t="s">
        <v>13</v>
      </c>
      <c r="I1040" s="18">
        <v>468.33</v>
      </c>
      <c r="J1040" s="18">
        <v>82384.75</v>
      </c>
      <c r="K1040" s="18">
        <v>71794.990000000005</v>
      </c>
      <c r="L1040" s="18">
        <v>10589.76</v>
      </c>
      <c r="M1040" s="18"/>
      <c r="N1040" s="18">
        <v>8974.3700000000008</v>
      </c>
      <c r="O1040" s="18"/>
      <c r="P1040" s="18"/>
      <c r="Q1040" s="18"/>
      <c r="R1040" s="18"/>
      <c r="S1040" s="18"/>
      <c r="T1040" s="18"/>
      <c r="U1040" s="18"/>
      <c r="V1040" s="18"/>
      <c r="W1040" s="18"/>
      <c r="X1040" s="18"/>
      <c r="Y1040" s="18"/>
      <c r="Z1040" s="18">
        <v>1615.39</v>
      </c>
      <c r="AA1040" s="18"/>
      <c r="AB1040" s="14">
        <f t="shared" si="544"/>
        <v>0</v>
      </c>
      <c r="AC1040" s="14">
        <f t="shared" si="545"/>
        <v>0.125</v>
      </c>
      <c r="AD1040" s="14">
        <f t="shared" si="546"/>
        <v>0</v>
      </c>
      <c r="AE1040" s="14">
        <f t="shared" si="547"/>
        <v>0</v>
      </c>
      <c r="AF1040" s="14">
        <f t="shared" si="548"/>
        <v>0</v>
      </c>
      <c r="AG1040" s="14">
        <f t="shared" si="549"/>
        <v>0</v>
      </c>
      <c r="AH1040" s="14">
        <f t="shared" si="550"/>
        <v>0</v>
      </c>
      <c r="AI1040" s="14">
        <f t="shared" si="551"/>
        <v>0</v>
      </c>
      <c r="AJ1040" s="14">
        <f t="shared" si="552"/>
        <v>0</v>
      </c>
      <c r="AK1040" s="14">
        <f t="shared" si="553"/>
        <v>0</v>
      </c>
      <c r="AL1040" s="14">
        <f t="shared" si="554"/>
        <v>0</v>
      </c>
      <c r="AM1040" s="14">
        <f t="shared" si="555"/>
        <v>0</v>
      </c>
      <c r="AN1040" s="14">
        <f t="shared" si="556"/>
        <v>0</v>
      </c>
      <c r="AO1040" s="14">
        <f t="shared" si="557"/>
        <v>0.02</v>
      </c>
      <c r="AP1040" s="14">
        <f t="shared" si="558"/>
        <v>0</v>
      </c>
      <c r="AQ1040" s="43">
        <f t="shared" si="562"/>
        <v>0.14499999999999999</v>
      </c>
      <c r="AR1040" s="27">
        <f t="shared" si="563"/>
        <v>8974.3737500000007</v>
      </c>
      <c r="AS1040" s="27">
        <f t="shared" si="564"/>
        <v>0</v>
      </c>
      <c r="AT1040" s="44">
        <f t="shared" si="542"/>
        <v>1615.387275</v>
      </c>
      <c r="AU1040" s="30"/>
      <c r="AV1040" s="30"/>
      <c r="AW1040" s="30">
        <f t="shared" si="543"/>
        <v>8615.3988000000008</v>
      </c>
      <c r="AX1040" s="36">
        <f t="shared" si="559"/>
        <v>-8974.3737500000007</v>
      </c>
      <c r="AY1040" s="36">
        <f t="shared" si="560"/>
        <v>0</v>
      </c>
      <c r="AZ1040" s="36">
        <f t="shared" si="561"/>
        <v>7000.0115250000008</v>
      </c>
    </row>
    <row r="1041" spans="1:52" x14ac:dyDescent="0.25">
      <c r="A1041" s="12" t="s">
        <v>837</v>
      </c>
      <c r="B1041" s="12" t="s">
        <v>8</v>
      </c>
      <c r="C1041" s="5" t="s">
        <v>1355</v>
      </c>
      <c r="D1041" s="2" t="s">
        <v>1101</v>
      </c>
      <c r="E1041" s="2" t="s">
        <v>76</v>
      </c>
      <c r="F1041" s="2" t="s">
        <v>16</v>
      </c>
      <c r="G1041" s="2" t="s">
        <v>20</v>
      </c>
      <c r="H1041" s="2" t="s">
        <v>13</v>
      </c>
      <c r="I1041" s="18">
        <v>13607.519999999999</v>
      </c>
      <c r="J1041" s="18">
        <v>2403726.8100000005</v>
      </c>
      <c r="K1041" s="18">
        <v>2094786.26</v>
      </c>
      <c r="L1041" s="18">
        <v>308940.55000000005</v>
      </c>
      <c r="M1041" s="18"/>
      <c r="N1041" s="18">
        <v>261706.61000000002</v>
      </c>
      <c r="O1041" s="18"/>
      <c r="P1041" s="18"/>
      <c r="Q1041" s="18">
        <v>68.02</v>
      </c>
      <c r="R1041" s="18">
        <v>34.01</v>
      </c>
      <c r="S1041" s="18"/>
      <c r="T1041" s="18"/>
      <c r="U1041" s="18"/>
      <c r="V1041" s="18"/>
      <c r="W1041" s="18"/>
      <c r="X1041" s="18"/>
      <c r="Y1041" s="18"/>
      <c r="Z1041" s="18">
        <v>47131.910000000011</v>
      </c>
      <c r="AA1041" s="18"/>
      <c r="AB1041" s="14">
        <f t="shared" si="544"/>
        <v>0</v>
      </c>
      <c r="AC1041" s="14">
        <f t="shared" si="545"/>
        <v>0.125</v>
      </c>
      <c r="AD1041" s="14">
        <f t="shared" si="546"/>
        <v>0</v>
      </c>
      <c r="AE1041" s="14">
        <f t="shared" si="547"/>
        <v>0</v>
      </c>
      <c r="AF1041" s="14">
        <f t="shared" si="548"/>
        <v>2E-3</v>
      </c>
      <c r="AG1041" s="14">
        <f t="shared" si="549"/>
        <v>1E-3</v>
      </c>
      <c r="AH1041" s="14">
        <f t="shared" si="550"/>
        <v>0</v>
      </c>
      <c r="AI1041" s="14">
        <f t="shared" si="551"/>
        <v>0</v>
      </c>
      <c r="AJ1041" s="14">
        <f t="shared" si="552"/>
        <v>0</v>
      </c>
      <c r="AK1041" s="14">
        <f t="shared" si="553"/>
        <v>0</v>
      </c>
      <c r="AL1041" s="14">
        <f t="shared" si="554"/>
        <v>0</v>
      </c>
      <c r="AM1041" s="14">
        <f t="shared" si="555"/>
        <v>0</v>
      </c>
      <c r="AN1041" s="14">
        <f t="shared" si="556"/>
        <v>0</v>
      </c>
      <c r="AO1041" s="14">
        <f t="shared" si="557"/>
        <v>0.02</v>
      </c>
      <c r="AP1041" s="14">
        <f t="shared" si="558"/>
        <v>0</v>
      </c>
      <c r="AQ1041" s="43">
        <f t="shared" si="562"/>
        <v>0.14799999999999999</v>
      </c>
      <c r="AR1041" s="27">
        <f t="shared" si="563"/>
        <v>268132.64127999998</v>
      </c>
      <c r="AS1041" s="27">
        <f t="shared" si="564"/>
        <v>0</v>
      </c>
      <c r="AT1041" s="44">
        <f t="shared" si="542"/>
        <v>47258.378025599995</v>
      </c>
      <c r="AU1041" s="30"/>
      <c r="AV1041" s="30"/>
      <c r="AW1041" s="30">
        <f t="shared" si="543"/>
        <v>251374.3512</v>
      </c>
      <c r="AX1041" s="36">
        <f t="shared" si="559"/>
        <v>-268132.64127999998</v>
      </c>
      <c r="AY1041" s="36">
        <f t="shared" si="560"/>
        <v>0</v>
      </c>
      <c r="AZ1041" s="36">
        <f t="shared" si="561"/>
        <v>204115.97317440002</v>
      </c>
    </row>
    <row r="1042" spans="1:52" x14ac:dyDescent="0.25">
      <c r="A1042" s="12" t="s">
        <v>837</v>
      </c>
      <c r="B1042" s="12" t="s">
        <v>8</v>
      </c>
      <c r="C1042" s="5" t="s">
        <v>1355</v>
      </c>
      <c r="D1042" s="2" t="s">
        <v>1102</v>
      </c>
      <c r="E1042" s="2" t="s">
        <v>76</v>
      </c>
      <c r="F1042" s="2" t="s">
        <v>16</v>
      </c>
      <c r="G1042" s="2" t="s">
        <v>20</v>
      </c>
      <c r="H1042" s="2" t="s">
        <v>13</v>
      </c>
      <c r="I1042" s="18">
        <v>2058.17</v>
      </c>
      <c r="J1042" s="18">
        <v>361072.29</v>
      </c>
      <c r="K1042" s="18">
        <v>314659.95</v>
      </c>
      <c r="L1042" s="18">
        <v>46412.340000000004</v>
      </c>
      <c r="M1042" s="18"/>
      <c r="N1042" s="18">
        <v>39332.490000000005</v>
      </c>
      <c r="O1042" s="18"/>
      <c r="P1042" s="18"/>
      <c r="Q1042" s="18"/>
      <c r="R1042" s="18"/>
      <c r="S1042" s="18"/>
      <c r="T1042" s="18"/>
      <c r="U1042" s="18"/>
      <c r="V1042" s="18"/>
      <c r="W1042" s="18"/>
      <c r="X1042" s="18"/>
      <c r="Y1042" s="18"/>
      <c r="Z1042" s="18">
        <v>7079.85</v>
      </c>
      <c r="AA1042" s="18"/>
      <c r="AB1042" s="14">
        <f t="shared" si="544"/>
        <v>0</v>
      </c>
      <c r="AC1042" s="14">
        <f t="shared" si="545"/>
        <v>0.125</v>
      </c>
      <c r="AD1042" s="14">
        <f t="shared" si="546"/>
        <v>0</v>
      </c>
      <c r="AE1042" s="14">
        <f t="shared" si="547"/>
        <v>0</v>
      </c>
      <c r="AF1042" s="14">
        <f t="shared" si="548"/>
        <v>0</v>
      </c>
      <c r="AG1042" s="14">
        <f t="shared" si="549"/>
        <v>0</v>
      </c>
      <c r="AH1042" s="14">
        <f t="shared" si="550"/>
        <v>0</v>
      </c>
      <c r="AI1042" s="14">
        <f t="shared" si="551"/>
        <v>0</v>
      </c>
      <c r="AJ1042" s="14">
        <f t="shared" si="552"/>
        <v>0</v>
      </c>
      <c r="AK1042" s="14">
        <f t="shared" si="553"/>
        <v>0</v>
      </c>
      <c r="AL1042" s="14">
        <f t="shared" si="554"/>
        <v>0</v>
      </c>
      <c r="AM1042" s="14">
        <f t="shared" si="555"/>
        <v>0</v>
      </c>
      <c r="AN1042" s="14">
        <f t="shared" si="556"/>
        <v>0</v>
      </c>
      <c r="AO1042" s="14">
        <f t="shared" si="557"/>
        <v>0.02</v>
      </c>
      <c r="AP1042" s="14">
        <f t="shared" si="558"/>
        <v>0</v>
      </c>
      <c r="AQ1042" s="43">
        <f t="shared" si="562"/>
        <v>0.14499999999999999</v>
      </c>
      <c r="AR1042" s="27">
        <f t="shared" si="563"/>
        <v>39332.493750000001</v>
      </c>
      <c r="AS1042" s="27">
        <f t="shared" si="564"/>
        <v>0</v>
      </c>
      <c r="AT1042" s="44">
        <f t="shared" si="542"/>
        <v>7079.8488750000006</v>
      </c>
      <c r="AU1042" s="30"/>
      <c r="AV1042" s="30"/>
      <c r="AW1042" s="30">
        <f t="shared" si="543"/>
        <v>37759.194000000003</v>
      </c>
      <c r="AX1042" s="36">
        <f t="shared" si="559"/>
        <v>-39332.493750000001</v>
      </c>
      <c r="AY1042" s="36">
        <f t="shared" si="560"/>
        <v>0</v>
      </c>
      <c r="AZ1042" s="36">
        <f t="shared" si="561"/>
        <v>30679.345125000003</v>
      </c>
    </row>
    <row r="1043" spans="1:52" x14ac:dyDescent="0.25">
      <c r="A1043" s="12" t="s">
        <v>837</v>
      </c>
      <c r="B1043" s="12" t="s">
        <v>8</v>
      </c>
      <c r="C1043" s="5" t="s">
        <v>1355</v>
      </c>
      <c r="D1043" s="2" t="s">
        <v>1103</v>
      </c>
      <c r="E1043" s="2" t="s">
        <v>76</v>
      </c>
      <c r="F1043" s="2" t="s">
        <v>16</v>
      </c>
      <c r="G1043" s="2" t="s">
        <v>20</v>
      </c>
      <c r="H1043" s="2" t="s">
        <v>13</v>
      </c>
      <c r="I1043" s="18">
        <v>497.35</v>
      </c>
      <c r="J1043" s="18">
        <v>88430.94</v>
      </c>
      <c r="K1043" s="18">
        <v>77064</v>
      </c>
      <c r="L1043" s="18">
        <v>11366.939999999999</v>
      </c>
      <c r="M1043" s="18"/>
      <c r="N1043" s="18">
        <v>9633</v>
      </c>
      <c r="O1043" s="18"/>
      <c r="P1043" s="18"/>
      <c r="Q1043" s="18"/>
      <c r="R1043" s="18"/>
      <c r="S1043" s="18"/>
      <c r="T1043" s="18"/>
      <c r="U1043" s="18"/>
      <c r="V1043" s="18"/>
      <c r="W1043" s="18"/>
      <c r="X1043" s="18"/>
      <c r="Y1043" s="18"/>
      <c r="Z1043" s="18">
        <v>1733.94</v>
      </c>
      <c r="AA1043" s="18"/>
      <c r="AB1043" s="14">
        <f t="shared" si="544"/>
        <v>0</v>
      </c>
      <c r="AC1043" s="14">
        <f t="shared" si="545"/>
        <v>0.125</v>
      </c>
      <c r="AD1043" s="14">
        <f t="shared" si="546"/>
        <v>0</v>
      </c>
      <c r="AE1043" s="14">
        <f t="shared" si="547"/>
        <v>0</v>
      </c>
      <c r="AF1043" s="14">
        <f t="shared" si="548"/>
        <v>0</v>
      </c>
      <c r="AG1043" s="14">
        <f t="shared" si="549"/>
        <v>0</v>
      </c>
      <c r="AH1043" s="14">
        <f t="shared" si="550"/>
        <v>0</v>
      </c>
      <c r="AI1043" s="14">
        <f t="shared" si="551"/>
        <v>0</v>
      </c>
      <c r="AJ1043" s="14">
        <f t="shared" si="552"/>
        <v>0</v>
      </c>
      <c r="AK1043" s="14">
        <f t="shared" si="553"/>
        <v>0</v>
      </c>
      <c r="AL1043" s="14">
        <f t="shared" si="554"/>
        <v>0</v>
      </c>
      <c r="AM1043" s="14">
        <f t="shared" si="555"/>
        <v>0</v>
      </c>
      <c r="AN1043" s="14">
        <f t="shared" si="556"/>
        <v>0</v>
      </c>
      <c r="AO1043" s="14">
        <f t="shared" si="557"/>
        <v>0.02</v>
      </c>
      <c r="AP1043" s="14">
        <f t="shared" si="558"/>
        <v>0</v>
      </c>
      <c r="AQ1043" s="43">
        <f t="shared" si="562"/>
        <v>0.14499999999999999</v>
      </c>
      <c r="AR1043" s="27">
        <f t="shared" si="563"/>
        <v>9633</v>
      </c>
      <c r="AS1043" s="27">
        <f t="shared" si="564"/>
        <v>0</v>
      </c>
      <c r="AT1043" s="44">
        <f t="shared" si="542"/>
        <v>1733.94</v>
      </c>
      <c r="AU1043" s="30"/>
      <c r="AV1043" s="30"/>
      <c r="AW1043" s="30">
        <f t="shared" si="543"/>
        <v>9247.68</v>
      </c>
      <c r="AX1043" s="36">
        <f t="shared" si="559"/>
        <v>-9633</v>
      </c>
      <c r="AY1043" s="36">
        <f t="shared" si="560"/>
        <v>0</v>
      </c>
      <c r="AZ1043" s="36">
        <f t="shared" si="561"/>
        <v>7513.74</v>
      </c>
    </row>
    <row r="1044" spans="1:52" x14ac:dyDescent="0.25">
      <c r="A1044" s="12" t="s">
        <v>837</v>
      </c>
      <c r="B1044" s="12" t="s">
        <v>8</v>
      </c>
      <c r="C1044" s="5" t="s">
        <v>1355</v>
      </c>
      <c r="D1044" s="2" t="s">
        <v>1104</v>
      </c>
      <c r="E1044" s="2" t="s">
        <v>76</v>
      </c>
      <c r="F1044" s="2" t="s">
        <v>16</v>
      </c>
      <c r="G1044" s="2" t="s">
        <v>20</v>
      </c>
      <c r="H1044" s="2" t="s">
        <v>13</v>
      </c>
      <c r="I1044" s="18">
        <v>7304.48</v>
      </c>
      <c r="J1044" s="18">
        <v>1307882.5499999998</v>
      </c>
      <c r="K1044" s="18">
        <v>1139985.1199999999</v>
      </c>
      <c r="L1044" s="18">
        <v>167897.43000000002</v>
      </c>
      <c r="M1044" s="18"/>
      <c r="N1044" s="18">
        <v>141621.48000000001</v>
      </c>
      <c r="O1044" s="18"/>
      <c r="P1044" s="18"/>
      <c r="Q1044" s="18">
        <v>420.8</v>
      </c>
      <c r="R1044" s="18">
        <v>210.4</v>
      </c>
      <c r="S1044" s="18"/>
      <c r="T1044" s="18"/>
      <c r="U1044" s="18"/>
      <c r="V1044" s="18"/>
      <c r="W1044" s="18"/>
      <c r="X1044" s="18"/>
      <c r="Y1044" s="18"/>
      <c r="Z1044" s="18">
        <v>25644.750000000004</v>
      </c>
      <c r="AA1044" s="18"/>
      <c r="AB1044" s="14">
        <f t="shared" si="544"/>
        <v>0</v>
      </c>
      <c r="AC1044" s="14">
        <f t="shared" si="545"/>
        <v>0.125</v>
      </c>
      <c r="AD1044" s="14">
        <f t="shared" si="546"/>
        <v>0</v>
      </c>
      <c r="AE1044" s="14">
        <f t="shared" si="547"/>
        <v>0</v>
      </c>
      <c r="AF1044" s="14">
        <f t="shared" si="548"/>
        <v>2E-3</v>
      </c>
      <c r="AG1044" s="14">
        <f t="shared" si="549"/>
        <v>1E-3</v>
      </c>
      <c r="AH1044" s="14">
        <f t="shared" si="550"/>
        <v>0</v>
      </c>
      <c r="AI1044" s="14">
        <f t="shared" si="551"/>
        <v>0</v>
      </c>
      <c r="AJ1044" s="14">
        <f t="shared" si="552"/>
        <v>0</v>
      </c>
      <c r="AK1044" s="14">
        <f t="shared" si="553"/>
        <v>0</v>
      </c>
      <c r="AL1044" s="14">
        <f t="shared" si="554"/>
        <v>0</v>
      </c>
      <c r="AM1044" s="14">
        <f t="shared" si="555"/>
        <v>0</v>
      </c>
      <c r="AN1044" s="14">
        <f t="shared" si="556"/>
        <v>0</v>
      </c>
      <c r="AO1044" s="14">
        <f t="shared" si="557"/>
        <v>0.02</v>
      </c>
      <c r="AP1044" s="14">
        <f t="shared" si="558"/>
        <v>0</v>
      </c>
      <c r="AQ1044" s="43">
        <f t="shared" si="562"/>
        <v>0.14799999999999999</v>
      </c>
      <c r="AR1044" s="27">
        <f t="shared" si="563"/>
        <v>145918.09535999998</v>
      </c>
      <c r="AS1044" s="27">
        <f t="shared" si="564"/>
        <v>0</v>
      </c>
      <c r="AT1044" s="44">
        <f t="shared" si="542"/>
        <v>25718.064307199995</v>
      </c>
      <c r="AU1044" s="30"/>
      <c r="AV1044" s="30"/>
      <c r="AW1044" s="30">
        <f t="shared" si="543"/>
        <v>136798.21439999997</v>
      </c>
      <c r="AX1044" s="36">
        <f t="shared" si="559"/>
        <v>-145918.09535999998</v>
      </c>
      <c r="AY1044" s="36">
        <f t="shared" si="560"/>
        <v>0</v>
      </c>
      <c r="AZ1044" s="36">
        <f t="shared" si="561"/>
        <v>111080.15009279997</v>
      </c>
    </row>
    <row r="1045" spans="1:52" x14ac:dyDescent="0.25">
      <c r="A1045" s="12" t="s">
        <v>837</v>
      </c>
      <c r="B1045" s="12" t="s">
        <v>8</v>
      </c>
      <c r="C1045" s="5" t="s">
        <v>1355</v>
      </c>
      <c r="D1045" s="2" t="s">
        <v>1105</v>
      </c>
      <c r="E1045" s="2" t="s">
        <v>76</v>
      </c>
      <c r="F1045" s="2" t="s">
        <v>16</v>
      </c>
      <c r="G1045" s="2" t="s">
        <v>20</v>
      </c>
      <c r="H1045" s="2" t="s">
        <v>13</v>
      </c>
      <c r="I1045" s="18">
        <v>8429.56</v>
      </c>
      <c r="J1045" s="18">
        <v>1478041.36</v>
      </c>
      <c r="K1045" s="18">
        <v>1288053.45</v>
      </c>
      <c r="L1045" s="18">
        <v>189987.91</v>
      </c>
      <c r="M1045" s="18"/>
      <c r="N1045" s="18">
        <v>161006.71</v>
      </c>
      <c r="O1045" s="18"/>
      <c r="P1045" s="18"/>
      <c r="Q1045" s="18"/>
      <c r="R1045" s="18"/>
      <c r="S1045" s="18"/>
      <c r="T1045" s="18"/>
      <c r="U1045" s="18"/>
      <c r="V1045" s="18"/>
      <c r="W1045" s="18"/>
      <c r="X1045" s="18"/>
      <c r="Y1045" s="18"/>
      <c r="Z1045" s="18">
        <v>28981.199999999997</v>
      </c>
      <c r="AA1045" s="18"/>
      <c r="AB1045" s="14">
        <f t="shared" si="544"/>
        <v>0</v>
      </c>
      <c r="AC1045" s="14">
        <f t="shared" si="545"/>
        <v>0.125</v>
      </c>
      <c r="AD1045" s="14">
        <f t="shared" si="546"/>
        <v>0</v>
      </c>
      <c r="AE1045" s="14">
        <f t="shared" si="547"/>
        <v>0</v>
      </c>
      <c r="AF1045" s="14">
        <f t="shared" si="548"/>
        <v>0</v>
      </c>
      <c r="AG1045" s="14">
        <f t="shared" si="549"/>
        <v>0</v>
      </c>
      <c r="AH1045" s="14">
        <f t="shared" si="550"/>
        <v>0</v>
      </c>
      <c r="AI1045" s="14">
        <f t="shared" si="551"/>
        <v>0</v>
      </c>
      <c r="AJ1045" s="14">
        <f t="shared" si="552"/>
        <v>0</v>
      </c>
      <c r="AK1045" s="14">
        <f t="shared" si="553"/>
        <v>0</v>
      </c>
      <c r="AL1045" s="14">
        <f t="shared" si="554"/>
        <v>0</v>
      </c>
      <c r="AM1045" s="14">
        <f t="shared" si="555"/>
        <v>0</v>
      </c>
      <c r="AN1045" s="14">
        <f t="shared" si="556"/>
        <v>0</v>
      </c>
      <c r="AO1045" s="14">
        <f t="shared" si="557"/>
        <v>0.02</v>
      </c>
      <c r="AP1045" s="14">
        <f t="shared" si="558"/>
        <v>0</v>
      </c>
      <c r="AQ1045" s="43">
        <f t="shared" si="562"/>
        <v>0.14499999999999999</v>
      </c>
      <c r="AR1045" s="27">
        <f t="shared" si="563"/>
        <v>161006.68124999999</v>
      </c>
      <c r="AS1045" s="27">
        <f t="shared" si="564"/>
        <v>0</v>
      </c>
      <c r="AT1045" s="44">
        <f t="shared" si="542"/>
        <v>28981.202624999998</v>
      </c>
      <c r="AU1045" s="30"/>
      <c r="AV1045" s="30"/>
      <c r="AW1045" s="30">
        <f t="shared" si="543"/>
        <v>154566.41399999999</v>
      </c>
      <c r="AX1045" s="36">
        <f t="shared" si="559"/>
        <v>-161006.68124999999</v>
      </c>
      <c r="AY1045" s="36">
        <f t="shared" si="560"/>
        <v>0</v>
      </c>
      <c r="AZ1045" s="36">
        <f t="shared" si="561"/>
        <v>125585.21137499998</v>
      </c>
    </row>
    <row r="1046" spans="1:52" x14ac:dyDescent="0.25">
      <c r="A1046" s="12" t="s">
        <v>837</v>
      </c>
      <c r="B1046" s="12" t="s">
        <v>8</v>
      </c>
      <c r="C1046" s="5" t="s">
        <v>1355</v>
      </c>
      <c r="D1046" s="2" t="s">
        <v>1106</v>
      </c>
      <c r="E1046" s="2" t="s">
        <v>76</v>
      </c>
      <c r="F1046" s="2" t="s">
        <v>16</v>
      </c>
      <c r="G1046" s="2" t="s">
        <v>20</v>
      </c>
      <c r="H1046" s="2" t="s">
        <v>13</v>
      </c>
      <c r="I1046" s="18">
        <v>599.77</v>
      </c>
      <c r="J1046" s="18">
        <v>106642.18</v>
      </c>
      <c r="K1046" s="18">
        <v>92934.36</v>
      </c>
      <c r="L1046" s="18">
        <v>13707.82</v>
      </c>
      <c r="M1046" s="18"/>
      <c r="N1046" s="18">
        <v>11616.8</v>
      </c>
      <c r="O1046" s="18"/>
      <c r="P1046" s="18"/>
      <c r="Q1046" s="18"/>
      <c r="R1046" s="18"/>
      <c r="S1046" s="18"/>
      <c r="T1046" s="18"/>
      <c r="U1046" s="18"/>
      <c r="V1046" s="18"/>
      <c r="W1046" s="18"/>
      <c r="X1046" s="18"/>
      <c r="Y1046" s="18"/>
      <c r="Z1046" s="18">
        <v>2091.02</v>
      </c>
      <c r="AA1046" s="18"/>
      <c r="AB1046" s="14">
        <f t="shared" si="544"/>
        <v>0</v>
      </c>
      <c r="AC1046" s="14">
        <f t="shared" si="545"/>
        <v>0.125</v>
      </c>
      <c r="AD1046" s="14">
        <f t="shared" si="546"/>
        <v>0</v>
      </c>
      <c r="AE1046" s="14">
        <f t="shared" si="547"/>
        <v>0</v>
      </c>
      <c r="AF1046" s="14">
        <f t="shared" si="548"/>
        <v>0</v>
      </c>
      <c r="AG1046" s="14">
        <f t="shared" si="549"/>
        <v>0</v>
      </c>
      <c r="AH1046" s="14">
        <f t="shared" si="550"/>
        <v>0</v>
      </c>
      <c r="AI1046" s="14">
        <f t="shared" si="551"/>
        <v>0</v>
      </c>
      <c r="AJ1046" s="14">
        <f t="shared" si="552"/>
        <v>0</v>
      </c>
      <c r="AK1046" s="14">
        <f t="shared" si="553"/>
        <v>0</v>
      </c>
      <c r="AL1046" s="14">
        <f t="shared" si="554"/>
        <v>0</v>
      </c>
      <c r="AM1046" s="14">
        <f t="shared" si="555"/>
        <v>0</v>
      </c>
      <c r="AN1046" s="14">
        <f t="shared" si="556"/>
        <v>0</v>
      </c>
      <c r="AO1046" s="14">
        <f t="shared" si="557"/>
        <v>0.02</v>
      </c>
      <c r="AP1046" s="14">
        <f t="shared" si="558"/>
        <v>0</v>
      </c>
      <c r="AQ1046" s="43">
        <f t="shared" si="562"/>
        <v>0.14499999999999999</v>
      </c>
      <c r="AR1046" s="27">
        <f t="shared" si="563"/>
        <v>11616.795</v>
      </c>
      <c r="AS1046" s="27">
        <f t="shared" si="564"/>
        <v>0</v>
      </c>
      <c r="AT1046" s="44">
        <f t="shared" si="542"/>
        <v>2091.0230999999999</v>
      </c>
      <c r="AU1046" s="30"/>
      <c r="AV1046" s="30"/>
      <c r="AW1046" s="30">
        <f t="shared" si="543"/>
        <v>11152.1232</v>
      </c>
      <c r="AX1046" s="36">
        <f t="shared" si="559"/>
        <v>-11616.795</v>
      </c>
      <c r="AY1046" s="36">
        <f t="shared" si="560"/>
        <v>0</v>
      </c>
      <c r="AZ1046" s="36">
        <f t="shared" si="561"/>
        <v>9061.1000999999997</v>
      </c>
    </row>
    <row r="1047" spans="1:52" x14ac:dyDescent="0.25">
      <c r="A1047" s="12" t="s">
        <v>837</v>
      </c>
      <c r="B1047" s="12" t="s">
        <v>8</v>
      </c>
      <c r="C1047" s="5" t="s">
        <v>1355</v>
      </c>
      <c r="D1047" s="2" t="s">
        <v>1107</v>
      </c>
      <c r="E1047" s="2" t="s">
        <v>76</v>
      </c>
      <c r="F1047" s="2" t="s">
        <v>16</v>
      </c>
      <c r="G1047" s="2" t="s">
        <v>20</v>
      </c>
      <c r="H1047" s="2" t="s">
        <v>13</v>
      </c>
      <c r="I1047" s="18">
        <v>12353.45</v>
      </c>
      <c r="J1047" s="18">
        <v>2179291.4699999997</v>
      </c>
      <c r="K1047" s="18">
        <v>1899164.6500000004</v>
      </c>
      <c r="L1047" s="18">
        <v>280126.81999999995</v>
      </c>
      <c r="M1047" s="18"/>
      <c r="N1047" s="18">
        <v>237395.60000000003</v>
      </c>
      <c r="O1047" s="18"/>
      <c r="P1047" s="18"/>
      <c r="Q1047" s="18"/>
      <c r="R1047" s="18"/>
      <c r="S1047" s="18"/>
      <c r="T1047" s="18"/>
      <c r="U1047" s="18"/>
      <c r="V1047" s="18"/>
      <c r="W1047" s="18"/>
      <c r="X1047" s="18"/>
      <c r="Y1047" s="18"/>
      <c r="Z1047" s="18">
        <v>42731.220000000016</v>
      </c>
      <c r="AA1047" s="18"/>
      <c r="AB1047" s="14">
        <f t="shared" si="544"/>
        <v>0</v>
      </c>
      <c r="AC1047" s="14">
        <f t="shared" si="545"/>
        <v>0.125</v>
      </c>
      <c r="AD1047" s="14">
        <f t="shared" si="546"/>
        <v>0</v>
      </c>
      <c r="AE1047" s="14">
        <f t="shared" si="547"/>
        <v>0</v>
      </c>
      <c r="AF1047" s="14">
        <f t="shared" si="548"/>
        <v>0</v>
      </c>
      <c r="AG1047" s="14">
        <f t="shared" si="549"/>
        <v>0</v>
      </c>
      <c r="AH1047" s="14">
        <f t="shared" si="550"/>
        <v>0</v>
      </c>
      <c r="AI1047" s="14">
        <f t="shared" si="551"/>
        <v>0</v>
      </c>
      <c r="AJ1047" s="14">
        <f t="shared" si="552"/>
        <v>0</v>
      </c>
      <c r="AK1047" s="14">
        <f t="shared" si="553"/>
        <v>0</v>
      </c>
      <c r="AL1047" s="14">
        <f t="shared" si="554"/>
        <v>0</v>
      </c>
      <c r="AM1047" s="14">
        <f t="shared" si="555"/>
        <v>0</v>
      </c>
      <c r="AN1047" s="14">
        <f t="shared" si="556"/>
        <v>0</v>
      </c>
      <c r="AO1047" s="14">
        <f t="shared" si="557"/>
        <v>0.02</v>
      </c>
      <c r="AP1047" s="14">
        <f t="shared" si="558"/>
        <v>0</v>
      </c>
      <c r="AQ1047" s="43">
        <f t="shared" si="562"/>
        <v>0.14499999999999999</v>
      </c>
      <c r="AR1047" s="27">
        <f t="shared" si="563"/>
        <v>237395.58125000005</v>
      </c>
      <c r="AS1047" s="27">
        <f t="shared" si="564"/>
        <v>0</v>
      </c>
      <c r="AT1047" s="44">
        <f t="shared" si="542"/>
        <v>42731.204625000006</v>
      </c>
      <c r="AU1047" s="30"/>
      <c r="AV1047" s="30"/>
      <c r="AW1047" s="30">
        <f t="shared" si="543"/>
        <v>227899.75800000003</v>
      </c>
      <c r="AX1047" s="36">
        <f t="shared" si="559"/>
        <v>-237395.58125000005</v>
      </c>
      <c r="AY1047" s="36">
        <f t="shared" si="560"/>
        <v>0</v>
      </c>
      <c r="AZ1047" s="36">
        <f t="shared" si="561"/>
        <v>185168.55337500002</v>
      </c>
    </row>
    <row r="1048" spans="1:52" x14ac:dyDescent="0.25">
      <c r="A1048" s="12" t="s">
        <v>837</v>
      </c>
      <c r="B1048" s="12" t="s">
        <v>8</v>
      </c>
      <c r="C1048" s="5" t="s">
        <v>1355</v>
      </c>
      <c r="D1048" s="2" t="s">
        <v>1108</v>
      </c>
      <c r="E1048" s="2" t="s">
        <v>76</v>
      </c>
      <c r="F1048" s="2" t="s">
        <v>16</v>
      </c>
      <c r="G1048" s="2" t="s">
        <v>20</v>
      </c>
      <c r="H1048" s="2" t="s">
        <v>13</v>
      </c>
      <c r="I1048" s="18">
        <v>5190.6999999999989</v>
      </c>
      <c r="J1048" s="18">
        <v>921742.38999999966</v>
      </c>
      <c r="K1048" s="18">
        <v>803261.31999999983</v>
      </c>
      <c r="L1048" s="18">
        <v>118481.07</v>
      </c>
      <c r="M1048" s="18"/>
      <c r="N1048" s="18">
        <v>100407.67999999999</v>
      </c>
      <c r="O1048" s="18"/>
      <c r="P1048" s="18"/>
      <c r="Q1048" s="18"/>
      <c r="R1048" s="18"/>
      <c r="S1048" s="18"/>
      <c r="T1048" s="18"/>
      <c r="U1048" s="18"/>
      <c r="V1048" s="18"/>
      <c r="W1048" s="18"/>
      <c r="X1048" s="18"/>
      <c r="Y1048" s="18"/>
      <c r="Z1048" s="18">
        <v>18073.390000000003</v>
      </c>
      <c r="AA1048" s="18"/>
      <c r="AB1048" s="14">
        <f t="shared" si="544"/>
        <v>0</v>
      </c>
      <c r="AC1048" s="14">
        <f t="shared" si="545"/>
        <v>0.125</v>
      </c>
      <c r="AD1048" s="14">
        <f t="shared" si="546"/>
        <v>0</v>
      </c>
      <c r="AE1048" s="14">
        <f t="shared" si="547"/>
        <v>0</v>
      </c>
      <c r="AF1048" s="14">
        <f t="shared" si="548"/>
        <v>0</v>
      </c>
      <c r="AG1048" s="14">
        <f t="shared" si="549"/>
        <v>0</v>
      </c>
      <c r="AH1048" s="14">
        <f t="shared" si="550"/>
        <v>0</v>
      </c>
      <c r="AI1048" s="14">
        <f t="shared" si="551"/>
        <v>0</v>
      </c>
      <c r="AJ1048" s="14">
        <f t="shared" si="552"/>
        <v>0</v>
      </c>
      <c r="AK1048" s="14">
        <f t="shared" si="553"/>
        <v>0</v>
      </c>
      <c r="AL1048" s="14">
        <f t="shared" si="554"/>
        <v>0</v>
      </c>
      <c r="AM1048" s="14">
        <f t="shared" si="555"/>
        <v>0</v>
      </c>
      <c r="AN1048" s="14">
        <f t="shared" si="556"/>
        <v>0</v>
      </c>
      <c r="AO1048" s="14">
        <f t="shared" si="557"/>
        <v>0.02</v>
      </c>
      <c r="AP1048" s="14">
        <f t="shared" si="558"/>
        <v>0</v>
      </c>
      <c r="AQ1048" s="43">
        <f t="shared" si="562"/>
        <v>0.14499999999999999</v>
      </c>
      <c r="AR1048" s="27">
        <f t="shared" si="563"/>
        <v>100407.66499999998</v>
      </c>
      <c r="AS1048" s="27">
        <f t="shared" si="564"/>
        <v>0</v>
      </c>
      <c r="AT1048" s="44">
        <f t="shared" si="542"/>
        <v>18073.379699999998</v>
      </c>
      <c r="AU1048" s="30"/>
      <c r="AV1048" s="30"/>
      <c r="AW1048" s="30">
        <f t="shared" si="543"/>
        <v>96391.358399999983</v>
      </c>
      <c r="AX1048" s="36">
        <f t="shared" si="559"/>
        <v>-100407.66499999998</v>
      </c>
      <c r="AY1048" s="36">
        <f t="shared" si="560"/>
        <v>0</v>
      </c>
      <c r="AZ1048" s="36">
        <f t="shared" si="561"/>
        <v>78317.978699999978</v>
      </c>
    </row>
    <row r="1049" spans="1:52" x14ac:dyDescent="0.25">
      <c r="A1049" s="12" t="s">
        <v>837</v>
      </c>
      <c r="B1049" s="12" t="s">
        <v>8</v>
      </c>
      <c r="C1049" s="5" t="s">
        <v>1355</v>
      </c>
      <c r="D1049" s="2" t="s">
        <v>1109</v>
      </c>
      <c r="E1049" s="2" t="s">
        <v>76</v>
      </c>
      <c r="F1049" s="2" t="s">
        <v>16</v>
      </c>
      <c r="G1049" s="2" t="s">
        <v>20</v>
      </c>
      <c r="H1049" s="2" t="s">
        <v>13</v>
      </c>
      <c r="I1049" s="18">
        <v>1527.29</v>
      </c>
      <c r="J1049" s="18">
        <v>264727.73</v>
      </c>
      <c r="K1049" s="18">
        <v>230699.55000000002</v>
      </c>
      <c r="L1049" s="18">
        <v>34028.18</v>
      </c>
      <c r="M1049" s="18"/>
      <c r="N1049" s="18">
        <v>28837.440000000002</v>
      </c>
      <c r="O1049" s="18"/>
      <c r="P1049" s="18"/>
      <c r="Q1049" s="18"/>
      <c r="R1049" s="18"/>
      <c r="S1049" s="18"/>
      <c r="T1049" s="18"/>
      <c r="U1049" s="18"/>
      <c r="V1049" s="18"/>
      <c r="W1049" s="18"/>
      <c r="X1049" s="18"/>
      <c r="Y1049" s="18"/>
      <c r="Z1049" s="18">
        <v>5190.74</v>
      </c>
      <c r="AA1049" s="18"/>
      <c r="AB1049" s="14">
        <f t="shared" si="544"/>
        <v>0</v>
      </c>
      <c r="AC1049" s="14">
        <f t="shared" si="545"/>
        <v>0.125</v>
      </c>
      <c r="AD1049" s="14">
        <f t="shared" si="546"/>
        <v>0</v>
      </c>
      <c r="AE1049" s="14">
        <f t="shared" si="547"/>
        <v>0</v>
      </c>
      <c r="AF1049" s="14">
        <f t="shared" si="548"/>
        <v>0</v>
      </c>
      <c r="AG1049" s="14">
        <f t="shared" si="549"/>
        <v>0</v>
      </c>
      <c r="AH1049" s="14">
        <f t="shared" si="550"/>
        <v>0</v>
      </c>
      <c r="AI1049" s="14">
        <f t="shared" si="551"/>
        <v>0</v>
      </c>
      <c r="AJ1049" s="14">
        <f t="shared" si="552"/>
        <v>0</v>
      </c>
      <c r="AK1049" s="14">
        <f t="shared" si="553"/>
        <v>0</v>
      </c>
      <c r="AL1049" s="14">
        <f t="shared" si="554"/>
        <v>0</v>
      </c>
      <c r="AM1049" s="14">
        <f t="shared" si="555"/>
        <v>0</v>
      </c>
      <c r="AN1049" s="14">
        <f t="shared" si="556"/>
        <v>0</v>
      </c>
      <c r="AO1049" s="14">
        <f t="shared" si="557"/>
        <v>0.02</v>
      </c>
      <c r="AP1049" s="14">
        <f t="shared" si="558"/>
        <v>0</v>
      </c>
      <c r="AQ1049" s="43">
        <f t="shared" si="562"/>
        <v>0.14499999999999999</v>
      </c>
      <c r="AR1049" s="27">
        <f t="shared" si="563"/>
        <v>28837.443750000002</v>
      </c>
      <c r="AS1049" s="27">
        <f t="shared" si="564"/>
        <v>0</v>
      </c>
      <c r="AT1049" s="44">
        <f t="shared" si="542"/>
        <v>5190.7398750000002</v>
      </c>
      <c r="AU1049" s="30"/>
      <c r="AV1049" s="30"/>
      <c r="AW1049" s="30">
        <f t="shared" si="543"/>
        <v>27683.946</v>
      </c>
      <c r="AX1049" s="36">
        <f t="shared" si="559"/>
        <v>-28837.443750000002</v>
      </c>
      <c r="AY1049" s="36">
        <f t="shared" si="560"/>
        <v>0</v>
      </c>
      <c r="AZ1049" s="36">
        <f t="shared" si="561"/>
        <v>22493.206125000001</v>
      </c>
    </row>
    <row r="1050" spans="1:52" x14ac:dyDescent="0.25">
      <c r="A1050" s="12" t="s">
        <v>837</v>
      </c>
      <c r="B1050" s="12" t="s">
        <v>8</v>
      </c>
      <c r="C1050" s="5" t="s">
        <v>1355</v>
      </c>
      <c r="D1050" s="2" t="s">
        <v>1110</v>
      </c>
      <c r="E1050" s="2" t="s">
        <v>76</v>
      </c>
      <c r="F1050" s="2" t="s">
        <v>16</v>
      </c>
      <c r="G1050" s="2" t="s">
        <v>20</v>
      </c>
      <c r="H1050" s="2" t="s">
        <v>13</v>
      </c>
      <c r="I1050" s="18">
        <v>2457.7800000000002</v>
      </c>
      <c r="J1050" s="18">
        <v>425510.99</v>
      </c>
      <c r="K1050" s="18">
        <v>370815.68000000005</v>
      </c>
      <c r="L1050" s="18">
        <v>54695.31</v>
      </c>
      <c r="M1050" s="18"/>
      <c r="N1050" s="18">
        <v>46351.96</v>
      </c>
      <c r="O1050" s="18"/>
      <c r="P1050" s="18"/>
      <c r="Q1050" s="18"/>
      <c r="R1050" s="18"/>
      <c r="S1050" s="18"/>
      <c r="T1050" s="18"/>
      <c r="U1050" s="18"/>
      <c r="V1050" s="18"/>
      <c r="W1050" s="18"/>
      <c r="X1050" s="18"/>
      <c r="Y1050" s="18"/>
      <c r="Z1050" s="18">
        <v>8343.35</v>
      </c>
      <c r="AA1050" s="18"/>
      <c r="AB1050" s="14">
        <f t="shared" si="544"/>
        <v>0</v>
      </c>
      <c r="AC1050" s="14">
        <f t="shared" si="545"/>
        <v>0.125</v>
      </c>
      <c r="AD1050" s="14">
        <f t="shared" si="546"/>
        <v>0</v>
      </c>
      <c r="AE1050" s="14">
        <f t="shared" si="547"/>
        <v>0</v>
      </c>
      <c r="AF1050" s="14">
        <f t="shared" si="548"/>
        <v>0</v>
      </c>
      <c r="AG1050" s="14">
        <f t="shared" si="549"/>
        <v>0</v>
      </c>
      <c r="AH1050" s="14">
        <f t="shared" si="550"/>
        <v>0</v>
      </c>
      <c r="AI1050" s="14">
        <f t="shared" si="551"/>
        <v>0</v>
      </c>
      <c r="AJ1050" s="14">
        <f t="shared" si="552"/>
        <v>0</v>
      </c>
      <c r="AK1050" s="14">
        <f t="shared" si="553"/>
        <v>0</v>
      </c>
      <c r="AL1050" s="14">
        <f t="shared" si="554"/>
        <v>0</v>
      </c>
      <c r="AM1050" s="14">
        <f t="shared" si="555"/>
        <v>0</v>
      </c>
      <c r="AN1050" s="14">
        <f t="shared" si="556"/>
        <v>0</v>
      </c>
      <c r="AO1050" s="14">
        <f t="shared" si="557"/>
        <v>0.02</v>
      </c>
      <c r="AP1050" s="14">
        <f t="shared" si="558"/>
        <v>0</v>
      </c>
      <c r="AQ1050" s="43">
        <f t="shared" si="562"/>
        <v>0.14499999999999999</v>
      </c>
      <c r="AR1050" s="27">
        <f t="shared" si="563"/>
        <v>46351.960000000006</v>
      </c>
      <c r="AS1050" s="27">
        <f t="shared" si="564"/>
        <v>0</v>
      </c>
      <c r="AT1050" s="44">
        <f t="shared" si="542"/>
        <v>8343.3528000000024</v>
      </c>
      <c r="AU1050" s="30"/>
      <c r="AV1050" s="30"/>
      <c r="AW1050" s="30">
        <f t="shared" si="543"/>
        <v>44497.881600000008</v>
      </c>
      <c r="AX1050" s="36">
        <f t="shared" si="559"/>
        <v>-46351.960000000006</v>
      </c>
      <c r="AY1050" s="36">
        <f t="shared" si="560"/>
        <v>0</v>
      </c>
      <c r="AZ1050" s="36">
        <f t="shared" si="561"/>
        <v>36154.528800000007</v>
      </c>
    </row>
    <row r="1051" spans="1:52" x14ac:dyDescent="0.25">
      <c r="A1051" s="12" t="s">
        <v>837</v>
      </c>
      <c r="B1051" s="12" t="s">
        <v>8</v>
      </c>
      <c r="C1051" s="5" t="s">
        <v>1355</v>
      </c>
      <c r="D1051" s="2" t="s">
        <v>1111</v>
      </c>
      <c r="E1051" s="2" t="s">
        <v>76</v>
      </c>
      <c r="F1051" s="2" t="s">
        <v>16</v>
      </c>
      <c r="G1051" s="2" t="s">
        <v>20</v>
      </c>
      <c r="H1051" s="2" t="s">
        <v>13</v>
      </c>
      <c r="I1051" s="18">
        <v>2316.41</v>
      </c>
      <c r="J1051" s="18">
        <v>402364.72</v>
      </c>
      <c r="K1051" s="18">
        <v>350644.63</v>
      </c>
      <c r="L1051" s="18">
        <v>51720.09</v>
      </c>
      <c r="M1051" s="18"/>
      <c r="N1051" s="18">
        <v>43830.590000000004</v>
      </c>
      <c r="O1051" s="18"/>
      <c r="P1051" s="18"/>
      <c r="Q1051" s="18"/>
      <c r="R1051" s="18"/>
      <c r="S1051" s="18"/>
      <c r="T1051" s="18"/>
      <c r="U1051" s="18"/>
      <c r="V1051" s="18"/>
      <c r="W1051" s="18"/>
      <c r="X1051" s="18"/>
      <c r="Y1051" s="18"/>
      <c r="Z1051" s="18">
        <v>7889.5</v>
      </c>
      <c r="AA1051" s="18"/>
      <c r="AB1051" s="14">
        <f t="shared" si="544"/>
        <v>0</v>
      </c>
      <c r="AC1051" s="14">
        <f t="shared" si="545"/>
        <v>0.125</v>
      </c>
      <c r="AD1051" s="14">
        <f t="shared" si="546"/>
        <v>0</v>
      </c>
      <c r="AE1051" s="14">
        <f t="shared" si="547"/>
        <v>0</v>
      </c>
      <c r="AF1051" s="14">
        <f t="shared" si="548"/>
        <v>0</v>
      </c>
      <c r="AG1051" s="14">
        <f t="shared" si="549"/>
        <v>0</v>
      </c>
      <c r="AH1051" s="14">
        <f t="shared" si="550"/>
        <v>0</v>
      </c>
      <c r="AI1051" s="14">
        <f t="shared" si="551"/>
        <v>0</v>
      </c>
      <c r="AJ1051" s="14">
        <f t="shared" si="552"/>
        <v>0</v>
      </c>
      <c r="AK1051" s="14">
        <f t="shared" si="553"/>
        <v>0</v>
      </c>
      <c r="AL1051" s="14">
        <f t="shared" si="554"/>
        <v>0</v>
      </c>
      <c r="AM1051" s="14">
        <f t="shared" si="555"/>
        <v>0</v>
      </c>
      <c r="AN1051" s="14">
        <f t="shared" si="556"/>
        <v>0</v>
      </c>
      <c r="AO1051" s="14">
        <f t="shared" si="557"/>
        <v>0.02</v>
      </c>
      <c r="AP1051" s="14">
        <f t="shared" si="558"/>
        <v>0</v>
      </c>
      <c r="AQ1051" s="43">
        <f t="shared" si="562"/>
        <v>0.14499999999999999</v>
      </c>
      <c r="AR1051" s="27">
        <f t="shared" si="563"/>
        <v>43830.578750000001</v>
      </c>
      <c r="AS1051" s="27">
        <f t="shared" si="564"/>
        <v>0</v>
      </c>
      <c r="AT1051" s="44">
        <f t="shared" si="542"/>
        <v>7889.504175</v>
      </c>
      <c r="AU1051" s="30"/>
      <c r="AV1051" s="30"/>
      <c r="AW1051" s="30">
        <f t="shared" si="543"/>
        <v>42077.355600000003</v>
      </c>
      <c r="AX1051" s="36">
        <f t="shared" si="559"/>
        <v>-43830.578750000001</v>
      </c>
      <c r="AY1051" s="36">
        <f t="shared" si="560"/>
        <v>0</v>
      </c>
      <c r="AZ1051" s="36">
        <f t="shared" si="561"/>
        <v>34187.851425000001</v>
      </c>
    </row>
    <row r="1052" spans="1:52" x14ac:dyDescent="0.25">
      <c r="A1052" s="12" t="s">
        <v>837</v>
      </c>
      <c r="B1052" s="12" t="s">
        <v>8</v>
      </c>
      <c r="C1052" s="5" t="s">
        <v>1355</v>
      </c>
      <c r="D1052" s="2" t="s">
        <v>1112</v>
      </c>
      <c r="E1052" s="2" t="s">
        <v>76</v>
      </c>
      <c r="F1052" s="2" t="s">
        <v>16</v>
      </c>
      <c r="G1052" s="2" t="s">
        <v>20</v>
      </c>
      <c r="H1052" s="2" t="s">
        <v>13</v>
      </c>
      <c r="I1052" s="18">
        <v>2658.6</v>
      </c>
      <c r="J1052" s="18">
        <v>473219.4</v>
      </c>
      <c r="K1052" s="18">
        <v>412391.64</v>
      </c>
      <c r="L1052" s="18">
        <v>60827.759999999995</v>
      </c>
      <c r="M1052" s="18"/>
      <c r="N1052" s="18">
        <v>51548.939999999995</v>
      </c>
      <c r="O1052" s="18"/>
      <c r="P1052" s="18"/>
      <c r="Q1052" s="18"/>
      <c r="R1052" s="18"/>
      <c r="S1052" s="18"/>
      <c r="T1052" s="18"/>
      <c r="U1052" s="18"/>
      <c r="V1052" s="18"/>
      <c r="W1052" s="18"/>
      <c r="X1052" s="18"/>
      <c r="Y1052" s="18"/>
      <c r="Z1052" s="18">
        <v>9278.82</v>
      </c>
      <c r="AA1052" s="18"/>
      <c r="AB1052" s="14">
        <f t="shared" si="544"/>
        <v>0</v>
      </c>
      <c r="AC1052" s="14">
        <f t="shared" si="545"/>
        <v>0.125</v>
      </c>
      <c r="AD1052" s="14">
        <f t="shared" si="546"/>
        <v>0</v>
      </c>
      <c r="AE1052" s="14">
        <f t="shared" si="547"/>
        <v>0</v>
      </c>
      <c r="AF1052" s="14">
        <f t="shared" si="548"/>
        <v>0</v>
      </c>
      <c r="AG1052" s="14">
        <f t="shared" si="549"/>
        <v>0</v>
      </c>
      <c r="AH1052" s="14">
        <f t="shared" si="550"/>
        <v>0</v>
      </c>
      <c r="AI1052" s="14">
        <f t="shared" si="551"/>
        <v>0</v>
      </c>
      <c r="AJ1052" s="14">
        <f t="shared" si="552"/>
        <v>0</v>
      </c>
      <c r="AK1052" s="14">
        <f t="shared" si="553"/>
        <v>0</v>
      </c>
      <c r="AL1052" s="14">
        <f t="shared" si="554"/>
        <v>0</v>
      </c>
      <c r="AM1052" s="14">
        <f t="shared" si="555"/>
        <v>0</v>
      </c>
      <c r="AN1052" s="14">
        <f t="shared" si="556"/>
        <v>0</v>
      </c>
      <c r="AO1052" s="14">
        <f t="shared" si="557"/>
        <v>0.02</v>
      </c>
      <c r="AP1052" s="14">
        <f t="shared" si="558"/>
        <v>0</v>
      </c>
      <c r="AQ1052" s="43">
        <f t="shared" si="562"/>
        <v>0.14499999999999999</v>
      </c>
      <c r="AR1052" s="27">
        <f t="shared" si="563"/>
        <v>51548.955000000002</v>
      </c>
      <c r="AS1052" s="27">
        <f t="shared" si="564"/>
        <v>0</v>
      </c>
      <c r="AT1052" s="44">
        <f t="shared" si="542"/>
        <v>9278.8119000000006</v>
      </c>
      <c r="AU1052" s="30"/>
      <c r="AV1052" s="30"/>
      <c r="AW1052" s="30">
        <f t="shared" si="543"/>
        <v>49486.996800000001</v>
      </c>
      <c r="AX1052" s="36">
        <f t="shared" si="559"/>
        <v>-51548.955000000002</v>
      </c>
      <c r="AY1052" s="36">
        <f t="shared" si="560"/>
        <v>0</v>
      </c>
      <c r="AZ1052" s="36">
        <f t="shared" si="561"/>
        <v>40208.1849</v>
      </c>
    </row>
    <row r="1053" spans="1:52" x14ac:dyDescent="0.25">
      <c r="A1053" s="12" t="s">
        <v>837</v>
      </c>
      <c r="B1053" s="12" t="s">
        <v>8</v>
      </c>
      <c r="C1053" s="5" t="s">
        <v>1355</v>
      </c>
      <c r="D1053" s="2" t="s">
        <v>1113</v>
      </c>
      <c r="E1053" s="2" t="s">
        <v>76</v>
      </c>
      <c r="F1053" s="2" t="s">
        <v>16</v>
      </c>
      <c r="G1053" s="2" t="s">
        <v>20</v>
      </c>
      <c r="H1053" s="2" t="s">
        <v>13</v>
      </c>
      <c r="I1053" s="18">
        <v>3008.9</v>
      </c>
      <c r="J1053" s="18">
        <v>528139.81999999995</v>
      </c>
      <c r="K1053" s="18">
        <v>460252.55</v>
      </c>
      <c r="L1053" s="18">
        <v>67887.27</v>
      </c>
      <c r="M1053" s="18"/>
      <c r="N1053" s="18">
        <v>57531.570000000007</v>
      </c>
      <c r="O1053" s="18"/>
      <c r="P1053" s="18"/>
      <c r="Q1053" s="18"/>
      <c r="R1053" s="18"/>
      <c r="S1053" s="18"/>
      <c r="T1053" s="18"/>
      <c r="U1053" s="18"/>
      <c r="V1053" s="18"/>
      <c r="W1053" s="18"/>
      <c r="X1053" s="18"/>
      <c r="Y1053" s="18"/>
      <c r="Z1053" s="18">
        <v>10355.700000000003</v>
      </c>
      <c r="AA1053" s="18"/>
      <c r="AB1053" s="14">
        <f t="shared" si="544"/>
        <v>0</v>
      </c>
      <c r="AC1053" s="14">
        <f t="shared" si="545"/>
        <v>0.125</v>
      </c>
      <c r="AD1053" s="14">
        <f t="shared" si="546"/>
        <v>0</v>
      </c>
      <c r="AE1053" s="14">
        <f t="shared" si="547"/>
        <v>0</v>
      </c>
      <c r="AF1053" s="14">
        <f t="shared" si="548"/>
        <v>0</v>
      </c>
      <c r="AG1053" s="14">
        <f t="shared" si="549"/>
        <v>0</v>
      </c>
      <c r="AH1053" s="14">
        <f t="shared" si="550"/>
        <v>0</v>
      </c>
      <c r="AI1053" s="14">
        <f t="shared" si="551"/>
        <v>0</v>
      </c>
      <c r="AJ1053" s="14">
        <f t="shared" si="552"/>
        <v>0</v>
      </c>
      <c r="AK1053" s="14">
        <f t="shared" si="553"/>
        <v>0</v>
      </c>
      <c r="AL1053" s="14">
        <f t="shared" si="554"/>
        <v>0</v>
      </c>
      <c r="AM1053" s="14">
        <f t="shared" si="555"/>
        <v>0</v>
      </c>
      <c r="AN1053" s="14">
        <f t="shared" si="556"/>
        <v>0</v>
      </c>
      <c r="AO1053" s="14">
        <f t="shared" si="557"/>
        <v>0.02</v>
      </c>
      <c r="AP1053" s="14">
        <f t="shared" si="558"/>
        <v>0</v>
      </c>
      <c r="AQ1053" s="43">
        <f t="shared" si="562"/>
        <v>0.14499999999999999</v>
      </c>
      <c r="AR1053" s="27">
        <f t="shared" si="563"/>
        <v>57531.568749999999</v>
      </c>
      <c r="AS1053" s="27">
        <f t="shared" si="564"/>
        <v>0</v>
      </c>
      <c r="AT1053" s="44">
        <f t="shared" si="542"/>
        <v>10355.682375</v>
      </c>
      <c r="AU1053" s="30"/>
      <c r="AV1053" s="30"/>
      <c r="AW1053" s="30">
        <f t="shared" si="543"/>
        <v>55230.305999999997</v>
      </c>
      <c r="AX1053" s="36">
        <f t="shared" si="559"/>
        <v>-57531.568749999999</v>
      </c>
      <c r="AY1053" s="36">
        <f t="shared" si="560"/>
        <v>0</v>
      </c>
      <c r="AZ1053" s="36">
        <f t="shared" si="561"/>
        <v>44874.623624999993</v>
      </c>
    </row>
    <row r="1054" spans="1:52" x14ac:dyDescent="0.25">
      <c r="A1054" s="12" t="s">
        <v>837</v>
      </c>
      <c r="B1054" s="12" t="s">
        <v>8</v>
      </c>
      <c r="C1054" s="5" t="s">
        <v>1355</v>
      </c>
      <c r="D1054" s="2" t="s">
        <v>1114</v>
      </c>
      <c r="E1054" s="2" t="s">
        <v>76</v>
      </c>
      <c r="F1054" s="2" t="s">
        <v>16</v>
      </c>
      <c r="G1054" s="2" t="s">
        <v>20</v>
      </c>
      <c r="H1054" s="2" t="s">
        <v>13</v>
      </c>
      <c r="I1054" s="18">
        <v>2805.3399999999997</v>
      </c>
      <c r="J1054" s="18">
        <v>494693.2</v>
      </c>
      <c r="K1054" s="18">
        <v>431105.19</v>
      </c>
      <c r="L1054" s="18">
        <v>63588.009999999995</v>
      </c>
      <c r="M1054" s="18"/>
      <c r="N1054" s="18">
        <v>53888.150000000009</v>
      </c>
      <c r="O1054" s="18"/>
      <c r="P1054" s="18"/>
      <c r="Q1054" s="18"/>
      <c r="R1054" s="18"/>
      <c r="S1054" s="18"/>
      <c r="T1054" s="18"/>
      <c r="U1054" s="18"/>
      <c r="V1054" s="18"/>
      <c r="W1054" s="18"/>
      <c r="X1054" s="18"/>
      <c r="Y1054" s="18"/>
      <c r="Z1054" s="18">
        <v>9699.86</v>
      </c>
      <c r="AA1054" s="18"/>
      <c r="AB1054" s="14">
        <f t="shared" si="544"/>
        <v>0</v>
      </c>
      <c r="AC1054" s="14">
        <f t="shared" si="545"/>
        <v>0.125</v>
      </c>
      <c r="AD1054" s="14">
        <f t="shared" si="546"/>
        <v>0</v>
      </c>
      <c r="AE1054" s="14">
        <f t="shared" si="547"/>
        <v>0</v>
      </c>
      <c r="AF1054" s="14">
        <f t="shared" si="548"/>
        <v>0</v>
      </c>
      <c r="AG1054" s="14">
        <f t="shared" si="549"/>
        <v>0</v>
      </c>
      <c r="AH1054" s="14">
        <f t="shared" si="550"/>
        <v>0</v>
      </c>
      <c r="AI1054" s="14">
        <f t="shared" si="551"/>
        <v>0</v>
      </c>
      <c r="AJ1054" s="14">
        <f t="shared" si="552"/>
        <v>0</v>
      </c>
      <c r="AK1054" s="14">
        <f t="shared" si="553"/>
        <v>0</v>
      </c>
      <c r="AL1054" s="14">
        <f t="shared" si="554"/>
        <v>0</v>
      </c>
      <c r="AM1054" s="14">
        <f t="shared" si="555"/>
        <v>0</v>
      </c>
      <c r="AN1054" s="14">
        <f t="shared" si="556"/>
        <v>0</v>
      </c>
      <c r="AO1054" s="14">
        <f t="shared" si="557"/>
        <v>0.02</v>
      </c>
      <c r="AP1054" s="14">
        <f t="shared" si="558"/>
        <v>0</v>
      </c>
      <c r="AQ1054" s="43">
        <f t="shared" si="562"/>
        <v>0.14499999999999999</v>
      </c>
      <c r="AR1054" s="27">
        <f t="shared" si="563"/>
        <v>53888.14875</v>
      </c>
      <c r="AS1054" s="27">
        <f t="shared" si="564"/>
        <v>0</v>
      </c>
      <c r="AT1054" s="44">
        <f t="shared" si="542"/>
        <v>9699.8667750000004</v>
      </c>
      <c r="AU1054" s="30"/>
      <c r="AV1054" s="30"/>
      <c r="AW1054" s="30">
        <f t="shared" si="543"/>
        <v>51732.622799999997</v>
      </c>
      <c r="AX1054" s="36">
        <f t="shared" si="559"/>
        <v>-53888.14875</v>
      </c>
      <c r="AY1054" s="36">
        <f t="shared" si="560"/>
        <v>0</v>
      </c>
      <c r="AZ1054" s="36">
        <f t="shared" si="561"/>
        <v>42032.756024999995</v>
      </c>
    </row>
    <row r="1055" spans="1:52" x14ac:dyDescent="0.25">
      <c r="A1055" s="12" t="s">
        <v>837</v>
      </c>
      <c r="B1055" s="12" t="s">
        <v>8</v>
      </c>
      <c r="C1055" s="5" t="s">
        <v>1355</v>
      </c>
      <c r="D1055" s="2" t="s">
        <v>1115</v>
      </c>
      <c r="E1055" s="2" t="s">
        <v>76</v>
      </c>
      <c r="F1055" s="2" t="s">
        <v>16</v>
      </c>
      <c r="G1055" s="2" t="s">
        <v>20</v>
      </c>
      <c r="H1055" s="2" t="s">
        <v>13</v>
      </c>
      <c r="I1055" s="18">
        <v>365.94</v>
      </c>
      <c r="J1055" s="18">
        <v>65066</v>
      </c>
      <c r="K1055" s="18">
        <v>56702.400000000001</v>
      </c>
      <c r="L1055" s="18">
        <v>8363.6</v>
      </c>
      <c r="M1055" s="18"/>
      <c r="N1055" s="18">
        <v>7087.8</v>
      </c>
      <c r="O1055" s="18"/>
      <c r="P1055" s="18"/>
      <c r="Q1055" s="18"/>
      <c r="R1055" s="18"/>
      <c r="S1055" s="18"/>
      <c r="T1055" s="18"/>
      <c r="U1055" s="18"/>
      <c r="V1055" s="18"/>
      <c r="W1055" s="18"/>
      <c r="X1055" s="18"/>
      <c r="Y1055" s="18"/>
      <c r="Z1055" s="18">
        <v>1275.8</v>
      </c>
      <c r="AA1055" s="18"/>
      <c r="AB1055" s="14">
        <f t="shared" si="544"/>
        <v>0</v>
      </c>
      <c r="AC1055" s="14">
        <f t="shared" si="545"/>
        <v>0.125</v>
      </c>
      <c r="AD1055" s="14">
        <f t="shared" si="546"/>
        <v>0</v>
      </c>
      <c r="AE1055" s="14">
        <f t="shared" si="547"/>
        <v>0</v>
      </c>
      <c r="AF1055" s="14">
        <f t="shared" si="548"/>
        <v>0</v>
      </c>
      <c r="AG1055" s="14">
        <f t="shared" si="549"/>
        <v>0</v>
      </c>
      <c r="AH1055" s="14">
        <f t="shared" si="550"/>
        <v>0</v>
      </c>
      <c r="AI1055" s="14">
        <f t="shared" si="551"/>
        <v>0</v>
      </c>
      <c r="AJ1055" s="14">
        <f t="shared" si="552"/>
        <v>0</v>
      </c>
      <c r="AK1055" s="14">
        <f t="shared" si="553"/>
        <v>0</v>
      </c>
      <c r="AL1055" s="14">
        <f t="shared" si="554"/>
        <v>0</v>
      </c>
      <c r="AM1055" s="14">
        <f t="shared" si="555"/>
        <v>0</v>
      </c>
      <c r="AN1055" s="14">
        <f t="shared" si="556"/>
        <v>0</v>
      </c>
      <c r="AO1055" s="14">
        <f t="shared" si="557"/>
        <v>0.02</v>
      </c>
      <c r="AP1055" s="14">
        <f t="shared" si="558"/>
        <v>0</v>
      </c>
      <c r="AQ1055" s="43">
        <f t="shared" si="562"/>
        <v>0.14499999999999999</v>
      </c>
      <c r="AR1055" s="27">
        <f t="shared" si="563"/>
        <v>7087.8</v>
      </c>
      <c r="AS1055" s="27">
        <f t="shared" si="564"/>
        <v>0</v>
      </c>
      <c r="AT1055" s="44">
        <f t="shared" si="542"/>
        <v>1275.8040000000001</v>
      </c>
      <c r="AU1055" s="30"/>
      <c r="AV1055" s="30"/>
      <c r="AW1055" s="30">
        <f t="shared" si="543"/>
        <v>6804.2879999999996</v>
      </c>
      <c r="AX1055" s="36">
        <f t="shared" si="559"/>
        <v>-7087.8</v>
      </c>
      <c r="AY1055" s="36">
        <f t="shared" si="560"/>
        <v>0</v>
      </c>
      <c r="AZ1055" s="36">
        <f t="shared" si="561"/>
        <v>5528.4839999999995</v>
      </c>
    </row>
    <row r="1056" spans="1:52" x14ac:dyDescent="0.25">
      <c r="A1056" s="12" t="s">
        <v>837</v>
      </c>
      <c r="B1056" s="12" t="s">
        <v>8</v>
      </c>
      <c r="C1056" s="5" t="s">
        <v>1355</v>
      </c>
      <c r="D1056" s="2" t="s">
        <v>1116</v>
      </c>
      <c r="E1056" s="2" t="s">
        <v>78</v>
      </c>
      <c r="F1056" s="2" t="s">
        <v>11</v>
      </c>
      <c r="G1056" s="2" t="s">
        <v>12</v>
      </c>
      <c r="H1056" s="2" t="s">
        <v>13</v>
      </c>
      <c r="I1056" s="18">
        <v>599.1</v>
      </c>
      <c r="J1056" s="18">
        <v>101496.98999999999</v>
      </c>
      <c r="K1056" s="18">
        <v>97593.26</v>
      </c>
      <c r="L1056" s="18">
        <v>3903.73</v>
      </c>
      <c r="M1056" s="18"/>
      <c r="N1056" s="18"/>
      <c r="O1056" s="18"/>
      <c r="P1056" s="18"/>
      <c r="Q1056" s="18"/>
      <c r="R1056" s="18"/>
      <c r="S1056" s="18">
        <v>3903.73</v>
      </c>
      <c r="T1056" s="18"/>
      <c r="U1056" s="18"/>
      <c r="V1056" s="18"/>
      <c r="W1056" s="18"/>
      <c r="X1056" s="18"/>
      <c r="Y1056" s="18"/>
      <c r="Z1056" s="18"/>
      <c r="AA1056" s="18"/>
      <c r="AB1056" s="14">
        <f t="shared" si="544"/>
        <v>0</v>
      </c>
      <c r="AC1056" s="14">
        <f t="shared" si="545"/>
        <v>0</v>
      </c>
      <c r="AD1056" s="14">
        <f t="shared" si="546"/>
        <v>0</v>
      </c>
      <c r="AE1056" s="14">
        <f t="shared" si="547"/>
        <v>0</v>
      </c>
      <c r="AF1056" s="14">
        <f t="shared" si="548"/>
        <v>0</v>
      </c>
      <c r="AG1056" s="14">
        <f t="shared" si="549"/>
        <v>0</v>
      </c>
      <c r="AH1056" s="14">
        <f t="shared" si="550"/>
        <v>0.04</v>
      </c>
      <c r="AI1056" s="14">
        <f t="shared" si="551"/>
        <v>0</v>
      </c>
      <c r="AJ1056" s="14">
        <f t="shared" si="552"/>
        <v>0</v>
      </c>
      <c r="AK1056" s="14">
        <f t="shared" si="553"/>
        <v>0</v>
      </c>
      <c r="AL1056" s="14">
        <f t="shared" si="554"/>
        <v>0</v>
      </c>
      <c r="AM1056" s="14">
        <f t="shared" si="555"/>
        <v>0</v>
      </c>
      <c r="AN1056" s="14">
        <f t="shared" si="556"/>
        <v>0</v>
      </c>
      <c r="AO1056" s="14">
        <f t="shared" si="557"/>
        <v>0</v>
      </c>
      <c r="AP1056" s="14">
        <f t="shared" si="558"/>
        <v>0</v>
      </c>
      <c r="AQ1056" s="43">
        <f t="shared" si="562"/>
        <v>0.04</v>
      </c>
      <c r="AR1056" s="27">
        <f t="shared" si="563"/>
        <v>0</v>
      </c>
      <c r="AS1056" s="46">
        <f>SUM(AH1056:AM1056)*(K1056+AR1056)</f>
        <v>3903.7303999999999</v>
      </c>
      <c r="AT1056" s="27">
        <f t="shared" ref="AT1056:AT1064" si="565">SUM(AN1056:AP1056)*K1056</f>
        <v>0</v>
      </c>
      <c r="AU1056" s="30">
        <f>K1056*$AU$2</f>
        <v>5855.5955999999996</v>
      </c>
      <c r="AV1056" s="30">
        <f>K1056*$AV$2</f>
        <v>5855.5955999999996</v>
      </c>
      <c r="AW1056" s="30"/>
      <c r="AX1056" s="36">
        <f t="shared" si="559"/>
        <v>5855.5955999999996</v>
      </c>
      <c r="AY1056" s="36">
        <f t="shared" si="560"/>
        <v>1951.8651999999997</v>
      </c>
      <c r="AZ1056" s="36">
        <f t="shared" si="561"/>
        <v>0</v>
      </c>
    </row>
    <row r="1057" spans="1:52" x14ac:dyDescent="0.25">
      <c r="A1057" s="12" t="s">
        <v>837</v>
      </c>
      <c r="B1057" s="12" t="s">
        <v>8</v>
      </c>
      <c r="C1057" s="5" t="s">
        <v>1355</v>
      </c>
      <c r="D1057" s="2" t="s">
        <v>1116</v>
      </c>
      <c r="E1057" s="2" t="s">
        <v>76</v>
      </c>
      <c r="F1057" s="2" t="s">
        <v>16</v>
      </c>
      <c r="G1057" s="2" t="s">
        <v>20</v>
      </c>
      <c r="H1057" s="2" t="s">
        <v>13</v>
      </c>
      <c r="I1057" s="18">
        <v>20371.660000000003</v>
      </c>
      <c r="J1057" s="18">
        <v>3612936.1900000004</v>
      </c>
      <c r="K1057" s="18">
        <v>3148528.2199999997</v>
      </c>
      <c r="L1057" s="18">
        <v>464407.97</v>
      </c>
      <c r="M1057" s="18"/>
      <c r="N1057" s="18">
        <v>393566.03000000009</v>
      </c>
      <c r="O1057" s="18"/>
      <c r="P1057" s="18"/>
      <c r="Q1057" s="18"/>
      <c r="R1057" s="18"/>
      <c r="S1057" s="18"/>
      <c r="T1057" s="18"/>
      <c r="U1057" s="18"/>
      <c r="V1057" s="18"/>
      <c r="W1057" s="18"/>
      <c r="X1057" s="18"/>
      <c r="Y1057" s="18"/>
      <c r="Z1057" s="18">
        <v>70841.940000000017</v>
      </c>
      <c r="AA1057" s="18"/>
      <c r="AB1057" s="14">
        <f t="shared" si="544"/>
        <v>0</v>
      </c>
      <c r="AC1057" s="14">
        <f t="shared" si="545"/>
        <v>0.125</v>
      </c>
      <c r="AD1057" s="14">
        <f t="shared" si="546"/>
        <v>0</v>
      </c>
      <c r="AE1057" s="14">
        <f t="shared" si="547"/>
        <v>0</v>
      </c>
      <c r="AF1057" s="14">
        <f t="shared" si="548"/>
        <v>0</v>
      </c>
      <c r="AG1057" s="14">
        <f t="shared" si="549"/>
        <v>0</v>
      </c>
      <c r="AH1057" s="14">
        <f t="shared" si="550"/>
        <v>0</v>
      </c>
      <c r="AI1057" s="14">
        <f t="shared" si="551"/>
        <v>0</v>
      </c>
      <c r="AJ1057" s="14">
        <f t="shared" si="552"/>
        <v>0</v>
      </c>
      <c r="AK1057" s="14">
        <f t="shared" si="553"/>
        <v>0</v>
      </c>
      <c r="AL1057" s="14">
        <f t="shared" si="554"/>
        <v>0</v>
      </c>
      <c r="AM1057" s="14">
        <f t="shared" si="555"/>
        <v>0</v>
      </c>
      <c r="AN1057" s="14">
        <f t="shared" si="556"/>
        <v>0</v>
      </c>
      <c r="AO1057" s="14">
        <f t="shared" si="557"/>
        <v>0.02</v>
      </c>
      <c r="AP1057" s="14">
        <f t="shared" si="558"/>
        <v>0</v>
      </c>
      <c r="AQ1057" s="43">
        <f t="shared" si="562"/>
        <v>0.14499999999999999</v>
      </c>
      <c r="AR1057" s="27">
        <f t="shared" si="563"/>
        <v>393566.02749999997</v>
      </c>
      <c r="AS1057" s="27">
        <f t="shared" si="564"/>
        <v>0</v>
      </c>
      <c r="AT1057" s="44">
        <f t="shared" ref="AT1057:AT1060" si="566">(SUM(AN1057:AP1057))*(K1057+AR1057)</f>
        <v>70841.884949999992</v>
      </c>
      <c r="AU1057" s="30"/>
      <c r="AV1057" s="30"/>
      <c r="AW1057" s="30">
        <f t="shared" ref="AW1057:AW1060" si="567">K1057*$AU$1</f>
        <v>377823.38639999996</v>
      </c>
      <c r="AX1057" s="36">
        <f t="shared" si="559"/>
        <v>-393566.02749999997</v>
      </c>
      <c r="AY1057" s="36">
        <f t="shared" si="560"/>
        <v>0</v>
      </c>
      <c r="AZ1057" s="36">
        <f t="shared" si="561"/>
        <v>306981.50144999998</v>
      </c>
    </row>
    <row r="1058" spans="1:52" x14ac:dyDescent="0.25">
      <c r="A1058" s="12" t="s">
        <v>837</v>
      </c>
      <c r="B1058" s="12" t="s">
        <v>8</v>
      </c>
      <c r="C1058" s="5" t="s">
        <v>1355</v>
      </c>
      <c r="D1058" s="2" t="s">
        <v>1117</v>
      </c>
      <c r="E1058" s="2" t="s">
        <v>76</v>
      </c>
      <c r="F1058" s="2" t="s">
        <v>16</v>
      </c>
      <c r="G1058" s="2" t="s">
        <v>20</v>
      </c>
      <c r="H1058" s="2" t="s">
        <v>13</v>
      </c>
      <c r="I1058" s="18">
        <v>2076.35</v>
      </c>
      <c r="J1058" s="18">
        <v>364226.73</v>
      </c>
      <c r="K1058" s="18">
        <v>317408.91000000003</v>
      </c>
      <c r="L1058" s="18">
        <v>46817.82</v>
      </c>
      <c r="M1058" s="18"/>
      <c r="N1058" s="18">
        <v>39676.119999999995</v>
      </c>
      <c r="O1058" s="18"/>
      <c r="P1058" s="18"/>
      <c r="Q1058" s="18"/>
      <c r="R1058" s="18"/>
      <c r="S1058" s="18"/>
      <c r="T1058" s="18"/>
      <c r="U1058" s="18"/>
      <c r="V1058" s="18"/>
      <c r="W1058" s="18"/>
      <c r="X1058" s="18"/>
      <c r="Y1058" s="18"/>
      <c r="Z1058" s="18">
        <v>7141.7</v>
      </c>
      <c r="AA1058" s="18"/>
      <c r="AB1058" s="14">
        <f t="shared" si="544"/>
        <v>0</v>
      </c>
      <c r="AC1058" s="14">
        <f t="shared" si="545"/>
        <v>0.125</v>
      </c>
      <c r="AD1058" s="14">
        <f t="shared" si="546"/>
        <v>0</v>
      </c>
      <c r="AE1058" s="14">
        <f t="shared" si="547"/>
        <v>0</v>
      </c>
      <c r="AF1058" s="14">
        <f t="shared" si="548"/>
        <v>0</v>
      </c>
      <c r="AG1058" s="14">
        <f t="shared" si="549"/>
        <v>0</v>
      </c>
      <c r="AH1058" s="14">
        <f t="shared" si="550"/>
        <v>0</v>
      </c>
      <c r="AI1058" s="14">
        <f t="shared" si="551"/>
        <v>0</v>
      </c>
      <c r="AJ1058" s="14">
        <f t="shared" si="552"/>
        <v>0</v>
      </c>
      <c r="AK1058" s="14">
        <f t="shared" si="553"/>
        <v>0</v>
      </c>
      <c r="AL1058" s="14">
        <f t="shared" si="554"/>
        <v>0</v>
      </c>
      <c r="AM1058" s="14">
        <f t="shared" si="555"/>
        <v>0</v>
      </c>
      <c r="AN1058" s="14">
        <f t="shared" si="556"/>
        <v>0</v>
      </c>
      <c r="AO1058" s="14">
        <f t="shared" si="557"/>
        <v>0.02</v>
      </c>
      <c r="AP1058" s="14">
        <f t="shared" si="558"/>
        <v>0</v>
      </c>
      <c r="AQ1058" s="43">
        <f t="shared" si="562"/>
        <v>0.14499999999999999</v>
      </c>
      <c r="AR1058" s="27">
        <f t="shared" si="563"/>
        <v>39676.113750000004</v>
      </c>
      <c r="AS1058" s="27">
        <f t="shared" si="564"/>
        <v>0</v>
      </c>
      <c r="AT1058" s="44">
        <f t="shared" si="566"/>
        <v>7141.7004750000015</v>
      </c>
      <c r="AU1058" s="30"/>
      <c r="AV1058" s="30"/>
      <c r="AW1058" s="30">
        <f t="shared" si="567"/>
        <v>38089.069200000005</v>
      </c>
      <c r="AX1058" s="36">
        <f t="shared" si="559"/>
        <v>-39676.113750000004</v>
      </c>
      <c r="AY1058" s="36">
        <f t="shared" si="560"/>
        <v>0</v>
      </c>
      <c r="AZ1058" s="36">
        <f t="shared" si="561"/>
        <v>30947.368725000004</v>
      </c>
    </row>
    <row r="1059" spans="1:52" x14ac:dyDescent="0.25">
      <c r="A1059" s="12" t="s">
        <v>837</v>
      </c>
      <c r="B1059" s="12" t="s">
        <v>8</v>
      </c>
      <c r="C1059" s="5" t="s">
        <v>1355</v>
      </c>
      <c r="D1059" s="2" t="s">
        <v>1118</v>
      </c>
      <c r="E1059" s="2" t="s">
        <v>76</v>
      </c>
      <c r="F1059" s="2" t="s">
        <v>16</v>
      </c>
      <c r="G1059" s="2" t="s">
        <v>20</v>
      </c>
      <c r="H1059" s="2" t="s">
        <v>13</v>
      </c>
      <c r="I1059" s="18">
        <v>510.62</v>
      </c>
      <c r="J1059" s="18">
        <v>90790.2</v>
      </c>
      <c r="K1059" s="18">
        <v>79120</v>
      </c>
      <c r="L1059" s="18">
        <v>11670.2</v>
      </c>
      <c r="M1059" s="18"/>
      <c r="N1059" s="18">
        <v>9890</v>
      </c>
      <c r="O1059" s="18"/>
      <c r="P1059" s="18"/>
      <c r="Q1059" s="18"/>
      <c r="R1059" s="18"/>
      <c r="S1059" s="18"/>
      <c r="T1059" s="18"/>
      <c r="U1059" s="18"/>
      <c r="V1059" s="18"/>
      <c r="W1059" s="18"/>
      <c r="X1059" s="18"/>
      <c r="Y1059" s="18"/>
      <c r="Z1059" s="18">
        <v>1780.2</v>
      </c>
      <c r="AA1059" s="18"/>
      <c r="AB1059" s="14">
        <f t="shared" si="544"/>
        <v>0</v>
      </c>
      <c r="AC1059" s="14">
        <f t="shared" si="545"/>
        <v>0.125</v>
      </c>
      <c r="AD1059" s="14">
        <f t="shared" si="546"/>
        <v>0</v>
      </c>
      <c r="AE1059" s="14">
        <f t="shared" si="547"/>
        <v>0</v>
      </c>
      <c r="AF1059" s="14">
        <f t="shared" si="548"/>
        <v>0</v>
      </c>
      <c r="AG1059" s="14">
        <f t="shared" si="549"/>
        <v>0</v>
      </c>
      <c r="AH1059" s="14">
        <f t="shared" si="550"/>
        <v>0</v>
      </c>
      <c r="AI1059" s="14">
        <f t="shared" si="551"/>
        <v>0</v>
      </c>
      <c r="AJ1059" s="14">
        <f t="shared" si="552"/>
        <v>0</v>
      </c>
      <c r="AK1059" s="14">
        <f t="shared" si="553"/>
        <v>0</v>
      </c>
      <c r="AL1059" s="14">
        <f t="shared" si="554"/>
        <v>0</v>
      </c>
      <c r="AM1059" s="14">
        <f t="shared" si="555"/>
        <v>0</v>
      </c>
      <c r="AN1059" s="14">
        <f t="shared" si="556"/>
        <v>0</v>
      </c>
      <c r="AO1059" s="14">
        <f t="shared" si="557"/>
        <v>0.02</v>
      </c>
      <c r="AP1059" s="14">
        <f t="shared" si="558"/>
        <v>0</v>
      </c>
      <c r="AQ1059" s="43">
        <f t="shared" si="562"/>
        <v>0.14499999999999999</v>
      </c>
      <c r="AR1059" s="27">
        <f t="shared" si="563"/>
        <v>9890</v>
      </c>
      <c r="AS1059" s="27">
        <f t="shared" si="564"/>
        <v>0</v>
      </c>
      <c r="AT1059" s="44">
        <f t="shared" si="566"/>
        <v>1780.2</v>
      </c>
      <c r="AU1059" s="30"/>
      <c r="AV1059" s="30"/>
      <c r="AW1059" s="30">
        <f t="shared" si="567"/>
        <v>9494.4</v>
      </c>
      <c r="AX1059" s="36">
        <f t="shared" si="559"/>
        <v>-9890</v>
      </c>
      <c r="AY1059" s="36">
        <f t="shared" si="560"/>
        <v>0</v>
      </c>
      <c r="AZ1059" s="36">
        <f t="shared" si="561"/>
        <v>7714.2</v>
      </c>
    </row>
    <row r="1060" spans="1:52" x14ac:dyDescent="0.25">
      <c r="A1060" s="12" t="s">
        <v>837</v>
      </c>
      <c r="B1060" s="12" t="s">
        <v>8</v>
      </c>
      <c r="C1060" s="5" t="s">
        <v>1355</v>
      </c>
      <c r="D1060" s="2" t="s">
        <v>1119</v>
      </c>
      <c r="E1060" s="2" t="s">
        <v>76</v>
      </c>
      <c r="F1060" s="2" t="s">
        <v>16</v>
      </c>
      <c r="G1060" s="2" t="s">
        <v>20</v>
      </c>
      <c r="H1060" s="2" t="s">
        <v>13</v>
      </c>
      <c r="I1060" s="18">
        <v>13471.968000000001</v>
      </c>
      <c r="J1060" s="18">
        <v>2409548.69</v>
      </c>
      <c r="K1060" s="18">
        <v>2099997.79</v>
      </c>
      <c r="L1060" s="18">
        <v>309550.89999999997</v>
      </c>
      <c r="M1060" s="18"/>
      <c r="N1060" s="18">
        <v>261803.74999999997</v>
      </c>
      <c r="O1060" s="18"/>
      <c r="P1060" s="18"/>
      <c r="Q1060" s="18">
        <v>334.07</v>
      </c>
      <c r="R1060" s="18">
        <v>167.03</v>
      </c>
      <c r="S1060" s="18"/>
      <c r="T1060" s="18"/>
      <c r="U1060" s="18"/>
      <c r="V1060" s="18"/>
      <c r="W1060" s="18"/>
      <c r="X1060" s="18"/>
      <c r="Y1060" s="18"/>
      <c r="Z1060" s="18">
        <v>47246.049999999996</v>
      </c>
      <c r="AA1060" s="18"/>
      <c r="AB1060" s="14">
        <f t="shared" si="544"/>
        <v>0</v>
      </c>
      <c r="AC1060" s="14">
        <f t="shared" si="545"/>
        <v>0.125</v>
      </c>
      <c r="AD1060" s="14">
        <f t="shared" si="546"/>
        <v>0</v>
      </c>
      <c r="AE1060" s="14">
        <f t="shared" si="547"/>
        <v>0</v>
      </c>
      <c r="AF1060" s="14">
        <f t="shared" si="548"/>
        <v>2E-3</v>
      </c>
      <c r="AG1060" s="14">
        <f t="shared" si="549"/>
        <v>1E-3</v>
      </c>
      <c r="AH1060" s="14">
        <f t="shared" si="550"/>
        <v>0</v>
      </c>
      <c r="AI1060" s="14">
        <f t="shared" si="551"/>
        <v>0</v>
      </c>
      <c r="AJ1060" s="14">
        <f t="shared" si="552"/>
        <v>0</v>
      </c>
      <c r="AK1060" s="14">
        <f t="shared" si="553"/>
        <v>0</v>
      </c>
      <c r="AL1060" s="14">
        <f t="shared" si="554"/>
        <v>0</v>
      </c>
      <c r="AM1060" s="14">
        <f t="shared" si="555"/>
        <v>0</v>
      </c>
      <c r="AN1060" s="14">
        <f t="shared" si="556"/>
        <v>0</v>
      </c>
      <c r="AO1060" s="14">
        <f t="shared" si="557"/>
        <v>0.02</v>
      </c>
      <c r="AP1060" s="14">
        <f t="shared" si="558"/>
        <v>0</v>
      </c>
      <c r="AQ1060" s="43">
        <f t="shared" si="562"/>
        <v>0.14799999999999999</v>
      </c>
      <c r="AR1060" s="27">
        <f t="shared" si="563"/>
        <v>268799.71711999999</v>
      </c>
      <c r="AS1060" s="27">
        <f t="shared" si="564"/>
        <v>0</v>
      </c>
      <c r="AT1060" s="44">
        <f t="shared" si="566"/>
        <v>47375.950142400005</v>
      </c>
      <c r="AU1060" s="30"/>
      <c r="AV1060" s="30"/>
      <c r="AW1060" s="30">
        <f t="shared" si="567"/>
        <v>251999.73480000001</v>
      </c>
      <c r="AX1060" s="36">
        <f t="shared" si="559"/>
        <v>-268799.71711999999</v>
      </c>
      <c r="AY1060" s="36">
        <f t="shared" si="560"/>
        <v>0</v>
      </c>
      <c r="AZ1060" s="36">
        <f t="shared" si="561"/>
        <v>204623.78465759999</v>
      </c>
    </row>
    <row r="1061" spans="1:52" x14ac:dyDescent="0.25">
      <c r="A1061" s="12" t="s">
        <v>837</v>
      </c>
      <c r="B1061" s="12" t="s">
        <v>8</v>
      </c>
      <c r="C1061" s="5" t="s">
        <v>1355</v>
      </c>
      <c r="D1061" s="2" t="s">
        <v>1120</v>
      </c>
      <c r="E1061" s="2" t="s">
        <v>78</v>
      </c>
      <c r="F1061" s="2" t="s">
        <v>11</v>
      </c>
      <c r="G1061" s="2" t="s">
        <v>12</v>
      </c>
      <c r="H1061" s="2" t="s">
        <v>13</v>
      </c>
      <c r="I1061" s="18">
        <v>2299</v>
      </c>
      <c r="J1061" s="18">
        <v>389487.39</v>
      </c>
      <c r="K1061" s="18">
        <v>374507.1</v>
      </c>
      <c r="L1061" s="18">
        <v>14980.289999999999</v>
      </c>
      <c r="M1061" s="18"/>
      <c r="N1061" s="18"/>
      <c r="O1061" s="18"/>
      <c r="P1061" s="18"/>
      <c r="Q1061" s="18"/>
      <c r="R1061" s="18"/>
      <c r="S1061" s="18">
        <v>14980.289999999999</v>
      </c>
      <c r="T1061" s="18"/>
      <c r="U1061" s="18"/>
      <c r="V1061" s="18"/>
      <c r="W1061" s="18"/>
      <c r="X1061" s="18"/>
      <c r="Y1061" s="18"/>
      <c r="Z1061" s="18"/>
      <c r="AA1061" s="18"/>
      <c r="AB1061" s="14">
        <f t="shared" si="544"/>
        <v>0</v>
      </c>
      <c r="AC1061" s="14">
        <f t="shared" si="545"/>
        <v>0</v>
      </c>
      <c r="AD1061" s="14">
        <f t="shared" si="546"/>
        <v>0</v>
      </c>
      <c r="AE1061" s="14">
        <f t="shared" si="547"/>
        <v>0</v>
      </c>
      <c r="AF1061" s="14">
        <f t="shared" si="548"/>
        <v>0</v>
      </c>
      <c r="AG1061" s="14">
        <f t="shared" si="549"/>
        <v>0</v>
      </c>
      <c r="AH1061" s="14">
        <f t="shared" si="550"/>
        <v>0.04</v>
      </c>
      <c r="AI1061" s="14">
        <f t="shared" si="551"/>
        <v>0</v>
      </c>
      <c r="AJ1061" s="14">
        <f t="shared" si="552"/>
        <v>0</v>
      </c>
      <c r="AK1061" s="14">
        <f t="shared" si="553"/>
        <v>0</v>
      </c>
      <c r="AL1061" s="14">
        <f t="shared" si="554"/>
        <v>0</v>
      </c>
      <c r="AM1061" s="14">
        <f t="shared" si="555"/>
        <v>0</v>
      </c>
      <c r="AN1061" s="14">
        <f t="shared" si="556"/>
        <v>0</v>
      </c>
      <c r="AO1061" s="14">
        <f t="shared" si="557"/>
        <v>0</v>
      </c>
      <c r="AP1061" s="14">
        <f t="shared" si="558"/>
        <v>0</v>
      </c>
      <c r="AQ1061" s="43">
        <f t="shared" si="562"/>
        <v>0.04</v>
      </c>
      <c r="AR1061" s="27">
        <f t="shared" si="563"/>
        <v>0</v>
      </c>
      <c r="AS1061" s="46">
        <f>SUM(AH1061:AM1061)*(K1061+AR1061)</f>
        <v>14980.284</v>
      </c>
      <c r="AT1061" s="27">
        <f t="shared" si="565"/>
        <v>0</v>
      </c>
      <c r="AU1061" s="30">
        <f>K1061*$AU$2</f>
        <v>22470.425999999999</v>
      </c>
      <c r="AV1061" s="30">
        <f>K1061*$AV$2</f>
        <v>22470.425999999999</v>
      </c>
      <c r="AW1061" s="30"/>
      <c r="AX1061" s="36">
        <f t="shared" si="559"/>
        <v>22470.425999999999</v>
      </c>
      <c r="AY1061" s="36">
        <f t="shared" si="560"/>
        <v>7490.1419999999998</v>
      </c>
      <c r="AZ1061" s="36">
        <f t="shared" si="561"/>
        <v>0</v>
      </c>
    </row>
    <row r="1062" spans="1:52" x14ac:dyDescent="0.25">
      <c r="A1062" s="12" t="s">
        <v>837</v>
      </c>
      <c r="B1062" s="12" t="s">
        <v>8</v>
      </c>
      <c r="C1062" s="5" t="s">
        <v>1355</v>
      </c>
      <c r="D1062" s="2" t="s">
        <v>1120</v>
      </c>
      <c r="E1062" s="2" t="s">
        <v>76</v>
      </c>
      <c r="F1062" s="2" t="s">
        <v>16</v>
      </c>
      <c r="G1062" s="2" t="s">
        <v>20</v>
      </c>
      <c r="H1062" s="2" t="s">
        <v>13</v>
      </c>
      <c r="I1062" s="18">
        <v>12868.609999999997</v>
      </c>
      <c r="J1062" s="18">
        <v>2256516.4500000002</v>
      </c>
      <c r="K1062" s="18">
        <v>1966463.1099999996</v>
      </c>
      <c r="L1062" s="18">
        <v>290053.33999999997</v>
      </c>
      <c r="M1062" s="18"/>
      <c r="N1062" s="18">
        <v>245807.91999999998</v>
      </c>
      <c r="O1062" s="18"/>
      <c r="P1062" s="18"/>
      <c r="Q1062" s="18"/>
      <c r="R1062" s="18"/>
      <c r="S1062" s="18"/>
      <c r="T1062" s="18"/>
      <c r="U1062" s="18"/>
      <c r="V1062" s="18"/>
      <c r="W1062" s="18"/>
      <c r="X1062" s="18"/>
      <c r="Y1062" s="18"/>
      <c r="Z1062" s="18">
        <v>44245.420000000006</v>
      </c>
      <c r="AA1062" s="18"/>
      <c r="AB1062" s="14">
        <f t="shared" si="544"/>
        <v>0</v>
      </c>
      <c r="AC1062" s="14">
        <f t="shared" si="545"/>
        <v>0.125</v>
      </c>
      <c r="AD1062" s="14">
        <f t="shared" si="546"/>
        <v>0</v>
      </c>
      <c r="AE1062" s="14">
        <f t="shared" si="547"/>
        <v>0</v>
      </c>
      <c r="AF1062" s="14">
        <f t="shared" si="548"/>
        <v>0</v>
      </c>
      <c r="AG1062" s="14">
        <f t="shared" si="549"/>
        <v>0</v>
      </c>
      <c r="AH1062" s="14">
        <f t="shared" si="550"/>
        <v>0</v>
      </c>
      <c r="AI1062" s="14">
        <f t="shared" si="551"/>
        <v>0</v>
      </c>
      <c r="AJ1062" s="14">
        <f t="shared" si="552"/>
        <v>0</v>
      </c>
      <c r="AK1062" s="14">
        <f t="shared" si="553"/>
        <v>0</v>
      </c>
      <c r="AL1062" s="14">
        <f t="shared" si="554"/>
        <v>0</v>
      </c>
      <c r="AM1062" s="14">
        <f t="shared" si="555"/>
        <v>0</v>
      </c>
      <c r="AN1062" s="14">
        <f t="shared" si="556"/>
        <v>0</v>
      </c>
      <c r="AO1062" s="14">
        <f t="shared" si="557"/>
        <v>0.02</v>
      </c>
      <c r="AP1062" s="14">
        <f t="shared" si="558"/>
        <v>0</v>
      </c>
      <c r="AQ1062" s="43">
        <f t="shared" si="562"/>
        <v>0.14499999999999999</v>
      </c>
      <c r="AR1062" s="27">
        <f t="shared" si="563"/>
        <v>245807.88874999995</v>
      </c>
      <c r="AS1062" s="27">
        <f t="shared" si="564"/>
        <v>0</v>
      </c>
      <c r="AT1062" s="44">
        <f t="shared" ref="AT1062:AT1063" si="568">(SUM(AN1062:AP1062))*(K1062+AR1062)</f>
        <v>44245.419974999997</v>
      </c>
      <c r="AU1062" s="30"/>
      <c r="AV1062" s="30"/>
      <c r="AW1062" s="30">
        <f t="shared" ref="AW1062:AW1063" si="569">K1062*$AU$1</f>
        <v>235975.57319999996</v>
      </c>
      <c r="AX1062" s="36">
        <f t="shared" si="559"/>
        <v>-245807.88874999995</v>
      </c>
      <c r="AY1062" s="36">
        <f t="shared" si="560"/>
        <v>0</v>
      </c>
      <c r="AZ1062" s="36">
        <f t="shared" si="561"/>
        <v>191730.15322499996</v>
      </c>
    </row>
    <row r="1063" spans="1:52" x14ac:dyDescent="0.25">
      <c r="A1063" s="12" t="s">
        <v>837</v>
      </c>
      <c r="B1063" s="12" t="s">
        <v>8</v>
      </c>
      <c r="C1063" s="5" t="s">
        <v>1355</v>
      </c>
      <c r="D1063" s="2" t="s">
        <v>1121</v>
      </c>
      <c r="E1063" s="2" t="s">
        <v>76</v>
      </c>
      <c r="F1063" s="2" t="s">
        <v>16</v>
      </c>
      <c r="G1063" s="2" t="s">
        <v>20</v>
      </c>
      <c r="H1063" s="2" t="s">
        <v>13</v>
      </c>
      <c r="I1063" s="18">
        <v>494.85</v>
      </c>
      <c r="J1063" s="18">
        <v>87986.549999999988</v>
      </c>
      <c r="K1063" s="18">
        <v>76676.73</v>
      </c>
      <c r="L1063" s="18">
        <v>11309.82</v>
      </c>
      <c r="M1063" s="18"/>
      <c r="N1063" s="18">
        <v>9584.59</v>
      </c>
      <c r="O1063" s="18"/>
      <c r="P1063" s="18"/>
      <c r="Q1063" s="18"/>
      <c r="R1063" s="18"/>
      <c r="S1063" s="18"/>
      <c r="T1063" s="18"/>
      <c r="U1063" s="18"/>
      <c r="V1063" s="18"/>
      <c r="W1063" s="18"/>
      <c r="X1063" s="18"/>
      <c r="Y1063" s="18"/>
      <c r="Z1063" s="18">
        <v>1725.23</v>
      </c>
      <c r="AA1063" s="18"/>
      <c r="AB1063" s="14">
        <f t="shared" si="544"/>
        <v>0</v>
      </c>
      <c r="AC1063" s="14">
        <f t="shared" si="545"/>
        <v>0.125</v>
      </c>
      <c r="AD1063" s="14">
        <f t="shared" si="546"/>
        <v>0</v>
      </c>
      <c r="AE1063" s="14">
        <f t="shared" si="547"/>
        <v>0</v>
      </c>
      <c r="AF1063" s="14">
        <f t="shared" si="548"/>
        <v>0</v>
      </c>
      <c r="AG1063" s="14">
        <f t="shared" si="549"/>
        <v>0</v>
      </c>
      <c r="AH1063" s="14">
        <f t="shared" si="550"/>
        <v>0</v>
      </c>
      <c r="AI1063" s="14">
        <f t="shared" si="551"/>
        <v>0</v>
      </c>
      <c r="AJ1063" s="14">
        <f t="shared" si="552"/>
        <v>0</v>
      </c>
      <c r="AK1063" s="14">
        <f t="shared" si="553"/>
        <v>0</v>
      </c>
      <c r="AL1063" s="14">
        <f t="shared" si="554"/>
        <v>0</v>
      </c>
      <c r="AM1063" s="14">
        <f t="shared" si="555"/>
        <v>0</v>
      </c>
      <c r="AN1063" s="14">
        <f t="shared" si="556"/>
        <v>0</v>
      </c>
      <c r="AO1063" s="14">
        <f t="shared" si="557"/>
        <v>0.02</v>
      </c>
      <c r="AP1063" s="14">
        <f t="shared" si="558"/>
        <v>0</v>
      </c>
      <c r="AQ1063" s="43">
        <f t="shared" si="562"/>
        <v>0.14499999999999999</v>
      </c>
      <c r="AR1063" s="27">
        <f t="shared" si="563"/>
        <v>9584.5912499999995</v>
      </c>
      <c r="AS1063" s="27">
        <f t="shared" si="564"/>
        <v>0</v>
      </c>
      <c r="AT1063" s="44">
        <f t="shared" si="568"/>
        <v>1725.2264249999998</v>
      </c>
      <c r="AU1063" s="30"/>
      <c r="AV1063" s="30"/>
      <c r="AW1063" s="30">
        <f t="shared" si="569"/>
        <v>9201.2075999999997</v>
      </c>
      <c r="AX1063" s="36">
        <f t="shared" si="559"/>
        <v>-9584.5912499999995</v>
      </c>
      <c r="AY1063" s="36">
        <f t="shared" si="560"/>
        <v>0</v>
      </c>
      <c r="AZ1063" s="36">
        <f t="shared" si="561"/>
        <v>7475.9811749999999</v>
      </c>
    </row>
    <row r="1064" spans="1:52" x14ac:dyDescent="0.25">
      <c r="A1064" s="12" t="s">
        <v>837</v>
      </c>
      <c r="B1064" s="12" t="s">
        <v>8</v>
      </c>
      <c r="C1064" s="5" t="s">
        <v>1355</v>
      </c>
      <c r="D1064" s="2" t="s">
        <v>1122</v>
      </c>
      <c r="E1064" s="2" t="s">
        <v>78</v>
      </c>
      <c r="F1064" s="2" t="s">
        <v>11</v>
      </c>
      <c r="G1064" s="2" t="s">
        <v>12</v>
      </c>
      <c r="H1064" s="2" t="s">
        <v>13</v>
      </c>
      <c r="I1064" s="18">
        <v>461.5</v>
      </c>
      <c r="J1064" s="18">
        <v>78185.48000000001</v>
      </c>
      <c r="K1064" s="18">
        <v>75178.350000000006</v>
      </c>
      <c r="L1064" s="18">
        <v>3007.13</v>
      </c>
      <c r="M1064" s="18"/>
      <c r="N1064" s="18"/>
      <c r="O1064" s="18"/>
      <c r="P1064" s="18"/>
      <c r="Q1064" s="18"/>
      <c r="R1064" s="18"/>
      <c r="S1064" s="18">
        <v>3007.13</v>
      </c>
      <c r="T1064" s="18"/>
      <c r="U1064" s="18"/>
      <c r="V1064" s="18"/>
      <c r="W1064" s="18"/>
      <c r="X1064" s="18"/>
      <c r="Y1064" s="18"/>
      <c r="Z1064" s="18"/>
      <c r="AA1064" s="18"/>
      <c r="AB1064" s="14">
        <f t="shared" si="544"/>
        <v>0</v>
      </c>
      <c r="AC1064" s="14">
        <f t="shared" si="545"/>
        <v>0</v>
      </c>
      <c r="AD1064" s="14">
        <f t="shared" si="546"/>
        <v>0</v>
      </c>
      <c r="AE1064" s="14">
        <f t="shared" si="547"/>
        <v>0</v>
      </c>
      <c r="AF1064" s="14">
        <f t="shared" si="548"/>
        <v>0</v>
      </c>
      <c r="AG1064" s="14">
        <f t="shared" si="549"/>
        <v>0</v>
      </c>
      <c r="AH1064" s="14">
        <f t="shared" si="550"/>
        <v>0.04</v>
      </c>
      <c r="AI1064" s="14">
        <f t="shared" si="551"/>
        <v>0</v>
      </c>
      <c r="AJ1064" s="14">
        <f t="shared" si="552"/>
        <v>0</v>
      </c>
      <c r="AK1064" s="14">
        <f t="shared" si="553"/>
        <v>0</v>
      </c>
      <c r="AL1064" s="14">
        <f t="shared" si="554"/>
        <v>0</v>
      </c>
      <c r="AM1064" s="14">
        <f t="shared" si="555"/>
        <v>0</v>
      </c>
      <c r="AN1064" s="14">
        <f t="shared" si="556"/>
        <v>0</v>
      </c>
      <c r="AO1064" s="14">
        <f t="shared" si="557"/>
        <v>0</v>
      </c>
      <c r="AP1064" s="14">
        <f t="shared" si="558"/>
        <v>0</v>
      </c>
      <c r="AQ1064" s="43">
        <f t="shared" si="562"/>
        <v>0.04</v>
      </c>
      <c r="AR1064" s="27">
        <f t="shared" si="563"/>
        <v>0</v>
      </c>
      <c r="AS1064" s="46">
        <f>SUM(AH1064:AM1064)*(K1064+AR1064)</f>
        <v>3007.1340000000005</v>
      </c>
      <c r="AT1064" s="27">
        <f t="shared" si="565"/>
        <v>0</v>
      </c>
      <c r="AU1064" s="30">
        <f>K1064*$AU$2</f>
        <v>4510.701</v>
      </c>
      <c r="AV1064" s="30">
        <f>K1064*$AV$2</f>
        <v>4510.701</v>
      </c>
      <c r="AW1064" s="30"/>
      <c r="AX1064" s="36">
        <f t="shared" si="559"/>
        <v>4510.701</v>
      </c>
      <c r="AY1064" s="36">
        <f t="shared" si="560"/>
        <v>1503.5669999999996</v>
      </c>
      <c r="AZ1064" s="36">
        <f t="shared" si="561"/>
        <v>0</v>
      </c>
    </row>
    <row r="1065" spans="1:52" x14ac:dyDescent="0.25">
      <c r="A1065" s="12" t="s">
        <v>837</v>
      </c>
      <c r="B1065" s="12" t="s">
        <v>8</v>
      </c>
      <c r="C1065" s="5" t="s">
        <v>1355</v>
      </c>
      <c r="D1065" s="2" t="s">
        <v>1122</v>
      </c>
      <c r="E1065" s="2" t="s">
        <v>76</v>
      </c>
      <c r="F1065" s="2" t="s">
        <v>16</v>
      </c>
      <c r="G1065" s="2" t="s">
        <v>20</v>
      </c>
      <c r="H1065" s="2" t="s">
        <v>13</v>
      </c>
      <c r="I1065" s="18">
        <v>20929.610000000004</v>
      </c>
      <c r="J1065" s="18">
        <v>3692324.1199999992</v>
      </c>
      <c r="K1065" s="18">
        <v>3217711.6100000003</v>
      </c>
      <c r="L1065" s="18">
        <v>474612.51</v>
      </c>
      <c r="M1065" s="18"/>
      <c r="N1065" s="18">
        <v>402213.99000000005</v>
      </c>
      <c r="O1065" s="18"/>
      <c r="P1065" s="18"/>
      <c r="Q1065" s="18"/>
      <c r="R1065" s="18"/>
      <c r="S1065" s="18"/>
      <c r="T1065" s="18"/>
      <c r="U1065" s="18"/>
      <c r="V1065" s="18"/>
      <c r="W1065" s="18"/>
      <c r="X1065" s="18"/>
      <c r="Y1065" s="18"/>
      <c r="Z1065" s="18">
        <v>72398.519999999975</v>
      </c>
      <c r="AA1065" s="18"/>
      <c r="AB1065" s="14">
        <f t="shared" si="544"/>
        <v>0</v>
      </c>
      <c r="AC1065" s="14">
        <f t="shared" si="545"/>
        <v>0.125</v>
      </c>
      <c r="AD1065" s="14">
        <f t="shared" si="546"/>
        <v>0</v>
      </c>
      <c r="AE1065" s="14">
        <f t="shared" si="547"/>
        <v>0</v>
      </c>
      <c r="AF1065" s="14">
        <f t="shared" si="548"/>
        <v>0</v>
      </c>
      <c r="AG1065" s="14">
        <f t="shared" si="549"/>
        <v>0</v>
      </c>
      <c r="AH1065" s="14">
        <f t="shared" si="550"/>
        <v>0</v>
      </c>
      <c r="AI1065" s="14">
        <f t="shared" si="551"/>
        <v>0</v>
      </c>
      <c r="AJ1065" s="14">
        <f t="shared" si="552"/>
        <v>0</v>
      </c>
      <c r="AK1065" s="14">
        <f t="shared" si="553"/>
        <v>0</v>
      </c>
      <c r="AL1065" s="14">
        <f t="shared" si="554"/>
        <v>0</v>
      </c>
      <c r="AM1065" s="14">
        <f t="shared" si="555"/>
        <v>0</v>
      </c>
      <c r="AN1065" s="14">
        <f t="shared" si="556"/>
        <v>0</v>
      </c>
      <c r="AO1065" s="14">
        <f t="shared" si="557"/>
        <v>0.02</v>
      </c>
      <c r="AP1065" s="14">
        <f t="shared" si="558"/>
        <v>0</v>
      </c>
      <c r="AQ1065" s="43">
        <f t="shared" si="562"/>
        <v>0.14499999999999999</v>
      </c>
      <c r="AR1065" s="27">
        <f t="shared" si="563"/>
        <v>402213.95125000004</v>
      </c>
      <c r="AS1065" s="27">
        <f t="shared" si="564"/>
        <v>0</v>
      </c>
      <c r="AT1065" s="44">
        <f t="shared" ref="AT1065:AT1093" si="570">(SUM(AN1065:AP1065))*(K1065+AR1065)</f>
        <v>72398.511225000009</v>
      </c>
      <c r="AU1065" s="30"/>
      <c r="AV1065" s="30"/>
      <c r="AW1065" s="30">
        <f t="shared" ref="AW1065:AW1093" si="571">K1065*$AU$1</f>
        <v>386125.39320000005</v>
      </c>
      <c r="AX1065" s="36">
        <f t="shared" si="559"/>
        <v>-402213.95125000004</v>
      </c>
      <c r="AY1065" s="36">
        <f t="shared" si="560"/>
        <v>0</v>
      </c>
      <c r="AZ1065" s="36">
        <f t="shared" si="561"/>
        <v>313726.88197500003</v>
      </c>
    </row>
    <row r="1066" spans="1:52" x14ac:dyDescent="0.25">
      <c r="A1066" s="12" t="s">
        <v>837</v>
      </c>
      <c r="B1066" s="12" t="s">
        <v>8</v>
      </c>
      <c r="C1066" s="5" t="s">
        <v>1355</v>
      </c>
      <c r="D1066" s="2" t="s">
        <v>1123</v>
      </c>
      <c r="E1066" s="2" t="s">
        <v>76</v>
      </c>
      <c r="F1066" s="2" t="s">
        <v>16</v>
      </c>
      <c r="G1066" s="2" t="s">
        <v>20</v>
      </c>
      <c r="H1066" s="2" t="s">
        <v>13</v>
      </c>
      <c r="I1066" s="18">
        <v>3938.1200000000003</v>
      </c>
      <c r="J1066" s="18">
        <v>695713.37000000011</v>
      </c>
      <c r="K1066" s="18">
        <v>606286.17000000004</v>
      </c>
      <c r="L1066" s="18">
        <v>89427.199999999997</v>
      </c>
      <c r="M1066" s="18"/>
      <c r="N1066" s="18">
        <v>75785.76999999999</v>
      </c>
      <c r="O1066" s="18"/>
      <c r="P1066" s="18"/>
      <c r="Q1066" s="18"/>
      <c r="R1066" s="18"/>
      <c r="S1066" s="18"/>
      <c r="T1066" s="18"/>
      <c r="U1066" s="18"/>
      <c r="V1066" s="18"/>
      <c r="W1066" s="18"/>
      <c r="X1066" s="18"/>
      <c r="Y1066" s="18"/>
      <c r="Z1066" s="18">
        <v>13641.429999999998</v>
      </c>
      <c r="AA1066" s="18"/>
      <c r="AB1066" s="14">
        <f t="shared" si="544"/>
        <v>0</v>
      </c>
      <c r="AC1066" s="14">
        <f t="shared" si="545"/>
        <v>0.125</v>
      </c>
      <c r="AD1066" s="14">
        <f t="shared" si="546"/>
        <v>0</v>
      </c>
      <c r="AE1066" s="14">
        <f t="shared" si="547"/>
        <v>0</v>
      </c>
      <c r="AF1066" s="14">
        <f t="shared" si="548"/>
        <v>0</v>
      </c>
      <c r="AG1066" s="14">
        <f t="shared" si="549"/>
        <v>0</v>
      </c>
      <c r="AH1066" s="14">
        <f t="shared" si="550"/>
        <v>0</v>
      </c>
      <c r="AI1066" s="14">
        <f t="shared" si="551"/>
        <v>0</v>
      </c>
      <c r="AJ1066" s="14">
        <f t="shared" si="552"/>
        <v>0</v>
      </c>
      <c r="AK1066" s="14">
        <f t="shared" si="553"/>
        <v>0</v>
      </c>
      <c r="AL1066" s="14">
        <f t="shared" si="554"/>
        <v>0</v>
      </c>
      <c r="AM1066" s="14">
        <f t="shared" si="555"/>
        <v>0</v>
      </c>
      <c r="AN1066" s="14">
        <f t="shared" si="556"/>
        <v>0</v>
      </c>
      <c r="AO1066" s="14">
        <f t="shared" si="557"/>
        <v>0.02</v>
      </c>
      <c r="AP1066" s="14">
        <f t="shared" si="558"/>
        <v>0</v>
      </c>
      <c r="AQ1066" s="43">
        <f t="shared" si="562"/>
        <v>0.14499999999999999</v>
      </c>
      <c r="AR1066" s="27">
        <f t="shared" si="563"/>
        <v>75785.771250000005</v>
      </c>
      <c r="AS1066" s="27">
        <f t="shared" si="564"/>
        <v>0</v>
      </c>
      <c r="AT1066" s="44">
        <f t="shared" si="570"/>
        <v>13641.438825000001</v>
      </c>
      <c r="AU1066" s="30"/>
      <c r="AV1066" s="30"/>
      <c r="AW1066" s="30">
        <f t="shared" si="571"/>
        <v>72754.340400000001</v>
      </c>
      <c r="AX1066" s="36">
        <f t="shared" si="559"/>
        <v>-75785.771250000005</v>
      </c>
      <c r="AY1066" s="36">
        <f t="shared" si="560"/>
        <v>0</v>
      </c>
      <c r="AZ1066" s="36">
        <f t="shared" si="561"/>
        <v>59112.901574999996</v>
      </c>
    </row>
    <row r="1067" spans="1:52" x14ac:dyDescent="0.25">
      <c r="A1067" s="12" t="s">
        <v>837</v>
      </c>
      <c r="B1067" s="12" t="s">
        <v>8</v>
      </c>
      <c r="C1067" s="5" t="s">
        <v>1355</v>
      </c>
      <c r="D1067" s="2" t="s">
        <v>1124</v>
      </c>
      <c r="E1067" s="2" t="s">
        <v>76</v>
      </c>
      <c r="F1067" s="2" t="s">
        <v>16</v>
      </c>
      <c r="G1067" s="2" t="s">
        <v>20</v>
      </c>
      <c r="H1067" s="2" t="s">
        <v>13</v>
      </c>
      <c r="I1067" s="18">
        <v>10547.23</v>
      </c>
      <c r="J1067" s="18">
        <v>1849786.9999999998</v>
      </c>
      <c r="K1067" s="18">
        <v>1612014.8000000003</v>
      </c>
      <c r="L1067" s="18">
        <v>237772.19999999998</v>
      </c>
      <c r="M1067" s="18"/>
      <c r="N1067" s="18">
        <v>201501.86000000002</v>
      </c>
      <c r="O1067" s="18"/>
      <c r="P1067" s="18"/>
      <c r="Q1067" s="18"/>
      <c r="R1067" s="18"/>
      <c r="S1067" s="18"/>
      <c r="T1067" s="18"/>
      <c r="U1067" s="18"/>
      <c r="V1067" s="18"/>
      <c r="W1067" s="18"/>
      <c r="X1067" s="18"/>
      <c r="Y1067" s="18"/>
      <c r="Z1067" s="18">
        <v>36270.340000000004</v>
      </c>
      <c r="AA1067" s="18"/>
      <c r="AB1067" s="14">
        <f t="shared" si="544"/>
        <v>0</v>
      </c>
      <c r="AC1067" s="14">
        <f t="shared" si="545"/>
        <v>0.125</v>
      </c>
      <c r="AD1067" s="14">
        <f t="shared" si="546"/>
        <v>0</v>
      </c>
      <c r="AE1067" s="14">
        <f t="shared" si="547"/>
        <v>0</v>
      </c>
      <c r="AF1067" s="14">
        <f t="shared" si="548"/>
        <v>0</v>
      </c>
      <c r="AG1067" s="14">
        <f t="shared" si="549"/>
        <v>0</v>
      </c>
      <c r="AH1067" s="14">
        <f t="shared" si="550"/>
        <v>0</v>
      </c>
      <c r="AI1067" s="14">
        <f t="shared" si="551"/>
        <v>0</v>
      </c>
      <c r="AJ1067" s="14">
        <f t="shared" si="552"/>
        <v>0</v>
      </c>
      <c r="AK1067" s="14">
        <f t="shared" si="553"/>
        <v>0</v>
      </c>
      <c r="AL1067" s="14">
        <f t="shared" si="554"/>
        <v>0</v>
      </c>
      <c r="AM1067" s="14">
        <f t="shared" si="555"/>
        <v>0</v>
      </c>
      <c r="AN1067" s="14">
        <f t="shared" si="556"/>
        <v>0</v>
      </c>
      <c r="AO1067" s="14">
        <f t="shared" si="557"/>
        <v>0.02</v>
      </c>
      <c r="AP1067" s="14">
        <f t="shared" si="558"/>
        <v>0</v>
      </c>
      <c r="AQ1067" s="43">
        <f t="shared" si="562"/>
        <v>0.14499999999999999</v>
      </c>
      <c r="AR1067" s="27">
        <f t="shared" si="563"/>
        <v>201501.85000000003</v>
      </c>
      <c r="AS1067" s="27">
        <f t="shared" si="564"/>
        <v>0</v>
      </c>
      <c r="AT1067" s="44">
        <f t="shared" si="570"/>
        <v>36270.333000000006</v>
      </c>
      <c r="AU1067" s="30"/>
      <c r="AV1067" s="30"/>
      <c r="AW1067" s="30">
        <f t="shared" si="571"/>
        <v>193441.77600000001</v>
      </c>
      <c r="AX1067" s="36">
        <f t="shared" si="559"/>
        <v>-201501.85000000003</v>
      </c>
      <c r="AY1067" s="36">
        <f t="shared" si="560"/>
        <v>0</v>
      </c>
      <c r="AZ1067" s="36">
        <f t="shared" si="561"/>
        <v>157171.443</v>
      </c>
    </row>
    <row r="1068" spans="1:52" x14ac:dyDescent="0.25">
      <c r="A1068" s="12" t="s">
        <v>837</v>
      </c>
      <c r="B1068" s="12" t="s">
        <v>8</v>
      </c>
      <c r="C1068" s="5" t="s">
        <v>1355</v>
      </c>
      <c r="D1068" s="2" t="s">
        <v>1125</v>
      </c>
      <c r="E1068" s="2" t="s">
        <v>76</v>
      </c>
      <c r="F1068" s="2" t="s">
        <v>16</v>
      </c>
      <c r="G1068" s="2" t="s">
        <v>20</v>
      </c>
      <c r="H1068" s="2" t="s">
        <v>13</v>
      </c>
      <c r="I1068" s="18">
        <v>9241.1299999999974</v>
      </c>
      <c r="J1068" s="18">
        <v>1626288.1400000001</v>
      </c>
      <c r="K1068" s="18">
        <v>1417244.56</v>
      </c>
      <c r="L1068" s="18">
        <v>209043.58000000002</v>
      </c>
      <c r="M1068" s="18"/>
      <c r="N1068" s="18">
        <v>177155.58000000002</v>
      </c>
      <c r="O1068" s="18"/>
      <c r="P1068" s="18"/>
      <c r="Q1068" s="18"/>
      <c r="R1068" s="18"/>
      <c r="S1068" s="18"/>
      <c r="T1068" s="18"/>
      <c r="U1068" s="18"/>
      <c r="V1068" s="18"/>
      <c r="W1068" s="18"/>
      <c r="X1068" s="18"/>
      <c r="Y1068" s="18"/>
      <c r="Z1068" s="18">
        <v>31888.000000000004</v>
      </c>
      <c r="AA1068" s="18"/>
      <c r="AB1068" s="14">
        <f t="shared" si="544"/>
        <v>0</v>
      </c>
      <c r="AC1068" s="14">
        <f t="shared" si="545"/>
        <v>0.125</v>
      </c>
      <c r="AD1068" s="14">
        <f t="shared" si="546"/>
        <v>0</v>
      </c>
      <c r="AE1068" s="14">
        <f t="shared" si="547"/>
        <v>0</v>
      </c>
      <c r="AF1068" s="14">
        <f t="shared" si="548"/>
        <v>0</v>
      </c>
      <c r="AG1068" s="14">
        <f t="shared" si="549"/>
        <v>0</v>
      </c>
      <c r="AH1068" s="14">
        <f t="shared" si="550"/>
        <v>0</v>
      </c>
      <c r="AI1068" s="14">
        <f t="shared" si="551"/>
        <v>0</v>
      </c>
      <c r="AJ1068" s="14">
        <f t="shared" si="552"/>
        <v>0</v>
      </c>
      <c r="AK1068" s="14">
        <f t="shared" si="553"/>
        <v>0</v>
      </c>
      <c r="AL1068" s="14">
        <f t="shared" si="554"/>
        <v>0</v>
      </c>
      <c r="AM1068" s="14">
        <f t="shared" si="555"/>
        <v>0</v>
      </c>
      <c r="AN1068" s="14">
        <f t="shared" si="556"/>
        <v>0</v>
      </c>
      <c r="AO1068" s="14">
        <f t="shared" si="557"/>
        <v>0.02</v>
      </c>
      <c r="AP1068" s="14">
        <f t="shared" si="558"/>
        <v>0</v>
      </c>
      <c r="AQ1068" s="43">
        <f t="shared" si="562"/>
        <v>0.14499999999999999</v>
      </c>
      <c r="AR1068" s="27">
        <f t="shared" si="563"/>
        <v>177155.57</v>
      </c>
      <c r="AS1068" s="27">
        <f t="shared" si="564"/>
        <v>0</v>
      </c>
      <c r="AT1068" s="44">
        <f t="shared" si="570"/>
        <v>31888.002600000003</v>
      </c>
      <c r="AU1068" s="30"/>
      <c r="AV1068" s="30"/>
      <c r="AW1068" s="30">
        <f t="shared" si="571"/>
        <v>170069.34719999999</v>
      </c>
      <c r="AX1068" s="36">
        <f t="shared" si="559"/>
        <v>-177155.57</v>
      </c>
      <c r="AY1068" s="36">
        <f t="shared" si="560"/>
        <v>0</v>
      </c>
      <c r="AZ1068" s="36">
        <f t="shared" si="561"/>
        <v>138181.34459999998</v>
      </c>
    </row>
    <row r="1069" spans="1:52" x14ac:dyDescent="0.25">
      <c r="A1069" s="12" t="s">
        <v>837</v>
      </c>
      <c r="B1069" s="12" t="s">
        <v>8</v>
      </c>
      <c r="C1069" s="5" t="s">
        <v>1355</v>
      </c>
      <c r="D1069" s="2" t="s">
        <v>1126</v>
      </c>
      <c r="E1069" s="2" t="s">
        <v>76</v>
      </c>
      <c r="F1069" s="2" t="s">
        <v>16</v>
      </c>
      <c r="G1069" s="2" t="s">
        <v>20</v>
      </c>
      <c r="H1069" s="2" t="s">
        <v>13</v>
      </c>
      <c r="I1069" s="18">
        <v>8284.66</v>
      </c>
      <c r="J1069" s="18">
        <v>1469838.13</v>
      </c>
      <c r="K1069" s="18">
        <v>1280904.6599999999</v>
      </c>
      <c r="L1069" s="18">
        <v>188933.47</v>
      </c>
      <c r="M1069" s="18"/>
      <c r="N1069" s="18">
        <v>160113.1</v>
      </c>
      <c r="O1069" s="18"/>
      <c r="P1069" s="18"/>
      <c r="Q1069" s="18"/>
      <c r="R1069" s="18"/>
      <c r="S1069" s="18"/>
      <c r="T1069" s="18"/>
      <c r="U1069" s="18"/>
      <c r="V1069" s="18"/>
      <c r="W1069" s="18"/>
      <c r="X1069" s="18"/>
      <c r="Y1069" s="18"/>
      <c r="Z1069" s="18">
        <v>28820.37000000001</v>
      </c>
      <c r="AA1069" s="18"/>
      <c r="AB1069" s="14">
        <f t="shared" si="544"/>
        <v>0</v>
      </c>
      <c r="AC1069" s="14">
        <f t="shared" si="545"/>
        <v>0.125</v>
      </c>
      <c r="AD1069" s="14">
        <f t="shared" si="546"/>
        <v>0</v>
      </c>
      <c r="AE1069" s="14">
        <f t="shared" si="547"/>
        <v>0</v>
      </c>
      <c r="AF1069" s="14">
        <f t="shared" si="548"/>
        <v>0</v>
      </c>
      <c r="AG1069" s="14">
        <f t="shared" si="549"/>
        <v>0</v>
      </c>
      <c r="AH1069" s="14">
        <f t="shared" si="550"/>
        <v>0</v>
      </c>
      <c r="AI1069" s="14">
        <f t="shared" si="551"/>
        <v>0</v>
      </c>
      <c r="AJ1069" s="14">
        <f t="shared" si="552"/>
        <v>0</v>
      </c>
      <c r="AK1069" s="14">
        <f t="shared" si="553"/>
        <v>0</v>
      </c>
      <c r="AL1069" s="14">
        <f t="shared" si="554"/>
        <v>0</v>
      </c>
      <c r="AM1069" s="14">
        <f t="shared" si="555"/>
        <v>0</v>
      </c>
      <c r="AN1069" s="14">
        <f t="shared" si="556"/>
        <v>0</v>
      </c>
      <c r="AO1069" s="14">
        <f t="shared" si="557"/>
        <v>0.02</v>
      </c>
      <c r="AP1069" s="14">
        <f t="shared" si="558"/>
        <v>0</v>
      </c>
      <c r="AQ1069" s="43">
        <f t="shared" si="562"/>
        <v>0.14499999999999999</v>
      </c>
      <c r="AR1069" s="27">
        <f t="shared" si="563"/>
        <v>160113.08249999999</v>
      </c>
      <c r="AS1069" s="27">
        <f t="shared" si="564"/>
        <v>0</v>
      </c>
      <c r="AT1069" s="44">
        <f t="shared" si="570"/>
        <v>28820.35485</v>
      </c>
      <c r="AU1069" s="30"/>
      <c r="AV1069" s="30"/>
      <c r="AW1069" s="30">
        <f t="shared" si="571"/>
        <v>153708.55919999999</v>
      </c>
      <c r="AX1069" s="36">
        <f t="shared" si="559"/>
        <v>-160113.08249999999</v>
      </c>
      <c r="AY1069" s="36">
        <f t="shared" si="560"/>
        <v>0</v>
      </c>
      <c r="AZ1069" s="36">
        <f t="shared" si="561"/>
        <v>124888.20434999999</v>
      </c>
    </row>
    <row r="1070" spans="1:52" x14ac:dyDescent="0.25">
      <c r="A1070" s="12" t="s">
        <v>837</v>
      </c>
      <c r="B1070" s="12" t="s">
        <v>8</v>
      </c>
      <c r="C1070" s="5" t="s">
        <v>1355</v>
      </c>
      <c r="D1070" s="2" t="s">
        <v>1127</v>
      </c>
      <c r="E1070" s="2" t="s">
        <v>76</v>
      </c>
      <c r="F1070" s="2" t="s">
        <v>16</v>
      </c>
      <c r="G1070" s="2" t="s">
        <v>20</v>
      </c>
      <c r="H1070" s="2" t="s">
        <v>13</v>
      </c>
      <c r="I1070" s="18">
        <v>511.65</v>
      </c>
      <c r="J1070" s="18">
        <v>92089.510000000009</v>
      </c>
      <c r="K1070" s="18">
        <v>80252.3</v>
      </c>
      <c r="L1070" s="18">
        <v>11837.21</v>
      </c>
      <c r="M1070" s="18"/>
      <c r="N1070" s="18">
        <v>10031.539999999999</v>
      </c>
      <c r="O1070" s="18"/>
      <c r="P1070" s="18"/>
      <c r="Q1070" s="18"/>
      <c r="R1070" s="18"/>
      <c r="S1070" s="18"/>
      <c r="T1070" s="18"/>
      <c r="U1070" s="18"/>
      <c r="V1070" s="18"/>
      <c r="W1070" s="18"/>
      <c r="X1070" s="18"/>
      <c r="Y1070" s="18"/>
      <c r="Z1070" s="18">
        <v>1805.6699999999998</v>
      </c>
      <c r="AA1070" s="18"/>
      <c r="AB1070" s="14">
        <f t="shared" si="544"/>
        <v>0</v>
      </c>
      <c r="AC1070" s="14">
        <f t="shared" si="545"/>
        <v>0.125</v>
      </c>
      <c r="AD1070" s="14">
        <f t="shared" si="546"/>
        <v>0</v>
      </c>
      <c r="AE1070" s="14">
        <f t="shared" si="547"/>
        <v>0</v>
      </c>
      <c r="AF1070" s="14">
        <f t="shared" si="548"/>
        <v>0</v>
      </c>
      <c r="AG1070" s="14">
        <f t="shared" si="549"/>
        <v>0</v>
      </c>
      <c r="AH1070" s="14">
        <f t="shared" si="550"/>
        <v>0</v>
      </c>
      <c r="AI1070" s="14">
        <f t="shared" si="551"/>
        <v>0</v>
      </c>
      <c r="AJ1070" s="14">
        <f t="shared" si="552"/>
        <v>0</v>
      </c>
      <c r="AK1070" s="14">
        <f t="shared" si="553"/>
        <v>0</v>
      </c>
      <c r="AL1070" s="14">
        <f t="shared" si="554"/>
        <v>0</v>
      </c>
      <c r="AM1070" s="14">
        <f t="shared" si="555"/>
        <v>0</v>
      </c>
      <c r="AN1070" s="14">
        <f t="shared" si="556"/>
        <v>0</v>
      </c>
      <c r="AO1070" s="14">
        <f t="shared" si="557"/>
        <v>0.02</v>
      </c>
      <c r="AP1070" s="14">
        <f t="shared" si="558"/>
        <v>0</v>
      </c>
      <c r="AQ1070" s="43">
        <f t="shared" si="562"/>
        <v>0.14499999999999999</v>
      </c>
      <c r="AR1070" s="27">
        <f t="shared" si="563"/>
        <v>10031.5375</v>
      </c>
      <c r="AS1070" s="27">
        <f t="shared" si="564"/>
        <v>0</v>
      </c>
      <c r="AT1070" s="44">
        <f t="shared" si="570"/>
        <v>1805.6767500000003</v>
      </c>
      <c r="AU1070" s="30"/>
      <c r="AV1070" s="30"/>
      <c r="AW1070" s="30">
        <f t="shared" si="571"/>
        <v>9630.2759999999998</v>
      </c>
      <c r="AX1070" s="36">
        <f t="shared" si="559"/>
        <v>-10031.5375</v>
      </c>
      <c r="AY1070" s="36">
        <f t="shared" si="560"/>
        <v>0</v>
      </c>
      <c r="AZ1070" s="36">
        <f t="shared" si="561"/>
        <v>7824.5992499999993</v>
      </c>
    </row>
    <row r="1071" spans="1:52" x14ac:dyDescent="0.25">
      <c r="A1071" s="12" t="s">
        <v>837</v>
      </c>
      <c r="B1071" s="12" t="s">
        <v>8</v>
      </c>
      <c r="C1071" s="5" t="s">
        <v>1355</v>
      </c>
      <c r="D1071" s="2" t="s">
        <v>1128</v>
      </c>
      <c r="E1071" s="2" t="s">
        <v>76</v>
      </c>
      <c r="F1071" s="2" t="s">
        <v>16</v>
      </c>
      <c r="G1071" s="2" t="s">
        <v>20</v>
      </c>
      <c r="H1071" s="2" t="s">
        <v>13</v>
      </c>
      <c r="I1071" s="18">
        <v>21095.589999999997</v>
      </c>
      <c r="J1071" s="18">
        <v>3751290.8399999989</v>
      </c>
      <c r="K1071" s="18">
        <v>3269624.7800000003</v>
      </c>
      <c r="L1071" s="18">
        <v>481666.06</v>
      </c>
      <c r="M1071" s="18"/>
      <c r="N1071" s="18">
        <v>406589.56</v>
      </c>
      <c r="O1071" s="18"/>
      <c r="P1071" s="18"/>
      <c r="Q1071" s="18">
        <v>1014.5100000000001</v>
      </c>
      <c r="R1071" s="18">
        <v>507.26000000000005</v>
      </c>
      <c r="S1071" s="18"/>
      <c r="T1071" s="18"/>
      <c r="U1071" s="18"/>
      <c r="V1071" s="18"/>
      <c r="W1071" s="18"/>
      <c r="X1071" s="18"/>
      <c r="Y1071" s="18"/>
      <c r="Z1071" s="18">
        <v>73554.729999999981</v>
      </c>
      <c r="AA1071" s="18"/>
      <c r="AB1071" s="14">
        <f t="shared" si="544"/>
        <v>0</v>
      </c>
      <c r="AC1071" s="14">
        <f t="shared" si="545"/>
        <v>0.125</v>
      </c>
      <c r="AD1071" s="14">
        <f t="shared" si="546"/>
        <v>0</v>
      </c>
      <c r="AE1071" s="14">
        <f t="shared" si="547"/>
        <v>0</v>
      </c>
      <c r="AF1071" s="14">
        <f t="shared" si="548"/>
        <v>2E-3</v>
      </c>
      <c r="AG1071" s="14">
        <f t="shared" si="549"/>
        <v>1E-3</v>
      </c>
      <c r="AH1071" s="14">
        <f t="shared" si="550"/>
        <v>0</v>
      </c>
      <c r="AI1071" s="14">
        <f t="shared" si="551"/>
        <v>0</v>
      </c>
      <c r="AJ1071" s="14">
        <f t="shared" si="552"/>
        <v>0</v>
      </c>
      <c r="AK1071" s="14">
        <f t="shared" si="553"/>
        <v>0</v>
      </c>
      <c r="AL1071" s="14">
        <f t="shared" si="554"/>
        <v>0</v>
      </c>
      <c r="AM1071" s="14">
        <f t="shared" si="555"/>
        <v>0</v>
      </c>
      <c r="AN1071" s="14">
        <f t="shared" si="556"/>
        <v>0</v>
      </c>
      <c r="AO1071" s="14">
        <f t="shared" si="557"/>
        <v>0.02</v>
      </c>
      <c r="AP1071" s="14">
        <f t="shared" si="558"/>
        <v>0</v>
      </c>
      <c r="AQ1071" s="43">
        <f t="shared" si="562"/>
        <v>0.14799999999999999</v>
      </c>
      <c r="AR1071" s="27">
        <f t="shared" si="563"/>
        <v>418511.97184000007</v>
      </c>
      <c r="AS1071" s="27">
        <f t="shared" si="564"/>
        <v>0</v>
      </c>
      <c r="AT1071" s="44">
        <f t="shared" si="570"/>
        <v>73762.735036800019</v>
      </c>
      <c r="AU1071" s="30"/>
      <c r="AV1071" s="30"/>
      <c r="AW1071" s="30">
        <f t="shared" si="571"/>
        <v>392354.97360000003</v>
      </c>
      <c r="AX1071" s="36">
        <f t="shared" si="559"/>
        <v>-418511.97184000007</v>
      </c>
      <c r="AY1071" s="36">
        <f t="shared" si="560"/>
        <v>0</v>
      </c>
      <c r="AZ1071" s="36">
        <f t="shared" si="561"/>
        <v>318592.23856319999</v>
      </c>
    </row>
    <row r="1072" spans="1:52" x14ac:dyDescent="0.25">
      <c r="A1072" s="12" t="s">
        <v>837</v>
      </c>
      <c r="B1072" s="12" t="s">
        <v>8</v>
      </c>
      <c r="C1072" s="5" t="s">
        <v>1355</v>
      </c>
      <c r="D1072" s="2" t="s">
        <v>1129</v>
      </c>
      <c r="E1072" s="2" t="s">
        <v>76</v>
      </c>
      <c r="F1072" s="2" t="s">
        <v>16</v>
      </c>
      <c r="G1072" s="2" t="s">
        <v>20</v>
      </c>
      <c r="H1072" s="2" t="s">
        <v>13</v>
      </c>
      <c r="I1072" s="18">
        <v>3815.82</v>
      </c>
      <c r="J1072" s="18">
        <v>676383.7300000001</v>
      </c>
      <c r="K1072" s="18">
        <v>589441.15</v>
      </c>
      <c r="L1072" s="18">
        <v>86942.58</v>
      </c>
      <c r="M1072" s="18"/>
      <c r="N1072" s="18">
        <v>73680.14</v>
      </c>
      <c r="O1072" s="18"/>
      <c r="P1072" s="18"/>
      <c r="Q1072" s="18"/>
      <c r="R1072" s="18"/>
      <c r="S1072" s="18"/>
      <c r="T1072" s="18"/>
      <c r="U1072" s="18"/>
      <c r="V1072" s="18"/>
      <c r="W1072" s="18"/>
      <c r="X1072" s="18"/>
      <c r="Y1072" s="18"/>
      <c r="Z1072" s="18">
        <v>13262.44</v>
      </c>
      <c r="AA1072" s="18"/>
      <c r="AB1072" s="14">
        <f t="shared" si="544"/>
        <v>0</v>
      </c>
      <c r="AC1072" s="14">
        <f t="shared" si="545"/>
        <v>0.125</v>
      </c>
      <c r="AD1072" s="14">
        <f t="shared" si="546"/>
        <v>0</v>
      </c>
      <c r="AE1072" s="14">
        <f t="shared" si="547"/>
        <v>0</v>
      </c>
      <c r="AF1072" s="14">
        <f t="shared" si="548"/>
        <v>0</v>
      </c>
      <c r="AG1072" s="14">
        <f t="shared" si="549"/>
        <v>0</v>
      </c>
      <c r="AH1072" s="14">
        <f t="shared" si="550"/>
        <v>0</v>
      </c>
      <c r="AI1072" s="14">
        <f t="shared" si="551"/>
        <v>0</v>
      </c>
      <c r="AJ1072" s="14">
        <f t="shared" si="552"/>
        <v>0</v>
      </c>
      <c r="AK1072" s="14">
        <f t="shared" si="553"/>
        <v>0</v>
      </c>
      <c r="AL1072" s="14">
        <f t="shared" si="554"/>
        <v>0</v>
      </c>
      <c r="AM1072" s="14">
        <f t="shared" si="555"/>
        <v>0</v>
      </c>
      <c r="AN1072" s="14">
        <f t="shared" si="556"/>
        <v>0</v>
      </c>
      <c r="AO1072" s="14">
        <f t="shared" si="557"/>
        <v>0.02</v>
      </c>
      <c r="AP1072" s="14">
        <f t="shared" si="558"/>
        <v>0</v>
      </c>
      <c r="AQ1072" s="43">
        <f t="shared" si="562"/>
        <v>0.14499999999999999</v>
      </c>
      <c r="AR1072" s="27">
        <f t="shared" si="563"/>
        <v>73680.143750000003</v>
      </c>
      <c r="AS1072" s="27">
        <f t="shared" si="564"/>
        <v>0</v>
      </c>
      <c r="AT1072" s="44">
        <f t="shared" si="570"/>
        <v>13262.425875000001</v>
      </c>
      <c r="AU1072" s="30"/>
      <c r="AV1072" s="30"/>
      <c r="AW1072" s="30">
        <f t="shared" si="571"/>
        <v>70732.937999999995</v>
      </c>
      <c r="AX1072" s="36">
        <f t="shared" si="559"/>
        <v>-73680.143750000003</v>
      </c>
      <c r="AY1072" s="36">
        <f t="shared" si="560"/>
        <v>0</v>
      </c>
      <c r="AZ1072" s="36">
        <f t="shared" si="561"/>
        <v>57470.512124999994</v>
      </c>
    </row>
    <row r="1073" spans="1:52" x14ac:dyDescent="0.25">
      <c r="A1073" s="12" t="s">
        <v>837</v>
      </c>
      <c r="B1073" s="12" t="s">
        <v>8</v>
      </c>
      <c r="C1073" s="5" t="s">
        <v>1355</v>
      </c>
      <c r="D1073" s="2" t="s">
        <v>1130</v>
      </c>
      <c r="E1073" s="2" t="s">
        <v>76</v>
      </c>
      <c r="F1073" s="2" t="s">
        <v>16</v>
      </c>
      <c r="G1073" s="2" t="s">
        <v>20</v>
      </c>
      <c r="H1073" s="2" t="s">
        <v>13</v>
      </c>
      <c r="I1073" s="18">
        <v>1820.06</v>
      </c>
      <c r="J1073" s="18">
        <v>321175.67</v>
      </c>
      <c r="K1073" s="18">
        <v>279891.64</v>
      </c>
      <c r="L1073" s="18">
        <v>41284.03</v>
      </c>
      <c r="M1073" s="18"/>
      <c r="N1073" s="18">
        <v>34986.46</v>
      </c>
      <c r="O1073" s="18"/>
      <c r="P1073" s="18"/>
      <c r="Q1073" s="18"/>
      <c r="R1073" s="18"/>
      <c r="S1073" s="18"/>
      <c r="T1073" s="18"/>
      <c r="U1073" s="18"/>
      <c r="V1073" s="18"/>
      <c r="W1073" s="18"/>
      <c r="X1073" s="18"/>
      <c r="Y1073" s="18"/>
      <c r="Z1073" s="18">
        <v>6297.57</v>
      </c>
      <c r="AA1073" s="18"/>
      <c r="AB1073" s="14">
        <f t="shared" si="544"/>
        <v>0</v>
      </c>
      <c r="AC1073" s="14">
        <f t="shared" si="545"/>
        <v>0.125</v>
      </c>
      <c r="AD1073" s="14">
        <f t="shared" si="546"/>
        <v>0</v>
      </c>
      <c r="AE1073" s="14">
        <f t="shared" si="547"/>
        <v>0</v>
      </c>
      <c r="AF1073" s="14">
        <f t="shared" si="548"/>
        <v>0</v>
      </c>
      <c r="AG1073" s="14">
        <f t="shared" si="549"/>
        <v>0</v>
      </c>
      <c r="AH1073" s="14">
        <f t="shared" si="550"/>
        <v>0</v>
      </c>
      <c r="AI1073" s="14">
        <f t="shared" si="551"/>
        <v>0</v>
      </c>
      <c r="AJ1073" s="14">
        <f t="shared" si="552"/>
        <v>0</v>
      </c>
      <c r="AK1073" s="14">
        <f t="shared" si="553"/>
        <v>0</v>
      </c>
      <c r="AL1073" s="14">
        <f t="shared" si="554"/>
        <v>0</v>
      </c>
      <c r="AM1073" s="14">
        <f t="shared" si="555"/>
        <v>0</v>
      </c>
      <c r="AN1073" s="14">
        <f t="shared" si="556"/>
        <v>0</v>
      </c>
      <c r="AO1073" s="14">
        <f t="shared" si="557"/>
        <v>0.02</v>
      </c>
      <c r="AP1073" s="14">
        <f t="shared" si="558"/>
        <v>0</v>
      </c>
      <c r="AQ1073" s="43">
        <f t="shared" si="562"/>
        <v>0.14499999999999999</v>
      </c>
      <c r="AR1073" s="27">
        <f t="shared" si="563"/>
        <v>34986.455000000002</v>
      </c>
      <c r="AS1073" s="27">
        <f t="shared" si="564"/>
        <v>0</v>
      </c>
      <c r="AT1073" s="44">
        <f t="shared" si="570"/>
        <v>6297.5619000000006</v>
      </c>
      <c r="AU1073" s="30"/>
      <c r="AV1073" s="30"/>
      <c r="AW1073" s="30">
        <f t="shared" si="571"/>
        <v>33586.996800000001</v>
      </c>
      <c r="AX1073" s="36">
        <f t="shared" si="559"/>
        <v>-34986.455000000002</v>
      </c>
      <c r="AY1073" s="36">
        <f t="shared" si="560"/>
        <v>0</v>
      </c>
      <c r="AZ1073" s="36">
        <f t="shared" si="561"/>
        <v>27289.4349</v>
      </c>
    </row>
    <row r="1074" spans="1:52" x14ac:dyDescent="0.25">
      <c r="A1074" s="12" t="s">
        <v>837</v>
      </c>
      <c r="B1074" s="12" t="s">
        <v>8</v>
      </c>
      <c r="C1074" s="5" t="s">
        <v>1355</v>
      </c>
      <c r="D1074" s="2" t="s">
        <v>1131</v>
      </c>
      <c r="E1074" s="2" t="s">
        <v>76</v>
      </c>
      <c r="F1074" s="2" t="s">
        <v>16</v>
      </c>
      <c r="G1074" s="2" t="s">
        <v>20</v>
      </c>
      <c r="H1074" s="2" t="s">
        <v>13</v>
      </c>
      <c r="I1074" s="18">
        <v>966.92000000000007</v>
      </c>
      <c r="J1074" s="18">
        <v>167540.65</v>
      </c>
      <c r="K1074" s="18">
        <v>146004.91999999998</v>
      </c>
      <c r="L1074" s="18">
        <v>21535.730000000003</v>
      </c>
      <c r="M1074" s="18"/>
      <c r="N1074" s="18">
        <v>18250.620000000003</v>
      </c>
      <c r="O1074" s="18"/>
      <c r="P1074" s="18"/>
      <c r="Q1074" s="18"/>
      <c r="R1074" s="18"/>
      <c r="S1074" s="18"/>
      <c r="T1074" s="18"/>
      <c r="U1074" s="18"/>
      <c r="V1074" s="18"/>
      <c r="W1074" s="18"/>
      <c r="X1074" s="18"/>
      <c r="Y1074" s="18"/>
      <c r="Z1074" s="18">
        <v>3285.1099999999997</v>
      </c>
      <c r="AA1074" s="18"/>
      <c r="AB1074" s="14">
        <f t="shared" si="544"/>
        <v>0</v>
      </c>
      <c r="AC1074" s="14">
        <f t="shared" si="545"/>
        <v>0.125</v>
      </c>
      <c r="AD1074" s="14">
        <f t="shared" si="546"/>
        <v>0</v>
      </c>
      <c r="AE1074" s="14">
        <f t="shared" si="547"/>
        <v>0</v>
      </c>
      <c r="AF1074" s="14">
        <f t="shared" si="548"/>
        <v>0</v>
      </c>
      <c r="AG1074" s="14">
        <f t="shared" si="549"/>
        <v>0</v>
      </c>
      <c r="AH1074" s="14">
        <f t="shared" si="550"/>
        <v>0</v>
      </c>
      <c r="AI1074" s="14">
        <f t="shared" si="551"/>
        <v>0</v>
      </c>
      <c r="AJ1074" s="14">
        <f t="shared" si="552"/>
        <v>0</v>
      </c>
      <c r="AK1074" s="14">
        <f t="shared" si="553"/>
        <v>0</v>
      </c>
      <c r="AL1074" s="14">
        <f t="shared" si="554"/>
        <v>0</v>
      </c>
      <c r="AM1074" s="14">
        <f t="shared" si="555"/>
        <v>0</v>
      </c>
      <c r="AN1074" s="14">
        <f t="shared" si="556"/>
        <v>0</v>
      </c>
      <c r="AO1074" s="14">
        <f t="shared" si="557"/>
        <v>0.02</v>
      </c>
      <c r="AP1074" s="14">
        <f t="shared" si="558"/>
        <v>0</v>
      </c>
      <c r="AQ1074" s="43">
        <f t="shared" si="562"/>
        <v>0.14499999999999999</v>
      </c>
      <c r="AR1074" s="27">
        <f t="shared" si="563"/>
        <v>18250.614999999998</v>
      </c>
      <c r="AS1074" s="27">
        <f t="shared" si="564"/>
        <v>0</v>
      </c>
      <c r="AT1074" s="44">
        <f t="shared" si="570"/>
        <v>3285.1106999999997</v>
      </c>
      <c r="AU1074" s="30"/>
      <c r="AV1074" s="30"/>
      <c r="AW1074" s="30">
        <f t="shared" si="571"/>
        <v>17520.590399999997</v>
      </c>
      <c r="AX1074" s="36">
        <f t="shared" si="559"/>
        <v>-18250.614999999998</v>
      </c>
      <c r="AY1074" s="36">
        <f t="shared" si="560"/>
        <v>0</v>
      </c>
      <c r="AZ1074" s="36">
        <f t="shared" si="561"/>
        <v>14235.479699999998</v>
      </c>
    </row>
    <row r="1075" spans="1:52" x14ac:dyDescent="0.25">
      <c r="A1075" s="12" t="s">
        <v>837</v>
      </c>
      <c r="B1075" s="12" t="s">
        <v>8</v>
      </c>
      <c r="C1075" s="5" t="s">
        <v>1355</v>
      </c>
      <c r="D1075" s="2" t="s">
        <v>1132</v>
      </c>
      <c r="E1075" s="2" t="s">
        <v>76</v>
      </c>
      <c r="F1075" s="2" t="s">
        <v>16</v>
      </c>
      <c r="G1075" s="2" t="s">
        <v>20</v>
      </c>
      <c r="H1075" s="2" t="s">
        <v>13</v>
      </c>
      <c r="I1075" s="18">
        <v>482.5</v>
      </c>
      <c r="J1075" s="18">
        <v>83603.98</v>
      </c>
      <c r="K1075" s="18">
        <v>72857.5</v>
      </c>
      <c r="L1075" s="18">
        <v>10746.48</v>
      </c>
      <c r="M1075" s="18"/>
      <c r="N1075" s="18">
        <v>9107.19</v>
      </c>
      <c r="O1075" s="18"/>
      <c r="P1075" s="18"/>
      <c r="Q1075" s="18"/>
      <c r="R1075" s="18"/>
      <c r="S1075" s="18"/>
      <c r="T1075" s="18"/>
      <c r="U1075" s="18"/>
      <c r="V1075" s="18"/>
      <c r="W1075" s="18"/>
      <c r="X1075" s="18"/>
      <c r="Y1075" s="18"/>
      <c r="Z1075" s="18">
        <v>1639.29</v>
      </c>
      <c r="AA1075" s="18"/>
      <c r="AB1075" s="14">
        <f t="shared" si="544"/>
        <v>0</v>
      </c>
      <c r="AC1075" s="14">
        <f t="shared" si="545"/>
        <v>0.125</v>
      </c>
      <c r="AD1075" s="14">
        <f t="shared" si="546"/>
        <v>0</v>
      </c>
      <c r="AE1075" s="14">
        <f t="shared" si="547"/>
        <v>0</v>
      </c>
      <c r="AF1075" s="14">
        <f t="shared" si="548"/>
        <v>0</v>
      </c>
      <c r="AG1075" s="14">
        <f t="shared" si="549"/>
        <v>0</v>
      </c>
      <c r="AH1075" s="14">
        <f t="shared" si="550"/>
        <v>0</v>
      </c>
      <c r="AI1075" s="14">
        <f t="shared" si="551"/>
        <v>0</v>
      </c>
      <c r="AJ1075" s="14">
        <f t="shared" si="552"/>
        <v>0</v>
      </c>
      <c r="AK1075" s="14">
        <f t="shared" si="553"/>
        <v>0</v>
      </c>
      <c r="AL1075" s="14">
        <f t="shared" si="554"/>
        <v>0</v>
      </c>
      <c r="AM1075" s="14">
        <f t="shared" si="555"/>
        <v>0</v>
      </c>
      <c r="AN1075" s="14">
        <f t="shared" si="556"/>
        <v>0</v>
      </c>
      <c r="AO1075" s="14">
        <f t="shared" si="557"/>
        <v>0.02</v>
      </c>
      <c r="AP1075" s="14">
        <f t="shared" si="558"/>
        <v>0</v>
      </c>
      <c r="AQ1075" s="43">
        <f t="shared" si="562"/>
        <v>0.14499999999999999</v>
      </c>
      <c r="AR1075" s="27">
        <f t="shared" si="563"/>
        <v>9107.1875</v>
      </c>
      <c r="AS1075" s="27">
        <f t="shared" si="564"/>
        <v>0</v>
      </c>
      <c r="AT1075" s="44">
        <f t="shared" si="570"/>
        <v>1639.29375</v>
      </c>
      <c r="AU1075" s="30"/>
      <c r="AV1075" s="30"/>
      <c r="AW1075" s="30">
        <f t="shared" si="571"/>
        <v>8742.9</v>
      </c>
      <c r="AX1075" s="36">
        <f t="shared" si="559"/>
        <v>-9107.1875</v>
      </c>
      <c r="AY1075" s="36">
        <f t="shared" si="560"/>
        <v>0</v>
      </c>
      <c r="AZ1075" s="36">
        <f t="shared" si="561"/>
        <v>7103.6062499999998</v>
      </c>
    </row>
    <row r="1076" spans="1:52" x14ac:dyDescent="0.25">
      <c r="A1076" s="12" t="s">
        <v>837</v>
      </c>
      <c r="B1076" s="12" t="s">
        <v>8</v>
      </c>
      <c r="C1076" s="5" t="s">
        <v>1355</v>
      </c>
      <c r="D1076" s="2" t="s">
        <v>1133</v>
      </c>
      <c r="E1076" s="2" t="s">
        <v>76</v>
      </c>
      <c r="F1076" s="2" t="s">
        <v>16</v>
      </c>
      <c r="G1076" s="2" t="s">
        <v>20</v>
      </c>
      <c r="H1076" s="2" t="s">
        <v>13</v>
      </c>
      <c r="I1076" s="18">
        <v>318.77</v>
      </c>
      <c r="J1076" s="18">
        <v>55234.069999999992</v>
      </c>
      <c r="K1076" s="18">
        <v>48134.27</v>
      </c>
      <c r="L1076" s="18">
        <v>7099.7999999999993</v>
      </c>
      <c r="M1076" s="18"/>
      <c r="N1076" s="18">
        <v>6016.78</v>
      </c>
      <c r="O1076" s="18"/>
      <c r="P1076" s="18"/>
      <c r="Q1076" s="18"/>
      <c r="R1076" s="18"/>
      <c r="S1076" s="18"/>
      <c r="T1076" s="18"/>
      <c r="U1076" s="18"/>
      <c r="V1076" s="18"/>
      <c r="W1076" s="18"/>
      <c r="X1076" s="18"/>
      <c r="Y1076" s="18"/>
      <c r="Z1076" s="18">
        <v>1083.02</v>
      </c>
      <c r="AA1076" s="18"/>
      <c r="AB1076" s="14">
        <f t="shared" si="544"/>
        <v>0</v>
      </c>
      <c r="AC1076" s="14">
        <f t="shared" si="545"/>
        <v>0.125</v>
      </c>
      <c r="AD1076" s="14">
        <f t="shared" si="546"/>
        <v>0</v>
      </c>
      <c r="AE1076" s="14">
        <f t="shared" si="547"/>
        <v>0</v>
      </c>
      <c r="AF1076" s="14">
        <f t="shared" si="548"/>
        <v>0</v>
      </c>
      <c r="AG1076" s="14">
        <f t="shared" si="549"/>
        <v>0</v>
      </c>
      <c r="AH1076" s="14">
        <f t="shared" si="550"/>
        <v>0</v>
      </c>
      <c r="AI1076" s="14">
        <f t="shared" si="551"/>
        <v>0</v>
      </c>
      <c r="AJ1076" s="14">
        <f t="shared" si="552"/>
        <v>0</v>
      </c>
      <c r="AK1076" s="14">
        <f t="shared" si="553"/>
        <v>0</v>
      </c>
      <c r="AL1076" s="14">
        <f t="shared" si="554"/>
        <v>0</v>
      </c>
      <c r="AM1076" s="14">
        <f t="shared" si="555"/>
        <v>0</v>
      </c>
      <c r="AN1076" s="14">
        <f t="shared" si="556"/>
        <v>0</v>
      </c>
      <c r="AO1076" s="14">
        <f t="shared" si="557"/>
        <v>0.02</v>
      </c>
      <c r="AP1076" s="14">
        <f t="shared" si="558"/>
        <v>0</v>
      </c>
      <c r="AQ1076" s="43">
        <f t="shared" si="562"/>
        <v>0.14499999999999999</v>
      </c>
      <c r="AR1076" s="27">
        <f t="shared" si="563"/>
        <v>6016.7837499999996</v>
      </c>
      <c r="AS1076" s="27">
        <f t="shared" si="564"/>
        <v>0</v>
      </c>
      <c r="AT1076" s="44">
        <f t="shared" si="570"/>
        <v>1083.0210750000001</v>
      </c>
      <c r="AU1076" s="30"/>
      <c r="AV1076" s="30"/>
      <c r="AW1076" s="30">
        <f t="shared" si="571"/>
        <v>5776.1123999999991</v>
      </c>
      <c r="AX1076" s="36">
        <f t="shared" si="559"/>
        <v>-6016.7837499999996</v>
      </c>
      <c r="AY1076" s="36">
        <f t="shared" si="560"/>
        <v>0</v>
      </c>
      <c r="AZ1076" s="36">
        <f t="shared" si="561"/>
        <v>4693.0913249999994</v>
      </c>
    </row>
    <row r="1077" spans="1:52" x14ac:dyDescent="0.25">
      <c r="A1077" s="12" t="s">
        <v>837</v>
      </c>
      <c r="B1077" s="12" t="s">
        <v>8</v>
      </c>
      <c r="C1077" s="5" t="s">
        <v>1355</v>
      </c>
      <c r="D1077" s="2" t="s">
        <v>1134</v>
      </c>
      <c r="E1077" s="2" t="s">
        <v>76</v>
      </c>
      <c r="F1077" s="2" t="s">
        <v>16</v>
      </c>
      <c r="G1077" s="2" t="s">
        <v>20</v>
      </c>
      <c r="H1077" s="2" t="s">
        <v>13</v>
      </c>
      <c r="I1077" s="18">
        <v>1585.3</v>
      </c>
      <c r="J1077" s="18">
        <v>278970.68</v>
      </c>
      <c r="K1077" s="18">
        <v>243111.71</v>
      </c>
      <c r="L1077" s="18">
        <v>35858.97</v>
      </c>
      <c r="M1077" s="18"/>
      <c r="N1077" s="18">
        <v>30388.959999999999</v>
      </c>
      <c r="O1077" s="18"/>
      <c r="P1077" s="18"/>
      <c r="Q1077" s="18"/>
      <c r="R1077" s="18"/>
      <c r="S1077" s="18"/>
      <c r="T1077" s="18"/>
      <c r="U1077" s="18"/>
      <c r="V1077" s="18"/>
      <c r="W1077" s="18"/>
      <c r="X1077" s="18"/>
      <c r="Y1077" s="18"/>
      <c r="Z1077" s="18">
        <v>5470.01</v>
      </c>
      <c r="AA1077" s="18"/>
      <c r="AB1077" s="14">
        <f t="shared" si="544"/>
        <v>0</v>
      </c>
      <c r="AC1077" s="14">
        <f t="shared" si="545"/>
        <v>0.125</v>
      </c>
      <c r="AD1077" s="14">
        <f t="shared" si="546"/>
        <v>0</v>
      </c>
      <c r="AE1077" s="14">
        <f t="shared" si="547"/>
        <v>0</v>
      </c>
      <c r="AF1077" s="14">
        <f t="shared" si="548"/>
        <v>0</v>
      </c>
      <c r="AG1077" s="14">
        <f t="shared" si="549"/>
        <v>0</v>
      </c>
      <c r="AH1077" s="14">
        <f t="shared" si="550"/>
        <v>0</v>
      </c>
      <c r="AI1077" s="14">
        <f t="shared" si="551"/>
        <v>0</v>
      </c>
      <c r="AJ1077" s="14">
        <f t="shared" si="552"/>
        <v>0</v>
      </c>
      <c r="AK1077" s="14">
        <f t="shared" si="553"/>
        <v>0</v>
      </c>
      <c r="AL1077" s="14">
        <f t="shared" si="554"/>
        <v>0</v>
      </c>
      <c r="AM1077" s="14">
        <f t="shared" si="555"/>
        <v>0</v>
      </c>
      <c r="AN1077" s="14">
        <f t="shared" si="556"/>
        <v>0</v>
      </c>
      <c r="AO1077" s="14">
        <f t="shared" si="557"/>
        <v>0.02</v>
      </c>
      <c r="AP1077" s="14">
        <f t="shared" si="558"/>
        <v>0</v>
      </c>
      <c r="AQ1077" s="43">
        <f t="shared" si="562"/>
        <v>0.14499999999999999</v>
      </c>
      <c r="AR1077" s="27">
        <f t="shared" si="563"/>
        <v>30388.963749999999</v>
      </c>
      <c r="AS1077" s="27">
        <f t="shared" si="564"/>
        <v>0</v>
      </c>
      <c r="AT1077" s="44">
        <f t="shared" si="570"/>
        <v>5470.0134750000007</v>
      </c>
      <c r="AU1077" s="30"/>
      <c r="AV1077" s="30"/>
      <c r="AW1077" s="30">
        <f t="shared" si="571"/>
        <v>29173.405199999997</v>
      </c>
      <c r="AX1077" s="36">
        <f t="shared" si="559"/>
        <v>-30388.963749999999</v>
      </c>
      <c r="AY1077" s="36">
        <f t="shared" si="560"/>
        <v>0</v>
      </c>
      <c r="AZ1077" s="36">
        <f t="shared" si="561"/>
        <v>23703.391724999998</v>
      </c>
    </row>
    <row r="1078" spans="1:52" x14ac:dyDescent="0.25">
      <c r="A1078" s="12" t="s">
        <v>837</v>
      </c>
      <c r="B1078" s="12" t="s">
        <v>8</v>
      </c>
      <c r="C1078" s="5" t="s">
        <v>1355</v>
      </c>
      <c r="D1078" s="2" t="s">
        <v>1135</v>
      </c>
      <c r="E1078" s="2" t="s">
        <v>76</v>
      </c>
      <c r="F1078" s="2" t="s">
        <v>16</v>
      </c>
      <c r="G1078" s="2" t="s">
        <v>20</v>
      </c>
      <c r="H1078" s="2" t="s">
        <v>13</v>
      </c>
      <c r="I1078" s="18">
        <v>4712.38</v>
      </c>
      <c r="J1078" s="18">
        <v>827888.71000000008</v>
      </c>
      <c r="K1078" s="18">
        <v>721471.63000000012</v>
      </c>
      <c r="L1078" s="18">
        <v>106417.08</v>
      </c>
      <c r="M1078" s="18"/>
      <c r="N1078" s="18">
        <v>90183.95</v>
      </c>
      <c r="O1078" s="18"/>
      <c r="P1078" s="18"/>
      <c r="Q1078" s="18"/>
      <c r="R1078" s="18"/>
      <c r="S1078" s="18"/>
      <c r="T1078" s="18"/>
      <c r="U1078" s="18"/>
      <c r="V1078" s="18"/>
      <c r="W1078" s="18"/>
      <c r="X1078" s="18"/>
      <c r="Y1078" s="18"/>
      <c r="Z1078" s="18">
        <v>16233.13</v>
      </c>
      <c r="AA1078" s="18"/>
      <c r="AB1078" s="14">
        <f t="shared" si="544"/>
        <v>0</v>
      </c>
      <c r="AC1078" s="14">
        <f t="shared" si="545"/>
        <v>0.125</v>
      </c>
      <c r="AD1078" s="14">
        <f t="shared" si="546"/>
        <v>0</v>
      </c>
      <c r="AE1078" s="14">
        <f t="shared" si="547"/>
        <v>0</v>
      </c>
      <c r="AF1078" s="14">
        <f t="shared" si="548"/>
        <v>0</v>
      </c>
      <c r="AG1078" s="14">
        <f t="shared" si="549"/>
        <v>0</v>
      </c>
      <c r="AH1078" s="14">
        <f t="shared" si="550"/>
        <v>0</v>
      </c>
      <c r="AI1078" s="14">
        <f t="shared" si="551"/>
        <v>0</v>
      </c>
      <c r="AJ1078" s="14">
        <f t="shared" si="552"/>
        <v>0</v>
      </c>
      <c r="AK1078" s="14">
        <f t="shared" si="553"/>
        <v>0</v>
      </c>
      <c r="AL1078" s="14">
        <f t="shared" si="554"/>
        <v>0</v>
      </c>
      <c r="AM1078" s="14">
        <f t="shared" si="555"/>
        <v>0</v>
      </c>
      <c r="AN1078" s="14">
        <f t="shared" si="556"/>
        <v>0</v>
      </c>
      <c r="AO1078" s="14">
        <f t="shared" si="557"/>
        <v>0.02</v>
      </c>
      <c r="AP1078" s="14">
        <f t="shared" si="558"/>
        <v>0</v>
      </c>
      <c r="AQ1078" s="43">
        <f t="shared" si="562"/>
        <v>0.14499999999999999</v>
      </c>
      <c r="AR1078" s="27">
        <f t="shared" si="563"/>
        <v>90183.953750000015</v>
      </c>
      <c r="AS1078" s="27">
        <f t="shared" si="564"/>
        <v>0</v>
      </c>
      <c r="AT1078" s="44">
        <f t="shared" si="570"/>
        <v>16233.111675000002</v>
      </c>
      <c r="AU1078" s="30"/>
      <c r="AV1078" s="30"/>
      <c r="AW1078" s="30">
        <f t="shared" si="571"/>
        <v>86576.595600000015</v>
      </c>
      <c r="AX1078" s="36">
        <f t="shared" si="559"/>
        <v>-90183.953750000015</v>
      </c>
      <c r="AY1078" s="36">
        <f t="shared" si="560"/>
        <v>0</v>
      </c>
      <c r="AZ1078" s="36">
        <f t="shared" si="561"/>
        <v>70343.483925000008</v>
      </c>
    </row>
    <row r="1079" spans="1:52" x14ac:dyDescent="0.25">
      <c r="A1079" s="12" t="s">
        <v>837</v>
      </c>
      <c r="B1079" s="12" t="s">
        <v>8</v>
      </c>
      <c r="C1079" s="12"/>
      <c r="D1079" s="2" t="s">
        <v>1136</v>
      </c>
      <c r="E1079" s="2" t="s">
        <v>591</v>
      </c>
      <c r="F1079" s="2" t="s">
        <v>16</v>
      </c>
      <c r="G1079" s="2" t="s">
        <v>20</v>
      </c>
      <c r="H1079" s="2" t="s">
        <v>13</v>
      </c>
      <c r="I1079" s="18">
        <v>10</v>
      </c>
      <c r="J1079" s="18">
        <v>27540</v>
      </c>
      <c r="K1079" s="18">
        <v>24000</v>
      </c>
      <c r="L1079" s="18">
        <v>3540</v>
      </c>
      <c r="M1079" s="18"/>
      <c r="N1079" s="18">
        <v>3000</v>
      </c>
      <c r="O1079" s="18"/>
      <c r="P1079" s="18"/>
      <c r="Q1079" s="18"/>
      <c r="R1079" s="18"/>
      <c r="S1079" s="18"/>
      <c r="T1079" s="18"/>
      <c r="U1079" s="18"/>
      <c r="V1079" s="18"/>
      <c r="W1079" s="18"/>
      <c r="X1079" s="18"/>
      <c r="Y1079" s="18"/>
      <c r="Z1079" s="18">
        <v>540</v>
      </c>
      <c r="AA1079" s="18"/>
      <c r="AB1079" s="14">
        <f t="shared" si="544"/>
        <v>0</v>
      </c>
      <c r="AC1079" s="14">
        <f t="shared" si="545"/>
        <v>0.125</v>
      </c>
      <c r="AD1079" s="14">
        <f t="shared" si="546"/>
        <v>0</v>
      </c>
      <c r="AE1079" s="14">
        <f t="shared" si="547"/>
        <v>0</v>
      </c>
      <c r="AF1079" s="14">
        <f t="shared" si="548"/>
        <v>0</v>
      </c>
      <c r="AG1079" s="14">
        <f t="shared" si="549"/>
        <v>0</v>
      </c>
      <c r="AH1079" s="14">
        <f t="shared" si="550"/>
        <v>0</v>
      </c>
      <c r="AI1079" s="14">
        <f t="shared" si="551"/>
        <v>0</v>
      </c>
      <c r="AJ1079" s="14">
        <f t="shared" si="552"/>
        <v>0</v>
      </c>
      <c r="AK1079" s="14">
        <f t="shared" si="553"/>
        <v>0</v>
      </c>
      <c r="AL1079" s="14">
        <f t="shared" si="554"/>
        <v>0</v>
      </c>
      <c r="AM1079" s="14">
        <f t="shared" si="555"/>
        <v>0</v>
      </c>
      <c r="AN1079" s="14">
        <f t="shared" si="556"/>
        <v>0</v>
      </c>
      <c r="AO1079" s="14">
        <f t="shared" si="557"/>
        <v>0.02</v>
      </c>
      <c r="AP1079" s="14">
        <f t="shared" si="558"/>
        <v>0</v>
      </c>
      <c r="AQ1079" s="43">
        <f t="shared" si="562"/>
        <v>0.14499999999999999</v>
      </c>
      <c r="AR1079" s="27">
        <f t="shared" si="563"/>
        <v>3000</v>
      </c>
      <c r="AS1079" s="27">
        <f t="shared" si="564"/>
        <v>0</v>
      </c>
      <c r="AT1079" s="44">
        <f t="shared" si="570"/>
        <v>540</v>
      </c>
      <c r="AU1079" s="30"/>
      <c r="AV1079" s="30"/>
      <c r="AW1079" s="30">
        <f t="shared" si="571"/>
        <v>2880</v>
      </c>
      <c r="AX1079" s="36">
        <f t="shared" si="559"/>
        <v>-3000</v>
      </c>
      <c r="AY1079" s="36">
        <f t="shared" si="560"/>
        <v>0</v>
      </c>
      <c r="AZ1079" s="36">
        <f t="shared" si="561"/>
        <v>2340</v>
      </c>
    </row>
    <row r="1080" spans="1:52" x14ac:dyDescent="0.25">
      <c r="A1080" s="12" t="s">
        <v>837</v>
      </c>
      <c r="B1080" s="12" t="s">
        <v>8</v>
      </c>
      <c r="C1080" s="12"/>
      <c r="D1080" s="2" t="s">
        <v>1137</v>
      </c>
      <c r="E1080" s="2" t="s">
        <v>593</v>
      </c>
      <c r="F1080" s="2" t="s">
        <v>16</v>
      </c>
      <c r="G1080" s="2" t="s">
        <v>17</v>
      </c>
      <c r="H1080" s="2" t="s">
        <v>13</v>
      </c>
      <c r="I1080" s="18">
        <v>40</v>
      </c>
      <c r="J1080" s="18">
        <v>19722.03</v>
      </c>
      <c r="K1080" s="18">
        <v>17186.95</v>
      </c>
      <c r="L1080" s="18">
        <v>2535.08</v>
      </c>
      <c r="M1080" s="18"/>
      <c r="N1080" s="18">
        <v>2148.37</v>
      </c>
      <c r="O1080" s="18"/>
      <c r="P1080" s="18"/>
      <c r="Q1080" s="18"/>
      <c r="R1080" s="18"/>
      <c r="S1080" s="18"/>
      <c r="T1080" s="18"/>
      <c r="U1080" s="18"/>
      <c r="V1080" s="18"/>
      <c r="W1080" s="18"/>
      <c r="X1080" s="18"/>
      <c r="Y1080" s="18"/>
      <c r="Z1080" s="18">
        <v>386.71000000000004</v>
      </c>
      <c r="AA1080" s="18"/>
      <c r="AB1080" s="14">
        <f t="shared" si="544"/>
        <v>0</v>
      </c>
      <c r="AC1080" s="14">
        <f t="shared" si="545"/>
        <v>0.125</v>
      </c>
      <c r="AD1080" s="14">
        <f t="shared" si="546"/>
        <v>0</v>
      </c>
      <c r="AE1080" s="14">
        <f t="shared" si="547"/>
        <v>0</v>
      </c>
      <c r="AF1080" s="14">
        <f t="shared" si="548"/>
        <v>0</v>
      </c>
      <c r="AG1080" s="14">
        <f t="shared" si="549"/>
        <v>0</v>
      </c>
      <c r="AH1080" s="14">
        <f t="shared" si="550"/>
        <v>0</v>
      </c>
      <c r="AI1080" s="14">
        <f t="shared" si="551"/>
        <v>0</v>
      </c>
      <c r="AJ1080" s="14">
        <f t="shared" si="552"/>
        <v>0</v>
      </c>
      <c r="AK1080" s="14">
        <f t="shared" si="553"/>
        <v>0</v>
      </c>
      <c r="AL1080" s="14">
        <f t="shared" si="554"/>
        <v>0</v>
      </c>
      <c r="AM1080" s="14">
        <f t="shared" si="555"/>
        <v>0</v>
      </c>
      <c r="AN1080" s="14">
        <f t="shared" si="556"/>
        <v>0</v>
      </c>
      <c r="AO1080" s="14">
        <f t="shared" si="557"/>
        <v>0.02</v>
      </c>
      <c r="AP1080" s="14">
        <f t="shared" si="558"/>
        <v>0</v>
      </c>
      <c r="AQ1080" s="43">
        <f t="shared" si="562"/>
        <v>0.14499999999999999</v>
      </c>
      <c r="AR1080" s="27">
        <f t="shared" si="563"/>
        <v>2148.3687500000001</v>
      </c>
      <c r="AS1080" s="27">
        <f t="shared" si="564"/>
        <v>0</v>
      </c>
      <c r="AT1080" s="44">
        <f t="shared" si="570"/>
        <v>386.70637500000004</v>
      </c>
      <c r="AU1080" s="30"/>
      <c r="AV1080" s="30"/>
      <c r="AW1080" s="30">
        <f t="shared" si="571"/>
        <v>2062.4340000000002</v>
      </c>
      <c r="AX1080" s="36">
        <f t="shared" si="559"/>
        <v>-2148.3687500000001</v>
      </c>
      <c r="AY1080" s="36">
        <f t="shared" si="560"/>
        <v>0</v>
      </c>
      <c r="AZ1080" s="36">
        <f t="shared" si="561"/>
        <v>1675.7276250000002</v>
      </c>
    </row>
    <row r="1081" spans="1:52" x14ac:dyDescent="0.25">
      <c r="A1081" s="12" t="s">
        <v>837</v>
      </c>
      <c r="B1081" s="12" t="s">
        <v>8</v>
      </c>
      <c r="C1081" s="12"/>
      <c r="D1081" s="2" t="s">
        <v>1137</v>
      </c>
      <c r="E1081" s="2" t="s">
        <v>595</v>
      </c>
      <c r="F1081" s="2" t="s">
        <v>16</v>
      </c>
      <c r="G1081" s="2" t="s">
        <v>17</v>
      </c>
      <c r="H1081" s="2" t="s">
        <v>13</v>
      </c>
      <c r="I1081" s="18">
        <v>20</v>
      </c>
      <c r="J1081" s="18">
        <v>9931.9</v>
      </c>
      <c r="K1081" s="18">
        <v>8655.25</v>
      </c>
      <c r="L1081" s="18">
        <v>1276.6500000000001</v>
      </c>
      <c r="M1081" s="18"/>
      <c r="N1081" s="18">
        <v>1081.9100000000001</v>
      </c>
      <c r="O1081" s="18"/>
      <c r="P1081" s="18"/>
      <c r="Q1081" s="18"/>
      <c r="R1081" s="18"/>
      <c r="S1081" s="18"/>
      <c r="T1081" s="18"/>
      <c r="U1081" s="18"/>
      <c r="V1081" s="18"/>
      <c r="W1081" s="18"/>
      <c r="X1081" s="18"/>
      <c r="Y1081" s="18"/>
      <c r="Z1081" s="18">
        <v>194.74</v>
      </c>
      <c r="AA1081" s="18"/>
      <c r="AB1081" s="14">
        <f t="shared" si="544"/>
        <v>0</v>
      </c>
      <c r="AC1081" s="14">
        <f t="shared" si="545"/>
        <v>0.125</v>
      </c>
      <c r="AD1081" s="14">
        <f t="shared" si="546"/>
        <v>0</v>
      </c>
      <c r="AE1081" s="14">
        <f t="shared" si="547"/>
        <v>0</v>
      </c>
      <c r="AF1081" s="14">
        <f t="shared" si="548"/>
        <v>0</v>
      </c>
      <c r="AG1081" s="14">
        <f t="shared" si="549"/>
        <v>0</v>
      </c>
      <c r="AH1081" s="14">
        <f t="shared" si="550"/>
        <v>0</v>
      </c>
      <c r="AI1081" s="14">
        <f t="shared" si="551"/>
        <v>0</v>
      </c>
      <c r="AJ1081" s="14">
        <f t="shared" si="552"/>
        <v>0</v>
      </c>
      <c r="AK1081" s="14">
        <f t="shared" si="553"/>
        <v>0</v>
      </c>
      <c r="AL1081" s="14">
        <f t="shared" si="554"/>
        <v>0</v>
      </c>
      <c r="AM1081" s="14">
        <f t="shared" si="555"/>
        <v>0</v>
      </c>
      <c r="AN1081" s="14">
        <f t="shared" si="556"/>
        <v>0</v>
      </c>
      <c r="AO1081" s="14">
        <f t="shared" si="557"/>
        <v>0.02</v>
      </c>
      <c r="AP1081" s="14">
        <f t="shared" si="558"/>
        <v>0</v>
      </c>
      <c r="AQ1081" s="43">
        <f t="shared" si="562"/>
        <v>0.14499999999999999</v>
      </c>
      <c r="AR1081" s="27">
        <f t="shared" si="563"/>
        <v>1081.90625</v>
      </c>
      <c r="AS1081" s="27">
        <f t="shared" si="564"/>
        <v>0</v>
      </c>
      <c r="AT1081" s="44">
        <f t="shared" si="570"/>
        <v>194.74312499999999</v>
      </c>
      <c r="AU1081" s="30"/>
      <c r="AV1081" s="30"/>
      <c r="AW1081" s="30">
        <f t="shared" si="571"/>
        <v>1038.6299999999999</v>
      </c>
      <c r="AX1081" s="36">
        <f t="shared" si="559"/>
        <v>-1081.90625</v>
      </c>
      <c r="AY1081" s="36">
        <f t="shared" si="560"/>
        <v>0</v>
      </c>
      <c r="AZ1081" s="36">
        <f t="shared" si="561"/>
        <v>843.88687499999992</v>
      </c>
    </row>
    <row r="1082" spans="1:52" x14ac:dyDescent="0.25">
      <c r="A1082" s="12" t="s">
        <v>837</v>
      </c>
      <c r="B1082" s="12" t="s">
        <v>598</v>
      </c>
      <c r="C1082" s="12"/>
      <c r="D1082" s="2" t="s">
        <v>1138</v>
      </c>
      <c r="E1082" s="2" t="s">
        <v>600</v>
      </c>
      <c r="F1082" s="2" t="s">
        <v>16</v>
      </c>
      <c r="G1082" s="2" t="s">
        <v>20</v>
      </c>
      <c r="H1082" s="2" t="s">
        <v>13</v>
      </c>
      <c r="I1082" s="18">
        <v>991</v>
      </c>
      <c r="J1082" s="18">
        <v>4392.78</v>
      </c>
      <c r="K1082" s="18">
        <v>4062.88</v>
      </c>
      <c r="L1082" s="18">
        <v>329.9</v>
      </c>
      <c r="M1082" s="18">
        <v>243.77</v>
      </c>
      <c r="N1082" s="18"/>
      <c r="O1082" s="18"/>
      <c r="P1082" s="18"/>
      <c r="Q1082" s="18"/>
      <c r="R1082" s="18"/>
      <c r="S1082" s="18"/>
      <c r="T1082" s="18"/>
      <c r="U1082" s="18"/>
      <c r="V1082" s="18"/>
      <c r="W1082" s="18"/>
      <c r="X1082" s="18"/>
      <c r="Y1082" s="18"/>
      <c r="Z1082" s="18">
        <v>86.13</v>
      </c>
      <c r="AA1082" s="18"/>
      <c r="AB1082" s="14">
        <f t="shared" si="544"/>
        <v>0.06</v>
      </c>
      <c r="AC1082" s="14">
        <f t="shared" si="545"/>
        <v>0</v>
      </c>
      <c r="AD1082" s="14">
        <f t="shared" si="546"/>
        <v>0</v>
      </c>
      <c r="AE1082" s="14">
        <f t="shared" si="547"/>
        <v>0</v>
      </c>
      <c r="AF1082" s="14">
        <f t="shared" si="548"/>
        <v>0</v>
      </c>
      <c r="AG1082" s="14">
        <f t="shared" si="549"/>
        <v>0</v>
      </c>
      <c r="AH1082" s="14">
        <f t="shared" si="550"/>
        <v>0</v>
      </c>
      <c r="AI1082" s="14">
        <f t="shared" si="551"/>
        <v>0</v>
      </c>
      <c r="AJ1082" s="14">
        <f t="shared" si="552"/>
        <v>0</v>
      </c>
      <c r="AK1082" s="14">
        <f t="shared" si="553"/>
        <v>0</v>
      </c>
      <c r="AL1082" s="14">
        <f t="shared" si="554"/>
        <v>0</v>
      </c>
      <c r="AM1082" s="14">
        <f t="shared" si="555"/>
        <v>0</v>
      </c>
      <c r="AN1082" s="14">
        <f t="shared" si="556"/>
        <v>0</v>
      </c>
      <c r="AO1082" s="14">
        <f t="shared" si="557"/>
        <v>0.02</v>
      </c>
      <c r="AP1082" s="14">
        <f t="shared" si="558"/>
        <v>0</v>
      </c>
      <c r="AQ1082" s="43">
        <f t="shared" si="562"/>
        <v>0.08</v>
      </c>
      <c r="AR1082" s="27">
        <f t="shared" si="563"/>
        <v>243.77279999999999</v>
      </c>
      <c r="AS1082" s="27">
        <f t="shared" si="564"/>
        <v>0</v>
      </c>
      <c r="AT1082" s="44">
        <f t="shared" si="570"/>
        <v>86.133055999999996</v>
      </c>
      <c r="AU1082" s="30"/>
      <c r="AV1082" s="30"/>
      <c r="AW1082" s="30">
        <f t="shared" si="571"/>
        <v>487.54559999999998</v>
      </c>
      <c r="AX1082" s="36">
        <f t="shared" si="559"/>
        <v>-243.77279999999999</v>
      </c>
      <c r="AY1082" s="36">
        <f t="shared" si="560"/>
        <v>0</v>
      </c>
      <c r="AZ1082" s="36">
        <f t="shared" si="561"/>
        <v>401.41254399999997</v>
      </c>
    </row>
    <row r="1083" spans="1:52" x14ac:dyDescent="0.25">
      <c r="A1083" s="12" t="s">
        <v>837</v>
      </c>
      <c r="B1083" s="12" t="s">
        <v>598</v>
      </c>
      <c r="C1083" s="12"/>
      <c r="D1083" s="2" t="s">
        <v>839</v>
      </c>
      <c r="E1083" s="2" t="s">
        <v>840</v>
      </c>
      <c r="F1083" s="2" t="s">
        <v>16</v>
      </c>
      <c r="G1083" s="2" t="s">
        <v>555</v>
      </c>
      <c r="H1083" s="2" t="s">
        <v>13</v>
      </c>
      <c r="I1083" s="18">
        <v>3100</v>
      </c>
      <c r="J1083" s="18">
        <v>309876</v>
      </c>
      <c r="K1083" s="18">
        <v>303800</v>
      </c>
      <c r="L1083" s="18">
        <v>6076.0000000000009</v>
      </c>
      <c r="M1083" s="18"/>
      <c r="N1083" s="18"/>
      <c r="O1083" s="18"/>
      <c r="P1083" s="18"/>
      <c r="Q1083" s="18"/>
      <c r="R1083" s="18"/>
      <c r="S1083" s="18"/>
      <c r="T1083" s="18"/>
      <c r="U1083" s="18"/>
      <c r="V1083" s="18"/>
      <c r="W1083" s="18"/>
      <c r="X1083" s="18"/>
      <c r="Y1083" s="18"/>
      <c r="Z1083" s="18">
        <v>6076.0000000000009</v>
      </c>
      <c r="AA1083" s="18"/>
      <c r="AB1083" s="14">
        <f t="shared" si="544"/>
        <v>0</v>
      </c>
      <c r="AC1083" s="14">
        <f t="shared" si="545"/>
        <v>0</v>
      </c>
      <c r="AD1083" s="14">
        <f t="shared" si="546"/>
        <v>0</v>
      </c>
      <c r="AE1083" s="14">
        <f t="shared" si="547"/>
        <v>0</v>
      </c>
      <c r="AF1083" s="14">
        <f t="shared" si="548"/>
        <v>0</v>
      </c>
      <c r="AG1083" s="14">
        <f t="shared" si="549"/>
        <v>0</v>
      </c>
      <c r="AH1083" s="14">
        <f t="shared" si="550"/>
        <v>0</v>
      </c>
      <c r="AI1083" s="14">
        <f t="shared" si="551"/>
        <v>0</v>
      </c>
      <c r="AJ1083" s="14">
        <f t="shared" si="552"/>
        <v>0</v>
      </c>
      <c r="AK1083" s="14">
        <f t="shared" si="553"/>
        <v>0</v>
      </c>
      <c r="AL1083" s="14">
        <f t="shared" si="554"/>
        <v>0</v>
      </c>
      <c r="AM1083" s="14">
        <f t="shared" si="555"/>
        <v>0</v>
      </c>
      <c r="AN1083" s="14">
        <f t="shared" si="556"/>
        <v>0</v>
      </c>
      <c r="AO1083" s="14">
        <f t="shared" si="557"/>
        <v>0.02</v>
      </c>
      <c r="AP1083" s="14">
        <f t="shared" si="558"/>
        <v>0</v>
      </c>
      <c r="AQ1083" s="43">
        <f t="shared" si="562"/>
        <v>0.02</v>
      </c>
      <c r="AR1083" s="27">
        <f t="shared" si="563"/>
        <v>0</v>
      </c>
      <c r="AS1083" s="27">
        <f t="shared" si="564"/>
        <v>0</v>
      </c>
      <c r="AT1083" s="44">
        <f t="shared" si="570"/>
        <v>6076</v>
      </c>
      <c r="AU1083" s="30"/>
      <c r="AV1083" s="30"/>
      <c r="AW1083" s="30">
        <f t="shared" si="571"/>
        <v>36456</v>
      </c>
      <c r="AX1083" s="36">
        <f t="shared" si="559"/>
        <v>0</v>
      </c>
      <c r="AY1083" s="36">
        <f t="shared" si="560"/>
        <v>0</v>
      </c>
      <c r="AZ1083" s="36">
        <f t="shared" si="561"/>
        <v>30380</v>
      </c>
    </row>
    <row r="1084" spans="1:52" x14ac:dyDescent="0.25">
      <c r="A1084" s="12" t="s">
        <v>837</v>
      </c>
      <c r="B1084" s="12" t="s">
        <v>598</v>
      </c>
      <c r="C1084" s="12"/>
      <c r="D1084" s="2" t="s">
        <v>1139</v>
      </c>
      <c r="E1084" s="2" t="s">
        <v>1140</v>
      </c>
      <c r="F1084" s="2" t="s">
        <v>16</v>
      </c>
      <c r="G1084" s="2" t="s">
        <v>17</v>
      </c>
      <c r="H1084" s="2" t="s">
        <v>13</v>
      </c>
      <c r="I1084" s="18">
        <v>106900</v>
      </c>
      <c r="J1084" s="18">
        <v>178392</v>
      </c>
      <c r="K1084" s="18">
        <v>171040</v>
      </c>
      <c r="L1084" s="18">
        <v>7352</v>
      </c>
      <c r="M1084" s="18"/>
      <c r="N1084" s="18"/>
      <c r="O1084" s="18"/>
      <c r="P1084" s="18"/>
      <c r="Q1084" s="18"/>
      <c r="R1084" s="18"/>
      <c r="S1084" s="18"/>
      <c r="T1084" s="18">
        <v>6552</v>
      </c>
      <c r="U1084" s="18"/>
      <c r="V1084" s="18"/>
      <c r="W1084" s="18"/>
      <c r="X1084" s="18"/>
      <c r="Y1084" s="18"/>
      <c r="Z1084" s="18">
        <v>800</v>
      </c>
      <c r="AA1084" s="18"/>
      <c r="AB1084" s="14">
        <f t="shared" si="544"/>
        <v>0</v>
      </c>
      <c r="AC1084" s="14">
        <f t="shared" si="545"/>
        <v>0</v>
      </c>
      <c r="AD1084" s="14">
        <f t="shared" si="546"/>
        <v>0</v>
      </c>
      <c r="AE1084" s="14">
        <f t="shared" si="547"/>
        <v>0</v>
      </c>
      <c r="AF1084" s="14">
        <f t="shared" si="548"/>
        <v>0</v>
      </c>
      <c r="AG1084" s="14">
        <f t="shared" si="549"/>
        <v>0</v>
      </c>
      <c r="AH1084" s="14">
        <f t="shared" si="550"/>
        <v>0</v>
      </c>
      <c r="AI1084" s="14">
        <f t="shared" si="551"/>
        <v>0.05</v>
      </c>
      <c r="AJ1084" s="14">
        <f t="shared" si="552"/>
        <v>0</v>
      </c>
      <c r="AK1084" s="14">
        <f t="shared" si="553"/>
        <v>0</v>
      </c>
      <c r="AL1084" s="14">
        <f t="shared" si="554"/>
        <v>0</v>
      </c>
      <c r="AM1084" s="14">
        <f t="shared" si="555"/>
        <v>0</v>
      </c>
      <c r="AN1084" s="14">
        <f t="shared" si="556"/>
        <v>0</v>
      </c>
      <c r="AO1084" s="14">
        <f t="shared" si="557"/>
        <v>0.02</v>
      </c>
      <c r="AP1084" s="14">
        <f t="shared" si="558"/>
        <v>0</v>
      </c>
      <c r="AQ1084" s="43">
        <f t="shared" si="562"/>
        <v>7.0000000000000007E-2</v>
      </c>
      <c r="AR1084" s="27">
        <f t="shared" si="563"/>
        <v>0</v>
      </c>
      <c r="AS1084" s="46">
        <f t="shared" ref="AS1084:AS1085" si="572">SUM(AH1084:AM1084)*(K1084+AR1084)</f>
        <v>8552</v>
      </c>
      <c r="AT1084" s="44">
        <f t="shared" si="570"/>
        <v>3420.8</v>
      </c>
      <c r="AU1084" s="30"/>
      <c r="AV1084" s="30"/>
      <c r="AW1084" s="30">
        <f t="shared" si="571"/>
        <v>20524.8</v>
      </c>
      <c r="AX1084" s="36">
        <f t="shared" si="559"/>
        <v>0</v>
      </c>
      <c r="AY1084" s="36">
        <f t="shared" si="560"/>
        <v>-8552</v>
      </c>
      <c r="AZ1084" s="36">
        <f t="shared" si="561"/>
        <v>17104</v>
      </c>
    </row>
    <row r="1085" spans="1:52" x14ac:dyDescent="0.25">
      <c r="A1085" s="12" t="s">
        <v>837</v>
      </c>
      <c r="B1085" s="12" t="s">
        <v>598</v>
      </c>
      <c r="C1085" s="12"/>
      <c r="D1085" s="2" t="s">
        <v>1141</v>
      </c>
      <c r="E1085" s="2" t="s">
        <v>1140</v>
      </c>
      <c r="F1085" s="2" t="s">
        <v>16</v>
      </c>
      <c r="G1085" s="2" t="s">
        <v>17</v>
      </c>
      <c r="H1085" s="2" t="s">
        <v>13</v>
      </c>
      <c r="I1085" s="18">
        <v>142980</v>
      </c>
      <c r="J1085" s="18">
        <v>177563</v>
      </c>
      <c r="K1085" s="18">
        <v>171575.49</v>
      </c>
      <c r="L1085" s="18">
        <v>5987.51</v>
      </c>
      <c r="M1085" s="18"/>
      <c r="N1085" s="18"/>
      <c r="O1085" s="18"/>
      <c r="P1085" s="18"/>
      <c r="Q1085" s="18"/>
      <c r="R1085" s="18"/>
      <c r="S1085" s="18"/>
      <c r="T1085" s="18">
        <v>4260</v>
      </c>
      <c r="U1085" s="18"/>
      <c r="V1085" s="18"/>
      <c r="W1085" s="18"/>
      <c r="X1085" s="18"/>
      <c r="Y1085" s="18"/>
      <c r="Z1085" s="18">
        <v>1727.51</v>
      </c>
      <c r="AA1085" s="18"/>
      <c r="AB1085" s="14">
        <f t="shared" si="544"/>
        <v>0</v>
      </c>
      <c r="AC1085" s="14">
        <f t="shared" si="545"/>
        <v>0</v>
      </c>
      <c r="AD1085" s="14">
        <f t="shared" si="546"/>
        <v>0</v>
      </c>
      <c r="AE1085" s="14">
        <f t="shared" si="547"/>
        <v>0</v>
      </c>
      <c r="AF1085" s="14">
        <f t="shared" si="548"/>
        <v>0</v>
      </c>
      <c r="AG1085" s="14">
        <f t="shared" si="549"/>
        <v>0</v>
      </c>
      <c r="AH1085" s="14">
        <f t="shared" si="550"/>
        <v>0</v>
      </c>
      <c r="AI1085" s="14">
        <f t="shared" si="551"/>
        <v>0.05</v>
      </c>
      <c r="AJ1085" s="14">
        <f t="shared" si="552"/>
        <v>0</v>
      </c>
      <c r="AK1085" s="14">
        <f t="shared" si="553"/>
        <v>0</v>
      </c>
      <c r="AL1085" s="14">
        <f t="shared" si="554"/>
        <v>0</v>
      </c>
      <c r="AM1085" s="14">
        <f t="shared" si="555"/>
        <v>0</v>
      </c>
      <c r="AN1085" s="14">
        <f t="shared" si="556"/>
        <v>0</v>
      </c>
      <c r="AO1085" s="14">
        <f t="shared" si="557"/>
        <v>0.02</v>
      </c>
      <c r="AP1085" s="14">
        <f t="shared" si="558"/>
        <v>0</v>
      </c>
      <c r="AQ1085" s="43">
        <f t="shared" si="562"/>
        <v>7.0000000000000007E-2</v>
      </c>
      <c r="AR1085" s="27">
        <f t="shared" si="563"/>
        <v>0</v>
      </c>
      <c r="AS1085" s="46">
        <f t="shared" si="572"/>
        <v>8578.7744999999995</v>
      </c>
      <c r="AT1085" s="44">
        <f t="shared" si="570"/>
        <v>3431.5097999999998</v>
      </c>
      <c r="AU1085" s="30"/>
      <c r="AV1085" s="30"/>
      <c r="AW1085" s="30">
        <f t="shared" si="571"/>
        <v>20589.058799999999</v>
      </c>
      <c r="AX1085" s="36">
        <f t="shared" si="559"/>
        <v>0</v>
      </c>
      <c r="AY1085" s="36">
        <f t="shared" si="560"/>
        <v>-8578.7744999999995</v>
      </c>
      <c r="AZ1085" s="36">
        <f t="shared" si="561"/>
        <v>17157.548999999999</v>
      </c>
    </row>
    <row r="1086" spans="1:52" x14ac:dyDescent="0.25">
      <c r="A1086" s="12" t="s">
        <v>837</v>
      </c>
      <c r="B1086" s="12" t="s">
        <v>598</v>
      </c>
      <c r="C1086" s="12"/>
      <c r="D1086" s="2" t="s">
        <v>1142</v>
      </c>
      <c r="E1086" s="2" t="s">
        <v>691</v>
      </c>
      <c r="F1086" s="2" t="s">
        <v>16</v>
      </c>
      <c r="G1086" s="2" t="s">
        <v>20</v>
      </c>
      <c r="H1086" s="2" t="s">
        <v>13</v>
      </c>
      <c r="I1086" s="18">
        <v>21000</v>
      </c>
      <c r="J1086" s="18">
        <v>31567.73</v>
      </c>
      <c r="K1086" s="18">
        <v>27510</v>
      </c>
      <c r="L1086" s="18">
        <v>4057.73</v>
      </c>
      <c r="M1086" s="18"/>
      <c r="N1086" s="18">
        <v>3438.75</v>
      </c>
      <c r="O1086" s="18"/>
      <c r="P1086" s="18"/>
      <c r="Q1086" s="18"/>
      <c r="R1086" s="18"/>
      <c r="S1086" s="18"/>
      <c r="T1086" s="18"/>
      <c r="U1086" s="18"/>
      <c r="V1086" s="18"/>
      <c r="W1086" s="18"/>
      <c r="X1086" s="18"/>
      <c r="Y1086" s="18"/>
      <c r="Z1086" s="18">
        <v>618.98</v>
      </c>
      <c r="AA1086" s="18"/>
      <c r="AB1086" s="14">
        <f t="shared" si="544"/>
        <v>0</v>
      </c>
      <c r="AC1086" s="14">
        <f t="shared" si="545"/>
        <v>0.125</v>
      </c>
      <c r="AD1086" s="14">
        <f t="shared" si="546"/>
        <v>0</v>
      </c>
      <c r="AE1086" s="14">
        <f t="shared" si="547"/>
        <v>0</v>
      </c>
      <c r="AF1086" s="14">
        <f t="shared" si="548"/>
        <v>0</v>
      </c>
      <c r="AG1086" s="14">
        <f t="shared" si="549"/>
        <v>0</v>
      </c>
      <c r="AH1086" s="14">
        <f t="shared" si="550"/>
        <v>0</v>
      </c>
      <c r="AI1086" s="14">
        <f t="shared" si="551"/>
        <v>0</v>
      </c>
      <c r="AJ1086" s="14">
        <f t="shared" si="552"/>
        <v>0</v>
      </c>
      <c r="AK1086" s="14">
        <f t="shared" si="553"/>
        <v>0</v>
      </c>
      <c r="AL1086" s="14">
        <f t="shared" si="554"/>
        <v>0</v>
      </c>
      <c r="AM1086" s="14">
        <f t="shared" si="555"/>
        <v>0</v>
      </c>
      <c r="AN1086" s="14">
        <f t="shared" si="556"/>
        <v>0</v>
      </c>
      <c r="AO1086" s="14">
        <f t="shared" si="557"/>
        <v>0.02</v>
      </c>
      <c r="AP1086" s="14">
        <f t="shared" si="558"/>
        <v>0</v>
      </c>
      <c r="AQ1086" s="43">
        <f t="shared" si="562"/>
        <v>0.14499999999999999</v>
      </c>
      <c r="AR1086" s="27">
        <f t="shared" si="563"/>
        <v>3438.75</v>
      </c>
      <c r="AS1086" s="27">
        <f t="shared" si="564"/>
        <v>0</v>
      </c>
      <c r="AT1086" s="44">
        <f t="shared" si="570"/>
        <v>618.97500000000002</v>
      </c>
      <c r="AU1086" s="30"/>
      <c r="AV1086" s="30"/>
      <c r="AW1086" s="30">
        <f t="shared" si="571"/>
        <v>3301.2</v>
      </c>
      <c r="AX1086" s="36">
        <f t="shared" si="559"/>
        <v>-3438.75</v>
      </c>
      <c r="AY1086" s="36">
        <f t="shared" si="560"/>
        <v>0</v>
      </c>
      <c r="AZ1086" s="36">
        <f t="shared" si="561"/>
        <v>2682.2249999999999</v>
      </c>
    </row>
    <row r="1087" spans="1:52" x14ac:dyDescent="0.25">
      <c r="A1087" s="12" t="s">
        <v>837</v>
      </c>
      <c r="B1087" s="12" t="s">
        <v>598</v>
      </c>
      <c r="C1087" s="12"/>
      <c r="D1087" s="2" t="s">
        <v>1143</v>
      </c>
      <c r="E1087" s="2" t="s">
        <v>691</v>
      </c>
      <c r="F1087" s="2" t="s">
        <v>16</v>
      </c>
      <c r="G1087" s="2" t="s">
        <v>20</v>
      </c>
      <c r="H1087" s="2" t="s">
        <v>13</v>
      </c>
      <c r="I1087" s="18">
        <v>21000</v>
      </c>
      <c r="J1087" s="18">
        <v>26266.28</v>
      </c>
      <c r="K1087" s="18">
        <v>22890</v>
      </c>
      <c r="L1087" s="18">
        <v>3376.28</v>
      </c>
      <c r="M1087" s="18"/>
      <c r="N1087" s="18">
        <v>2861.25</v>
      </c>
      <c r="O1087" s="18"/>
      <c r="P1087" s="18"/>
      <c r="Q1087" s="18"/>
      <c r="R1087" s="18"/>
      <c r="S1087" s="18"/>
      <c r="T1087" s="18"/>
      <c r="U1087" s="18"/>
      <c r="V1087" s="18"/>
      <c r="W1087" s="18"/>
      <c r="X1087" s="18"/>
      <c r="Y1087" s="18"/>
      <c r="Z1087" s="18">
        <v>515.03</v>
      </c>
      <c r="AA1087" s="18"/>
      <c r="AB1087" s="14">
        <f t="shared" si="544"/>
        <v>0</v>
      </c>
      <c r="AC1087" s="14">
        <f t="shared" si="545"/>
        <v>0.125</v>
      </c>
      <c r="AD1087" s="14">
        <f t="shared" si="546"/>
        <v>0</v>
      </c>
      <c r="AE1087" s="14">
        <f t="shared" si="547"/>
        <v>0</v>
      </c>
      <c r="AF1087" s="14">
        <f t="shared" si="548"/>
        <v>0</v>
      </c>
      <c r="AG1087" s="14">
        <f t="shared" si="549"/>
        <v>0</v>
      </c>
      <c r="AH1087" s="14">
        <f t="shared" si="550"/>
        <v>0</v>
      </c>
      <c r="AI1087" s="14">
        <f t="shared" si="551"/>
        <v>0</v>
      </c>
      <c r="AJ1087" s="14">
        <f t="shared" si="552"/>
        <v>0</v>
      </c>
      <c r="AK1087" s="14">
        <f t="shared" si="553"/>
        <v>0</v>
      </c>
      <c r="AL1087" s="14">
        <f t="shared" si="554"/>
        <v>0</v>
      </c>
      <c r="AM1087" s="14">
        <f t="shared" si="555"/>
        <v>0</v>
      </c>
      <c r="AN1087" s="14">
        <f t="shared" si="556"/>
        <v>0</v>
      </c>
      <c r="AO1087" s="14">
        <f t="shared" si="557"/>
        <v>0.02</v>
      </c>
      <c r="AP1087" s="14">
        <f t="shared" si="558"/>
        <v>0</v>
      </c>
      <c r="AQ1087" s="43">
        <f t="shared" si="562"/>
        <v>0.14499999999999999</v>
      </c>
      <c r="AR1087" s="27">
        <f t="shared" si="563"/>
        <v>2861.25</v>
      </c>
      <c r="AS1087" s="27">
        <f t="shared" si="564"/>
        <v>0</v>
      </c>
      <c r="AT1087" s="44">
        <f t="shared" si="570"/>
        <v>515.02499999999998</v>
      </c>
      <c r="AU1087" s="30"/>
      <c r="AV1087" s="30"/>
      <c r="AW1087" s="30">
        <f t="shared" si="571"/>
        <v>2746.7999999999997</v>
      </c>
      <c r="AX1087" s="36">
        <f t="shared" si="559"/>
        <v>-2861.25</v>
      </c>
      <c r="AY1087" s="36">
        <f t="shared" si="560"/>
        <v>0</v>
      </c>
      <c r="AZ1087" s="36">
        <f t="shared" si="561"/>
        <v>2231.7749999999996</v>
      </c>
    </row>
    <row r="1088" spans="1:52" x14ac:dyDescent="0.25">
      <c r="A1088" s="12" t="s">
        <v>837</v>
      </c>
      <c r="B1088" s="12" t="s">
        <v>598</v>
      </c>
      <c r="C1088" s="12"/>
      <c r="D1088" s="2" t="s">
        <v>1144</v>
      </c>
      <c r="E1088" s="2" t="s">
        <v>691</v>
      </c>
      <c r="F1088" s="2" t="s">
        <v>16</v>
      </c>
      <c r="G1088" s="2" t="s">
        <v>20</v>
      </c>
      <c r="H1088" s="2" t="s">
        <v>13</v>
      </c>
      <c r="I1088" s="18">
        <v>21000</v>
      </c>
      <c r="J1088" s="18">
        <v>31567.73</v>
      </c>
      <c r="K1088" s="18">
        <v>27510</v>
      </c>
      <c r="L1088" s="18">
        <v>4057.73</v>
      </c>
      <c r="M1088" s="18"/>
      <c r="N1088" s="18">
        <v>3438.75</v>
      </c>
      <c r="O1088" s="18"/>
      <c r="P1088" s="18"/>
      <c r="Q1088" s="18"/>
      <c r="R1088" s="18"/>
      <c r="S1088" s="18"/>
      <c r="T1088" s="18"/>
      <c r="U1088" s="18"/>
      <c r="V1088" s="18"/>
      <c r="W1088" s="18"/>
      <c r="X1088" s="18"/>
      <c r="Y1088" s="18"/>
      <c r="Z1088" s="18">
        <v>618.98</v>
      </c>
      <c r="AA1088" s="18"/>
      <c r="AB1088" s="14">
        <f t="shared" si="544"/>
        <v>0</v>
      </c>
      <c r="AC1088" s="14">
        <f t="shared" si="545"/>
        <v>0.125</v>
      </c>
      <c r="AD1088" s="14">
        <f t="shared" si="546"/>
        <v>0</v>
      </c>
      <c r="AE1088" s="14">
        <f t="shared" si="547"/>
        <v>0</v>
      </c>
      <c r="AF1088" s="14">
        <f t="shared" si="548"/>
        <v>0</v>
      </c>
      <c r="AG1088" s="14">
        <f t="shared" si="549"/>
        <v>0</v>
      </c>
      <c r="AH1088" s="14">
        <f t="shared" si="550"/>
        <v>0</v>
      </c>
      <c r="AI1088" s="14">
        <f t="shared" si="551"/>
        <v>0</v>
      </c>
      <c r="AJ1088" s="14">
        <f t="shared" si="552"/>
        <v>0</v>
      </c>
      <c r="AK1088" s="14">
        <f t="shared" si="553"/>
        <v>0</v>
      </c>
      <c r="AL1088" s="14">
        <f t="shared" si="554"/>
        <v>0</v>
      </c>
      <c r="AM1088" s="14">
        <f t="shared" si="555"/>
        <v>0</v>
      </c>
      <c r="AN1088" s="14">
        <f t="shared" si="556"/>
        <v>0</v>
      </c>
      <c r="AO1088" s="14">
        <f t="shared" si="557"/>
        <v>0.02</v>
      </c>
      <c r="AP1088" s="14">
        <f t="shared" si="558"/>
        <v>0</v>
      </c>
      <c r="AQ1088" s="43">
        <f t="shared" si="562"/>
        <v>0.14499999999999999</v>
      </c>
      <c r="AR1088" s="27">
        <f t="shared" si="563"/>
        <v>3438.75</v>
      </c>
      <c r="AS1088" s="27">
        <f t="shared" si="564"/>
        <v>0</v>
      </c>
      <c r="AT1088" s="44">
        <f t="shared" si="570"/>
        <v>618.97500000000002</v>
      </c>
      <c r="AU1088" s="30"/>
      <c r="AV1088" s="30"/>
      <c r="AW1088" s="30">
        <f t="shared" si="571"/>
        <v>3301.2</v>
      </c>
      <c r="AX1088" s="36">
        <f t="shared" si="559"/>
        <v>-3438.75</v>
      </c>
      <c r="AY1088" s="36">
        <f t="shared" si="560"/>
        <v>0</v>
      </c>
      <c r="AZ1088" s="36">
        <f t="shared" si="561"/>
        <v>2682.2249999999999</v>
      </c>
    </row>
    <row r="1089" spans="1:52" x14ac:dyDescent="0.25">
      <c r="A1089" s="12" t="s">
        <v>837</v>
      </c>
      <c r="B1089" s="12" t="s">
        <v>598</v>
      </c>
      <c r="C1089" s="12"/>
      <c r="D1089" s="2" t="s">
        <v>1145</v>
      </c>
      <c r="E1089" s="2" t="s">
        <v>691</v>
      </c>
      <c r="F1089" s="2" t="s">
        <v>16</v>
      </c>
      <c r="G1089" s="2" t="s">
        <v>20</v>
      </c>
      <c r="H1089" s="2" t="s">
        <v>13</v>
      </c>
      <c r="I1089" s="18">
        <v>31500</v>
      </c>
      <c r="J1089" s="18">
        <v>39398.82</v>
      </c>
      <c r="K1089" s="18">
        <v>34334.49</v>
      </c>
      <c r="L1089" s="18">
        <v>5064.3300000000008</v>
      </c>
      <c r="M1089" s="18"/>
      <c r="N1089" s="18">
        <v>4291.8100000000004</v>
      </c>
      <c r="O1089" s="18"/>
      <c r="P1089" s="18"/>
      <c r="Q1089" s="18"/>
      <c r="R1089" s="18"/>
      <c r="S1089" s="18"/>
      <c r="T1089" s="18"/>
      <c r="U1089" s="18"/>
      <c r="V1089" s="18"/>
      <c r="W1089" s="18"/>
      <c r="X1089" s="18"/>
      <c r="Y1089" s="18"/>
      <c r="Z1089" s="18">
        <v>772.52</v>
      </c>
      <c r="AA1089" s="18"/>
      <c r="AB1089" s="14">
        <f t="shared" si="544"/>
        <v>0</v>
      </c>
      <c r="AC1089" s="14">
        <f t="shared" si="545"/>
        <v>0.125</v>
      </c>
      <c r="AD1089" s="14">
        <f t="shared" si="546"/>
        <v>0</v>
      </c>
      <c r="AE1089" s="14">
        <f t="shared" si="547"/>
        <v>0</v>
      </c>
      <c r="AF1089" s="14">
        <f t="shared" si="548"/>
        <v>0</v>
      </c>
      <c r="AG1089" s="14">
        <f t="shared" si="549"/>
        <v>0</v>
      </c>
      <c r="AH1089" s="14">
        <f t="shared" si="550"/>
        <v>0</v>
      </c>
      <c r="AI1089" s="14">
        <f t="shared" si="551"/>
        <v>0</v>
      </c>
      <c r="AJ1089" s="14">
        <f t="shared" si="552"/>
        <v>0</v>
      </c>
      <c r="AK1089" s="14">
        <f t="shared" si="553"/>
        <v>0</v>
      </c>
      <c r="AL1089" s="14">
        <f t="shared" si="554"/>
        <v>0</v>
      </c>
      <c r="AM1089" s="14">
        <f t="shared" si="555"/>
        <v>0</v>
      </c>
      <c r="AN1089" s="14">
        <f t="shared" si="556"/>
        <v>0</v>
      </c>
      <c r="AO1089" s="14">
        <f t="shared" si="557"/>
        <v>0.02</v>
      </c>
      <c r="AP1089" s="14">
        <f t="shared" si="558"/>
        <v>0</v>
      </c>
      <c r="AQ1089" s="43">
        <f t="shared" si="562"/>
        <v>0.14499999999999999</v>
      </c>
      <c r="AR1089" s="27">
        <f t="shared" si="563"/>
        <v>4291.8112499999997</v>
      </c>
      <c r="AS1089" s="27">
        <f t="shared" si="564"/>
        <v>0</v>
      </c>
      <c r="AT1089" s="44">
        <f t="shared" si="570"/>
        <v>772.526025</v>
      </c>
      <c r="AU1089" s="30"/>
      <c r="AV1089" s="30"/>
      <c r="AW1089" s="30">
        <f t="shared" si="571"/>
        <v>4120.1387999999997</v>
      </c>
      <c r="AX1089" s="36">
        <f t="shared" si="559"/>
        <v>-4291.8112499999997</v>
      </c>
      <c r="AY1089" s="36">
        <f t="shared" si="560"/>
        <v>0</v>
      </c>
      <c r="AZ1089" s="36">
        <f t="shared" si="561"/>
        <v>3347.6127749999996</v>
      </c>
    </row>
    <row r="1090" spans="1:52" x14ac:dyDescent="0.25">
      <c r="A1090" s="12" t="s">
        <v>837</v>
      </c>
      <c r="B1090" s="12" t="s">
        <v>598</v>
      </c>
      <c r="C1090" s="88" t="s">
        <v>1357</v>
      </c>
      <c r="D1090" s="2" t="s">
        <v>873</v>
      </c>
      <c r="E1090" s="2" t="s">
        <v>27</v>
      </c>
      <c r="F1090" s="2" t="s">
        <v>16</v>
      </c>
      <c r="G1090" s="2" t="s">
        <v>28</v>
      </c>
      <c r="H1090" s="2" t="s">
        <v>13</v>
      </c>
      <c r="I1090" s="18">
        <v>13000</v>
      </c>
      <c r="J1090" s="18">
        <v>5874.9800000000005</v>
      </c>
      <c r="K1090" s="18">
        <v>5119.8</v>
      </c>
      <c r="L1090" s="18">
        <v>755.18000000000006</v>
      </c>
      <c r="M1090" s="18"/>
      <c r="N1090" s="18">
        <v>639.98</v>
      </c>
      <c r="O1090" s="18"/>
      <c r="P1090" s="18"/>
      <c r="Q1090" s="18"/>
      <c r="R1090" s="18"/>
      <c r="S1090" s="18"/>
      <c r="T1090" s="18"/>
      <c r="U1090" s="18"/>
      <c r="V1090" s="18"/>
      <c r="W1090" s="18"/>
      <c r="X1090" s="18"/>
      <c r="Y1090" s="18"/>
      <c r="Z1090" s="18">
        <v>115.2</v>
      </c>
      <c r="AA1090" s="18"/>
      <c r="AB1090" s="14">
        <f t="shared" si="544"/>
        <v>0</v>
      </c>
      <c r="AC1090" s="14">
        <f t="shared" si="545"/>
        <v>0.125</v>
      </c>
      <c r="AD1090" s="14">
        <f t="shared" si="546"/>
        <v>0</v>
      </c>
      <c r="AE1090" s="14">
        <f t="shared" si="547"/>
        <v>0</v>
      </c>
      <c r="AF1090" s="14">
        <f t="shared" si="548"/>
        <v>0</v>
      </c>
      <c r="AG1090" s="14">
        <f t="shared" si="549"/>
        <v>0</v>
      </c>
      <c r="AH1090" s="14">
        <f t="shared" si="550"/>
        <v>0</v>
      </c>
      <c r="AI1090" s="14">
        <f t="shared" si="551"/>
        <v>0</v>
      </c>
      <c r="AJ1090" s="14">
        <f t="shared" si="552"/>
        <v>0</v>
      </c>
      <c r="AK1090" s="14">
        <f t="shared" si="553"/>
        <v>0</v>
      </c>
      <c r="AL1090" s="14">
        <f t="shared" si="554"/>
        <v>0</v>
      </c>
      <c r="AM1090" s="14">
        <f t="shared" si="555"/>
        <v>0</v>
      </c>
      <c r="AN1090" s="14">
        <f t="shared" si="556"/>
        <v>0</v>
      </c>
      <c r="AO1090" s="14">
        <f t="shared" si="557"/>
        <v>0.02</v>
      </c>
      <c r="AP1090" s="14">
        <f t="shared" si="558"/>
        <v>0</v>
      </c>
      <c r="AQ1090" s="43">
        <f t="shared" si="562"/>
        <v>0.14499999999999999</v>
      </c>
      <c r="AR1090" s="27">
        <f t="shared" si="563"/>
        <v>639.97500000000002</v>
      </c>
      <c r="AS1090" s="27">
        <f t="shared" si="564"/>
        <v>0</v>
      </c>
      <c r="AT1090" s="44">
        <f t="shared" si="570"/>
        <v>115.19550000000001</v>
      </c>
      <c r="AU1090" s="30"/>
      <c r="AV1090" s="30"/>
      <c r="AW1090" s="30">
        <f t="shared" si="571"/>
        <v>614.37599999999998</v>
      </c>
      <c r="AX1090" s="36">
        <f t="shared" si="559"/>
        <v>-639.97500000000002</v>
      </c>
      <c r="AY1090" s="36">
        <f t="shared" si="560"/>
        <v>0</v>
      </c>
      <c r="AZ1090" s="36">
        <f t="shared" si="561"/>
        <v>499.18049999999994</v>
      </c>
    </row>
    <row r="1091" spans="1:52" x14ac:dyDescent="0.25">
      <c r="A1091" s="12" t="s">
        <v>837</v>
      </c>
      <c r="B1091" s="12" t="s">
        <v>598</v>
      </c>
      <c r="C1091" s="88" t="s">
        <v>1357</v>
      </c>
      <c r="D1091" s="2" t="s">
        <v>876</v>
      </c>
      <c r="E1091" s="2" t="s">
        <v>27</v>
      </c>
      <c r="F1091" s="2" t="s">
        <v>16</v>
      </c>
      <c r="G1091" s="2" t="s">
        <v>28</v>
      </c>
      <c r="H1091" s="2" t="s">
        <v>13</v>
      </c>
      <c r="I1091" s="18">
        <v>13000</v>
      </c>
      <c r="J1091" s="18">
        <v>5875.2</v>
      </c>
      <c r="K1091" s="18">
        <v>5120</v>
      </c>
      <c r="L1091" s="18">
        <v>755.2</v>
      </c>
      <c r="M1091" s="18"/>
      <c r="N1091" s="18">
        <v>640</v>
      </c>
      <c r="O1091" s="18"/>
      <c r="P1091" s="18"/>
      <c r="Q1091" s="18"/>
      <c r="R1091" s="18"/>
      <c r="S1091" s="18"/>
      <c r="T1091" s="18"/>
      <c r="U1091" s="18"/>
      <c r="V1091" s="18"/>
      <c r="W1091" s="18"/>
      <c r="X1091" s="18"/>
      <c r="Y1091" s="18"/>
      <c r="Z1091" s="18">
        <v>115.2</v>
      </c>
      <c r="AA1091" s="18"/>
      <c r="AB1091" s="14">
        <f t="shared" si="544"/>
        <v>0</v>
      </c>
      <c r="AC1091" s="14">
        <f t="shared" si="545"/>
        <v>0.125</v>
      </c>
      <c r="AD1091" s="14">
        <f t="shared" si="546"/>
        <v>0</v>
      </c>
      <c r="AE1091" s="14">
        <f t="shared" si="547"/>
        <v>0</v>
      </c>
      <c r="AF1091" s="14">
        <f t="shared" si="548"/>
        <v>0</v>
      </c>
      <c r="AG1091" s="14">
        <f t="shared" si="549"/>
        <v>0</v>
      </c>
      <c r="AH1091" s="14">
        <f t="shared" si="550"/>
        <v>0</v>
      </c>
      <c r="AI1091" s="14">
        <f t="shared" si="551"/>
        <v>0</v>
      </c>
      <c r="AJ1091" s="14">
        <f t="shared" si="552"/>
        <v>0</v>
      </c>
      <c r="AK1091" s="14">
        <f t="shared" si="553"/>
        <v>0</v>
      </c>
      <c r="AL1091" s="14">
        <f t="shared" si="554"/>
        <v>0</v>
      </c>
      <c r="AM1091" s="14">
        <f t="shared" si="555"/>
        <v>0</v>
      </c>
      <c r="AN1091" s="14">
        <f t="shared" si="556"/>
        <v>0</v>
      </c>
      <c r="AO1091" s="14">
        <f t="shared" si="557"/>
        <v>0.02</v>
      </c>
      <c r="AP1091" s="14">
        <f t="shared" si="558"/>
        <v>0</v>
      </c>
      <c r="AQ1091" s="43">
        <f t="shared" si="562"/>
        <v>0.14499999999999999</v>
      </c>
      <c r="AR1091" s="27">
        <f t="shared" si="563"/>
        <v>640</v>
      </c>
      <c r="AS1091" s="27">
        <f t="shared" si="564"/>
        <v>0</v>
      </c>
      <c r="AT1091" s="44">
        <f t="shared" si="570"/>
        <v>115.2</v>
      </c>
      <c r="AU1091" s="30"/>
      <c r="AV1091" s="30"/>
      <c r="AW1091" s="30">
        <f t="shared" si="571"/>
        <v>614.4</v>
      </c>
      <c r="AX1091" s="36">
        <f t="shared" si="559"/>
        <v>-640</v>
      </c>
      <c r="AY1091" s="36">
        <f t="shared" si="560"/>
        <v>0</v>
      </c>
      <c r="AZ1091" s="36">
        <f t="shared" si="561"/>
        <v>499.2</v>
      </c>
    </row>
    <row r="1092" spans="1:52" x14ac:dyDescent="0.25">
      <c r="A1092" s="12" t="s">
        <v>837</v>
      </c>
      <c r="B1092" s="12" t="s">
        <v>598</v>
      </c>
      <c r="C1092" s="88" t="s">
        <v>1357</v>
      </c>
      <c r="D1092" s="2" t="s">
        <v>1146</v>
      </c>
      <c r="E1092" s="2" t="s">
        <v>27</v>
      </c>
      <c r="F1092" s="2" t="s">
        <v>16</v>
      </c>
      <c r="G1092" s="2" t="s">
        <v>28</v>
      </c>
      <c r="H1092" s="2" t="s">
        <v>13</v>
      </c>
      <c r="I1092" s="18">
        <v>13000</v>
      </c>
      <c r="J1092" s="18">
        <v>5874.75</v>
      </c>
      <c r="K1092" s="18">
        <v>5119.6099999999997</v>
      </c>
      <c r="L1092" s="18">
        <v>755.1400000000001</v>
      </c>
      <c r="M1092" s="18"/>
      <c r="N1092" s="18">
        <v>639.95000000000005</v>
      </c>
      <c r="O1092" s="18"/>
      <c r="P1092" s="18"/>
      <c r="Q1092" s="18"/>
      <c r="R1092" s="18"/>
      <c r="S1092" s="18"/>
      <c r="T1092" s="18"/>
      <c r="U1092" s="18"/>
      <c r="V1092" s="18"/>
      <c r="W1092" s="18"/>
      <c r="X1092" s="18"/>
      <c r="Y1092" s="18"/>
      <c r="Z1092" s="18">
        <v>115.19</v>
      </c>
      <c r="AA1092" s="18"/>
      <c r="AB1092" s="14">
        <f t="shared" si="544"/>
        <v>0</v>
      </c>
      <c r="AC1092" s="14">
        <f t="shared" si="545"/>
        <v>0.125</v>
      </c>
      <c r="AD1092" s="14">
        <f t="shared" si="546"/>
        <v>0</v>
      </c>
      <c r="AE1092" s="14">
        <f t="shared" si="547"/>
        <v>0</v>
      </c>
      <c r="AF1092" s="14">
        <f t="shared" si="548"/>
        <v>0</v>
      </c>
      <c r="AG1092" s="14">
        <f t="shared" si="549"/>
        <v>0</v>
      </c>
      <c r="AH1092" s="14">
        <f t="shared" si="550"/>
        <v>0</v>
      </c>
      <c r="AI1092" s="14">
        <f t="shared" si="551"/>
        <v>0</v>
      </c>
      <c r="AJ1092" s="14">
        <f t="shared" si="552"/>
        <v>0</v>
      </c>
      <c r="AK1092" s="14">
        <f t="shared" si="553"/>
        <v>0</v>
      </c>
      <c r="AL1092" s="14">
        <f t="shared" si="554"/>
        <v>0</v>
      </c>
      <c r="AM1092" s="14">
        <f t="shared" si="555"/>
        <v>0</v>
      </c>
      <c r="AN1092" s="14">
        <f t="shared" si="556"/>
        <v>0</v>
      </c>
      <c r="AO1092" s="14">
        <f t="shared" si="557"/>
        <v>0.02</v>
      </c>
      <c r="AP1092" s="14">
        <f t="shared" si="558"/>
        <v>0</v>
      </c>
      <c r="AQ1092" s="43">
        <f t="shared" si="562"/>
        <v>0.14499999999999999</v>
      </c>
      <c r="AR1092" s="27">
        <f t="shared" si="563"/>
        <v>639.95124999999996</v>
      </c>
      <c r="AS1092" s="27">
        <f t="shared" si="564"/>
        <v>0</v>
      </c>
      <c r="AT1092" s="44">
        <f t="shared" si="570"/>
        <v>115.191225</v>
      </c>
      <c r="AU1092" s="30"/>
      <c r="AV1092" s="30"/>
      <c r="AW1092" s="30">
        <f t="shared" si="571"/>
        <v>614.3531999999999</v>
      </c>
      <c r="AX1092" s="36">
        <f t="shared" si="559"/>
        <v>-639.95124999999996</v>
      </c>
      <c r="AY1092" s="36">
        <f t="shared" si="560"/>
        <v>0</v>
      </c>
      <c r="AZ1092" s="36">
        <f t="shared" si="561"/>
        <v>499.16197499999987</v>
      </c>
    </row>
    <row r="1093" spans="1:52" x14ac:dyDescent="0.25">
      <c r="A1093" s="12" t="s">
        <v>837</v>
      </c>
      <c r="B1093" s="12" t="s">
        <v>598</v>
      </c>
      <c r="C1093" s="88" t="s">
        <v>1357</v>
      </c>
      <c r="D1093" s="2" t="s">
        <v>878</v>
      </c>
      <c r="E1093" s="2" t="s">
        <v>27</v>
      </c>
      <c r="F1093" s="2" t="s">
        <v>16</v>
      </c>
      <c r="G1093" s="2" t="s">
        <v>28</v>
      </c>
      <c r="H1093" s="2" t="s">
        <v>13</v>
      </c>
      <c r="I1093" s="18">
        <v>52000</v>
      </c>
      <c r="J1093" s="18">
        <v>22306.94</v>
      </c>
      <c r="K1093" s="18">
        <v>19439.589999999997</v>
      </c>
      <c r="L1093" s="18">
        <v>2867.3500000000004</v>
      </c>
      <c r="M1093" s="18"/>
      <c r="N1093" s="18">
        <v>2429.96</v>
      </c>
      <c r="O1093" s="18"/>
      <c r="P1093" s="18"/>
      <c r="Q1093" s="18"/>
      <c r="R1093" s="18"/>
      <c r="S1093" s="18"/>
      <c r="T1093" s="18"/>
      <c r="U1093" s="18"/>
      <c r="V1093" s="18"/>
      <c r="W1093" s="18"/>
      <c r="X1093" s="18"/>
      <c r="Y1093" s="18"/>
      <c r="Z1093" s="18">
        <v>437.39</v>
      </c>
      <c r="AA1093" s="18"/>
      <c r="AB1093" s="14">
        <f t="shared" ref="AB1093:AB1156" si="573">IF(M1093&gt;0,M$4,0)</f>
        <v>0</v>
      </c>
      <c r="AC1093" s="14">
        <f t="shared" ref="AC1093:AC1156" si="574">IF(N1093&gt;0,N$4,0)</f>
        <v>0.125</v>
      </c>
      <c r="AD1093" s="14">
        <f t="shared" ref="AD1093:AD1156" si="575">IF(O1093&gt;0,O$4,0)</f>
        <v>0</v>
      </c>
      <c r="AE1093" s="14">
        <f t="shared" ref="AE1093:AE1156" si="576">IF(P1093&gt;0,P$4,0)</f>
        <v>0</v>
      </c>
      <c r="AF1093" s="14">
        <f t="shared" ref="AF1093:AF1156" si="577">IF(Q1093&gt;0,Q$4,0)</f>
        <v>0</v>
      </c>
      <c r="AG1093" s="14">
        <f t="shared" ref="AG1093:AG1156" si="578">IF(R1093&gt;0,R$4,0)</f>
        <v>0</v>
      </c>
      <c r="AH1093" s="14">
        <f t="shared" ref="AH1093:AH1156" si="579">IF(S1093&gt;0,S$4,0)</f>
        <v>0</v>
      </c>
      <c r="AI1093" s="14">
        <f t="shared" ref="AI1093:AI1156" si="580">IF(T1093&gt;0,T$4,0)</f>
        <v>0</v>
      </c>
      <c r="AJ1093" s="14">
        <f t="shared" ref="AJ1093:AJ1156" si="581">IF(U1093&gt;0,U$4,0)</f>
        <v>0</v>
      </c>
      <c r="AK1093" s="14">
        <f t="shared" ref="AK1093:AK1156" si="582">IF(V1093&gt;0,V$4,0)</f>
        <v>0</v>
      </c>
      <c r="AL1093" s="14">
        <f t="shared" ref="AL1093:AL1156" si="583">IF(W1093&gt;0,W$4,0)</f>
        <v>0</v>
      </c>
      <c r="AM1093" s="14">
        <f t="shared" ref="AM1093:AM1156" si="584">IF(X1093&gt;0,X$4,0)</f>
        <v>0</v>
      </c>
      <c r="AN1093" s="14">
        <f t="shared" ref="AN1093:AN1156" si="585">IF(Y1093&gt;0,Y$4,0)</f>
        <v>0</v>
      </c>
      <c r="AO1093" s="14">
        <f t="shared" ref="AO1093:AO1156" si="586">IF(Z1093&gt;0,Z$4,0)</f>
        <v>0.02</v>
      </c>
      <c r="AP1093" s="14">
        <f t="shared" ref="AP1093:AP1156" si="587">IF(AA1093&gt;0,AA$4,0)</f>
        <v>0</v>
      </c>
      <c r="AQ1093" s="43">
        <f t="shared" si="562"/>
        <v>0.14499999999999999</v>
      </c>
      <c r="AR1093" s="27">
        <f t="shared" si="563"/>
        <v>2429.9487499999996</v>
      </c>
      <c r="AS1093" s="27">
        <f t="shared" si="564"/>
        <v>0</v>
      </c>
      <c r="AT1093" s="44">
        <f t="shared" si="570"/>
        <v>437.39077499999991</v>
      </c>
      <c r="AU1093" s="30"/>
      <c r="AV1093" s="30"/>
      <c r="AW1093" s="30">
        <f t="shared" si="571"/>
        <v>2332.7507999999993</v>
      </c>
      <c r="AX1093" s="36">
        <f t="shared" ref="AX1093:AX1156" si="588">AU1093-AR1093</f>
        <v>-2429.9487499999996</v>
      </c>
      <c r="AY1093" s="36">
        <f t="shared" ref="AY1093:AY1156" si="589">AV1093-AS1093</f>
        <v>0</v>
      </c>
      <c r="AZ1093" s="36">
        <f t="shared" ref="AZ1093:AZ1156" si="590">AW1093-AT1093</f>
        <v>1895.3600249999995</v>
      </c>
    </row>
    <row r="1094" spans="1:52" x14ac:dyDescent="0.25">
      <c r="A1094" s="12" t="s">
        <v>837</v>
      </c>
      <c r="B1094" s="12" t="s">
        <v>598</v>
      </c>
      <c r="C1094" s="12"/>
      <c r="D1094" s="2" t="s">
        <v>1147</v>
      </c>
      <c r="E1094" s="2" t="s">
        <v>1148</v>
      </c>
      <c r="F1094" s="2" t="s">
        <v>11</v>
      </c>
      <c r="G1094" s="2" t="s">
        <v>35</v>
      </c>
      <c r="H1094" s="2" t="s">
        <v>13</v>
      </c>
      <c r="I1094" s="18">
        <v>259169</v>
      </c>
      <c r="J1094" s="18">
        <v>1511983.4700000004</v>
      </c>
      <c r="K1094" s="18">
        <v>1290654.23</v>
      </c>
      <c r="L1094" s="18">
        <v>221329.23999999982</v>
      </c>
      <c r="M1094" s="18"/>
      <c r="N1094" s="18">
        <v>161331.79999999996</v>
      </c>
      <c r="O1094" s="18"/>
      <c r="P1094" s="18"/>
      <c r="Q1094" s="18"/>
      <c r="R1094" s="18"/>
      <c r="S1094" s="18">
        <v>50407.919999999962</v>
      </c>
      <c r="T1094" s="18">
        <v>9589.5199999999986</v>
      </c>
      <c r="U1094" s="18"/>
      <c r="V1094" s="18"/>
      <c r="W1094" s="18"/>
      <c r="X1094" s="18"/>
      <c r="Y1094" s="18"/>
      <c r="Z1094" s="18"/>
      <c r="AA1094" s="18"/>
      <c r="AB1094" s="14">
        <f t="shared" si="573"/>
        <v>0</v>
      </c>
      <c r="AC1094" s="14">
        <f t="shared" si="574"/>
        <v>0.125</v>
      </c>
      <c r="AD1094" s="14">
        <f t="shared" si="575"/>
        <v>0</v>
      </c>
      <c r="AE1094" s="14">
        <f t="shared" si="576"/>
        <v>0</v>
      </c>
      <c r="AF1094" s="14">
        <f t="shared" si="577"/>
        <v>0</v>
      </c>
      <c r="AG1094" s="14">
        <f t="shared" si="578"/>
        <v>0</v>
      </c>
      <c r="AH1094" s="14">
        <v>0</v>
      </c>
      <c r="AI1094" s="14">
        <f t="shared" si="580"/>
        <v>0.05</v>
      </c>
      <c r="AJ1094" s="14">
        <f t="shared" si="581"/>
        <v>0</v>
      </c>
      <c r="AK1094" s="14">
        <f t="shared" si="582"/>
        <v>0</v>
      </c>
      <c r="AL1094" s="14">
        <f t="shared" si="583"/>
        <v>0</v>
      </c>
      <c r="AM1094" s="14">
        <f t="shared" si="584"/>
        <v>0</v>
      </c>
      <c r="AN1094" s="14">
        <f t="shared" si="585"/>
        <v>0</v>
      </c>
      <c r="AO1094" s="14">
        <f t="shared" si="586"/>
        <v>0</v>
      </c>
      <c r="AP1094" s="14">
        <f t="shared" si="587"/>
        <v>0</v>
      </c>
      <c r="AQ1094" s="43">
        <f t="shared" ref="AQ1094:AQ1157" si="591">SUM(AB1094:AP1094)</f>
        <v>0.17499999999999999</v>
      </c>
      <c r="AR1094" s="27">
        <f t="shared" ref="AR1094:AR1157" si="592">SUM(AB1094:AG1094)*K1094</f>
        <v>161331.77875</v>
      </c>
      <c r="AS1094" s="46">
        <f>SUM(AH1094:AM1094)*(K1094+AR1094)</f>
        <v>72599.300437500002</v>
      </c>
      <c r="AT1094" s="27">
        <f t="shared" ref="AT1094:AT1101" si="593">SUM(AN1094:AP1094)*K1094</f>
        <v>0</v>
      </c>
      <c r="AU1094" s="30">
        <f>K1094*$AU$2</f>
        <v>77439.253799999991</v>
      </c>
      <c r="AV1094" s="30">
        <f>K1094*$AV$2</f>
        <v>77439.253799999991</v>
      </c>
      <c r="AW1094" s="30"/>
      <c r="AX1094" s="36">
        <f t="shared" si="588"/>
        <v>-83892.524950000006</v>
      </c>
      <c r="AY1094" s="36">
        <f t="shared" si="589"/>
        <v>4839.9533624999895</v>
      </c>
      <c r="AZ1094" s="36">
        <f t="shared" si="590"/>
        <v>0</v>
      </c>
    </row>
    <row r="1095" spans="1:52" x14ac:dyDescent="0.25">
      <c r="A1095" s="12" t="s">
        <v>837</v>
      </c>
      <c r="B1095" s="12" t="s">
        <v>598</v>
      </c>
      <c r="C1095" s="12"/>
      <c r="D1095" s="2" t="s">
        <v>1149</v>
      </c>
      <c r="E1095" s="2" t="s">
        <v>118</v>
      </c>
      <c r="F1095" s="2" t="s">
        <v>16</v>
      </c>
      <c r="G1095" s="2" t="s">
        <v>116</v>
      </c>
      <c r="H1095" s="2" t="s">
        <v>13</v>
      </c>
      <c r="I1095" s="18">
        <v>10000</v>
      </c>
      <c r="J1095" s="18">
        <v>22951.16</v>
      </c>
      <c r="K1095" s="18">
        <v>20001.009999999998</v>
      </c>
      <c r="L1095" s="18">
        <v>2950.15</v>
      </c>
      <c r="M1095" s="18"/>
      <c r="N1095" s="18">
        <v>2500.13</v>
      </c>
      <c r="O1095" s="18"/>
      <c r="P1095" s="18"/>
      <c r="Q1095" s="18"/>
      <c r="R1095" s="18"/>
      <c r="S1095" s="18"/>
      <c r="T1095" s="18"/>
      <c r="U1095" s="18"/>
      <c r="V1095" s="18"/>
      <c r="W1095" s="18"/>
      <c r="X1095" s="18"/>
      <c r="Y1095" s="18"/>
      <c r="Z1095" s="18">
        <v>450.02</v>
      </c>
      <c r="AA1095" s="18"/>
      <c r="AB1095" s="14">
        <f t="shared" si="573"/>
        <v>0</v>
      </c>
      <c r="AC1095" s="14">
        <f t="shared" si="574"/>
        <v>0.125</v>
      </c>
      <c r="AD1095" s="14">
        <f t="shared" si="575"/>
        <v>0</v>
      </c>
      <c r="AE1095" s="14">
        <f t="shared" si="576"/>
        <v>0</v>
      </c>
      <c r="AF1095" s="14">
        <f t="shared" si="577"/>
        <v>0</v>
      </c>
      <c r="AG1095" s="14">
        <f t="shared" si="578"/>
        <v>0</v>
      </c>
      <c r="AH1095" s="14">
        <f t="shared" si="579"/>
        <v>0</v>
      </c>
      <c r="AI1095" s="14">
        <f t="shared" si="580"/>
        <v>0</v>
      </c>
      <c r="AJ1095" s="14">
        <f t="shared" si="581"/>
        <v>0</v>
      </c>
      <c r="AK1095" s="14">
        <f t="shared" si="582"/>
        <v>0</v>
      </c>
      <c r="AL1095" s="14">
        <f t="shared" si="583"/>
        <v>0</v>
      </c>
      <c r="AM1095" s="14">
        <f t="shared" si="584"/>
        <v>0</v>
      </c>
      <c r="AN1095" s="14">
        <f t="shared" si="585"/>
        <v>0</v>
      </c>
      <c r="AO1095" s="14">
        <f t="shared" si="586"/>
        <v>0.02</v>
      </c>
      <c r="AP1095" s="14">
        <f t="shared" si="587"/>
        <v>0</v>
      </c>
      <c r="AQ1095" s="43">
        <f t="shared" si="591"/>
        <v>0.14499999999999999</v>
      </c>
      <c r="AR1095" s="27">
        <f t="shared" si="592"/>
        <v>2500.1262499999998</v>
      </c>
      <c r="AS1095" s="27">
        <f t="shared" ref="AS1095:AS1157" si="594">SUM(AH1095:AM1095)*K1095</f>
        <v>0</v>
      </c>
      <c r="AT1095" s="44">
        <f t="shared" ref="AT1095:AT1096" si="595">(SUM(AN1095:AP1095))*(K1095+AR1095)</f>
        <v>450.02272499999998</v>
      </c>
      <c r="AU1095" s="30"/>
      <c r="AV1095" s="30"/>
      <c r="AW1095" s="30">
        <f t="shared" ref="AW1095:AW1096" si="596">K1095*$AU$1</f>
        <v>2400.1211999999996</v>
      </c>
      <c r="AX1095" s="36">
        <f t="shared" si="588"/>
        <v>-2500.1262499999998</v>
      </c>
      <c r="AY1095" s="36">
        <f t="shared" si="589"/>
        <v>0</v>
      </c>
      <c r="AZ1095" s="36">
        <f t="shared" si="590"/>
        <v>1950.0984749999996</v>
      </c>
    </row>
    <row r="1096" spans="1:52" x14ac:dyDescent="0.25">
      <c r="A1096" s="12" t="s">
        <v>837</v>
      </c>
      <c r="B1096" s="12" t="s">
        <v>598</v>
      </c>
      <c r="C1096" s="12"/>
      <c r="D1096" s="2" t="s">
        <v>1149</v>
      </c>
      <c r="E1096" s="2" t="s">
        <v>115</v>
      </c>
      <c r="F1096" s="2" t="s">
        <v>16</v>
      </c>
      <c r="G1096" s="2" t="s">
        <v>116</v>
      </c>
      <c r="H1096" s="2" t="s">
        <v>13</v>
      </c>
      <c r="I1096" s="18">
        <v>10000</v>
      </c>
      <c r="J1096" s="18">
        <v>22950.97</v>
      </c>
      <c r="K1096" s="18">
        <v>20000.84</v>
      </c>
      <c r="L1096" s="18">
        <v>2950.13</v>
      </c>
      <c r="M1096" s="18"/>
      <c r="N1096" s="18">
        <v>2500.11</v>
      </c>
      <c r="O1096" s="18"/>
      <c r="P1096" s="18"/>
      <c r="Q1096" s="18"/>
      <c r="R1096" s="18"/>
      <c r="S1096" s="18"/>
      <c r="T1096" s="18"/>
      <c r="U1096" s="18"/>
      <c r="V1096" s="18"/>
      <c r="W1096" s="18"/>
      <c r="X1096" s="18"/>
      <c r="Y1096" s="18"/>
      <c r="Z1096" s="18">
        <v>450.02</v>
      </c>
      <c r="AA1096" s="18"/>
      <c r="AB1096" s="14">
        <f t="shared" si="573"/>
        <v>0</v>
      </c>
      <c r="AC1096" s="14">
        <f t="shared" si="574"/>
        <v>0.125</v>
      </c>
      <c r="AD1096" s="14">
        <f t="shared" si="575"/>
        <v>0</v>
      </c>
      <c r="AE1096" s="14">
        <f t="shared" si="576"/>
        <v>0</v>
      </c>
      <c r="AF1096" s="14">
        <f t="shared" si="577"/>
        <v>0</v>
      </c>
      <c r="AG1096" s="14">
        <f t="shared" si="578"/>
        <v>0</v>
      </c>
      <c r="AH1096" s="14">
        <f t="shared" si="579"/>
        <v>0</v>
      </c>
      <c r="AI1096" s="14">
        <f t="shared" si="580"/>
        <v>0</v>
      </c>
      <c r="AJ1096" s="14">
        <f t="shared" si="581"/>
        <v>0</v>
      </c>
      <c r="AK1096" s="14">
        <f t="shared" si="582"/>
        <v>0</v>
      </c>
      <c r="AL1096" s="14">
        <f t="shared" si="583"/>
        <v>0</v>
      </c>
      <c r="AM1096" s="14">
        <f t="shared" si="584"/>
        <v>0</v>
      </c>
      <c r="AN1096" s="14">
        <f t="shared" si="585"/>
        <v>0</v>
      </c>
      <c r="AO1096" s="14">
        <f t="shared" si="586"/>
        <v>0.02</v>
      </c>
      <c r="AP1096" s="14">
        <f t="shared" si="587"/>
        <v>0</v>
      </c>
      <c r="AQ1096" s="43">
        <f t="shared" si="591"/>
        <v>0.14499999999999999</v>
      </c>
      <c r="AR1096" s="27">
        <f t="shared" si="592"/>
        <v>2500.105</v>
      </c>
      <c r="AS1096" s="27">
        <f t="shared" si="594"/>
        <v>0</v>
      </c>
      <c r="AT1096" s="44">
        <f t="shared" si="595"/>
        <v>450.01890000000003</v>
      </c>
      <c r="AU1096" s="30"/>
      <c r="AV1096" s="30"/>
      <c r="AW1096" s="30">
        <f t="shared" si="596"/>
        <v>2400.1007999999997</v>
      </c>
      <c r="AX1096" s="36">
        <f t="shared" si="588"/>
        <v>-2500.105</v>
      </c>
      <c r="AY1096" s="36">
        <f t="shared" si="589"/>
        <v>0</v>
      </c>
      <c r="AZ1096" s="36">
        <f t="shared" si="590"/>
        <v>1950.0818999999997</v>
      </c>
    </row>
    <row r="1097" spans="1:52" x14ac:dyDescent="0.25">
      <c r="A1097" s="12" t="s">
        <v>837</v>
      </c>
      <c r="B1097" s="12" t="s">
        <v>598</v>
      </c>
      <c r="C1097" s="12"/>
      <c r="D1097" s="2" t="s">
        <v>1150</v>
      </c>
      <c r="E1097" s="2" t="s">
        <v>115</v>
      </c>
      <c r="F1097" s="2" t="s">
        <v>16</v>
      </c>
      <c r="G1097" s="2" t="s">
        <v>116</v>
      </c>
      <c r="H1097" s="2" t="s">
        <v>36</v>
      </c>
      <c r="I1097" s="18">
        <v>7350</v>
      </c>
      <c r="J1097" s="18">
        <v>25798.5</v>
      </c>
      <c r="K1097" s="18">
        <v>22932</v>
      </c>
      <c r="L1097" s="18">
        <v>2866.5</v>
      </c>
      <c r="M1097" s="18"/>
      <c r="N1097" s="18">
        <v>2866.5</v>
      </c>
      <c r="O1097" s="18"/>
      <c r="P1097" s="18"/>
      <c r="Q1097" s="18"/>
      <c r="R1097" s="18"/>
      <c r="S1097" s="18"/>
      <c r="T1097" s="18"/>
      <c r="U1097" s="18"/>
      <c r="V1097" s="18"/>
      <c r="W1097" s="18"/>
      <c r="X1097" s="18"/>
      <c r="Y1097" s="18"/>
      <c r="Z1097" s="18"/>
      <c r="AA1097" s="18"/>
      <c r="AB1097" s="14">
        <f t="shared" si="573"/>
        <v>0</v>
      </c>
      <c r="AC1097" s="14">
        <f t="shared" si="574"/>
        <v>0.125</v>
      </c>
      <c r="AD1097" s="14">
        <f t="shared" si="575"/>
        <v>0</v>
      </c>
      <c r="AE1097" s="14">
        <f t="shared" si="576"/>
        <v>0</v>
      </c>
      <c r="AF1097" s="14">
        <f t="shared" si="577"/>
        <v>0</v>
      </c>
      <c r="AG1097" s="14">
        <f t="shared" si="578"/>
        <v>0</v>
      </c>
      <c r="AH1097" s="14">
        <f t="shared" si="579"/>
        <v>0</v>
      </c>
      <c r="AI1097" s="14">
        <f t="shared" si="580"/>
        <v>0</v>
      </c>
      <c r="AJ1097" s="14">
        <f t="shared" si="581"/>
        <v>0</v>
      </c>
      <c r="AK1097" s="14">
        <f t="shared" si="582"/>
        <v>0</v>
      </c>
      <c r="AL1097" s="14">
        <f t="shared" si="583"/>
        <v>0</v>
      </c>
      <c r="AM1097" s="14">
        <f t="shared" si="584"/>
        <v>0</v>
      </c>
      <c r="AN1097" s="14">
        <f t="shared" si="585"/>
        <v>0</v>
      </c>
      <c r="AO1097" s="14">
        <f t="shared" si="586"/>
        <v>0</v>
      </c>
      <c r="AP1097" s="14">
        <f t="shared" si="587"/>
        <v>0</v>
      </c>
      <c r="AQ1097" s="43">
        <f t="shared" si="591"/>
        <v>0.125</v>
      </c>
      <c r="AR1097" s="27">
        <f t="shared" si="592"/>
        <v>2866.5</v>
      </c>
      <c r="AS1097" s="27">
        <f t="shared" si="594"/>
        <v>0</v>
      </c>
      <c r="AT1097" s="27">
        <f t="shared" si="593"/>
        <v>0</v>
      </c>
      <c r="AU1097" s="30">
        <f>K1097*$AU$2</f>
        <v>1375.9199999999998</v>
      </c>
      <c r="AV1097" s="30">
        <f>K1097*$AV$2</f>
        <v>1375.9199999999998</v>
      </c>
      <c r="AW1097" s="30"/>
      <c r="AX1097" s="36">
        <f t="shared" si="588"/>
        <v>-1490.5800000000002</v>
      </c>
      <c r="AY1097" s="36">
        <f t="shared" si="589"/>
        <v>1375.9199999999998</v>
      </c>
      <c r="AZ1097" s="36">
        <f t="shared" si="590"/>
        <v>0</v>
      </c>
    </row>
    <row r="1098" spans="1:52" x14ac:dyDescent="0.25">
      <c r="A1098" s="12" t="s">
        <v>837</v>
      </c>
      <c r="B1098" s="12" t="s">
        <v>598</v>
      </c>
      <c r="C1098" s="12"/>
      <c r="D1098" s="2" t="s">
        <v>1151</v>
      </c>
      <c r="E1098" s="2" t="s">
        <v>1152</v>
      </c>
      <c r="F1098" s="2" t="s">
        <v>16</v>
      </c>
      <c r="G1098" s="2" t="s">
        <v>17</v>
      </c>
      <c r="H1098" s="2" t="s">
        <v>13</v>
      </c>
      <c r="I1098" s="18">
        <v>10000</v>
      </c>
      <c r="J1098" s="18">
        <v>94899.4</v>
      </c>
      <c r="K1098" s="18">
        <v>82701</v>
      </c>
      <c r="L1098" s="18">
        <v>12198.4</v>
      </c>
      <c r="M1098" s="18"/>
      <c r="N1098" s="18">
        <v>10337.629999999999</v>
      </c>
      <c r="O1098" s="18"/>
      <c r="P1098" s="18"/>
      <c r="Q1098" s="18"/>
      <c r="R1098" s="18"/>
      <c r="S1098" s="18"/>
      <c r="T1098" s="18"/>
      <c r="U1098" s="18"/>
      <c r="V1098" s="18"/>
      <c r="W1098" s="18"/>
      <c r="X1098" s="18"/>
      <c r="Y1098" s="18"/>
      <c r="Z1098" s="18">
        <v>1860.77</v>
      </c>
      <c r="AA1098" s="18"/>
      <c r="AB1098" s="14">
        <f t="shared" si="573"/>
        <v>0</v>
      </c>
      <c r="AC1098" s="14">
        <f t="shared" si="574"/>
        <v>0.125</v>
      </c>
      <c r="AD1098" s="14">
        <f t="shared" si="575"/>
        <v>0</v>
      </c>
      <c r="AE1098" s="14">
        <f t="shared" si="576"/>
        <v>0</v>
      </c>
      <c r="AF1098" s="14">
        <f t="shared" si="577"/>
        <v>0</v>
      </c>
      <c r="AG1098" s="14">
        <f t="shared" si="578"/>
        <v>0</v>
      </c>
      <c r="AH1098" s="14">
        <f t="shared" si="579"/>
        <v>0</v>
      </c>
      <c r="AI1098" s="14">
        <f t="shared" si="580"/>
        <v>0</v>
      </c>
      <c r="AJ1098" s="14">
        <f t="shared" si="581"/>
        <v>0</v>
      </c>
      <c r="AK1098" s="14">
        <f t="shared" si="582"/>
        <v>0</v>
      </c>
      <c r="AL1098" s="14">
        <f t="shared" si="583"/>
        <v>0</v>
      </c>
      <c r="AM1098" s="14">
        <f t="shared" si="584"/>
        <v>0</v>
      </c>
      <c r="AN1098" s="14">
        <f t="shared" si="585"/>
        <v>0</v>
      </c>
      <c r="AO1098" s="14">
        <f t="shared" si="586"/>
        <v>0.02</v>
      </c>
      <c r="AP1098" s="14">
        <f t="shared" si="587"/>
        <v>0</v>
      </c>
      <c r="AQ1098" s="43">
        <f t="shared" si="591"/>
        <v>0.14499999999999999</v>
      </c>
      <c r="AR1098" s="27">
        <f t="shared" si="592"/>
        <v>10337.625</v>
      </c>
      <c r="AS1098" s="27">
        <f t="shared" si="594"/>
        <v>0</v>
      </c>
      <c r="AT1098" s="44">
        <f t="shared" ref="AT1098:AT1100" si="597">(SUM(AN1098:AP1098))*(K1098+AR1098)</f>
        <v>1860.7725</v>
      </c>
      <c r="AU1098" s="30"/>
      <c r="AV1098" s="30"/>
      <c r="AW1098" s="30">
        <f t="shared" ref="AW1098:AW1100" si="598">K1098*$AU$1</f>
        <v>9924.119999999999</v>
      </c>
      <c r="AX1098" s="36">
        <f t="shared" si="588"/>
        <v>-10337.625</v>
      </c>
      <c r="AY1098" s="36">
        <f t="shared" si="589"/>
        <v>0</v>
      </c>
      <c r="AZ1098" s="36">
        <f t="shared" si="590"/>
        <v>8063.3474999999989</v>
      </c>
    </row>
    <row r="1099" spans="1:52" x14ac:dyDescent="0.25">
      <c r="A1099" s="12" t="s">
        <v>837</v>
      </c>
      <c r="B1099" s="12" t="s">
        <v>598</v>
      </c>
      <c r="C1099" s="12"/>
      <c r="D1099" s="2" t="s">
        <v>1153</v>
      </c>
      <c r="E1099" s="2" t="s">
        <v>118</v>
      </c>
      <c r="F1099" s="2" t="s">
        <v>16</v>
      </c>
      <c r="G1099" s="2" t="s">
        <v>116</v>
      </c>
      <c r="H1099" s="2" t="s">
        <v>13</v>
      </c>
      <c r="I1099" s="18">
        <v>10000</v>
      </c>
      <c r="J1099" s="18">
        <v>12048.45</v>
      </c>
      <c r="K1099" s="18">
        <v>10499.74</v>
      </c>
      <c r="L1099" s="18">
        <v>1548.71</v>
      </c>
      <c r="M1099" s="18"/>
      <c r="N1099" s="18">
        <v>1312.47</v>
      </c>
      <c r="O1099" s="18"/>
      <c r="P1099" s="18"/>
      <c r="Q1099" s="18"/>
      <c r="R1099" s="18"/>
      <c r="S1099" s="18"/>
      <c r="T1099" s="18"/>
      <c r="U1099" s="18"/>
      <c r="V1099" s="18"/>
      <c r="W1099" s="18"/>
      <c r="X1099" s="18"/>
      <c r="Y1099" s="18"/>
      <c r="Z1099" s="18">
        <v>236.24</v>
      </c>
      <c r="AA1099" s="18"/>
      <c r="AB1099" s="14">
        <f t="shared" si="573"/>
        <v>0</v>
      </c>
      <c r="AC1099" s="14">
        <f t="shared" si="574"/>
        <v>0.125</v>
      </c>
      <c r="AD1099" s="14">
        <f t="shared" si="575"/>
        <v>0</v>
      </c>
      <c r="AE1099" s="14">
        <f t="shared" si="576"/>
        <v>0</v>
      </c>
      <c r="AF1099" s="14">
        <f t="shared" si="577"/>
        <v>0</v>
      </c>
      <c r="AG1099" s="14">
        <f t="shared" si="578"/>
        <v>0</v>
      </c>
      <c r="AH1099" s="14">
        <f t="shared" si="579"/>
        <v>0</v>
      </c>
      <c r="AI1099" s="14">
        <f t="shared" si="580"/>
        <v>0</v>
      </c>
      <c r="AJ1099" s="14">
        <f t="shared" si="581"/>
        <v>0</v>
      </c>
      <c r="AK1099" s="14">
        <f t="shared" si="582"/>
        <v>0</v>
      </c>
      <c r="AL1099" s="14">
        <f t="shared" si="583"/>
        <v>0</v>
      </c>
      <c r="AM1099" s="14">
        <f t="shared" si="584"/>
        <v>0</v>
      </c>
      <c r="AN1099" s="14">
        <f t="shared" si="585"/>
        <v>0</v>
      </c>
      <c r="AO1099" s="14">
        <f t="shared" si="586"/>
        <v>0.02</v>
      </c>
      <c r="AP1099" s="14">
        <f t="shared" si="587"/>
        <v>0</v>
      </c>
      <c r="AQ1099" s="43">
        <f t="shared" si="591"/>
        <v>0.14499999999999999</v>
      </c>
      <c r="AR1099" s="27">
        <f t="shared" si="592"/>
        <v>1312.4675</v>
      </c>
      <c r="AS1099" s="27">
        <f t="shared" si="594"/>
        <v>0</v>
      </c>
      <c r="AT1099" s="44">
        <f t="shared" si="597"/>
        <v>236.24415000000002</v>
      </c>
      <c r="AU1099" s="30"/>
      <c r="AV1099" s="30"/>
      <c r="AW1099" s="30">
        <f t="shared" si="598"/>
        <v>1259.9687999999999</v>
      </c>
      <c r="AX1099" s="36">
        <f t="shared" si="588"/>
        <v>-1312.4675</v>
      </c>
      <c r="AY1099" s="36">
        <f t="shared" si="589"/>
        <v>0</v>
      </c>
      <c r="AZ1099" s="36">
        <f t="shared" si="590"/>
        <v>1023.7246499999999</v>
      </c>
    </row>
    <row r="1100" spans="1:52" x14ac:dyDescent="0.25">
      <c r="A1100" s="12" t="s">
        <v>837</v>
      </c>
      <c r="B1100" s="12" t="s">
        <v>598</v>
      </c>
      <c r="C1100" s="12"/>
      <c r="D1100" s="2" t="s">
        <v>1153</v>
      </c>
      <c r="E1100" s="2" t="s">
        <v>115</v>
      </c>
      <c r="F1100" s="2" t="s">
        <v>16</v>
      </c>
      <c r="G1100" s="2" t="s">
        <v>116</v>
      </c>
      <c r="H1100" s="2" t="s">
        <v>13</v>
      </c>
      <c r="I1100" s="18">
        <v>10000</v>
      </c>
      <c r="J1100" s="18">
        <v>12048.64</v>
      </c>
      <c r="K1100" s="18">
        <v>10499.9</v>
      </c>
      <c r="L1100" s="18">
        <v>1548.74</v>
      </c>
      <c r="M1100" s="18"/>
      <c r="N1100" s="18">
        <v>1312.49</v>
      </c>
      <c r="O1100" s="18"/>
      <c r="P1100" s="18"/>
      <c r="Q1100" s="18"/>
      <c r="R1100" s="18"/>
      <c r="S1100" s="18"/>
      <c r="T1100" s="18"/>
      <c r="U1100" s="18"/>
      <c r="V1100" s="18"/>
      <c r="W1100" s="18"/>
      <c r="X1100" s="18"/>
      <c r="Y1100" s="18"/>
      <c r="Z1100" s="18">
        <v>236.25</v>
      </c>
      <c r="AA1100" s="18"/>
      <c r="AB1100" s="14">
        <f t="shared" si="573"/>
        <v>0</v>
      </c>
      <c r="AC1100" s="14">
        <f t="shared" si="574"/>
        <v>0.125</v>
      </c>
      <c r="AD1100" s="14">
        <f t="shared" si="575"/>
        <v>0</v>
      </c>
      <c r="AE1100" s="14">
        <f t="shared" si="576"/>
        <v>0</v>
      </c>
      <c r="AF1100" s="14">
        <f t="shared" si="577"/>
        <v>0</v>
      </c>
      <c r="AG1100" s="14">
        <f t="shared" si="578"/>
        <v>0</v>
      </c>
      <c r="AH1100" s="14">
        <f t="shared" si="579"/>
        <v>0</v>
      </c>
      <c r="AI1100" s="14">
        <f t="shared" si="580"/>
        <v>0</v>
      </c>
      <c r="AJ1100" s="14">
        <f t="shared" si="581"/>
        <v>0</v>
      </c>
      <c r="AK1100" s="14">
        <f t="shared" si="582"/>
        <v>0</v>
      </c>
      <c r="AL1100" s="14">
        <f t="shared" si="583"/>
        <v>0</v>
      </c>
      <c r="AM1100" s="14">
        <f t="shared" si="584"/>
        <v>0</v>
      </c>
      <c r="AN1100" s="14">
        <f t="shared" si="585"/>
        <v>0</v>
      </c>
      <c r="AO1100" s="14">
        <f t="shared" si="586"/>
        <v>0.02</v>
      </c>
      <c r="AP1100" s="14">
        <f t="shared" si="587"/>
        <v>0</v>
      </c>
      <c r="AQ1100" s="43">
        <f t="shared" si="591"/>
        <v>0.14499999999999999</v>
      </c>
      <c r="AR1100" s="27">
        <f t="shared" si="592"/>
        <v>1312.4875</v>
      </c>
      <c r="AS1100" s="27">
        <f t="shared" si="594"/>
        <v>0</v>
      </c>
      <c r="AT1100" s="44">
        <f t="shared" si="597"/>
        <v>236.24775</v>
      </c>
      <c r="AU1100" s="30"/>
      <c r="AV1100" s="30"/>
      <c r="AW1100" s="30">
        <f t="shared" si="598"/>
        <v>1259.9879999999998</v>
      </c>
      <c r="AX1100" s="36">
        <f t="shared" si="588"/>
        <v>-1312.4875</v>
      </c>
      <c r="AY1100" s="36">
        <f t="shared" si="589"/>
        <v>0</v>
      </c>
      <c r="AZ1100" s="36">
        <f t="shared" si="590"/>
        <v>1023.7402499999998</v>
      </c>
    </row>
    <row r="1101" spans="1:52" x14ac:dyDescent="0.25">
      <c r="A1101" s="12" t="s">
        <v>837</v>
      </c>
      <c r="B1101" s="12" t="s">
        <v>598</v>
      </c>
      <c r="C1101" s="12"/>
      <c r="D1101" s="2" t="s">
        <v>1154</v>
      </c>
      <c r="E1101" s="2" t="s">
        <v>115</v>
      </c>
      <c r="F1101" s="2" t="s">
        <v>16</v>
      </c>
      <c r="G1101" s="2" t="s">
        <v>116</v>
      </c>
      <c r="H1101" s="2" t="s">
        <v>36</v>
      </c>
      <c r="I1101" s="18">
        <v>7350</v>
      </c>
      <c r="J1101" s="18">
        <v>9673.880000000001</v>
      </c>
      <c r="K1101" s="18">
        <v>8599</v>
      </c>
      <c r="L1101" s="18">
        <v>1074.8800000000001</v>
      </c>
      <c r="M1101" s="18"/>
      <c r="N1101" s="18">
        <v>1074.8800000000001</v>
      </c>
      <c r="O1101" s="18"/>
      <c r="P1101" s="18"/>
      <c r="Q1101" s="18"/>
      <c r="R1101" s="18"/>
      <c r="S1101" s="18"/>
      <c r="T1101" s="18"/>
      <c r="U1101" s="18"/>
      <c r="V1101" s="18"/>
      <c r="W1101" s="18"/>
      <c r="X1101" s="18"/>
      <c r="Y1101" s="18"/>
      <c r="Z1101" s="18"/>
      <c r="AA1101" s="18"/>
      <c r="AB1101" s="14">
        <f t="shared" si="573"/>
        <v>0</v>
      </c>
      <c r="AC1101" s="14">
        <f t="shared" si="574"/>
        <v>0.125</v>
      </c>
      <c r="AD1101" s="14">
        <f t="shared" si="575"/>
        <v>0</v>
      </c>
      <c r="AE1101" s="14">
        <f t="shared" si="576"/>
        <v>0</v>
      </c>
      <c r="AF1101" s="14">
        <f t="shared" si="577"/>
        <v>0</v>
      </c>
      <c r="AG1101" s="14">
        <f t="shared" si="578"/>
        <v>0</v>
      </c>
      <c r="AH1101" s="14">
        <f t="shared" si="579"/>
        <v>0</v>
      </c>
      <c r="AI1101" s="14">
        <f t="shared" si="580"/>
        <v>0</v>
      </c>
      <c r="AJ1101" s="14">
        <f t="shared" si="581"/>
        <v>0</v>
      </c>
      <c r="AK1101" s="14">
        <f t="shared" si="582"/>
        <v>0</v>
      </c>
      <c r="AL1101" s="14">
        <f t="shared" si="583"/>
        <v>0</v>
      </c>
      <c r="AM1101" s="14">
        <f t="shared" si="584"/>
        <v>0</v>
      </c>
      <c r="AN1101" s="14">
        <f t="shared" si="585"/>
        <v>0</v>
      </c>
      <c r="AO1101" s="14">
        <f t="shared" si="586"/>
        <v>0</v>
      </c>
      <c r="AP1101" s="14">
        <f t="shared" si="587"/>
        <v>0</v>
      </c>
      <c r="AQ1101" s="43">
        <f t="shared" si="591"/>
        <v>0.125</v>
      </c>
      <c r="AR1101" s="27">
        <f t="shared" si="592"/>
        <v>1074.875</v>
      </c>
      <c r="AS1101" s="27">
        <f t="shared" si="594"/>
        <v>0</v>
      </c>
      <c r="AT1101" s="27">
        <f t="shared" si="593"/>
        <v>0</v>
      </c>
      <c r="AU1101" s="30">
        <f>K1101*$AU$2</f>
        <v>515.93999999999994</v>
      </c>
      <c r="AV1101" s="30">
        <f>K1101*$AV$2</f>
        <v>515.93999999999994</v>
      </c>
      <c r="AW1101" s="30"/>
      <c r="AX1101" s="36">
        <f t="shared" si="588"/>
        <v>-558.93500000000006</v>
      </c>
      <c r="AY1101" s="36">
        <f t="shared" si="589"/>
        <v>515.93999999999994</v>
      </c>
      <c r="AZ1101" s="36">
        <f t="shared" si="590"/>
        <v>0</v>
      </c>
    </row>
    <row r="1102" spans="1:52" x14ac:dyDescent="0.25">
      <c r="A1102" s="12" t="s">
        <v>837</v>
      </c>
      <c r="B1102" s="12" t="s">
        <v>598</v>
      </c>
      <c r="C1102" s="12"/>
      <c r="D1102" s="2" t="s">
        <v>1155</v>
      </c>
      <c r="E1102" s="2" t="s">
        <v>1152</v>
      </c>
      <c r="F1102" s="2" t="s">
        <v>16</v>
      </c>
      <c r="G1102" s="2" t="s">
        <v>17</v>
      </c>
      <c r="H1102" s="2" t="s">
        <v>13</v>
      </c>
      <c r="I1102" s="18">
        <v>10000</v>
      </c>
      <c r="J1102" s="18">
        <v>14801.61</v>
      </c>
      <c r="K1102" s="18">
        <v>12899</v>
      </c>
      <c r="L1102" s="18">
        <v>1902.6100000000001</v>
      </c>
      <c r="M1102" s="18"/>
      <c r="N1102" s="18">
        <v>1612.38</v>
      </c>
      <c r="O1102" s="18"/>
      <c r="P1102" s="18"/>
      <c r="Q1102" s="18"/>
      <c r="R1102" s="18"/>
      <c r="S1102" s="18"/>
      <c r="T1102" s="18"/>
      <c r="U1102" s="18"/>
      <c r="V1102" s="18"/>
      <c r="W1102" s="18"/>
      <c r="X1102" s="18"/>
      <c r="Y1102" s="18"/>
      <c r="Z1102" s="18">
        <v>290.23</v>
      </c>
      <c r="AA1102" s="18"/>
      <c r="AB1102" s="14">
        <f t="shared" si="573"/>
        <v>0</v>
      </c>
      <c r="AC1102" s="14">
        <f t="shared" si="574"/>
        <v>0.125</v>
      </c>
      <c r="AD1102" s="14">
        <f t="shared" si="575"/>
        <v>0</v>
      </c>
      <c r="AE1102" s="14">
        <f t="shared" si="576"/>
        <v>0</v>
      </c>
      <c r="AF1102" s="14">
        <f t="shared" si="577"/>
        <v>0</v>
      </c>
      <c r="AG1102" s="14">
        <f t="shared" si="578"/>
        <v>0</v>
      </c>
      <c r="AH1102" s="14">
        <f t="shared" si="579"/>
        <v>0</v>
      </c>
      <c r="AI1102" s="14">
        <f t="shared" si="580"/>
        <v>0</v>
      </c>
      <c r="AJ1102" s="14">
        <f t="shared" si="581"/>
        <v>0</v>
      </c>
      <c r="AK1102" s="14">
        <f t="shared" si="582"/>
        <v>0</v>
      </c>
      <c r="AL1102" s="14">
        <f t="shared" si="583"/>
        <v>0</v>
      </c>
      <c r="AM1102" s="14">
        <f t="shared" si="584"/>
        <v>0</v>
      </c>
      <c r="AN1102" s="14">
        <f t="shared" si="585"/>
        <v>0</v>
      </c>
      <c r="AO1102" s="14">
        <f t="shared" si="586"/>
        <v>0.02</v>
      </c>
      <c r="AP1102" s="14">
        <f t="shared" si="587"/>
        <v>0</v>
      </c>
      <c r="AQ1102" s="43">
        <f t="shared" si="591"/>
        <v>0.14499999999999999</v>
      </c>
      <c r="AR1102" s="27">
        <f t="shared" si="592"/>
        <v>1612.375</v>
      </c>
      <c r="AS1102" s="27">
        <f t="shared" si="594"/>
        <v>0</v>
      </c>
      <c r="AT1102" s="44">
        <f t="shared" ref="AT1102:AT1165" si="599">(SUM(AN1102:AP1102))*(K1102+AR1102)</f>
        <v>290.22750000000002</v>
      </c>
      <c r="AU1102" s="30"/>
      <c r="AV1102" s="30"/>
      <c r="AW1102" s="30">
        <f t="shared" ref="AW1102:AW1165" si="600">K1102*$AU$1</f>
        <v>1547.8799999999999</v>
      </c>
      <c r="AX1102" s="36">
        <f t="shared" si="588"/>
        <v>-1612.375</v>
      </c>
      <c r="AY1102" s="36">
        <f t="shared" si="589"/>
        <v>0</v>
      </c>
      <c r="AZ1102" s="36">
        <f t="shared" si="590"/>
        <v>1257.6524999999999</v>
      </c>
    </row>
    <row r="1103" spans="1:52" x14ac:dyDescent="0.25">
      <c r="A1103" s="12" t="s">
        <v>837</v>
      </c>
      <c r="B1103" s="12" t="s">
        <v>598</v>
      </c>
      <c r="C1103" s="12"/>
      <c r="D1103" s="2" t="s">
        <v>880</v>
      </c>
      <c r="E1103" s="2" t="s">
        <v>136</v>
      </c>
      <c r="F1103" s="2" t="s">
        <v>16</v>
      </c>
      <c r="G1103" s="2" t="s">
        <v>17</v>
      </c>
      <c r="H1103" s="2" t="s">
        <v>13</v>
      </c>
      <c r="I1103" s="18">
        <v>40</v>
      </c>
      <c r="J1103" s="18">
        <v>43731.840000000004</v>
      </c>
      <c r="K1103" s="18">
        <v>38110.53</v>
      </c>
      <c r="L1103" s="18">
        <v>5621.3099999999995</v>
      </c>
      <c r="M1103" s="18"/>
      <c r="N1103" s="18">
        <v>4763.82</v>
      </c>
      <c r="O1103" s="18"/>
      <c r="P1103" s="18"/>
      <c r="Q1103" s="18"/>
      <c r="R1103" s="18"/>
      <c r="S1103" s="18"/>
      <c r="T1103" s="18"/>
      <c r="U1103" s="18"/>
      <c r="V1103" s="18"/>
      <c r="W1103" s="18"/>
      <c r="X1103" s="18"/>
      <c r="Y1103" s="18"/>
      <c r="Z1103" s="18">
        <v>857.49</v>
      </c>
      <c r="AA1103" s="18"/>
      <c r="AB1103" s="14">
        <f t="shared" si="573"/>
        <v>0</v>
      </c>
      <c r="AC1103" s="14">
        <f t="shared" si="574"/>
        <v>0.125</v>
      </c>
      <c r="AD1103" s="14">
        <f t="shared" si="575"/>
        <v>0</v>
      </c>
      <c r="AE1103" s="14">
        <f t="shared" si="576"/>
        <v>0</v>
      </c>
      <c r="AF1103" s="14">
        <f t="shared" si="577"/>
        <v>0</v>
      </c>
      <c r="AG1103" s="14">
        <f t="shared" si="578"/>
        <v>0</v>
      </c>
      <c r="AH1103" s="14">
        <f t="shared" si="579"/>
        <v>0</v>
      </c>
      <c r="AI1103" s="14">
        <f t="shared" si="580"/>
        <v>0</v>
      </c>
      <c r="AJ1103" s="14">
        <f t="shared" si="581"/>
        <v>0</v>
      </c>
      <c r="AK1103" s="14">
        <f t="shared" si="582"/>
        <v>0</v>
      </c>
      <c r="AL1103" s="14">
        <f t="shared" si="583"/>
        <v>0</v>
      </c>
      <c r="AM1103" s="14">
        <f t="shared" si="584"/>
        <v>0</v>
      </c>
      <c r="AN1103" s="14">
        <f t="shared" si="585"/>
        <v>0</v>
      </c>
      <c r="AO1103" s="14">
        <f t="shared" si="586"/>
        <v>0.02</v>
      </c>
      <c r="AP1103" s="14">
        <f t="shared" si="587"/>
        <v>0</v>
      </c>
      <c r="AQ1103" s="43">
        <f t="shared" si="591"/>
        <v>0.14499999999999999</v>
      </c>
      <c r="AR1103" s="27">
        <f t="shared" si="592"/>
        <v>4763.8162499999999</v>
      </c>
      <c r="AS1103" s="27">
        <f t="shared" si="594"/>
        <v>0</v>
      </c>
      <c r="AT1103" s="44">
        <f t="shared" si="599"/>
        <v>857.48692500000004</v>
      </c>
      <c r="AU1103" s="30"/>
      <c r="AV1103" s="30"/>
      <c r="AW1103" s="30">
        <f t="shared" si="600"/>
        <v>4573.2635999999993</v>
      </c>
      <c r="AX1103" s="36">
        <f t="shared" si="588"/>
        <v>-4763.8162499999999</v>
      </c>
      <c r="AY1103" s="36">
        <f t="shared" si="589"/>
        <v>0</v>
      </c>
      <c r="AZ1103" s="36">
        <f t="shared" si="590"/>
        <v>3715.7766749999992</v>
      </c>
    </row>
    <row r="1104" spans="1:52" x14ac:dyDescent="0.25">
      <c r="A1104" s="12" t="s">
        <v>837</v>
      </c>
      <c r="B1104" s="12" t="s">
        <v>598</v>
      </c>
      <c r="C1104" s="5" t="s">
        <v>1359</v>
      </c>
      <c r="D1104" s="2" t="s">
        <v>1156</v>
      </c>
      <c r="E1104" s="2" t="s">
        <v>190</v>
      </c>
      <c r="F1104" s="2" t="s">
        <v>16</v>
      </c>
      <c r="G1104" s="2" t="s">
        <v>17</v>
      </c>
      <c r="H1104" s="2" t="s">
        <v>13</v>
      </c>
      <c r="I1104" s="18">
        <v>78560</v>
      </c>
      <c r="J1104" s="18">
        <v>689777.28</v>
      </c>
      <c r="K1104" s="18">
        <v>601113.09000000008</v>
      </c>
      <c r="L1104" s="18">
        <v>88664.19</v>
      </c>
      <c r="M1104" s="18"/>
      <c r="N1104" s="18">
        <v>75139.139999999985</v>
      </c>
      <c r="O1104" s="18"/>
      <c r="P1104" s="18"/>
      <c r="Q1104" s="18"/>
      <c r="R1104" s="18"/>
      <c r="S1104" s="18"/>
      <c r="T1104" s="18"/>
      <c r="U1104" s="18"/>
      <c r="V1104" s="18"/>
      <c r="W1104" s="18"/>
      <c r="X1104" s="18"/>
      <c r="Y1104" s="18"/>
      <c r="Z1104" s="18">
        <v>13525.05</v>
      </c>
      <c r="AA1104" s="18"/>
      <c r="AB1104" s="14">
        <f t="shared" si="573"/>
        <v>0</v>
      </c>
      <c r="AC1104" s="14">
        <f t="shared" si="574"/>
        <v>0.125</v>
      </c>
      <c r="AD1104" s="14">
        <f t="shared" si="575"/>
        <v>0</v>
      </c>
      <c r="AE1104" s="14">
        <f t="shared" si="576"/>
        <v>0</v>
      </c>
      <c r="AF1104" s="14">
        <f t="shared" si="577"/>
        <v>0</v>
      </c>
      <c r="AG1104" s="14">
        <f t="shared" si="578"/>
        <v>0</v>
      </c>
      <c r="AH1104" s="14">
        <f t="shared" si="579"/>
        <v>0</v>
      </c>
      <c r="AI1104" s="14">
        <f t="shared" si="580"/>
        <v>0</v>
      </c>
      <c r="AJ1104" s="14">
        <f t="shared" si="581"/>
        <v>0</v>
      </c>
      <c r="AK1104" s="14">
        <f t="shared" si="582"/>
        <v>0</v>
      </c>
      <c r="AL1104" s="14">
        <f t="shared" si="583"/>
        <v>0</v>
      </c>
      <c r="AM1104" s="14">
        <f t="shared" si="584"/>
        <v>0</v>
      </c>
      <c r="AN1104" s="14">
        <f t="shared" si="585"/>
        <v>0</v>
      </c>
      <c r="AO1104" s="14">
        <f t="shared" si="586"/>
        <v>0.02</v>
      </c>
      <c r="AP1104" s="14">
        <f t="shared" si="587"/>
        <v>0</v>
      </c>
      <c r="AQ1104" s="43">
        <f t="shared" si="591"/>
        <v>0.14499999999999999</v>
      </c>
      <c r="AR1104" s="27">
        <f t="shared" si="592"/>
        <v>75139.13625000001</v>
      </c>
      <c r="AS1104" s="27">
        <f t="shared" si="594"/>
        <v>0</v>
      </c>
      <c r="AT1104" s="44">
        <f t="shared" si="599"/>
        <v>13525.044525000001</v>
      </c>
      <c r="AU1104" s="30"/>
      <c r="AV1104" s="30"/>
      <c r="AW1104" s="30">
        <f t="shared" si="600"/>
        <v>72133.570800000001</v>
      </c>
      <c r="AX1104" s="36">
        <f t="shared" si="588"/>
        <v>-75139.13625000001</v>
      </c>
      <c r="AY1104" s="36">
        <f t="shared" si="589"/>
        <v>0</v>
      </c>
      <c r="AZ1104" s="36">
        <f t="shared" si="590"/>
        <v>58608.526274999997</v>
      </c>
    </row>
    <row r="1105" spans="1:52" x14ac:dyDescent="0.25">
      <c r="A1105" s="12" t="s">
        <v>837</v>
      </c>
      <c r="B1105" s="12" t="s">
        <v>598</v>
      </c>
      <c r="C1105" s="5" t="s">
        <v>1359</v>
      </c>
      <c r="D1105" s="2" t="s">
        <v>1157</v>
      </c>
      <c r="E1105" s="2" t="s">
        <v>190</v>
      </c>
      <c r="F1105" s="2" t="s">
        <v>16</v>
      </c>
      <c r="G1105" s="2" t="s">
        <v>17</v>
      </c>
      <c r="H1105" s="2" t="s">
        <v>13</v>
      </c>
      <c r="I1105" s="18">
        <v>169255</v>
      </c>
      <c r="J1105" s="18">
        <v>936417.66999999993</v>
      </c>
      <c r="K1105" s="18">
        <v>816050.26</v>
      </c>
      <c r="L1105" s="18">
        <v>120367.41</v>
      </c>
      <c r="M1105" s="18"/>
      <c r="N1105" s="18">
        <v>102006.29000000001</v>
      </c>
      <c r="O1105" s="18"/>
      <c r="P1105" s="18"/>
      <c r="Q1105" s="18"/>
      <c r="R1105" s="18"/>
      <c r="S1105" s="18"/>
      <c r="T1105" s="18"/>
      <c r="U1105" s="18"/>
      <c r="V1105" s="18"/>
      <c r="W1105" s="18"/>
      <c r="X1105" s="18"/>
      <c r="Y1105" s="18"/>
      <c r="Z1105" s="18">
        <v>18361.120000000003</v>
      </c>
      <c r="AA1105" s="18"/>
      <c r="AB1105" s="14">
        <f t="shared" si="573"/>
        <v>0</v>
      </c>
      <c r="AC1105" s="14">
        <f t="shared" si="574"/>
        <v>0.125</v>
      </c>
      <c r="AD1105" s="14">
        <f t="shared" si="575"/>
        <v>0</v>
      </c>
      <c r="AE1105" s="14">
        <f t="shared" si="576"/>
        <v>0</v>
      </c>
      <c r="AF1105" s="14">
        <f t="shared" si="577"/>
        <v>0</v>
      </c>
      <c r="AG1105" s="14">
        <f t="shared" si="578"/>
        <v>0</v>
      </c>
      <c r="AH1105" s="14">
        <f t="shared" si="579"/>
        <v>0</v>
      </c>
      <c r="AI1105" s="14">
        <f t="shared" si="580"/>
        <v>0</v>
      </c>
      <c r="AJ1105" s="14">
        <f t="shared" si="581"/>
        <v>0</v>
      </c>
      <c r="AK1105" s="14">
        <f t="shared" si="582"/>
        <v>0</v>
      </c>
      <c r="AL1105" s="14">
        <f t="shared" si="583"/>
        <v>0</v>
      </c>
      <c r="AM1105" s="14">
        <f t="shared" si="584"/>
        <v>0</v>
      </c>
      <c r="AN1105" s="14">
        <f t="shared" si="585"/>
        <v>0</v>
      </c>
      <c r="AO1105" s="14">
        <f t="shared" si="586"/>
        <v>0.02</v>
      </c>
      <c r="AP1105" s="14">
        <f t="shared" si="587"/>
        <v>0</v>
      </c>
      <c r="AQ1105" s="43">
        <f t="shared" si="591"/>
        <v>0.14499999999999999</v>
      </c>
      <c r="AR1105" s="27">
        <f t="shared" si="592"/>
        <v>102006.2825</v>
      </c>
      <c r="AS1105" s="27">
        <f t="shared" si="594"/>
        <v>0</v>
      </c>
      <c r="AT1105" s="44">
        <f t="shared" si="599"/>
        <v>18361.130850000001</v>
      </c>
      <c r="AU1105" s="30"/>
      <c r="AV1105" s="30"/>
      <c r="AW1105" s="30">
        <f t="shared" si="600"/>
        <v>97926.031199999998</v>
      </c>
      <c r="AX1105" s="36">
        <f t="shared" si="588"/>
        <v>-102006.2825</v>
      </c>
      <c r="AY1105" s="36">
        <f t="shared" si="589"/>
        <v>0</v>
      </c>
      <c r="AZ1105" s="36">
        <f t="shared" si="590"/>
        <v>79564.900349999996</v>
      </c>
    </row>
    <row r="1106" spans="1:52" x14ac:dyDescent="0.25">
      <c r="A1106" s="12" t="s">
        <v>837</v>
      </c>
      <c r="B1106" s="12" t="s">
        <v>598</v>
      </c>
      <c r="C1106" s="5" t="s">
        <v>1359</v>
      </c>
      <c r="D1106" s="2" t="s">
        <v>1158</v>
      </c>
      <c r="E1106" s="2" t="s">
        <v>190</v>
      </c>
      <c r="F1106" s="2" t="s">
        <v>16</v>
      </c>
      <c r="G1106" s="2" t="s">
        <v>17</v>
      </c>
      <c r="H1106" s="2" t="s">
        <v>13</v>
      </c>
      <c r="I1106" s="18">
        <v>21450</v>
      </c>
      <c r="J1106" s="18">
        <v>184694.30000000002</v>
      </c>
      <c r="K1106" s="18">
        <v>160953.63</v>
      </c>
      <c r="L1106" s="18">
        <v>23740.670000000002</v>
      </c>
      <c r="M1106" s="18"/>
      <c r="N1106" s="18">
        <v>20119.210000000003</v>
      </c>
      <c r="O1106" s="18"/>
      <c r="P1106" s="18"/>
      <c r="Q1106" s="18"/>
      <c r="R1106" s="18"/>
      <c r="S1106" s="18"/>
      <c r="T1106" s="18"/>
      <c r="U1106" s="18"/>
      <c r="V1106" s="18"/>
      <c r="W1106" s="18"/>
      <c r="X1106" s="18"/>
      <c r="Y1106" s="18"/>
      <c r="Z1106" s="18">
        <v>3621.46</v>
      </c>
      <c r="AA1106" s="18"/>
      <c r="AB1106" s="14">
        <f t="shared" si="573"/>
        <v>0</v>
      </c>
      <c r="AC1106" s="14">
        <f t="shared" si="574"/>
        <v>0.125</v>
      </c>
      <c r="AD1106" s="14">
        <f t="shared" si="575"/>
        <v>0</v>
      </c>
      <c r="AE1106" s="14">
        <f t="shared" si="576"/>
        <v>0</v>
      </c>
      <c r="AF1106" s="14">
        <f t="shared" si="577"/>
        <v>0</v>
      </c>
      <c r="AG1106" s="14">
        <f t="shared" si="578"/>
        <v>0</v>
      </c>
      <c r="AH1106" s="14">
        <f t="shared" si="579"/>
        <v>0</v>
      </c>
      <c r="AI1106" s="14">
        <f t="shared" si="580"/>
        <v>0</v>
      </c>
      <c r="AJ1106" s="14">
        <f t="shared" si="581"/>
        <v>0</v>
      </c>
      <c r="AK1106" s="14">
        <f t="shared" si="582"/>
        <v>0</v>
      </c>
      <c r="AL1106" s="14">
        <f t="shared" si="583"/>
        <v>0</v>
      </c>
      <c r="AM1106" s="14">
        <f t="shared" si="584"/>
        <v>0</v>
      </c>
      <c r="AN1106" s="14">
        <f t="shared" si="585"/>
        <v>0</v>
      </c>
      <c r="AO1106" s="14">
        <f t="shared" si="586"/>
        <v>0.02</v>
      </c>
      <c r="AP1106" s="14">
        <f t="shared" si="587"/>
        <v>0</v>
      </c>
      <c r="AQ1106" s="43">
        <f t="shared" si="591"/>
        <v>0.14499999999999999</v>
      </c>
      <c r="AR1106" s="27">
        <f t="shared" si="592"/>
        <v>20119.203750000001</v>
      </c>
      <c r="AS1106" s="27">
        <f t="shared" si="594"/>
        <v>0</v>
      </c>
      <c r="AT1106" s="44">
        <f t="shared" si="599"/>
        <v>3621.4566749999999</v>
      </c>
      <c r="AU1106" s="30"/>
      <c r="AV1106" s="30"/>
      <c r="AW1106" s="30">
        <f t="shared" si="600"/>
        <v>19314.435600000001</v>
      </c>
      <c r="AX1106" s="36">
        <f t="shared" si="588"/>
        <v>-20119.203750000001</v>
      </c>
      <c r="AY1106" s="36">
        <f t="shared" si="589"/>
        <v>0</v>
      </c>
      <c r="AZ1106" s="36">
        <f t="shared" si="590"/>
        <v>15692.978925000001</v>
      </c>
    </row>
    <row r="1107" spans="1:52" x14ac:dyDescent="0.25">
      <c r="A1107" s="12" t="s">
        <v>837</v>
      </c>
      <c r="B1107" s="12" t="s">
        <v>598</v>
      </c>
      <c r="C1107" s="5" t="s">
        <v>1359</v>
      </c>
      <c r="D1107" s="2" t="s">
        <v>1159</v>
      </c>
      <c r="E1107" s="2" t="s">
        <v>190</v>
      </c>
      <c r="F1107" s="2" t="s">
        <v>16</v>
      </c>
      <c r="G1107" s="2" t="s">
        <v>17</v>
      </c>
      <c r="H1107" s="2" t="s">
        <v>13</v>
      </c>
      <c r="I1107" s="18">
        <v>13490</v>
      </c>
      <c r="J1107" s="18">
        <v>86686.61</v>
      </c>
      <c r="K1107" s="18">
        <v>75543.88</v>
      </c>
      <c r="L1107" s="18">
        <v>11142.73</v>
      </c>
      <c r="M1107" s="18"/>
      <c r="N1107" s="18">
        <v>9442.99</v>
      </c>
      <c r="O1107" s="18"/>
      <c r="P1107" s="18"/>
      <c r="Q1107" s="18"/>
      <c r="R1107" s="18"/>
      <c r="S1107" s="18"/>
      <c r="T1107" s="18"/>
      <c r="U1107" s="18"/>
      <c r="V1107" s="18"/>
      <c r="W1107" s="18"/>
      <c r="X1107" s="18"/>
      <c r="Y1107" s="18"/>
      <c r="Z1107" s="18">
        <v>1699.74</v>
      </c>
      <c r="AA1107" s="18"/>
      <c r="AB1107" s="14">
        <f t="shared" si="573"/>
        <v>0</v>
      </c>
      <c r="AC1107" s="14">
        <f t="shared" si="574"/>
        <v>0.125</v>
      </c>
      <c r="AD1107" s="14">
        <f t="shared" si="575"/>
        <v>0</v>
      </c>
      <c r="AE1107" s="14">
        <f t="shared" si="576"/>
        <v>0</v>
      </c>
      <c r="AF1107" s="14">
        <f t="shared" si="577"/>
        <v>0</v>
      </c>
      <c r="AG1107" s="14">
        <f t="shared" si="578"/>
        <v>0</v>
      </c>
      <c r="AH1107" s="14">
        <f t="shared" si="579"/>
        <v>0</v>
      </c>
      <c r="AI1107" s="14">
        <f t="shared" si="580"/>
        <v>0</v>
      </c>
      <c r="AJ1107" s="14">
        <f t="shared" si="581"/>
        <v>0</v>
      </c>
      <c r="AK1107" s="14">
        <f t="shared" si="582"/>
        <v>0</v>
      </c>
      <c r="AL1107" s="14">
        <f t="shared" si="583"/>
        <v>0</v>
      </c>
      <c r="AM1107" s="14">
        <f t="shared" si="584"/>
        <v>0</v>
      </c>
      <c r="AN1107" s="14">
        <f t="shared" si="585"/>
        <v>0</v>
      </c>
      <c r="AO1107" s="14">
        <f t="shared" si="586"/>
        <v>0.02</v>
      </c>
      <c r="AP1107" s="14">
        <f t="shared" si="587"/>
        <v>0</v>
      </c>
      <c r="AQ1107" s="43">
        <f t="shared" si="591"/>
        <v>0.14499999999999999</v>
      </c>
      <c r="AR1107" s="27">
        <f t="shared" si="592"/>
        <v>9442.9850000000006</v>
      </c>
      <c r="AS1107" s="27">
        <f t="shared" si="594"/>
        <v>0</v>
      </c>
      <c r="AT1107" s="44">
        <f t="shared" si="599"/>
        <v>1699.7373000000002</v>
      </c>
      <c r="AU1107" s="30"/>
      <c r="AV1107" s="30"/>
      <c r="AW1107" s="30">
        <f t="shared" si="600"/>
        <v>9065.2656000000006</v>
      </c>
      <c r="AX1107" s="36">
        <f t="shared" si="588"/>
        <v>-9442.9850000000006</v>
      </c>
      <c r="AY1107" s="36">
        <f t="shared" si="589"/>
        <v>0</v>
      </c>
      <c r="AZ1107" s="36">
        <f t="shared" si="590"/>
        <v>7365.5282999999999</v>
      </c>
    </row>
    <row r="1108" spans="1:52" x14ac:dyDescent="0.25">
      <c r="A1108" s="12" t="s">
        <v>837</v>
      </c>
      <c r="B1108" s="12" t="s">
        <v>598</v>
      </c>
      <c r="C1108" s="5" t="s">
        <v>1354</v>
      </c>
      <c r="D1108" s="2" t="s">
        <v>1160</v>
      </c>
      <c r="E1108" s="2" t="s">
        <v>600</v>
      </c>
      <c r="F1108" s="2" t="s">
        <v>16</v>
      </c>
      <c r="G1108" s="2" t="s">
        <v>20</v>
      </c>
      <c r="H1108" s="2" t="s">
        <v>13</v>
      </c>
      <c r="I1108" s="18">
        <v>8177</v>
      </c>
      <c r="J1108" s="18">
        <v>370166.37999999995</v>
      </c>
      <c r="K1108" s="18">
        <v>342366.24</v>
      </c>
      <c r="L1108" s="18">
        <v>27800.14</v>
      </c>
      <c r="M1108" s="18">
        <v>20541.98</v>
      </c>
      <c r="N1108" s="18"/>
      <c r="O1108" s="18"/>
      <c r="P1108" s="18"/>
      <c r="Q1108" s="18"/>
      <c r="R1108" s="18"/>
      <c r="S1108" s="18"/>
      <c r="T1108" s="18"/>
      <c r="U1108" s="18"/>
      <c r="V1108" s="18"/>
      <c r="W1108" s="18"/>
      <c r="X1108" s="18"/>
      <c r="Y1108" s="18"/>
      <c r="Z1108" s="18">
        <v>7258.1599999999989</v>
      </c>
      <c r="AA1108" s="18"/>
      <c r="AB1108" s="14">
        <f t="shared" si="573"/>
        <v>0.06</v>
      </c>
      <c r="AC1108" s="14">
        <f t="shared" si="574"/>
        <v>0</v>
      </c>
      <c r="AD1108" s="14">
        <f t="shared" si="575"/>
        <v>0</v>
      </c>
      <c r="AE1108" s="14">
        <f t="shared" si="576"/>
        <v>0</v>
      </c>
      <c r="AF1108" s="14">
        <f t="shared" si="577"/>
        <v>0</v>
      </c>
      <c r="AG1108" s="14">
        <f t="shared" si="578"/>
        <v>0</v>
      </c>
      <c r="AH1108" s="14">
        <f t="shared" si="579"/>
        <v>0</v>
      </c>
      <c r="AI1108" s="14">
        <f t="shared" si="580"/>
        <v>0</v>
      </c>
      <c r="AJ1108" s="14">
        <f t="shared" si="581"/>
        <v>0</v>
      </c>
      <c r="AK1108" s="14">
        <f t="shared" si="582"/>
        <v>0</v>
      </c>
      <c r="AL1108" s="14">
        <f t="shared" si="583"/>
        <v>0</v>
      </c>
      <c r="AM1108" s="14">
        <f t="shared" si="584"/>
        <v>0</v>
      </c>
      <c r="AN1108" s="14">
        <f t="shared" si="585"/>
        <v>0</v>
      </c>
      <c r="AO1108" s="14">
        <f t="shared" si="586"/>
        <v>0.02</v>
      </c>
      <c r="AP1108" s="14">
        <f t="shared" si="587"/>
        <v>0</v>
      </c>
      <c r="AQ1108" s="43">
        <f t="shared" si="591"/>
        <v>0.08</v>
      </c>
      <c r="AR1108" s="27">
        <f t="shared" si="592"/>
        <v>20541.974399999999</v>
      </c>
      <c r="AS1108" s="27">
        <f t="shared" si="594"/>
        <v>0</v>
      </c>
      <c r="AT1108" s="44">
        <f t="shared" si="599"/>
        <v>7258.1642879999999</v>
      </c>
      <c r="AU1108" s="30"/>
      <c r="AV1108" s="30"/>
      <c r="AW1108" s="30">
        <f t="shared" si="600"/>
        <v>41083.948799999998</v>
      </c>
      <c r="AX1108" s="36">
        <f t="shared" si="588"/>
        <v>-20541.974399999999</v>
      </c>
      <c r="AY1108" s="36">
        <f t="shared" si="589"/>
        <v>0</v>
      </c>
      <c r="AZ1108" s="36">
        <f t="shared" si="590"/>
        <v>33825.784511999998</v>
      </c>
    </row>
    <row r="1109" spans="1:52" x14ac:dyDescent="0.25">
      <c r="A1109" s="12" t="s">
        <v>837</v>
      </c>
      <c r="B1109" s="12" t="s">
        <v>598</v>
      </c>
      <c r="C1109" s="5" t="s">
        <v>1354</v>
      </c>
      <c r="D1109" s="2" t="s">
        <v>1161</v>
      </c>
      <c r="E1109" s="2" t="s">
        <v>600</v>
      </c>
      <c r="F1109" s="2" t="s">
        <v>16</v>
      </c>
      <c r="G1109" s="2" t="s">
        <v>20</v>
      </c>
      <c r="H1109" s="2" t="s">
        <v>13</v>
      </c>
      <c r="I1109" s="18">
        <v>3775</v>
      </c>
      <c r="J1109" s="18">
        <v>163932.97</v>
      </c>
      <c r="K1109" s="18">
        <v>151621.32</v>
      </c>
      <c r="L1109" s="18">
        <v>12311.65</v>
      </c>
      <c r="M1109" s="18">
        <v>9097.27</v>
      </c>
      <c r="N1109" s="18"/>
      <c r="O1109" s="18"/>
      <c r="P1109" s="18"/>
      <c r="Q1109" s="18"/>
      <c r="R1109" s="18"/>
      <c r="S1109" s="18"/>
      <c r="T1109" s="18"/>
      <c r="U1109" s="18"/>
      <c r="V1109" s="18"/>
      <c r="W1109" s="18"/>
      <c r="X1109" s="18"/>
      <c r="Y1109" s="18"/>
      <c r="Z1109" s="18">
        <v>3214.38</v>
      </c>
      <c r="AA1109" s="18"/>
      <c r="AB1109" s="14">
        <f t="shared" si="573"/>
        <v>0.06</v>
      </c>
      <c r="AC1109" s="14">
        <f t="shared" si="574"/>
        <v>0</v>
      </c>
      <c r="AD1109" s="14">
        <f t="shared" si="575"/>
        <v>0</v>
      </c>
      <c r="AE1109" s="14">
        <f t="shared" si="576"/>
        <v>0</v>
      </c>
      <c r="AF1109" s="14">
        <f t="shared" si="577"/>
        <v>0</v>
      </c>
      <c r="AG1109" s="14">
        <f t="shared" si="578"/>
        <v>0</v>
      </c>
      <c r="AH1109" s="14">
        <f t="shared" si="579"/>
        <v>0</v>
      </c>
      <c r="AI1109" s="14">
        <f t="shared" si="580"/>
        <v>0</v>
      </c>
      <c r="AJ1109" s="14">
        <f t="shared" si="581"/>
        <v>0</v>
      </c>
      <c r="AK1109" s="14">
        <f t="shared" si="582"/>
        <v>0</v>
      </c>
      <c r="AL1109" s="14">
        <f t="shared" si="583"/>
        <v>0</v>
      </c>
      <c r="AM1109" s="14">
        <f t="shared" si="584"/>
        <v>0</v>
      </c>
      <c r="AN1109" s="14">
        <f t="shared" si="585"/>
        <v>0</v>
      </c>
      <c r="AO1109" s="14">
        <f t="shared" si="586"/>
        <v>0.02</v>
      </c>
      <c r="AP1109" s="14">
        <f t="shared" si="587"/>
        <v>0</v>
      </c>
      <c r="AQ1109" s="43">
        <f t="shared" si="591"/>
        <v>0.08</v>
      </c>
      <c r="AR1109" s="27">
        <f t="shared" si="592"/>
        <v>9097.2792000000009</v>
      </c>
      <c r="AS1109" s="27">
        <f t="shared" si="594"/>
        <v>0</v>
      </c>
      <c r="AT1109" s="44">
        <f t="shared" si="599"/>
        <v>3214.3719839999999</v>
      </c>
      <c r="AU1109" s="30"/>
      <c r="AV1109" s="30"/>
      <c r="AW1109" s="30">
        <f t="shared" si="600"/>
        <v>18194.558400000002</v>
      </c>
      <c r="AX1109" s="36">
        <f t="shared" si="588"/>
        <v>-9097.2792000000009</v>
      </c>
      <c r="AY1109" s="36">
        <f t="shared" si="589"/>
        <v>0</v>
      </c>
      <c r="AZ1109" s="36">
        <f t="shared" si="590"/>
        <v>14980.186416000002</v>
      </c>
    </row>
    <row r="1110" spans="1:52" x14ac:dyDescent="0.25">
      <c r="A1110" s="12" t="s">
        <v>837</v>
      </c>
      <c r="B1110" s="12" t="s">
        <v>598</v>
      </c>
      <c r="C1110" s="5" t="s">
        <v>1354</v>
      </c>
      <c r="D1110" s="2" t="s">
        <v>1162</v>
      </c>
      <c r="E1110" s="2" t="s">
        <v>600</v>
      </c>
      <c r="F1110" s="2" t="s">
        <v>16</v>
      </c>
      <c r="G1110" s="2" t="s">
        <v>20</v>
      </c>
      <c r="H1110" s="2" t="s">
        <v>13</v>
      </c>
      <c r="I1110" s="18">
        <v>910</v>
      </c>
      <c r="J1110" s="18">
        <v>38077.54</v>
      </c>
      <c r="K1110" s="18">
        <v>35217.85</v>
      </c>
      <c r="L1110" s="18">
        <v>2859.69</v>
      </c>
      <c r="M1110" s="18">
        <v>2113.0699999999997</v>
      </c>
      <c r="N1110" s="18"/>
      <c r="O1110" s="18"/>
      <c r="P1110" s="18"/>
      <c r="Q1110" s="18"/>
      <c r="R1110" s="18"/>
      <c r="S1110" s="18"/>
      <c r="T1110" s="18"/>
      <c r="U1110" s="18"/>
      <c r="V1110" s="18"/>
      <c r="W1110" s="18"/>
      <c r="X1110" s="18"/>
      <c r="Y1110" s="18"/>
      <c r="Z1110" s="18">
        <v>746.62</v>
      </c>
      <c r="AA1110" s="18"/>
      <c r="AB1110" s="14">
        <f t="shared" si="573"/>
        <v>0.06</v>
      </c>
      <c r="AC1110" s="14">
        <f t="shared" si="574"/>
        <v>0</v>
      </c>
      <c r="AD1110" s="14">
        <f t="shared" si="575"/>
        <v>0</v>
      </c>
      <c r="AE1110" s="14">
        <f t="shared" si="576"/>
        <v>0</v>
      </c>
      <c r="AF1110" s="14">
        <f t="shared" si="577"/>
        <v>0</v>
      </c>
      <c r="AG1110" s="14">
        <f t="shared" si="578"/>
        <v>0</v>
      </c>
      <c r="AH1110" s="14">
        <f t="shared" si="579"/>
        <v>0</v>
      </c>
      <c r="AI1110" s="14">
        <f t="shared" si="580"/>
        <v>0</v>
      </c>
      <c r="AJ1110" s="14">
        <f t="shared" si="581"/>
        <v>0</v>
      </c>
      <c r="AK1110" s="14">
        <f t="shared" si="582"/>
        <v>0</v>
      </c>
      <c r="AL1110" s="14">
        <f t="shared" si="583"/>
        <v>0</v>
      </c>
      <c r="AM1110" s="14">
        <f t="shared" si="584"/>
        <v>0</v>
      </c>
      <c r="AN1110" s="14">
        <f t="shared" si="585"/>
        <v>0</v>
      </c>
      <c r="AO1110" s="14">
        <f t="shared" si="586"/>
        <v>0.02</v>
      </c>
      <c r="AP1110" s="14">
        <f t="shared" si="587"/>
        <v>0</v>
      </c>
      <c r="AQ1110" s="43">
        <f t="shared" si="591"/>
        <v>0.08</v>
      </c>
      <c r="AR1110" s="27">
        <f t="shared" si="592"/>
        <v>2113.0709999999999</v>
      </c>
      <c r="AS1110" s="27">
        <f t="shared" si="594"/>
        <v>0</v>
      </c>
      <c r="AT1110" s="44">
        <f t="shared" si="599"/>
        <v>746.61842000000001</v>
      </c>
      <c r="AU1110" s="30"/>
      <c r="AV1110" s="30"/>
      <c r="AW1110" s="30">
        <f t="shared" si="600"/>
        <v>4226.1419999999998</v>
      </c>
      <c r="AX1110" s="36">
        <f t="shared" si="588"/>
        <v>-2113.0709999999999</v>
      </c>
      <c r="AY1110" s="36">
        <f t="shared" si="589"/>
        <v>0</v>
      </c>
      <c r="AZ1110" s="36">
        <f t="shared" si="590"/>
        <v>3479.52358</v>
      </c>
    </row>
    <row r="1111" spans="1:52" x14ac:dyDescent="0.25">
      <c r="A1111" s="12" t="s">
        <v>837</v>
      </c>
      <c r="B1111" s="12" t="s">
        <v>598</v>
      </c>
      <c r="C1111" s="5" t="s">
        <v>1354</v>
      </c>
      <c r="D1111" s="2" t="s">
        <v>1163</v>
      </c>
      <c r="E1111" s="2" t="s">
        <v>600</v>
      </c>
      <c r="F1111" s="2" t="s">
        <v>16</v>
      </c>
      <c r="G1111" s="2" t="s">
        <v>20</v>
      </c>
      <c r="H1111" s="2" t="s">
        <v>13</v>
      </c>
      <c r="I1111" s="18">
        <v>500</v>
      </c>
      <c r="J1111" s="18">
        <v>9892.98</v>
      </c>
      <c r="K1111" s="18">
        <v>9150</v>
      </c>
      <c r="L1111" s="18">
        <v>742.98</v>
      </c>
      <c r="M1111" s="18">
        <v>549</v>
      </c>
      <c r="N1111" s="18"/>
      <c r="O1111" s="18"/>
      <c r="P1111" s="18"/>
      <c r="Q1111" s="18"/>
      <c r="R1111" s="18"/>
      <c r="S1111" s="18"/>
      <c r="T1111" s="18"/>
      <c r="U1111" s="18"/>
      <c r="V1111" s="18"/>
      <c r="W1111" s="18"/>
      <c r="X1111" s="18"/>
      <c r="Y1111" s="18"/>
      <c r="Z1111" s="18">
        <v>193.98</v>
      </c>
      <c r="AA1111" s="18"/>
      <c r="AB1111" s="14">
        <f t="shared" si="573"/>
        <v>0.06</v>
      </c>
      <c r="AC1111" s="14">
        <f t="shared" si="574"/>
        <v>0</v>
      </c>
      <c r="AD1111" s="14">
        <f t="shared" si="575"/>
        <v>0</v>
      </c>
      <c r="AE1111" s="14">
        <f t="shared" si="576"/>
        <v>0</v>
      </c>
      <c r="AF1111" s="14">
        <f t="shared" si="577"/>
        <v>0</v>
      </c>
      <c r="AG1111" s="14">
        <f t="shared" si="578"/>
        <v>0</v>
      </c>
      <c r="AH1111" s="14">
        <f t="shared" si="579"/>
        <v>0</v>
      </c>
      <c r="AI1111" s="14">
        <f t="shared" si="580"/>
        <v>0</v>
      </c>
      <c r="AJ1111" s="14">
        <f t="shared" si="581"/>
        <v>0</v>
      </c>
      <c r="AK1111" s="14">
        <f t="shared" si="582"/>
        <v>0</v>
      </c>
      <c r="AL1111" s="14">
        <f t="shared" si="583"/>
        <v>0</v>
      </c>
      <c r="AM1111" s="14">
        <f t="shared" si="584"/>
        <v>0</v>
      </c>
      <c r="AN1111" s="14">
        <f t="shared" si="585"/>
        <v>0</v>
      </c>
      <c r="AO1111" s="14">
        <f t="shared" si="586"/>
        <v>0.02</v>
      </c>
      <c r="AP1111" s="14">
        <f t="shared" si="587"/>
        <v>0</v>
      </c>
      <c r="AQ1111" s="43">
        <f t="shared" si="591"/>
        <v>0.08</v>
      </c>
      <c r="AR1111" s="27">
        <f t="shared" si="592"/>
        <v>549</v>
      </c>
      <c r="AS1111" s="27">
        <f t="shared" si="594"/>
        <v>0</v>
      </c>
      <c r="AT1111" s="44">
        <f t="shared" si="599"/>
        <v>193.98000000000002</v>
      </c>
      <c r="AU1111" s="30"/>
      <c r="AV1111" s="30"/>
      <c r="AW1111" s="30">
        <f t="shared" si="600"/>
        <v>1098</v>
      </c>
      <c r="AX1111" s="36">
        <f t="shared" si="588"/>
        <v>-549</v>
      </c>
      <c r="AY1111" s="36">
        <f t="shared" si="589"/>
        <v>0</v>
      </c>
      <c r="AZ1111" s="36">
        <f t="shared" si="590"/>
        <v>904.02</v>
      </c>
    </row>
    <row r="1112" spans="1:52" x14ac:dyDescent="0.25">
      <c r="A1112" s="12" t="s">
        <v>837</v>
      </c>
      <c r="B1112" s="12" t="s">
        <v>598</v>
      </c>
      <c r="C1112" s="5" t="s">
        <v>1354</v>
      </c>
      <c r="D1112" s="2" t="s">
        <v>1164</v>
      </c>
      <c r="E1112" s="2" t="s">
        <v>600</v>
      </c>
      <c r="F1112" s="2" t="s">
        <v>16</v>
      </c>
      <c r="G1112" s="2" t="s">
        <v>20</v>
      </c>
      <c r="H1112" s="2" t="s">
        <v>13</v>
      </c>
      <c r="I1112" s="18">
        <v>2601</v>
      </c>
      <c r="J1112" s="18">
        <v>109816.13</v>
      </c>
      <c r="K1112" s="18">
        <v>101568.75</v>
      </c>
      <c r="L1112" s="18">
        <v>8247.3799999999992</v>
      </c>
      <c r="M1112" s="18">
        <v>6094.1200000000008</v>
      </c>
      <c r="N1112" s="18"/>
      <c r="O1112" s="18"/>
      <c r="P1112" s="18"/>
      <c r="Q1112" s="18"/>
      <c r="R1112" s="18"/>
      <c r="S1112" s="18"/>
      <c r="T1112" s="18"/>
      <c r="U1112" s="18"/>
      <c r="V1112" s="18"/>
      <c r="W1112" s="18"/>
      <c r="X1112" s="18"/>
      <c r="Y1112" s="18"/>
      <c r="Z1112" s="18">
        <v>2153.2600000000002</v>
      </c>
      <c r="AA1112" s="18"/>
      <c r="AB1112" s="14">
        <f t="shared" si="573"/>
        <v>0.06</v>
      </c>
      <c r="AC1112" s="14">
        <f t="shared" si="574"/>
        <v>0</v>
      </c>
      <c r="AD1112" s="14">
        <f t="shared" si="575"/>
        <v>0</v>
      </c>
      <c r="AE1112" s="14">
        <f t="shared" si="576"/>
        <v>0</v>
      </c>
      <c r="AF1112" s="14">
        <f t="shared" si="577"/>
        <v>0</v>
      </c>
      <c r="AG1112" s="14">
        <f t="shared" si="578"/>
        <v>0</v>
      </c>
      <c r="AH1112" s="14">
        <f t="shared" si="579"/>
        <v>0</v>
      </c>
      <c r="AI1112" s="14">
        <f t="shared" si="580"/>
        <v>0</v>
      </c>
      <c r="AJ1112" s="14">
        <f t="shared" si="581"/>
        <v>0</v>
      </c>
      <c r="AK1112" s="14">
        <f t="shared" si="582"/>
        <v>0</v>
      </c>
      <c r="AL1112" s="14">
        <f t="shared" si="583"/>
        <v>0</v>
      </c>
      <c r="AM1112" s="14">
        <f t="shared" si="584"/>
        <v>0</v>
      </c>
      <c r="AN1112" s="14">
        <f t="shared" si="585"/>
        <v>0</v>
      </c>
      <c r="AO1112" s="14">
        <f t="shared" si="586"/>
        <v>0.02</v>
      </c>
      <c r="AP1112" s="14">
        <f t="shared" si="587"/>
        <v>0</v>
      </c>
      <c r="AQ1112" s="43">
        <f t="shared" si="591"/>
        <v>0.08</v>
      </c>
      <c r="AR1112" s="27">
        <f t="shared" si="592"/>
        <v>6094.125</v>
      </c>
      <c r="AS1112" s="27">
        <f t="shared" si="594"/>
        <v>0</v>
      </c>
      <c r="AT1112" s="44">
        <f t="shared" si="599"/>
        <v>2153.2575000000002</v>
      </c>
      <c r="AU1112" s="30"/>
      <c r="AV1112" s="30"/>
      <c r="AW1112" s="30">
        <f t="shared" si="600"/>
        <v>12188.25</v>
      </c>
      <c r="AX1112" s="36">
        <f t="shared" si="588"/>
        <v>-6094.125</v>
      </c>
      <c r="AY1112" s="36">
        <f t="shared" si="589"/>
        <v>0</v>
      </c>
      <c r="AZ1112" s="36">
        <f t="shared" si="590"/>
        <v>10034.9925</v>
      </c>
    </row>
    <row r="1113" spans="1:52" x14ac:dyDescent="0.25">
      <c r="A1113" s="12" t="s">
        <v>837</v>
      </c>
      <c r="B1113" s="12" t="s">
        <v>598</v>
      </c>
      <c r="C1113" s="5" t="s">
        <v>1354</v>
      </c>
      <c r="D1113" s="2" t="s">
        <v>1165</v>
      </c>
      <c r="E1113" s="2" t="s">
        <v>600</v>
      </c>
      <c r="F1113" s="2" t="s">
        <v>16</v>
      </c>
      <c r="G1113" s="2" t="s">
        <v>20</v>
      </c>
      <c r="H1113" s="2" t="s">
        <v>13</v>
      </c>
      <c r="I1113" s="18">
        <v>12312</v>
      </c>
      <c r="J1113" s="18">
        <v>511494.79000000004</v>
      </c>
      <c r="K1113" s="18">
        <v>473080.64</v>
      </c>
      <c r="L1113" s="18">
        <v>38414.149999999994</v>
      </c>
      <c r="M1113" s="18">
        <v>28384.84</v>
      </c>
      <c r="N1113" s="18"/>
      <c r="O1113" s="18"/>
      <c r="P1113" s="18"/>
      <c r="Q1113" s="18"/>
      <c r="R1113" s="18"/>
      <c r="S1113" s="18"/>
      <c r="T1113" s="18"/>
      <c r="U1113" s="18"/>
      <c r="V1113" s="18"/>
      <c r="W1113" s="18"/>
      <c r="X1113" s="18"/>
      <c r="Y1113" s="18"/>
      <c r="Z1113" s="18">
        <v>10029.31</v>
      </c>
      <c r="AA1113" s="18"/>
      <c r="AB1113" s="14">
        <f t="shared" si="573"/>
        <v>0.06</v>
      </c>
      <c r="AC1113" s="14">
        <f t="shared" si="574"/>
        <v>0</v>
      </c>
      <c r="AD1113" s="14">
        <f t="shared" si="575"/>
        <v>0</v>
      </c>
      <c r="AE1113" s="14">
        <f t="shared" si="576"/>
        <v>0</v>
      </c>
      <c r="AF1113" s="14">
        <f t="shared" si="577"/>
        <v>0</v>
      </c>
      <c r="AG1113" s="14">
        <f t="shared" si="578"/>
        <v>0</v>
      </c>
      <c r="AH1113" s="14">
        <f t="shared" si="579"/>
        <v>0</v>
      </c>
      <c r="AI1113" s="14">
        <f t="shared" si="580"/>
        <v>0</v>
      </c>
      <c r="AJ1113" s="14">
        <f t="shared" si="581"/>
        <v>0</v>
      </c>
      <c r="AK1113" s="14">
        <f t="shared" si="582"/>
        <v>0</v>
      </c>
      <c r="AL1113" s="14">
        <f t="shared" si="583"/>
        <v>0</v>
      </c>
      <c r="AM1113" s="14">
        <f t="shared" si="584"/>
        <v>0</v>
      </c>
      <c r="AN1113" s="14">
        <f t="shared" si="585"/>
        <v>0</v>
      </c>
      <c r="AO1113" s="14">
        <f t="shared" si="586"/>
        <v>0.02</v>
      </c>
      <c r="AP1113" s="14">
        <f t="shared" si="587"/>
        <v>0</v>
      </c>
      <c r="AQ1113" s="43">
        <f t="shared" si="591"/>
        <v>0.08</v>
      </c>
      <c r="AR1113" s="27">
        <f t="shared" si="592"/>
        <v>28384.838400000001</v>
      </c>
      <c r="AS1113" s="27">
        <f t="shared" si="594"/>
        <v>0</v>
      </c>
      <c r="AT1113" s="44">
        <f t="shared" si="599"/>
        <v>10029.309568000001</v>
      </c>
      <c r="AU1113" s="30"/>
      <c r="AV1113" s="30"/>
      <c r="AW1113" s="30">
        <f t="shared" si="600"/>
        <v>56769.676800000001</v>
      </c>
      <c r="AX1113" s="36">
        <f t="shared" si="588"/>
        <v>-28384.838400000001</v>
      </c>
      <c r="AY1113" s="36">
        <f t="shared" si="589"/>
        <v>0</v>
      </c>
      <c r="AZ1113" s="36">
        <f t="shared" si="590"/>
        <v>46740.367232000004</v>
      </c>
    </row>
    <row r="1114" spans="1:52" x14ac:dyDescent="0.25">
      <c r="A1114" s="12" t="s">
        <v>837</v>
      </c>
      <c r="B1114" s="12" t="s">
        <v>598</v>
      </c>
      <c r="C1114" s="5" t="s">
        <v>1354</v>
      </c>
      <c r="D1114" s="2" t="s">
        <v>1166</v>
      </c>
      <c r="E1114" s="2" t="s">
        <v>600</v>
      </c>
      <c r="F1114" s="2" t="s">
        <v>16</v>
      </c>
      <c r="G1114" s="2" t="s">
        <v>20</v>
      </c>
      <c r="H1114" s="2" t="s">
        <v>13</v>
      </c>
      <c r="I1114" s="18">
        <v>3464</v>
      </c>
      <c r="J1114" s="18">
        <v>133929.45000000001</v>
      </c>
      <c r="K1114" s="18">
        <v>123871.11</v>
      </c>
      <c r="L1114" s="18">
        <v>10058.34</v>
      </c>
      <c r="M1114" s="18">
        <v>7432.27</v>
      </c>
      <c r="N1114" s="18"/>
      <c r="O1114" s="18"/>
      <c r="P1114" s="18"/>
      <c r="Q1114" s="18"/>
      <c r="R1114" s="18"/>
      <c r="S1114" s="18"/>
      <c r="T1114" s="18"/>
      <c r="U1114" s="18"/>
      <c r="V1114" s="18"/>
      <c r="W1114" s="18"/>
      <c r="X1114" s="18"/>
      <c r="Y1114" s="18"/>
      <c r="Z1114" s="18">
        <v>2626.07</v>
      </c>
      <c r="AA1114" s="18"/>
      <c r="AB1114" s="14">
        <f t="shared" si="573"/>
        <v>0.06</v>
      </c>
      <c r="AC1114" s="14">
        <f t="shared" si="574"/>
        <v>0</v>
      </c>
      <c r="AD1114" s="14">
        <f t="shared" si="575"/>
        <v>0</v>
      </c>
      <c r="AE1114" s="14">
        <f t="shared" si="576"/>
        <v>0</v>
      </c>
      <c r="AF1114" s="14">
        <f t="shared" si="577"/>
        <v>0</v>
      </c>
      <c r="AG1114" s="14">
        <f t="shared" si="578"/>
        <v>0</v>
      </c>
      <c r="AH1114" s="14">
        <f t="shared" si="579"/>
        <v>0</v>
      </c>
      <c r="AI1114" s="14">
        <f t="shared" si="580"/>
        <v>0</v>
      </c>
      <c r="AJ1114" s="14">
        <f t="shared" si="581"/>
        <v>0</v>
      </c>
      <c r="AK1114" s="14">
        <f t="shared" si="582"/>
        <v>0</v>
      </c>
      <c r="AL1114" s="14">
        <f t="shared" si="583"/>
        <v>0</v>
      </c>
      <c r="AM1114" s="14">
        <f t="shared" si="584"/>
        <v>0</v>
      </c>
      <c r="AN1114" s="14">
        <f t="shared" si="585"/>
        <v>0</v>
      </c>
      <c r="AO1114" s="14">
        <f t="shared" si="586"/>
        <v>0.02</v>
      </c>
      <c r="AP1114" s="14">
        <f t="shared" si="587"/>
        <v>0</v>
      </c>
      <c r="AQ1114" s="43">
        <f t="shared" si="591"/>
        <v>0.08</v>
      </c>
      <c r="AR1114" s="27">
        <f t="shared" si="592"/>
        <v>7432.2665999999999</v>
      </c>
      <c r="AS1114" s="27">
        <f t="shared" si="594"/>
        <v>0</v>
      </c>
      <c r="AT1114" s="44">
        <f t="shared" si="599"/>
        <v>2626.067532</v>
      </c>
      <c r="AU1114" s="30"/>
      <c r="AV1114" s="30"/>
      <c r="AW1114" s="30">
        <f t="shared" si="600"/>
        <v>14864.5332</v>
      </c>
      <c r="AX1114" s="36">
        <f t="shared" si="588"/>
        <v>-7432.2665999999999</v>
      </c>
      <c r="AY1114" s="36">
        <f t="shared" si="589"/>
        <v>0</v>
      </c>
      <c r="AZ1114" s="36">
        <f t="shared" si="590"/>
        <v>12238.465668000001</v>
      </c>
    </row>
    <row r="1115" spans="1:52" x14ac:dyDescent="0.25">
      <c r="A1115" s="12" t="s">
        <v>837</v>
      </c>
      <c r="B1115" s="12" t="s">
        <v>598</v>
      </c>
      <c r="C1115" s="5" t="s">
        <v>1354</v>
      </c>
      <c r="D1115" s="2" t="s">
        <v>1167</v>
      </c>
      <c r="E1115" s="2" t="s">
        <v>600</v>
      </c>
      <c r="F1115" s="2" t="s">
        <v>16</v>
      </c>
      <c r="G1115" s="2" t="s">
        <v>20</v>
      </c>
      <c r="H1115" s="2" t="s">
        <v>13</v>
      </c>
      <c r="I1115" s="18">
        <v>3534</v>
      </c>
      <c r="J1115" s="18">
        <v>83411.849999999991</v>
      </c>
      <c r="K1115" s="18">
        <v>77147.47</v>
      </c>
      <c r="L1115" s="18">
        <v>6264.38</v>
      </c>
      <c r="M1115" s="18">
        <v>4628.8500000000004</v>
      </c>
      <c r="N1115" s="18"/>
      <c r="O1115" s="18"/>
      <c r="P1115" s="18"/>
      <c r="Q1115" s="18"/>
      <c r="R1115" s="18"/>
      <c r="S1115" s="18"/>
      <c r="T1115" s="18"/>
      <c r="U1115" s="18"/>
      <c r="V1115" s="18"/>
      <c r="W1115" s="18"/>
      <c r="X1115" s="18"/>
      <c r="Y1115" s="18"/>
      <c r="Z1115" s="18">
        <v>1635.53</v>
      </c>
      <c r="AA1115" s="18"/>
      <c r="AB1115" s="14">
        <f t="shared" si="573"/>
        <v>0.06</v>
      </c>
      <c r="AC1115" s="14">
        <f t="shared" si="574"/>
        <v>0</v>
      </c>
      <c r="AD1115" s="14">
        <f t="shared" si="575"/>
        <v>0</v>
      </c>
      <c r="AE1115" s="14">
        <f t="shared" si="576"/>
        <v>0</v>
      </c>
      <c r="AF1115" s="14">
        <f t="shared" si="577"/>
        <v>0</v>
      </c>
      <c r="AG1115" s="14">
        <f t="shared" si="578"/>
        <v>0</v>
      </c>
      <c r="AH1115" s="14">
        <f t="shared" si="579"/>
        <v>0</v>
      </c>
      <c r="AI1115" s="14">
        <f t="shared" si="580"/>
        <v>0</v>
      </c>
      <c r="AJ1115" s="14">
        <f t="shared" si="581"/>
        <v>0</v>
      </c>
      <c r="AK1115" s="14">
        <f t="shared" si="582"/>
        <v>0</v>
      </c>
      <c r="AL1115" s="14">
        <f t="shared" si="583"/>
        <v>0</v>
      </c>
      <c r="AM1115" s="14">
        <f t="shared" si="584"/>
        <v>0</v>
      </c>
      <c r="AN1115" s="14">
        <f t="shared" si="585"/>
        <v>0</v>
      </c>
      <c r="AO1115" s="14">
        <f t="shared" si="586"/>
        <v>0.02</v>
      </c>
      <c r="AP1115" s="14">
        <f t="shared" si="587"/>
        <v>0</v>
      </c>
      <c r="AQ1115" s="43">
        <f t="shared" si="591"/>
        <v>0.08</v>
      </c>
      <c r="AR1115" s="27">
        <f t="shared" si="592"/>
        <v>4628.8481999999995</v>
      </c>
      <c r="AS1115" s="27">
        <f t="shared" si="594"/>
        <v>0</v>
      </c>
      <c r="AT1115" s="44">
        <f t="shared" si="599"/>
        <v>1635.5263639999998</v>
      </c>
      <c r="AU1115" s="30"/>
      <c r="AV1115" s="30"/>
      <c r="AW1115" s="30">
        <f t="shared" si="600"/>
        <v>9257.6963999999989</v>
      </c>
      <c r="AX1115" s="36">
        <f t="shared" si="588"/>
        <v>-4628.8481999999995</v>
      </c>
      <c r="AY1115" s="36">
        <f t="shared" si="589"/>
        <v>0</v>
      </c>
      <c r="AZ1115" s="36">
        <f t="shared" si="590"/>
        <v>7622.1700359999995</v>
      </c>
    </row>
    <row r="1116" spans="1:52" x14ac:dyDescent="0.25">
      <c r="A1116" s="12" t="s">
        <v>837</v>
      </c>
      <c r="B1116" s="12" t="s">
        <v>598</v>
      </c>
      <c r="C1116" s="5" t="s">
        <v>1354</v>
      </c>
      <c r="D1116" s="2" t="s">
        <v>1168</v>
      </c>
      <c r="E1116" s="2" t="s">
        <v>600</v>
      </c>
      <c r="F1116" s="2" t="s">
        <v>16</v>
      </c>
      <c r="G1116" s="2" t="s">
        <v>20</v>
      </c>
      <c r="H1116" s="2" t="s">
        <v>13</v>
      </c>
      <c r="I1116" s="18">
        <v>4304</v>
      </c>
      <c r="J1116" s="18">
        <v>106748.77</v>
      </c>
      <c r="K1116" s="18">
        <v>98731.76</v>
      </c>
      <c r="L1116" s="18">
        <v>8017.01</v>
      </c>
      <c r="M1116" s="18">
        <v>5923.9</v>
      </c>
      <c r="N1116" s="18"/>
      <c r="O1116" s="18"/>
      <c r="P1116" s="18"/>
      <c r="Q1116" s="18"/>
      <c r="R1116" s="18"/>
      <c r="S1116" s="18"/>
      <c r="T1116" s="18"/>
      <c r="U1116" s="18"/>
      <c r="V1116" s="18"/>
      <c r="W1116" s="18"/>
      <c r="X1116" s="18"/>
      <c r="Y1116" s="18"/>
      <c r="Z1116" s="18">
        <v>2093.1099999999997</v>
      </c>
      <c r="AA1116" s="18"/>
      <c r="AB1116" s="14">
        <f t="shared" si="573"/>
        <v>0.06</v>
      </c>
      <c r="AC1116" s="14">
        <f t="shared" si="574"/>
        <v>0</v>
      </c>
      <c r="AD1116" s="14">
        <f t="shared" si="575"/>
        <v>0</v>
      </c>
      <c r="AE1116" s="14">
        <f t="shared" si="576"/>
        <v>0</v>
      </c>
      <c r="AF1116" s="14">
        <f t="shared" si="577"/>
        <v>0</v>
      </c>
      <c r="AG1116" s="14">
        <f t="shared" si="578"/>
        <v>0</v>
      </c>
      <c r="AH1116" s="14">
        <f t="shared" si="579"/>
        <v>0</v>
      </c>
      <c r="AI1116" s="14">
        <f t="shared" si="580"/>
        <v>0</v>
      </c>
      <c r="AJ1116" s="14">
        <f t="shared" si="581"/>
        <v>0</v>
      </c>
      <c r="AK1116" s="14">
        <f t="shared" si="582"/>
        <v>0</v>
      </c>
      <c r="AL1116" s="14">
        <f t="shared" si="583"/>
        <v>0</v>
      </c>
      <c r="AM1116" s="14">
        <f t="shared" si="584"/>
        <v>0</v>
      </c>
      <c r="AN1116" s="14">
        <f t="shared" si="585"/>
        <v>0</v>
      </c>
      <c r="AO1116" s="14">
        <f t="shared" si="586"/>
        <v>0.02</v>
      </c>
      <c r="AP1116" s="14">
        <f t="shared" si="587"/>
        <v>0</v>
      </c>
      <c r="AQ1116" s="43">
        <f t="shared" si="591"/>
        <v>0.08</v>
      </c>
      <c r="AR1116" s="27">
        <f t="shared" si="592"/>
        <v>5923.9055999999991</v>
      </c>
      <c r="AS1116" s="27">
        <f t="shared" si="594"/>
        <v>0</v>
      </c>
      <c r="AT1116" s="44">
        <f t="shared" si="599"/>
        <v>2093.113312</v>
      </c>
      <c r="AU1116" s="30"/>
      <c r="AV1116" s="30"/>
      <c r="AW1116" s="30">
        <f t="shared" si="600"/>
        <v>11847.811199999998</v>
      </c>
      <c r="AX1116" s="36">
        <f t="shared" si="588"/>
        <v>-5923.9055999999991</v>
      </c>
      <c r="AY1116" s="36">
        <f t="shared" si="589"/>
        <v>0</v>
      </c>
      <c r="AZ1116" s="36">
        <f t="shared" si="590"/>
        <v>9754.6978879999988</v>
      </c>
    </row>
    <row r="1117" spans="1:52" x14ac:dyDescent="0.25">
      <c r="A1117" s="12" t="s">
        <v>837</v>
      </c>
      <c r="B1117" s="12" t="s">
        <v>598</v>
      </c>
      <c r="C1117" s="5" t="s">
        <v>1354</v>
      </c>
      <c r="D1117" s="2" t="s">
        <v>1169</v>
      </c>
      <c r="E1117" s="2" t="s">
        <v>600</v>
      </c>
      <c r="F1117" s="2" t="s">
        <v>16</v>
      </c>
      <c r="G1117" s="2" t="s">
        <v>20</v>
      </c>
      <c r="H1117" s="2" t="s">
        <v>13</v>
      </c>
      <c r="I1117" s="18">
        <v>5444</v>
      </c>
      <c r="J1117" s="18">
        <v>129173.03000000001</v>
      </c>
      <c r="K1117" s="18">
        <v>119471.91999999998</v>
      </c>
      <c r="L1117" s="18">
        <v>9701.1099999999988</v>
      </c>
      <c r="M1117" s="18">
        <v>7168.3099999999995</v>
      </c>
      <c r="N1117" s="18"/>
      <c r="O1117" s="18"/>
      <c r="P1117" s="18"/>
      <c r="Q1117" s="18"/>
      <c r="R1117" s="18"/>
      <c r="S1117" s="18"/>
      <c r="T1117" s="18"/>
      <c r="U1117" s="18"/>
      <c r="V1117" s="18"/>
      <c r="W1117" s="18"/>
      <c r="X1117" s="18"/>
      <c r="Y1117" s="18"/>
      <c r="Z1117" s="18">
        <v>2532.7999999999997</v>
      </c>
      <c r="AA1117" s="18"/>
      <c r="AB1117" s="14">
        <f t="shared" si="573"/>
        <v>0.06</v>
      </c>
      <c r="AC1117" s="14">
        <f t="shared" si="574"/>
        <v>0</v>
      </c>
      <c r="AD1117" s="14">
        <f t="shared" si="575"/>
        <v>0</v>
      </c>
      <c r="AE1117" s="14">
        <f t="shared" si="576"/>
        <v>0</v>
      </c>
      <c r="AF1117" s="14">
        <f t="shared" si="577"/>
        <v>0</v>
      </c>
      <c r="AG1117" s="14">
        <f t="shared" si="578"/>
        <v>0</v>
      </c>
      <c r="AH1117" s="14">
        <f t="shared" si="579"/>
        <v>0</v>
      </c>
      <c r="AI1117" s="14">
        <f t="shared" si="580"/>
        <v>0</v>
      </c>
      <c r="AJ1117" s="14">
        <f t="shared" si="581"/>
        <v>0</v>
      </c>
      <c r="AK1117" s="14">
        <f t="shared" si="582"/>
        <v>0</v>
      </c>
      <c r="AL1117" s="14">
        <f t="shared" si="583"/>
        <v>0</v>
      </c>
      <c r="AM1117" s="14">
        <f t="shared" si="584"/>
        <v>0</v>
      </c>
      <c r="AN1117" s="14">
        <f t="shared" si="585"/>
        <v>0</v>
      </c>
      <c r="AO1117" s="14">
        <f t="shared" si="586"/>
        <v>0.02</v>
      </c>
      <c r="AP1117" s="14">
        <f t="shared" si="587"/>
        <v>0</v>
      </c>
      <c r="AQ1117" s="43">
        <f t="shared" si="591"/>
        <v>0.08</v>
      </c>
      <c r="AR1117" s="27">
        <f t="shared" si="592"/>
        <v>7168.3151999999991</v>
      </c>
      <c r="AS1117" s="27">
        <f t="shared" si="594"/>
        <v>0</v>
      </c>
      <c r="AT1117" s="44">
        <f t="shared" si="599"/>
        <v>2532.8047039999997</v>
      </c>
      <c r="AU1117" s="30"/>
      <c r="AV1117" s="30"/>
      <c r="AW1117" s="30">
        <f t="shared" si="600"/>
        <v>14336.630399999998</v>
      </c>
      <c r="AX1117" s="36">
        <f t="shared" si="588"/>
        <v>-7168.3151999999991</v>
      </c>
      <c r="AY1117" s="36">
        <f t="shared" si="589"/>
        <v>0</v>
      </c>
      <c r="AZ1117" s="36">
        <f t="shared" si="590"/>
        <v>11803.825695999998</v>
      </c>
    </row>
    <row r="1118" spans="1:52" x14ac:dyDescent="0.25">
      <c r="A1118" s="12" t="s">
        <v>837</v>
      </c>
      <c r="B1118" s="12" t="s">
        <v>598</v>
      </c>
      <c r="C1118" s="5" t="s">
        <v>1354</v>
      </c>
      <c r="D1118" s="2" t="s">
        <v>1170</v>
      </c>
      <c r="E1118" s="2" t="s">
        <v>600</v>
      </c>
      <c r="F1118" s="2" t="s">
        <v>16</v>
      </c>
      <c r="G1118" s="2" t="s">
        <v>20</v>
      </c>
      <c r="H1118" s="2" t="s">
        <v>13</v>
      </c>
      <c r="I1118" s="18">
        <v>1043</v>
      </c>
      <c r="J1118" s="18">
        <v>15169.15</v>
      </c>
      <c r="K1118" s="18">
        <v>14029.92</v>
      </c>
      <c r="L1118" s="18">
        <v>1139.23</v>
      </c>
      <c r="M1118" s="18">
        <v>841.79000000000008</v>
      </c>
      <c r="N1118" s="18"/>
      <c r="O1118" s="18"/>
      <c r="P1118" s="18"/>
      <c r="Q1118" s="18"/>
      <c r="R1118" s="18"/>
      <c r="S1118" s="18"/>
      <c r="T1118" s="18"/>
      <c r="U1118" s="18"/>
      <c r="V1118" s="18"/>
      <c r="W1118" s="18"/>
      <c r="X1118" s="18"/>
      <c r="Y1118" s="18"/>
      <c r="Z1118" s="18">
        <v>297.44</v>
      </c>
      <c r="AA1118" s="18"/>
      <c r="AB1118" s="14">
        <f t="shared" si="573"/>
        <v>0.06</v>
      </c>
      <c r="AC1118" s="14">
        <f t="shared" si="574"/>
        <v>0</v>
      </c>
      <c r="AD1118" s="14">
        <f t="shared" si="575"/>
        <v>0</v>
      </c>
      <c r="AE1118" s="14">
        <f t="shared" si="576"/>
        <v>0</v>
      </c>
      <c r="AF1118" s="14">
        <f t="shared" si="577"/>
        <v>0</v>
      </c>
      <c r="AG1118" s="14">
        <f t="shared" si="578"/>
        <v>0</v>
      </c>
      <c r="AH1118" s="14">
        <f t="shared" si="579"/>
        <v>0</v>
      </c>
      <c r="AI1118" s="14">
        <f t="shared" si="580"/>
        <v>0</v>
      </c>
      <c r="AJ1118" s="14">
        <f t="shared" si="581"/>
        <v>0</v>
      </c>
      <c r="AK1118" s="14">
        <f t="shared" si="582"/>
        <v>0</v>
      </c>
      <c r="AL1118" s="14">
        <f t="shared" si="583"/>
        <v>0</v>
      </c>
      <c r="AM1118" s="14">
        <f t="shared" si="584"/>
        <v>0</v>
      </c>
      <c r="AN1118" s="14">
        <f t="shared" si="585"/>
        <v>0</v>
      </c>
      <c r="AO1118" s="14">
        <f t="shared" si="586"/>
        <v>0.02</v>
      </c>
      <c r="AP1118" s="14">
        <f t="shared" si="587"/>
        <v>0</v>
      </c>
      <c r="AQ1118" s="43">
        <f t="shared" si="591"/>
        <v>0.08</v>
      </c>
      <c r="AR1118" s="27">
        <f t="shared" si="592"/>
        <v>841.79520000000002</v>
      </c>
      <c r="AS1118" s="27">
        <f t="shared" si="594"/>
        <v>0</v>
      </c>
      <c r="AT1118" s="44">
        <f t="shared" si="599"/>
        <v>297.434304</v>
      </c>
      <c r="AU1118" s="30"/>
      <c r="AV1118" s="30"/>
      <c r="AW1118" s="30">
        <f t="shared" si="600"/>
        <v>1683.5904</v>
      </c>
      <c r="AX1118" s="36">
        <f t="shared" si="588"/>
        <v>-841.79520000000002</v>
      </c>
      <c r="AY1118" s="36">
        <f t="shared" si="589"/>
        <v>0</v>
      </c>
      <c r="AZ1118" s="36">
        <f t="shared" si="590"/>
        <v>1386.1560960000002</v>
      </c>
    </row>
    <row r="1119" spans="1:52" x14ac:dyDescent="0.25">
      <c r="A1119" s="12" t="s">
        <v>837</v>
      </c>
      <c r="B1119" s="12" t="s">
        <v>598</v>
      </c>
      <c r="C1119" s="5" t="s">
        <v>1354</v>
      </c>
      <c r="D1119" s="2" t="s">
        <v>1171</v>
      </c>
      <c r="E1119" s="2" t="s">
        <v>600</v>
      </c>
      <c r="F1119" s="2" t="s">
        <v>16</v>
      </c>
      <c r="G1119" s="2" t="s">
        <v>20</v>
      </c>
      <c r="H1119" s="2" t="s">
        <v>13</v>
      </c>
      <c r="I1119" s="18">
        <v>1750</v>
      </c>
      <c r="J1119" s="18">
        <v>28855.3</v>
      </c>
      <c r="K1119" s="18">
        <v>26688.21</v>
      </c>
      <c r="L1119" s="18">
        <v>2167.09</v>
      </c>
      <c r="M1119" s="18">
        <v>1601.3000000000002</v>
      </c>
      <c r="N1119" s="18"/>
      <c r="O1119" s="18"/>
      <c r="P1119" s="18"/>
      <c r="Q1119" s="18"/>
      <c r="R1119" s="18"/>
      <c r="S1119" s="18"/>
      <c r="T1119" s="18"/>
      <c r="U1119" s="18"/>
      <c r="V1119" s="18"/>
      <c r="W1119" s="18"/>
      <c r="X1119" s="18"/>
      <c r="Y1119" s="18"/>
      <c r="Z1119" s="18">
        <v>565.79</v>
      </c>
      <c r="AA1119" s="18"/>
      <c r="AB1119" s="14">
        <f t="shared" si="573"/>
        <v>0.06</v>
      </c>
      <c r="AC1119" s="14">
        <f t="shared" si="574"/>
        <v>0</v>
      </c>
      <c r="AD1119" s="14">
        <f t="shared" si="575"/>
        <v>0</v>
      </c>
      <c r="AE1119" s="14">
        <f t="shared" si="576"/>
        <v>0</v>
      </c>
      <c r="AF1119" s="14">
        <f t="shared" si="577"/>
        <v>0</v>
      </c>
      <c r="AG1119" s="14">
        <f t="shared" si="578"/>
        <v>0</v>
      </c>
      <c r="AH1119" s="14">
        <f t="shared" si="579"/>
        <v>0</v>
      </c>
      <c r="AI1119" s="14">
        <f t="shared" si="580"/>
        <v>0</v>
      </c>
      <c r="AJ1119" s="14">
        <f t="shared" si="581"/>
        <v>0</v>
      </c>
      <c r="AK1119" s="14">
        <f t="shared" si="582"/>
        <v>0</v>
      </c>
      <c r="AL1119" s="14">
        <f t="shared" si="583"/>
        <v>0</v>
      </c>
      <c r="AM1119" s="14">
        <f t="shared" si="584"/>
        <v>0</v>
      </c>
      <c r="AN1119" s="14">
        <f t="shared" si="585"/>
        <v>0</v>
      </c>
      <c r="AO1119" s="14">
        <f t="shared" si="586"/>
        <v>0.02</v>
      </c>
      <c r="AP1119" s="14">
        <f t="shared" si="587"/>
        <v>0</v>
      </c>
      <c r="AQ1119" s="43">
        <f t="shared" si="591"/>
        <v>0.08</v>
      </c>
      <c r="AR1119" s="27">
        <f t="shared" si="592"/>
        <v>1601.2926</v>
      </c>
      <c r="AS1119" s="27">
        <f t="shared" si="594"/>
        <v>0</v>
      </c>
      <c r="AT1119" s="44">
        <f t="shared" si="599"/>
        <v>565.79005200000006</v>
      </c>
      <c r="AU1119" s="30"/>
      <c r="AV1119" s="30"/>
      <c r="AW1119" s="30">
        <f t="shared" si="600"/>
        <v>3202.5852</v>
      </c>
      <c r="AX1119" s="36">
        <f t="shared" si="588"/>
        <v>-1601.2926</v>
      </c>
      <c r="AY1119" s="36">
        <f t="shared" si="589"/>
        <v>0</v>
      </c>
      <c r="AZ1119" s="36">
        <f t="shared" si="590"/>
        <v>2636.7951480000002</v>
      </c>
    </row>
    <row r="1120" spans="1:52" x14ac:dyDescent="0.25">
      <c r="A1120" s="12" t="s">
        <v>837</v>
      </c>
      <c r="B1120" s="12" t="s">
        <v>598</v>
      </c>
      <c r="C1120" s="5" t="s">
        <v>1354</v>
      </c>
      <c r="D1120" s="2" t="s">
        <v>1172</v>
      </c>
      <c r="E1120" s="2" t="s">
        <v>600</v>
      </c>
      <c r="F1120" s="2" t="s">
        <v>16</v>
      </c>
      <c r="G1120" s="2" t="s">
        <v>20</v>
      </c>
      <c r="H1120" s="2" t="s">
        <v>13</v>
      </c>
      <c r="I1120" s="18">
        <v>2528</v>
      </c>
      <c r="J1120" s="18">
        <v>60541.14</v>
      </c>
      <c r="K1120" s="18">
        <v>55994.39</v>
      </c>
      <c r="L1120" s="18">
        <v>4546.75</v>
      </c>
      <c r="M1120" s="18">
        <v>3359.67</v>
      </c>
      <c r="N1120" s="18"/>
      <c r="O1120" s="18"/>
      <c r="P1120" s="18"/>
      <c r="Q1120" s="18"/>
      <c r="R1120" s="18"/>
      <c r="S1120" s="18"/>
      <c r="T1120" s="18"/>
      <c r="U1120" s="18"/>
      <c r="V1120" s="18"/>
      <c r="W1120" s="18"/>
      <c r="X1120" s="18"/>
      <c r="Y1120" s="18"/>
      <c r="Z1120" s="18">
        <v>1187.08</v>
      </c>
      <c r="AA1120" s="18"/>
      <c r="AB1120" s="14">
        <f t="shared" si="573"/>
        <v>0.06</v>
      </c>
      <c r="AC1120" s="14">
        <f t="shared" si="574"/>
        <v>0</v>
      </c>
      <c r="AD1120" s="14">
        <f t="shared" si="575"/>
        <v>0</v>
      </c>
      <c r="AE1120" s="14">
        <f t="shared" si="576"/>
        <v>0</v>
      </c>
      <c r="AF1120" s="14">
        <f t="shared" si="577"/>
        <v>0</v>
      </c>
      <c r="AG1120" s="14">
        <f t="shared" si="578"/>
        <v>0</v>
      </c>
      <c r="AH1120" s="14">
        <f t="shared" si="579"/>
        <v>0</v>
      </c>
      <c r="AI1120" s="14">
        <f t="shared" si="580"/>
        <v>0</v>
      </c>
      <c r="AJ1120" s="14">
        <f t="shared" si="581"/>
        <v>0</v>
      </c>
      <c r="AK1120" s="14">
        <f t="shared" si="582"/>
        <v>0</v>
      </c>
      <c r="AL1120" s="14">
        <f t="shared" si="583"/>
        <v>0</v>
      </c>
      <c r="AM1120" s="14">
        <f t="shared" si="584"/>
        <v>0</v>
      </c>
      <c r="AN1120" s="14">
        <f t="shared" si="585"/>
        <v>0</v>
      </c>
      <c r="AO1120" s="14">
        <f t="shared" si="586"/>
        <v>0.02</v>
      </c>
      <c r="AP1120" s="14">
        <f t="shared" si="587"/>
        <v>0</v>
      </c>
      <c r="AQ1120" s="43">
        <f t="shared" si="591"/>
        <v>0.08</v>
      </c>
      <c r="AR1120" s="27">
        <f t="shared" si="592"/>
        <v>3359.6633999999999</v>
      </c>
      <c r="AS1120" s="27">
        <f t="shared" si="594"/>
        <v>0</v>
      </c>
      <c r="AT1120" s="44">
        <f t="shared" si="599"/>
        <v>1187.081068</v>
      </c>
      <c r="AU1120" s="30"/>
      <c r="AV1120" s="30"/>
      <c r="AW1120" s="30">
        <f t="shared" si="600"/>
        <v>6719.3267999999998</v>
      </c>
      <c r="AX1120" s="36">
        <f t="shared" si="588"/>
        <v>-3359.6633999999999</v>
      </c>
      <c r="AY1120" s="36">
        <f t="shared" si="589"/>
        <v>0</v>
      </c>
      <c r="AZ1120" s="36">
        <f t="shared" si="590"/>
        <v>5532.2457319999994</v>
      </c>
    </row>
    <row r="1121" spans="1:52" x14ac:dyDescent="0.25">
      <c r="A1121" s="12" t="s">
        <v>837</v>
      </c>
      <c r="B1121" s="12" t="s">
        <v>598</v>
      </c>
      <c r="C1121" s="5" t="s">
        <v>1354</v>
      </c>
      <c r="D1121" s="2" t="s">
        <v>1173</v>
      </c>
      <c r="E1121" s="2" t="s">
        <v>600</v>
      </c>
      <c r="F1121" s="2" t="s">
        <v>16</v>
      </c>
      <c r="G1121" s="2" t="s">
        <v>20</v>
      </c>
      <c r="H1121" s="2" t="s">
        <v>13</v>
      </c>
      <c r="I1121" s="18">
        <v>5539</v>
      </c>
      <c r="J1121" s="18">
        <v>141396.07999999999</v>
      </c>
      <c r="K1121" s="18">
        <v>130776.97</v>
      </c>
      <c r="L1121" s="18">
        <v>10619.109999999999</v>
      </c>
      <c r="M1121" s="18">
        <v>7846.62</v>
      </c>
      <c r="N1121" s="18"/>
      <c r="O1121" s="18"/>
      <c r="P1121" s="18"/>
      <c r="Q1121" s="18"/>
      <c r="R1121" s="18"/>
      <c r="S1121" s="18"/>
      <c r="T1121" s="18"/>
      <c r="U1121" s="18"/>
      <c r="V1121" s="18"/>
      <c r="W1121" s="18"/>
      <c r="X1121" s="18"/>
      <c r="Y1121" s="18"/>
      <c r="Z1121" s="18">
        <v>2772.49</v>
      </c>
      <c r="AA1121" s="18"/>
      <c r="AB1121" s="14">
        <f t="shared" si="573"/>
        <v>0.06</v>
      </c>
      <c r="AC1121" s="14">
        <f t="shared" si="574"/>
        <v>0</v>
      </c>
      <c r="AD1121" s="14">
        <f t="shared" si="575"/>
        <v>0</v>
      </c>
      <c r="AE1121" s="14">
        <f t="shared" si="576"/>
        <v>0</v>
      </c>
      <c r="AF1121" s="14">
        <f t="shared" si="577"/>
        <v>0</v>
      </c>
      <c r="AG1121" s="14">
        <f t="shared" si="578"/>
        <v>0</v>
      </c>
      <c r="AH1121" s="14">
        <f t="shared" si="579"/>
        <v>0</v>
      </c>
      <c r="AI1121" s="14">
        <f t="shared" si="580"/>
        <v>0</v>
      </c>
      <c r="AJ1121" s="14">
        <f t="shared" si="581"/>
        <v>0</v>
      </c>
      <c r="AK1121" s="14">
        <f t="shared" si="582"/>
        <v>0</v>
      </c>
      <c r="AL1121" s="14">
        <f t="shared" si="583"/>
        <v>0</v>
      </c>
      <c r="AM1121" s="14">
        <f t="shared" si="584"/>
        <v>0</v>
      </c>
      <c r="AN1121" s="14">
        <f t="shared" si="585"/>
        <v>0</v>
      </c>
      <c r="AO1121" s="14">
        <f t="shared" si="586"/>
        <v>0.02</v>
      </c>
      <c r="AP1121" s="14">
        <f t="shared" si="587"/>
        <v>0</v>
      </c>
      <c r="AQ1121" s="43">
        <f t="shared" si="591"/>
        <v>0.08</v>
      </c>
      <c r="AR1121" s="27">
        <f t="shared" si="592"/>
        <v>7846.6181999999999</v>
      </c>
      <c r="AS1121" s="27">
        <f t="shared" si="594"/>
        <v>0</v>
      </c>
      <c r="AT1121" s="44">
        <f t="shared" si="599"/>
        <v>2772.4717639999999</v>
      </c>
      <c r="AU1121" s="30"/>
      <c r="AV1121" s="30"/>
      <c r="AW1121" s="30">
        <f t="shared" si="600"/>
        <v>15693.2364</v>
      </c>
      <c r="AX1121" s="36">
        <f t="shared" si="588"/>
        <v>-7846.6181999999999</v>
      </c>
      <c r="AY1121" s="36">
        <f t="shared" si="589"/>
        <v>0</v>
      </c>
      <c r="AZ1121" s="36">
        <f t="shared" si="590"/>
        <v>12920.764636</v>
      </c>
    </row>
    <row r="1122" spans="1:52" x14ac:dyDescent="0.25">
      <c r="A1122" s="12" t="s">
        <v>837</v>
      </c>
      <c r="B1122" s="12" t="s">
        <v>598</v>
      </c>
      <c r="C1122" s="5" t="s">
        <v>1354</v>
      </c>
      <c r="D1122" s="2" t="s">
        <v>1174</v>
      </c>
      <c r="E1122" s="2" t="s">
        <v>600</v>
      </c>
      <c r="F1122" s="2" t="s">
        <v>16</v>
      </c>
      <c r="G1122" s="2" t="s">
        <v>20</v>
      </c>
      <c r="H1122" s="2" t="s">
        <v>13</v>
      </c>
      <c r="I1122" s="18">
        <v>1002</v>
      </c>
      <c r="J1122" s="18">
        <v>22858.5</v>
      </c>
      <c r="K1122" s="18">
        <v>21141.78</v>
      </c>
      <c r="L1122" s="18">
        <v>1716.72</v>
      </c>
      <c r="M1122" s="18">
        <v>1268.51</v>
      </c>
      <c r="N1122" s="18"/>
      <c r="O1122" s="18"/>
      <c r="P1122" s="18"/>
      <c r="Q1122" s="18"/>
      <c r="R1122" s="18"/>
      <c r="S1122" s="18"/>
      <c r="T1122" s="18"/>
      <c r="U1122" s="18"/>
      <c r="V1122" s="18"/>
      <c r="W1122" s="18"/>
      <c r="X1122" s="18"/>
      <c r="Y1122" s="18"/>
      <c r="Z1122" s="18">
        <v>448.21</v>
      </c>
      <c r="AA1122" s="18"/>
      <c r="AB1122" s="14">
        <f t="shared" si="573"/>
        <v>0.06</v>
      </c>
      <c r="AC1122" s="14">
        <f t="shared" si="574"/>
        <v>0</v>
      </c>
      <c r="AD1122" s="14">
        <f t="shared" si="575"/>
        <v>0</v>
      </c>
      <c r="AE1122" s="14">
        <f t="shared" si="576"/>
        <v>0</v>
      </c>
      <c r="AF1122" s="14">
        <f t="shared" si="577"/>
        <v>0</v>
      </c>
      <c r="AG1122" s="14">
        <f t="shared" si="578"/>
        <v>0</v>
      </c>
      <c r="AH1122" s="14">
        <f t="shared" si="579"/>
        <v>0</v>
      </c>
      <c r="AI1122" s="14">
        <f t="shared" si="580"/>
        <v>0</v>
      </c>
      <c r="AJ1122" s="14">
        <f t="shared" si="581"/>
        <v>0</v>
      </c>
      <c r="AK1122" s="14">
        <f t="shared" si="582"/>
        <v>0</v>
      </c>
      <c r="AL1122" s="14">
        <f t="shared" si="583"/>
        <v>0</v>
      </c>
      <c r="AM1122" s="14">
        <f t="shared" si="584"/>
        <v>0</v>
      </c>
      <c r="AN1122" s="14">
        <f t="shared" si="585"/>
        <v>0</v>
      </c>
      <c r="AO1122" s="14">
        <f t="shared" si="586"/>
        <v>0.02</v>
      </c>
      <c r="AP1122" s="14">
        <f t="shared" si="587"/>
        <v>0</v>
      </c>
      <c r="AQ1122" s="43">
        <f t="shared" si="591"/>
        <v>0.08</v>
      </c>
      <c r="AR1122" s="27">
        <f t="shared" si="592"/>
        <v>1268.5067999999999</v>
      </c>
      <c r="AS1122" s="27">
        <f t="shared" si="594"/>
        <v>0</v>
      </c>
      <c r="AT1122" s="44">
        <f t="shared" si="599"/>
        <v>448.20573599999994</v>
      </c>
      <c r="AU1122" s="30"/>
      <c r="AV1122" s="30"/>
      <c r="AW1122" s="30">
        <f t="shared" si="600"/>
        <v>2537.0135999999998</v>
      </c>
      <c r="AX1122" s="36">
        <f t="shared" si="588"/>
        <v>-1268.5067999999999</v>
      </c>
      <c r="AY1122" s="36">
        <f t="shared" si="589"/>
        <v>0</v>
      </c>
      <c r="AZ1122" s="36">
        <f t="shared" si="590"/>
        <v>2088.8078639999999</v>
      </c>
    </row>
    <row r="1123" spans="1:52" x14ac:dyDescent="0.25">
      <c r="A1123" s="12" t="s">
        <v>837</v>
      </c>
      <c r="B1123" s="12" t="s">
        <v>598</v>
      </c>
      <c r="C1123" s="5" t="s">
        <v>1354</v>
      </c>
      <c r="D1123" s="2" t="s">
        <v>1175</v>
      </c>
      <c r="E1123" s="2" t="s">
        <v>600</v>
      </c>
      <c r="F1123" s="2" t="s">
        <v>16</v>
      </c>
      <c r="G1123" s="2" t="s">
        <v>20</v>
      </c>
      <c r="H1123" s="2" t="s">
        <v>13</v>
      </c>
      <c r="I1123" s="18">
        <v>1391</v>
      </c>
      <c r="J1123" s="18">
        <v>17446.29</v>
      </c>
      <c r="K1123" s="18">
        <v>16136.05</v>
      </c>
      <c r="L1123" s="18">
        <v>1310.24</v>
      </c>
      <c r="M1123" s="18">
        <v>968.16</v>
      </c>
      <c r="N1123" s="18"/>
      <c r="O1123" s="18"/>
      <c r="P1123" s="18"/>
      <c r="Q1123" s="18"/>
      <c r="R1123" s="18"/>
      <c r="S1123" s="18"/>
      <c r="T1123" s="18"/>
      <c r="U1123" s="18"/>
      <c r="V1123" s="18"/>
      <c r="W1123" s="18"/>
      <c r="X1123" s="18"/>
      <c r="Y1123" s="18"/>
      <c r="Z1123" s="18">
        <v>342.08</v>
      </c>
      <c r="AA1123" s="18"/>
      <c r="AB1123" s="14">
        <f t="shared" si="573"/>
        <v>0.06</v>
      </c>
      <c r="AC1123" s="14">
        <f t="shared" si="574"/>
        <v>0</v>
      </c>
      <c r="AD1123" s="14">
        <f t="shared" si="575"/>
        <v>0</v>
      </c>
      <c r="AE1123" s="14">
        <f t="shared" si="576"/>
        <v>0</v>
      </c>
      <c r="AF1123" s="14">
        <f t="shared" si="577"/>
        <v>0</v>
      </c>
      <c r="AG1123" s="14">
        <f t="shared" si="578"/>
        <v>0</v>
      </c>
      <c r="AH1123" s="14">
        <f t="shared" si="579"/>
        <v>0</v>
      </c>
      <c r="AI1123" s="14">
        <f t="shared" si="580"/>
        <v>0</v>
      </c>
      <c r="AJ1123" s="14">
        <f t="shared" si="581"/>
        <v>0</v>
      </c>
      <c r="AK1123" s="14">
        <f t="shared" si="582"/>
        <v>0</v>
      </c>
      <c r="AL1123" s="14">
        <f t="shared" si="583"/>
        <v>0</v>
      </c>
      <c r="AM1123" s="14">
        <f t="shared" si="584"/>
        <v>0</v>
      </c>
      <c r="AN1123" s="14">
        <f t="shared" si="585"/>
        <v>0</v>
      </c>
      <c r="AO1123" s="14">
        <f t="shared" si="586"/>
        <v>0.02</v>
      </c>
      <c r="AP1123" s="14">
        <f t="shared" si="587"/>
        <v>0</v>
      </c>
      <c r="AQ1123" s="43">
        <f t="shared" si="591"/>
        <v>0.08</v>
      </c>
      <c r="AR1123" s="27">
        <f t="shared" si="592"/>
        <v>968.1629999999999</v>
      </c>
      <c r="AS1123" s="27">
        <f t="shared" si="594"/>
        <v>0</v>
      </c>
      <c r="AT1123" s="44">
        <f t="shared" si="599"/>
        <v>342.08426000000003</v>
      </c>
      <c r="AU1123" s="30"/>
      <c r="AV1123" s="30"/>
      <c r="AW1123" s="30">
        <f t="shared" si="600"/>
        <v>1936.3259999999998</v>
      </c>
      <c r="AX1123" s="36">
        <f t="shared" si="588"/>
        <v>-968.1629999999999</v>
      </c>
      <c r="AY1123" s="36">
        <f t="shared" si="589"/>
        <v>0</v>
      </c>
      <c r="AZ1123" s="36">
        <f t="shared" si="590"/>
        <v>1594.2417399999997</v>
      </c>
    </row>
    <row r="1124" spans="1:52" x14ac:dyDescent="0.25">
      <c r="A1124" s="12" t="s">
        <v>837</v>
      </c>
      <c r="B1124" s="12" t="s">
        <v>598</v>
      </c>
      <c r="C1124" s="5" t="s">
        <v>1354</v>
      </c>
      <c r="D1124" s="2" t="s">
        <v>1176</v>
      </c>
      <c r="E1124" s="2" t="s">
        <v>600</v>
      </c>
      <c r="F1124" s="2" t="s">
        <v>16</v>
      </c>
      <c r="G1124" s="2" t="s">
        <v>20</v>
      </c>
      <c r="H1124" s="2" t="s">
        <v>13</v>
      </c>
      <c r="I1124" s="18">
        <v>1850</v>
      </c>
      <c r="J1124" s="18">
        <v>46005.06</v>
      </c>
      <c r="K1124" s="18">
        <v>42550</v>
      </c>
      <c r="L1124" s="18">
        <v>3455.06</v>
      </c>
      <c r="M1124" s="18">
        <v>2553</v>
      </c>
      <c r="N1124" s="18"/>
      <c r="O1124" s="18"/>
      <c r="P1124" s="18"/>
      <c r="Q1124" s="18"/>
      <c r="R1124" s="18"/>
      <c r="S1124" s="18"/>
      <c r="T1124" s="18"/>
      <c r="U1124" s="18"/>
      <c r="V1124" s="18"/>
      <c r="W1124" s="18"/>
      <c r="X1124" s="18"/>
      <c r="Y1124" s="18"/>
      <c r="Z1124" s="18">
        <v>902.06</v>
      </c>
      <c r="AA1124" s="18"/>
      <c r="AB1124" s="14">
        <f t="shared" si="573"/>
        <v>0.06</v>
      </c>
      <c r="AC1124" s="14">
        <f t="shared" si="574"/>
        <v>0</v>
      </c>
      <c r="AD1124" s="14">
        <f t="shared" si="575"/>
        <v>0</v>
      </c>
      <c r="AE1124" s="14">
        <f t="shared" si="576"/>
        <v>0</v>
      </c>
      <c r="AF1124" s="14">
        <f t="shared" si="577"/>
        <v>0</v>
      </c>
      <c r="AG1124" s="14">
        <f t="shared" si="578"/>
        <v>0</v>
      </c>
      <c r="AH1124" s="14">
        <f t="shared" si="579"/>
        <v>0</v>
      </c>
      <c r="AI1124" s="14">
        <f t="shared" si="580"/>
        <v>0</v>
      </c>
      <c r="AJ1124" s="14">
        <f t="shared" si="581"/>
        <v>0</v>
      </c>
      <c r="AK1124" s="14">
        <f t="shared" si="582"/>
        <v>0</v>
      </c>
      <c r="AL1124" s="14">
        <f t="shared" si="583"/>
        <v>0</v>
      </c>
      <c r="AM1124" s="14">
        <f t="shared" si="584"/>
        <v>0</v>
      </c>
      <c r="AN1124" s="14">
        <f t="shared" si="585"/>
        <v>0</v>
      </c>
      <c r="AO1124" s="14">
        <f t="shared" si="586"/>
        <v>0.02</v>
      </c>
      <c r="AP1124" s="14">
        <f t="shared" si="587"/>
        <v>0</v>
      </c>
      <c r="AQ1124" s="43">
        <f t="shared" si="591"/>
        <v>0.08</v>
      </c>
      <c r="AR1124" s="27">
        <f t="shared" si="592"/>
        <v>2553</v>
      </c>
      <c r="AS1124" s="27">
        <f t="shared" si="594"/>
        <v>0</v>
      </c>
      <c r="AT1124" s="44">
        <f t="shared" si="599"/>
        <v>902.06000000000006</v>
      </c>
      <c r="AU1124" s="30"/>
      <c r="AV1124" s="30"/>
      <c r="AW1124" s="30">
        <f t="shared" si="600"/>
        <v>5106</v>
      </c>
      <c r="AX1124" s="36">
        <f t="shared" si="588"/>
        <v>-2553</v>
      </c>
      <c r="AY1124" s="36">
        <f t="shared" si="589"/>
        <v>0</v>
      </c>
      <c r="AZ1124" s="36">
        <f t="shared" si="590"/>
        <v>4203.9399999999996</v>
      </c>
    </row>
    <row r="1125" spans="1:52" x14ac:dyDescent="0.25">
      <c r="A1125" s="12" t="s">
        <v>837</v>
      </c>
      <c r="B1125" s="12" t="s">
        <v>598</v>
      </c>
      <c r="C1125" s="5" t="s">
        <v>1354</v>
      </c>
      <c r="D1125" s="2" t="s">
        <v>1177</v>
      </c>
      <c r="E1125" s="2" t="s">
        <v>600</v>
      </c>
      <c r="F1125" s="2" t="s">
        <v>16</v>
      </c>
      <c r="G1125" s="2" t="s">
        <v>20</v>
      </c>
      <c r="H1125" s="2" t="s">
        <v>13</v>
      </c>
      <c r="I1125" s="18">
        <v>100</v>
      </c>
      <c r="J1125" s="18">
        <v>3011.14</v>
      </c>
      <c r="K1125" s="18">
        <v>2785</v>
      </c>
      <c r="L1125" s="18">
        <v>226.14</v>
      </c>
      <c r="M1125" s="18">
        <v>167.1</v>
      </c>
      <c r="N1125" s="18"/>
      <c r="O1125" s="18"/>
      <c r="P1125" s="18"/>
      <c r="Q1125" s="18"/>
      <c r="R1125" s="18"/>
      <c r="S1125" s="18"/>
      <c r="T1125" s="18"/>
      <c r="U1125" s="18"/>
      <c r="V1125" s="18"/>
      <c r="W1125" s="18"/>
      <c r="X1125" s="18"/>
      <c r="Y1125" s="18"/>
      <c r="Z1125" s="18">
        <v>59.04</v>
      </c>
      <c r="AA1125" s="18"/>
      <c r="AB1125" s="14">
        <f t="shared" si="573"/>
        <v>0.06</v>
      </c>
      <c r="AC1125" s="14">
        <f t="shared" si="574"/>
        <v>0</v>
      </c>
      <c r="AD1125" s="14">
        <f t="shared" si="575"/>
        <v>0</v>
      </c>
      <c r="AE1125" s="14">
        <f t="shared" si="576"/>
        <v>0</v>
      </c>
      <c r="AF1125" s="14">
        <f t="shared" si="577"/>
        <v>0</v>
      </c>
      <c r="AG1125" s="14">
        <f t="shared" si="578"/>
        <v>0</v>
      </c>
      <c r="AH1125" s="14">
        <f t="shared" si="579"/>
        <v>0</v>
      </c>
      <c r="AI1125" s="14">
        <f t="shared" si="580"/>
        <v>0</v>
      </c>
      <c r="AJ1125" s="14">
        <f t="shared" si="581"/>
        <v>0</v>
      </c>
      <c r="AK1125" s="14">
        <f t="shared" si="582"/>
        <v>0</v>
      </c>
      <c r="AL1125" s="14">
        <f t="shared" si="583"/>
        <v>0</v>
      </c>
      <c r="AM1125" s="14">
        <f t="shared" si="584"/>
        <v>0</v>
      </c>
      <c r="AN1125" s="14">
        <f t="shared" si="585"/>
        <v>0</v>
      </c>
      <c r="AO1125" s="14">
        <f t="shared" si="586"/>
        <v>0.02</v>
      </c>
      <c r="AP1125" s="14">
        <f t="shared" si="587"/>
        <v>0</v>
      </c>
      <c r="AQ1125" s="43">
        <f t="shared" si="591"/>
        <v>0.08</v>
      </c>
      <c r="AR1125" s="27">
        <f t="shared" si="592"/>
        <v>167.1</v>
      </c>
      <c r="AS1125" s="27">
        <f t="shared" si="594"/>
        <v>0</v>
      </c>
      <c r="AT1125" s="44">
        <f t="shared" si="599"/>
        <v>59.042000000000002</v>
      </c>
      <c r="AU1125" s="30"/>
      <c r="AV1125" s="30"/>
      <c r="AW1125" s="30">
        <f t="shared" si="600"/>
        <v>334.2</v>
      </c>
      <c r="AX1125" s="36">
        <f t="shared" si="588"/>
        <v>-167.1</v>
      </c>
      <c r="AY1125" s="36">
        <f t="shared" si="589"/>
        <v>0</v>
      </c>
      <c r="AZ1125" s="36">
        <f t="shared" si="590"/>
        <v>275.15800000000002</v>
      </c>
    </row>
    <row r="1126" spans="1:52" x14ac:dyDescent="0.25">
      <c r="A1126" s="12" t="s">
        <v>837</v>
      </c>
      <c r="B1126" s="12" t="s">
        <v>598</v>
      </c>
      <c r="C1126" s="5" t="s">
        <v>1354</v>
      </c>
      <c r="D1126" s="2" t="s">
        <v>1178</v>
      </c>
      <c r="E1126" s="2" t="s">
        <v>600</v>
      </c>
      <c r="F1126" s="2" t="s">
        <v>16</v>
      </c>
      <c r="G1126" s="2" t="s">
        <v>20</v>
      </c>
      <c r="H1126" s="2" t="s">
        <v>13</v>
      </c>
      <c r="I1126" s="18">
        <v>505</v>
      </c>
      <c r="J1126" s="18">
        <v>20802.8</v>
      </c>
      <c r="K1126" s="18">
        <v>19240.469999999998</v>
      </c>
      <c r="L1126" s="18">
        <v>1562.3300000000002</v>
      </c>
      <c r="M1126" s="18">
        <v>1154.43</v>
      </c>
      <c r="N1126" s="18"/>
      <c r="O1126" s="18"/>
      <c r="P1126" s="18"/>
      <c r="Q1126" s="18"/>
      <c r="R1126" s="18"/>
      <c r="S1126" s="18"/>
      <c r="T1126" s="18"/>
      <c r="U1126" s="18"/>
      <c r="V1126" s="18"/>
      <c r="W1126" s="18"/>
      <c r="X1126" s="18"/>
      <c r="Y1126" s="18"/>
      <c r="Z1126" s="18">
        <v>407.9</v>
      </c>
      <c r="AA1126" s="18"/>
      <c r="AB1126" s="14">
        <f t="shared" si="573"/>
        <v>0.06</v>
      </c>
      <c r="AC1126" s="14">
        <f t="shared" si="574"/>
        <v>0</v>
      </c>
      <c r="AD1126" s="14">
        <f t="shared" si="575"/>
        <v>0</v>
      </c>
      <c r="AE1126" s="14">
        <f t="shared" si="576"/>
        <v>0</v>
      </c>
      <c r="AF1126" s="14">
        <f t="shared" si="577"/>
        <v>0</v>
      </c>
      <c r="AG1126" s="14">
        <f t="shared" si="578"/>
        <v>0</v>
      </c>
      <c r="AH1126" s="14">
        <f t="shared" si="579"/>
        <v>0</v>
      </c>
      <c r="AI1126" s="14">
        <f t="shared" si="580"/>
        <v>0</v>
      </c>
      <c r="AJ1126" s="14">
        <f t="shared" si="581"/>
        <v>0</v>
      </c>
      <c r="AK1126" s="14">
        <f t="shared" si="582"/>
        <v>0</v>
      </c>
      <c r="AL1126" s="14">
        <f t="shared" si="583"/>
        <v>0</v>
      </c>
      <c r="AM1126" s="14">
        <f t="shared" si="584"/>
        <v>0</v>
      </c>
      <c r="AN1126" s="14">
        <f t="shared" si="585"/>
        <v>0</v>
      </c>
      <c r="AO1126" s="14">
        <f t="shared" si="586"/>
        <v>0.02</v>
      </c>
      <c r="AP1126" s="14">
        <f t="shared" si="587"/>
        <v>0</v>
      </c>
      <c r="AQ1126" s="43">
        <f t="shared" si="591"/>
        <v>0.08</v>
      </c>
      <c r="AR1126" s="27">
        <f t="shared" si="592"/>
        <v>1154.4281999999998</v>
      </c>
      <c r="AS1126" s="27">
        <f t="shared" si="594"/>
        <v>0</v>
      </c>
      <c r="AT1126" s="44">
        <f t="shared" si="599"/>
        <v>407.89796399999994</v>
      </c>
      <c r="AU1126" s="30"/>
      <c r="AV1126" s="30"/>
      <c r="AW1126" s="30">
        <f t="shared" si="600"/>
        <v>2308.8563999999997</v>
      </c>
      <c r="AX1126" s="36">
        <f t="shared" si="588"/>
        <v>-1154.4281999999998</v>
      </c>
      <c r="AY1126" s="36">
        <f t="shared" si="589"/>
        <v>0</v>
      </c>
      <c r="AZ1126" s="36">
        <f t="shared" si="590"/>
        <v>1900.9584359999997</v>
      </c>
    </row>
    <row r="1127" spans="1:52" x14ac:dyDescent="0.25">
      <c r="A1127" s="12" t="s">
        <v>837</v>
      </c>
      <c r="B1127" s="12" t="s">
        <v>598</v>
      </c>
      <c r="C1127" s="12"/>
      <c r="D1127" s="2" t="s">
        <v>1179</v>
      </c>
      <c r="E1127" s="2" t="s">
        <v>315</v>
      </c>
      <c r="F1127" s="2" t="s">
        <v>16</v>
      </c>
      <c r="G1127" s="2" t="s">
        <v>17</v>
      </c>
      <c r="H1127" s="2" t="s">
        <v>13</v>
      </c>
      <c r="I1127" s="18">
        <v>100</v>
      </c>
      <c r="J1127" s="18">
        <v>8390.0299999999988</v>
      </c>
      <c r="K1127" s="18">
        <v>7311.57</v>
      </c>
      <c r="L1127" s="18">
        <v>1078.46</v>
      </c>
      <c r="M1127" s="18"/>
      <c r="N1127" s="18">
        <v>913.95</v>
      </c>
      <c r="O1127" s="18"/>
      <c r="P1127" s="18"/>
      <c r="Q1127" s="18"/>
      <c r="R1127" s="18"/>
      <c r="S1127" s="18"/>
      <c r="T1127" s="18"/>
      <c r="U1127" s="18"/>
      <c r="V1127" s="18"/>
      <c r="W1127" s="18"/>
      <c r="X1127" s="18"/>
      <c r="Y1127" s="18"/>
      <c r="Z1127" s="18">
        <v>164.51</v>
      </c>
      <c r="AA1127" s="18"/>
      <c r="AB1127" s="14">
        <f t="shared" si="573"/>
        <v>0</v>
      </c>
      <c r="AC1127" s="14">
        <f t="shared" si="574"/>
        <v>0.125</v>
      </c>
      <c r="AD1127" s="14">
        <f t="shared" si="575"/>
        <v>0</v>
      </c>
      <c r="AE1127" s="14">
        <f t="shared" si="576"/>
        <v>0</v>
      </c>
      <c r="AF1127" s="14">
        <f t="shared" si="577"/>
        <v>0</v>
      </c>
      <c r="AG1127" s="14">
        <f t="shared" si="578"/>
        <v>0</v>
      </c>
      <c r="AH1127" s="14">
        <f t="shared" si="579"/>
        <v>0</v>
      </c>
      <c r="AI1127" s="14">
        <f t="shared" si="580"/>
        <v>0</v>
      </c>
      <c r="AJ1127" s="14">
        <f t="shared" si="581"/>
        <v>0</v>
      </c>
      <c r="AK1127" s="14">
        <f t="shared" si="582"/>
        <v>0</v>
      </c>
      <c r="AL1127" s="14">
        <f t="shared" si="583"/>
        <v>0</v>
      </c>
      <c r="AM1127" s="14">
        <f t="shared" si="584"/>
        <v>0</v>
      </c>
      <c r="AN1127" s="14">
        <f t="shared" si="585"/>
        <v>0</v>
      </c>
      <c r="AO1127" s="14">
        <f t="shared" si="586"/>
        <v>0.02</v>
      </c>
      <c r="AP1127" s="14">
        <f t="shared" si="587"/>
        <v>0</v>
      </c>
      <c r="AQ1127" s="43">
        <f t="shared" si="591"/>
        <v>0.14499999999999999</v>
      </c>
      <c r="AR1127" s="27">
        <f t="shared" si="592"/>
        <v>913.94624999999996</v>
      </c>
      <c r="AS1127" s="27">
        <f t="shared" si="594"/>
        <v>0</v>
      </c>
      <c r="AT1127" s="44">
        <f t="shared" si="599"/>
        <v>164.51032500000002</v>
      </c>
      <c r="AU1127" s="30"/>
      <c r="AV1127" s="30"/>
      <c r="AW1127" s="30">
        <f t="shared" si="600"/>
        <v>877.38839999999993</v>
      </c>
      <c r="AX1127" s="36">
        <f t="shared" si="588"/>
        <v>-913.94624999999996</v>
      </c>
      <c r="AY1127" s="36">
        <f t="shared" si="589"/>
        <v>0</v>
      </c>
      <c r="AZ1127" s="36">
        <f t="shared" si="590"/>
        <v>712.87807499999985</v>
      </c>
    </row>
    <row r="1128" spans="1:52" x14ac:dyDescent="0.25">
      <c r="A1128" s="12" t="s">
        <v>837</v>
      </c>
      <c r="B1128" s="12" t="s">
        <v>598</v>
      </c>
      <c r="C1128" s="12"/>
      <c r="D1128" s="2" t="s">
        <v>1180</v>
      </c>
      <c r="E1128" s="2" t="s">
        <v>337</v>
      </c>
      <c r="F1128" s="2" t="s">
        <v>16</v>
      </c>
      <c r="G1128" s="2" t="s">
        <v>17</v>
      </c>
      <c r="H1128" s="2" t="s">
        <v>13</v>
      </c>
      <c r="I1128" s="18">
        <v>2500</v>
      </c>
      <c r="J1128" s="18">
        <v>4987.8500000000004</v>
      </c>
      <c r="K1128" s="18">
        <v>4145.1400000000003</v>
      </c>
      <c r="L1128" s="18">
        <v>842.70999999999992</v>
      </c>
      <c r="M1128" s="18"/>
      <c r="N1128" s="18"/>
      <c r="O1128" s="18"/>
      <c r="P1128" s="18">
        <v>713.79000000000008</v>
      </c>
      <c r="Q1128" s="18"/>
      <c r="R1128" s="18"/>
      <c r="S1128" s="18"/>
      <c r="T1128" s="18"/>
      <c r="U1128" s="18"/>
      <c r="V1128" s="18"/>
      <c r="W1128" s="18"/>
      <c r="X1128" s="18"/>
      <c r="Y1128" s="18"/>
      <c r="Z1128" s="18">
        <v>76.03</v>
      </c>
      <c r="AA1128" s="18">
        <v>52.89</v>
      </c>
      <c r="AB1128" s="14">
        <f t="shared" si="573"/>
        <v>0</v>
      </c>
      <c r="AC1128" s="14">
        <f t="shared" si="574"/>
        <v>0</v>
      </c>
      <c r="AD1128" s="14">
        <f t="shared" si="575"/>
        <v>0</v>
      </c>
      <c r="AE1128" s="14">
        <f t="shared" si="576"/>
        <v>0.17</v>
      </c>
      <c r="AF1128" s="14">
        <f t="shared" si="577"/>
        <v>0</v>
      </c>
      <c r="AG1128" s="14">
        <f t="shared" si="578"/>
        <v>0</v>
      </c>
      <c r="AH1128" s="14">
        <f t="shared" si="579"/>
        <v>0</v>
      </c>
      <c r="AI1128" s="14">
        <f t="shared" si="580"/>
        <v>0</v>
      </c>
      <c r="AJ1128" s="14">
        <f t="shared" si="581"/>
        <v>0</v>
      </c>
      <c r="AK1128" s="14">
        <f t="shared" si="582"/>
        <v>0</v>
      </c>
      <c r="AL1128" s="14">
        <f t="shared" si="583"/>
        <v>0</v>
      </c>
      <c r="AM1128" s="14">
        <f t="shared" si="584"/>
        <v>0</v>
      </c>
      <c r="AN1128" s="14">
        <f t="shared" si="585"/>
        <v>0</v>
      </c>
      <c r="AO1128" s="14">
        <f t="shared" si="586"/>
        <v>0.02</v>
      </c>
      <c r="AP1128" s="14">
        <v>0</v>
      </c>
      <c r="AQ1128" s="43">
        <f t="shared" si="591"/>
        <v>0.19</v>
      </c>
      <c r="AR1128" s="27">
        <f t="shared" si="592"/>
        <v>704.67380000000014</v>
      </c>
      <c r="AS1128" s="27">
        <f t="shared" si="594"/>
        <v>0</v>
      </c>
      <c r="AT1128" s="44">
        <f t="shared" si="599"/>
        <v>96.996276000000023</v>
      </c>
      <c r="AU1128" s="30"/>
      <c r="AV1128" s="30"/>
      <c r="AW1128" s="30">
        <f t="shared" si="600"/>
        <v>497.41680000000002</v>
      </c>
      <c r="AX1128" s="36">
        <f t="shared" si="588"/>
        <v>-704.67380000000014</v>
      </c>
      <c r="AY1128" s="36">
        <f t="shared" si="589"/>
        <v>0</v>
      </c>
      <c r="AZ1128" s="36">
        <f t="shared" si="590"/>
        <v>400.420524</v>
      </c>
    </row>
    <row r="1129" spans="1:52" x14ac:dyDescent="0.25">
      <c r="A1129" s="12" t="s">
        <v>837</v>
      </c>
      <c r="B1129" s="12" t="s">
        <v>598</v>
      </c>
      <c r="C1129" s="12"/>
      <c r="D1129" s="2" t="s">
        <v>1181</v>
      </c>
      <c r="E1129" s="2" t="s">
        <v>325</v>
      </c>
      <c r="F1129" s="2" t="s">
        <v>16</v>
      </c>
      <c r="G1129" s="2" t="s">
        <v>17</v>
      </c>
      <c r="H1129" s="2" t="s">
        <v>13</v>
      </c>
      <c r="I1129" s="18">
        <v>20</v>
      </c>
      <c r="J1129" s="18">
        <v>63505.2</v>
      </c>
      <c r="K1129" s="18">
        <v>62260</v>
      </c>
      <c r="L1129" s="18">
        <v>1245.2</v>
      </c>
      <c r="M1129" s="18"/>
      <c r="N1129" s="18"/>
      <c r="O1129" s="18"/>
      <c r="P1129" s="18"/>
      <c r="Q1129" s="18"/>
      <c r="R1129" s="18"/>
      <c r="S1129" s="18"/>
      <c r="T1129" s="18"/>
      <c r="U1129" s="18"/>
      <c r="V1129" s="18"/>
      <c r="W1129" s="18"/>
      <c r="X1129" s="18"/>
      <c r="Y1129" s="18"/>
      <c r="Z1129" s="18">
        <v>1245.2</v>
      </c>
      <c r="AA1129" s="18"/>
      <c r="AB1129" s="14">
        <f t="shared" si="573"/>
        <v>0</v>
      </c>
      <c r="AC1129" s="14">
        <f t="shared" si="574"/>
        <v>0</v>
      </c>
      <c r="AD1129" s="14">
        <f t="shared" si="575"/>
        <v>0</v>
      </c>
      <c r="AE1129" s="14">
        <f t="shared" si="576"/>
        <v>0</v>
      </c>
      <c r="AF1129" s="14">
        <f t="shared" si="577"/>
        <v>0</v>
      </c>
      <c r="AG1129" s="14">
        <f t="shared" si="578"/>
        <v>0</v>
      </c>
      <c r="AH1129" s="14">
        <f t="shared" si="579"/>
        <v>0</v>
      </c>
      <c r="AI1129" s="14">
        <f t="shared" si="580"/>
        <v>0</v>
      </c>
      <c r="AJ1129" s="14">
        <f t="shared" si="581"/>
        <v>0</v>
      </c>
      <c r="AK1129" s="14">
        <f t="shared" si="582"/>
        <v>0</v>
      </c>
      <c r="AL1129" s="14">
        <f t="shared" si="583"/>
        <v>0</v>
      </c>
      <c r="AM1129" s="14">
        <f t="shared" si="584"/>
        <v>0</v>
      </c>
      <c r="AN1129" s="14">
        <f t="shared" si="585"/>
        <v>0</v>
      </c>
      <c r="AO1129" s="14">
        <f t="shared" si="586"/>
        <v>0.02</v>
      </c>
      <c r="AP1129" s="14">
        <f t="shared" si="587"/>
        <v>0</v>
      </c>
      <c r="AQ1129" s="43">
        <f t="shared" si="591"/>
        <v>0.02</v>
      </c>
      <c r="AR1129" s="27">
        <f t="shared" si="592"/>
        <v>0</v>
      </c>
      <c r="AS1129" s="27">
        <f t="shared" si="594"/>
        <v>0</v>
      </c>
      <c r="AT1129" s="44">
        <f t="shared" si="599"/>
        <v>1245.2</v>
      </c>
      <c r="AU1129" s="30"/>
      <c r="AV1129" s="30"/>
      <c r="AW1129" s="30">
        <f t="shared" si="600"/>
        <v>7471.2</v>
      </c>
      <c r="AX1129" s="36">
        <f t="shared" si="588"/>
        <v>0</v>
      </c>
      <c r="AY1129" s="36">
        <f t="shared" si="589"/>
        <v>0</v>
      </c>
      <c r="AZ1129" s="36">
        <f t="shared" si="590"/>
        <v>6226</v>
      </c>
    </row>
    <row r="1130" spans="1:52" x14ac:dyDescent="0.25">
      <c r="A1130" s="12" t="s">
        <v>837</v>
      </c>
      <c r="B1130" s="12" t="s">
        <v>598</v>
      </c>
      <c r="C1130" s="12"/>
      <c r="D1130" s="2" t="s">
        <v>1182</v>
      </c>
      <c r="E1130" s="2" t="s">
        <v>325</v>
      </c>
      <c r="F1130" s="2" t="s">
        <v>16</v>
      </c>
      <c r="G1130" s="2" t="s">
        <v>17</v>
      </c>
      <c r="H1130" s="2" t="s">
        <v>13</v>
      </c>
      <c r="I1130" s="18">
        <v>20</v>
      </c>
      <c r="J1130" s="18">
        <v>89474.4</v>
      </c>
      <c r="K1130" s="18">
        <v>87720</v>
      </c>
      <c r="L1130" s="18">
        <v>1754.4</v>
      </c>
      <c r="M1130" s="18"/>
      <c r="N1130" s="18"/>
      <c r="O1130" s="18"/>
      <c r="P1130" s="18"/>
      <c r="Q1130" s="18"/>
      <c r="R1130" s="18"/>
      <c r="S1130" s="18"/>
      <c r="T1130" s="18"/>
      <c r="U1130" s="18"/>
      <c r="V1130" s="18"/>
      <c r="W1130" s="18"/>
      <c r="X1130" s="18"/>
      <c r="Y1130" s="18"/>
      <c r="Z1130" s="18">
        <v>1754.4</v>
      </c>
      <c r="AA1130" s="18"/>
      <c r="AB1130" s="14">
        <f t="shared" si="573"/>
        <v>0</v>
      </c>
      <c r="AC1130" s="14">
        <f t="shared" si="574"/>
        <v>0</v>
      </c>
      <c r="AD1130" s="14">
        <f t="shared" si="575"/>
        <v>0</v>
      </c>
      <c r="AE1130" s="14">
        <f t="shared" si="576"/>
        <v>0</v>
      </c>
      <c r="AF1130" s="14">
        <f t="shared" si="577"/>
        <v>0</v>
      </c>
      <c r="AG1130" s="14">
        <f t="shared" si="578"/>
        <v>0</v>
      </c>
      <c r="AH1130" s="14">
        <f t="shared" si="579"/>
        <v>0</v>
      </c>
      <c r="AI1130" s="14">
        <f t="shared" si="580"/>
        <v>0</v>
      </c>
      <c r="AJ1130" s="14">
        <f t="shared" si="581"/>
        <v>0</v>
      </c>
      <c r="AK1130" s="14">
        <f t="shared" si="582"/>
        <v>0</v>
      </c>
      <c r="AL1130" s="14">
        <f t="shared" si="583"/>
        <v>0</v>
      </c>
      <c r="AM1130" s="14">
        <f t="shared" si="584"/>
        <v>0</v>
      </c>
      <c r="AN1130" s="14">
        <f t="shared" si="585"/>
        <v>0</v>
      </c>
      <c r="AO1130" s="14">
        <f t="shared" si="586"/>
        <v>0.02</v>
      </c>
      <c r="AP1130" s="14">
        <f t="shared" si="587"/>
        <v>0</v>
      </c>
      <c r="AQ1130" s="43">
        <f t="shared" si="591"/>
        <v>0.02</v>
      </c>
      <c r="AR1130" s="27">
        <f t="shared" si="592"/>
        <v>0</v>
      </c>
      <c r="AS1130" s="27">
        <f t="shared" si="594"/>
        <v>0</v>
      </c>
      <c r="AT1130" s="44">
        <f t="shared" si="599"/>
        <v>1754.4</v>
      </c>
      <c r="AU1130" s="30"/>
      <c r="AV1130" s="30"/>
      <c r="AW1130" s="30">
        <f t="shared" si="600"/>
        <v>10526.4</v>
      </c>
      <c r="AX1130" s="36">
        <f t="shared" si="588"/>
        <v>0</v>
      </c>
      <c r="AY1130" s="36">
        <f t="shared" si="589"/>
        <v>0</v>
      </c>
      <c r="AZ1130" s="36">
        <f t="shared" si="590"/>
        <v>8772</v>
      </c>
    </row>
    <row r="1131" spans="1:52" x14ac:dyDescent="0.25">
      <c r="A1131" s="12" t="s">
        <v>837</v>
      </c>
      <c r="B1131" s="12" t="s">
        <v>598</v>
      </c>
      <c r="C1131" s="12"/>
      <c r="D1131" s="2" t="s">
        <v>1183</v>
      </c>
      <c r="E1131" s="2" t="s">
        <v>1184</v>
      </c>
      <c r="F1131" s="2" t="s">
        <v>16</v>
      </c>
      <c r="G1131" s="2" t="s">
        <v>17</v>
      </c>
      <c r="H1131" s="2" t="s">
        <v>13</v>
      </c>
      <c r="I1131" s="18">
        <v>304794</v>
      </c>
      <c r="J1131" s="18">
        <v>3175394.32</v>
      </c>
      <c r="K1131" s="18">
        <v>2767228.1300000004</v>
      </c>
      <c r="L1131" s="18">
        <v>408166.18999999989</v>
      </c>
      <c r="M1131" s="18"/>
      <c r="N1131" s="18">
        <v>345903.55000000005</v>
      </c>
      <c r="O1131" s="18"/>
      <c r="P1131" s="18"/>
      <c r="Q1131" s="18"/>
      <c r="R1131" s="18"/>
      <c r="S1131" s="18"/>
      <c r="T1131" s="18"/>
      <c r="U1131" s="18"/>
      <c r="V1131" s="18"/>
      <c r="W1131" s="18"/>
      <c r="X1131" s="18"/>
      <c r="Y1131" s="18"/>
      <c r="Z1131" s="18">
        <v>62262.640000000007</v>
      </c>
      <c r="AA1131" s="18"/>
      <c r="AB1131" s="14">
        <f t="shared" si="573"/>
        <v>0</v>
      </c>
      <c r="AC1131" s="14">
        <f t="shared" si="574"/>
        <v>0.125</v>
      </c>
      <c r="AD1131" s="14">
        <f t="shared" si="575"/>
        <v>0</v>
      </c>
      <c r="AE1131" s="14">
        <f t="shared" si="576"/>
        <v>0</v>
      </c>
      <c r="AF1131" s="14">
        <f t="shared" si="577"/>
        <v>0</v>
      </c>
      <c r="AG1131" s="14">
        <f t="shared" si="578"/>
        <v>0</v>
      </c>
      <c r="AH1131" s="14">
        <f t="shared" si="579"/>
        <v>0</v>
      </c>
      <c r="AI1131" s="14">
        <f t="shared" si="580"/>
        <v>0</v>
      </c>
      <c r="AJ1131" s="14">
        <f t="shared" si="581"/>
        <v>0</v>
      </c>
      <c r="AK1131" s="14">
        <f t="shared" si="582"/>
        <v>0</v>
      </c>
      <c r="AL1131" s="14">
        <f t="shared" si="583"/>
        <v>0</v>
      </c>
      <c r="AM1131" s="14">
        <f t="shared" si="584"/>
        <v>0</v>
      </c>
      <c r="AN1131" s="14">
        <f t="shared" si="585"/>
        <v>0</v>
      </c>
      <c r="AO1131" s="14">
        <f t="shared" si="586"/>
        <v>0.02</v>
      </c>
      <c r="AP1131" s="14">
        <f t="shared" si="587"/>
        <v>0</v>
      </c>
      <c r="AQ1131" s="43">
        <f t="shared" si="591"/>
        <v>0.14499999999999999</v>
      </c>
      <c r="AR1131" s="27">
        <f t="shared" si="592"/>
        <v>345903.51625000004</v>
      </c>
      <c r="AS1131" s="27">
        <f t="shared" si="594"/>
        <v>0</v>
      </c>
      <c r="AT1131" s="44">
        <f t="shared" si="599"/>
        <v>62262.632925000005</v>
      </c>
      <c r="AU1131" s="30"/>
      <c r="AV1131" s="30"/>
      <c r="AW1131" s="30">
        <f t="shared" si="600"/>
        <v>332067.37560000003</v>
      </c>
      <c r="AX1131" s="36">
        <f t="shared" si="588"/>
        <v>-345903.51625000004</v>
      </c>
      <c r="AY1131" s="36">
        <f t="shared" si="589"/>
        <v>0</v>
      </c>
      <c r="AZ1131" s="36">
        <f t="shared" si="590"/>
        <v>269804.74267500004</v>
      </c>
    </row>
    <row r="1132" spans="1:52" x14ac:dyDescent="0.25">
      <c r="A1132" s="12" t="s">
        <v>837</v>
      </c>
      <c r="B1132" s="12" t="s">
        <v>598</v>
      </c>
      <c r="C1132" s="12"/>
      <c r="D1132" s="2" t="s">
        <v>1185</v>
      </c>
      <c r="E1132" s="2" t="s">
        <v>1184</v>
      </c>
      <c r="F1132" s="2" t="s">
        <v>16</v>
      </c>
      <c r="G1132" s="2" t="s">
        <v>17</v>
      </c>
      <c r="H1132" s="2" t="s">
        <v>13</v>
      </c>
      <c r="I1132" s="18">
        <v>321770</v>
      </c>
      <c r="J1132" s="18">
        <v>2510822.77</v>
      </c>
      <c r="K1132" s="18">
        <v>2188080.8200000003</v>
      </c>
      <c r="L1132" s="18">
        <v>322741.95000000007</v>
      </c>
      <c r="M1132" s="18"/>
      <c r="N1132" s="18">
        <v>273510.12</v>
      </c>
      <c r="O1132" s="18"/>
      <c r="P1132" s="18"/>
      <c r="Q1132" s="18"/>
      <c r="R1132" s="18"/>
      <c r="S1132" s="18"/>
      <c r="T1132" s="18"/>
      <c r="U1132" s="18"/>
      <c r="V1132" s="18"/>
      <c r="W1132" s="18"/>
      <c r="X1132" s="18"/>
      <c r="Y1132" s="18"/>
      <c r="Z1132" s="18">
        <v>49231.829999999987</v>
      </c>
      <c r="AA1132" s="18"/>
      <c r="AB1132" s="14">
        <f t="shared" si="573"/>
        <v>0</v>
      </c>
      <c r="AC1132" s="14">
        <f t="shared" si="574"/>
        <v>0.125</v>
      </c>
      <c r="AD1132" s="14">
        <f t="shared" si="575"/>
        <v>0</v>
      </c>
      <c r="AE1132" s="14">
        <f t="shared" si="576"/>
        <v>0</v>
      </c>
      <c r="AF1132" s="14">
        <f t="shared" si="577"/>
        <v>0</v>
      </c>
      <c r="AG1132" s="14">
        <f t="shared" si="578"/>
        <v>0</v>
      </c>
      <c r="AH1132" s="14">
        <f t="shared" si="579"/>
        <v>0</v>
      </c>
      <c r="AI1132" s="14">
        <f t="shared" si="580"/>
        <v>0</v>
      </c>
      <c r="AJ1132" s="14">
        <f t="shared" si="581"/>
        <v>0</v>
      </c>
      <c r="AK1132" s="14">
        <f t="shared" si="582"/>
        <v>0</v>
      </c>
      <c r="AL1132" s="14">
        <f t="shared" si="583"/>
        <v>0</v>
      </c>
      <c r="AM1132" s="14">
        <f t="shared" si="584"/>
        <v>0</v>
      </c>
      <c r="AN1132" s="14">
        <f t="shared" si="585"/>
        <v>0</v>
      </c>
      <c r="AO1132" s="14">
        <f t="shared" si="586"/>
        <v>0.02</v>
      </c>
      <c r="AP1132" s="14">
        <f t="shared" si="587"/>
        <v>0</v>
      </c>
      <c r="AQ1132" s="43">
        <f t="shared" si="591"/>
        <v>0.14499999999999999</v>
      </c>
      <c r="AR1132" s="27">
        <f t="shared" si="592"/>
        <v>273510.10250000004</v>
      </c>
      <c r="AS1132" s="27">
        <f t="shared" si="594"/>
        <v>0</v>
      </c>
      <c r="AT1132" s="44">
        <f t="shared" si="599"/>
        <v>49231.818450000006</v>
      </c>
      <c r="AU1132" s="30"/>
      <c r="AV1132" s="30"/>
      <c r="AW1132" s="30">
        <f t="shared" si="600"/>
        <v>262569.69840000005</v>
      </c>
      <c r="AX1132" s="36">
        <f t="shared" si="588"/>
        <v>-273510.10250000004</v>
      </c>
      <c r="AY1132" s="36">
        <f t="shared" si="589"/>
        <v>0</v>
      </c>
      <c r="AZ1132" s="36">
        <f t="shared" si="590"/>
        <v>213337.87995000003</v>
      </c>
    </row>
    <row r="1133" spans="1:52" x14ac:dyDescent="0.25">
      <c r="A1133" s="12" t="s">
        <v>837</v>
      </c>
      <c r="B1133" s="12" t="s">
        <v>598</v>
      </c>
      <c r="C1133" s="12"/>
      <c r="D1133" s="2" t="s">
        <v>1186</v>
      </c>
      <c r="E1133" s="2" t="s">
        <v>1184</v>
      </c>
      <c r="F1133" s="2" t="s">
        <v>16</v>
      </c>
      <c r="G1133" s="2" t="s">
        <v>17</v>
      </c>
      <c r="H1133" s="2" t="s">
        <v>13</v>
      </c>
      <c r="I1133" s="18">
        <v>46980</v>
      </c>
      <c r="J1133" s="18">
        <v>489282.86</v>
      </c>
      <c r="K1133" s="18">
        <v>426390.29</v>
      </c>
      <c r="L1133" s="18">
        <v>62892.57</v>
      </c>
      <c r="M1133" s="18"/>
      <c r="N1133" s="18">
        <v>53298.79</v>
      </c>
      <c r="O1133" s="18"/>
      <c r="P1133" s="18"/>
      <c r="Q1133" s="18"/>
      <c r="R1133" s="18"/>
      <c r="S1133" s="18"/>
      <c r="T1133" s="18"/>
      <c r="U1133" s="18"/>
      <c r="V1133" s="18"/>
      <c r="W1133" s="18"/>
      <c r="X1133" s="18"/>
      <c r="Y1133" s="18"/>
      <c r="Z1133" s="18">
        <v>9593.7800000000007</v>
      </c>
      <c r="AA1133" s="18"/>
      <c r="AB1133" s="14">
        <f t="shared" si="573"/>
        <v>0</v>
      </c>
      <c r="AC1133" s="14">
        <f t="shared" si="574"/>
        <v>0.125</v>
      </c>
      <c r="AD1133" s="14">
        <f t="shared" si="575"/>
        <v>0</v>
      </c>
      <c r="AE1133" s="14">
        <f t="shared" si="576"/>
        <v>0</v>
      </c>
      <c r="AF1133" s="14">
        <f t="shared" si="577"/>
        <v>0</v>
      </c>
      <c r="AG1133" s="14">
        <f t="shared" si="578"/>
        <v>0</v>
      </c>
      <c r="AH1133" s="14">
        <f t="shared" si="579"/>
        <v>0</v>
      </c>
      <c r="AI1133" s="14">
        <f t="shared" si="580"/>
        <v>0</v>
      </c>
      <c r="AJ1133" s="14">
        <f t="shared" si="581"/>
        <v>0</v>
      </c>
      <c r="AK1133" s="14">
        <f t="shared" si="582"/>
        <v>0</v>
      </c>
      <c r="AL1133" s="14">
        <f t="shared" si="583"/>
        <v>0</v>
      </c>
      <c r="AM1133" s="14">
        <f t="shared" si="584"/>
        <v>0</v>
      </c>
      <c r="AN1133" s="14">
        <f t="shared" si="585"/>
        <v>0</v>
      </c>
      <c r="AO1133" s="14">
        <f t="shared" si="586"/>
        <v>0.02</v>
      </c>
      <c r="AP1133" s="14">
        <f t="shared" si="587"/>
        <v>0</v>
      </c>
      <c r="AQ1133" s="43">
        <f t="shared" si="591"/>
        <v>0.14499999999999999</v>
      </c>
      <c r="AR1133" s="27">
        <f t="shared" si="592"/>
        <v>53298.786249999997</v>
      </c>
      <c r="AS1133" s="27">
        <f t="shared" si="594"/>
        <v>0</v>
      </c>
      <c r="AT1133" s="44">
        <f t="shared" si="599"/>
        <v>9593.7815250000003</v>
      </c>
      <c r="AU1133" s="30"/>
      <c r="AV1133" s="30"/>
      <c r="AW1133" s="30">
        <f t="shared" si="600"/>
        <v>51166.834799999997</v>
      </c>
      <c r="AX1133" s="36">
        <f t="shared" si="588"/>
        <v>-53298.786249999997</v>
      </c>
      <c r="AY1133" s="36">
        <f t="shared" si="589"/>
        <v>0</v>
      </c>
      <c r="AZ1133" s="36">
        <f t="shared" si="590"/>
        <v>41573.053274999998</v>
      </c>
    </row>
    <row r="1134" spans="1:52" x14ac:dyDescent="0.25">
      <c r="A1134" s="12" t="s">
        <v>837</v>
      </c>
      <c r="B1134" s="12" t="s">
        <v>598</v>
      </c>
      <c r="C1134" s="12"/>
      <c r="D1134" s="2" t="s">
        <v>1187</v>
      </c>
      <c r="E1134" s="2" t="s">
        <v>1184</v>
      </c>
      <c r="F1134" s="2" t="s">
        <v>16</v>
      </c>
      <c r="G1134" s="2" t="s">
        <v>17</v>
      </c>
      <c r="H1134" s="2" t="s">
        <v>13</v>
      </c>
      <c r="I1134" s="18">
        <v>54340</v>
      </c>
      <c r="J1134" s="18">
        <v>423889.66000000003</v>
      </c>
      <c r="K1134" s="18">
        <v>369402.74</v>
      </c>
      <c r="L1134" s="18">
        <v>54486.92</v>
      </c>
      <c r="M1134" s="18"/>
      <c r="N1134" s="18">
        <v>46175.350000000006</v>
      </c>
      <c r="O1134" s="18"/>
      <c r="P1134" s="18"/>
      <c r="Q1134" s="18"/>
      <c r="R1134" s="18"/>
      <c r="S1134" s="18"/>
      <c r="T1134" s="18"/>
      <c r="U1134" s="18"/>
      <c r="V1134" s="18"/>
      <c r="W1134" s="18"/>
      <c r="X1134" s="18"/>
      <c r="Y1134" s="18"/>
      <c r="Z1134" s="18">
        <v>8311.57</v>
      </c>
      <c r="AA1134" s="18"/>
      <c r="AB1134" s="14">
        <f t="shared" si="573"/>
        <v>0</v>
      </c>
      <c r="AC1134" s="14">
        <f t="shared" si="574"/>
        <v>0.125</v>
      </c>
      <c r="AD1134" s="14">
        <f t="shared" si="575"/>
        <v>0</v>
      </c>
      <c r="AE1134" s="14">
        <f t="shared" si="576"/>
        <v>0</v>
      </c>
      <c r="AF1134" s="14">
        <f t="shared" si="577"/>
        <v>0</v>
      </c>
      <c r="AG1134" s="14">
        <f t="shared" si="578"/>
        <v>0</v>
      </c>
      <c r="AH1134" s="14">
        <f t="shared" si="579"/>
        <v>0</v>
      </c>
      <c r="AI1134" s="14">
        <f t="shared" si="580"/>
        <v>0</v>
      </c>
      <c r="AJ1134" s="14">
        <f t="shared" si="581"/>
        <v>0</v>
      </c>
      <c r="AK1134" s="14">
        <f t="shared" si="582"/>
        <v>0</v>
      </c>
      <c r="AL1134" s="14">
        <f t="shared" si="583"/>
        <v>0</v>
      </c>
      <c r="AM1134" s="14">
        <f t="shared" si="584"/>
        <v>0</v>
      </c>
      <c r="AN1134" s="14">
        <f t="shared" si="585"/>
        <v>0</v>
      </c>
      <c r="AO1134" s="14">
        <f t="shared" si="586"/>
        <v>0.02</v>
      </c>
      <c r="AP1134" s="14">
        <f t="shared" si="587"/>
        <v>0</v>
      </c>
      <c r="AQ1134" s="43">
        <f t="shared" si="591"/>
        <v>0.14499999999999999</v>
      </c>
      <c r="AR1134" s="27">
        <f t="shared" si="592"/>
        <v>46175.342499999999</v>
      </c>
      <c r="AS1134" s="27">
        <f t="shared" si="594"/>
        <v>0</v>
      </c>
      <c r="AT1134" s="44">
        <f t="shared" si="599"/>
        <v>8311.5616499999996</v>
      </c>
      <c r="AU1134" s="30"/>
      <c r="AV1134" s="30"/>
      <c r="AW1134" s="30">
        <f t="shared" si="600"/>
        <v>44328.328799999996</v>
      </c>
      <c r="AX1134" s="36">
        <f t="shared" si="588"/>
        <v>-46175.342499999999</v>
      </c>
      <c r="AY1134" s="36">
        <f t="shared" si="589"/>
        <v>0</v>
      </c>
      <c r="AZ1134" s="36">
        <f t="shared" si="590"/>
        <v>36016.76715</v>
      </c>
    </row>
    <row r="1135" spans="1:52" x14ac:dyDescent="0.25">
      <c r="A1135" s="12" t="s">
        <v>837</v>
      </c>
      <c r="B1135" s="12" t="s">
        <v>598</v>
      </c>
      <c r="C1135" s="12"/>
      <c r="D1135" s="2" t="s">
        <v>1188</v>
      </c>
      <c r="E1135" s="2" t="s">
        <v>1184</v>
      </c>
      <c r="F1135" s="2" t="s">
        <v>16</v>
      </c>
      <c r="G1135" s="2" t="s">
        <v>17</v>
      </c>
      <c r="H1135" s="2" t="s">
        <v>13</v>
      </c>
      <c r="I1135" s="18">
        <v>43902</v>
      </c>
      <c r="J1135" s="18">
        <v>457226.39</v>
      </c>
      <c r="K1135" s="18">
        <v>398454.37</v>
      </c>
      <c r="L1135" s="18">
        <v>58772.020000000004</v>
      </c>
      <c r="M1135" s="18"/>
      <c r="N1135" s="18">
        <v>49806.8</v>
      </c>
      <c r="O1135" s="18"/>
      <c r="P1135" s="18"/>
      <c r="Q1135" s="18"/>
      <c r="R1135" s="18"/>
      <c r="S1135" s="18"/>
      <c r="T1135" s="18"/>
      <c r="U1135" s="18"/>
      <c r="V1135" s="18"/>
      <c r="W1135" s="18"/>
      <c r="X1135" s="18"/>
      <c r="Y1135" s="18"/>
      <c r="Z1135" s="18">
        <v>8965.2199999999993</v>
      </c>
      <c r="AA1135" s="18"/>
      <c r="AB1135" s="14">
        <f t="shared" si="573"/>
        <v>0</v>
      </c>
      <c r="AC1135" s="14">
        <f t="shared" si="574"/>
        <v>0.125</v>
      </c>
      <c r="AD1135" s="14">
        <f t="shared" si="575"/>
        <v>0</v>
      </c>
      <c r="AE1135" s="14">
        <f t="shared" si="576"/>
        <v>0</v>
      </c>
      <c r="AF1135" s="14">
        <f t="shared" si="577"/>
        <v>0</v>
      </c>
      <c r="AG1135" s="14">
        <f t="shared" si="578"/>
        <v>0</v>
      </c>
      <c r="AH1135" s="14">
        <f t="shared" si="579"/>
        <v>0</v>
      </c>
      <c r="AI1135" s="14">
        <f t="shared" si="580"/>
        <v>0</v>
      </c>
      <c r="AJ1135" s="14">
        <f t="shared" si="581"/>
        <v>0</v>
      </c>
      <c r="AK1135" s="14">
        <f t="shared" si="582"/>
        <v>0</v>
      </c>
      <c r="AL1135" s="14">
        <f t="shared" si="583"/>
        <v>0</v>
      </c>
      <c r="AM1135" s="14">
        <f t="shared" si="584"/>
        <v>0</v>
      </c>
      <c r="AN1135" s="14">
        <f t="shared" si="585"/>
        <v>0</v>
      </c>
      <c r="AO1135" s="14">
        <f t="shared" si="586"/>
        <v>0.02</v>
      </c>
      <c r="AP1135" s="14">
        <f t="shared" si="587"/>
        <v>0</v>
      </c>
      <c r="AQ1135" s="43">
        <f t="shared" si="591"/>
        <v>0.14499999999999999</v>
      </c>
      <c r="AR1135" s="27">
        <f t="shared" si="592"/>
        <v>49806.796249999999</v>
      </c>
      <c r="AS1135" s="27">
        <f t="shared" si="594"/>
        <v>0</v>
      </c>
      <c r="AT1135" s="44">
        <f t="shared" si="599"/>
        <v>8965.2233250000008</v>
      </c>
      <c r="AU1135" s="30"/>
      <c r="AV1135" s="30"/>
      <c r="AW1135" s="30">
        <f t="shared" si="600"/>
        <v>47814.524399999995</v>
      </c>
      <c r="AX1135" s="36">
        <f t="shared" si="588"/>
        <v>-49806.796249999999</v>
      </c>
      <c r="AY1135" s="36">
        <f t="shared" si="589"/>
        <v>0</v>
      </c>
      <c r="AZ1135" s="36">
        <f t="shared" si="590"/>
        <v>38849.301074999996</v>
      </c>
    </row>
    <row r="1136" spans="1:52" x14ac:dyDescent="0.25">
      <c r="A1136" s="12" t="s">
        <v>837</v>
      </c>
      <c r="B1136" s="12" t="s">
        <v>598</v>
      </c>
      <c r="C1136" s="12"/>
      <c r="D1136" s="2" t="s">
        <v>1189</v>
      </c>
      <c r="E1136" s="2" t="s">
        <v>1184</v>
      </c>
      <c r="F1136" s="2" t="s">
        <v>16</v>
      </c>
      <c r="G1136" s="2" t="s">
        <v>17</v>
      </c>
      <c r="H1136" s="2" t="s">
        <v>13</v>
      </c>
      <c r="I1136" s="18">
        <v>60280</v>
      </c>
      <c r="J1136" s="18">
        <v>470226.42000000004</v>
      </c>
      <c r="K1136" s="18">
        <v>409783.38</v>
      </c>
      <c r="L1136" s="18">
        <v>60443.040000000008</v>
      </c>
      <c r="M1136" s="18"/>
      <c r="N1136" s="18">
        <v>51222.92</v>
      </c>
      <c r="O1136" s="18"/>
      <c r="P1136" s="18"/>
      <c r="Q1136" s="18"/>
      <c r="R1136" s="18"/>
      <c r="S1136" s="18"/>
      <c r="T1136" s="18"/>
      <c r="U1136" s="18"/>
      <c r="V1136" s="18"/>
      <c r="W1136" s="18"/>
      <c r="X1136" s="18"/>
      <c r="Y1136" s="18"/>
      <c r="Z1136" s="18">
        <v>9220.1200000000008</v>
      </c>
      <c r="AA1136" s="18"/>
      <c r="AB1136" s="14">
        <f t="shared" si="573"/>
        <v>0</v>
      </c>
      <c r="AC1136" s="14">
        <f t="shared" si="574"/>
        <v>0.125</v>
      </c>
      <c r="AD1136" s="14">
        <f t="shared" si="575"/>
        <v>0</v>
      </c>
      <c r="AE1136" s="14">
        <f t="shared" si="576"/>
        <v>0</v>
      </c>
      <c r="AF1136" s="14">
        <f t="shared" si="577"/>
        <v>0</v>
      </c>
      <c r="AG1136" s="14">
        <f t="shared" si="578"/>
        <v>0</v>
      </c>
      <c r="AH1136" s="14">
        <f t="shared" si="579"/>
        <v>0</v>
      </c>
      <c r="AI1136" s="14">
        <f t="shared" si="580"/>
        <v>0</v>
      </c>
      <c r="AJ1136" s="14">
        <f t="shared" si="581"/>
        <v>0</v>
      </c>
      <c r="AK1136" s="14">
        <f t="shared" si="582"/>
        <v>0</v>
      </c>
      <c r="AL1136" s="14">
        <f t="shared" si="583"/>
        <v>0</v>
      </c>
      <c r="AM1136" s="14">
        <f t="shared" si="584"/>
        <v>0</v>
      </c>
      <c r="AN1136" s="14">
        <f t="shared" si="585"/>
        <v>0</v>
      </c>
      <c r="AO1136" s="14">
        <f t="shared" si="586"/>
        <v>0.02</v>
      </c>
      <c r="AP1136" s="14">
        <f t="shared" si="587"/>
        <v>0</v>
      </c>
      <c r="AQ1136" s="43">
        <f t="shared" si="591"/>
        <v>0.14499999999999999</v>
      </c>
      <c r="AR1136" s="27">
        <f t="shared" si="592"/>
        <v>51222.922500000001</v>
      </c>
      <c r="AS1136" s="27">
        <f t="shared" si="594"/>
        <v>0</v>
      </c>
      <c r="AT1136" s="44">
        <f t="shared" si="599"/>
        <v>9220.1260500000008</v>
      </c>
      <c r="AU1136" s="30"/>
      <c r="AV1136" s="30"/>
      <c r="AW1136" s="30">
        <f t="shared" si="600"/>
        <v>49174.005599999997</v>
      </c>
      <c r="AX1136" s="36">
        <f t="shared" si="588"/>
        <v>-51222.922500000001</v>
      </c>
      <c r="AY1136" s="36">
        <f t="shared" si="589"/>
        <v>0</v>
      </c>
      <c r="AZ1136" s="36">
        <f t="shared" si="590"/>
        <v>39953.879549999998</v>
      </c>
    </row>
    <row r="1137" spans="1:52" x14ac:dyDescent="0.25">
      <c r="A1137" s="12" t="s">
        <v>837</v>
      </c>
      <c r="B1137" s="12" t="s">
        <v>598</v>
      </c>
      <c r="C1137" s="12"/>
      <c r="D1137" s="2" t="s">
        <v>1190</v>
      </c>
      <c r="E1137" s="2" t="s">
        <v>105</v>
      </c>
      <c r="F1137" s="2" t="s">
        <v>16</v>
      </c>
      <c r="G1137" s="2" t="s">
        <v>17</v>
      </c>
      <c r="H1137" s="2" t="s">
        <v>13</v>
      </c>
      <c r="I1137" s="18">
        <v>3000</v>
      </c>
      <c r="J1137" s="18">
        <v>833340</v>
      </c>
      <c r="K1137" s="18">
        <v>817000</v>
      </c>
      <c r="L1137" s="18">
        <v>16340</v>
      </c>
      <c r="M1137" s="18"/>
      <c r="N1137" s="18"/>
      <c r="O1137" s="18"/>
      <c r="P1137" s="18"/>
      <c r="Q1137" s="18"/>
      <c r="R1137" s="18"/>
      <c r="S1137" s="18"/>
      <c r="T1137" s="18"/>
      <c r="U1137" s="18"/>
      <c r="V1137" s="18"/>
      <c r="W1137" s="18"/>
      <c r="X1137" s="18"/>
      <c r="Y1137" s="18"/>
      <c r="Z1137" s="18">
        <v>16340</v>
      </c>
      <c r="AA1137" s="18"/>
      <c r="AB1137" s="14">
        <f t="shared" si="573"/>
        <v>0</v>
      </c>
      <c r="AC1137" s="14">
        <f t="shared" si="574"/>
        <v>0</v>
      </c>
      <c r="AD1137" s="14">
        <f t="shared" si="575"/>
        <v>0</v>
      </c>
      <c r="AE1137" s="14">
        <f t="shared" si="576"/>
        <v>0</v>
      </c>
      <c r="AF1137" s="14">
        <f t="shared" si="577"/>
        <v>0</v>
      </c>
      <c r="AG1137" s="14">
        <f t="shared" si="578"/>
        <v>0</v>
      </c>
      <c r="AH1137" s="14">
        <f t="shared" si="579"/>
        <v>0</v>
      </c>
      <c r="AI1137" s="14">
        <f t="shared" si="580"/>
        <v>0</v>
      </c>
      <c r="AJ1137" s="14">
        <f t="shared" si="581"/>
        <v>0</v>
      </c>
      <c r="AK1137" s="14">
        <f t="shared" si="582"/>
        <v>0</v>
      </c>
      <c r="AL1137" s="14">
        <f t="shared" si="583"/>
        <v>0</v>
      </c>
      <c r="AM1137" s="14">
        <f t="shared" si="584"/>
        <v>0</v>
      </c>
      <c r="AN1137" s="14">
        <f t="shared" si="585"/>
        <v>0</v>
      </c>
      <c r="AO1137" s="14">
        <f t="shared" si="586"/>
        <v>0.02</v>
      </c>
      <c r="AP1137" s="14">
        <f t="shared" si="587"/>
        <v>0</v>
      </c>
      <c r="AQ1137" s="43">
        <f t="shared" si="591"/>
        <v>0.02</v>
      </c>
      <c r="AR1137" s="27">
        <f t="shared" si="592"/>
        <v>0</v>
      </c>
      <c r="AS1137" s="27">
        <f t="shared" si="594"/>
        <v>0</v>
      </c>
      <c r="AT1137" s="44">
        <f t="shared" si="599"/>
        <v>16340</v>
      </c>
      <c r="AU1137" s="30"/>
      <c r="AV1137" s="30"/>
      <c r="AW1137" s="30">
        <f t="shared" si="600"/>
        <v>98040</v>
      </c>
      <c r="AX1137" s="36">
        <f t="shared" si="588"/>
        <v>0</v>
      </c>
      <c r="AY1137" s="36">
        <f t="shared" si="589"/>
        <v>0</v>
      </c>
      <c r="AZ1137" s="36">
        <f t="shared" si="590"/>
        <v>81700</v>
      </c>
    </row>
    <row r="1138" spans="1:52" x14ac:dyDescent="0.25">
      <c r="A1138" s="12" t="s">
        <v>837</v>
      </c>
      <c r="B1138" s="12" t="s">
        <v>598</v>
      </c>
      <c r="C1138" s="12"/>
      <c r="D1138" s="2" t="s">
        <v>1191</v>
      </c>
      <c r="E1138" s="2" t="s">
        <v>1192</v>
      </c>
      <c r="F1138" s="2" t="s">
        <v>16</v>
      </c>
      <c r="G1138" s="2" t="s">
        <v>17</v>
      </c>
      <c r="H1138" s="2" t="s">
        <v>13</v>
      </c>
      <c r="I1138" s="18">
        <v>105400</v>
      </c>
      <c r="J1138" s="18">
        <v>37628</v>
      </c>
      <c r="K1138" s="18">
        <v>36890.199999999997</v>
      </c>
      <c r="L1138" s="18">
        <v>737.8</v>
      </c>
      <c r="M1138" s="18"/>
      <c r="N1138" s="18"/>
      <c r="O1138" s="18"/>
      <c r="P1138" s="18"/>
      <c r="Q1138" s="18"/>
      <c r="R1138" s="18"/>
      <c r="S1138" s="18"/>
      <c r="T1138" s="18"/>
      <c r="U1138" s="18"/>
      <c r="V1138" s="18"/>
      <c r="W1138" s="18"/>
      <c r="X1138" s="18"/>
      <c r="Y1138" s="18"/>
      <c r="Z1138" s="18">
        <v>737.8</v>
      </c>
      <c r="AA1138" s="18"/>
      <c r="AB1138" s="14">
        <f t="shared" si="573"/>
        <v>0</v>
      </c>
      <c r="AC1138" s="14">
        <f t="shared" si="574"/>
        <v>0</v>
      </c>
      <c r="AD1138" s="14">
        <f t="shared" si="575"/>
        <v>0</v>
      </c>
      <c r="AE1138" s="14">
        <f t="shared" si="576"/>
        <v>0</v>
      </c>
      <c r="AF1138" s="14">
        <f t="shared" si="577"/>
        <v>0</v>
      </c>
      <c r="AG1138" s="14">
        <f t="shared" si="578"/>
        <v>0</v>
      </c>
      <c r="AH1138" s="14">
        <f t="shared" si="579"/>
        <v>0</v>
      </c>
      <c r="AI1138" s="14">
        <f t="shared" si="580"/>
        <v>0</v>
      </c>
      <c r="AJ1138" s="14">
        <f t="shared" si="581"/>
        <v>0</v>
      </c>
      <c r="AK1138" s="14">
        <f t="shared" si="582"/>
        <v>0</v>
      </c>
      <c r="AL1138" s="14">
        <f t="shared" si="583"/>
        <v>0</v>
      </c>
      <c r="AM1138" s="14">
        <f t="shared" si="584"/>
        <v>0</v>
      </c>
      <c r="AN1138" s="14">
        <f t="shared" si="585"/>
        <v>0</v>
      </c>
      <c r="AO1138" s="14">
        <f t="shared" si="586"/>
        <v>0.02</v>
      </c>
      <c r="AP1138" s="14">
        <f t="shared" si="587"/>
        <v>0</v>
      </c>
      <c r="AQ1138" s="43">
        <f t="shared" si="591"/>
        <v>0.02</v>
      </c>
      <c r="AR1138" s="27">
        <f t="shared" si="592"/>
        <v>0</v>
      </c>
      <c r="AS1138" s="27">
        <f t="shared" si="594"/>
        <v>0</v>
      </c>
      <c r="AT1138" s="44">
        <f t="shared" si="599"/>
        <v>737.80399999999997</v>
      </c>
      <c r="AU1138" s="30"/>
      <c r="AV1138" s="30"/>
      <c r="AW1138" s="30">
        <f t="shared" si="600"/>
        <v>4426.8239999999996</v>
      </c>
      <c r="AX1138" s="36">
        <f t="shared" si="588"/>
        <v>0</v>
      </c>
      <c r="AY1138" s="36">
        <f t="shared" si="589"/>
        <v>0</v>
      </c>
      <c r="AZ1138" s="36">
        <f t="shared" si="590"/>
        <v>3689.0199999999995</v>
      </c>
    </row>
    <row r="1139" spans="1:52" x14ac:dyDescent="0.25">
      <c r="A1139" s="12" t="s">
        <v>837</v>
      </c>
      <c r="B1139" s="12" t="s">
        <v>598</v>
      </c>
      <c r="C1139" s="12"/>
      <c r="D1139" s="2" t="s">
        <v>1191</v>
      </c>
      <c r="E1139" s="2" t="s">
        <v>1193</v>
      </c>
      <c r="F1139" s="2" t="s">
        <v>16</v>
      </c>
      <c r="G1139" s="2" t="s">
        <v>17</v>
      </c>
      <c r="H1139" s="2" t="s">
        <v>13</v>
      </c>
      <c r="I1139" s="18">
        <v>50000</v>
      </c>
      <c r="J1139" s="18">
        <v>18309</v>
      </c>
      <c r="K1139" s="18">
        <v>17950</v>
      </c>
      <c r="L1139" s="18">
        <v>359</v>
      </c>
      <c r="M1139" s="18"/>
      <c r="N1139" s="18"/>
      <c r="O1139" s="18"/>
      <c r="P1139" s="18"/>
      <c r="Q1139" s="18"/>
      <c r="R1139" s="18"/>
      <c r="S1139" s="18"/>
      <c r="T1139" s="18"/>
      <c r="U1139" s="18"/>
      <c r="V1139" s="18"/>
      <c r="W1139" s="18"/>
      <c r="X1139" s="18"/>
      <c r="Y1139" s="18"/>
      <c r="Z1139" s="18">
        <v>359</v>
      </c>
      <c r="AA1139" s="18"/>
      <c r="AB1139" s="14">
        <f t="shared" si="573"/>
        <v>0</v>
      </c>
      <c r="AC1139" s="14">
        <f t="shared" si="574"/>
        <v>0</v>
      </c>
      <c r="AD1139" s="14">
        <f t="shared" si="575"/>
        <v>0</v>
      </c>
      <c r="AE1139" s="14">
        <f t="shared" si="576"/>
        <v>0</v>
      </c>
      <c r="AF1139" s="14">
        <f t="shared" si="577"/>
        <v>0</v>
      </c>
      <c r="AG1139" s="14">
        <f t="shared" si="578"/>
        <v>0</v>
      </c>
      <c r="AH1139" s="14">
        <f t="shared" si="579"/>
        <v>0</v>
      </c>
      <c r="AI1139" s="14">
        <f t="shared" si="580"/>
        <v>0</v>
      </c>
      <c r="AJ1139" s="14">
        <f t="shared" si="581"/>
        <v>0</v>
      </c>
      <c r="AK1139" s="14">
        <f t="shared" si="582"/>
        <v>0</v>
      </c>
      <c r="AL1139" s="14">
        <f t="shared" si="583"/>
        <v>0</v>
      </c>
      <c r="AM1139" s="14">
        <f t="shared" si="584"/>
        <v>0</v>
      </c>
      <c r="AN1139" s="14">
        <f t="shared" si="585"/>
        <v>0</v>
      </c>
      <c r="AO1139" s="14">
        <f t="shared" si="586"/>
        <v>0.02</v>
      </c>
      <c r="AP1139" s="14">
        <f t="shared" si="587"/>
        <v>0</v>
      </c>
      <c r="AQ1139" s="43">
        <f t="shared" si="591"/>
        <v>0.02</v>
      </c>
      <c r="AR1139" s="27">
        <f t="shared" si="592"/>
        <v>0</v>
      </c>
      <c r="AS1139" s="27">
        <f t="shared" si="594"/>
        <v>0</v>
      </c>
      <c r="AT1139" s="44">
        <f t="shared" si="599"/>
        <v>359</v>
      </c>
      <c r="AU1139" s="30"/>
      <c r="AV1139" s="30"/>
      <c r="AW1139" s="30">
        <f t="shared" si="600"/>
        <v>2154</v>
      </c>
      <c r="AX1139" s="36">
        <f t="shared" si="588"/>
        <v>0</v>
      </c>
      <c r="AY1139" s="36">
        <f t="shared" si="589"/>
        <v>0</v>
      </c>
      <c r="AZ1139" s="36">
        <f t="shared" si="590"/>
        <v>1795</v>
      </c>
    </row>
    <row r="1140" spans="1:52" x14ac:dyDescent="0.25">
      <c r="A1140" s="12" t="s">
        <v>837</v>
      </c>
      <c r="B1140" s="12" t="s">
        <v>598</v>
      </c>
      <c r="C1140" s="12"/>
      <c r="D1140" s="2" t="s">
        <v>1194</v>
      </c>
      <c r="E1140" s="2" t="s">
        <v>1192</v>
      </c>
      <c r="F1140" s="2" t="s">
        <v>16</v>
      </c>
      <c r="G1140" s="2" t="s">
        <v>17</v>
      </c>
      <c r="H1140" s="2" t="s">
        <v>13</v>
      </c>
      <c r="I1140" s="18">
        <v>99000</v>
      </c>
      <c r="J1140" s="18">
        <v>35343</v>
      </c>
      <c r="K1140" s="18">
        <v>34650</v>
      </c>
      <c r="L1140" s="18">
        <v>693</v>
      </c>
      <c r="M1140" s="18"/>
      <c r="N1140" s="18"/>
      <c r="O1140" s="18"/>
      <c r="P1140" s="18"/>
      <c r="Q1140" s="18"/>
      <c r="R1140" s="18"/>
      <c r="S1140" s="18"/>
      <c r="T1140" s="18"/>
      <c r="U1140" s="18"/>
      <c r="V1140" s="18"/>
      <c r="W1140" s="18"/>
      <c r="X1140" s="18"/>
      <c r="Y1140" s="18"/>
      <c r="Z1140" s="18">
        <v>693</v>
      </c>
      <c r="AA1140" s="18"/>
      <c r="AB1140" s="14">
        <f t="shared" si="573"/>
        <v>0</v>
      </c>
      <c r="AC1140" s="14">
        <f t="shared" si="574"/>
        <v>0</v>
      </c>
      <c r="AD1140" s="14">
        <f t="shared" si="575"/>
        <v>0</v>
      </c>
      <c r="AE1140" s="14">
        <f t="shared" si="576"/>
        <v>0</v>
      </c>
      <c r="AF1140" s="14">
        <f t="shared" si="577"/>
        <v>0</v>
      </c>
      <c r="AG1140" s="14">
        <f t="shared" si="578"/>
        <v>0</v>
      </c>
      <c r="AH1140" s="14">
        <f t="shared" si="579"/>
        <v>0</v>
      </c>
      <c r="AI1140" s="14">
        <f t="shared" si="580"/>
        <v>0</v>
      </c>
      <c r="AJ1140" s="14">
        <f t="shared" si="581"/>
        <v>0</v>
      </c>
      <c r="AK1140" s="14">
        <f t="shared" si="582"/>
        <v>0</v>
      </c>
      <c r="AL1140" s="14">
        <f t="shared" si="583"/>
        <v>0</v>
      </c>
      <c r="AM1140" s="14">
        <f t="shared" si="584"/>
        <v>0</v>
      </c>
      <c r="AN1140" s="14">
        <f t="shared" si="585"/>
        <v>0</v>
      </c>
      <c r="AO1140" s="14">
        <f t="shared" si="586"/>
        <v>0.02</v>
      </c>
      <c r="AP1140" s="14">
        <f t="shared" si="587"/>
        <v>0</v>
      </c>
      <c r="AQ1140" s="43">
        <f t="shared" si="591"/>
        <v>0.02</v>
      </c>
      <c r="AR1140" s="27">
        <f t="shared" si="592"/>
        <v>0</v>
      </c>
      <c r="AS1140" s="27">
        <f t="shared" si="594"/>
        <v>0</v>
      </c>
      <c r="AT1140" s="44">
        <f t="shared" si="599"/>
        <v>693</v>
      </c>
      <c r="AU1140" s="30"/>
      <c r="AV1140" s="30"/>
      <c r="AW1140" s="30">
        <f t="shared" si="600"/>
        <v>4158</v>
      </c>
      <c r="AX1140" s="36">
        <f t="shared" si="588"/>
        <v>0</v>
      </c>
      <c r="AY1140" s="36">
        <f t="shared" si="589"/>
        <v>0</v>
      </c>
      <c r="AZ1140" s="36">
        <f t="shared" si="590"/>
        <v>3465</v>
      </c>
    </row>
    <row r="1141" spans="1:52" x14ac:dyDescent="0.25">
      <c r="A1141" s="12" t="s">
        <v>837</v>
      </c>
      <c r="B1141" s="12" t="s">
        <v>598</v>
      </c>
      <c r="C1141" s="12"/>
      <c r="D1141" s="2" t="s">
        <v>1195</v>
      </c>
      <c r="E1141" s="2" t="s">
        <v>1193</v>
      </c>
      <c r="F1141" s="2" t="s">
        <v>16</v>
      </c>
      <c r="G1141" s="2" t="s">
        <v>17</v>
      </c>
      <c r="H1141" s="2" t="s">
        <v>13</v>
      </c>
      <c r="I1141" s="18">
        <v>50000</v>
      </c>
      <c r="J1141" s="18">
        <v>18308.599999999999</v>
      </c>
      <c r="K1141" s="18">
        <v>17949.61</v>
      </c>
      <c r="L1141" s="18">
        <v>358.99</v>
      </c>
      <c r="M1141" s="18"/>
      <c r="N1141" s="18"/>
      <c r="O1141" s="18"/>
      <c r="P1141" s="18"/>
      <c r="Q1141" s="18"/>
      <c r="R1141" s="18"/>
      <c r="S1141" s="18"/>
      <c r="T1141" s="18"/>
      <c r="U1141" s="18"/>
      <c r="V1141" s="18"/>
      <c r="W1141" s="18"/>
      <c r="X1141" s="18"/>
      <c r="Y1141" s="18"/>
      <c r="Z1141" s="18">
        <v>358.99</v>
      </c>
      <c r="AA1141" s="18"/>
      <c r="AB1141" s="14">
        <f t="shared" si="573"/>
        <v>0</v>
      </c>
      <c r="AC1141" s="14">
        <f t="shared" si="574"/>
        <v>0</v>
      </c>
      <c r="AD1141" s="14">
        <f t="shared" si="575"/>
        <v>0</v>
      </c>
      <c r="AE1141" s="14">
        <f t="shared" si="576"/>
        <v>0</v>
      </c>
      <c r="AF1141" s="14">
        <f t="shared" si="577"/>
        <v>0</v>
      </c>
      <c r="AG1141" s="14">
        <f t="shared" si="578"/>
        <v>0</v>
      </c>
      <c r="AH1141" s="14">
        <f t="shared" si="579"/>
        <v>0</v>
      </c>
      <c r="AI1141" s="14">
        <f t="shared" si="580"/>
        <v>0</v>
      </c>
      <c r="AJ1141" s="14">
        <f t="shared" si="581"/>
        <v>0</v>
      </c>
      <c r="AK1141" s="14">
        <f t="shared" si="582"/>
        <v>0</v>
      </c>
      <c r="AL1141" s="14">
        <f t="shared" si="583"/>
        <v>0</v>
      </c>
      <c r="AM1141" s="14">
        <f t="shared" si="584"/>
        <v>0</v>
      </c>
      <c r="AN1141" s="14">
        <f t="shared" si="585"/>
        <v>0</v>
      </c>
      <c r="AO1141" s="14">
        <f t="shared" si="586"/>
        <v>0.02</v>
      </c>
      <c r="AP1141" s="14">
        <f t="shared" si="587"/>
        <v>0</v>
      </c>
      <c r="AQ1141" s="43">
        <f t="shared" si="591"/>
        <v>0.02</v>
      </c>
      <c r="AR1141" s="27">
        <f t="shared" si="592"/>
        <v>0</v>
      </c>
      <c r="AS1141" s="27">
        <f t="shared" si="594"/>
        <v>0</v>
      </c>
      <c r="AT1141" s="44">
        <f t="shared" si="599"/>
        <v>358.99220000000003</v>
      </c>
      <c r="AU1141" s="30"/>
      <c r="AV1141" s="30"/>
      <c r="AW1141" s="30">
        <f t="shared" si="600"/>
        <v>2153.9531999999999</v>
      </c>
      <c r="AX1141" s="36">
        <f t="shared" si="588"/>
        <v>0</v>
      </c>
      <c r="AY1141" s="36">
        <f t="shared" si="589"/>
        <v>0</v>
      </c>
      <c r="AZ1141" s="36">
        <f t="shared" si="590"/>
        <v>1794.9609999999998</v>
      </c>
    </row>
    <row r="1142" spans="1:52" x14ac:dyDescent="0.25">
      <c r="A1142" s="12" t="s">
        <v>837</v>
      </c>
      <c r="B1142" s="12" t="s">
        <v>598</v>
      </c>
      <c r="C1142" s="12"/>
      <c r="D1142" s="2" t="s">
        <v>1196</v>
      </c>
      <c r="E1142" s="2" t="s">
        <v>1192</v>
      </c>
      <c r="F1142" s="2" t="s">
        <v>16</v>
      </c>
      <c r="G1142" s="2" t="s">
        <v>17</v>
      </c>
      <c r="H1142" s="2" t="s">
        <v>13</v>
      </c>
      <c r="I1142" s="18">
        <v>900</v>
      </c>
      <c r="J1142" s="18">
        <v>321.5</v>
      </c>
      <c r="K1142" s="18">
        <v>315.2</v>
      </c>
      <c r="L1142" s="18">
        <v>6.3</v>
      </c>
      <c r="M1142" s="18"/>
      <c r="N1142" s="18"/>
      <c r="O1142" s="18"/>
      <c r="P1142" s="18"/>
      <c r="Q1142" s="18"/>
      <c r="R1142" s="18"/>
      <c r="S1142" s="18"/>
      <c r="T1142" s="18"/>
      <c r="U1142" s="18"/>
      <c r="V1142" s="18"/>
      <c r="W1142" s="18"/>
      <c r="X1142" s="18"/>
      <c r="Y1142" s="18"/>
      <c r="Z1142" s="18">
        <v>6.3</v>
      </c>
      <c r="AA1142" s="18"/>
      <c r="AB1142" s="14">
        <f t="shared" si="573"/>
        <v>0</v>
      </c>
      <c r="AC1142" s="14">
        <f t="shared" si="574"/>
        <v>0</v>
      </c>
      <c r="AD1142" s="14">
        <f t="shared" si="575"/>
        <v>0</v>
      </c>
      <c r="AE1142" s="14">
        <f t="shared" si="576"/>
        <v>0</v>
      </c>
      <c r="AF1142" s="14">
        <f t="shared" si="577"/>
        <v>0</v>
      </c>
      <c r="AG1142" s="14">
        <f t="shared" si="578"/>
        <v>0</v>
      </c>
      <c r="AH1142" s="14">
        <f t="shared" si="579"/>
        <v>0</v>
      </c>
      <c r="AI1142" s="14">
        <f t="shared" si="580"/>
        <v>0</v>
      </c>
      <c r="AJ1142" s="14">
        <f t="shared" si="581"/>
        <v>0</v>
      </c>
      <c r="AK1142" s="14">
        <f t="shared" si="582"/>
        <v>0</v>
      </c>
      <c r="AL1142" s="14">
        <f t="shared" si="583"/>
        <v>0</v>
      </c>
      <c r="AM1142" s="14">
        <f t="shared" si="584"/>
        <v>0</v>
      </c>
      <c r="AN1142" s="14">
        <f t="shared" si="585"/>
        <v>0</v>
      </c>
      <c r="AO1142" s="14">
        <f t="shared" si="586"/>
        <v>0.02</v>
      </c>
      <c r="AP1142" s="14">
        <f t="shared" si="587"/>
        <v>0</v>
      </c>
      <c r="AQ1142" s="43">
        <f t="shared" si="591"/>
        <v>0.02</v>
      </c>
      <c r="AR1142" s="27">
        <f t="shared" si="592"/>
        <v>0</v>
      </c>
      <c r="AS1142" s="27">
        <f t="shared" si="594"/>
        <v>0</v>
      </c>
      <c r="AT1142" s="44">
        <f t="shared" si="599"/>
        <v>6.3040000000000003</v>
      </c>
      <c r="AU1142" s="30"/>
      <c r="AV1142" s="30"/>
      <c r="AW1142" s="30">
        <f t="shared" si="600"/>
        <v>37.823999999999998</v>
      </c>
      <c r="AX1142" s="36">
        <f t="shared" si="588"/>
        <v>0</v>
      </c>
      <c r="AY1142" s="36">
        <f t="shared" si="589"/>
        <v>0</v>
      </c>
      <c r="AZ1142" s="36">
        <f t="shared" si="590"/>
        <v>31.519999999999996</v>
      </c>
    </row>
    <row r="1143" spans="1:52" x14ac:dyDescent="0.25">
      <c r="A1143" s="12" t="s">
        <v>837</v>
      </c>
      <c r="B1143" s="12" t="s">
        <v>598</v>
      </c>
      <c r="C1143" s="12"/>
      <c r="D1143" s="2" t="s">
        <v>1196</v>
      </c>
      <c r="E1143" s="2" t="s">
        <v>1193</v>
      </c>
      <c r="F1143" s="2" t="s">
        <v>16</v>
      </c>
      <c r="G1143" s="2" t="s">
        <v>17</v>
      </c>
      <c r="H1143" s="2" t="s">
        <v>13</v>
      </c>
      <c r="I1143" s="18">
        <v>50310</v>
      </c>
      <c r="J1143" s="18">
        <v>18422.400000000001</v>
      </c>
      <c r="K1143" s="18">
        <v>18061.18</v>
      </c>
      <c r="L1143" s="18">
        <v>361.22</v>
      </c>
      <c r="M1143" s="18"/>
      <c r="N1143" s="18"/>
      <c r="O1143" s="18"/>
      <c r="P1143" s="18"/>
      <c r="Q1143" s="18"/>
      <c r="R1143" s="18"/>
      <c r="S1143" s="18"/>
      <c r="T1143" s="18"/>
      <c r="U1143" s="18"/>
      <c r="V1143" s="18"/>
      <c r="W1143" s="18"/>
      <c r="X1143" s="18"/>
      <c r="Y1143" s="18"/>
      <c r="Z1143" s="18">
        <v>361.22</v>
      </c>
      <c r="AA1143" s="18"/>
      <c r="AB1143" s="14">
        <f t="shared" si="573"/>
        <v>0</v>
      </c>
      <c r="AC1143" s="14">
        <f t="shared" si="574"/>
        <v>0</v>
      </c>
      <c r="AD1143" s="14">
        <f t="shared" si="575"/>
        <v>0</v>
      </c>
      <c r="AE1143" s="14">
        <f t="shared" si="576"/>
        <v>0</v>
      </c>
      <c r="AF1143" s="14">
        <f t="shared" si="577"/>
        <v>0</v>
      </c>
      <c r="AG1143" s="14">
        <f t="shared" si="578"/>
        <v>0</v>
      </c>
      <c r="AH1143" s="14">
        <f t="shared" si="579"/>
        <v>0</v>
      </c>
      <c r="AI1143" s="14">
        <f t="shared" si="580"/>
        <v>0</v>
      </c>
      <c r="AJ1143" s="14">
        <f t="shared" si="581"/>
        <v>0</v>
      </c>
      <c r="AK1143" s="14">
        <f t="shared" si="582"/>
        <v>0</v>
      </c>
      <c r="AL1143" s="14">
        <f t="shared" si="583"/>
        <v>0</v>
      </c>
      <c r="AM1143" s="14">
        <f t="shared" si="584"/>
        <v>0</v>
      </c>
      <c r="AN1143" s="14">
        <f t="shared" si="585"/>
        <v>0</v>
      </c>
      <c r="AO1143" s="14">
        <f t="shared" si="586"/>
        <v>0.02</v>
      </c>
      <c r="AP1143" s="14">
        <f t="shared" si="587"/>
        <v>0</v>
      </c>
      <c r="AQ1143" s="43">
        <f t="shared" si="591"/>
        <v>0.02</v>
      </c>
      <c r="AR1143" s="27">
        <f t="shared" si="592"/>
        <v>0</v>
      </c>
      <c r="AS1143" s="27">
        <f t="shared" si="594"/>
        <v>0</v>
      </c>
      <c r="AT1143" s="44">
        <f t="shared" si="599"/>
        <v>361.22360000000003</v>
      </c>
      <c r="AU1143" s="30"/>
      <c r="AV1143" s="30"/>
      <c r="AW1143" s="30">
        <f t="shared" si="600"/>
        <v>2167.3415999999997</v>
      </c>
      <c r="AX1143" s="36">
        <f t="shared" si="588"/>
        <v>0</v>
      </c>
      <c r="AY1143" s="36">
        <f t="shared" si="589"/>
        <v>0</v>
      </c>
      <c r="AZ1143" s="36">
        <f t="shared" si="590"/>
        <v>1806.1179999999997</v>
      </c>
    </row>
    <row r="1144" spans="1:52" x14ac:dyDescent="0.25">
      <c r="A1144" s="12" t="s">
        <v>837</v>
      </c>
      <c r="B1144" s="12" t="s">
        <v>598</v>
      </c>
      <c r="C1144" s="12"/>
      <c r="D1144" s="2" t="s">
        <v>1197</v>
      </c>
      <c r="E1144" s="2" t="s">
        <v>1192</v>
      </c>
      <c r="F1144" s="2" t="s">
        <v>16</v>
      </c>
      <c r="G1144" s="2" t="s">
        <v>17</v>
      </c>
      <c r="H1144" s="2" t="s">
        <v>13</v>
      </c>
      <c r="I1144" s="18">
        <v>4500</v>
      </c>
      <c r="J1144" s="18">
        <v>1606.5</v>
      </c>
      <c r="K1144" s="18">
        <v>1575</v>
      </c>
      <c r="L1144" s="18">
        <v>31.5</v>
      </c>
      <c r="M1144" s="18"/>
      <c r="N1144" s="18"/>
      <c r="O1144" s="18"/>
      <c r="P1144" s="18"/>
      <c r="Q1144" s="18"/>
      <c r="R1144" s="18"/>
      <c r="S1144" s="18"/>
      <c r="T1144" s="18"/>
      <c r="U1144" s="18"/>
      <c r="V1144" s="18"/>
      <c r="W1144" s="18"/>
      <c r="X1144" s="18"/>
      <c r="Y1144" s="18"/>
      <c r="Z1144" s="18">
        <v>31.5</v>
      </c>
      <c r="AA1144" s="18"/>
      <c r="AB1144" s="14">
        <f t="shared" si="573"/>
        <v>0</v>
      </c>
      <c r="AC1144" s="14">
        <f t="shared" si="574"/>
        <v>0</v>
      </c>
      <c r="AD1144" s="14">
        <f t="shared" si="575"/>
        <v>0</v>
      </c>
      <c r="AE1144" s="14">
        <f t="shared" si="576"/>
        <v>0</v>
      </c>
      <c r="AF1144" s="14">
        <f t="shared" si="577"/>
        <v>0</v>
      </c>
      <c r="AG1144" s="14">
        <f t="shared" si="578"/>
        <v>0</v>
      </c>
      <c r="AH1144" s="14">
        <f t="shared" si="579"/>
        <v>0</v>
      </c>
      <c r="AI1144" s="14">
        <f t="shared" si="580"/>
        <v>0</v>
      </c>
      <c r="AJ1144" s="14">
        <f t="shared" si="581"/>
        <v>0</v>
      </c>
      <c r="AK1144" s="14">
        <f t="shared" si="582"/>
        <v>0</v>
      </c>
      <c r="AL1144" s="14">
        <f t="shared" si="583"/>
        <v>0</v>
      </c>
      <c r="AM1144" s="14">
        <f t="shared" si="584"/>
        <v>0</v>
      </c>
      <c r="AN1144" s="14">
        <f t="shared" si="585"/>
        <v>0</v>
      </c>
      <c r="AO1144" s="14">
        <f t="shared" si="586"/>
        <v>0.02</v>
      </c>
      <c r="AP1144" s="14">
        <f t="shared" si="587"/>
        <v>0</v>
      </c>
      <c r="AQ1144" s="43">
        <f t="shared" si="591"/>
        <v>0.02</v>
      </c>
      <c r="AR1144" s="27">
        <f t="shared" si="592"/>
        <v>0</v>
      </c>
      <c r="AS1144" s="27">
        <f t="shared" si="594"/>
        <v>0</v>
      </c>
      <c r="AT1144" s="44">
        <f t="shared" si="599"/>
        <v>31.5</v>
      </c>
      <c r="AU1144" s="30"/>
      <c r="AV1144" s="30"/>
      <c r="AW1144" s="30">
        <f t="shared" si="600"/>
        <v>189</v>
      </c>
      <c r="AX1144" s="36">
        <f t="shared" si="588"/>
        <v>0</v>
      </c>
      <c r="AY1144" s="36">
        <f t="shared" si="589"/>
        <v>0</v>
      </c>
      <c r="AZ1144" s="36">
        <f t="shared" si="590"/>
        <v>157.5</v>
      </c>
    </row>
    <row r="1145" spans="1:52" x14ac:dyDescent="0.25">
      <c r="A1145" s="12" t="s">
        <v>837</v>
      </c>
      <c r="B1145" s="12" t="s">
        <v>598</v>
      </c>
      <c r="C1145" s="12"/>
      <c r="D1145" s="2" t="s">
        <v>1197</v>
      </c>
      <c r="E1145" s="2" t="s">
        <v>1193</v>
      </c>
      <c r="F1145" s="2" t="s">
        <v>16</v>
      </c>
      <c r="G1145" s="2" t="s">
        <v>17</v>
      </c>
      <c r="H1145" s="2" t="s">
        <v>13</v>
      </c>
      <c r="I1145" s="18">
        <v>50000</v>
      </c>
      <c r="J1145" s="18">
        <v>18309</v>
      </c>
      <c r="K1145" s="18">
        <v>17950</v>
      </c>
      <c r="L1145" s="18">
        <v>359</v>
      </c>
      <c r="M1145" s="18"/>
      <c r="N1145" s="18"/>
      <c r="O1145" s="18"/>
      <c r="P1145" s="18"/>
      <c r="Q1145" s="18"/>
      <c r="R1145" s="18"/>
      <c r="S1145" s="18"/>
      <c r="T1145" s="18"/>
      <c r="U1145" s="18"/>
      <c r="V1145" s="18"/>
      <c r="W1145" s="18"/>
      <c r="X1145" s="18"/>
      <c r="Y1145" s="18"/>
      <c r="Z1145" s="18">
        <v>359</v>
      </c>
      <c r="AA1145" s="18"/>
      <c r="AB1145" s="14">
        <f t="shared" si="573"/>
        <v>0</v>
      </c>
      <c r="AC1145" s="14">
        <f t="shared" si="574"/>
        <v>0</v>
      </c>
      <c r="AD1145" s="14">
        <f t="shared" si="575"/>
        <v>0</v>
      </c>
      <c r="AE1145" s="14">
        <f t="shared" si="576"/>
        <v>0</v>
      </c>
      <c r="AF1145" s="14">
        <f t="shared" si="577"/>
        <v>0</v>
      </c>
      <c r="AG1145" s="14">
        <f t="shared" si="578"/>
        <v>0</v>
      </c>
      <c r="AH1145" s="14">
        <f t="shared" si="579"/>
        <v>0</v>
      </c>
      <c r="AI1145" s="14">
        <f t="shared" si="580"/>
        <v>0</v>
      </c>
      <c r="AJ1145" s="14">
        <f t="shared" si="581"/>
        <v>0</v>
      </c>
      <c r="AK1145" s="14">
        <f t="shared" si="582"/>
        <v>0</v>
      </c>
      <c r="AL1145" s="14">
        <f t="shared" si="583"/>
        <v>0</v>
      </c>
      <c r="AM1145" s="14">
        <f t="shared" si="584"/>
        <v>0</v>
      </c>
      <c r="AN1145" s="14">
        <f t="shared" si="585"/>
        <v>0</v>
      </c>
      <c r="AO1145" s="14">
        <f t="shared" si="586"/>
        <v>0.02</v>
      </c>
      <c r="AP1145" s="14">
        <f t="shared" si="587"/>
        <v>0</v>
      </c>
      <c r="AQ1145" s="43">
        <f t="shared" si="591"/>
        <v>0.02</v>
      </c>
      <c r="AR1145" s="27">
        <f t="shared" si="592"/>
        <v>0</v>
      </c>
      <c r="AS1145" s="27">
        <f t="shared" si="594"/>
        <v>0</v>
      </c>
      <c r="AT1145" s="44">
        <f t="shared" si="599"/>
        <v>359</v>
      </c>
      <c r="AU1145" s="30"/>
      <c r="AV1145" s="30"/>
      <c r="AW1145" s="30">
        <f t="shared" si="600"/>
        <v>2154</v>
      </c>
      <c r="AX1145" s="36">
        <f t="shared" si="588"/>
        <v>0</v>
      </c>
      <c r="AY1145" s="36">
        <f t="shared" si="589"/>
        <v>0</v>
      </c>
      <c r="AZ1145" s="36">
        <f t="shared" si="590"/>
        <v>1795</v>
      </c>
    </row>
    <row r="1146" spans="1:52" x14ac:dyDescent="0.25">
      <c r="A1146" s="12" t="s">
        <v>837</v>
      </c>
      <c r="B1146" s="12" t="s">
        <v>598</v>
      </c>
      <c r="C1146" s="12"/>
      <c r="D1146" s="2" t="s">
        <v>1198</v>
      </c>
      <c r="E1146" s="2" t="s">
        <v>1193</v>
      </c>
      <c r="F1146" s="2" t="s">
        <v>16</v>
      </c>
      <c r="G1146" s="2" t="s">
        <v>17</v>
      </c>
      <c r="H1146" s="2" t="s">
        <v>13</v>
      </c>
      <c r="I1146" s="18">
        <v>50000</v>
      </c>
      <c r="J1146" s="18">
        <v>18309</v>
      </c>
      <c r="K1146" s="18">
        <v>17950</v>
      </c>
      <c r="L1146" s="18">
        <v>359</v>
      </c>
      <c r="M1146" s="18"/>
      <c r="N1146" s="18"/>
      <c r="O1146" s="18"/>
      <c r="P1146" s="18"/>
      <c r="Q1146" s="18"/>
      <c r="R1146" s="18"/>
      <c r="S1146" s="18"/>
      <c r="T1146" s="18"/>
      <c r="U1146" s="18"/>
      <c r="V1146" s="18"/>
      <c r="W1146" s="18"/>
      <c r="X1146" s="18"/>
      <c r="Y1146" s="18"/>
      <c r="Z1146" s="18">
        <v>359</v>
      </c>
      <c r="AA1146" s="18"/>
      <c r="AB1146" s="14">
        <f t="shared" si="573"/>
        <v>0</v>
      </c>
      <c r="AC1146" s="14">
        <f t="shared" si="574"/>
        <v>0</v>
      </c>
      <c r="AD1146" s="14">
        <f t="shared" si="575"/>
        <v>0</v>
      </c>
      <c r="AE1146" s="14">
        <f t="shared" si="576"/>
        <v>0</v>
      </c>
      <c r="AF1146" s="14">
        <f t="shared" si="577"/>
        <v>0</v>
      </c>
      <c r="AG1146" s="14">
        <f t="shared" si="578"/>
        <v>0</v>
      </c>
      <c r="AH1146" s="14">
        <f t="shared" si="579"/>
        <v>0</v>
      </c>
      <c r="AI1146" s="14">
        <f t="shared" si="580"/>
        <v>0</v>
      </c>
      <c r="AJ1146" s="14">
        <f t="shared" si="581"/>
        <v>0</v>
      </c>
      <c r="AK1146" s="14">
        <f t="shared" si="582"/>
        <v>0</v>
      </c>
      <c r="AL1146" s="14">
        <f t="shared" si="583"/>
        <v>0</v>
      </c>
      <c r="AM1146" s="14">
        <f t="shared" si="584"/>
        <v>0</v>
      </c>
      <c r="AN1146" s="14">
        <f t="shared" si="585"/>
        <v>0</v>
      </c>
      <c r="AO1146" s="14">
        <f t="shared" si="586"/>
        <v>0.02</v>
      </c>
      <c r="AP1146" s="14">
        <f t="shared" si="587"/>
        <v>0</v>
      </c>
      <c r="AQ1146" s="43">
        <f t="shared" si="591"/>
        <v>0.02</v>
      </c>
      <c r="AR1146" s="27">
        <f t="shared" si="592"/>
        <v>0</v>
      </c>
      <c r="AS1146" s="27">
        <f t="shared" si="594"/>
        <v>0</v>
      </c>
      <c r="AT1146" s="44">
        <f t="shared" si="599"/>
        <v>359</v>
      </c>
      <c r="AU1146" s="30"/>
      <c r="AV1146" s="30"/>
      <c r="AW1146" s="30">
        <f t="shared" si="600"/>
        <v>2154</v>
      </c>
      <c r="AX1146" s="36">
        <f t="shared" si="588"/>
        <v>0</v>
      </c>
      <c r="AY1146" s="36">
        <f t="shared" si="589"/>
        <v>0</v>
      </c>
      <c r="AZ1146" s="36">
        <f t="shared" si="590"/>
        <v>1795</v>
      </c>
    </row>
    <row r="1147" spans="1:52" x14ac:dyDescent="0.25">
      <c r="A1147" s="12" t="s">
        <v>837</v>
      </c>
      <c r="B1147" s="12" t="s">
        <v>598</v>
      </c>
      <c r="C1147" s="12"/>
      <c r="D1147" s="2" t="s">
        <v>980</v>
      </c>
      <c r="E1147" s="2" t="s">
        <v>368</v>
      </c>
      <c r="F1147" s="2" t="s">
        <v>16</v>
      </c>
      <c r="G1147" s="2" t="s">
        <v>20</v>
      </c>
      <c r="H1147" s="2" t="s">
        <v>13</v>
      </c>
      <c r="I1147" s="18">
        <v>75</v>
      </c>
      <c r="J1147" s="18">
        <v>15490.380000000001</v>
      </c>
      <c r="K1147" s="18">
        <v>13499.25</v>
      </c>
      <c r="L1147" s="18">
        <v>1991.13</v>
      </c>
      <c r="M1147" s="18"/>
      <c r="N1147" s="18">
        <v>1687.41</v>
      </c>
      <c r="O1147" s="18"/>
      <c r="P1147" s="18"/>
      <c r="Q1147" s="18"/>
      <c r="R1147" s="18"/>
      <c r="S1147" s="18"/>
      <c r="T1147" s="18"/>
      <c r="U1147" s="18"/>
      <c r="V1147" s="18"/>
      <c r="W1147" s="18"/>
      <c r="X1147" s="18"/>
      <c r="Y1147" s="18"/>
      <c r="Z1147" s="18">
        <v>303.71999999999997</v>
      </c>
      <c r="AA1147" s="18"/>
      <c r="AB1147" s="14">
        <f t="shared" si="573"/>
        <v>0</v>
      </c>
      <c r="AC1147" s="14">
        <f t="shared" si="574"/>
        <v>0.125</v>
      </c>
      <c r="AD1147" s="14">
        <f t="shared" si="575"/>
        <v>0</v>
      </c>
      <c r="AE1147" s="14">
        <f t="shared" si="576"/>
        <v>0</v>
      </c>
      <c r="AF1147" s="14">
        <f t="shared" si="577"/>
        <v>0</v>
      </c>
      <c r="AG1147" s="14">
        <f t="shared" si="578"/>
        <v>0</v>
      </c>
      <c r="AH1147" s="14">
        <f t="shared" si="579"/>
        <v>0</v>
      </c>
      <c r="AI1147" s="14">
        <f t="shared" si="580"/>
        <v>0</v>
      </c>
      <c r="AJ1147" s="14">
        <f t="shared" si="581"/>
        <v>0</v>
      </c>
      <c r="AK1147" s="14">
        <f t="shared" si="582"/>
        <v>0</v>
      </c>
      <c r="AL1147" s="14">
        <f t="shared" si="583"/>
        <v>0</v>
      </c>
      <c r="AM1147" s="14">
        <f t="shared" si="584"/>
        <v>0</v>
      </c>
      <c r="AN1147" s="14">
        <f t="shared" si="585"/>
        <v>0</v>
      </c>
      <c r="AO1147" s="14">
        <f t="shared" si="586"/>
        <v>0.02</v>
      </c>
      <c r="AP1147" s="14">
        <f t="shared" si="587"/>
        <v>0</v>
      </c>
      <c r="AQ1147" s="43">
        <f t="shared" si="591"/>
        <v>0.14499999999999999</v>
      </c>
      <c r="AR1147" s="27">
        <f t="shared" si="592"/>
        <v>1687.40625</v>
      </c>
      <c r="AS1147" s="27">
        <f t="shared" si="594"/>
        <v>0</v>
      </c>
      <c r="AT1147" s="44">
        <f t="shared" si="599"/>
        <v>303.73312500000003</v>
      </c>
      <c r="AU1147" s="30"/>
      <c r="AV1147" s="30"/>
      <c r="AW1147" s="30">
        <f t="shared" si="600"/>
        <v>1619.9099999999999</v>
      </c>
      <c r="AX1147" s="36">
        <f t="shared" si="588"/>
        <v>-1687.40625</v>
      </c>
      <c r="AY1147" s="36">
        <f t="shared" si="589"/>
        <v>0</v>
      </c>
      <c r="AZ1147" s="36">
        <f t="shared" si="590"/>
        <v>1316.1768749999999</v>
      </c>
    </row>
    <row r="1148" spans="1:52" x14ac:dyDescent="0.25">
      <c r="A1148" s="12" t="s">
        <v>837</v>
      </c>
      <c r="B1148" s="12" t="s">
        <v>598</v>
      </c>
      <c r="C1148" s="12" t="s">
        <v>1362</v>
      </c>
      <c r="D1148" s="2" t="s">
        <v>1199</v>
      </c>
      <c r="E1148" s="2" t="s">
        <v>383</v>
      </c>
      <c r="F1148" s="2" t="s">
        <v>16</v>
      </c>
      <c r="G1148" s="2" t="s">
        <v>17</v>
      </c>
      <c r="H1148" s="2" t="s">
        <v>13</v>
      </c>
      <c r="I1148" s="18">
        <v>100</v>
      </c>
      <c r="J1148" s="18">
        <v>114643.12</v>
      </c>
      <c r="K1148" s="18">
        <v>99906.86</v>
      </c>
      <c r="L1148" s="18">
        <v>14736.26</v>
      </c>
      <c r="M1148" s="18"/>
      <c r="N1148" s="18">
        <v>12488.36</v>
      </c>
      <c r="O1148" s="18"/>
      <c r="P1148" s="18"/>
      <c r="Q1148" s="18"/>
      <c r="R1148" s="18"/>
      <c r="S1148" s="18"/>
      <c r="T1148" s="18"/>
      <c r="U1148" s="18"/>
      <c r="V1148" s="18"/>
      <c r="W1148" s="18"/>
      <c r="X1148" s="18"/>
      <c r="Y1148" s="18"/>
      <c r="Z1148" s="18">
        <v>2247.9</v>
      </c>
      <c r="AA1148" s="18"/>
      <c r="AB1148" s="14">
        <f t="shared" si="573"/>
        <v>0</v>
      </c>
      <c r="AC1148" s="14">
        <f t="shared" si="574"/>
        <v>0.125</v>
      </c>
      <c r="AD1148" s="14">
        <f t="shared" si="575"/>
        <v>0</v>
      </c>
      <c r="AE1148" s="14">
        <f t="shared" si="576"/>
        <v>0</v>
      </c>
      <c r="AF1148" s="14">
        <f t="shared" si="577"/>
        <v>0</v>
      </c>
      <c r="AG1148" s="14">
        <f t="shared" si="578"/>
        <v>0</v>
      </c>
      <c r="AH1148" s="14">
        <f t="shared" si="579"/>
        <v>0</v>
      </c>
      <c r="AI1148" s="14">
        <f t="shared" si="580"/>
        <v>0</v>
      </c>
      <c r="AJ1148" s="14">
        <f t="shared" si="581"/>
        <v>0</v>
      </c>
      <c r="AK1148" s="14">
        <f t="shared" si="582"/>
        <v>0</v>
      </c>
      <c r="AL1148" s="14">
        <f t="shared" si="583"/>
        <v>0</v>
      </c>
      <c r="AM1148" s="14">
        <f t="shared" si="584"/>
        <v>0</v>
      </c>
      <c r="AN1148" s="14">
        <f t="shared" si="585"/>
        <v>0</v>
      </c>
      <c r="AO1148" s="14">
        <f t="shared" si="586"/>
        <v>0.02</v>
      </c>
      <c r="AP1148" s="14">
        <f t="shared" si="587"/>
        <v>0</v>
      </c>
      <c r="AQ1148" s="43">
        <f t="shared" si="591"/>
        <v>0.14499999999999999</v>
      </c>
      <c r="AR1148" s="27">
        <f t="shared" si="592"/>
        <v>12488.3575</v>
      </c>
      <c r="AS1148" s="27">
        <f t="shared" si="594"/>
        <v>0</v>
      </c>
      <c r="AT1148" s="44">
        <f t="shared" si="599"/>
        <v>2247.9043500000002</v>
      </c>
      <c r="AU1148" s="30"/>
      <c r="AV1148" s="30"/>
      <c r="AW1148" s="30">
        <f t="shared" si="600"/>
        <v>11988.823199999999</v>
      </c>
      <c r="AX1148" s="36">
        <f t="shared" si="588"/>
        <v>-12488.3575</v>
      </c>
      <c r="AY1148" s="36">
        <f t="shared" si="589"/>
        <v>0</v>
      </c>
      <c r="AZ1148" s="36">
        <f t="shared" si="590"/>
        <v>9740.9188499999982</v>
      </c>
    </row>
    <row r="1149" spans="1:52" x14ac:dyDescent="0.25">
      <c r="A1149" s="12" t="s">
        <v>837</v>
      </c>
      <c r="B1149" s="12" t="s">
        <v>598</v>
      </c>
      <c r="C1149" s="12"/>
      <c r="D1149" s="2" t="s">
        <v>1200</v>
      </c>
      <c r="E1149" s="2" t="s">
        <v>657</v>
      </c>
      <c r="F1149" s="2" t="s">
        <v>16</v>
      </c>
      <c r="G1149" s="2" t="s">
        <v>17</v>
      </c>
      <c r="H1149" s="2" t="s">
        <v>13</v>
      </c>
      <c r="I1149" s="18">
        <v>200</v>
      </c>
      <c r="J1149" s="18">
        <v>25245</v>
      </c>
      <c r="K1149" s="18">
        <v>22000</v>
      </c>
      <c r="L1149" s="18">
        <v>3245</v>
      </c>
      <c r="M1149" s="18"/>
      <c r="N1149" s="18">
        <v>2750</v>
      </c>
      <c r="O1149" s="18"/>
      <c r="P1149" s="18"/>
      <c r="Q1149" s="18"/>
      <c r="R1149" s="18"/>
      <c r="S1149" s="18"/>
      <c r="T1149" s="18"/>
      <c r="U1149" s="18"/>
      <c r="V1149" s="18"/>
      <c r="W1149" s="18"/>
      <c r="X1149" s="18"/>
      <c r="Y1149" s="18"/>
      <c r="Z1149" s="18">
        <v>495</v>
      </c>
      <c r="AA1149" s="18"/>
      <c r="AB1149" s="14">
        <f t="shared" si="573"/>
        <v>0</v>
      </c>
      <c r="AC1149" s="14">
        <f t="shared" si="574"/>
        <v>0.125</v>
      </c>
      <c r="AD1149" s="14">
        <f t="shared" si="575"/>
        <v>0</v>
      </c>
      <c r="AE1149" s="14">
        <f t="shared" si="576"/>
        <v>0</v>
      </c>
      <c r="AF1149" s="14">
        <f t="shared" si="577"/>
        <v>0</v>
      </c>
      <c r="AG1149" s="14">
        <f t="shared" si="578"/>
        <v>0</v>
      </c>
      <c r="AH1149" s="14">
        <f t="shared" si="579"/>
        <v>0</v>
      </c>
      <c r="AI1149" s="14">
        <f t="shared" si="580"/>
        <v>0</v>
      </c>
      <c r="AJ1149" s="14">
        <f t="shared" si="581"/>
        <v>0</v>
      </c>
      <c r="AK1149" s="14">
        <f t="shared" si="582"/>
        <v>0</v>
      </c>
      <c r="AL1149" s="14">
        <f t="shared" si="583"/>
        <v>0</v>
      </c>
      <c r="AM1149" s="14">
        <f t="shared" si="584"/>
        <v>0</v>
      </c>
      <c r="AN1149" s="14">
        <f t="shared" si="585"/>
        <v>0</v>
      </c>
      <c r="AO1149" s="14">
        <f t="shared" si="586"/>
        <v>0.02</v>
      </c>
      <c r="AP1149" s="14">
        <f t="shared" si="587"/>
        <v>0</v>
      </c>
      <c r="AQ1149" s="43">
        <f t="shared" si="591"/>
        <v>0.14499999999999999</v>
      </c>
      <c r="AR1149" s="27">
        <f t="shared" si="592"/>
        <v>2750</v>
      </c>
      <c r="AS1149" s="27">
        <f t="shared" si="594"/>
        <v>0</v>
      </c>
      <c r="AT1149" s="44">
        <f t="shared" si="599"/>
        <v>495</v>
      </c>
      <c r="AU1149" s="30"/>
      <c r="AV1149" s="30"/>
      <c r="AW1149" s="30">
        <f t="shared" si="600"/>
        <v>2640</v>
      </c>
      <c r="AX1149" s="36">
        <f t="shared" si="588"/>
        <v>-2750</v>
      </c>
      <c r="AY1149" s="36">
        <f t="shared" si="589"/>
        <v>0</v>
      </c>
      <c r="AZ1149" s="36">
        <f t="shared" si="590"/>
        <v>2145</v>
      </c>
    </row>
    <row r="1150" spans="1:52" x14ac:dyDescent="0.25">
      <c r="A1150" s="12" t="s">
        <v>837</v>
      </c>
      <c r="B1150" s="12" t="s">
        <v>598</v>
      </c>
      <c r="C1150" s="12"/>
      <c r="D1150" s="2" t="s">
        <v>1201</v>
      </c>
      <c r="E1150" s="2" t="s">
        <v>593</v>
      </c>
      <c r="F1150" s="2" t="s">
        <v>16</v>
      </c>
      <c r="G1150" s="2" t="s">
        <v>17</v>
      </c>
      <c r="H1150" s="2" t="s">
        <v>13</v>
      </c>
      <c r="I1150" s="18">
        <v>250</v>
      </c>
      <c r="J1150" s="18">
        <v>562480.76</v>
      </c>
      <c r="K1150" s="18">
        <v>490179.31000000006</v>
      </c>
      <c r="L1150" s="18">
        <v>72301.45</v>
      </c>
      <c r="M1150" s="18"/>
      <c r="N1150" s="18">
        <v>61272.42</v>
      </c>
      <c r="O1150" s="18"/>
      <c r="P1150" s="18"/>
      <c r="Q1150" s="18"/>
      <c r="R1150" s="18"/>
      <c r="S1150" s="18"/>
      <c r="T1150" s="18"/>
      <c r="U1150" s="18"/>
      <c r="V1150" s="18"/>
      <c r="W1150" s="18"/>
      <c r="X1150" s="18"/>
      <c r="Y1150" s="18"/>
      <c r="Z1150" s="18">
        <v>11029.029999999999</v>
      </c>
      <c r="AA1150" s="18"/>
      <c r="AB1150" s="14">
        <f t="shared" si="573"/>
        <v>0</v>
      </c>
      <c r="AC1150" s="14">
        <f t="shared" si="574"/>
        <v>0.125</v>
      </c>
      <c r="AD1150" s="14">
        <f t="shared" si="575"/>
        <v>0</v>
      </c>
      <c r="AE1150" s="14">
        <f t="shared" si="576"/>
        <v>0</v>
      </c>
      <c r="AF1150" s="14">
        <f t="shared" si="577"/>
        <v>0</v>
      </c>
      <c r="AG1150" s="14">
        <f t="shared" si="578"/>
        <v>0</v>
      </c>
      <c r="AH1150" s="14">
        <f t="shared" si="579"/>
        <v>0</v>
      </c>
      <c r="AI1150" s="14">
        <f t="shared" si="580"/>
        <v>0</v>
      </c>
      <c r="AJ1150" s="14">
        <f t="shared" si="581"/>
        <v>0</v>
      </c>
      <c r="AK1150" s="14">
        <f t="shared" si="582"/>
        <v>0</v>
      </c>
      <c r="AL1150" s="14">
        <f t="shared" si="583"/>
        <v>0</v>
      </c>
      <c r="AM1150" s="14">
        <f t="shared" si="584"/>
        <v>0</v>
      </c>
      <c r="AN1150" s="14">
        <f t="shared" si="585"/>
        <v>0</v>
      </c>
      <c r="AO1150" s="14">
        <f t="shared" si="586"/>
        <v>0.02</v>
      </c>
      <c r="AP1150" s="14">
        <f t="shared" si="587"/>
        <v>0</v>
      </c>
      <c r="AQ1150" s="43">
        <f t="shared" si="591"/>
        <v>0.14499999999999999</v>
      </c>
      <c r="AR1150" s="27">
        <f t="shared" si="592"/>
        <v>61272.413750000007</v>
      </c>
      <c r="AS1150" s="27">
        <f t="shared" si="594"/>
        <v>0</v>
      </c>
      <c r="AT1150" s="44">
        <f t="shared" si="599"/>
        <v>11029.034475000002</v>
      </c>
      <c r="AU1150" s="30"/>
      <c r="AV1150" s="30"/>
      <c r="AW1150" s="30">
        <f t="shared" si="600"/>
        <v>58821.517200000002</v>
      </c>
      <c r="AX1150" s="36">
        <f t="shared" si="588"/>
        <v>-61272.413750000007</v>
      </c>
      <c r="AY1150" s="36">
        <f t="shared" si="589"/>
        <v>0</v>
      </c>
      <c r="AZ1150" s="36">
        <f t="shared" si="590"/>
        <v>47792.482725000002</v>
      </c>
    </row>
    <row r="1151" spans="1:52" x14ac:dyDescent="0.25">
      <c r="A1151" s="12" t="s">
        <v>837</v>
      </c>
      <c r="B1151" s="12" t="s">
        <v>598</v>
      </c>
      <c r="C1151" s="12"/>
      <c r="D1151" s="2" t="s">
        <v>1201</v>
      </c>
      <c r="E1151" s="2" t="s">
        <v>595</v>
      </c>
      <c r="F1151" s="2" t="s">
        <v>16</v>
      </c>
      <c r="G1151" s="2" t="s">
        <v>17</v>
      </c>
      <c r="H1151" s="2" t="s">
        <v>13</v>
      </c>
      <c r="I1151" s="18">
        <v>695</v>
      </c>
      <c r="J1151" s="18">
        <v>1560757.96</v>
      </c>
      <c r="K1151" s="18">
        <v>1360137.6599999997</v>
      </c>
      <c r="L1151" s="18">
        <v>200620.30000000002</v>
      </c>
      <c r="M1151" s="18"/>
      <c r="N1151" s="18">
        <v>170017.21</v>
      </c>
      <c r="O1151" s="18"/>
      <c r="P1151" s="18"/>
      <c r="Q1151" s="18"/>
      <c r="R1151" s="18"/>
      <c r="S1151" s="18"/>
      <c r="T1151" s="18"/>
      <c r="U1151" s="18"/>
      <c r="V1151" s="18"/>
      <c r="W1151" s="18"/>
      <c r="X1151" s="18"/>
      <c r="Y1151" s="18"/>
      <c r="Z1151" s="18">
        <v>30603.090000000004</v>
      </c>
      <c r="AA1151" s="18"/>
      <c r="AB1151" s="14">
        <f t="shared" si="573"/>
        <v>0</v>
      </c>
      <c r="AC1151" s="14">
        <f t="shared" si="574"/>
        <v>0.125</v>
      </c>
      <c r="AD1151" s="14">
        <f t="shared" si="575"/>
        <v>0</v>
      </c>
      <c r="AE1151" s="14">
        <f t="shared" si="576"/>
        <v>0</v>
      </c>
      <c r="AF1151" s="14">
        <f t="shared" si="577"/>
        <v>0</v>
      </c>
      <c r="AG1151" s="14">
        <f t="shared" si="578"/>
        <v>0</v>
      </c>
      <c r="AH1151" s="14">
        <f t="shared" si="579"/>
        <v>0</v>
      </c>
      <c r="AI1151" s="14">
        <f t="shared" si="580"/>
        <v>0</v>
      </c>
      <c r="AJ1151" s="14">
        <f t="shared" si="581"/>
        <v>0</v>
      </c>
      <c r="AK1151" s="14">
        <f t="shared" si="582"/>
        <v>0</v>
      </c>
      <c r="AL1151" s="14">
        <f t="shared" si="583"/>
        <v>0</v>
      </c>
      <c r="AM1151" s="14">
        <f t="shared" si="584"/>
        <v>0</v>
      </c>
      <c r="AN1151" s="14">
        <f t="shared" si="585"/>
        <v>0</v>
      </c>
      <c r="AO1151" s="14">
        <f t="shared" si="586"/>
        <v>0.02</v>
      </c>
      <c r="AP1151" s="14">
        <f t="shared" si="587"/>
        <v>0</v>
      </c>
      <c r="AQ1151" s="43">
        <f t="shared" si="591"/>
        <v>0.14499999999999999</v>
      </c>
      <c r="AR1151" s="27">
        <f t="shared" si="592"/>
        <v>170017.20749999996</v>
      </c>
      <c r="AS1151" s="27">
        <f t="shared" si="594"/>
        <v>0</v>
      </c>
      <c r="AT1151" s="44">
        <f t="shared" si="599"/>
        <v>30603.097349999996</v>
      </c>
      <c r="AU1151" s="30"/>
      <c r="AV1151" s="30"/>
      <c r="AW1151" s="30">
        <f t="shared" si="600"/>
        <v>163216.51919999995</v>
      </c>
      <c r="AX1151" s="36">
        <f t="shared" si="588"/>
        <v>-170017.20749999996</v>
      </c>
      <c r="AY1151" s="36">
        <f t="shared" si="589"/>
        <v>0</v>
      </c>
      <c r="AZ1151" s="36">
        <f t="shared" si="590"/>
        <v>132613.42184999996</v>
      </c>
    </row>
    <row r="1152" spans="1:52" x14ac:dyDescent="0.25">
      <c r="A1152" s="12" t="s">
        <v>837</v>
      </c>
      <c r="B1152" s="12" t="s">
        <v>598</v>
      </c>
      <c r="C1152" s="12"/>
      <c r="D1152" s="2" t="s">
        <v>1201</v>
      </c>
      <c r="E1152" s="2" t="s">
        <v>492</v>
      </c>
      <c r="F1152" s="2" t="s">
        <v>16</v>
      </c>
      <c r="G1152" s="2" t="s">
        <v>17</v>
      </c>
      <c r="H1152" s="2" t="s">
        <v>13</v>
      </c>
      <c r="I1152" s="18">
        <v>50</v>
      </c>
      <c r="J1152" s="18">
        <v>82875</v>
      </c>
      <c r="K1152" s="18">
        <v>81250</v>
      </c>
      <c r="L1152" s="18">
        <v>1625</v>
      </c>
      <c r="M1152" s="18"/>
      <c r="N1152" s="18"/>
      <c r="O1152" s="18"/>
      <c r="P1152" s="18"/>
      <c r="Q1152" s="18"/>
      <c r="R1152" s="18"/>
      <c r="S1152" s="18"/>
      <c r="T1152" s="18"/>
      <c r="U1152" s="18"/>
      <c r="V1152" s="18"/>
      <c r="W1152" s="18"/>
      <c r="X1152" s="18"/>
      <c r="Y1152" s="18"/>
      <c r="Z1152" s="18">
        <v>1625</v>
      </c>
      <c r="AA1152" s="18"/>
      <c r="AB1152" s="14">
        <f t="shared" si="573"/>
        <v>0</v>
      </c>
      <c r="AC1152" s="14">
        <f t="shared" si="574"/>
        <v>0</v>
      </c>
      <c r="AD1152" s="14">
        <f t="shared" si="575"/>
        <v>0</v>
      </c>
      <c r="AE1152" s="14">
        <f t="shared" si="576"/>
        <v>0</v>
      </c>
      <c r="AF1152" s="14">
        <f t="shared" si="577"/>
        <v>0</v>
      </c>
      <c r="AG1152" s="14">
        <f t="shared" si="578"/>
        <v>0</v>
      </c>
      <c r="AH1152" s="14">
        <f t="shared" si="579"/>
        <v>0</v>
      </c>
      <c r="AI1152" s="14">
        <f t="shared" si="580"/>
        <v>0</v>
      </c>
      <c r="AJ1152" s="14">
        <f t="shared" si="581"/>
        <v>0</v>
      </c>
      <c r="AK1152" s="14">
        <f t="shared" si="582"/>
        <v>0</v>
      </c>
      <c r="AL1152" s="14">
        <f t="shared" si="583"/>
        <v>0</v>
      </c>
      <c r="AM1152" s="14">
        <f t="shared" si="584"/>
        <v>0</v>
      </c>
      <c r="AN1152" s="14">
        <f t="shared" si="585"/>
        <v>0</v>
      </c>
      <c r="AO1152" s="14">
        <f t="shared" si="586"/>
        <v>0.02</v>
      </c>
      <c r="AP1152" s="14">
        <f t="shared" si="587"/>
        <v>0</v>
      </c>
      <c r="AQ1152" s="43">
        <f t="shared" si="591"/>
        <v>0.02</v>
      </c>
      <c r="AR1152" s="27">
        <f t="shared" si="592"/>
        <v>0</v>
      </c>
      <c r="AS1152" s="27">
        <f t="shared" si="594"/>
        <v>0</v>
      </c>
      <c r="AT1152" s="44">
        <f t="shared" si="599"/>
        <v>1625</v>
      </c>
      <c r="AU1152" s="30"/>
      <c r="AV1152" s="30"/>
      <c r="AW1152" s="30">
        <f t="shared" si="600"/>
        <v>9750</v>
      </c>
      <c r="AX1152" s="36">
        <f t="shared" si="588"/>
        <v>0</v>
      </c>
      <c r="AY1152" s="36">
        <f t="shared" si="589"/>
        <v>0</v>
      </c>
      <c r="AZ1152" s="36">
        <f t="shared" si="590"/>
        <v>8125</v>
      </c>
    </row>
    <row r="1153" spans="1:52" x14ac:dyDescent="0.25">
      <c r="A1153" s="12" t="s">
        <v>837</v>
      </c>
      <c r="B1153" s="12" t="s">
        <v>598</v>
      </c>
      <c r="C1153" s="12"/>
      <c r="D1153" s="2" t="s">
        <v>989</v>
      </c>
      <c r="E1153" s="2" t="s">
        <v>570</v>
      </c>
      <c r="F1153" s="2" t="s">
        <v>16</v>
      </c>
      <c r="G1153" s="2" t="s">
        <v>17</v>
      </c>
      <c r="H1153" s="2" t="s">
        <v>13</v>
      </c>
      <c r="I1153" s="18">
        <v>320</v>
      </c>
      <c r="J1153" s="18">
        <v>43084.800000000003</v>
      </c>
      <c r="K1153" s="18">
        <v>42240</v>
      </c>
      <c r="L1153" s="18">
        <v>844.8</v>
      </c>
      <c r="M1153" s="18"/>
      <c r="N1153" s="18"/>
      <c r="O1153" s="18"/>
      <c r="P1153" s="18"/>
      <c r="Q1153" s="18"/>
      <c r="R1153" s="18"/>
      <c r="S1153" s="18"/>
      <c r="T1153" s="18"/>
      <c r="U1153" s="18"/>
      <c r="V1153" s="18"/>
      <c r="W1153" s="18"/>
      <c r="X1153" s="18"/>
      <c r="Y1153" s="18"/>
      <c r="Z1153" s="18">
        <v>844.8</v>
      </c>
      <c r="AA1153" s="18"/>
      <c r="AB1153" s="14">
        <f t="shared" si="573"/>
        <v>0</v>
      </c>
      <c r="AC1153" s="14">
        <f t="shared" si="574"/>
        <v>0</v>
      </c>
      <c r="AD1153" s="14">
        <f t="shared" si="575"/>
        <v>0</v>
      </c>
      <c r="AE1153" s="14">
        <f t="shared" si="576"/>
        <v>0</v>
      </c>
      <c r="AF1153" s="14">
        <f t="shared" si="577"/>
        <v>0</v>
      </c>
      <c r="AG1153" s="14">
        <f t="shared" si="578"/>
        <v>0</v>
      </c>
      <c r="AH1153" s="14">
        <f t="shared" si="579"/>
        <v>0</v>
      </c>
      <c r="AI1153" s="14">
        <f t="shared" si="580"/>
        <v>0</v>
      </c>
      <c r="AJ1153" s="14">
        <f t="shared" si="581"/>
        <v>0</v>
      </c>
      <c r="AK1153" s="14">
        <f t="shared" si="582"/>
        <v>0</v>
      </c>
      <c r="AL1153" s="14">
        <f t="shared" si="583"/>
        <v>0</v>
      </c>
      <c r="AM1153" s="14">
        <f t="shared" si="584"/>
        <v>0</v>
      </c>
      <c r="AN1153" s="14">
        <f t="shared" si="585"/>
        <v>0</v>
      </c>
      <c r="AO1153" s="14">
        <f t="shared" si="586"/>
        <v>0.02</v>
      </c>
      <c r="AP1153" s="14">
        <f t="shared" si="587"/>
        <v>0</v>
      </c>
      <c r="AQ1153" s="43">
        <f t="shared" si="591"/>
        <v>0.02</v>
      </c>
      <c r="AR1153" s="27">
        <f t="shared" si="592"/>
        <v>0</v>
      </c>
      <c r="AS1153" s="27">
        <f t="shared" si="594"/>
        <v>0</v>
      </c>
      <c r="AT1153" s="44">
        <f t="shared" si="599"/>
        <v>844.80000000000007</v>
      </c>
      <c r="AU1153" s="30"/>
      <c r="AV1153" s="30"/>
      <c r="AW1153" s="30">
        <f t="shared" si="600"/>
        <v>5068.8</v>
      </c>
      <c r="AX1153" s="36">
        <f t="shared" si="588"/>
        <v>0</v>
      </c>
      <c r="AY1153" s="36">
        <f t="shared" si="589"/>
        <v>0</v>
      </c>
      <c r="AZ1153" s="36">
        <f t="shared" si="590"/>
        <v>4224</v>
      </c>
    </row>
    <row r="1154" spans="1:52" x14ac:dyDescent="0.25">
      <c r="A1154" s="12" t="s">
        <v>837</v>
      </c>
      <c r="B1154" s="12" t="s">
        <v>598</v>
      </c>
      <c r="C1154" s="12"/>
      <c r="D1154" s="2" t="s">
        <v>1202</v>
      </c>
      <c r="E1154" s="2" t="s">
        <v>1203</v>
      </c>
      <c r="F1154" s="2" t="s">
        <v>16</v>
      </c>
      <c r="G1154" s="2" t="s">
        <v>17</v>
      </c>
      <c r="H1154" s="2" t="s">
        <v>13</v>
      </c>
      <c r="I1154" s="18">
        <v>17376</v>
      </c>
      <c r="J1154" s="18">
        <v>168883.00999999998</v>
      </c>
      <c r="K1154" s="18">
        <v>147174.72</v>
      </c>
      <c r="L1154" s="18">
        <v>21708.29</v>
      </c>
      <c r="M1154" s="18"/>
      <c r="N1154" s="18">
        <v>18396.849999999999</v>
      </c>
      <c r="O1154" s="18"/>
      <c r="P1154" s="18"/>
      <c r="Q1154" s="18"/>
      <c r="R1154" s="18"/>
      <c r="S1154" s="18"/>
      <c r="T1154" s="18"/>
      <c r="U1154" s="18"/>
      <c r="V1154" s="18"/>
      <c r="W1154" s="18"/>
      <c r="X1154" s="18"/>
      <c r="Y1154" s="18"/>
      <c r="Z1154" s="18">
        <v>3311.44</v>
      </c>
      <c r="AA1154" s="18"/>
      <c r="AB1154" s="14">
        <f t="shared" si="573"/>
        <v>0</v>
      </c>
      <c r="AC1154" s="14">
        <f t="shared" si="574"/>
        <v>0.125</v>
      </c>
      <c r="AD1154" s="14">
        <f t="shared" si="575"/>
        <v>0</v>
      </c>
      <c r="AE1154" s="14">
        <f t="shared" si="576"/>
        <v>0</v>
      </c>
      <c r="AF1154" s="14">
        <f t="shared" si="577"/>
        <v>0</v>
      </c>
      <c r="AG1154" s="14">
        <f t="shared" si="578"/>
        <v>0</v>
      </c>
      <c r="AH1154" s="14">
        <f t="shared" si="579"/>
        <v>0</v>
      </c>
      <c r="AI1154" s="14">
        <f t="shared" si="580"/>
        <v>0</v>
      </c>
      <c r="AJ1154" s="14">
        <f t="shared" si="581"/>
        <v>0</v>
      </c>
      <c r="AK1154" s="14">
        <f t="shared" si="582"/>
        <v>0</v>
      </c>
      <c r="AL1154" s="14">
        <f t="shared" si="583"/>
        <v>0</v>
      </c>
      <c r="AM1154" s="14">
        <f t="shared" si="584"/>
        <v>0</v>
      </c>
      <c r="AN1154" s="14">
        <f t="shared" si="585"/>
        <v>0</v>
      </c>
      <c r="AO1154" s="14">
        <f t="shared" si="586"/>
        <v>0.02</v>
      </c>
      <c r="AP1154" s="14">
        <f t="shared" si="587"/>
        <v>0</v>
      </c>
      <c r="AQ1154" s="43">
        <f t="shared" si="591"/>
        <v>0.14499999999999999</v>
      </c>
      <c r="AR1154" s="27">
        <f t="shared" si="592"/>
        <v>18396.84</v>
      </c>
      <c r="AS1154" s="27">
        <f t="shared" si="594"/>
        <v>0</v>
      </c>
      <c r="AT1154" s="44">
        <f t="shared" si="599"/>
        <v>3311.4312</v>
      </c>
      <c r="AU1154" s="30"/>
      <c r="AV1154" s="30"/>
      <c r="AW1154" s="30">
        <f t="shared" si="600"/>
        <v>17660.966400000001</v>
      </c>
      <c r="AX1154" s="36">
        <f t="shared" si="588"/>
        <v>-18396.84</v>
      </c>
      <c r="AY1154" s="36">
        <f t="shared" si="589"/>
        <v>0</v>
      </c>
      <c r="AZ1154" s="36">
        <f t="shared" si="590"/>
        <v>14349.535200000002</v>
      </c>
    </row>
    <row r="1155" spans="1:52" x14ac:dyDescent="0.25">
      <c r="A1155" s="12" t="s">
        <v>837</v>
      </c>
      <c r="B1155" s="12" t="s">
        <v>598</v>
      </c>
      <c r="C1155" s="12"/>
      <c r="D1155" s="2" t="s">
        <v>1204</v>
      </c>
      <c r="E1155" s="2" t="s">
        <v>1203</v>
      </c>
      <c r="F1155" s="2" t="s">
        <v>16</v>
      </c>
      <c r="G1155" s="2" t="s">
        <v>17</v>
      </c>
      <c r="H1155" s="2" t="s">
        <v>13</v>
      </c>
      <c r="I1155" s="18">
        <v>19992</v>
      </c>
      <c r="J1155" s="18">
        <v>194309.03</v>
      </c>
      <c r="K1155" s="18">
        <v>169332.49</v>
      </c>
      <c r="L1155" s="18">
        <v>24976.54</v>
      </c>
      <c r="M1155" s="18"/>
      <c r="N1155" s="18">
        <v>21166.560000000001</v>
      </c>
      <c r="O1155" s="18"/>
      <c r="P1155" s="18"/>
      <c r="Q1155" s="18"/>
      <c r="R1155" s="18"/>
      <c r="S1155" s="18"/>
      <c r="T1155" s="18"/>
      <c r="U1155" s="18"/>
      <c r="V1155" s="18"/>
      <c r="W1155" s="18"/>
      <c r="X1155" s="18"/>
      <c r="Y1155" s="18"/>
      <c r="Z1155" s="18">
        <v>3809.98</v>
      </c>
      <c r="AA1155" s="18"/>
      <c r="AB1155" s="14">
        <f t="shared" si="573"/>
        <v>0</v>
      </c>
      <c r="AC1155" s="14">
        <f t="shared" si="574"/>
        <v>0.125</v>
      </c>
      <c r="AD1155" s="14">
        <f t="shared" si="575"/>
        <v>0</v>
      </c>
      <c r="AE1155" s="14">
        <f t="shared" si="576"/>
        <v>0</v>
      </c>
      <c r="AF1155" s="14">
        <f t="shared" si="577"/>
        <v>0</v>
      </c>
      <c r="AG1155" s="14">
        <f t="shared" si="578"/>
        <v>0</v>
      </c>
      <c r="AH1155" s="14">
        <f t="shared" si="579"/>
        <v>0</v>
      </c>
      <c r="AI1155" s="14">
        <f t="shared" si="580"/>
        <v>0</v>
      </c>
      <c r="AJ1155" s="14">
        <f t="shared" si="581"/>
        <v>0</v>
      </c>
      <c r="AK1155" s="14">
        <f t="shared" si="582"/>
        <v>0</v>
      </c>
      <c r="AL1155" s="14">
        <f t="shared" si="583"/>
        <v>0</v>
      </c>
      <c r="AM1155" s="14">
        <f t="shared" si="584"/>
        <v>0</v>
      </c>
      <c r="AN1155" s="14">
        <f t="shared" si="585"/>
        <v>0</v>
      </c>
      <c r="AO1155" s="14">
        <f t="shared" si="586"/>
        <v>0.02</v>
      </c>
      <c r="AP1155" s="14">
        <f t="shared" si="587"/>
        <v>0</v>
      </c>
      <c r="AQ1155" s="43">
        <f t="shared" si="591"/>
        <v>0.14499999999999999</v>
      </c>
      <c r="AR1155" s="27">
        <f t="shared" si="592"/>
        <v>21166.561249999999</v>
      </c>
      <c r="AS1155" s="27">
        <f t="shared" si="594"/>
        <v>0</v>
      </c>
      <c r="AT1155" s="44">
        <f t="shared" si="599"/>
        <v>3809.981025</v>
      </c>
      <c r="AU1155" s="30"/>
      <c r="AV1155" s="30"/>
      <c r="AW1155" s="30">
        <f t="shared" si="600"/>
        <v>20319.898799999999</v>
      </c>
      <c r="AX1155" s="36">
        <f t="shared" si="588"/>
        <v>-21166.561249999999</v>
      </c>
      <c r="AY1155" s="36">
        <f t="shared" si="589"/>
        <v>0</v>
      </c>
      <c r="AZ1155" s="36">
        <f t="shared" si="590"/>
        <v>16509.917774999998</v>
      </c>
    </row>
    <row r="1156" spans="1:52" x14ac:dyDescent="0.25">
      <c r="A1156" s="12" t="s">
        <v>837</v>
      </c>
      <c r="B1156" s="12" t="s">
        <v>598</v>
      </c>
      <c r="C1156" s="12"/>
      <c r="D1156" s="2" t="s">
        <v>991</v>
      </c>
      <c r="E1156" s="2" t="s">
        <v>593</v>
      </c>
      <c r="F1156" s="2" t="s">
        <v>16</v>
      </c>
      <c r="G1156" s="2" t="s">
        <v>17</v>
      </c>
      <c r="H1156" s="2" t="s">
        <v>13</v>
      </c>
      <c r="I1156" s="18">
        <v>40</v>
      </c>
      <c r="J1156" s="18">
        <v>45586.04</v>
      </c>
      <c r="K1156" s="18">
        <v>39726.400000000001</v>
      </c>
      <c r="L1156" s="18">
        <v>5859.6399999999994</v>
      </c>
      <c r="M1156" s="18"/>
      <c r="N1156" s="18">
        <v>4965.7999999999993</v>
      </c>
      <c r="O1156" s="18"/>
      <c r="P1156" s="18"/>
      <c r="Q1156" s="18"/>
      <c r="R1156" s="18"/>
      <c r="S1156" s="18"/>
      <c r="T1156" s="18"/>
      <c r="U1156" s="18"/>
      <c r="V1156" s="18"/>
      <c r="W1156" s="18"/>
      <c r="X1156" s="18"/>
      <c r="Y1156" s="18"/>
      <c r="Z1156" s="18">
        <v>893.84</v>
      </c>
      <c r="AA1156" s="18"/>
      <c r="AB1156" s="14">
        <f t="shared" si="573"/>
        <v>0</v>
      </c>
      <c r="AC1156" s="14">
        <f t="shared" si="574"/>
        <v>0.125</v>
      </c>
      <c r="AD1156" s="14">
        <f t="shared" si="575"/>
        <v>0</v>
      </c>
      <c r="AE1156" s="14">
        <f t="shared" si="576"/>
        <v>0</v>
      </c>
      <c r="AF1156" s="14">
        <f t="shared" si="577"/>
        <v>0</v>
      </c>
      <c r="AG1156" s="14">
        <f t="shared" si="578"/>
        <v>0</v>
      </c>
      <c r="AH1156" s="14">
        <f t="shared" si="579"/>
        <v>0</v>
      </c>
      <c r="AI1156" s="14">
        <f t="shared" si="580"/>
        <v>0</v>
      </c>
      <c r="AJ1156" s="14">
        <f t="shared" si="581"/>
        <v>0</v>
      </c>
      <c r="AK1156" s="14">
        <f t="shared" si="582"/>
        <v>0</v>
      </c>
      <c r="AL1156" s="14">
        <f t="shared" si="583"/>
        <v>0</v>
      </c>
      <c r="AM1156" s="14">
        <f t="shared" si="584"/>
        <v>0</v>
      </c>
      <c r="AN1156" s="14">
        <f t="shared" si="585"/>
        <v>0</v>
      </c>
      <c r="AO1156" s="14">
        <f t="shared" si="586"/>
        <v>0.02</v>
      </c>
      <c r="AP1156" s="14">
        <f t="shared" si="587"/>
        <v>0</v>
      </c>
      <c r="AQ1156" s="43">
        <f t="shared" si="591"/>
        <v>0.14499999999999999</v>
      </c>
      <c r="AR1156" s="27">
        <f t="shared" si="592"/>
        <v>4965.8</v>
      </c>
      <c r="AS1156" s="27">
        <f t="shared" si="594"/>
        <v>0</v>
      </c>
      <c r="AT1156" s="44">
        <f t="shared" si="599"/>
        <v>893.84400000000005</v>
      </c>
      <c r="AU1156" s="30"/>
      <c r="AV1156" s="30"/>
      <c r="AW1156" s="30">
        <f t="shared" si="600"/>
        <v>4767.1679999999997</v>
      </c>
      <c r="AX1156" s="36">
        <f t="shared" si="588"/>
        <v>-4965.8</v>
      </c>
      <c r="AY1156" s="36">
        <f t="shared" si="589"/>
        <v>0</v>
      </c>
      <c r="AZ1156" s="36">
        <f t="shared" si="590"/>
        <v>3873.3239999999996</v>
      </c>
    </row>
    <row r="1157" spans="1:52" x14ac:dyDescent="0.25">
      <c r="A1157" s="12" t="s">
        <v>837</v>
      </c>
      <c r="B1157" s="12" t="s">
        <v>598</v>
      </c>
      <c r="C1157" s="12"/>
      <c r="D1157" s="2" t="s">
        <v>991</v>
      </c>
      <c r="E1157" s="2" t="s">
        <v>595</v>
      </c>
      <c r="F1157" s="2" t="s">
        <v>16</v>
      </c>
      <c r="G1157" s="2" t="s">
        <v>17</v>
      </c>
      <c r="H1157" s="2" t="s">
        <v>13</v>
      </c>
      <c r="I1157" s="18">
        <v>20</v>
      </c>
      <c r="J1157" s="18">
        <v>22875.62</v>
      </c>
      <c r="K1157" s="18">
        <v>19935.18</v>
      </c>
      <c r="L1157" s="18">
        <v>2940.44</v>
      </c>
      <c r="M1157" s="18"/>
      <c r="N1157" s="18">
        <v>2491.9</v>
      </c>
      <c r="O1157" s="18"/>
      <c r="P1157" s="18"/>
      <c r="Q1157" s="18"/>
      <c r="R1157" s="18"/>
      <c r="S1157" s="18"/>
      <c r="T1157" s="18"/>
      <c r="U1157" s="18"/>
      <c r="V1157" s="18"/>
      <c r="W1157" s="18"/>
      <c r="X1157" s="18"/>
      <c r="Y1157" s="18"/>
      <c r="Z1157" s="18">
        <v>448.54</v>
      </c>
      <c r="AA1157" s="18"/>
      <c r="AB1157" s="14">
        <f t="shared" ref="AB1157:AB1220" si="601">IF(M1157&gt;0,M$4,0)</f>
        <v>0</v>
      </c>
      <c r="AC1157" s="14">
        <f t="shared" ref="AC1157:AC1220" si="602">IF(N1157&gt;0,N$4,0)</f>
        <v>0.125</v>
      </c>
      <c r="AD1157" s="14">
        <f t="shared" ref="AD1157:AD1220" si="603">IF(O1157&gt;0,O$4,0)</f>
        <v>0</v>
      </c>
      <c r="AE1157" s="14">
        <f t="shared" ref="AE1157:AE1220" si="604">IF(P1157&gt;0,P$4,0)</f>
        <v>0</v>
      </c>
      <c r="AF1157" s="14">
        <f t="shared" ref="AF1157:AF1220" si="605">IF(Q1157&gt;0,Q$4,0)</f>
        <v>0</v>
      </c>
      <c r="AG1157" s="14">
        <f t="shared" ref="AG1157:AG1220" si="606">IF(R1157&gt;0,R$4,0)</f>
        <v>0</v>
      </c>
      <c r="AH1157" s="14">
        <f t="shared" ref="AH1157:AH1220" si="607">IF(S1157&gt;0,S$4,0)</f>
        <v>0</v>
      </c>
      <c r="AI1157" s="14">
        <f t="shared" ref="AI1157:AI1220" si="608">IF(T1157&gt;0,T$4,0)</f>
        <v>0</v>
      </c>
      <c r="AJ1157" s="14">
        <f t="shared" ref="AJ1157:AJ1220" si="609">IF(U1157&gt;0,U$4,0)</f>
        <v>0</v>
      </c>
      <c r="AK1157" s="14">
        <f t="shared" ref="AK1157:AK1220" si="610">IF(V1157&gt;0,V$4,0)</f>
        <v>0</v>
      </c>
      <c r="AL1157" s="14">
        <f t="shared" ref="AL1157:AL1220" si="611">IF(W1157&gt;0,W$4,0)</f>
        <v>0</v>
      </c>
      <c r="AM1157" s="14">
        <f t="shared" ref="AM1157:AM1220" si="612">IF(X1157&gt;0,X$4,0)</f>
        <v>0</v>
      </c>
      <c r="AN1157" s="14">
        <f t="shared" ref="AN1157:AN1220" si="613">IF(Y1157&gt;0,Y$4,0)</f>
        <v>0</v>
      </c>
      <c r="AO1157" s="14">
        <f t="shared" ref="AO1157:AO1220" si="614">IF(Z1157&gt;0,Z$4,0)</f>
        <v>0.02</v>
      </c>
      <c r="AP1157" s="14">
        <f t="shared" ref="AP1157:AP1220" si="615">IF(AA1157&gt;0,AA$4,0)</f>
        <v>0</v>
      </c>
      <c r="AQ1157" s="43">
        <f t="shared" si="591"/>
        <v>0.14499999999999999</v>
      </c>
      <c r="AR1157" s="27">
        <f t="shared" si="592"/>
        <v>2491.8975</v>
      </c>
      <c r="AS1157" s="27">
        <f t="shared" si="594"/>
        <v>0</v>
      </c>
      <c r="AT1157" s="44">
        <f t="shared" si="599"/>
        <v>448.54154999999997</v>
      </c>
      <c r="AU1157" s="30"/>
      <c r="AV1157" s="30"/>
      <c r="AW1157" s="30">
        <f t="shared" si="600"/>
        <v>2392.2215999999999</v>
      </c>
      <c r="AX1157" s="36">
        <f t="shared" ref="AX1157:AX1220" si="616">AU1157-AR1157</f>
        <v>-2491.8975</v>
      </c>
      <c r="AY1157" s="36">
        <f t="shared" ref="AY1157:AY1220" si="617">AV1157-AS1157</f>
        <v>0</v>
      </c>
      <c r="AZ1157" s="36">
        <f t="shared" ref="AZ1157:AZ1220" si="618">AW1157-AT1157</f>
        <v>1943.6800499999999</v>
      </c>
    </row>
    <row r="1158" spans="1:52" x14ac:dyDescent="0.25">
      <c r="A1158" s="12" t="s">
        <v>837</v>
      </c>
      <c r="B1158" s="12" t="s">
        <v>598</v>
      </c>
      <c r="C1158" s="12"/>
      <c r="D1158" s="2" t="s">
        <v>1205</v>
      </c>
      <c r="E1158" s="2" t="s">
        <v>691</v>
      </c>
      <c r="F1158" s="2" t="s">
        <v>16</v>
      </c>
      <c r="G1158" s="2" t="s">
        <v>20</v>
      </c>
      <c r="H1158" s="2" t="s">
        <v>13</v>
      </c>
      <c r="I1158" s="18">
        <v>153500</v>
      </c>
      <c r="J1158" s="18">
        <v>184947.54</v>
      </c>
      <c r="K1158" s="18">
        <v>161174.31</v>
      </c>
      <c r="L1158" s="18">
        <v>23773.230000000003</v>
      </c>
      <c r="M1158" s="18"/>
      <c r="N1158" s="18">
        <v>20146.8</v>
      </c>
      <c r="O1158" s="18"/>
      <c r="P1158" s="18"/>
      <c r="Q1158" s="18"/>
      <c r="R1158" s="18"/>
      <c r="S1158" s="18"/>
      <c r="T1158" s="18"/>
      <c r="U1158" s="18"/>
      <c r="V1158" s="18"/>
      <c r="W1158" s="18"/>
      <c r="X1158" s="18"/>
      <c r="Y1158" s="18"/>
      <c r="Z1158" s="18">
        <v>3626.43</v>
      </c>
      <c r="AA1158" s="18"/>
      <c r="AB1158" s="14">
        <f t="shared" si="601"/>
        <v>0</v>
      </c>
      <c r="AC1158" s="14">
        <f t="shared" si="602"/>
        <v>0.125</v>
      </c>
      <c r="AD1158" s="14">
        <f t="shared" si="603"/>
        <v>0</v>
      </c>
      <c r="AE1158" s="14">
        <f t="shared" si="604"/>
        <v>0</v>
      </c>
      <c r="AF1158" s="14">
        <f t="shared" si="605"/>
        <v>0</v>
      </c>
      <c r="AG1158" s="14">
        <f t="shared" si="606"/>
        <v>0</v>
      </c>
      <c r="AH1158" s="14">
        <f t="shared" si="607"/>
        <v>0</v>
      </c>
      <c r="AI1158" s="14">
        <f t="shared" si="608"/>
        <v>0</v>
      </c>
      <c r="AJ1158" s="14">
        <f t="shared" si="609"/>
        <v>0</v>
      </c>
      <c r="AK1158" s="14">
        <f t="shared" si="610"/>
        <v>0</v>
      </c>
      <c r="AL1158" s="14">
        <f t="shared" si="611"/>
        <v>0</v>
      </c>
      <c r="AM1158" s="14">
        <f t="shared" si="612"/>
        <v>0</v>
      </c>
      <c r="AN1158" s="14">
        <f t="shared" si="613"/>
        <v>0</v>
      </c>
      <c r="AO1158" s="14">
        <f t="shared" si="614"/>
        <v>0.02</v>
      </c>
      <c r="AP1158" s="14">
        <f t="shared" si="615"/>
        <v>0</v>
      </c>
      <c r="AQ1158" s="43">
        <f t="shared" ref="AQ1158:AQ1221" si="619">SUM(AB1158:AP1158)</f>
        <v>0.14499999999999999</v>
      </c>
      <c r="AR1158" s="27">
        <f t="shared" ref="AR1158:AR1221" si="620">SUM(AB1158:AG1158)*K1158</f>
        <v>20146.78875</v>
      </c>
      <c r="AS1158" s="27">
        <f t="shared" ref="AS1158:AS1212" si="621">SUM(AH1158:AM1158)*K1158</f>
        <v>0</v>
      </c>
      <c r="AT1158" s="44">
        <f t="shared" si="599"/>
        <v>3626.4219750000002</v>
      </c>
      <c r="AU1158" s="30"/>
      <c r="AV1158" s="30"/>
      <c r="AW1158" s="30">
        <f t="shared" si="600"/>
        <v>19340.9172</v>
      </c>
      <c r="AX1158" s="36">
        <f t="shared" si="616"/>
        <v>-20146.78875</v>
      </c>
      <c r="AY1158" s="36">
        <f t="shared" si="617"/>
        <v>0</v>
      </c>
      <c r="AZ1158" s="36">
        <f t="shared" si="618"/>
        <v>15714.495224999999</v>
      </c>
    </row>
    <row r="1159" spans="1:52" x14ac:dyDescent="0.25">
      <c r="A1159" s="12" t="s">
        <v>837</v>
      </c>
      <c r="B1159" s="12" t="s">
        <v>598</v>
      </c>
      <c r="C1159" s="12"/>
      <c r="D1159" s="2" t="s">
        <v>1205</v>
      </c>
      <c r="E1159" s="2" t="s">
        <v>1206</v>
      </c>
      <c r="F1159" s="2" t="s">
        <v>16</v>
      </c>
      <c r="G1159" s="2" t="s">
        <v>17</v>
      </c>
      <c r="H1159" s="2" t="s">
        <v>13</v>
      </c>
      <c r="I1159" s="18">
        <v>54000</v>
      </c>
      <c r="J1159" s="18">
        <v>88609.43</v>
      </c>
      <c r="K1159" s="18">
        <v>77219.55</v>
      </c>
      <c r="L1159" s="18">
        <v>11389.880000000001</v>
      </c>
      <c r="M1159" s="18"/>
      <c r="N1159" s="18">
        <v>9652.44</v>
      </c>
      <c r="O1159" s="18"/>
      <c r="P1159" s="18"/>
      <c r="Q1159" s="18"/>
      <c r="R1159" s="18"/>
      <c r="S1159" s="18"/>
      <c r="T1159" s="18"/>
      <c r="U1159" s="18"/>
      <c r="V1159" s="18"/>
      <c r="W1159" s="18"/>
      <c r="X1159" s="18"/>
      <c r="Y1159" s="18"/>
      <c r="Z1159" s="18">
        <v>1737.44</v>
      </c>
      <c r="AA1159" s="18"/>
      <c r="AB1159" s="14">
        <f t="shared" si="601"/>
        <v>0</v>
      </c>
      <c r="AC1159" s="14">
        <f t="shared" si="602"/>
        <v>0.125</v>
      </c>
      <c r="AD1159" s="14">
        <f t="shared" si="603"/>
        <v>0</v>
      </c>
      <c r="AE1159" s="14">
        <f t="shared" si="604"/>
        <v>0</v>
      </c>
      <c r="AF1159" s="14">
        <f t="shared" si="605"/>
        <v>0</v>
      </c>
      <c r="AG1159" s="14">
        <f t="shared" si="606"/>
        <v>0</v>
      </c>
      <c r="AH1159" s="14">
        <f t="shared" si="607"/>
        <v>0</v>
      </c>
      <c r="AI1159" s="14">
        <f t="shared" si="608"/>
        <v>0</v>
      </c>
      <c r="AJ1159" s="14">
        <f t="shared" si="609"/>
        <v>0</v>
      </c>
      <c r="AK1159" s="14">
        <f t="shared" si="610"/>
        <v>0</v>
      </c>
      <c r="AL1159" s="14">
        <f t="shared" si="611"/>
        <v>0</v>
      </c>
      <c r="AM1159" s="14">
        <f t="shared" si="612"/>
        <v>0</v>
      </c>
      <c r="AN1159" s="14">
        <f t="shared" si="613"/>
        <v>0</v>
      </c>
      <c r="AO1159" s="14">
        <f t="shared" si="614"/>
        <v>0.02</v>
      </c>
      <c r="AP1159" s="14">
        <f t="shared" si="615"/>
        <v>0</v>
      </c>
      <c r="AQ1159" s="43">
        <f t="shared" si="619"/>
        <v>0.14499999999999999</v>
      </c>
      <c r="AR1159" s="27">
        <f t="shared" si="620"/>
        <v>9652.4437500000004</v>
      </c>
      <c r="AS1159" s="27">
        <f t="shared" si="621"/>
        <v>0</v>
      </c>
      <c r="AT1159" s="44">
        <f t="shared" si="599"/>
        <v>1737.4398750000003</v>
      </c>
      <c r="AU1159" s="30"/>
      <c r="AV1159" s="30"/>
      <c r="AW1159" s="30">
        <f t="shared" si="600"/>
        <v>9266.3459999999995</v>
      </c>
      <c r="AX1159" s="36">
        <f t="shared" si="616"/>
        <v>-9652.4437500000004</v>
      </c>
      <c r="AY1159" s="36">
        <f t="shared" si="617"/>
        <v>0</v>
      </c>
      <c r="AZ1159" s="36">
        <f t="shared" si="618"/>
        <v>7528.9061249999995</v>
      </c>
    </row>
    <row r="1160" spans="1:52" x14ac:dyDescent="0.25">
      <c r="A1160" s="12" t="s">
        <v>837</v>
      </c>
      <c r="B1160" s="12" t="s">
        <v>598</v>
      </c>
      <c r="C1160" s="12"/>
      <c r="D1160" s="2" t="s">
        <v>1207</v>
      </c>
      <c r="E1160" s="2" t="s">
        <v>691</v>
      </c>
      <c r="F1160" s="2" t="s">
        <v>16</v>
      </c>
      <c r="G1160" s="2" t="s">
        <v>20</v>
      </c>
      <c r="H1160" s="2" t="s">
        <v>13</v>
      </c>
      <c r="I1160" s="18">
        <v>31500</v>
      </c>
      <c r="J1160" s="18">
        <v>79520.33</v>
      </c>
      <c r="K1160" s="18">
        <v>69298.760000000009</v>
      </c>
      <c r="L1160" s="18">
        <v>10221.57</v>
      </c>
      <c r="M1160" s="18"/>
      <c r="N1160" s="18">
        <v>8662.3499999999985</v>
      </c>
      <c r="O1160" s="18"/>
      <c r="P1160" s="18"/>
      <c r="Q1160" s="18"/>
      <c r="R1160" s="18"/>
      <c r="S1160" s="18"/>
      <c r="T1160" s="18"/>
      <c r="U1160" s="18"/>
      <c r="V1160" s="18"/>
      <c r="W1160" s="18"/>
      <c r="X1160" s="18"/>
      <c r="Y1160" s="18"/>
      <c r="Z1160" s="18">
        <v>1559.22</v>
      </c>
      <c r="AA1160" s="18"/>
      <c r="AB1160" s="14">
        <f t="shared" si="601"/>
        <v>0</v>
      </c>
      <c r="AC1160" s="14">
        <f t="shared" si="602"/>
        <v>0.125</v>
      </c>
      <c r="AD1160" s="14">
        <f t="shared" si="603"/>
        <v>0</v>
      </c>
      <c r="AE1160" s="14">
        <f t="shared" si="604"/>
        <v>0</v>
      </c>
      <c r="AF1160" s="14">
        <f t="shared" si="605"/>
        <v>0</v>
      </c>
      <c r="AG1160" s="14">
        <f t="shared" si="606"/>
        <v>0</v>
      </c>
      <c r="AH1160" s="14">
        <f t="shared" si="607"/>
        <v>0</v>
      </c>
      <c r="AI1160" s="14">
        <f t="shared" si="608"/>
        <v>0</v>
      </c>
      <c r="AJ1160" s="14">
        <f t="shared" si="609"/>
        <v>0</v>
      </c>
      <c r="AK1160" s="14">
        <f t="shared" si="610"/>
        <v>0</v>
      </c>
      <c r="AL1160" s="14">
        <f t="shared" si="611"/>
        <v>0</v>
      </c>
      <c r="AM1160" s="14">
        <f t="shared" si="612"/>
        <v>0</v>
      </c>
      <c r="AN1160" s="14">
        <f t="shared" si="613"/>
        <v>0</v>
      </c>
      <c r="AO1160" s="14">
        <f t="shared" si="614"/>
        <v>0.02</v>
      </c>
      <c r="AP1160" s="14">
        <f t="shared" si="615"/>
        <v>0</v>
      </c>
      <c r="AQ1160" s="43">
        <f t="shared" si="619"/>
        <v>0.14499999999999999</v>
      </c>
      <c r="AR1160" s="27">
        <f t="shared" si="620"/>
        <v>8662.3450000000012</v>
      </c>
      <c r="AS1160" s="27">
        <f t="shared" si="621"/>
        <v>0</v>
      </c>
      <c r="AT1160" s="44">
        <f t="shared" si="599"/>
        <v>1559.2221000000002</v>
      </c>
      <c r="AU1160" s="30"/>
      <c r="AV1160" s="30"/>
      <c r="AW1160" s="30">
        <f t="shared" si="600"/>
        <v>8315.851200000001</v>
      </c>
      <c r="AX1160" s="36">
        <f t="shared" si="616"/>
        <v>-8662.3450000000012</v>
      </c>
      <c r="AY1160" s="36">
        <f t="shared" si="617"/>
        <v>0</v>
      </c>
      <c r="AZ1160" s="36">
        <f t="shared" si="618"/>
        <v>6756.629100000001</v>
      </c>
    </row>
    <row r="1161" spans="1:52" x14ac:dyDescent="0.25">
      <c r="A1161" s="12" t="s">
        <v>837</v>
      </c>
      <c r="B1161" s="12" t="s">
        <v>598</v>
      </c>
      <c r="C1161" s="12"/>
      <c r="D1161" s="2" t="s">
        <v>1208</v>
      </c>
      <c r="E1161" s="2" t="s">
        <v>691</v>
      </c>
      <c r="F1161" s="2" t="s">
        <v>16</v>
      </c>
      <c r="G1161" s="2" t="s">
        <v>20</v>
      </c>
      <c r="H1161" s="2" t="s">
        <v>13</v>
      </c>
      <c r="I1161" s="18">
        <v>10500</v>
      </c>
      <c r="J1161" s="18">
        <v>14302.029999999999</v>
      </c>
      <c r="K1161" s="18">
        <v>12463.64</v>
      </c>
      <c r="L1161" s="18">
        <v>1838.3899999999999</v>
      </c>
      <c r="M1161" s="18"/>
      <c r="N1161" s="18">
        <v>1557.96</v>
      </c>
      <c r="O1161" s="18"/>
      <c r="P1161" s="18"/>
      <c r="Q1161" s="18"/>
      <c r="R1161" s="18"/>
      <c r="S1161" s="18"/>
      <c r="T1161" s="18"/>
      <c r="U1161" s="18"/>
      <c r="V1161" s="18"/>
      <c r="W1161" s="18"/>
      <c r="X1161" s="18"/>
      <c r="Y1161" s="18"/>
      <c r="Z1161" s="18">
        <v>280.43</v>
      </c>
      <c r="AA1161" s="18"/>
      <c r="AB1161" s="14">
        <f t="shared" si="601"/>
        <v>0</v>
      </c>
      <c r="AC1161" s="14">
        <f t="shared" si="602"/>
        <v>0.125</v>
      </c>
      <c r="AD1161" s="14">
        <f t="shared" si="603"/>
        <v>0</v>
      </c>
      <c r="AE1161" s="14">
        <f t="shared" si="604"/>
        <v>0</v>
      </c>
      <c r="AF1161" s="14">
        <f t="shared" si="605"/>
        <v>0</v>
      </c>
      <c r="AG1161" s="14">
        <f t="shared" si="606"/>
        <v>0</v>
      </c>
      <c r="AH1161" s="14">
        <f t="shared" si="607"/>
        <v>0</v>
      </c>
      <c r="AI1161" s="14">
        <f t="shared" si="608"/>
        <v>0</v>
      </c>
      <c r="AJ1161" s="14">
        <f t="shared" si="609"/>
        <v>0</v>
      </c>
      <c r="AK1161" s="14">
        <f t="shared" si="610"/>
        <v>0</v>
      </c>
      <c r="AL1161" s="14">
        <f t="shared" si="611"/>
        <v>0</v>
      </c>
      <c r="AM1161" s="14">
        <f t="shared" si="612"/>
        <v>0</v>
      </c>
      <c r="AN1161" s="14">
        <f t="shared" si="613"/>
        <v>0</v>
      </c>
      <c r="AO1161" s="14">
        <f t="shared" si="614"/>
        <v>0.02</v>
      </c>
      <c r="AP1161" s="14">
        <f t="shared" si="615"/>
        <v>0</v>
      </c>
      <c r="AQ1161" s="43">
        <f t="shared" si="619"/>
        <v>0.14499999999999999</v>
      </c>
      <c r="AR1161" s="27">
        <f t="shared" si="620"/>
        <v>1557.9549999999999</v>
      </c>
      <c r="AS1161" s="27">
        <f t="shared" si="621"/>
        <v>0</v>
      </c>
      <c r="AT1161" s="44">
        <f t="shared" si="599"/>
        <v>280.43189999999998</v>
      </c>
      <c r="AU1161" s="30"/>
      <c r="AV1161" s="30"/>
      <c r="AW1161" s="30">
        <f t="shared" si="600"/>
        <v>1495.6367999999998</v>
      </c>
      <c r="AX1161" s="36">
        <f t="shared" si="616"/>
        <v>-1557.9549999999999</v>
      </c>
      <c r="AY1161" s="36">
        <f t="shared" si="617"/>
        <v>0</v>
      </c>
      <c r="AZ1161" s="36">
        <f t="shared" si="618"/>
        <v>1215.2048999999997</v>
      </c>
    </row>
    <row r="1162" spans="1:52" x14ac:dyDescent="0.25">
      <c r="A1162" s="12" t="s">
        <v>837</v>
      </c>
      <c r="B1162" s="12" t="s">
        <v>598</v>
      </c>
      <c r="C1162" s="12"/>
      <c r="D1162" s="2" t="s">
        <v>1209</v>
      </c>
      <c r="E1162" s="2" t="s">
        <v>691</v>
      </c>
      <c r="F1162" s="2" t="s">
        <v>16</v>
      </c>
      <c r="G1162" s="2" t="s">
        <v>20</v>
      </c>
      <c r="H1162" s="2" t="s">
        <v>13</v>
      </c>
      <c r="I1162" s="18">
        <v>10500</v>
      </c>
      <c r="J1162" s="18">
        <v>14301.869999999999</v>
      </c>
      <c r="K1162" s="18">
        <v>12463.5</v>
      </c>
      <c r="L1162" s="18">
        <v>1838.37</v>
      </c>
      <c r="M1162" s="18"/>
      <c r="N1162" s="18">
        <v>1557.94</v>
      </c>
      <c r="O1162" s="18"/>
      <c r="P1162" s="18"/>
      <c r="Q1162" s="18"/>
      <c r="R1162" s="18"/>
      <c r="S1162" s="18"/>
      <c r="T1162" s="18"/>
      <c r="U1162" s="18"/>
      <c r="V1162" s="18"/>
      <c r="W1162" s="18"/>
      <c r="X1162" s="18"/>
      <c r="Y1162" s="18"/>
      <c r="Z1162" s="18">
        <v>280.43</v>
      </c>
      <c r="AA1162" s="18"/>
      <c r="AB1162" s="14">
        <f t="shared" si="601"/>
        <v>0</v>
      </c>
      <c r="AC1162" s="14">
        <f t="shared" si="602"/>
        <v>0.125</v>
      </c>
      <c r="AD1162" s="14">
        <f t="shared" si="603"/>
        <v>0</v>
      </c>
      <c r="AE1162" s="14">
        <f t="shared" si="604"/>
        <v>0</v>
      </c>
      <c r="AF1162" s="14">
        <f t="shared" si="605"/>
        <v>0</v>
      </c>
      <c r="AG1162" s="14">
        <f t="shared" si="606"/>
        <v>0</v>
      </c>
      <c r="AH1162" s="14">
        <f t="shared" si="607"/>
        <v>0</v>
      </c>
      <c r="AI1162" s="14">
        <f t="shared" si="608"/>
        <v>0</v>
      </c>
      <c r="AJ1162" s="14">
        <f t="shared" si="609"/>
        <v>0</v>
      </c>
      <c r="AK1162" s="14">
        <f t="shared" si="610"/>
        <v>0</v>
      </c>
      <c r="AL1162" s="14">
        <f t="shared" si="611"/>
        <v>0</v>
      </c>
      <c r="AM1162" s="14">
        <f t="shared" si="612"/>
        <v>0</v>
      </c>
      <c r="AN1162" s="14">
        <f t="shared" si="613"/>
        <v>0</v>
      </c>
      <c r="AO1162" s="14">
        <f t="shared" si="614"/>
        <v>0.02</v>
      </c>
      <c r="AP1162" s="14">
        <f t="shared" si="615"/>
        <v>0</v>
      </c>
      <c r="AQ1162" s="43">
        <f t="shared" si="619"/>
        <v>0.14499999999999999</v>
      </c>
      <c r="AR1162" s="27">
        <f t="shared" si="620"/>
        <v>1557.9375</v>
      </c>
      <c r="AS1162" s="27">
        <f t="shared" si="621"/>
        <v>0</v>
      </c>
      <c r="AT1162" s="44">
        <f t="shared" si="599"/>
        <v>280.42874999999998</v>
      </c>
      <c r="AU1162" s="30"/>
      <c r="AV1162" s="30"/>
      <c r="AW1162" s="30">
        <f t="shared" si="600"/>
        <v>1495.62</v>
      </c>
      <c r="AX1162" s="36">
        <f t="shared" si="616"/>
        <v>-1557.9375</v>
      </c>
      <c r="AY1162" s="36">
        <f t="shared" si="617"/>
        <v>0</v>
      </c>
      <c r="AZ1162" s="36">
        <f t="shared" si="618"/>
        <v>1215.1912499999999</v>
      </c>
    </row>
    <row r="1163" spans="1:52" x14ac:dyDescent="0.25">
      <c r="A1163" s="12" t="s">
        <v>837</v>
      </c>
      <c r="B1163" s="12" t="s">
        <v>598</v>
      </c>
      <c r="C1163" s="12"/>
      <c r="D1163" s="2" t="s">
        <v>1210</v>
      </c>
      <c r="E1163" s="2" t="s">
        <v>404</v>
      </c>
      <c r="F1163" s="2" t="s">
        <v>16</v>
      </c>
      <c r="G1163" s="2" t="s">
        <v>12</v>
      </c>
      <c r="H1163" s="2" t="s">
        <v>13</v>
      </c>
      <c r="I1163" s="18">
        <v>22500</v>
      </c>
      <c r="J1163" s="18">
        <v>11647</v>
      </c>
      <c r="K1163" s="18">
        <v>11474.88</v>
      </c>
      <c r="L1163" s="18">
        <v>172.12</v>
      </c>
      <c r="M1163" s="18"/>
      <c r="N1163" s="18"/>
      <c r="O1163" s="18"/>
      <c r="P1163" s="18"/>
      <c r="Q1163" s="18"/>
      <c r="R1163" s="18"/>
      <c r="S1163" s="18"/>
      <c r="T1163" s="18"/>
      <c r="U1163" s="18"/>
      <c r="V1163" s="18"/>
      <c r="W1163" s="18"/>
      <c r="X1163" s="18"/>
      <c r="Y1163" s="18"/>
      <c r="Z1163" s="18">
        <v>172.12</v>
      </c>
      <c r="AA1163" s="18"/>
      <c r="AB1163" s="14">
        <f t="shared" si="601"/>
        <v>0</v>
      </c>
      <c r="AC1163" s="14">
        <f t="shared" si="602"/>
        <v>0</v>
      </c>
      <c r="AD1163" s="14">
        <f t="shared" si="603"/>
        <v>0</v>
      </c>
      <c r="AE1163" s="14">
        <f t="shared" si="604"/>
        <v>0</v>
      </c>
      <c r="AF1163" s="14">
        <f t="shared" si="605"/>
        <v>0</v>
      </c>
      <c r="AG1163" s="14">
        <f t="shared" si="606"/>
        <v>0</v>
      </c>
      <c r="AH1163" s="14">
        <f t="shared" si="607"/>
        <v>0</v>
      </c>
      <c r="AI1163" s="14">
        <f t="shared" si="608"/>
        <v>0</v>
      </c>
      <c r="AJ1163" s="14">
        <f t="shared" si="609"/>
        <v>0</v>
      </c>
      <c r="AK1163" s="14">
        <f t="shared" si="610"/>
        <v>0</v>
      </c>
      <c r="AL1163" s="14">
        <f t="shared" si="611"/>
        <v>0</v>
      </c>
      <c r="AM1163" s="14">
        <f t="shared" si="612"/>
        <v>0</v>
      </c>
      <c r="AN1163" s="14">
        <f t="shared" si="613"/>
        <v>0</v>
      </c>
      <c r="AO1163" s="14">
        <f t="shared" si="614"/>
        <v>0.02</v>
      </c>
      <c r="AP1163" s="14">
        <f t="shared" si="615"/>
        <v>0</v>
      </c>
      <c r="AQ1163" s="43">
        <f t="shared" si="619"/>
        <v>0.02</v>
      </c>
      <c r="AR1163" s="27">
        <f t="shared" si="620"/>
        <v>0</v>
      </c>
      <c r="AS1163" s="27">
        <f t="shared" si="621"/>
        <v>0</v>
      </c>
      <c r="AT1163" s="44">
        <f t="shared" si="599"/>
        <v>229.49759999999998</v>
      </c>
      <c r="AU1163" s="30"/>
      <c r="AV1163" s="30"/>
      <c r="AW1163" s="30">
        <f t="shared" si="600"/>
        <v>1376.9855999999997</v>
      </c>
      <c r="AX1163" s="36">
        <f t="shared" si="616"/>
        <v>0</v>
      </c>
      <c r="AY1163" s="36">
        <f t="shared" si="617"/>
        <v>0</v>
      </c>
      <c r="AZ1163" s="36">
        <f t="shared" si="618"/>
        <v>1147.4879999999998</v>
      </c>
    </row>
    <row r="1164" spans="1:52" x14ac:dyDescent="0.25">
      <c r="A1164" s="12" t="s">
        <v>837</v>
      </c>
      <c r="B1164" s="12" t="s">
        <v>598</v>
      </c>
      <c r="C1164" s="12"/>
      <c r="D1164" s="2" t="s">
        <v>1211</v>
      </c>
      <c r="E1164" s="2" t="s">
        <v>691</v>
      </c>
      <c r="F1164" s="2" t="s">
        <v>16</v>
      </c>
      <c r="G1164" s="2" t="s">
        <v>20</v>
      </c>
      <c r="H1164" s="2" t="s">
        <v>13</v>
      </c>
      <c r="I1164" s="18">
        <v>20000</v>
      </c>
      <c r="J1164" s="18">
        <v>29835</v>
      </c>
      <c r="K1164" s="18">
        <v>26000</v>
      </c>
      <c r="L1164" s="18">
        <v>3835</v>
      </c>
      <c r="M1164" s="18"/>
      <c r="N1164" s="18">
        <v>3250</v>
      </c>
      <c r="O1164" s="18"/>
      <c r="P1164" s="18"/>
      <c r="Q1164" s="18"/>
      <c r="R1164" s="18"/>
      <c r="S1164" s="18"/>
      <c r="T1164" s="18"/>
      <c r="U1164" s="18"/>
      <c r="V1164" s="18"/>
      <c r="W1164" s="18"/>
      <c r="X1164" s="18"/>
      <c r="Y1164" s="18"/>
      <c r="Z1164" s="18">
        <v>585</v>
      </c>
      <c r="AA1164" s="18"/>
      <c r="AB1164" s="14">
        <f t="shared" si="601"/>
        <v>0</v>
      </c>
      <c r="AC1164" s="14">
        <f t="shared" si="602"/>
        <v>0.125</v>
      </c>
      <c r="AD1164" s="14">
        <f t="shared" si="603"/>
        <v>0</v>
      </c>
      <c r="AE1164" s="14">
        <f t="shared" si="604"/>
        <v>0</v>
      </c>
      <c r="AF1164" s="14">
        <f t="shared" si="605"/>
        <v>0</v>
      </c>
      <c r="AG1164" s="14">
        <f t="shared" si="606"/>
        <v>0</v>
      </c>
      <c r="AH1164" s="14">
        <f t="shared" si="607"/>
        <v>0</v>
      </c>
      <c r="AI1164" s="14">
        <f t="shared" si="608"/>
        <v>0</v>
      </c>
      <c r="AJ1164" s="14">
        <f t="shared" si="609"/>
        <v>0</v>
      </c>
      <c r="AK1164" s="14">
        <f t="shared" si="610"/>
        <v>0</v>
      </c>
      <c r="AL1164" s="14">
        <f t="shared" si="611"/>
        <v>0</v>
      </c>
      <c r="AM1164" s="14">
        <f t="shared" si="612"/>
        <v>0</v>
      </c>
      <c r="AN1164" s="14">
        <f t="shared" si="613"/>
        <v>0</v>
      </c>
      <c r="AO1164" s="14">
        <f t="shared" si="614"/>
        <v>0.02</v>
      </c>
      <c r="AP1164" s="14">
        <f t="shared" si="615"/>
        <v>0</v>
      </c>
      <c r="AQ1164" s="43">
        <f t="shared" si="619"/>
        <v>0.14499999999999999</v>
      </c>
      <c r="AR1164" s="27">
        <f t="shared" si="620"/>
        <v>3250</v>
      </c>
      <c r="AS1164" s="27">
        <f t="shared" si="621"/>
        <v>0</v>
      </c>
      <c r="AT1164" s="44">
        <f t="shared" si="599"/>
        <v>585</v>
      </c>
      <c r="AU1164" s="30"/>
      <c r="AV1164" s="30"/>
      <c r="AW1164" s="30">
        <f t="shared" si="600"/>
        <v>3120</v>
      </c>
      <c r="AX1164" s="36">
        <f t="shared" si="616"/>
        <v>-3250</v>
      </c>
      <c r="AY1164" s="36">
        <f t="shared" si="617"/>
        <v>0</v>
      </c>
      <c r="AZ1164" s="36">
        <f t="shared" si="618"/>
        <v>2535</v>
      </c>
    </row>
    <row r="1165" spans="1:52" x14ac:dyDescent="0.25">
      <c r="A1165" s="12" t="s">
        <v>837</v>
      </c>
      <c r="B1165" s="12" t="s">
        <v>598</v>
      </c>
      <c r="C1165" s="12"/>
      <c r="D1165" s="2" t="s">
        <v>1212</v>
      </c>
      <c r="E1165" s="2" t="s">
        <v>691</v>
      </c>
      <c r="F1165" s="2" t="s">
        <v>16</v>
      </c>
      <c r="G1165" s="2" t="s">
        <v>20</v>
      </c>
      <c r="H1165" s="2" t="s">
        <v>13</v>
      </c>
      <c r="I1165" s="18">
        <v>20000</v>
      </c>
      <c r="J1165" s="18">
        <v>29835</v>
      </c>
      <c r="K1165" s="18">
        <v>26000</v>
      </c>
      <c r="L1165" s="18">
        <v>3835</v>
      </c>
      <c r="M1165" s="18"/>
      <c r="N1165" s="18">
        <v>3250</v>
      </c>
      <c r="O1165" s="18"/>
      <c r="P1165" s="18"/>
      <c r="Q1165" s="18"/>
      <c r="R1165" s="18"/>
      <c r="S1165" s="18"/>
      <c r="T1165" s="18"/>
      <c r="U1165" s="18"/>
      <c r="V1165" s="18"/>
      <c r="W1165" s="18"/>
      <c r="X1165" s="18"/>
      <c r="Y1165" s="18"/>
      <c r="Z1165" s="18">
        <v>585</v>
      </c>
      <c r="AA1165" s="18"/>
      <c r="AB1165" s="14">
        <f t="shared" si="601"/>
        <v>0</v>
      </c>
      <c r="AC1165" s="14">
        <f t="shared" si="602"/>
        <v>0.125</v>
      </c>
      <c r="AD1165" s="14">
        <f t="shared" si="603"/>
        <v>0</v>
      </c>
      <c r="AE1165" s="14">
        <f t="shared" si="604"/>
        <v>0</v>
      </c>
      <c r="AF1165" s="14">
        <f t="shared" si="605"/>
        <v>0</v>
      </c>
      <c r="AG1165" s="14">
        <f t="shared" si="606"/>
        <v>0</v>
      </c>
      <c r="AH1165" s="14">
        <f t="shared" si="607"/>
        <v>0</v>
      </c>
      <c r="AI1165" s="14">
        <f t="shared" si="608"/>
        <v>0</v>
      </c>
      <c r="AJ1165" s="14">
        <f t="shared" si="609"/>
        <v>0</v>
      </c>
      <c r="AK1165" s="14">
        <f t="shared" si="610"/>
        <v>0</v>
      </c>
      <c r="AL1165" s="14">
        <f t="shared" si="611"/>
        <v>0</v>
      </c>
      <c r="AM1165" s="14">
        <f t="shared" si="612"/>
        <v>0</v>
      </c>
      <c r="AN1165" s="14">
        <f t="shared" si="613"/>
        <v>0</v>
      </c>
      <c r="AO1165" s="14">
        <f t="shared" si="614"/>
        <v>0.02</v>
      </c>
      <c r="AP1165" s="14">
        <f t="shared" si="615"/>
        <v>0</v>
      </c>
      <c r="AQ1165" s="43">
        <f t="shared" si="619"/>
        <v>0.14499999999999999</v>
      </c>
      <c r="AR1165" s="27">
        <f t="shared" si="620"/>
        <v>3250</v>
      </c>
      <c r="AS1165" s="27">
        <f t="shared" si="621"/>
        <v>0</v>
      </c>
      <c r="AT1165" s="44">
        <f t="shared" si="599"/>
        <v>585</v>
      </c>
      <c r="AU1165" s="30"/>
      <c r="AV1165" s="30"/>
      <c r="AW1165" s="30">
        <f t="shared" si="600"/>
        <v>3120</v>
      </c>
      <c r="AX1165" s="36">
        <f t="shared" si="616"/>
        <v>-3250</v>
      </c>
      <c r="AY1165" s="36">
        <f t="shared" si="617"/>
        <v>0</v>
      </c>
      <c r="AZ1165" s="36">
        <f t="shared" si="618"/>
        <v>2535</v>
      </c>
    </row>
    <row r="1166" spans="1:52" x14ac:dyDescent="0.25">
      <c r="A1166" s="12" t="s">
        <v>837</v>
      </c>
      <c r="B1166" s="12" t="s">
        <v>598</v>
      </c>
      <c r="C1166" s="12"/>
      <c r="D1166" s="2" t="s">
        <v>1213</v>
      </c>
      <c r="E1166" s="2" t="s">
        <v>773</v>
      </c>
      <c r="F1166" s="2" t="s">
        <v>16</v>
      </c>
      <c r="G1166" s="2" t="s">
        <v>20</v>
      </c>
      <c r="H1166" s="2" t="s">
        <v>13</v>
      </c>
      <c r="I1166" s="18">
        <v>317952</v>
      </c>
      <c r="J1166" s="18">
        <v>1097166.1700000002</v>
      </c>
      <c r="K1166" s="18">
        <v>956136.10000000009</v>
      </c>
      <c r="L1166" s="18">
        <v>141030.07</v>
      </c>
      <c r="M1166" s="18"/>
      <c r="N1166" s="18">
        <v>119517.01</v>
      </c>
      <c r="O1166" s="18"/>
      <c r="P1166" s="18"/>
      <c r="Q1166" s="18"/>
      <c r="R1166" s="18"/>
      <c r="S1166" s="18"/>
      <c r="T1166" s="18"/>
      <c r="U1166" s="18"/>
      <c r="V1166" s="18"/>
      <c r="W1166" s="18"/>
      <c r="X1166" s="18"/>
      <c r="Y1166" s="18"/>
      <c r="Z1166" s="18">
        <v>21513.06</v>
      </c>
      <c r="AA1166" s="18"/>
      <c r="AB1166" s="14">
        <f t="shared" si="601"/>
        <v>0</v>
      </c>
      <c r="AC1166" s="14">
        <f t="shared" si="602"/>
        <v>0.125</v>
      </c>
      <c r="AD1166" s="14">
        <f t="shared" si="603"/>
        <v>0</v>
      </c>
      <c r="AE1166" s="14">
        <f t="shared" si="604"/>
        <v>0</v>
      </c>
      <c r="AF1166" s="14">
        <f t="shared" si="605"/>
        <v>0</v>
      </c>
      <c r="AG1166" s="14">
        <f t="shared" si="606"/>
        <v>0</v>
      </c>
      <c r="AH1166" s="14">
        <f t="shared" si="607"/>
        <v>0</v>
      </c>
      <c r="AI1166" s="14">
        <f t="shared" si="608"/>
        <v>0</v>
      </c>
      <c r="AJ1166" s="14">
        <f t="shared" si="609"/>
        <v>0</v>
      </c>
      <c r="AK1166" s="14">
        <f t="shared" si="610"/>
        <v>0</v>
      </c>
      <c r="AL1166" s="14">
        <f t="shared" si="611"/>
        <v>0</v>
      </c>
      <c r="AM1166" s="14">
        <f t="shared" si="612"/>
        <v>0</v>
      </c>
      <c r="AN1166" s="14">
        <f t="shared" si="613"/>
        <v>0</v>
      </c>
      <c r="AO1166" s="14">
        <f t="shared" si="614"/>
        <v>0.02</v>
      </c>
      <c r="AP1166" s="14">
        <f t="shared" si="615"/>
        <v>0</v>
      </c>
      <c r="AQ1166" s="43">
        <f t="shared" si="619"/>
        <v>0.14499999999999999</v>
      </c>
      <c r="AR1166" s="27">
        <f t="shared" si="620"/>
        <v>119517.01250000001</v>
      </c>
      <c r="AS1166" s="27">
        <f t="shared" si="621"/>
        <v>0</v>
      </c>
      <c r="AT1166" s="44">
        <f t="shared" ref="AT1166:AT1179" si="622">(SUM(AN1166:AP1166))*(K1166+AR1166)</f>
        <v>21513.062250000003</v>
      </c>
      <c r="AU1166" s="30"/>
      <c r="AV1166" s="30"/>
      <c r="AW1166" s="30">
        <f t="shared" ref="AW1166:AW1179" si="623">K1166*$AU$1</f>
        <v>114736.33200000001</v>
      </c>
      <c r="AX1166" s="36">
        <f t="shared" si="616"/>
        <v>-119517.01250000001</v>
      </c>
      <c r="AY1166" s="36">
        <f t="shared" si="617"/>
        <v>0</v>
      </c>
      <c r="AZ1166" s="36">
        <f t="shared" si="618"/>
        <v>93223.269750000007</v>
      </c>
    </row>
    <row r="1167" spans="1:52" x14ac:dyDescent="0.25">
      <c r="A1167" s="12" t="s">
        <v>837</v>
      </c>
      <c r="B1167" s="12" t="s">
        <v>598</v>
      </c>
      <c r="C1167" s="12"/>
      <c r="D1167" s="2" t="s">
        <v>1214</v>
      </c>
      <c r="E1167" s="2" t="s">
        <v>773</v>
      </c>
      <c r="F1167" s="2" t="s">
        <v>16</v>
      </c>
      <c r="G1167" s="2" t="s">
        <v>20</v>
      </c>
      <c r="H1167" s="2" t="s">
        <v>13</v>
      </c>
      <c r="I1167" s="18">
        <v>107136</v>
      </c>
      <c r="J1167" s="18">
        <v>350866.75000000006</v>
      </c>
      <c r="K1167" s="18">
        <v>305766.23000000004</v>
      </c>
      <c r="L1167" s="18">
        <v>45100.520000000004</v>
      </c>
      <c r="M1167" s="18"/>
      <c r="N1167" s="18">
        <v>38220.78</v>
      </c>
      <c r="O1167" s="18"/>
      <c r="P1167" s="18"/>
      <c r="Q1167" s="18"/>
      <c r="R1167" s="18"/>
      <c r="S1167" s="18"/>
      <c r="T1167" s="18"/>
      <c r="U1167" s="18"/>
      <c r="V1167" s="18"/>
      <c r="W1167" s="18"/>
      <c r="X1167" s="18"/>
      <c r="Y1167" s="18"/>
      <c r="Z1167" s="18">
        <v>6879.74</v>
      </c>
      <c r="AA1167" s="18"/>
      <c r="AB1167" s="14">
        <f t="shared" si="601"/>
        <v>0</v>
      </c>
      <c r="AC1167" s="14">
        <f t="shared" si="602"/>
        <v>0.125</v>
      </c>
      <c r="AD1167" s="14">
        <f t="shared" si="603"/>
        <v>0</v>
      </c>
      <c r="AE1167" s="14">
        <f t="shared" si="604"/>
        <v>0</v>
      </c>
      <c r="AF1167" s="14">
        <f t="shared" si="605"/>
        <v>0</v>
      </c>
      <c r="AG1167" s="14">
        <f t="shared" si="606"/>
        <v>0</v>
      </c>
      <c r="AH1167" s="14">
        <f t="shared" si="607"/>
        <v>0</v>
      </c>
      <c r="AI1167" s="14">
        <f t="shared" si="608"/>
        <v>0</v>
      </c>
      <c r="AJ1167" s="14">
        <f t="shared" si="609"/>
        <v>0</v>
      </c>
      <c r="AK1167" s="14">
        <f t="shared" si="610"/>
        <v>0</v>
      </c>
      <c r="AL1167" s="14">
        <f t="shared" si="611"/>
        <v>0</v>
      </c>
      <c r="AM1167" s="14">
        <f t="shared" si="612"/>
        <v>0</v>
      </c>
      <c r="AN1167" s="14">
        <f t="shared" si="613"/>
        <v>0</v>
      </c>
      <c r="AO1167" s="14">
        <f t="shared" si="614"/>
        <v>0.02</v>
      </c>
      <c r="AP1167" s="14">
        <f t="shared" si="615"/>
        <v>0</v>
      </c>
      <c r="AQ1167" s="43">
        <f t="shared" si="619"/>
        <v>0.14499999999999999</v>
      </c>
      <c r="AR1167" s="27">
        <f t="shared" si="620"/>
        <v>38220.778750000005</v>
      </c>
      <c r="AS1167" s="27">
        <f t="shared" si="621"/>
        <v>0</v>
      </c>
      <c r="AT1167" s="44">
        <f t="shared" si="622"/>
        <v>6879.7401750000008</v>
      </c>
      <c r="AU1167" s="30"/>
      <c r="AV1167" s="30"/>
      <c r="AW1167" s="30">
        <f t="shared" si="623"/>
        <v>36691.947600000007</v>
      </c>
      <c r="AX1167" s="36">
        <f t="shared" si="616"/>
        <v>-38220.778750000005</v>
      </c>
      <c r="AY1167" s="36">
        <f t="shared" si="617"/>
        <v>0</v>
      </c>
      <c r="AZ1167" s="36">
        <f t="shared" si="618"/>
        <v>29812.207425000008</v>
      </c>
    </row>
    <row r="1168" spans="1:52" x14ac:dyDescent="0.25">
      <c r="A1168" s="12" t="s">
        <v>837</v>
      </c>
      <c r="B1168" s="12" t="s">
        <v>598</v>
      </c>
      <c r="C1168" s="12"/>
      <c r="D1168" s="2" t="s">
        <v>1215</v>
      </c>
      <c r="E1168" s="2" t="s">
        <v>773</v>
      </c>
      <c r="F1168" s="2" t="s">
        <v>16</v>
      </c>
      <c r="G1168" s="2" t="s">
        <v>20</v>
      </c>
      <c r="H1168" s="2" t="s">
        <v>13</v>
      </c>
      <c r="I1168" s="18">
        <v>86400</v>
      </c>
      <c r="J1168" s="18">
        <v>282956.98</v>
      </c>
      <c r="K1168" s="18">
        <v>246585.60000000001</v>
      </c>
      <c r="L1168" s="18">
        <v>36371.380000000005</v>
      </c>
      <c r="M1168" s="18"/>
      <c r="N1168" s="18">
        <v>30823.200000000001</v>
      </c>
      <c r="O1168" s="18"/>
      <c r="P1168" s="18"/>
      <c r="Q1168" s="18"/>
      <c r="R1168" s="18"/>
      <c r="S1168" s="18"/>
      <c r="T1168" s="18"/>
      <c r="U1168" s="18"/>
      <c r="V1168" s="18"/>
      <c r="W1168" s="18"/>
      <c r="X1168" s="18"/>
      <c r="Y1168" s="18"/>
      <c r="Z1168" s="18">
        <v>5548.18</v>
      </c>
      <c r="AA1168" s="18"/>
      <c r="AB1168" s="14">
        <f t="shared" si="601"/>
        <v>0</v>
      </c>
      <c r="AC1168" s="14">
        <f t="shared" si="602"/>
        <v>0.125</v>
      </c>
      <c r="AD1168" s="14">
        <f t="shared" si="603"/>
        <v>0</v>
      </c>
      <c r="AE1168" s="14">
        <f t="shared" si="604"/>
        <v>0</v>
      </c>
      <c r="AF1168" s="14">
        <f t="shared" si="605"/>
        <v>0</v>
      </c>
      <c r="AG1168" s="14">
        <f t="shared" si="606"/>
        <v>0</v>
      </c>
      <c r="AH1168" s="14">
        <f t="shared" si="607"/>
        <v>0</v>
      </c>
      <c r="AI1168" s="14">
        <f t="shared" si="608"/>
        <v>0</v>
      </c>
      <c r="AJ1168" s="14">
        <f t="shared" si="609"/>
        <v>0</v>
      </c>
      <c r="AK1168" s="14">
        <f t="shared" si="610"/>
        <v>0</v>
      </c>
      <c r="AL1168" s="14">
        <f t="shared" si="611"/>
        <v>0</v>
      </c>
      <c r="AM1168" s="14">
        <f t="shared" si="612"/>
        <v>0</v>
      </c>
      <c r="AN1168" s="14">
        <f t="shared" si="613"/>
        <v>0</v>
      </c>
      <c r="AO1168" s="14">
        <f t="shared" si="614"/>
        <v>0.02</v>
      </c>
      <c r="AP1168" s="14">
        <f t="shared" si="615"/>
        <v>0</v>
      </c>
      <c r="AQ1168" s="43">
        <f t="shared" si="619"/>
        <v>0.14499999999999999</v>
      </c>
      <c r="AR1168" s="27">
        <f t="shared" si="620"/>
        <v>30823.200000000001</v>
      </c>
      <c r="AS1168" s="27">
        <f t="shared" si="621"/>
        <v>0</v>
      </c>
      <c r="AT1168" s="44">
        <f t="shared" si="622"/>
        <v>5548.1759999999995</v>
      </c>
      <c r="AU1168" s="30"/>
      <c r="AV1168" s="30"/>
      <c r="AW1168" s="30">
        <f t="shared" si="623"/>
        <v>29590.272000000001</v>
      </c>
      <c r="AX1168" s="36">
        <f t="shared" si="616"/>
        <v>-30823.200000000001</v>
      </c>
      <c r="AY1168" s="36">
        <f t="shared" si="617"/>
        <v>0</v>
      </c>
      <c r="AZ1168" s="36">
        <f t="shared" si="618"/>
        <v>24042.096000000001</v>
      </c>
    </row>
    <row r="1169" spans="1:52" x14ac:dyDescent="0.25">
      <c r="A1169" s="12" t="s">
        <v>837</v>
      </c>
      <c r="B1169" s="12" t="s">
        <v>598</v>
      </c>
      <c r="C1169" s="12"/>
      <c r="D1169" s="2" t="s">
        <v>1216</v>
      </c>
      <c r="E1169" s="2" t="s">
        <v>1217</v>
      </c>
      <c r="F1169" s="2" t="s">
        <v>16</v>
      </c>
      <c r="G1169" s="2" t="s">
        <v>20</v>
      </c>
      <c r="H1169" s="2" t="s">
        <v>13</v>
      </c>
      <c r="I1169" s="18">
        <v>300000</v>
      </c>
      <c r="J1169" s="18">
        <v>99832.78</v>
      </c>
      <c r="K1169" s="18">
        <v>87000.25</v>
      </c>
      <c r="L1169" s="18">
        <v>12832.529999999999</v>
      </c>
      <c r="M1169" s="18"/>
      <c r="N1169" s="18">
        <v>10875.029999999999</v>
      </c>
      <c r="O1169" s="18"/>
      <c r="P1169" s="18"/>
      <c r="Q1169" s="18"/>
      <c r="R1169" s="18"/>
      <c r="S1169" s="18"/>
      <c r="T1169" s="18"/>
      <c r="U1169" s="18"/>
      <c r="V1169" s="18"/>
      <c r="W1169" s="18"/>
      <c r="X1169" s="18"/>
      <c r="Y1169" s="18"/>
      <c r="Z1169" s="18">
        <v>1957.5</v>
      </c>
      <c r="AA1169" s="18"/>
      <c r="AB1169" s="14">
        <f t="shared" si="601"/>
        <v>0</v>
      </c>
      <c r="AC1169" s="14">
        <f t="shared" si="602"/>
        <v>0.125</v>
      </c>
      <c r="AD1169" s="14">
        <f t="shared" si="603"/>
        <v>0</v>
      </c>
      <c r="AE1169" s="14">
        <f t="shared" si="604"/>
        <v>0</v>
      </c>
      <c r="AF1169" s="14">
        <f t="shared" si="605"/>
        <v>0</v>
      </c>
      <c r="AG1169" s="14">
        <f t="shared" si="606"/>
        <v>0</v>
      </c>
      <c r="AH1169" s="14">
        <f t="shared" si="607"/>
        <v>0</v>
      </c>
      <c r="AI1169" s="14">
        <f t="shared" si="608"/>
        <v>0</v>
      </c>
      <c r="AJ1169" s="14">
        <f t="shared" si="609"/>
        <v>0</v>
      </c>
      <c r="AK1169" s="14">
        <f t="shared" si="610"/>
        <v>0</v>
      </c>
      <c r="AL1169" s="14">
        <f t="shared" si="611"/>
        <v>0</v>
      </c>
      <c r="AM1169" s="14">
        <f t="shared" si="612"/>
        <v>0</v>
      </c>
      <c r="AN1169" s="14">
        <f t="shared" si="613"/>
        <v>0</v>
      </c>
      <c r="AO1169" s="14">
        <f t="shared" si="614"/>
        <v>0.02</v>
      </c>
      <c r="AP1169" s="14">
        <f t="shared" si="615"/>
        <v>0</v>
      </c>
      <c r="AQ1169" s="43">
        <f t="shared" si="619"/>
        <v>0.14499999999999999</v>
      </c>
      <c r="AR1169" s="27">
        <f t="shared" si="620"/>
        <v>10875.03125</v>
      </c>
      <c r="AS1169" s="27">
        <f t="shared" si="621"/>
        <v>0</v>
      </c>
      <c r="AT1169" s="44">
        <f t="shared" si="622"/>
        <v>1957.505625</v>
      </c>
      <c r="AU1169" s="30"/>
      <c r="AV1169" s="30"/>
      <c r="AW1169" s="30">
        <f t="shared" si="623"/>
        <v>10440.029999999999</v>
      </c>
      <c r="AX1169" s="36">
        <f t="shared" si="616"/>
        <v>-10875.03125</v>
      </c>
      <c r="AY1169" s="36">
        <f t="shared" si="617"/>
        <v>0</v>
      </c>
      <c r="AZ1169" s="36">
        <f t="shared" si="618"/>
        <v>8482.5243749999991</v>
      </c>
    </row>
    <row r="1170" spans="1:52" x14ac:dyDescent="0.25">
      <c r="A1170" s="12" t="s">
        <v>837</v>
      </c>
      <c r="B1170" s="12" t="s">
        <v>598</v>
      </c>
      <c r="C1170" s="12"/>
      <c r="D1170" s="2" t="s">
        <v>1218</v>
      </c>
      <c r="E1170" s="2" t="s">
        <v>1217</v>
      </c>
      <c r="F1170" s="2" t="s">
        <v>16</v>
      </c>
      <c r="G1170" s="2" t="s">
        <v>20</v>
      </c>
      <c r="H1170" s="2" t="s">
        <v>13</v>
      </c>
      <c r="I1170" s="18">
        <v>300000</v>
      </c>
      <c r="J1170" s="18">
        <v>92947.199999999997</v>
      </c>
      <c r="K1170" s="18">
        <v>80999.739999999991</v>
      </c>
      <c r="L1170" s="18">
        <v>11947.46</v>
      </c>
      <c r="M1170" s="18"/>
      <c r="N1170" s="18">
        <v>10124.970000000001</v>
      </c>
      <c r="O1170" s="18"/>
      <c r="P1170" s="18"/>
      <c r="Q1170" s="18"/>
      <c r="R1170" s="18"/>
      <c r="S1170" s="18"/>
      <c r="T1170" s="18"/>
      <c r="U1170" s="18"/>
      <c r="V1170" s="18"/>
      <c r="W1170" s="18"/>
      <c r="X1170" s="18"/>
      <c r="Y1170" s="18"/>
      <c r="Z1170" s="18">
        <v>1822.49</v>
      </c>
      <c r="AA1170" s="18"/>
      <c r="AB1170" s="14">
        <f t="shared" si="601"/>
        <v>0</v>
      </c>
      <c r="AC1170" s="14">
        <f t="shared" si="602"/>
        <v>0.125</v>
      </c>
      <c r="AD1170" s="14">
        <f t="shared" si="603"/>
        <v>0</v>
      </c>
      <c r="AE1170" s="14">
        <f t="shared" si="604"/>
        <v>0</v>
      </c>
      <c r="AF1170" s="14">
        <f t="shared" si="605"/>
        <v>0</v>
      </c>
      <c r="AG1170" s="14">
        <f t="shared" si="606"/>
        <v>0</v>
      </c>
      <c r="AH1170" s="14">
        <f t="shared" si="607"/>
        <v>0</v>
      </c>
      <c r="AI1170" s="14">
        <f t="shared" si="608"/>
        <v>0</v>
      </c>
      <c r="AJ1170" s="14">
        <f t="shared" si="609"/>
        <v>0</v>
      </c>
      <c r="AK1170" s="14">
        <f t="shared" si="610"/>
        <v>0</v>
      </c>
      <c r="AL1170" s="14">
        <f t="shared" si="611"/>
        <v>0</v>
      </c>
      <c r="AM1170" s="14">
        <f t="shared" si="612"/>
        <v>0</v>
      </c>
      <c r="AN1170" s="14">
        <f t="shared" si="613"/>
        <v>0</v>
      </c>
      <c r="AO1170" s="14">
        <f t="shared" si="614"/>
        <v>0.02</v>
      </c>
      <c r="AP1170" s="14">
        <f t="shared" si="615"/>
        <v>0</v>
      </c>
      <c r="AQ1170" s="43">
        <f t="shared" si="619"/>
        <v>0.14499999999999999</v>
      </c>
      <c r="AR1170" s="27">
        <f t="shared" si="620"/>
        <v>10124.967499999999</v>
      </c>
      <c r="AS1170" s="27">
        <f t="shared" si="621"/>
        <v>0</v>
      </c>
      <c r="AT1170" s="44">
        <f t="shared" si="622"/>
        <v>1822.4941499999998</v>
      </c>
      <c r="AU1170" s="30"/>
      <c r="AV1170" s="30"/>
      <c r="AW1170" s="30">
        <f t="shared" si="623"/>
        <v>9719.9687999999987</v>
      </c>
      <c r="AX1170" s="36">
        <f t="shared" si="616"/>
        <v>-10124.967499999999</v>
      </c>
      <c r="AY1170" s="36">
        <f t="shared" si="617"/>
        <v>0</v>
      </c>
      <c r="AZ1170" s="36">
        <f t="shared" si="618"/>
        <v>7897.4746499999992</v>
      </c>
    </row>
    <row r="1171" spans="1:52" x14ac:dyDescent="0.25">
      <c r="A1171" s="12" t="s">
        <v>837</v>
      </c>
      <c r="B1171" s="12" t="s">
        <v>598</v>
      </c>
      <c r="C1171" s="12"/>
      <c r="D1171" s="2" t="s">
        <v>1219</v>
      </c>
      <c r="E1171" s="2" t="s">
        <v>1217</v>
      </c>
      <c r="F1171" s="2" t="s">
        <v>16</v>
      </c>
      <c r="G1171" s="2" t="s">
        <v>20</v>
      </c>
      <c r="H1171" s="2" t="s">
        <v>13</v>
      </c>
      <c r="I1171" s="18">
        <v>70000</v>
      </c>
      <c r="J1171" s="18">
        <v>28114.590000000004</v>
      </c>
      <c r="K1171" s="18">
        <v>24500.730000000003</v>
      </c>
      <c r="L1171" s="18">
        <v>3613.8599999999997</v>
      </c>
      <c r="M1171" s="18"/>
      <c r="N1171" s="18">
        <v>3062.59</v>
      </c>
      <c r="O1171" s="18"/>
      <c r="P1171" s="18"/>
      <c r="Q1171" s="18"/>
      <c r="R1171" s="18"/>
      <c r="S1171" s="18"/>
      <c r="T1171" s="18"/>
      <c r="U1171" s="18"/>
      <c r="V1171" s="18"/>
      <c r="W1171" s="18"/>
      <c r="X1171" s="18"/>
      <c r="Y1171" s="18"/>
      <c r="Z1171" s="18">
        <v>551.27</v>
      </c>
      <c r="AA1171" s="18"/>
      <c r="AB1171" s="14">
        <f t="shared" si="601"/>
        <v>0</v>
      </c>
      <c r="AC1171" s="14">
        <f t="shared" si="602"/>
        <v>0.125</v>
      </c>
      <c r="AD1171" s="14">
        <f t="shared" si="603"/>
        <v>0</v>
      </c>
      <c r="AE1171" s="14">
        <f t="shared" si="604"/>
        <v>0</v>
      </c>
      <c r="AF1171" s="14">
        <f t="shared" si="605"/>
        <v>0</v>
      </c>
      <c r="AG1171" s="14">
        <f t="shared" si="606"/>
        <v>0</v>
      </c>
      <c r="AH1171" s="14">
        <f t="shared" si="607"/>
        <v>0</v>
      </c>
      <c r="AI1171" s="14">
        <f t="shared" si="608"/>
        <v>0</v>
      </c>
      <c r="AJ1171" s="14">
        <f t="shared" si="609"/>
        <v>0</v>
      </c>
      <c r="AK1171" s="14">
        <f t="shared" si="610"/>
        <v>0</v>
      </c>
      <c r="AL1171" s="14">
        <f t="shared" si="611"/>
        <v>0</v>
      </c>
      <c r="AM1171" s="14">
        <f t="shared" si="612"/>
        <v>0</v>
      </c>
      <c r="AN1171" s="14">
        <f t="shared" si="613"/>
        <v>0</v>
      </c>
      <c r="AO1171" s="14">
        <f t="shared" si="614"/>
        <v>0.02</v>
      </c>
      <c r="AP1171" s="14">
        <f t="shared" si="615"/>
        <v>0</v>
      </c>
      <c r="AQ1171" s="43">
        <f t="shared" si="619"/>
        <v>0.14499999999999999</v>
      </c>
      <c r="AR1171" s="27">
        <f t="shared" si="620"/>
        <v>3062.5912500000004</v>
      </c>
      <c r="AS1171" s="27">
        <f t="shared" si="621"/>
        <v>0</v>
      </c>
      <c r="AT1171" s="44">
        <f t="shared" si="622"/>
        <v>551.26642500000014</v>
      </c>
      <c r="AU1171" s="30"/>
      <c r="AV1171" s="30"/>
      <c r="AW1171" s="30">
        <f t="shared" si="623"/>
        <v>2940.0876000000003</v>
      </c>
      <c r="AX1171" s="36">
        <f t="shared" si="616"/>
        <v>-3062.5912500000004</v>
      </c>
      <c r="AY1171" s="36">
        <f t="shared" si="617"/>
        <v>0</v>
      </c>
      <c r="AZ1171" s="36">
        <f t="shared" si="618"/>
        <v>2388.821175</v>
      </c>
    </row>
    <row r="1172" spans="1:52" x14ac:dyDescent="0.25">
      <c r="A1172" s="12" t="s">
        <v>837</v>
      </c>
      <c r="B1172" s="12" t="s">
        <v>598</v>
      </c>
      <c r="C1172" s="12"/>
      <c r="D1172" s="2" t="s">
        <v>1220</v>
      </c>
      <c r="E1172" s="2" t="s">
        <v>424</v>
      </c>
      <c r="F1172" s="2" t="s">
        <v>16</v>
      </c>
      <c r="G1172" s="2" t="s">
        <v>17</v>
      </c>
      <c r="H1172" s="2" t="s">
        <v>13</v>
      </c>
      <c r="I1172" s="18">
        <v>3483.1999999999994</v>
      </c>
      <c r="J1172" s="18">
        <v>1928274.6873084798</v>
      </c>
      <c r="K1172" s="18">
        <v>1681100.36</v>
      </c>
      <c r="L1172" s="18">
        <v>247174.32730847999</v>
      </c>
      <c r="M1172" s="18"/>
      <c r="N1172" s="18">
        <v>207378.4908</v>
      </c>
      <c r="O1172" s="18"/>
      <c r="P1172" s="18"/>
      <c r="Q1172" s="18">
        <v>1324.3556160000001</v>
      </c>
      <c r="R1172" s="18">
        <v>662.17780800000003</v>
      </c>
      <c r="S1172" s="18"/>
      <c r="T1172" s="18"/>
      <c r="U1172" s="18"/>
      <c r="V1172" s="18"/>
      <c r="W1172" s="18"/>
      <c r="X1172" s="18"/>
      <c r="Y1172" s="18"/>
      <c r="Z1172" s="18">
        <v>37809.303084480001</v>
      </c>
      <c r="AA1172" s="18"/>
      <c r="AB1172" s="14">
        <f t="shared" si="601"/>
        <v>0</v>
      </c>
      <c r="AC1172" s="14">
        <f t="shared" si="602"/>
        <v>0.125</v>
      </c>
      <c r="AD1172" s="14">
        <f t="shared" si="603"/>
        <v>0</v>
      </c>
      <c r="AE1172" s="14">
        <f t="shared" si="604"/>
        <v>0</v>
      </c>
      <c r="AF1172" s="14">
        <f t="shared" si="605"/>
        <v>2E-3</v>
      </c>
      <c r="AG1172" s="14">
        <f t="shared" si="606"/>
        <v>1E-3</v>
      </c>
      <c r="AH1172" s="14">
        <f t="shared" si="607"/>
        <v>0</v>
      </c>
      <c r="AI1172" s="14">
        <f t="shared" si="608"/>
        <v>0</v>
      </c>
      <c r="AJ1172" s="14">
        <f t="shared" si="609"/>
        <v>0</v>
      </c>
      <c r="AK1172" s="14">
        <f t="shared" si="610"/>
        <v>0</v>
      </c>
      <c r="AL1172" s="14">
        <f t="shared" si="611"/>
        <v>0</v>
      </c>
      <c r="AM1172" s="14">
        <f t="shared" si="612"/>
        <v>0</v>
      </c>
      <c r="AN1172" s="14">
        <f t="shared" si="613"/>
        <v>0</v>
      </c>
      <c r="AO1172" s="14">
        <f t="shared" si="614"/>
        <v>0.02</v>
      </c>
      <c r="AP1172" s="14">
        <f t="shared" si="615"/>
        <v>0</v>
      </c>
      <c r="AQ1172" s="43">
        <f t="shared" si="619"/>
        <v>0.14799999999999999</v>
      </c>
      <c r="AR1172" s="27">
        <f t="shared" si="620"/>
        <v>215180.84608000002</v>
      </c>
      <c r="AS1172" s="27">
        <f t="shared" si="621"/>
        <v>0</v>
      </c>
      <c r="AT1172" s="44">
        <f t="shared" si="622"/>
        <v>37925.624121600005</v>
      </c>
      <c r="AU1172" s="30"/>
      <c r="AV1172" s="30"/>
      <c r="AW1172" s="30">
        <f t="shared" si="623"/>
        <v>201732.04320000001</v>
      </c>
      <c r="AX1172" s="36">
        <f t="shared" si="616"/>
        <v>-215180.84608000002</v>
      </c>
      <c r="AY1172" s="36">
        <f t="shared" si="617"/>
        <v>0</v>
      </c>
      <c r="AZ1172" s="36">
        <f t="shared" si="618"/>
        <v>163806.41907840001</v>
      </c>
    </row>
    <row r="1173" spans="1:52" x14ac:dyDescent="0.25">
      <c r="A1173" s="12" t="s">
        <v>837</v>
      </c>
      <c r="B1173" s="12" t="s">
        <v>598</v>
      </c>
      <c r="C1173" s="12"/>
      <c r="D1173" s="2" t="s">
        <v>1221</v>
      </c>
      <c r="E1173" s="2" t="s">
        <v>1222</v>
      </c>
      <c r="F1173" s="2" t="s">
        <v>16</v>
      </c>
      <c r="G1173" s="2" t="s">
        <v>17</v>
      </c>
      <c r="H1173" s="2" t="s">
        <v>13</v>
      </c>
      <c r="I1173" s="18">
        <v>22.5</v>
      </c>
      <c r="J1173" s="18">
        <v>3213</v>
      </c>
      <c r="K1173" s="18">
        <v>3150</v>
      </c>
      <c r="L1173" s="18">
        <v>63</v>
      </c>
      <c r="M1173" s="18"/>
      <c r="N1173" s="18"/>
      <c r="O1173" s="18"/>
      <c r="P1173" s="18"/>
      <c r="Q1173" s="18"/>
      <c r="R1173" s="18"/>
      <c r="S1173" s="18"/>
      <c r="T1173" s="18"/>
      <c r="U1173" s="18"/>
      <c r="V1173" s="18"/>
      <c r="W1173" s="18"/>
      <c r="X1173" s="18"/>
      <c r="Y1173" s="18"/>
      <c r="Z1173" s="18">
        <v>63</v>
      </c>
      <c r="AA1173" s="18"/>
      <c r="AB1173" s="14">
        <f t="shared" si="601"/>
        <v>0</v>
      </c>
      <c r="AC1173" s="14">
        <f t="shared" si="602"/>
        <v>0</v>
      </c>
      <c r="AD1173" s="14">
        <f t="shared" si="603"/>
        <v>0</v>
      </c>
      <c r="AE1173" s="14">
        <f t="shared" si="604"/>
        <v>0</v>
      </c>
      <c r="AF1173" s="14">
        <f t="shared" si="605"/>
        <v>0</v>
      </c>
      <c r="AG1173" s="14">
        <f t="shared" si="606"/>
        <v>0</v>
      </c>
      <c r="AH1173" s="14">
        <f t="shared" si="607"/>
        <v>0</v>
      </c>
      <c r="AI1173" s="14">
        <f t="shared" si="608"/>
        <v>0</v>
      </c>
      <c r="AJ1173" s="14">
        <f t="shared" si="609"/>
        <v>0</v>
      </c>
      <c r="AK1173" s="14">
        <f t="shared" si="610"/>
        <v>0</v>
      </c>
      <c r="AL1173" s="14">
        <f t="shared" si="611"/>
        <v>0</v>
      </c>
      <c r="AM1173" s="14">
        <f t="shared" si="612"/>
        <v>0</v>
      </c>
      <c r="AN1173" s="14">
        <f t="shared" si="613"/>
        <v>0</v>
      </c>
      <c r="AO1173" s="14">
        <f t="shared" si="614"/>
        <v>0.02</v>
      </c>
      <c r="AP1173" s="14">
        <f t="shared" si="615"/>
        <v>0</v>
      </c>
      <c r="AQ1173" s="43">
        <f t="shared" si="619"/>
        <v>0.02</v>
      </c>
      <c r="AR1173" s="27">
        <f t="shared" si="620"/>
        <v>0</v>
      </c>
      <c r="AS1173" s="27">
        <f t="shared" si="621"/>
        <v>0</v>
      </c>
      <c r="AT1173" s="44">
        <f t="shared" si="622"/>
        <v>63</v>
      </c>
      <c r="AU1173" s="30"/>
      <c r="AV1173" s="30"/>
      <c r="AW1173" s="30">
        <f t="shared" si="623"/>
        <v>378</v>
      </c>
      <c r="AX1173" s="36">
        <f t="shared" si="616"/>
        <v>0</v>
      </c>
      <c r="AY1173" s="36">
        <f t="shared" si="617"/>
        <v>0</v>
      </c>
      <c r="AZ1173" s="36">
        <f t="shared" si="618"/>
        <v>315</v>
      </c>
    </row>
    <row r="1174" spans="1:52" x14ac:dyDescent="0.25">
      <c r="A1174" s="12" t="s">
        <v>837</v>
      </c>
      <c r="B1174" s="12" t="s">
        <v>598</v>
      </c>
      <c r="C1174" s="12"/>
      <c r="D1174" s="2" t="s">
        <v>1223</v>
      </c>
      <c r="E1174" s="2" t="s">
        <v>735</v>
      </c>
      <c r="F1174" s="2" t="s">
        <v>16</v>
      </c>
      <c r="G1174" s="2" t="s">
        <v>17</v>
      </c>
      <c r="H1174" s="2" t="s">
        <v>13</v>
      </c>
      <c r="I1174" s="18">
        <v>120</v>
      </c>
      <c r="J1174" s="18">
        <v>113220</v>
      </c>
      <c r="K1174" s="18">
        <v>111000</v>
      </c>
      <c r="L1174" s="18">
        <v>2220</v>
      </c>
      <c r="M1174" s="18"/>
      <c r="N1174" s="18"/>
      <c r="O1174" s="18"/>
      <c r="P1174" s="18"/>
      <c r="Q1174" s="18"/>
      <c r="R1174" s="18"/>
      <c r="S1174" s="18"/>
      <c r="T1174" s="18"/>
      <c r="U1174" s="18"/>
      <c r="V1174" s="18"/>
      <c r="W1174" s="18"/>
      <c r="X1174" s="18"/>
      <c r="Y1174" s="18"/>
      <c r="Z1174" s="18">
        <v>2220</v>
      </c>
      <c r="AA1174" s="18"/>
      <c r="AB1174" s="14">
        <f t="shared" si="601"/>
        <v>0</v>
      </c>
      <c r="AC1174" s="14">
        <f t="shared" si="602"/>
        <v>0</v>
      </c>
      <c r="AD1174" s="14">
        <f t="shared" si="603"/>
        <v>0</v>
      </c>
      <c r="AE1174" s="14">
        <f t="shared" si="604"/>
        <v>0</v>
      </c>
      <c r="AF1174" s="14">
        <f t="shared" si="605"/>
        <v>0</v>
      </c>
      <c r="AG1174" s="14">
        <f t="shared" si="606"/>
        <v>0</v>
      </c>
      <c r="AH1174" s="14">
        <f t="shared" si="607"/>
        <v>0</v>
      </c>
      <c r="AI1174" s="14">
        <f t="shared" si="608"/>
        <v>0</v>
      </c>
      <c r="AJ1174" s="14">
        <f t="shared" si="609"/>
        <v>0</v>
      </c>
      <c r="AK1174" s="14">
        <f t="shared" si="610"/>
        <v>0</v>
      </c>
      <c r="AL1174" s="14">
        <f t="shared" si="611"/>
        <v>0</v>
      </c>
      <c r="AM1174" s="14">
        <f t="shared" si="612"/>
        <v>0</v>
      </c>
      <c r="AN1174" s="14">
        <f t="shared" si="613"/>
        <v>0</v>
      </c>
      <c r="AO1174" s="14">
        <f t="shared" si="614"/>
        <v>0.02</v>
      </c>
      <c r="AP1174" s="14">
        <f t="shared" si="615"/>
        <v>0</v>
      </c>
      <c r="AQ1174" s="43">
        <f t="shared" si="619"/>
        <v>0.02</v>
      </c>
      <c r="AR1174" s="27">
        <f t="shared" si="620"/>
        <v>0</v>
      </c>
      <c r="AS1174" s="27">
        <f t="shared" si="621"/>
        <v>0</v>
      </c>
      <c r="AT1174" s="44">
        <f t="shared" si="622"/>
        <v>2220</v>
      </c>
      <c r="AU1174" s="30"/>
      <c r="AV1174" s="30"/>
      <c r="AW1174" s="30">
        <f t="shared" si="623"/>
        <v>13320</v>
      </c>
      <c r="AX1174" s="36">
        <f t="shared" si="616"/>
        <v>0</v>
      </c>
      <c r="AY1174" s="36">
        <f t="shared" si="617"/>
        <v>0</v>
      </c>
      <c r="AZ1174" s="36">
        <f t="shared" si="618"/>
        <v>11100</v>
      </c>
    </row>
    <row r="1175" spans="1:52" x14ac:dyDescent="0.25">
      <c r="A1175" s="12" t="s">
        <v>837</v>
      </c>
      <c r="B1175" s="12" t="s">
        <v>598</v>
      </c>
      <c r="C1175" s="12"/>
      <c r="D1175" s="2" t="s">
        <v>1224</v>
      </c>
      <c r="E1175" s="2" t="s">
        <v>735</v>
      </c>
      <c r="F1175" s="2" t="s">
        <v>16</v>
      </c>
      <c r="G1175" s="2" t="s">
        <v>17</v>
      </c>
      <c r="H1175" s="2" t="s">
        <v>13</v>
      </c>
      <c r="I1175" s="18">
        <v>120</v>
      </c>
      <c r="J1175" s="18">
        <v>64260</v>
      </c>
      <c r="K1175" s="18">
        <v>63000</v>
      </c>
      <c r="L1175" s="18">
        <v>1260</v>
      </c>
      <c r="M1175" s="18"/>
      <c r="N1175" s="18"/>
      <c r="O1175" s="18"/>
      <c r="P1175" s="18"/>
      <c r="Q1175" s="18"/>
      <c r="R1175" s="18"/>
      <c r="S1175" s="18"/>
      <c r="T1175" s="18"/>
      <c r="U1175" s="18"/>
      <c r="V1175" s="18"/>
      <c r="W1175" s="18"/>
      <c r="X1175" s="18"/>
      <c r="Y1175" s="18"/>
      <c r="Z1175" s="18">
        <v>1260</v>
      </c>
      <c r="AA1175" s="18"/>
      <c r="AB1175" s="14">
        <f t="shared" si="601"/>
        <v>0</v>
      </c>
      <c r="AC1175" s="14">
        <f t="shared" si="602"/>
        <v>0</v>
      </c>
      <c r="AD1175" s="14">
        <f t="shared" si="603"/>
        <v>0</v>
      </c>
      <c r="AE1175" s="14">
        <f t="shared" si="604"/>
        <v>0</v>
      </c>
      <c r="AF1175" s="14">
        <f t="shared" si="605"/>
        <v>0</v>
      </c>
      <c r="AG1175" s="14">
        <f t="shared" si="606"/>
        <v>0</v>
      </c>
      <c r="AH1175" s="14">
        <f t="shared" si="607"/>
        <v>0</v>
      </c>
      <c r="AI1175" s="14">
        <f t="shared" si="608"/>
        <v>0</v>
      </c>
      <c r="AJ1175" s="14">
        <f t="shared" si="609"/>
        <v>0</v>
      </c>
      <c r="AK1175" s="14">
        <f t="shared" si="610"/>
        <v>0</v>
      </c>
      <c r="AL1175" s="14">
        <f t="shared" si="611"/>
        <v>0</v>
      </c>
      <c r="AM1175" s="14">
        <f t="shared" si="612"/>
        <v>0</v>
      </c>
      <c r="AN1175" s="14">
        <f t="shared" si="613"/>
        <v>0</v>
      </c>
      <c r="AO1175" s="14">
        <f t="shared" si="614"/>
        <v>0.02</v>
      </c>
      <c r="AP1175" s="14">
        <f t="shared" si="615"/>
        <v>0</v>
      </c>
      <c r="AQ1175" s="43">
        <f t="shared" si="619"/>
        <v>0.02</v>
      </c>
      <c r="AR1175" s="27">
        <f t="shared" si="620"/>
        <v>0</v>
      </c>
      <c r="AS1175" s="27">
        <f t="shared" si="621"/>
        <v>0</v>
      </c>
      <c r="AT1175" s="44">
        <f t="shared" si="622"/>
        <v>1260</v>
      </c>
      <c r="AU1175" s="30"/>
      <c r="AV1175" s="30"/>
      <c r="AW1175" s="30">
        <f t="shared" si="623"/>
        <v>7560</v>
      </c>
      <c r="AX1175" s="36">
        <f t="shared" si="616"/>
        <v>0</v>
      </c>
      <c r="AY1175" s="36">
        <f t="shared" si="617"/>
        <v>0</v>
      </c>
      <c r="AZ1175" s="36">
        <f t="shared" si="618"/>
        <v>6300</v>
      </c>
    </row>
    <row r="1176" spans="1:52" x14ac:dyDescent="0.25">
      <c r="A1176" s="12" t="s">
        <v>837</v>
      </c>
      <c r="B1176" s="12" t="s">
        <v>598</v>
      </c>
      <c r="C1176" s="12"/>
      <c r="D1176" s="2" t="s">
        <v>1009</v>
      </c>
      <c r="E1176" s="2" t="s">
        <v>593</v>
      </c>
      <c r="F1176" s="2" t="s">
        <v>16</v>
      </c>
      <c r="G1176" s="2" t="s">
        <v>17</v>
      </c>
      <c r="H1176" s="2" t="s">
        <v>13</v>
      </c>
      <c r="I1176" s="18">
        <v>127</v>
      </c>
      <c r="J1176" s="18">
        <v>209063.08</v>
      </c>
      <c r="K1176" s="18">
        <v>182190.03999999998</v>
      </c>
      <c r="L1176" s="18">
        <v>26873.040000000001</v>
      </c>
      <c r="M1176" s="18"/>
      <c r="N1176" s="18">
        <v>22773.760000000002</v>
      </c>
      <c r="O1176" s="18"/>
      <c r="P1176" s="18"/>
      <c r="Q1176" s="18"/>
      <c r="R1176" s="18"/>
      <c r="S1176" s="18"/>
      <c r="T1176" s="18"/>
      <c r="U1176" s="18"/>
      <c r="V1176" s="18"/>
      <c r="W1176" s="18"/>
      <c r="X1176" s="18"/>
      <c r="Y1176" s="18"/>
      <c r="Z1176" s="18">
        <v>4099.2800000000007</v>
      </c>
      <c r="AA1176" s="18"/>
      <c r="AB1176" s="14">
        <f t="shared" si="601"/>
        <v>0</v>
      </c>
      <c r="AC1176" s="14">
        <f t="shared" si="602"/>
        <v>0.125</v>
      </c>
      <c r="AD1176" s="14">
        <f t="shared" si="603"/>
        <v>0</v>
      </c>
      <c r="AE1176" s="14">
        <f t="shared" si="604"/>
        <v>0</v>
      </c>
      <c r="AF1176" s="14">
        <f t="shared" si="605"/>
        <v>0</v>
      </c>
      <c r="AG1176" s="14">
        <f t="shared" si="606"/>
        <v>0</v>
      </c>
      <c r="AH1176" s="14">
        <f t="shared" si="607"/>
        <v>0</v>
      </c>
      <c r="AI1176" s="14">
        <f t="shared" si="608"/>
        <v>0</v>
      </c>
      <c r="AJ1176" s="14">
        <f t="shared" si="609"/>
        <v>0</v>
      </c>
      <c r="AK1176" s="14">
        <f t="shared" si="610"/>
        <v>0</v>
      </c>
      <c r="AL1176" s="14">
        <f t="shared" si="611"/>
        <v>0</v>
      </c>
      <c r="AM1176" s="14">
        <f t="shared" si="612"/>
        <v>0</v>
      </c>
      <c r="AN1176" s="14">
        <f t="shared" si="613"/>
        <v>0</v>
      </c>
      <c r="AO1176" s="14">
        <f t="shared" si="614"/>
        <v>0.02</v>
      </c>
      <c r="AP1176" s="14">
        <f t="shared" si="615"/>
        <v>0</v>
      </c>
      <c r="AQ1176" s="43">
        <f t="shared" si="619"/>
        <v>0.14499999999999999</v>
      </c>
      <c r="AR1176" s="27">
        <f t="shared" si="620"/>
        <v>22773.754999999997</v>
      </c>
      <c r="AS1176" s="27">
        <f t="shared" si="621"/>
        <v>0</v>
      </c>
      <c r="AT1176" s="44">
        <f t="shared" si="622"/>
        <v>4099.2758999999996</v>
      </c>
      <c r="AU1176" s="30"/>
      <c r="AV1176" s="30"/>
      <c r="AW1176" s="30">
        <f t="shared" si="623"/>
        <v>21862.804799999998</v>
      </c>
      <c r="AX1176" s="36">
        <f t="shared" si="616"/>
        <v>-22773.754999999997</v>
      </c>
      <c r="AY1176" s="36">
        <f t="shared" si="617"/>
        <v>0</v>
      </c>
      <c r="AZ1176" s="36">
        <f t="shared" si="618"/>
        <v>17763.528899999998</v>
      </c>
    </row>
    <row r="1177" spans="1:52" x14ac:dyDescent="0.25">
      <c r="A1177" s="12" t="s">
        <v>837</v>
      </c>
      <c r="B1177" s="12" t="s">
        <v>598</v>
      </c>
      <c r="C1177" s="12"/>
      <c r="D1177" s="2" t="s">
        <v>1009</v>
      </c>
      <c r="E1177" s="2" t="s">
        <v>595</v>
      </c>
      <c r="F1177" s="2" t="s">
        <v>16</v>
      </c>
      <c r="G1177" s="2" t="s">
        <v>17</v>
      </c>
      <c r="H1177" s="2" t="s">
        <v>13</v>
      </c>
      <c r="I1177" s="18">
        <v>349</v>
      </c>
      <c r="J1177" s="18">
        <v>570513.12000000011</v>
      </c>
      <c r="K1177" s="18">
        <v>502789.31000000006</v>
      </c>
      <c r="L1177" s="18">
        <v>67723.81</v>
      </c>
      <c r="M1177" s="18"/>
      <c r="N1177" s="18">
        <v>56537.270000000004</v>
      </c>
      <c r="O1177" s="18"/>
      <c r="P1177" s="18"/>
      <c r="Q1177" s="18"/>
      <c r="R1177" s="18"/>
      <c r="S1177" s="18"/>
      <c r="T1177" s="18"/>
      <c r="U1177" s="18"/>
      <c r="V1177" s="18"/>
      <c r="W1177" s="18"/>
      <c r="X1177" s="18"/>
      <c r="Y1177" s="18"/>
      <c r="Z1177" s="18">
        <v>11186.54</v>
      </c>
      <c r="AA1177" s="18"/>
      <c r="AB1177" s="14">
        <f t="shared" si="601"/>
        <v>0</v>
      </c>
      <c r="AC1177" s="14">
        <f t="shared" si="602"/>
        <v>0.125</v>
      </c>
      <c r="AD1177" s="14">
        <f t="shared" si="603"/>
        <v>0</v>
      </c>
      <c r="AE1177" s="14">
        <f t="shared" si="604"/>
        <v>0</v>
      </c>
      <c r="AF1177" s="14">
        <f t="shared" si="605"/>
        <v>0</v>
      </c>
      <c r="AG1177" s="14">
        <f t="shared" si="606"/>
        <v>0</v>
      </c>
      <c r="AH1177" s="14">
        <f t="shared" si="607"/>
        <v>0</v>
      </c>
      <c r="AI1177" s="14">
        <f t="shared" si="608"/>
        <v>0</v>
      </c>
      <c r="AJ1177" s="14">
        <f t="shared" si="609"/>
        <v>0</v>
      </c>
      <c r="AK1177" s="14">
        <f t="shared" si="610"/>
        <v>0</v>
      </c>
      <c r="AL1177" s="14">
        <f t="shared" si="611"/>
        <v>0</v>
      </c>
      <c r="AM1177" s="14">
        <f t="shared" si="612"/>
        <v>0</v>
      </c>
      <c r="AN1177" s="14">
        <f t="shared" si="613"/>
        <v>0</v>
      </c>
      <c r="AO1177" s="14">
        <f t="shared" si="614"/>
        <v>0.02</v>
      </c>
      <c r="AP1177" s="14">
        <f t="shared" si="615"/>
        <v>0</v>
      </c>
      <c r="AQ1177" s="43">
        <f t="shared" si="619"/>
        <v>0.14499999999999999</v>
      </c>
      <c r="AR1177" s="27">
        <f t="shared" si="620"/>
        <v>62848.663750000007</v>
      </c>
      <c r="AS1177" s="27">
        <f t="shared" si="621"/>
        <v>0</v>
      </c>
      <c r="AT1177" s="44">
        <f t="shared" si="622"/>
        <v>11312.759475000003</v>
      </c>
      <c r="AU1177" s="30"/>
      <c r="AV1177" s="30"/>
      <c r="AW1177" s="30">
        <f t="shared" si="623"/>
        <v>60334.717200000006</v>
      </c>
      <c r="AX1177" s="36">
        <f t="shared" si="616"/>
        <v>-62848.663750000007</v>
      </c>
      <c r="AY1177" s="36">
        <f t="shared" si="617"/>
        <v>0</v>
      </c>
      <c r="AZ1177" s="36">
        <f t="shared" si="618"/>
        <v>49021.957725</v>
      </c>
    </row>
    <row r="1178" spans="1:52" x14ac:dyDescent="0.25">
      <c r="A1178" s="12" t="s">
        <v>837</v>
      </c>
      <c r="B1178" s="12" t="s">
        <v>598</v>
      </c>
      <c r="C1178" s="12"/>
      <c r="D1178" s="2" t="s">
        <v>1009</v>
      </c>
      <c r="E1178" s="2" t="s">
        <v>492</v>
      </c>
      <c r="F1178" s="2" t="s">
        <v>16</v>
      </c>
      <c r="G1178" s="2" t="s">
        <v>17</v>
      </c>
      <c r="H1178" s="2" t="s">
        <v>13</v>
      </c>
      <c r="I1178" s="18">
        <v>127</v>
      </c>
      <c r="J1178" s="18">
        <v>257553.12</v>
      </c>
      <c r="K1178" s="18">
        <v>252503.06</v>
      </c>
      <c r="L1178" s="18">
        <v>5050.0599999999995</v>
      </c>
      <c r="M1178" s="18"/>
      <c r="N1178" s="18"/>
      <c r="O1178" s="18"/>
      <c r="P1178" s="18"/>
      <c r="Q1178" s="18"/>
      <c r="R1178" s="18"/>
      <c r="S1178" s="18"/>
      <c r="T1178" s="18"/>
      <c r="U1178" s="18"/>
      <c r="V1178" s="18"/>
      <c r="W1178" s="18"/>
      <c r="X1178" s="18"/>
      <c r="Y1178" s="18"/>
      <c r="Z1178" s="18">
        <v>5050.0599999999995</v>
      </c>
      <c r="AA1178" s="18"/>
      <c r="AB1178" s="14">
        <f t="shared" si="601"/>
        <v>0</v>
      </c>
      <c r="AC1178" s="14">
        <f t="shared" si="602"/>
        <v>0</v>
      </c>
      <c r="AD1178" s="14">
        <f t="shared" si="603"/>
        <v>0</v>
      </c>
      <c r="AE1178" s="14">
        <f t="shared" si="604"/>
        <v>0</v>
      </c>
      <c r="AF1178" s="14">
        <f t="shared" si="605"/>
        <v>0</v>
      </c>
      <c r="AG1178" s="14">
        <f t="shared" si="606"/>
        <v>0</v>
      </c>
      <c r="AH1178" s="14">
        <f t="shared" si="607"/>
        <v>0</v>
      </c>
      <c r="AI1178" s="14">
        <f t="shared" si="608"/>
        <v>0</v>
      </c>
      <c r="AJ1178" s="14">
        <f t="shared" si="609"/>
        <v>0</v>
      </c>
      <c r="AK1178" s="14">
        <f t="shared" si="610"/>
        <v>0</v>
      </c>
      <c r="AL1178" s="14">
        <f t="shared" si="611"/>
        <v>0</v>
      </c>
      <c r="AM1178" s="14">
        <f t="shared" si="612"/>
        <v>0</v>
      </c>
      <c r="AN1178" s="14">
        <f t="shared" si="613"/>
        <v>0</v>
      </c>
      <c r="AO1178" s="14">
        <f t="shared" si="614"/>
        <v>0.02</v>
      </c>
      <c r="AP1178" s="14">
        <f t="shared" si="615"/>
        <v>0</v>
      </c>
      <c r="AQ1178" s="43">
        <f t="shared" si="619"/>
        <v>0.02</v>
      </c>
      <c r="AR1178" s="27">
        <f t="shared" si="620"/>
        <v>0</v>
      </c>
      <c r="AS1178" s="27">
        <f t="shared" si="621"/>
        <v>0</v>
      </c>
      <c r="AT1178" s="44">
        <f t="shared" si="622"/>
        <v>5050.0612000000001</v>
      </c>
      <c r="AU1178" s="30"/>
      <c r="AV1178" s="30"/>
      <c r="AW1178" s="30">
        <f t="shared" si="623"/>
        <v>30300.367199999997</v>
      </c>
      <c r="AX1178" s="36">
        <f t="shared" si="616"/>
        <v>0</v>
      </c>
      <c r="AY1178" s="36">
        <f t="shared" si="617"/>
        <v>0</v>
      </c>
      <c r="AZ1178" s="36">
        <f t="shared" si="618"/>
        <v>25250.305999999997</v>
      </c>
    </row>
    <row r="1179" spans="1:52" x14ac:dyDescent="0.25">
      <c r="A1179" s="12" t="s">
        <v>837</v>
      </c>
      <c r="B1179" s="12" t="s">
        <v>598</v>
      </c>
      <c r="C1179" s="12" t="s">
        <v>1362</v>
      </c>
      <c r="D1179" s="2" t="s">
        <v>1011</v>
      </c>
      <c r="E1179" s="2" t="s">
        <v>456</v>
      </c>
      <c r="F1179" s="2" t="s">
        <v>16</v>
      </c>
      <c r="G1179" s="2" t="s">
        <v>457</v>
      </c>
      <c r="H1179" s="2" t="s">
        <v>13</v>
      </c>
      <c r="I1179" s="18">
        <v>703</v>
      </c>
      <c r="J1179" s="18">
        <v>500151.75</v>
      </c>
      <c r="K1179" s="18">
        <v>435862.1</v>
      </c>
      <c r="L1179" s="18">
        <v>64289.649999999994</v>
      </c>
      <c r="M1179" s="18"/>
      <c r="N1179" s="18">
        <v>54482.759999999995</v>
      </c>
      <c r="O1179" s="18"/>
      <c r="P1179" s="18"/>
      <c r="Q1179" s="18"/>
      <c r="R1179" s="18"/>
      <c r="S1179" s="18"/>
      <c r="T1179" s="18"/>
      <c r="U1179" s="18"/>
      <c r="V1179" s="18"/>
      <c r="W1179" s="18"/>
      <c r="X1179" s="18"/>
      <c r="Y1179" s="18"/>
      <c r="Z1179" s="18">
        <v>9806.8900000000012</v>
      </c>
      <c r="AA1179" s="18"/>
      <c r="AB1179" s="14">
        <f t="shared" si="601"/>
        <v>0</v>
      </c>
      <c r="AC1179" s="14">
        <f t="shared" si="602"/>
        <v>0.125</v>
      </c>
      <c r="AD1179" s="14">
        <f t="shared" si="603"/>
        <v>0</v>
      </c>
      <c r="AE1179" s="14">
        <f t="shared" si="604"/>
        <v>0</v>
      </c>
      <c r="AF1179" s="14">
        <f t="shared" si="605"/>
        <v>0</v>
      </c>
      <c r="AG1179" s="14">
        <f t="shared" si="606"/>
        <v>0</v>
      </c>
      <c r="AH1179" s="14">
        <f t="shared" si="607"/>
        <v>0</v>
      </c>
      <c r="AI1179" s="14">
        <f t="shared" si="608"/>
        <v>0</v>
      </c>
      <c r="AJ1179" s="14">
        <f t="shared" si="609"/>
        <v>0</v>
      </c>
      <c r="AK1179" s="14">
        <f t="shared" si="610"/>
        <v>0</v>
      </c>
      <c r="AL1179" s="14">
        <f t="shared" si="611"/>
        <v>0</v>
      </c>
      <c r="AM1179" s="14">
        <f t="shared" si="612"/>
        <v>0</v>
      </c>
      <c r="AN1179" s="14">
        <f t="shared" si="613"/>
        <v>0</v>
      </c>
      <c r="AO1179" s="14">
        <f t="shared" si="614"/>
        <v>0.02</v>
      </c>
      <c r="AP1179" s="14">
        <f t="shared" si="615"/>
        <v>0</v>
      </c>
      <c r="AQ1179" s="43">
        <f t="shared" si="619"/>
        <v>0.14499999999999999</v>
      </c>
      <c r="AR1179" s="27">
        <f t="shared" si="620"/>
        <v>54482.762499999997</v>
      </c>
      <c r="AS1179" s="27">
        <f t="shared" si="621"/>
        <v>0</v>
      </c>
      <c r="AT1179" s="44">
        <f t="shared" si="622"/>
        <v>9806.89725</v>
      </c>
      <c r="AU1179" s="30"/>
      <c r="AV1179" s="30"/>
      <c r="AW1179" s="30">
        <f t="shared" si="623"/>
        <v>52303.451999999997</v>
      </c>
      <c r="AX1179" s="36">
        <f t="shared" si="616"/>
        <v>-54482.762499999997</v>
      </c>
      <c r="AY1179" s="36">
        <f t="shared" si="617"/>
        <v>0</v>
      </c>
      <c r="AZ1179" s="36">
        <f t="shared" si="618"/>
        <v>42496.554749999996</v>
      </c>
    </row>
    <row r="1180" spans="1:52" x14ac:dyDescent="0.25">
      <c r="A1180" s="12" t="s">
        <v>837</v>
      </c>
      <c r="B1180" s="12" t="s">
        <v>598</v>
      </c>
      <c r="C1180" s="12" t="s">
        <v>1362</v>
      </c>
      <c r="D1180" s="2" t="s">
        <v>1225</v>
      </c>
      <c r="E1180" s="2" t="s">
        <v>450</v>
      </c>
      <c r="F1180" s="2" t="s">
        <v>16</v>
      </c>
      <c r="G1180" s="2" t="s">
        <v>17</v>
      </c>
      <c r="H1180" s="2" t="s">
        <v>36</v>
      </c>
      <c r="I1180" s="18">
        <v>100</v>
      </c>
      <c r="J1180" s="18">
        <v>138937.5</v>
      </c>
      <c r="K1180" s="18">
        <v>123500</v>
      </c>
      <c r="L1180" s="18">
        <v>15437.5</v>
      </c>
      <c r="M1180" s="18"/>
      <c r="N1180" s="18">
        <v>15437.5</v>
      </c>
      <c r="O1180" s="18"/>
      <c r="P1180" s="18"/>
      <c r="Q1180" s="18"/>
      <c r="R1180" s="18"/>
      <c r="S1180" s="18"/>
      <c r="T1180" s="18"/>
      <c r="U1180" s="18"/>
      <c r="V1180" s="18"/>
      <c r="W1180" s="18"/>
      <c r="X1180" s="18"/>
      <c r="Y1180" s="18"/>
      <c r="Z1180" s="18"/>
      <c r="AA1180" s="18"/>
      <c r="AB1180" s="14">
        <f t="shared" si="601"/>
        <v>0</v>
      </c>
      <c r="AC1180" s="14">
        <f t="shared" si="602"/>
        <v>0.125</v>
      </c>
      <c r="AD1180" s="14">
        <f t="shared" si="603"/>
        <v>0</v>
      </c>
      <c r="AE1180" s="14">
        <f t="shared" si="604"/>
        <v>0</v>
      </c>
      <c r="AF1180" s="14">
        <f t="shared" si="605"/>
        <v>0</v>
      </c>
      <c r="AG1180" s="14">
        <f t="shared" si="606"/>
        <v>0</v>
      </c>
      <c r="AH1180" s="14">
        <f t="shared" si="607"/>
        <v>0</v>
      </c>
      <c r="AI1180" s="14">
        <f t="shared" si="608"/>
        <v>0</v>
      </c>
      <c r="AJ1180" s="14">
        <f t="shared" si="609"/>
        <v>0</v>
      </c>
      <c r="AK1180" s="14">
        <f t="shared" si="610"/>
        <v>0</v>
      </c>
      <c r="AL1180" s="14">
        <f t="shared" si="611"/>
        <v>0</v>
      </c>
      <c r="AM1180" s="14">
        <f t="shared" si="612"/>
        <v>0</v>
      </c>
      <c r="AN1180" s="14">
        <f t="shared" si="613"/>
        <v>0</v>
      </c>
      <c r="AO1180" s="14">
        <f t="shared" si="614"/>
        <v>0</v>
      </c>
      <c r="AP1180" s="14">
        <f t="shared" si="615"/>
        <v>0</v>
      </c>
      <c r="AQ1180" s="43">
        <f t="shared" si="619"/>
        <v>0.125</v>
      </c>
      <c r="AR1180" s="27">
        <f t="shared" si="620"/>
        <v>15437.5</v>
      </c>
      <c r="AS1180" s="27">
        <f t="shared" si="621"/>
        <v>0</v>
      </c>
      <c r="AT1180" s="27">
        <f t="shared" ref="AT1180:AT1221" si="624">SUM(AN1180:AP1180)*K1180</f>
        <v>0</v>
      </c>
      <c r="AU1180" s="30">
        <f>K1180*$AU$2</f>
        <v>7410</v>
      </c>
      <c r="AV1180" s="30">
        <f>K1180*$AV$2</f>
        <v>7410</v>
      </c>
      <c r="AW1180" s="30"/>
      <c r="AX1180" s="36">
        <f t="shared" si="616"/>
        <v>-8027.5</v>
      </c>
      <c r="AY1180" s="36">
        <f t="shared" si="617"/>
        <v>7410</v>
      </c>
      <c r="AZ1180" s="36">
        <f t="shared" si="618"/>
        <v>0</v>
      </c>
    </row>
    <row r="1181" spans="1:52" x14ac:dyDescent="0.25">
      <c r="A1181" s="12" t="s">
        <v>837</v>
      </c>
      <c r="B1181" s="12" t="s">
        <v>598</v>
      </c>
      <c r="C1181" s="12" t="s">
        <v>1362</v>
      </c>
      <c r="D1181" s="2" t="s">
        <v>1226</v>
      </c>
      <c r="E1181" s="2" t="s">
        <v>1227</v>
      </c>
      <c r="F1181" s="2" t="s">
        <v>16</v>
      </c>
      <c r="G1181" s="2" t="s">
        <v>17</v>
      </c>
      <c r="H1181" s="2" t="s">
        <v>13</v>
      </c>
      <c r="I1181" s="18">
        <v>200</v>
      </c>
      <c r="J1181" s="18">
        <v>244418.06</v>
      </c>
      <c r="K1181" s="18">
        <v>213000.49</v>
      </c>
      <c r="L1181" s="18">
        <v>31417.57</v>
      </c>
      <c r="M1181" s="18"/>
      <c r="N1181" s="18">
        <v>26625.06</v>
      </c>
      <c r="O1181" s="18"/>
      <c r="P1181" s="18"/>
      <c r="Q1181" s="18"/>
      <c r="R1181" s="18"/>
      <c r="S1181" s="18"/>
      <c r="T1181" s="18"/>
      <c r="U1181" s="18"/>
      <c r="V1181" s="18"/>
      <c r="W1181" s="18"/>
      <c r="X1181" s="18"/>
      <c r="Y1181" s="18"/>
      <c r="Z1181" s="18">
        <v>4792.51</v>
      </c>
      <c r="AA1181" s="18"/>
      <c r="AB1181" s="14">
        <f t="shared" si="601"/>
        <v>0</v>
      </c>
      <c r="AC1181" s="14">
        <f t="shared" si="602"/>
        <v>0.125</v>
      </c>
      <c r="AD1181" s="14">
        <f t="shared" si="603"/>
        <v>0</v>
      </c>
      <c r="AE1181" s="14">
        <f t="shared" si="604"/>
        <v>0</v>
      </c>
      <c r="AF1181" s="14">
        <f t="shared" si="605"/>
        <v>0</v>
      </c>
      <c r="AG1181" s="14">
        <f t="shared" si="606"/>
        <v>0</v>
      </c>
      <c r="AH1181" s="14">
        <f t="shared" si="607"/>
        <v>0</v>
      </c>
      <c r="AI1181" s="14">
        <f t="shared" si="608"/>
        <v>0</v>
      </c>
      <c r="AJ1181" s="14">
        <f t="shared" si="609"/>
        <v>0</v>
      </c>
      <c r="AK1181" s="14">
        <f t="shared" si="610"/>
        <v>0</v>
      </c>
      <c r="AL1181" s="14">
        <f t="shared" si="611"/>
        <v>0</v>
      </c>
      <c r="AM1181" s="14">
        <f t="shared" si="612"/>
        <v>0</v>
      </c>
      <c r="AN1181" s="14">
        <f t="shared" si="613"/>
        <v>0</v>
      </c>
      <c r="AO1181" s="14">
        <f t="shared" si="614"/>
        <v>0.02</v>
      </c>
      <c r="AP1181" s="14">
        <f t="shared" si="615"/>
        <v>0</v>
      </c>
      <c r="AQ1181" s="43">
        <f t="shared" si="619"/>
        <v>0.14499999999999999</v>
      </c>
      <c r="AR1181" s="27">
        <f t="shared" si="620"/>
        <v>26625.061249999999</v>
      </c>
      <c r="AS1181" s="27">
        <f t="shared" si="621"/>
        <v>0</v>
      </c>
      <c r="AT1181" s="44">
        <f t="shared" ref="AT1181:AT1186" si="625">(SUM(AN1181:AP1181))*(K1181+AR1181)</f>
        <v>4792.5110249999998</v>
      </c>
      <c r="AU1181" s="30"/>
      <c r="AV1181" s="30"/>
      <c r="AW1181" s="30">
        <f t="shared" ref="AW1181:AW1186" si="626">K1181*$AU$1</f>
        <v>25560.058799999999</v>
      </c>
      <c r="AX1181" s="36">
        <f t="shared" si="616"/>
        <v>-26625.061249999999</v>
      </c>
      <c r="AY1181" s="36">
        <f t="shared" si="617"/>
        <v>0</v>
      </c>
      <c r="AZ1181" s="36">
        <f t="shared" si="618"/>
        <v>20767.547774999999</v>
      </c>
    </row>
    <row r="1182" spans="1:52" x14ac:dyDescent="0.25">
      <c r="A1182" s="12" t="s">
        <v>837</v>
      </c>
      <c r="B1182" s="12" t="s">
        <v>598</v>
      </c>
      <c r="C1182" s="12" t="s">
        <v>1362</v>
      </c>
      <c r="D1182" s="2" t="s">
        <v>1228</v>
      </c>
      <c r="E1182" s="2" t="s">
        <v>456</v>
      </c>
      <c r="F1182" s="2" t="s">
        <v>16</v>
      </c>
      <c r="G1182" s="2" t="s">
        <v>457</v>
      </c>
      <c r="H1182" s="2" t="s">
        <v>13</v>
      </c>
      <c r="I1182" s="18">
        <v>50</v>
      </c>
      <c r="J1182" s="18">
        <v>45326.53</v>
      </c>
      <c r="K1182" s="18">
        <v>39500.239999999998</v>
      </c>
      <c r="L1182" s="18">
        <v>5826.29</v>
      </c>
      <c r="M1182" s="18"/>
      <c r="N1182" s="18">
        <v>4937.53</v>
      </c>
      <c r="O1182" s="18"/>
      <c r="P1182" s="18"/>
      <c r="Q1182" s="18"/>
      <c r="R1182" s="18"/>
      <c r="S1182" s="18"/>
      <c r="T1182" s="18"/>
      <c r="U1182" s="18"/>
      <c r="V1182" s="18"/>
      <c r="W1182" s="18"/>
      <c r="X1182" s="18"/>
      <c r="Y1182" s="18"/>
      <c r="Z1182" s="18">
        <v>888.76</v>
      </c>
      <c r="AA1182" s="18"/>
      <c r="AB1182" s="14">
        <f t="shared" si="601"/>
        <v>0</v>
      </c>
      <c r="AC1182" s="14">
        <f t="shared" si="602"/>
        <v>0.125</v>
      </c>
      <c r="AD1182" s="14">
        <f t="shared" si="603"/>
        <v>0</v>
      </c>
      <c r="AE1182" s="14">
        <f t="shared" si="604"/>
        <v>0</v>
      </c>
      <c r="AF1182" s="14">
        <f t="shared" si="605"/>
        <v>0</v>
      </c>
      <c r="AG1182" s="14">
        <f t="shared" si="606"/>
        <v>0</v>
      </c>
      <c r="AH1182" s="14">
        <f t="shared" si="607"/>
        <v>0</v>
      </c>
      <c r="AI1182" s="14">
        <f t="shared" si="608"/>
        <v>0</v>
      </c>
      <c r="AJ1182" s="14">
        <f t="shared" si="609"/>
        <v>0</v>
      </c>
      <c r="AK1182" s="14">
        <f t="shared" si="610"/>
        <v>0</v>
      </c>
      <c r="AL1182" s="14">
        <f t="shared" si="611"/>
        <v>0</v>
      </c>
      <c r="AM1182" s="14">
        <f t="shared" si="612"/>
        <v>0</v>
      </c>
      <c r="AN1182" s="14">
        <f t="shared" si="613"/>
        <v>0</v>
      </c>
      <c r="AO1182" s="14">
        <f t="shared" si="614"/>
        <v>0.02</v>
      </c>
      <c r="AP1182" s="14">
        <f t="shared" si="615"/>
        <v>0</v>
      </c>
      <c r="AQ1182" s="43">
        <f t="shared" si="619"/>
        <v>0.14499999999999999</v>
      </c>
      <c r="AR1182" s="27">
        <f t="shared" si="620"/>
        <v>4937.53</v>
      </c>
      <c r="AS1182" s="27">
        <f t="shared" si="621"/>
        <v>0</v>
      </c>
      <c r="AT1182" s="44">
        <f t="shared" si="625"/>
        <v>888.75540000000001</v>
      </c>
      <c r="AU1182" s="30"/>
      <c r="AV1182" s="30"/>
      <c r="AW1182" s="30">
        <f t="shared" si="626"/>
        <v>4740.0287999999991</v>
      </c>
      <c r="AX1182" s="36">
        <f t="shared" si="616"/>
        <v>-4937.53</v>
      </c>
      <c r="AY1182" s="36">
        <f t="shared" si="617"/>
        <v>0</v>
      </c>
      <c r="AZ1182" s="36">
        <f t="shared" si="618"/>
        <v>3851.2733999999991</v>
      </c>
    </row>
    <row r="1183" spans="1:52" x14ac:dyDescent="0.25">
      <c r="A1183" s="12" t="s">
        <v>837</v>
      </c>
      <c r="B1183" s="12" t="s">
        <v>598</v>
      </c>
      <c r="C1183" s="12" t="s">
        <v>1362</v>
      </c>
      <c r="D1183" s="2" t="s">
        <v>1229</v>
      </c>
      <c r="E1183" s="2" t="s">
        <v>1013</v>
      </c>
      <c r="F1183" s="2" t="s">
        <v>16</v>
      </c>
      <c r="G1183" s="2" t="s">
        <v>501</v>
      </c>
      <c r="H1183" s="2" t="s">
        <v>13</v>
      </c>
      <c r="I1183" s="18">
        <v>50</v>
      </c>
      <c r="J1183" s="18">
        <v>53456.89</v>
      </c>
      <c r="K1183" s="18">
        <v>46585.53</v>
      </c>
      <c r="L1183" s="18">
        <v>6871.36</v>
      </c>
      <c r="M1183" s="18"/>
      <c r="N1183" s="18">
        <v>5823.19</v>
      </c>
      <c r="O1183" s="18"/>
      <c r="P1183" s="18"/>
      <c r="Q1183" s="18"/>
      <c r="R1183" s="18"/>
      <c r="S1183" s="18"/>
      <c r="T1183" s="18"/>
      <c r="U1183" s="18"/>
      <c r="V1183" s="18"/>
      <c r="W1183" s="18"/>
      <c r="X1183" s="18"/>
      <c r="Y1183" s="18"/>
      <c r="Z1183" s="18">
        <v>1048.17</v>
      </c>
      <c r="AA1183" s="18"/>
      <c r="AB1183" s="14">
        <f t="shared" si="601"/>
        <v>0</v>
      </c>
      <c r="AC1183" s="14">
        <f t="shared" si="602"/>
        <v>0.125</v>
      </c>
      <c r="AD1183" s="14">
        <f t="shared" si="603"/>
        <v>0</v>
      </c>
      <c r="AE1183" s="14">
        <f t="shared" si="604"/>
        <v>0</v>
      </c>
      <c r="AF1183" s="14">
        <f t="shared" si="605"/>
        <v>0</v>
      </c>
      <c r="AG1183" s="14">
        <f t="shared" si="606"/>
        <v>0</v>
      </c>
      <c r="AH1183" s="14">
        <f t="shared" si="607"/>
        <v>0</v>
      </c>
      <c r="AI1183" s="14">
        <f t="shared" si="608"/>
        <v>0</v>
      </c>
      <c r="AJ1183" s="14">
        <f t="shared" si="609"/>
        <v>0</v>
      </c>
      <c r="AK1183" s="14">
        <f t="shared" si="610"/>
        <v>0</v>
      </c>
      <c r="AL1183" s="14">
        <f t="shared" si="611"/>
        <v>0</v>
      </c>
      <c r="AM1183" s="14">
        <f t="shared" si="612"/>
        <v>0</v>
      </c>
      <c r="AN1183" s="14">
        <f t="shared" si="613"/>
        <v>0</v>
      </c>
      <c r="AO1183" s="14">
        <f t="shared" si="614"/>
        <v>0.02</v>
      </c>
      <c r="AP1183" s="14">
        <f t="shared" si="615"/>
        <v>0</v>
      </c>
      <c r="AQ1183" s="43">
        <f t="shared" si="619"/>
        <v>0.14499999999999999</v>
      </c>
      <c r="AR1183" s="27">
        <f t="shared" si="620"/>
        <v>5823.1912499999999</v>
      </c>
      <c r="AS1183" s="27">
        <f t="shared" si="621"/>
        <v>0</v>
      </c>
      <c r="AT1183" s="44">
        <f t="shared" si="625"/>
        <v>1048.1744250000002</v>
      </c>
      <c r="AU1183" s="30"/>
      <c r="AV1183" s="30"/>
      <c r="AW1183" s="30">
        <f t="shared" si="626"/>
        <v>5590.2635999999993</v>
      </c>
      <c r="AX1183" s="36">
        <f t="shared" si="616"/>
        <v>-5823.1912499999999</v>
      </c>
      <c r="AY1183" s="36">
        <f t="shared" si="617"/>
        <v>0</v>
      </c>
      <c r="AZ1183" s="36">
        <f t="shared" si="618"/>
        <v>4542.0891749999992</v>
      </c>
    </row>
    <row r="1184" spans="1:52" x14ac:dyDescent="0.25">
      <c r="A1184" s="12" t="s">
        <v>837</v>
      </c>
      <c r="B1184" s="12" t="s">
        <v>598</v>
      </c>
      <c r="C1184" s="12" t="s">
        <v>1362</v>
      </c>
      <c r="D1184" s="2" t="s">
        <v>1026</v>
      </c>
      <c r="E1184" s="2" t="s">
        <v>456</v>
      </c>
      <c r="F1184" s="2" t="s">
        <v>16</v>
      </c>
      <c r="G1184" s="2" t="s">
        <v>457</v>
      </c>
      <c r="H1184" s="2" t="s">
        <v>13</v>
      </c>
      <c r="I1184" s="18">
        <v>550</v>
      </c>
      <c r="J1184" s="18">
        <v>302940</v>
      </c>
      <c r="K1184" s="18">
        <v>264000</v>
      </c>
      <c r="L1184" s="18">
        <v>38940</v>
      </c>
      <c r="M1184" s="18"/>
      <c r="N1184" s="18">
        <v>33000</v>
      </c>
      <c r="O1184" s="18"/>
      <c r="P1184" s="18"/>
      <c r="Q1184" s="18"/>
      <c r="R1184" s="18"/>
      <c r="S1184" s="18"/>
      <c r="T1184" s="18"/>
      <c r="U1184" s="18"/>
      <c r="V1184" s="18"/>
      <c r="W1184" s="18"/>
      <c r="X1184" s="18"/>
      <c r="Y1184" s="18"/>
      <c r="Z1184" s="18">
        <v>5940</v>
      </c>
      <c r="AA1184" s="18"/>
      <c r="AB1184" s="14">
        <f t="shared" si="601"/>
        <v>0</v>
      </c>
      <c r="AC1184" s="14">
        <f t="shared" si="602"/>
        <v>0.125</v>
      </c>
      <c r="AD1184" s="14">
        <f t="shared" si="603"/>
        <v>0</v>
      </c>
      <c r="AE1184" s="14">
        <f t="shared" si="604"/>
        <v>0</v>
      </c>
      <c r="AF1184" s="14">
        <f t="shared" si="605"/>
        <v>0</v>
      </c>
      <c r="AG1184" s="14">
        <f t="shared" si="606"/>
        <v>0</v>
      </c>
      <c r="AH1184" s="14">
        <f t="shared" si="607"/>
        <v>0</v>
      </c>
      <c r="AI1184" s="14">
        <f t="shared" si="608"/>
        <v>0</v>
      </c>
      <c r="AJ1184" s="14">
        <f t="shared" si="609"/>
        <v>0</v>
      </c>
      <c r="AK1184" s="14">
        <f t="shared" si="610"/>
        <v>0</v>
      </c>
      <c r="AL1184" s="14">
        <f t="shared" si="611"/>
        <v>0</v>
      </c>
      <c r="AM1184" s="14">
        <f t="shared" si="612"/>
        <v>0</v>
      </c>
      <c r="AN1184" s="14">
        <f t="shared" si="613"/>
        <v>0</v>
      </c>
      <c r="AO1184" s="14">
        <f t="shared" si="614"/>
        <v>0.02</v>
      </c>
      <c r="AP1184" s="14">
        <f t="shared" si="615"/>
        <v>0</v>
      </c>
      <c r="AQ1184" s="43">
        <f t="shared" si="619"/>
        <v>0.14499999999999999</v>
      </c>
      <c r="AR1184" s="27">
        <f t="shared" si="620"/>
        <v>33000</v>
      </c>
      <c r="AS1184" s="27">
        <f t="shared" si="621"/>
        <v>0</v>
      </c>
      <c r="AT1184" s="44">
        <f t="shared" si="625"/>
        <v>5940</v>
      </c>
      <c r="AU1184" s="30"/>
      <c r="AV1184" s="30"/>
      <c r="AW1184" s="30">
        <f t="shared" si="626"/>
        <v>31680</v>
      </c>
      <c r="AX1184" s="36">
        <f t="shared" si="616"/>
        <v>-33000</v>
      </c>
      <c r="AY1184" s="36">
        <f t="shared" si="617"/>
        <v>0</v>
      </c>
      <c r="AZ1184" s="36">
        <f t="shared" si="618"/>
        <v>25740</v>
      </c>
    </row>
    <row r="1185" spans="1:52" x14ac:dyDescent="0.25">
      <c r="A1185" s="12" t="s">
        <v>837</v>
      </c>
      <c r="B1185" s="12" t="s">
        <v>598</v>
      </c>
      <c r="C1185" s="12" t="s">
        <v>1362</v>
      </c>
      <c r="D1185" s="2" t="s">
        <v>1027</v>
      </c>
      <c r="E1185" s="2" t="s">
        <v>456</v>
      </c>
      <c r="F1185" s="2" t="s">
        <v>16</v>
      </c>
      <c r="G1185" s="2" t="s">
        <v>457</v>
      </c>
      <c r="H1185" s="2" t="s">
        <v>13</v>
      </c>
      <c r="I1185" s="18">
        <v>200</v>
      </c>
      <c r="J1185" s="18">
        <v>110160</v>
      </c>
      <c r="K1185" s="18">
        <v>96000</v>
      </c>
      <c r="L1185" s="18">
        <v>14160</v>
      </c>
      <c r="M1185" s="18"/>
      <c r="N1185" s="18">
        <v>12000</v>
      </c>
      <c r="O1185" s="18"/>
      <c r="P1185" s="18"/>
      <c r="Q1185" s="18"/>
      <c r="R1185" s="18"/>
      <c r="S1185" s="18"/>
      <c r="T1185" s="18"/>
      <c r="U1185" s="18"/>
      <c r="V1185" s="18"/>
      <c r="W1185" s="18"/>
      <c r="X1185" s="18"/>
      <c r="Y1185" s="18"/>
      <c r="Z1185" s="18">
        <v>2160</v>
      </c>
      <c r="AA1185" s="18"/>
      <c r="AB1185" s="14">
        <f t="shared" si="601"/>
        <v>0</v>
      </c>
      <c r="AC1185" s="14">
        <f t="shared" si="602"/>
        <v>0.125</v>
      </c>
      <c r="AD1185" s="14">
        <f t="shared" si="603"/>
        <v>0</v>
      </c>
      <c r="AE1185" s="14">
        <f t="shared" si="604"/>
        <v>0</v>
      </c>
      <c r="AF1185" s="14">
        <f t="shared" si="605"/>
        <v>0</v>
      </c>
      <c r="AG1185" s="14">
        <f t="shared" si="606"/>
        <v>0</v>
      </c>
      <c r="AH1185" s="14">
        <f t="shared" si="607"/>
        <v>0</v>
      </c>
      <c r="AI1185" s="14">
        <f t="shared" si="608"/>
        <v>0</v>
      </c>
      <c r="AJ1185" s="14">
        <f t="shared" si="609"/>
        <v>0</v>
      </c>
      <c r="AK1185" s="14">
        <f t="shared" si="610"/>
        <v>0</v>
      </c>
      <c r="AL1185" s="14">
        <f t="shared" si="611"/>
        <v>0</v>
      </c>
      <c r="AM1185" s="14">
        <f t="shared" si="612"/>
        <v>0</v>
      </c>
      <c r="AN1185" s="14">
        <f t="shared" si="613"/>
        <v>0</v>
      </c>
      <c r="AO1185" s="14">
        <f t="shared" si="614"/>
        <v>0.02</v>
      </c>
      <c r="AP1185" s="14">
        <f t="shared" si="615"/>
        <v>0</v>
      </c>
      <c r="AQ1185" s="43">
        <f t="shared" si="619"/>
        <v>0.14499999999999999</v>
      </c>
      <c r="AR1185" s="27">
        <f t="shared" si="620"/>
        <v>12000</v>
      </c>
      <c r="AS1185" s="27">
        <f t="shared" si="621"/>
        <v>0</v>
      </c>
      <c r="AT1185" s="44">
        <f t="shared" si="625"/>
        <v>2160</v>
      </c>
      <c r="AU1185" s="30"/>
      <c r="AV1185" s="30"/>
      <c r="AW1185" s="30">
        <f t="shared" si="626"/>
        <v>11520</v>
      </c>
      <c r="AX1185" s="36">
        <f t="shared" si="616"/>
        <v>-12000</v>
      </c>
      <c r="AY1185" s="36">
        <f t="shared" si="617"/>
        <v>0</v>
      </c>
      <c r="AZ1185" s="36">
        <f t="shared" si="618"/>
        <v>9360</v>
      </c>
    </row>
    <row r="1186" spans="1:52" x14ac:dyDescent="0.25">
      <c r="A1186" s="12" t="s">
        <v>837</v>
      </c>
      <c r="B1186" s="12" t="s">
        <v>598</v>
      </c>
      <c r="C1186" s="12" t="s">
        <v>1362</v>
      </c>
      <c r="D1186" s="2" t="s">
        <v>1230</v>
      </c>
      <c r="E1186" s="2" t="s">
        <v>456</v>
      </c>
      <c r="F1186" s="2" t="s">
        <v>16</v>
      </c>
      <c r="G1186" s="2" t="s">
        <v>457</v>
      </c>
      <c r="H1186" s="2" t="s">
        <v>13</v>
      </c>
      <c r="I1186" s="18">
        <v>200</v>
      </c>
      <c r="J1186" s="18">
        <v>199665</v>
      </c>
      <c r="K1186" s="18">
        <v>174000</v>
      </c>
      <c r="L1186" s="18">
        <v>25665</v>
      </c>
      <c r="M1186" s="18"/>
      <c r="N1186" s="18">
        <v>21750</v>
      </c>
      <c r="O1186" s="18"/>
      <c r="P1186" s="18"/>
      <c r="Q1186" s="18"/>
      <c r="R1186" s="18"/>
      <c r="S1186" s="18"/>
      <c r="T1186" s="18"/>
      <c r="U1186" s="18"/>
      <c r="V1186" s="18"/>
      <c r="W1186" s="18"/>
      <c r="X1186" s="18"/>
      <c r="Y1186" s="18"/>
      <c r="Z1186" s="18">
        <v>3915</v>
      </c>
      <c r="AA1186" s="18"/>
      <c r="AB1186" s="14">
        <f t="shared" si="601"/>
        <v>0</v>
      </c>
      <c r="AC1186" s="14">
        <f t="shared" si="602"/>
        <v>0.125</v>
      </c>
      <c r="AD1186" s="14">
        <f t="shared" si="603"/>
        <v>0</v>
      </c>
      <c r="AE1186" s="14">
        <f t="shared" si="604"/>
        <v>0</v>
      </c>
      <c r="AF1186" s="14">
        <f t="shared" si="605"/>
        <v>0</v>
      </c>
      <c r="AG1186" s="14">
        <f t="shared" si="606"/>
        <v>0</v>
      </c>
      <c r="AH1186" s="14">
        <f t="shared" si="607"/>
        <v>0</v>
      </c>
      <c r="AI1186" s="14">
        <f t="shared" si="608"/>
        <v>0</v>
      </c>
      <c r="AJ1186" s="14">
        <f t="shared" si="609"/>
        <v>0</v>
      </c>
      <c r="AK1186" s="14">
        <f t="shared" si="610"/>
        <v>0</v>
      </c>
      <c r="AL1186" s="14">
        <f t="shared" si="611"/>
        <v>0</v>
      </c>
      <c r="AM1186" s="14">
        <f t="shared" si="612"/>
        <v>0</v>
      </c>
      <c r="AN1186" s="14">
        <f t="shared" si="613"/>
        <v>0</v>
      </c>
      <c r="AO1186" s="14">
        <f t="shared" si="614"/>
        <v>0.02</v>
      </c>
      <c r="AP1186" s="14">
        <f t="shared" si="615"/>
        <v>0</v>
      </c>
      <c r="AQ1186" s="43">
        <f t="shared" si="619"/>
        <v>0.14499999999999999</v>
      </c>
      <c r="AR1186" s="27">
        <f t="shared" si="620"/>
        <v>21750</v>
      </c>
      <c r="AS1186" s="27">
        <f t="shared" si="621"/>
        <v>0</v>
      </c>
      <c r="AT1186" s="44">
        <f t="shared" si="625"/>
        <v>3915</v>
      </c>
      <c r="AU1186" s="30"/>
      <c r="AV1186" s="30"/>
      <c r="AW1186" s="30">
        <f t="shared" si="626"/>
        <v>20880</v>
      </c>
      <c r="AX1186" s="36">
        <f t="shared" si="616"/>
        <v>-21750</v>
      </c>
      <c r="AY1186" s="36">
        <f t="shared" si="617"/>
        <v>0</v>
      </c>
      <c r="AZ1186" s="36">
        <f t="shared" si="618"/>
        <v>16965</v>
      </c>
    </row>
    <row r="1187" spans="1:52" x14ac:dyDescent="0.25">
      <c r="A1187" s="12" t="s">
        <v>837</v>
      </c>
      <c r="B1187" s="12" t="s">
        <v>598</v>
      </c>
      <c r="C1187" s="12"/>
      <c r="D1187" s="2" t="s">
        <v>1231</v>
      </c>
      <c r="E1187" s="2" t="s">
        <v>1034</v>
      </c>
      <c r="F1187" s="2" t="s">
        <v>11</v>
      </c>
      <c r="G1187" s="2" t="s">
        <v>35</v>
      </c>
      <c r="H1187" s="2" t="s">
        <v>13</v>
      </c>
      <c r="I1187" s="18">
        <v>6000</v>
      </c>
      <c r="J1187" s="18">
        <v>8018</v>
      </c>
      <c r="K1187" s="18">
        <v>7709.62</v>
      </c>
      <c r="L1187" s="18">
        <v>308.38</v>
      </c>
      <c r="M1187" s="18"/>
      <c r="N1187" s="18"/>
      <c r="O1187" s="18"/>
      <c r="P1187" s="18"/>
      <c r="Q1187" s="18"/>
      <c r="R1187" s="18"/>
      <c r="S1187" s="18">
        <v>308.38</v>
      </c>
      <c r="T1187" s="18"/>
      <c r="U1187" s="18"/>
      <c r="V1187" s="18"/>
      <c r="W1187" s="18"/>
      <c r="X1187" s="18"/>
      <c r="Y1187" s="18"/>
      <c r="Z1187" s="18"/>
      <c r="AA1187" s="18"/>
      <c r="AB1187" s="14">
        <f t="shared" si="601"/>
        <v>0</v>
      </c>
      <c r="AC1187" s="14">
        <f t="shared" si="602"/>
        <v>0</v>
      </c>
      <c r="AD1187" s="14">
        <f t="shared" si="603"/>
        <v>0</v>
      </c>
      <c r="AE1187" s="14">
        <f t="shared" si="604"/>
        <v>0</v>
      </c>
      <c r="AF1187" s="14">
        <f t="shared" si="605"/>
        <v>0</v>
      </c>
      <c r="AG1187" s="14">
        <f t="shared" si="606"/>
        <v>0</v>
      </c>
      <c r="AH1187" s="14">
        <f t="shared" si="607"/>
        <v>0.04</v>
      </c>
      <c r="AI1187" s="14">
        <f t="shared" si="608"/>
        <v>0</v>
      </c>
      <c r="AJ1187" s="14">
        <f t="shared" si="609"/>
        <v>0</v>
      </c>
      <c r="AK1187" s="14">
        <f t="shared" si="610"/>
        <v>0</v>
      </c>
      <c r="AL1187" s="14">
        <f t="shared" si="611"/>
        <v>0</v>
      </c>
      <c r="AM1187" s="14">
        <f t="shared" si="612"/>
        <v>0</v>
      </c>
      <c r="AN1187" s="14">
        <f t="shared" si="613"/>
        <v>0</v>
      </c>
      <c r="AO1187" s="14">
        <f t="shared" si="614"/>
        <v>0</v>
      </c>
      <c r="AP1187" s="14">
        <f t="shared" si="615"/>
        <v>0</v>
      </c>
      <c r="AQ1187" s="43">
        <f t="shared" si="619"/>
        <v>0.04</v>
      </c>
      <c r="AR1187" s="27">
        <f t="shared" si="620"/>
        <v>0</v>
      </c>
      <c r="AS1187" s="46">
        <f>SUM(AH1187:AM1187)*(K1187+AR1187)</f>
        <v>308.38479999999998</v>
      </c>
      <c r="AT1187" s="27">
        <f t="shared" si="624"/>
        <v>0</v>
      </c>
      <c r="AU1187" s="30">
        <f>K1187*$AU$2</f>
        <v>462.57719999999995</v>
      </c>
      <c r="AV1187" s="30">
        <f>K1187*$AV$2</f>
        <v>462.57719999999995</v>
      </c>
      <c r="AW1187" s="30"/>
      <c r="AX1187" s="36">
        <f t="shared" si="616"/>
        <v>462.57719999999995</v>
      </c>
      <c r="AY1187" s="36">
        <f t="shared" si="617"/>
        <v>154.19239999999996</v>
      </c>
      <c r="AZ1187" s="36">
        <f t="shared" si="618"/>
        <v>0</v>
      </c>
    </row>
    <row r="1188" spans="1:52" x14ac:dyDescent="0.25">
      <c r="A1188" s="12" t="s">
        <v>837</v>
      </c>
      <c r="B1188" s="12" t="s">
        <v>598</v>
      </c>
      <c r="C1188" s="12"/>
      <c r="D1188" s="2" t="s">
        <v>1232</v>
      </c>
      <c r="E1188" s="2" t="s">
        <v>1233</v>
      </c>
      <c r="F1188" s="2" t="s">
        <v>16</v>
      </c>
      <c r="G1188" s="2" t="s">
        <v>17</v>
      </c>
      <c r="H1188" s="2" t="s">
        <v>13</v>
      </c>
      <c r="I1188" s="18">
        <v>117400</v>
      </c>
      <c r="J1188" s="18">
        <v>233059.78000000003</v>
      </c>
      <c r="K1188" s="18">
        <v>203102.2</v>
      </c>
      <c r="L1188" s="18">
        <v>29957.579999999998</v>
      </c>
      <c r="M1188" s="18"/>
      <c r="N1188" s="18">
        <v>25387.78</v>
      </c>
      <c r="O1188" s="18"/>
      <c r="P1188" s="18"/>
      <c r="Q1188" s="18"/>
      <c r="R1188" s="18"/>
      <c r="S1188" s="18"/>
      <c r="T1188" s="18"/>
      <c r="U1188" s="18"/>
      <c r="V1188" s="18"/>
      <c r="W1188" s="18"/>
      <c r="X1188" s="18"/>
      <c r="Y1188" s="18"/>
      <c r="Z1188" s="18">
        <v>4569.8</v>
      </c>
      <c r="AA1188" s="18"/>
      <c r="AB1188" s="14">
        <f t="shared" si="601"/>
        <v>0</v>
      </c>
      <c r="AC1188" s="14">
        <f t="shared" si="602"/>
        <v>0.125</v>
      </c>
      <c r="AD1188" s="14">
        <f t="shared" si="603"/>
        <v>0</v>
      </c>
      <c r="AE1188" s="14">
        <f t="shared" si="604"/>
        <v>0</v>
      </c>
      <c r="AF1188" s="14">
        <f t="shared" si="605"/>
        <v>0</v>
      </c>
      <c r="AG1188" s="14">
        <f t="shared" si="606"/>
        <v>0</v>
      </c>
      <c r="AH1188" s="14">
        <f t="shared" si="607"/>
        <v>0</v>
      </c>
      <c r="AI1188" s="14">
        <f t="shared" si="608"/>
        <v>0</v>
      </c>
      <c r="AJ1188" s="14">
        <f t="shared" si="609"/>
        <v>0</v>
      </c>
      <c r="AK1188" s="14">
        <f t="shared" si="610"/>
        <v>0</v>
      </c>
      <c r="AL1188" s="14">
        <f t="shared" si="611"/>
        <v>0</v>
      </c>
      <c r="AM1188" s="14">
        <f t="shared" si="612"/>
        <v>0</v>
      </c>
      <c r="AN1188" s="14">
        <f t="shared" si="613"/>
        <v>0</v>
      </c>
      <c r="AO1188" s="14">
        <f t="shared" si="614"/>
        <v>0.02</v>
      </c>
      <c r="AP1188" s="14">
        <f t="shared" si="615"/>
        <v>0</v>
      </c>
      <c r="AQ1188" s="43">
        <f t="shared" si="619"/>
        <v>0.14499999999999999</v>
      </c>
      <c r="AR1188" s="27">
        <f t="shared" si="620"/>
        <v>25387.775000000001</v>
      </c>
      <c r="AS1188" s="27">
        <f t="shared" si="621"/>
        <v>0</v>
      </c>
      <c r="AT1188" s="44">
        <f t="shared" ref="AT1188:AT1207" si="627">(SUM(AN1188:AP1188))*(K1188+AR1188)</f>
        <v>4569.7995000000001</v>
      </c>
      <c r="AU1188" s="30"/>
      <c r="AV1188" s="30"/>
      <c r="AW1188" s="30">
        <f t="shared" ref="AW1188:AW1207" si="628">K1188*$AU$1</f>
        <v>24372.263999999999</v>
      </c>
      <c r="AX1188" s="36">
        <f t="shared" si="616"/>
        <v>-25387.775000000001</v>
      </c>
      <c r="AY1188" s="36">
        <f t="shared" si="617"/>
        <v>0</v>
      </c>
      <c r="AZ1188" s="36">
        <f t="shared" si="618"/>
        <v>19802.464499999998</v>
      </c>
    </row>
    <row r="1189" spans="1:52" x14ac:dyDescent="0.25">
      <c r="A1189" s="12" t="s">
        <v>837</v>
      </c>
      <c r="B1189" s="12" t="s">
        <v>598</v>
      </c>
      <c r="C1189" s="12"/>
      <c r="D1189" s="2" t="s">
        <v>1234</v>
      </c>
      <c r="E1189" s="2" t="s">
        <v>1233</v>
      </c>
      <c r="F1189" s="2" t="s">
        <v>16</v>
      </c>
      <c r="G1189" s="2" t="s">
        <v>17</v>
      </c>
      <c r="H1189" s="2" t="s">
        <v>13</v>
      </c>
      <c r="I1189" s="18">
        <v>81600</v>
      </c>
      <c r="J1189" s="18">
        <v>161989.97</v>
      </c>
      <c r="K1189" s="18">
        <v>141167.73000000001</v>
      </c>
      <c r="L1189" s="18">
        <v>20822.240000000002</v>
      </c>
      <c r="M1189" s="18"/>
      <c r="N1189" s="18">
        <v>17645.97</v>
      </c>
      <c r="O1189" s="18"/>
      <c r="P1189" s="18"/>
      <c r="Q1189" s="18"/>
      <c r="R1189" s="18"/>
      <c r="S1189" s="18"/>
      <c r="T1189" s="18"/>
      <c r="U1189" s="18"/>
      <c r="V1189" s="18"/>
      <c r="W1189" s="18"/>
      <c r="X1189" s="18"/>
      <c r="Y1189" s="18"/>
      <c r="Z1189" s="18">
        <v>3176.27</v>
      </c>
      <c r="AA1189" s="18"/>
      <c r="AB1189" s="14">
        <f t="shared" si="601"/>
        <v>0</v>
      </c>
      <c r="AC1189" s="14">
        <f t="shared" si="602"/>
        <v>0.125</v>
      </c>
      <c r="AD1189" s="14">
        <f t="shared" si="603"/>
        <v>0</v>
      </c>
      <c r="AE1189" s="14">
        <f t="shared" si="604"/>
        <v>0</v>
      </c>
      <c r="AF1189" s="14">
        <f t="shared" si="605"/>
        <v>0</v>
      </c>
      <c r="AG1189" s="14">
        <f t="shared" si="606"/>
        <v>0</v>
      </c>
      <c r="AH1189" s="14">
        <f t="shared" si="607"/>
        <v>0</v>
      </c>
      <c r="AI1189" s="14">
        <f t="shared" si="608"/>
        <v>0</v>
      </c>
      <c r="AJ1189" s="14">
        <f t="shared" si="609"/>
        <v>0</v>
      </c>
      <c r="AK1189" s="14">
        <f t="shared" si="610"/>
        <v>0</v>
      </c>
      <c r="AL1189" s="14">
        <f t="shared" si="611"/>
        <v>0</v>
      </c>
      <c r="AM1189" s="14">
        <f t="shared" si="612"/>
        <v>0</v>
      </c>
      <c r="AN1189" s="14">
        <f t="shared" si="613"/>
        <v>0</v>
      </c>
      <c r="AO1189" s="14">
        <f t="shared" si="614"/>
        <v>0.02</v>
      </c>
      <c r="AP1189" s="14">
        <f t="shared" si="615"/>
        <v>0</v>
      </c>
      <c r="AQ1189" s="43">
        <f t="shared" si="619"/>
        <v>0.14499999999999999</v>
      </c>
      <c r="AR1189" s="27">
        <f t="shared" si="620"/>
        <v>17645.966250000001</v>
      </c>
      <c r="AS1189" s="27">
        <f t="shared" si="621"/>
        <v>0</v>
      </c>
      <c r="AT1189" s="44">
        <f t="shared" si="627"/>
        <v>3176.2739250000004</v>
      </c>
      <c r="AU1189" s="30"/>
      <c r="AV1189" s="30"/>
      <c r="AW1189" s="30">
        <f t="shared" si="628"/>
        <v>16940.1276</v>
      </c>
      <c r="AX1189" s="36">
        <f t="shared" si="616"/>
        <v>-17645.966250000001</v>
      </c>
      <c r="AY1189" s="36">
        <f t="shared" si="617"/>
        <v>0</v>
      </c>
      <c r="AZ1189" s="36">
        <f t="shared" si="618"/>
        <v>13763.853674999998</v>
      </c>
    </row>
    <row r="1190" spans="1:52" x14ac:dyDescent="0.25">
      <c r="A1190" s="12" t="s">
        <v>837</v>
      </c>
      <c r="B1190" s="12" t="s">
        <v>598</v>
      </c>
      <c r="C1190" s="12"/>
      <c r="D1190" s="2" t="s">
        <v>1235</v>
      </c>
      <c r="E1190" s="2" t="s">
        <v>1236</v>
      </c>
      <c r="F1190" s="2" t="s">
        <v>16</v>
      </c>
      <c r="G1190" s="2" t="s">
        <v>17</v>
      </c>
      <c r="H1190" s="2" t="s">
        <v>13</v>
      </c>
      <c r="I1190" s="18">
        <v>609000</v>
      </c>
      <c r="J1190" s="18">
        <v>1180240.8599999999</v>
      </c>
      <c r="K1190" s="18">
        <v>1024799</v>
      </c>
      <c r="L1190" s="18">
        <v>155441.86000000002</v>
      </c>
      <c r="M1190" s="18"/>
      <c r="N1190" s="18">
        <v>107099.88</v>
      </c>
      <c r="O1190" s="18">
        <v>25200</v>
      </c>
      <c r="P1190" s="18"/>
      <c r="Q1190" s="18"/>
      <c r="R1190" s="18"/>
      <c r="S1190" s="18"/>
      <c r="T1190" s="18"/>
      <c r="U1190" s="18"/>
      <c r="V1190" s="18"/>
      <c r="W1190" s="18"/>
      <c r="X1190" s="18"/>
      <c r="Y1190" s="18"/>
      <c r="Z1190" s="18">
        <v>23141.98</v>
      </c>
      <c r="AA1190" s="18"/>
      <c r="AB1190" s="14">
        <f t="shared" si="601"/>
        <v>0</v>
      </c>
      <c r="AC1190" s="14">
        <v>0</v>
      </c>
      <c r="AD1190" s="14">
        <f t="shared" si="603"/>
        <v>0.14000000000000001</v>
      </c>
      <c r="AE1190" s="14">
        <f t="shared" si="604"/>
        <v>0</v>
      </c>
      <c r="AF1190" s="14">
        <f t="shared" si="605"/>
        <v>0</v>
      </c>
      <c r="AG1190" s="14">
        <f t="shared" si="606"/>
        <v>0</v>
      </c>
      <c r="AH1190" s="14">
        <f t="shared" si="607"/>
        <v>0</v>
      </c>
      <c r="AI1190" s="14">
        <f t="shared" si="608"/>
        <v>0</v>
      </c>
      <c r="AJ1190" s="14">
        <f t="shared" si="609"/>
        <v>0</v>
      </c>
      <c r="AK1190" s="14">
        <f t="shared" si="610"/>
        <v>0</v>
      </c>
      <c r="AL1190" s="14">
        <f t="shared" si="611"/>
        <v>0</v>
      </c>
      <c r="AM1190" s="14">
        <f t="shared" si="612"/>
        <v>0</v>
      </c>
      <c r="AN1190" s="14">
        <f t="shared" si="613"/>
        <v>0</v>
      </c>
      <c r="AO1190" s="14">
        <f t="shared" si="614"/>
        <v>0.02</v>
      </c>
      <c r="AP1190" s="14">
        <f t="shared" si="615"/>
        <v>0</v>
      </c>
      <c r="AQ1190" s="43">
        <f t="shared" si="619"/>
        <v>0.16</v>
      </c>
      <c r="AR1190" s="27">
        <f t="shared" si="620"/>
        <v>143471.86000000002</v>
      </c>
      <c r="AS1190" s="27">
        <f t="shared" si="621"/>
        <v>0</v>
      </c>
      <c r="AT1190" s="44">
        <f t="shared" si="627"/>
        <v>23365.417200000004</v>
      </c>
      <c r="AU1190" s="30"/>
      <c r="AV1190" s="30"/>
      <c r="AW1190" s="30">
        <f t="shared" si="628"/>
        <v>122975.87999999999</v>
      </c>
      <c r="AX1190" s="36">
        <f t="shared" si="616"/>
        <v>-143471.86000000002</v>
      </c>
      <c r="AY1190" s="36">
        <f t="shared" si="617"/>
        <v>0</v>
      </c>
      <c r="AZ1190" s="36">
        <f t="shared" si="618"/>
        <v>99610.462799999979</v>
      </c>
    </row>
    <row r="1191" spans="1:52" x14ac:dyDescent="0.25">
      <c r="A1191" s="12" t="s">
        <v>837</v>
      </c>
      <c r="B1191" s="12" t="s">
        <v>598</v>
      </c>
      <c r="C1191" s="12"/>
      <c r="D1191" s="2" t="s">
        <v>1237</v>
      </c>
      <c r="E1191" s="2" t="s">
        <v>1236</v>
      </c>
      <c r="F1191" s="2" t="s">
        <v>16</v>
      </c>
      <c r="G1191" s="2" t="s">
        <v>17</v>
      </c>
      <c r="H1191" s="2" t="s">
        <v>13</v>
      </c>
      <c r="I1191" s="18">
        <v>50820</v>
      </c>
      <c r="J1191" s="18">
        <v>393438.28</v>
      </c>
      <c r="K1191" s="18">
        <v>335412</v>
      </c>
      <c r="L1191" s="18">
        <v>58026.28</v>
      </c>
      <c r="M1191" s="18"/>
      <c r="N1191" s="18"/>
      <c r="O1191" s="18">
        <v>50311.8</v>
      </c>
      <c r="P1191" s="18"/>
      <c r="Q1191" s="18"/>
      <c r="R1191" s="18"/>
      <c r="S1191" s="18"/>
      <c r="T1191" s="18"/>
      <c r="U1191" s="18"/>
      <c r="V1191" s="18"/>
      <c r="W1191" s="18"/>
      <c r="X1191" s="18"/>
      <c r="Y1191" s="18"/>
      <c r="Z1191" s="18">
        <v>7714.48</v>
      </c>
      <c r="AA1191" s="18"/>
      <c r="AB1191" s="14">
        <f t="shared" si="601"/>
        <v>0</v>
      </c>
      <c r="AC1191" s="14">
        <f t="shared" si="602"/>
        <v>0</v>
      </c>
      <c r="AD1191" s="14">
        <f t="shared" si="603"/>
        <v>0.14000000000000001</v>
      </c>
      <c r="AE1191" s="14">
        <f t="shared" si="604"/>
        <v>0</v>
      </c>
      <c r="AF1191" s="14">
        <f t="shared" si="605"/>
        <v>0</v>
      </c>
      <c r="AG1191" s="14">
        <f t="shared" si="606"/>
        <v>0</v>
      </c>
      <c r="AH1191" s="14">
        <f t="shared" si="607"/>
        <v>0</v>
      </c>
      <c r="AI1191" s="14">
        <f t="shared" si="608"/>
        <v>0</v>
      </c>
      <c r="AJ1191" s="14">
        <f t="shared" si="609"/>
        <v>0</v>
      </c>
      <c r="AK1191" s="14">
        <f t="shared" si="610"/>
        <v>0</v>
      </c>
      <c r="AL1191" s="14">
        <f t="shared" si="611"/>
        <v>0</v>
      </c>
      <c r="AM1191" s="14">
        <f t="shared" si="612"/>
        <v>0</v>
      </c>
      <c r="AN1191" s="14">
        <f t="shared" si="613"/>
        <v>0</v>
      </c>
      <c r="AO1191" s="14">
        <f t="shared" si="614"/>
        <v>0.02</v>
      </c>
      <c r="AP1191" s="14">
        <f t="shared" si="615"/>
        <v>0</v>
      </c>
      <c r="AQ1191" s="43">
        <f t="shared" si="619"/>
        <v>0.16</v>
      </c>
      <c r="AR1191" s="27">
        <f t="shared" si="620"/>
        <v>46957.680000000008</v>
      </c>
      <c r="AS1191" s="27">
        <f t="shared" si="621"/>
        <v>0</v>
      </c>
      <c r="AT1191" s="44">
        <f t="shared" si="627"/>
        <v>7647.3936000000003</v>
      </c>
      <c r="AU1191" s="30"/>
      <c r="AV1191" s="30"/>
      <c r="AW1191" s="30">
        <f t="shared" si="628"/>
        <v>40249.439999999995</v>
      </c>
      <c r="AX1191" s="36">
        <f t="shared" si="616"/>
        <v>-46957.680000000008</v>
      </c>
      <c r="AY1191" s="36">
        <f t="shared" si="617"/>
        <v>0</v>
      </c>
      <c r="AZ1191" s="36">
        <f t="shared" si="618"/>
        <v>32602.046399999996</v>
      </c>
    </row>
    <row r="1192" spans="1:52" x14ac:dyDescent="0.25">
      <c r="A1192" s="12" t="s">
        <v>837</v>
      </c>
      <c r="B1192" s="12" t="s">
        <v>598</v>
      </c>
      <c r="C1192" s="12"/>
      <c r="D1192" s="2" t="s">
        <v>1238</v>
      </c>
      <c r="E1192" s="2" t="s">
        <v>1236</v>
      </c>
      <c r="F1192" s="2" t="s">
        <v>16</v>
      </c>
      <c r="G1192" s="2" t="s">
        <v>17</v>
      </c>
      <c r="H1192" s="2" t="s">
        <v>13</v>
      </c>
      <c r="I1192" s="18">
        <v>102700</v>
      </c>
      <c r="J1192" s="18">
        <v>819046.79</v>
      </c>
      <c r="K1192" s="18">
        <v>713766.26</v>
      </c>
      <c r="L1192" s="18">
        <v>105280.52999999997</v>
      </c>
      <c r="M1192" s="18"/>
      <c r="N1192" s="18">
        <v>89220.800000000017</v>
      </c>
      <c r="O1192" s="18"/>
      <c r="P1192" s="18"/>
      <c r="Q1192" s="18"/>
      <c r="R1192" s="18"/>
      <c r="S1192" s="18"/>
      <c r="T1192" s="18"/>
      <c r="U1192" s="18"/>
      <c r="V1192" s="18"/>
      <c r="W1192" s="18"/>
      <c r="X1192" s="18"/>
      <c r="Y1192" s="18"/>
      <c r="Z1192" s="18">
        <v>16059.73</v>
      </c>
      <c r="AA1192" s="18"/>
      <c r="AB1192" s="14">
        <f t="shared" si="601"/>
        <v>0</v>
      </c>
      <c r="AC1192" s="14">
        <f t="shared" si="602"/>
        <v>0.125</v>
      </c>
      <c r="AD1192" s="14">
        <f t="shared" si="603"/>
        <v>0</v>
      </c>
      <c r="AE1192" s="14">
        <f t="shared" si="604"/>
        <v>0</v>
      </c>
      <c r="AF1192" s="14">
        <f t="shared" si="605"/>
        <v>0</v>
      </c>
      <c r="AG1192" s="14">
        <f t="shared" si="606"/>
        <v>0</v>
      </c>
      <c r="AH1192" s="14">
        <f t="shared" si="607"/>
        <v>0</v>
      </c>
      <c r="AI1192" s="14">
        <f t="shared" si="608"/>
        <v>0</v>
      </c>
      <c r="AJ1192" s="14">
        <f t="shared" si="609"/>
        <v>0</v>
      </c>
      <c r="AK1192" s="14">
        <f t="shared" si="610"/>
        <v>0</v>
      </c>
      <c r="AL1192" s="14">
        <f t="shared" si="611"/>
        <v>0</v>
      </c>
      <c r="AM1192" s="14">
        <f t="shared" si="612"/>
        <v>0</v>
      </c>
      <c r="AN1192" s="14">
        <f t="shared" si="613"/>
        <v>0</v>
      </c>
      <c r="AO1192" s="14">
        <f t="shared" si="614"/>
        <v>0.02</v>
      </c>
      <c r="AP1192" s="14">
        <f t="shared" si="615"/>
        <v>0</v>
      </c>
      <c r="AQ1192" s="43">
        <f t="shared" si="619"/>
        <v>0.14499999999999999</v>
      </c>
      <c r="AR1192" s="27">
        <f t="shared" si="620"/>
        <v>89220.782500000001</v>
      </c>
      <c r="AS1192" s="27">
        <f t="shared" si="621"/>
        <v>0</v>
      </c>
      <c r="AT1192" s="44">
        <f t="shared" si="627"/>
        <v>16059.74085</v>
      </c>
      <c r="AU1192" s="30"/>
      <c r="AV1192" s="30"/>
      <c r="AW1192" s="30">
        <f t="shared" si="628"/>
        <v>85651.951199999996</v>
      </c>
      <c r="AX1192" s="36">
        <f t="shared" si="616"/>
        <v>-89220.782500000001</v>
      </c>
      <c r="AY1192" s="36">
        <f t="shared" si="617"/>
        <v>0</v>
      </c>
      <c r="AZ1192" s="36">
        <f t="shared" si="618"/>
        <v>69592.210349999994</v>
      </c>
    </row>
    <row r="1193" spans="1:52" x14ac:dyDescent="0.25">
      <c r="A1193" s="12" t="s">
        <v>837</v>
      </c>
      <c r="B1193" s="12" t="s">
        <v>598</v>
      </c>
      <c r="C1193" s="12"/>
      <c r="D1193" s="2" t="s">
        <v>1239</v>
      </c>
      <c r="E1193" s="2" t="s">
        <v>1236</v>
      </c>
      <c r="F1193" s="2" t="s">
        <v>16</v>
      </c>
      <c r="G1193" s="2" t="s">
        <v>17</v>
      </c>
      <c r="H1193" s="2" t="s">
        <v>13</v>
      </c>
      <c r="I1193" s="18">
        <v>105700</v>
      </c>
      <c r="J1193" s="18">
        <v>206194.28</v>
      </c>
      <c r="K1193" s="18">
        <v>179690</v>
      </c>
      <c r="L1193" s="18">
        <v>26504.28</v>
      </c>
      <c r="M1193" s="18"/>
      <c r="N1193" s="18">
        <v>22461.25</v>
      </c>
      <c r="O1193" s="18"/>
      <c r="P1193" s="18"/>
      <c r="Q1193" s="18"/>
      <c r="R1193" s="18"/>
      <c r="S1193" s="18"/>
      <c r="T1193" s="18"/>
      <c r="U1193" s="18"/>
      <c r="V1193" s="18"/>
      <c r="W1193" s="18"/>
      <c r="X1193" s="18"/>
      <c r="Y1193" s="18"/>
      <c r="Z1193" s="18">
        <v>4043.03</v>
      </c>
      <c r="AA1193" s="18"/>
      <c r="AB1193" s="14">
        <f t="shared" si="601"/>
        <v>0</v>
      </c>
      <c r="AC1193" s="14">
        <f t="shared" si="602"/>
        <v>0.125</v>
      </c>
      <c r="AD1193" s="14">
        <f t="shared" si="603"/>
        <v>0</v>
      </c>
      <c r="AE1193" s="14">
        <f t="shared" si="604"/>
        <v>0</v>
      </c>
      <c r="AF1193" s="14">
        <f t="shared" si="605"/>
        <v>0</v>
      </c>
      <c r="AG1193" s="14">
        <f t="shared" si="606"/>
        <v>0</v>
      </c>
      <c r="AH1193" s="14">
        <f t="shared" si="607"/>
        <v>0</v>
      </c>
      <c r="AI1193" s="14">
        <f t="shared" si="608"/>
        <v>0</v>
      </c>
      <c r="AJ1193" s="14">
        <f t="shared" si="609"/>
        <v>0</v>
      </c>
      <c r="AK1193" s="14">
        <f t="shared" si="610"/>
        <v>0</v>
      </c>
      <c r="AL1193" s="14">
        <f t="shared" si="611"/>
        <v>0</v>
      </c>
      <c r="AM1193" s="14">
        <f t="shared" si="612"/>
        <v>0</v>
      </c>
      <c r="AN1193" s="14">
        <f t="shared" si="613"/>
        <v>0</v>
      </c>
      <c r="AO1193" s="14">
        <f t="shared" si="614"/>
        <v>0.02</v>
      </c>
      <c r="AP1193" s="14">
        <f t="shared" si="615"/>
        <v>0</v>
      </c>
      <c r="AQ1193" s="43">
        <f t="shared" si="619"/>
        <v>0.14499999999999999</v>
      </c>
      <c r="AR1193" s="27">
        <f t="shared" si="620"/>
        <v>22461.25</v>
      </c>
      <c r="AS1193" s="27">
        <f t="shared" si="621"/>
        <v>0</v>
      </c>
      <c r="AT1193" s="44">
        <f t="shared" si="627"/>
        <v>4043.0250000000001</v>
      </c>
      <c r="AU1193" s="30"/>
      <c r="AV1193" s="30"/>
      <c r="AW1193" s="30">
        <f t="shared" si="628"/>
        <v>21562.799999999999</v>
      </c>
      <c r="AX1193" s="36">
        <f t="shared" si="616"/>
        <v>-22461.25</v>
      </c>
      <c r="AY1193" s="36">
        <f t="shared" si="617"/>
        <v>0</v>
      </c>
      <c r="AZ1193" s="36">
        <f t="shared" si="618"/>
        <v>17519.774999999998</v>
      </c>
    </row>
    <row r="1194" spans="1:52" x14ac:dyDescent="0.25">
      <c r="A1194" s="12" t="s">
        <v>837</v>
      </c>
      <c r="B1194" s="12" t="s">
        <v>598</v>
      </c>
      <c r="C1194" s="12"/>
      <c r="D1194" s="2" t="s">
        <v>1240</v>
      </c>
      <c r="E1194" s="2" t="s">
        <v>1236</v>
      </c>
      <c r="F1194" s="2" t="s">
        <v>16</v>
      </c>
      <c r="G1194" s="2" t="s">
        <v>17</v>
      </c>
      <c r="H1194" s="2" t="s">
        <v>13</v>
      </c>
      <c r="I1194" s="18">
        <v>55260</v>
      </c>
      <c r="J1194" s="18">
        <v>440705.97</v>
      </c>
      <c r="K1194" s="18">
        <v>384057.49</v>
      </c>
      <c r="L1194" s="18">
        <v>56648.479999999996</v>
      </c>
      <c r="M1194" s="18"/>
      <c r="N1194" s="18">
        <v>48007.189999999995</v>
      </c>
      <c r="O1194" s="18"/>
      <c r="P1194" s="18"/>
      <c r="Q1194" s="18"/>
      <c r="R1194" s="18"/>
      <c r="S1194" s="18"/>
      <c r="T1194" s="18"/>
      <c r="U1194" s="18"/>
      <c r="V1194" s="18"/>
      <c r="W1194" s="18"/>
      <c r="X1194" s="18"/>
      <c r="Y1194" s="18"/>
      <c r="Z1194" s="18">
        <v>8641.2900000000009</v>
      </c>
      <c r="AA1194" s="18"/>
      <c r="AB1194" s="14">
        <f t="shared" si="601"/>
        <v>0</v>
      </c>
      <c r="AC1194" s="14">
        <f t="shared" si="602"/>
        <v>0.125</v>
      </c>
      <c r="AD1194" s="14">
        <f t="shared" si="603"/>
        <v>0</v>
      </c>
      <c r="AE1194" s="14">
        <f t="shared" si="604"/>
        <v>0</v>
      </c>
      <c r="AF1194" s="14">
        <f t="shared" si="605"/>
        <v>0</v>
      </c>
      <c r="AG1194" s="14">
        <f t="shared" si="606"/>
        <v>0</v>
      </c>
      <c r="AH1194" s="14">
        <f t="shared" si="607"/>
        <v>0</v>
      </c>
      <c r="AI1194" s="14">
        <f t="shared" si="608"/>
        <v>0</v>
      </c>
      <c r="AJ1194" s="14">
        <f t="shared" si="609"/>
        <v>0</v>
      </c>
      <c r="AK1194" s="14">
        <f t="shared" si="610"/>
        <v>0</v>
      </c>
      <c r="AL1194" s="14">
        <f t="shared" si="611"/>
        <v>0</v>
      </c>
      <c r="AM1194" s="14">
        <f t="shared" si="612"/>
        <v>0</v>
      </c>
      <c r="AN1194" s="14">
        <f t="shared" si="613"/>
        <v>0</v>
      </c>
      <c r="AO1194" s="14">
        <f t="shared" si="614"/>
        <v>0.02</v>
      </c>
      <c r="AP1194" s="14">
        <f t="shared" si="615"/>
        <v>0</v>
      </c>
      <c r="AQ1194" s="43">
        <f t="shared" si="619"/>
        <v>0.14499999999999999</v>
      </c>
      <c r="AR1194" s="27">
        <f t="shared" si="620"/>
        <v>48007.186249999999</v>
      </c>
      <c r="AS1194" s="27">
        <f t="shared" si="621"/>
        <v>0</v>
      </c>
      <c r="AT1194" s="44">
        <f t="shared" si="627"/>
        <v>8641.293525000001</v>
      </c>
      <c r="AU1194" s="30"/>
      <c r="AV1194" s="30"/>
      <c r="AW1194" s="30">
        <f t="shared" si="628"/>
        <v>46086.898799999995</v>
      </c>
      <c r="AX1194" s="36">
        <f t="shared" si="616"/>
        <v>-48007.186249999999</v>
      </c>
      <c r="AY1194" s="36">
        <f t="shared" si="617"/>
        <v>0</v>
      </c>
      <c r="AZ1194" s="36">
        <f t="shared" si="618"/>
        <v>37445.605274999994</v>
      </c>
    </row>
    <row r="1195" spans="1:52" x14ac:dyDescent="0.25">
      <c r="A1195" s="12" t="s">
        <v>837</v>
      </c>
      <c r="B1195" s="12" t="s">
        <v>598</v>
      </c>
      <c r="C1195" s="12"/>
      <c r="D1195" s="2" t="s">
        <v>1241</v>
      </c>
      <c r="E1195" s="2" t="s">
        <v>105</v>
      </c>
      <c r="F1195" s="2" t="s">
        <v>16</v>
      </c>
      <c r="G1195" s="2" t="s">
        <v>17</v>
      </c>
      <c r="H1195" s="2" t="s">
        <v>13</v>
      </c>
      <c r="I1195" s="18">
        <v>190</v>
      </c>
      <c r="J1195" s="18">
        <v>382519.68</v>
      </c>
      <c r="K1195" s="18">
        <v>333350.48</v>
      </c>
      <c r="L1195" s="18">
        <v>49169.2</v>
      </c>
      <c r="M1195" s="18"/>
      <c r="N1195" s="18">
        <v>41668.81</v>
      </c>
      <c r="O1195" s="18"/>
      <c r="P1195" s="18"/>
      <c r="Q1195" s="18"/>
      <c r="R1195" s="18"/>
      <c r="S1195" s="18"/>
      <c r="T1195" s="18"/>
      <c r="U1195" s="18"/>
      <c r="V1195" s="18"/>
      <c r="W1195" s="18"/>
      <c r="X1195" s="18"/>
      <c r="Y1195" s="18"/>
      <c r="Z1195" s="18">
        <v>7500.39</v>
      </c>
      <c r="AA1195" s="18"/>
      <c r="AB1195" s="14">
        <f t="shared" si="601"/>
        <v>0</v>
      </c>
      <c r="AC1195" s="14">
        <f t="shared" si="602"/>
        <v>0.125</v>
      </c>
      <c r="AD1195" s="14">
        <f t="shared" si="603"/>
        <v>0</v>
      </c>
      <c r="AE1195" s="14">
        <f t="shared" si="604"/>
        <v>0</v>
      </c>
      <c r="AF1195" s="14">
        <f t="shared" si="605"/>
        <v>0</v>
      </c>
      <c r="AG1195" s="14">
        <f t="shared" si="606"/>
        <v>0</v>
      </c>
      <c r="AH1195" s="14">
        <f t="shared" si="607"/>
        <v>0</v>
      </c>
      <c r="AI1195" s="14">
        <f t="shared" si="608"/>
        <v>0</v>
      </c>
      <c r="AJ1195" s="14">
        <f t="shared" si="609"/>
        <v>0</v>
      </c>
      <c r="AK1195" s="14">
        <f t="shared" si="610"/>
        <v>0</v>
      </c>
      <c r="AL1195" s="14">
        <f t="shared" si="611"/>
        <v>0</v>
      </c>
      <c r="AM1195" s="14">
        <f t="shared" si="612"/>
        <v>0</v>
      </c>
      <c r="AN1195" s="14">
        <f t="shared" si="613"/>
        <v>0</v>
      </c>
      <c r="AO1195" s="14">
        <f t="shared" si="614"/>
        <v>0.02</v>
      </c>
      <c r="AP1195" s="14">
        <f t="shared" si="615"/>
        <v>0</v>
      </c>
      <c r="AQ1195" s="43">
        <f t="shared" si="619"/>
        <v>0.14499999999999999</v>
      </c>
      <c r="AR1195" s="27">
        <f t="shared" si="620"/>
        <v>41668.81</v>
      </c>
      <c r="AS1195" s="27">
        <f t="shared" si="621"/>
        <v>0</v>
      </c>
      <c r="AT1195" s="44">
        <f t="shared" si="627"/>
        <v>7500.3858</v>
      </c>
      <c r="AU1195" s="30"/>
      <c r="AV1195" s="30"/>
      <c r="AW1195" s="30">
        <f t="shared" si="628"/>
        <v>40002.057599999993</v>
      </c>
      <c r="AX1195" s="36">
        <f t="shared" si="616"/>
        <v>-41668.81</v>
      </c>
      <c r="AY1195" s="36">
        <f t="shared" si="617"/>
        <v>0</v>
      </c>
      <c r="AZ1195" s="36">
        <f t="shared" si="618"/>
        <v>32501.671799999993</v>
      </c>
    </row>
    <row r="1196" spans="1:52" x14ac:dyDescent="0.25">
      <c r="A1196" s="12" t="s">
        <v>837</v>
      </c>
      <c r="B1196" s="12" t="s">
        <v>598</v>
      </c>
      <c r="C1196" s="12"/>
      <c r="D1196" s="2" t="s">
        <v>1242</v>
      </c>
      <c r="E1196" s="2" t="s">
        <v>713</v>
      </c>
      <c r="F1196" s="2" t="s">
        <v>16</v>
      </c>
      <c r="G1196" s="2" t="s">
        <v>396</v>
      </c>
      <c r="H1196" s="2" t="s">
        <v>13</v>
      </c>
      <c r="I1196" s="18">
        <v>102939</v>
      </c>
      <c r="J1196" s="18">
        <v>531229.96</v>
      </c>
      <c r="K1196" s="18">
        <v>463225.5</v>
      </c>
      <c r="L1196" s="18">
        <v>68004.460000000006</v>
      </c>
      <c r="M1196" s="18"/>
      <c r="N1196" s="18">
        <v>56778.19</v>
      </c>
      <c r="O1196" s="18"/>
      <c r="P1196" s="18"/>
      <c r="Q1196" s="18">
        <v>540</v>
      </c>
      <c r="R1196" s="18">
        <v>270</v>
      </c>
      <c r="S1196" s="18"/>
      <c r="T1196" s="18"/>
      <c r="U1196" s="18"/>
      <c r="V1196" s="18"/>
      <c r="W1196" s="18"/>
      <c r="X1196" s="18"/>
      <c r="Y1196" s="18"/>
      <c r="Z1196" s="50">
        <v>10416.27</v>
      </c>
      <c r="AA1196" s="18"/>
      <c r="AB1196" s="14">
        <f t="shared" si="601"/>
        <v>0</v>
      </c>
      <c r="AC1196" s="14">
        <f t="shared" si="602"/>
        <v>0.125</v>
      </c>
      <c r="AD1196" s="14">
        <f t="shared" si="603"/>
        <v>0</v>
      </c>
      <c r="AE1196" s="14">
        <f t="shared" si="604"/>
        <v>0</v>
      </c>
      <c r="AF1196" s="14">
        <f t="shared" si="605"/>
        <v>2E-3</v>
      </c>
      <c r="AG1196" s="14">
        <f t="shared" si="606"/>
        <v>1E-3</v>
      </c>
      <c r="AH1196" s="14">
        <f t="shared" si="607"/>
        <v>0</v>
      </c>
      <c r="AI1196" s="14">
        <f t="shared" si="608"/>
        <v>0</v>
      </c>
      <c r="AJ1196" s="14">
        <f t="shared" si="609"/>
        <v>0</v>
      </c>
      <c r="AK1196" s="14">
        <f t="shared" si="610"/>
        <v>0</v>
      </c>
      <c r="AL1196" s="14">
        <f t="shared" si="611"/>
        <v>0</v>
      </c>
      <c r="AM1196" s="14">
        <f t="shared" si="612"/>
        <v>0</v>
      </c>
      <c r="AN1196" s="14">
        <f t="shared" si="613"/>
        <v>0</v>
      </c>
      <c r="AO1196" s="14">
        <f t="shared" si="614"/>
        <v>0.02</v>
      </c>
      <c r="AP1196" s="14">
        <f t="shared" si="615"/>
        <v>0</v>
      </c>
      <c r="AQ1196" s="43">
        <f t="shared" si="619"/>
        <v>0.14799999999999999</v>
      </c>
      <c r="AR1196" s="27">
        <f t="shared" si="620"/>
        <v>59292.864000000001</v>
      </c>
      <c r="AS1196" s="27">
        <f t="shared" si="621"/>
        <v>0</v>
      </c>
      <c r="AT1196" s="44">
        <f t="shared" si="627"/>
        <v>10450.36728</v>
      </c>
      <c r="AU1196" s="30"/>
      <c r="AV1196" s="30"/>
      <c r="AW1196" s="30">
        <f t="shared" si="628"/>
        <v>55587.06</v>
      </c>
      <c r="AX1196" s="36">
        <f t="shared" si="616"/>
        <v>-59292.864000000001</v>
      </c>
      <c r="AY1196" s="36">
        <f t="shared" si="617"/>
        <v>0</v>
      </c>
      <c r="AZ1196" s="36">
        <f t="shared" si="618"/>
        <v>45136.692719999999</v>
      </c>
    </row>
    <row r="1197" spans="1:52" x14ac:dyDescent="0.25">
      <c r="A1197" s="12" t="s">
        <v>837</v>
      </c>
      <c r="B1197" s="12" t="s">
        <v>598</v>
      </c>
      <c r="C1197" s="12"/>
      <c r="D1197" s="2" t="s">
        <v>1243</v>
      </c>
      <c r="E1197" s="2" t="s">
        <v>713</v>
      </c>
      <c r="F1197" s="2" t="s">
        <v>16</v>
      </c>
      <c r="G1197" s="2" t="s">
        <v>396</v>
      </c>
      <c r="H1197" s="2" t="s">
        <v>13</v>
      </c>
      <c r="I1197" s="18">
        <v>50000</v>
      </c>
      <c r="J1197" s="18">
        <v>258186.94</v>
      </c>
      <c r="K1197" s="18">
        <v>224999.51</v>
      </c>
      <c r="L1197" s="18">
        <v>33187.43</v>
      </c>
      <c r="M1197" s="18"/>
      <c r="N1197" s="18">
        <v>28124.94</v>
      </c>
      <c r="O1197" s="18"/>
      <c r="P1197" s="18"/>
      <c r="Q1197" s="18"/>
      <c r="R1197" s="18"/>
      <c r="S1197" s="18"/>
      <c r="T1197" s="18"/>
      <c r="U1197" s="18"/>
      <c r="V1197" s="18"/>
      <c r="W1197" s="18"/>
      <c r="X1197" s="18"/>
      <c r="Y1197" s="18"/>
      <c r="Z1197" s="18">
        <v>5062.49</v>
      </c>
      <c r="AA1197" s="18"/>
      <c r="AB1197" s="14">
        <f t="shared" si="601"/>
        <v>0</v>
      </c>
      <c r="AC1197" s="14">
        <f t="shared" si="602"/>
        <v>0.125</v>
      </c>
      <c r="AD1197" s="14">
        <f t="shared" si="603"/>
        <v>0</v>
      </c>
      <c r="AE1197" s="14">
        <f t="shared" si="604"/>
        <v>0</v>
      </c>
      <c r="AF1197" s="14">
        <f t="shared" si="605"/>
        <v>0</v>
      </c>
      <c r="AG1197" s="14">
        <f t="shared" si="606"/>
        <v>0</v>
      </c>
      <c r="AH1197" s="14">
        <f t="shared" si="607"/>
        <v>0</v>
      </c>
      <c r="AI1197" s="14">
        <f t="shared" si="608"/>
        <v>0</v>
      </c>
      <c r="AJ1197" s="14">
        <f t="shared" si="609"/>
        <v>0</v>
      </c>
      <c r="AK1197" s="14">
        <f t="shared" si="610"/>
        <v>0</v>
      </c>
      <c r="AL1197" s="14">
        <f t="shared" si="611"/>
        <v>0</v>
      </c>
      <c r="AM1197" s="14">
        <f t="shared" si="612"/>
        <v>0</v>
      </c>
      <c r="AN1197" s="14">
        <f t="shared" si="613"/>
        <v>0</v>
      </c>
      <c r="AO1197" s="14">
        <f t="shared" si="614"/>
        <v>0.02</v>
      </c>
      <c r="AP1197" s="14">
        <f t="shared" si="615"/>
        <v>0</v>
      </c>
      <c r="AQ1197" s="43">
        <f t="shared" si="619"/>
        <v>0.14499999999999999</v>
      </c>
      <c r="AR1197" s="27">
        <f t="shared" si="620"/>
        <v>28124.938750000001</v>
      </c>
      <c r="AS1197" s="27">
        <f t="shared" si="621"/>
        <v>0</v>
      </c>
      <c r="AT1197" s="44">
        <f t="shared" si="627"/>
        <v>5062.4889750000002</v>
      </c>
      <c r="AU1197" s="30"/>
      <c r="AV1197" s="30"/>
      <c r="AW1197" s="30">
        <f t="shared" si="628"/>
        <v>26999.941200000001</v>
      </c>
      <c r="AX1197" s="36">
        <f t="shared" si="616"/>
        <v>-28124.938750000001</v>
      </c>
      <c r="AY1197" s="36">
        <f t="shared" si="617"/>
        <v>0</v>
      </c>
      <c r="AZ1197" s="36">
        <f t="shared" si="618"/>
        <v>21937.452225000001</v>
      </c>
    </row>
    <row r="1198" spans="1:52" x14ac:dyDescent="0.25">
      <c r="A1198" s="12" t="s">
        <v>837</v>
      </c>
      <c r="B1198" s="12" t="s">
        <v>598</v>
      </c>
      <c r="C1198" s="12"/>
      <c r="D1198" s="2" t="s">
        <v>1244</v>
      </c>
      <c r="E1198" s="2" t="s">
        <v>713</v>
      </c>
      <c r="F1198" s="2" t="s">
        <v>16</v>
      </c>
      <c r="G1198" s="2" t="s">
        <v>396</v>
      </c>
      <c r="H1198" s="2" t="s">
        <v>13</v>
      </c>
      <c r="I1198" s="18">
        <v>10000</v>
      </c>
      <c r="J1198" s="18">
        <v>54506.53</v>
      </c>
      <c r="K1198" s="18">
        <v>47500.24</v>
      </c>
      <c r="L1198" s="18">
        <v>7006.29</v>
      </c>
      <c r="M1198" s="18"/>
      <c r="N1198" s="18">
        <v>5937.53</v>
      </c>
      <c r="O1198" s="18"/>
      <c r="P1198" s="18"/>
      <c r="Q1198" s="18"/>
      <c r="R1198" s="18"/>
      <c r="S1198" s="18"/>
      <c r="T1198" s="18"/>
      <c r="U1198" s="18"/>
      <c r="V1198" s="18"/>
      <c r="W1198" s="18"/>
      <c r="X1198" s="18"/>
      <c r="Y1198" s="18"/>
      <c r="Z1198" s="18">
        <v>1068.76</v>
      </c>
      <c r="AA1198" s="18"/>
      <c r="AB1198" s="14">
        <f t="shared" si="601"/>
        <v>0</v>
      </c>
      <c r="AC1198" s="14">
        <f t="shared" si="602"/>
        <v>0.125</v>
      </c>
      <c r="AD1198" s="14">
        <f t="shared" si="603"/>
        <v>0</v>
      </c>
      <c r="AE1198" s="14">
        <f t="shared" si="604"/>
        <v>0</v>
      </c>
      <c r="AF1198" s="14">
        <f t="shared" si="605"/>
        <v>0</v>
      </c>
      <c r="AG1198" s="14">
        <f t="shared" si="606"/>
        <v>0</v>
      </c>
      <c r="AH1198" s="14">
        <f t="shared" si="607"/>
        <v>0</v>
      </c>
      <c r="AI1198" s="14">
        <f t="shared" si="608"/>
        <v>0</v>
      </c>
      <c r="AJ1198" s="14">
        <f t="shared" si="609"/>
        <v>0</v>
      </c>
      <c r="AK1198" s="14">
        <f t="shared" si="610"/>
        <v>0</v>
      </c>
      <c r="AL1198" s="14">
        <f t="shared" si="611"/>
        <v>0</v>
      </c>
      <c r="AM1198" s="14">
        <f t="shared" si="612"/>
        <v>0</v>
      </c>
      <c r="AN1198" s="14">
        <f t="shared" si="613"/>
        <v>0</v>
      </c>
      <c r="AO1198" s="14">
        <f t="shared" si="614"/>
        <v>0.02</v>
      </c>
      <c r="AP1198" s="14">
        <f t="shared" si="615"/>
        <v>0</v>
      </c>
      <c r="AQ1198" s="43">
        <f t="shared" si="619"/>
        <v>0.14499999999999999</v>
      </c>
      <c r="AR1198" s="27">
        <f t="shared" si="620"/>
        <v>5937.53</v>
      </c>
      <c r="AS1198" s="27">
        <f t="shared" si="621"/>
        <v>0</v>
      </c>
      <c r="AT1198" s="44">
        <f t="shared" si="627"/>
        <v>1068.7554</v>
      </c>
      <c r="AU1198" s="30"/>
      <c r="AV1198" s="30"/>
      <c r="AW1198" s="30">
        <f t="shared" si="628"/>
        <v>5700.0287999999991</v>
      </c>
      <c r="AX1198" s="36">
        <f t="shared" si="616"/>
        <v>-5937.53</v>
      </c>
      <c r="AY1198" s="36">
        <f t="shared" si="617"/>
        <v>0</v>
      </c>
      <c r="AZ1198" s="36">
        <f t="shared" si="618"/>
        <v>4631.2733999999991</v>
      </c>
    </row>
    <row r="1199" spans="1:52" x14ac:dyDescent="0.25">
      <c r="A1199" s="12" t="s">
        <v>837</v>
      </c>
      <c r="B1199" s="12" t="s">
        <v>598</v>
      </c>
      <c r="C1199" s="12"/>
      <c r="D1199" s="2" t="s">
        <v>1245</v>
      </c>
      <c r="E1199" s="2" t="s">
        <v>505</v>
      </c>
      <c r="F1199" s="2" t="s">
        <v>16</v>
      </c>
      <c r="G1199" s="2" t="s">
        <v>17</v>
      </c>
      <c r="H1199" s="2" t="s">
        <v>13</v>
      </c>
      <c r="I1199" s="18">
        <v>227100</v>
      </c>
      <c r="J1199" s="18">
        <v>101983.27</v>
      </c>
      <c r="K1199" s="18">
        <v>88874.310000000012</v>
      </c>
      <c r="L1199" s="18">
        <v>13108.96</v>
      </c>
      <c r="M1199" s="18"/>
      <c r="N1199" s="18">
        <v>11109.3</v>
      </c>
      <c r="O1199" s="18"/>
      <c r="P1199" s="18"/>
      <c r="Q1199" s="18"/>
      <c r="R1199" s="18"/>
      <c r="S1199" s="18"/>
      <c r="T1199" s="18"/>
      <c r="U1199" s="18"/>
      <c r="V1199" s="18"/>
      <c r="W1199" s="18"/>
      <c r="X1199" s="18"/>
      <c r="Y1199" s="18"/>
      <c r="Z1199" s="18">
        <v>1999.66</v>
      </c>
      <c r="AA1199" s="18"/>
      <c r="AB1199" s="14">
        <f t="shared" si="601"/>
        <v>0</v>
      </c>
      <c r="AC1199" s="14">
        <f t="shared" si="602"/>
        <v>0.125</v>
      </c>
      <c r="AD1199" s="14">
        <f t="shared" si="603"/>
        <v>0</v>
      </c>
      <c r="AE1199" s="14">
        <f t="shared" si="604"/>
        <v>0</v>
      </c>
      <c r="AF1199" s="14">
        <f t="shared" si="605"/>
        <v>0</v>
      </c>
      <c r="AG1199" s="14">
        <f t="shared" si="606"/>
        <v>0</v>
      </c>
      <c r="AH1199" s="14">
        <f t="shared" si="607"/>
        <v>0</v>
      </c>
      <c r="AI1199" s="14">
        <f t="shared" si="608"/>
        <v>0</v>
      </c>
      <c r="AJ1199" s="14">
        <f t="shared" si="609"/>
        <v>0</v>
      </c>
      <c r="AK1199" s="14">
        <f t="shared" si="610"/>
        <v>0</v>
      </c>
      <c r="AL1199" s="14">
        <f t="shared" si="611"/>
        <v>0</v>
      </c>
      <c r="AM1199" s="14">
        <f t="shared" si="612"/>
        <v>0</v>
      </c>
      <c r="AN1199" s="14">
        <f t="shared" si="613"/>
        <v>0</v>
      </c>
      <c r="AO1199" s="14">
        <f t="shared" si="614"/>
        <v>0.02</v>
      </c>
      <c r="AP1199" s="14">
        <f t="shared" si="615"/>
        <v>0</v>
      </c>
      <c r="AQ1199" s="43">
        <f t="shared" si="619"/>
        <v>0.14499999999999999</v>
      </c>
      <c r="AR1199" s="27">
        <f t="shared" si="620"/>
        <v>11109.288750000002</v>
      </c>
      <c r="AS1199" s="27">
        <f t="shared" si="621"/>
        <v>0</v>
      </c>
      <c r="AT1199" s="44">
        <f t="shared" si="627"/>
        <v>1999.6719750000004</v>
      </c>
      <c r="AU1199" s="30"/>
      <c r="AV1199" s="30"/>
      <c r="AW1199" s="30">
        <f t="shared" si="628"/>
        <v>10664.917200000002</v>
      </c>
      <c r="AX1199" s="36">
        <f t="shared" si="616"/>
        <v>-11109.288750000002</v>
      </c>
      <c r="AY1199" s="36">
        <f t="shared" si="617"/>
        <v>0</v>
      </c>
      <c r="AZ1199" s="36">
        <f t="shared" si="618"/>
        <v>8665.2452250000006</v>
      </c>
    </row>
    <row r="1200" spans="1:52" x14ac:dyDescent="0.25">
      <c r="A1200" s="12" t="s">
        <v>837</v>
      </c>
      <c r="B1200" s="12" t="s">
        <v>598</v>
      </c>
      <c r="C1200" s="12"/>
      <c r="D1200" s="2" t="s">
        <v>1246</v>
      </c>
      <c r="E1200" s="2" t="s">
        <v>735</v>
      </c>
      <c r="F1200" s="2" t="s">
        <v>16</v>
      </c>
      <c r="G1200" s="2" t="s">
        <v>17</v>
      </c>
      <c r="H1200" s="2" t="s">
        <v>13</v>
      </c>
      <c r="I1200" s="18">
        <v>1</v>
      </c>
      <c r="J1200" s="18">
        <v>2346</v>
      </c>
      <c r="K1200" s="18">
        <v>2300</v>
      </c>
      <c r="L1200" s="18">
        <v>46</v>
      </c>
      <c r="M1200" s="18"/>
      <c r="N1200" s="18"/>
      <c r="O1200" s="18"/>
      <c r="P1200" s="18"/>
      <c r="Q1200" s="18"/>
      <c r="R1200" s="18"/>
      <c r="S1200" s="18"/>
      <c r="T1200" s="18"/>
      <c r="U1200" s="18"/>
      <c r="V1200" s="18"/>
      <c r="W1200" s="18"/>
      <c r="X1200" s="18"/>
      <c r="Y1200" s="18"/>
      <c r="Z1200" s="18">
        <v>46</v>
      </c>
      <c r="AA1200" s="18"/>
      <c r="AB1200" s="14">
        <f t="shared" si="601"/>
        <v>0</v>
      </c>
      <c r="AC1200" s="14">
        <f t="shared" si="602"/>
        <v>0</v>
      </c>
      <c r="AD1200" s="14">
        <f t="shared" si="603"/>
        <v>0</v>
      </c>
      <c r="AE1200" s="14">
        <f t="shared" si="604"/>
        <v>0</v>
      </c>
      <c r="AF1200" s="14">
        <f t="shared" si="605"/>
        <v>0</v>
      </c>
      <c r="AG1200" s="14">
        <f t="shared" si="606"/>
        <v>0</v>
      </c>
      <c r="AH1200" s="14">
        <f t="shared" si="607"/>
        <v>0</v>
      </c>
      <c r="AI1200" s="14">
        <f t="shared" si="608"/>
        <v>0</v>
      </c>
      <c r="AJ1200" s="14">
        <f t="shared" si="609"/>
        <v>0</v>
      </c>
      <c r="AK1200" s="14">
        <f t="shared" si="610"/>
        <v>0</v>
      </c>
      <c r="AL1200" s="14">
        <f t="shared" si="611"/>
        <v>0</v>
      </c>
      <c r="AM1200" s="14">
        <f t="shared" si="612"/>
        <v>0</v>
      </c>
      <c r="AN1200" s="14">
        <f t="shared" si="613"/>
        <v>0</v>
      </c>
      <c r="AO1200" s="14">
        <f t="shared" si="614"/>
        <v>0.02</v>
      </c>
      <c r="AP1200" s="14">
        <f t="shared" si="615"/>
        <v>0</v>
      </c>
      <c r="AQ1200" s="43">
        <f t="shared" si="619"/>
        <v>0.02</v>
      </c>
      <c r="AR1200" s="27">
        <f t="shared" si="620"/>
        <v>0</v>
      </c>
      <c r="AS1200" s="27">
        <f t="shared" si="621"/>
        <v>0</v>
      </c>
      <c r="AT1200" s="44">
        <f t="shared" si="627"/>
        <v>46</v>
      </c>
      <c r="AU1200" s="30"/>
      <c r="AV1200" s="30"/>
      <c r="AW1200" s="30">
        <f t="shared" si="628"/>
        <v>276</v>
      </c>
      <c r="AX1200" s="36">
        <f t="shared" si="616"/>
        <v>0</v>
      </c>
      <c r="AY1200" s="36">
        <f t="shared" si="617"/>
        <v>0</v>
      </c>
      <c r="AZ1200" s="36">
        <f t="shared" si="618"/>
        <v>230</v>
      </c>
    </row>
    <row r="1201" spans="1:52" x14ac:dyDescent="0.25">
      <c r="A1201" s="12" t="s">
        <v>837</v>
      </c>
      <c r="B1201" s="12" t="s">
        <v>598</v>
      </c>
      <c r="C1201" s="5" t="s">
        <v>1358</v>
      </c>
      <c r="D1201" s="2" t="s">
        <v>1247</v>
      </c>
      <c r="E1201" s="2" t="s">
        <v>506</v>
      </c>
      <c r="F1201" s="2" t="s">
        <v>16</v>
      </c>
      <c r="G1201" s="2" t="s">
        <v>17</v>
      </c>
      <c r="H1201" s="2" t="s">
        <v>13</v>
      </c>
      <c r="I1201" s="18">
        <v>11000</v>
      </c>
      <c r="J1201" s="18">
        <v>1515.04</v>
      </c>
      <c r="K1201" s="18">
        <v>1320.29</v>
      </c>
      <c r="L1201" s="18">
        <v>194.74999999999997</v>
      </c>
      <c r="M1201" s="18"/>
      <c r="N1201" s="18">
        <v>165.04</v>
      </c>
      <c r="O1201" s="18"/>
      <c r="P1201" s="18"/>
      <c r="Q1201" s="18"/>
      <c r="R1201" s="18"/>
      <c r="S1201" s="18"/>
      <c r="T1201" s="18"/>
      <c r="U1201" s="18"/>
      <c r="V1201" s="18"/>
      <c r="W1201" s="18"/>
      <c r="X1201" s="18"/>
      <c r="Y1201" s="18"/>
      <c r="Z1201" s="18">
        <v>29.71</v>
      </c>
      <c r="AA1201" s="18"/>
      <c r="AB1201" s="14">
        <f t="shared" si="601"/>
        <v>0</v>
      </c>
      <c r="AC1201" s="14">
        <f t="shared" si="602"/>
        <v>0.125</v>
      </c>
      <c r="AD1201" s="14">
        <f t="shared" si="603"/>
        <v>0</v>
      </c>
      <c r="AE1201" s="14">
        <f t="shared" si="604"/>
        <v>0</v>
      </c>
      <c r="AF1201" s="14">
        <f t="shared" si="605"/>
        <v>0</v>
      </c>
      <c r="AG1201" s="14">
        <f t="shared" si="606"/>
        <v>0</v>
      </c>
      <c r="AH1201" s="14">
        <f t="shared" si="607"/>
        <v>0</v>
      </c>
      <c r="AI1201" s="14">
        <f t="shared" si="608"/>
        <v>0</v>
      </c>
      <c r="AJ1201" s="14">
        <f t="shared" si="609"/>
        <v>0</v>
      </c>
      <c r="AK1201" s="14">
        <f t="shared" si="610"/>
        <v>0</v>
      </c>
      <c r="AL1201" s="14">
        <f t="shared" si="611"/>
        <v>0</v>
      </c>
      <c r="AM1201" s="14">
        <f t="shared" si="612"/>
        <v>0</v>
      </c>
      <c r="AN1201" s="14">
        <f t="shared" si="613"/>
        <v>0</v>
      </c>
      <c r="AO1201" s="14">
        <f t="shared" si="614"/>
        <v>0.02</v>
      </c>
      <c r="AP1201" s="14">
        <f t="shared" si="615"/>
        <v>0</v>
      </c>
      <c r="AQ1201" s="43">
        <f t="shared" si="619"/>
        <v>0.14499999999999999</v>
      </c>
      <c r="AR1201" s="27">
        <f t="shared" si="620"/>
        <v>165.03625</v>
      </c>
      <c r="AS1201" s="27">
        <f t="shared" si="621"/>
        <v>0</v>
      </c>
      <c r="AT1201" s="44">
        <f t="shared" si="627"/>
        <v>29.706525000000003</v>
      </c>
      <c r="AU1201" s="30"/>
      <c r="AV1201" s="30"/>
      <c r="AW1201" s="30">
        <f t="shared" si="628"/>
        <v>158.4348</v>
      </c>
      <c r="AX1201" s="36">
        <f t="shared" si="616"/>
        <v>-165.03625</v>
      </c>
      <c r="AY1201" s="36">
        <f t="shared" si="617"/>
        <v>0</v>
      </c>
      <c r="AZ1201" s="36">
        <f t="shared" si="618"/>
        <v>128.728275</v>
      </c>
    </row>
    <row r="1202" spans="1:52" x14ac:dyDescent="0.25">
      <c r="A1202" s="12" t="s">
        <v>837</v>
      </c>
      <c r="B1202" s="12" t="s">
        <v>598</v>
      </c>
      <c r="C1202" s="5" t="s">
        <v>1358</v>
      </c>
      <c r="D1202" s="2" t="s">
        <v>1248</v>
      </c>
      <c r="E1202" s="2" t="s">
        <v>505</v>
      </c>
      <c r="F1202" s="2" t="s">
        <v>16</v>
      </c>
      <c r="G1202" s="2" t="s">
        <v>17</v>
      </c>
      <c r="H1202" s="2" t="s">
        <v>13</v>
      </c>
      <c r="I1202" s="18">
        <v>22000</v>
      </c>
      <c r="J1202" s="18">
        <v>3030.08</v>
      </c>
      <c r="K1202" s="18">
        <v>2640.58</v>
      </c>
      <c r="L1202" s="18">
        <v>389.49999999999994</v>
      </c>
      <c r="M1202" s="18"/>
      <c r="N1202" s="18">
        <v>330.08</v>
      </c>
      <c r="O1202" s="18"/>
      <c r="P1202" s="18"/>
      <c r="Q1202" s="18"/>
      <c r="R1202" s="18"/>
      <c r="S1202" s="18"/>
      <c r="T1202" s="18"/>
      <c r="U1202" s="18"/>
      <c r="V1202" s="18"/>
      <c r="W1202" s="18"/>
      <c r="X1202" s="18"/>
      <c r="Y1202" s="18"/>
      <c r="Z1202" s="18">
        <v>59.42</v>
      </c>
      <c r="AA1202" s="18"/>
      <c r="AB1202" s="14">
        <f t="shared" si="601"/>
        <v>0</v>
      </c>
      <c r="AC1202" s="14">
        <f t="shared" si="602"/>
        <v>0.125</v>
      </c>
      <c r="AD1202" s="14">
        <f t="shared" si="603"/>
        <v>0</v>
      </c>
      <c r="AE1202" s="14">
        <f t="shared" si="604"/>
        <v>0</v>
      </c>
      <c r="AF1202" s="14">
        <f t="shared" si="605"/>
        <v>0</v>
      </c>
      <c r="AG1202" s="14">
        <f t="shared" si="606"/>
        <v>0</v>
      </c>
      <c r="AH1202" s="14">
        <f t="shared" si="607"/>
        <v>0</v>
      </c>
      <c r="AI1202" s="14">
        <f t="shared" si="608"/>
        <v>0</v>
      </c>
      <c r="AJ1202" s="14">
        <f t="shared" si="609"/>
        <v>0</v>
      </c>
      <c r="AK1202" s="14">
        <f t="shared" si="610"/>
        <v>0</v>
      </c>
      <c r="AL1202" s="14">
        <f t="shared" si="611"/>
        <v>0</v>
      </c>
      <c r="AM1202" s="14">
        <f t="shared" si="612"/>
        <v>0</v>
      </c>
      <c r="AN1202" s="14">
        <f t="shared" si="613"/>
        <v>0</v>
      </c>
      <c r="AO1202" s="14">
        <f t="shared" si="614"/>
        <v>0.02</v>
      </c>
      <c r="AP1202" s="14">
        <f t="shared" si="615"/>
        <v>0</v>
      </c>
      <c r="AQ1202" s="43">
        <f t="shared" si="619"/>
        <v>0.14499999999999999</v>
      </c>
      <c r="AR1202" s="27">
        <f t="shared" si="620"/>
        <v>330.07249999999999</v>
      </c>
      <c r="AS1202" s="27">
        <f t="shared" si="621"/>
        <v>0</v>
      </c>
      <c r="AT1202" s="44">
        <f t="shared" si="627"/>
        <v>59.413050000000005</v>
      </c>
      <c r="AU1202" s="30"/>
      <c r="AV1202" s="30"/>
      <c r="AW1202" s="30">
        <f t="shared" si="628"/>
        <v>316.86959999999999</v>
      </c>
      <c r="AX1202" s="36">
        <f t="shared" si="616"/>
        <v>-330.07249999999999</v>
      </c>
      <c r="AY1202" s="36">
        <f t="shared" si="617"/>
        <v>0</v>
      </c>
      <c r="AZ1202" s="36">
        <f t="shared" si="618"/>
        <v>257.45654999999999</v>
      </c>
    </row>
    <row r="1203" spans="1:52" x14ac:dyDescent="0.25">
      <c r="A1203" s="12" t="s">
        <v>837</v>
      </c>
      <c r="B1203" s="12" t="s">
        <v>598</v>
      </c>
      <c r="C1203" s="5" t="s">
        <v>1358</v>
      </c>
      <c r="D1203" s="2" t="s">
        <v>1249</v>
      </c>
      <c r="E1203" s="2" t="s">
        <v>506</v>
      </c>
      <c r="F1203" s="2" t="s">
        <v>16</v>
      </c>
      <c r="G1203" s="2" t="s">
        <v>17</v>
      </c>
      <c r="H1203" s="2" t="s">
        <v>13</v>
      </c>
      <c r="I1203" s="18">
        <v>10250</v>
      </c>
      <c r="J1203" s="18">
        <v>7174.53</v>
      </c>
      <c r="K1203" s="18">
        <v>6252.31</v>
      </c>
      <c r="L1203" s="18">
        <v>922.22</v>
      </c>
      <c r="M1203" s="18"/>
      <c r="N1203" s="18">
        <v>781.54</v>
      </c>
      <c r="O1203" s="18"/>
      <c r="P1203" s="18"/>
      <c r="Q1203" s="18"/>
      <c r="R1203" s="18"/>
      <c r="S1203" s="18"/>
      <c r="T1203" s="18"/>
      <c r="U1203" s="18"/>
      <c r="V1203" s="18"/>
      <c r="W1203" s="18"/>
      <c r="X1203" s="18"/>
      <c r="Y1203" s="18"/>
      <c r="Z1203" s="18">
        <v>140.68</v>
      </c>
      <c r="AA1203" s="18"/>
      <c r="AB1203" s="14">
        <f t="shared" si="601"/>
        <v>0</v>
      </c>
      <c r="AC1203" s="14">
        <f t="shared" si="602"/>
        <v>0.125</v>
      </c>
      <c r="AD1203" s="14">
        <f t="shared" si="603"/>
        <v>0</v>
      </c>
      <c r="AE1203" s="14">
        <f t="shared" si="604"/>
        <v>0</v>
      </c>
      <c r="AF1203" s="14">
        <f t="shared" si="605"/>
        <v>0</v>
      </c>
      <c r="AG1203" s="14">
        <f t="shared" si="606"/>
        <v>0</v>
      </c>
      <c r="AH1203" s="14">
        <f t="shared" si="607"/>
        <v>0</v>
      </c>
      <c r="AI1203" s="14">
        <f t="shared" si="608"/>
        <v>0</v>
      </c>
      <c r="AJ1203" s="14">
        <f t="shared" si="609"/>
        <v>0</v>
      </c>
      <c r="AK1203" s="14">
        <f t="shared" si="610"/>
        <v>0</v>
      </c>
      <c r="AL1203" s="14">
        <f t="shared" si="611"/>
        <v>0</v>
      </c>
      <c r="AM1203" s="14">
        <f t="shared" si="612"/>
        <v>0</v>
      </c>
      <c r="AN1203" s="14">
        <f t="shared" si="613"/>
        <v>0</v>
      </c>
      <c r="AO1203" s="14">
        <f t="shared" si="614"/>
        <v>0.02</v>
      </c>
      <c r="AP1203" s="14">
        <f t="shared" si="615"/>
        <v>0</v>
      </c>
      <c r="AQ1203" s="43">
        <f t="shared" si="619"/>
        <v>0.14499999999999999</v>
      </c>
      <c r="AR1203" s="27">
        <f t="shared" si="620"/>
        <v>781.53875000000005</v>
      </c>
      <c r="AS1203" s="27">
        <f t="shared" si="621"/>
        <v>0</v>
      </c>
      <c r="AT1203" s="44">
        <f t="shared" si="627"/>
        <v>140.676975</v>
      </c>
      <c r="AU1203" s="30"/>
      <c r="AV1203" s="30"/>
      <c r="AW1203" s="30">
        <f t="shared" si="628"/>
        <v>750.27719999999999</v>
      </c>
      <c r="AX1203" s="36">
        <f t="shared" si="616"/>
        <v>-781.53875000000005</v>
      </c>
      <c r="AY1203" s="36">
        <f t="shared" si="617"/>
        <v>0</v>
      </c>
      <c r="AZ1203" s="36">
        <f t="shared" si="618"/>
        <v>609.60022500000002</v>
      </c>
    </row>
    <row r="1204" spans="1:52" x14ac:dyDescent="0.25">
      <c r="A1204" s="12" t="s">
        <v>837</v>
      </c>
      <c r="B1204" s="12" t="s">
        <v>598</v>
      </c>
      <c r="C1204" s="12"/>
      <c r="D1204" s="2" t="s">
        <v>1052</v>
      </c>
      <c r="E1204" s="2" t="s">
        <v>1053</v>
      </c>
      <c r="F1204" s="2" t="s">
        <v>16</v>
      </c>
      <c r="G1204" s="2" t="s">
        <v>17</v>
      </c>
      <c r="H1204" s="2" t="s">
        <v>13</v>
      </c>
      <c r="I1204" s="18">
        <v>11250</v>
      </c>
      <c r="J1204" s="18">
        <v>292245.5</v>
      </c>
      <c r="K1204" s="18">
        <v>286515.20000000001</v>
      </c>
      <c r="L1204" s="18">
        <v>5730.3</v>
      </c>
      <c r="M1204" s="18"/>
      <c r="N1204" s="18"/>
      <c r="O1204" s="18"/>
      <c r="P1204" s="18"/>
      <c r="Q1204" s="18"/>
      <c r="R1204" s="18"/>
      <c r="S1204" s="18"/>
      <c r="T1204" s="18"/>
      <c r="U1204" s="18"/>
      <c r="V1204" s="18"/>
      <c r="W1204" s="18"/>
      <c r="X1204" s="18"/>
      <c r="Y1204" s="18"/>
      <c r="Z1204" s="18">
        <v>5730.3</v>
      </c>
      <c r="AA1204" s="18"/>
      <c r="AB1204" s="14">
        <f t="shared" si="601"/>
        <v>0</v>
      </c>
      <c r="AC1204" s="14">
        <f t="shared" si="602"/>
        <v>0</v>
      </c>
      <c r="AD1204" s="14">
        <f t="shared" si="603"/>
        <v>0</v>
      </c>
      <c r="AE1204" s="14">
        <f t="shared" si="604"/>
        <v>0</v>
      </c>
      <c r="AF1204" s="14">
        <f t="shared" si="605"/>
        <v>0</v>
      </c>
      <c r="AG1204" s="14">
        <f t="shared" si="606"/>
        <v>0</v>
      </c>
      <c r="AH1204" s="14">
        <f t="shared" si="607"/>
        <v>0</v>
      </c>
      <c r="AI1204" s="14">
        <f t="shared" si="608"/>
        <v>0</v>
      </c>
      <c r="AJ1204" s="14">
        <f t="shared" si="609"/>
        <v>0</v>
      </c>
      <c r="AK1204" s="14">
        <f t="shared" si="610"/>
        <v>0</v>
      </c>
      <c r="AL1204" s="14">
        <f t="shared" si="611"/>
        <v>0</v>
      </c>
      <c r="AM1204" s="14">
        <f t="shared" si="612"/>
        <v>0</v>
      </c>
      <c r="AN1204" s="14">
        <f t="shared" si="613"/>
        <v>0</v>
      </c>
      <c r="AO1204" s="14">
        <f t="shared" si="614"/>
        <v>0.02</v>
      </c>
      <c r="AP1204" s="14">
        <f t="shared" si="615"/>
        <v>0</v>
      </c>
      <c r="AQ1204" s="43">
        <f t="shared" si="619"/>
        <v>0.02</v>
      </c>
      <c r="AR1204" s="27">
        <f t="shared" si="620"/>
        <v>0</v>
      </c>
      <c r="AS1204" s="27">
        <f t="shared" si="621"/>
        <v>0</v>
      </c>
      <c r="AT1204" s="44">
        <f t="shared" si="627"/>
        <v>5730.3040000000001</v>
      </c>
      <c r="AU1204" s="30"/>
      <c r="AV1204" s="30"/>
      <c r="AW1204" s="30">
        <f t="shared" si="628"/>
        <v>34381.824000000001</v>
      </c>
      <c r="AX1204" s="36">
        <f t="shared" si="616"/>
        <v>0</v>
      </c>
      <c r="AY1204" s="36">
        <f t="shared" si="617"/>
        <v>0</v>
      </c>
      <c r="AZ1204" s="36">
        <f t="shared" si="618"/>
        <v>28651.52</v>
      </c>
    </row>
    <row r="1205" spans="1:52" x14ac:dyDescent="0.25">
      <c r="A1205" s="12" t="s">
        <v>837</v>
      </c>
      <c r="B1205" s="12" t="s">
        <v>598</v>
      </c>
      <c r="C1205" s="12"/>
      <c r="D1205" s="2" t="s">
        <v>1250</v>
      </c>
      <c r="E1205" s="2" t="s">
        <v>1251</v>
      </c>
      <c r="F1205" s="2" t="s">
        <v>16</v>
      </c>
      <c r="G1205" s="2" t="s">
        <v>318</v>
      </c>
      <c r="H1205" s="2" t="s">
        <v>13</v>
      </c>
      <c r="I1205" s="18">
        <v>14000</v>
      </c>
      <c r="J1205" s="18">
        <v>628320</v>
      </c>
      <c r="K1205" s="18">
        <v>616000</v>
      </c>
      <c r="L1205" s="18">
        <v>12320</v>
      </c>
      <c r="M1205" s="18"/>
      <c r="N1205" s="18"/>
      <c r="O1205" s="18"/>
      <c r="P1205" s="18"/>
      <c r="Q1205" s="18"/>
      <c r="R1205" s="18"/>
      <c r="S1205" s="18"/>
      <c r="T1205" s="18"/>
      <c r="U1205" s="18"/>
      <c r="V1205" s="18"/>
      <c r="W1205" s="18"/>
      <c r="X1205" s="18"/>
      <c r="Y1205" s="18"/>
      <c r="Z1205" s="18">
        <v>12320</v>
      </c>
      <c r="AA1205" s="18"/>
      <c r="AB1205" s="14">
        <f t="shared" si="601"/>
        <v>0</v>
      </c>
      <c r="AC1205" s="14">
        <f t="shared" si="602"/>
        <v>0</v>
      </c>
      <c r="AD1205" s="14">
        <f t="shared" si="603"/>
        <v>0</v>
      </c>
      <c r="AE1205" s="14">
        <f t="shared" si="604"/>
        <v>0</v>
      </c>
      <c r="AF1205" s="14">
        <f t="shared" si="605"/>
        <v>0</v>
      </c>
      <c r="AG1205" s="14">
        <f t="shared" si="606"/>
        <v>0</v>
      </c>
      <c r="AH1205" s="14">
        <f t="shared" si="607"/>
        <v>0</v>
      </c>
      <c r="AI1205" s="14">
        <f t="shared" si="608"/>
        <v>0</v>
      </c>
      <c r="AJ1205" s="14">
        <f t="shared" si="609"/>
        <v>0</v>
      </c>
      <c r="AK1205" s="14">
        <f t="shared" si="610"/>
        <v>0</v>
      </c>
      <c r="AL1205" s="14">
        <f t="shared" si="611"/>
        <v>0</v>
      </c>
      <c r="AM1205" s="14">
        <f t="shared" si="612"/>
        <v>0</v>
      </c>
      <c r="AN1205" s="14">
        <f t="shared" si="613"/>
        <v>0</v>
      </c>
      <c r="AO1205" s="14">
        <f t="shared" si="614"/>
        <v>0.02</v>
      </c>
      <c r="AP1205" s="14">
        <f t="shared" si="615"/>
        <v>0</v>
      </c>
      <c r="AQ1205" s="43">
        <f t="shared" si="619"/>
        <v>0.02</v>
      </c>
      <c r="AR1205" s="27">
        <f t="shared" si="620"/>
        <v>0</v>
      </c>
      <c r="AS1205" s="27">
        <f t="shared" si="621"/>
        <v>0</v>
      </c>
      <c r="AT1205" s="44">
        <f t="shared" si="627"/>
        <v>12320</v>
      </c>
      <c r="AU1205" s="30"/>
      <c r="AV1205" s="30"/>
      <c r="AW1205" s="30">
        <f t="shared" si="628"/>
        <v>73920</v>
      </c>
      <c r="AX1205" s="36">
        <f t="shared" si="616"/>
        <v>0</v>
      </c>
      <c r="AY1205" s="36">
        <f t="shared" si="617"/>
        <v>0</v>
      </c>
      <c r="AZ1205" s="36">
        <f t="shared" si="618"/>
        <v>61600</v>
      </c>
    </row>
    <row r="1206" spans="1:52" x14ac:dyDescent="0.25">
      <c r="A1206" s="12" t="s">
        <v>837</v>
      </c>
      <c r="B1206" s="12" t="s">
        <v>598</v>
      </c>
      <c r="C1206" s="12"/>
      <c r="D1206" s="2" t="s">
        <v>1065</v>
      </c>
      <c r="E1206" s="2" t="s">
        <v>1066</v>
      </c>
      <c r="F1206" s="2" t="s">
        <v>16</v>
      </c>
      <c r="G1206" s="2" t="s">
        <v>318</v>
      </c>
      <c r="H1206" s="2" t="s">
        <v>13</v>
      </c>
      <c r="I1206" s="18">
        <v>100</v>
      </c>
      <c r="J1206" s="18">
        <v>120488.06</v>
      </c>
      <c r="K1206" s="18">
        <v>105000.49</v>
      </c>
      <c r="L1206" s="18">
        <v>15487.57</v>
      </c>
      <c r="M1206" s="18"/>
      <c r="N1206" s="18">
        <v>13125.06</v>
      </c>
      <c r="O1206" s="18"/>
      <c r="P1206" s="18"/>
      <c r="Q1206" s="18"/>
      <c r="R1206" s="18"/>
      <c r="S1206" s="18"/>
      <c r="T1206" s="18"/>
      <c r="U1206" s="18"/>
      <c r="V1206" s="18"/>
      <c r="W1206" s="18"/>
      <c r="X1206" s="18"/>
      <c r="Y1206" s="18"/>
      <c r="Z1206" s="18">
        <v>2362.5100000000002</v>
      </c>
      <c r="AA1206" s="18"/>
      <c r="AB1206" s="14">
        <f t="shared" si="601"/>
        <v>0</v>
      </c>
      <c r="AC1206" s="14">
        <f t="shared" si="602"/>
        <v>0.125</v>
      </c>
      <c r="AD1206" s="14">
        <f t="shared" si="603"/>
        <v>0</v>
      </c>
      <c r="AE1206" s="14">
        <f t="shared" si="604"/>
        <v>0</v>
      </c>
      <c r="AF1206" s="14">
        <f t="shared" si="605"/>
        <v>0</v>
      </c>
      <c r="AG1206" s="14">
        <f t="shared" si="606"/>
        <v>0</v>
      </c>
      <c r="AH1206" s="14">
        <f t="shared" si="607"/>
        <v>0</v>
      </c>
      <c r="AI1206" s="14">
        <f t="shared" si="608"/>
        <v>0</v>
      </c>
      <c r="AJ1206" s="14">
        <f t="shared" si="609"/>
        <v>0</v>
      </c>
      <c r="AK1206" s="14">
        <f t="shared" si="610"/>
        <v>0</v>
      </c>
      <c r="AL1206" s="14">
        <f t="shared" si="611"/>
        <v>0</v>
      </c>
      <c r="AM1206" s="14">
        <f t="shared" si="612"/>
        <v>0</v>
      </c>
      <c r="AN1206" s="14">
        <f t="shared" si="613"/>
        <v>0</v>
      </c>
      <c r="AO1206" s="14">
        <f t="shared" si="614"/>
        <v>0.02</v>
      </c>
      <c r="AP1206" s="14">
        <f t="shared" si="615"/>
        <v>0</v>
      </c>
      <c r="AQ1206" s="43">
        <f t="shared" si="619"/>
        <v>0.14499999999999999</v>
      </c>
      <c r="AR1206" s="27">
        <f t="shared" si="620"/>
        <v>13125.061250000001</v>
      </c>
      <c r="AS1206" s="27">
        <f t="shared" si="621"/>
        <v>0</v>
      </c>
      <c r="AT1206" s="44">
        <f t="shared" si="627"/>
        <v>2362.5110250000002</v>
      </c>
      <c r="AU1206" s="30"/>
      <c r="AV1206" s="30"/>
      <c r="AW1206" s="30">
        <f t="shared" si="628"/>
        <v>12600.058800000001</v>
      </c>
      <c r="AX1206" s="36">
        <f t="shared" si="616"/>
        <v>-13125.061250000001</v>
      </c>
      <c r="AY1206" s="36">
        <f t="shared" si="617"/>
        <v>0</v>
      </c>
      <c r="AZ1206" s="36">
        <f t="shared" si="618"/>
        <v>10237.547775000001</v>
      </c>
    </row>
    <row r="1207" spans="1:52" x14ac:dyDescent="0.25">
      <c r="A1207" s="12" t="s">
        <v>837</v>
      </c>
      <c r="B1207" s="12" t="s">
        <v>598</v>
      </c>
      <c r="C1207" s="12"/>
      <c r="D1207" s="2" t="s">
        <v>1067</v>
      </c>
      <c r="E1207" s="2" t="s">
        <v>1068</v>
      </c>
      <c r="F1207" s="2" t="s">
        <v>16</v>
      </c>
      <c r="G1207" s="2" t="s">
        <v>631</v>
      </c>
      <c r="H1207" s="2" t="s">
        <v>13</v>
      </c>
      <c r="I1207" s="18">
        <v>200</v>
      </c>
      <c r="J1207" s="18">
        <v>240973.28</v>
      </c>
      <c r="K1207" s="18">
        <v>209998.49</v>
      </c>
      <c r="L1207" s="18">
        <v>30974.79</v>
      </c>
      <c r="M1207" s="18"/>
      <c r="N1207" s="18">
        <v>26249.819999999996</v>
      </c>
      <c r="O1207" s="18"/>
      <c r="P1207" s="18"/>
      <c r="Q1207" s="18"/>
      <c r="R1207" s="18"/>
      <c r="S1207" s="18"/>
      <c r="T1207" s="18"/>
      <c r="U1207" s="18"/>
      <c r="V1207" s="18"/>
      <c r="W1207" s="18"/>
      <c r="X1207" s="18"/>
      <c r="Y1207" s="18"/>
      <c r="Z1207" s="18">
        <v>4724.9699999999993</v>
      </c>
      <c r="AA1207" s="18"/>
      <c r="AB1207" s="14">
        <f t="shared" si="601"/>
        <v>0</v>
      </c>
      <c r="AC1207" s="14">
        <f t="shared" si="602"/>
        <v>0.125</v>
      </c>
      <c r="AD1207" s="14">
        <f t="shared" si="603"/>
        <v>0</v>
      </c>
      <c r="AE1207" s="14">
        <f t="shared" si="604"/>
        <v>0</v>
      </c>
      <c r="AF1207" s="14">
        <f t="shared" si="605"/>
        <v>0</v>
      </c>
      <c r="AG1207" s="14">
        <f t="shared" si="606"/>
        <v>0</v>
      </c>
      <c r="AH1207" s="14">
        <f t="shared" si="607"/>
        <v>0</v>
      </c>
      <c r="AI1207" s="14">
        <f t="shared" si="608"/>
        <v>0</v>
      </c>
      <c r="AJ1207" s="14">
        <f t="shared" si="609"/>
        <v>0</v>
      </c>
      <c r="AK1207" s="14">
        <f t="shared" si="610"/>
        <v>0</v>
      </c>
      <c r="AL1207" s="14">
        <f t="shared" si="611"/>
        <v>0</v>
      </c>
      <c r="AM1207" s="14">
        <f t="shared" si="612"/>
        <v>0</v>
      </c>
      <c r="AN1207" s="14">
        <f t="shared" si="613"/>
        <v>0</v>
      </c>
      <c r="AO1207" s="14">
        <f t="shared" si="614"/>
        <v>0.02</v>
      </c>
      <c r="AP1207" s="14">
        <f t="shared" si="615"/>
        <v>0</v>
      </c>
      <c r="AQ1207" s="43">
        <f t="shared" si="619"/>
        <v>0.14499999999999999</v>
      </c>
      <c r="AR1207" s="27">
        <f t="shared" si="620"/>
        <v>26249.811249999999</v>
      </c>
      <c r="AS1207" s="27">
        <f t="shared" si="621"/>
        <v>0</v>
      </c>
      <c r="AT1207" s="44">
        <f t="shared" si="627"/>
        <v>4724.9660249999997</v>
      </c>
      <c r="AU1207" s="30"/>
      <c r="AV1207" s="30"/>
      <c r="AW1207" s="30">
        <f t="shared" si="628"/>
        <v>25199.818799999997</v>
      </c>
      <c r="AX1207" s="36">
        <f t="shared" si="616"/>
        <v>-26249.811249999999</v>
      </c>
      <c r="AY1207" s="36">
        <f t="shared" si="617"/>
        <v>0</v>
      </c>
      <c r="AZ1207" s="36">
        <f t="shared" si="618"/>
        <v>20474.852774999999</v>
      </c>
    </row>
    <row r="1208" spans="1:52" x14ac:dyDescent="0.25">
      <c r="A1208" s="12" t="s">
        <v>837</v>
      </c>
      <c r="B1208" s="12" t="s">
        <v>731</v>
      </c>
      <c r="C1208" s="12"/>
      <c r="D1208" s="2" t="s">
        <v>1252</v>
      </c>
      <c r="E1208" s="2" t="s">
        <v>595</v>
      </c>
      <c r="F1208" s="2" t="s">
        <v>11</v>
      </c>
      <c r="G1208" s="2" t="s">
        <v>17</v>
      </c>
      <c r="H1208" s="2" t="s">
        <v>13</v>
      </c>
      <c r="I1208" s="18">
        <v>25</v>
      </c>
      <c r="J1208" s="18">
        <v>22914.84</v>
      </c>
      <c r="K1208" s="18">
        <v>19398.810000000001</v>
      </c>
      <c r="L1208" s="18">
        <v>3516.0299999999997</v>
      </c>
      <c r="M1208" s="18"/>
      <c r="N1208" s="18">
        <v>2424.85</v>
      </c>
      <c r="O1208" s="18"/>
      <c r="P1208" s="18"/>
      <c r="Q1208" s="18"/>
      <c r="R1208" s="18"/>
      <c r="S1208" s="18"/>
      <c r="T1208" s="18">
        <v>1091.18</v>
      </c>
      <c r="U1208" s="18"/>
      <c r="V1208" s="18"/>
      <c r="W1208" s="18"/>
      <c r="X1208" s="18"/>
      <c r="Y1208" s="18"/>
      <c r="Z1208" s="18"/>
      <c r="AA1208" s="18"/>
      <c r="AB1208" s="14">
        <f t="shared" si="601"/>
        <v>0</v>
      </c>
      <c r="AC1208" s="14">
        <f t="shared" si="602"/>
        <v>0.125</v>
      </c>
      <c r="AD1208" s="14">
        <f t="shared" si="603"/>
        <v>0</v>
      </c>
      <c r="AE1208" s="14">
        <f t="shared" si="604"/>
        <v>0</v>
      </c>
      <c r="AF1208" s="14">
        <f t="shared" si="605"/>
        <v>0</v>
      </c>
      <c r="AG1208" s="14">
        <f t="shared" si="606"/>
        <v>0</v>
      </c>
      <c r="AH1208" s="14">
        <f t="shared" si="607"/>
        <v>0</v>
      </c>
      <c r="AI1208" s="14">
        <f t="shared" si="608"/>
        <v>0.05</v>
      </c>
      <c r="AJ1208" s="14">
        <f t="shared" si="609"/>
        <v>0</v>
      </c>
      <c r="AK1208" s="14">
        <f t="shared" si="610"/>
        <v>0</v>
      </c>
      <c r="AL1208" s="14">
        <f t="shared" si="611"/>
        <v>0</v>
      </c>
      <c r="AM1208" s="14">
        <f t="shared" si="612"/>
        <v>0</v>
      </c>
      <c r="AN1208" s="14">
        <f t="shared" si="613"/>
        <v>0</v>
      </c>
      <c r="AO1208" s="14">
        <f t="shared" si="614"/>
        <v>0</v>
      </c>
      <c r="AP1208" s="14">
        <f t="shared" si="615"/>
        <v>0</v>
      </c>
      <c r="AQ1208" s="43">
        <f t="shared" si="619"/>
        <v>0.17499999999999999</v>
      </c>
      <c r="AR1208" s="27">
        <f t="shared" si="620"/>
        <v>2424.8512500000002</v>
      </c>
      <c r="AS1208" s="46">
        <f t="shared" ref="AS1208:AS1211" si="629">SUM(AH1208:AM1208)*(K1208+AR1208)</f>
        <v>1091.1830625</v>
      </c>
      <c r="AT1208" s="27">
        <f t="shared" si="624"/>
        <v>0</v>
      </c>
      <c r="AU1208" s="30">
        <f t="shared" ref="AU1208:AU1211" si="630">K1208*$AU$2</f>
        <v>1163.9286</v>
      </c>
      <c r="AV1208" s="30">
        <f t="shared" ref="AV1208:AV1211" si="631">K1208*$AV$2</f>
        <v>1163.9286</v>
      </c>
      <c r="AW1208" s="30"/>
      <c r="AX1208" s="36">
        <f t="shared" si="616"/>
        <v>-1260.9226500000002</v>
      </c>
      <c r="AY1208" s="36">
        <f t="shared" si="617"/>
        <v>72.745537499999955</v>
      </c>
      <c r="AZ1208" s="36">
        <f t="shared" si="618"/>
        <v>0</v>
      </c>
    </row>
    <row r="1209" spans="1:52" x14ac:dyDescent="0.25">
      <c r="A1209" s="12" t="s">
        <v>837</v>
      </c>
      <c r="B1209" s="12" t="s">
        <v>731</v>
      </c>
      <c r="C1209" s="12"/>
      <c r="D1209" s="2" t="s">
        <v>841</v>
      </c>
      <c r="E1209" s="2" t="s">
        <v>105</v>
      </c>
      <c r="F1209" s="2" t="s">
        <v>11</v>
      </c>
      <c r="G1209" s="2" t="s">
        <v>17</v>
      </c>
      <c r="H1209" s="2" t="s">
        <v>13</v>
      </c>
      <c r="I1209" s="18">
        <v>100</v>
      </c>
      <c r="J1209" s="18">
        <v>29435.440000000002</v>
      </c>
      <c r="K1209" s="18">
        <v>24940</v>
      </c>
      <c r="L1209" s="18">
        <v>4495.4400000000005</v>
      </c>
      <c r="M1209" s="18"/>
      <c r="N1209" s="18">
        <v>3093.75</v>
      </c>
      <c r="O1209" s="18"/>
      <c r="P1209" s="18"/>
      <c r="Q1209" s="18"/>
      <c r="R1209" s="18"/>
      <c r="S1209" s="18"/>
      <c r="T1209" s="18">
        <v>1401.69</v>
      </c>
      <c r="U1209" s="18"/>
      <c r="V1209" s="18"/>
      <c r="W1209" s="18"/>
      <c r="X1209" s="18"/>
      <c r="Y1209" s="18"/>
      <c r="Z1209" s="18"/>
      <c r="AA1209" s="18"/>
      <c r="AB1209" s="14">
        <f t="shared" si="601"/>
        <v>0</v>
      </c>
      <c r="AC1209" s="14">
        <f t="shared" si="602"/>
        <v>0.125</v>
      </c>
      <c r="AD1209" s="14">
        <f t="shared" si="603"/>
        <v>0</v>
      </c>
      <c r="AE1209" s="14">
        <f t="shared" si="604"/>
        <v>0</v>
      </c>
      <c r="AF1209" s="14">
        <f t="shared" si="605"/>
        <v>0</v>
      </c>
      <c r="AG1209" s="14">
        <f t="shared" si="606"/>
        <v>0</v>
      </c>
      <c r="AH1209" s="14">
        <f t="shared" si="607"/>
        <v>0</v>
      </c>
      <c r="AI1209" s="14">
        <f t="shared" si="608"/>
        <v>0.05</v>
      </c>
      <c r="AJ1209" s="14">
        <f t="shared" si="609"/>
        <v>0</v>
      </c>
      <c r="AK1209" s="14">
        <f t="shared" si="610"/>
        <v>0</v>
      </c>
      <c r="AL1209" s="14">
        <f t="shared" si="611"/>
        <v>0</v>
      </c>
      <c r="AM1209" s="14">
        <f t="shared" si="612"/>
        <v>0</v>
      </c>
      <c r="AN1209" s="14">
        <f t="shared" si="613"/>
        <v>0</v>
      </c>
      <c r="AO1209" s="14">
        <f t="shared" si="614"/>
        <v>0</v>
      </c>
      <c r="AP1209" s="14">
        <f t="shared" si="615"/>
        <v>0</v>
      </c>
      <c r="AQ1209" s="43">
        <f t="shared" si="619"/>
        <v>0.17499999999999999</v>
      </c>
      <c r="AR1209" s="27">
        <f t="shared" si="620"/>
        <v>3117.5</v>
      </c>
      <c r="AS1209" s="46">
        <f t="shared" si="629"/>
        <v>1402.875</v>
      </c>
      <c r="AT1209" s="27">
        <f t="shared" si="624"/>
        <v>0</v>
      </c>
      <c r="AU1209" s="30">
        <f t="shared" si="630"/>
        <v>1496.3999999999999</v>
      </c>
      <c r="AV1209" s="30">
        <f t="shared" si="631"/>
        <v>1496.3999999999999</v>
      </c>
      <c r="AW1209" s="30"/>
      <c r="AX1209" s="36">
        <f t="shared" si="616"/>
        <v>-1621.1000000000001</v>
      </c>
      <c r="AY1209" s="36">
        <f t="shared" si="617"/>
        <v>93.524999999999864</v>
      </c>
      <c r="AZ1209" s="36">
        <f t="shared" si="618"/>
        <v>0</v>
      </c>
    </row>
    <row r="1210" spans="1:52" x14ac:dyDescent="0.25">
      <c r="A1210" s="12" t="s">
        <v>837</v>
      </c>
      <c r="B1210" s="12" t="s">
        <v>731</v>
      </c>
      <c r="C1210" s="12"/>
      <c r="D1210" s="2" t="s">
        <v>1253</v>
      </c>
      <c r="E1210" s="2" t="s">
        <v>424</v>
      </c>
      <c r="F1210" s="2" t="s">
        <v>11</v>
      </c>
      <c r="G1210" s="2" t="s">
        <v>17</v>
      </c>
      <c r="H1210" s="2" t="s">
        <v>13</v>
      </c>
      <c r="I1210" s="18">
        <v>25</v>
      </c>
      <c r="J1210" s="18">
        <v>8135.66</v>
      </c>
      <c r="K1210" s="18">
        <v>7748.25</v>
      </c>
      <c r="L1210" s="18">
        <v>387.41</v>
      </c>
      <c r="M1210" s="18"/>
      <c r="N1210" s="18"/>
      <c r="O1210" s="18"/>
      <c r="P1210" s="18"/>
      <c r="Q1210" s="18"/>
      <c r="R1210" s="18"/>
      <c r="S1210" s="18"/>
      <c r="T1210" s="18">
        <v>387.41</v>
      </c>
      <c r="U1210" s="18"/>
      <c r="V1210" s="18"/>
      <c r="W1210" s="18"/>
      <c r="X1210" s="18"/>
      <c r="Y1210" s="18"/>
      <c r="Z1210" s="18"/>
      <c r="AA1210" s="18"/>
      <c r="AB1210" s="14">
        <f t="shared" si="601"/>
        <v>0</v>
      </c>
      <c r="AC1210" s="14">
        <f t="shared" si="602"/>
        <v>0</v>
      </c>
      <c r="AD1210" s="14">
        <f t="shared" si="603"/>
        <v>0</v>
      </c>
      <c r="AE1210" s="14">
        <f t="shared" si="604"/>
        <v>0</v>
      </c>
      <c r="AF1210" s="14">
        <f t="shared" si="605"/>
        <v>0</v>
      </c>
      <c r="AG1210" s="14">
        <f t="shared" si="606"/>
        <v>0</v>
      </c>
      <c r="AH1210" s="14">
        <f t="shared" si="607"/>
        <v>0</v>
      </c>
      <c r="AI1210" s="14">
        <f t="shared" si="608"/>
        <v>0.05</v>
      </c>
      <c r="AJ1210" s="14">
        <f t="shared" si="609"/>
        <v>0</v>
      </c>
      <c r="AK1210" s="14">
        <f t="shared" si="610"/>
        <v>0</v>
      </c>
      <c r="AL1210" s="14">
        <f t="shared" si="611"/>
        <v>0</v>
      </c>
      <c r="AM1210" s="14">
        <f t="shared" si="612"/>
        <v>0</v>
      </c>
      <c r="AN1210" s="14">
        <f t="shared" si="613"/>
        <v>0</v>
      </c>
      <c r="AO1210" s="14">
        <f t="shared" si="614"/>
        <v>0</v>
      </c>
      <c r="AP1210" s="14">
        <f t="shared" si="615"/>
        <v>0</v>
      </c>
      <c r="AQ1210" s="43">
        <f t="shared" si="619"/>
        <v>0.05</v>
      </c>
      <c r="AR1210" s="27">
        <f t="shared" si="620"/>
        <v>0</v>
      </c>
      <c r="AS1210" s="46">
        <f t="shared" si="629"/>
        <v>387.41250000000002</v>
      </c>
      <c r="AT1210" s="27">
        <f t="shared" si="624"/>
        <v>0</v>
      </c>
      <c r="AU1210" s="30">
        <f t="shared" si="630"/>
        <v>464.89499999999998</v>
      </c>
      <c r="AV1210" s="30">
        <f t="shared" si="631"/>
        <v>464.89499999999998</v>
      </c>
      <c r="AW1210" s="30"/>
      <c r="AX1210" s="36">
        <f t="shared" si="616"/>
        <v>464.89499999999998</v>
      </c>
      <c r="AY1210" s="36">
        <f t="shared" si="617"/>
        <v>77.482499999999959</v>
      </c>
      <c r="AZ1210" s="36">
        <f t="shared" si="618"/>
        <v>0</v>
      </c>
    </row>
    <row r="1211" spans="1:52" x14ac:dyDescent="0.25">
      <c r="A1211" s="12" t="s">
        <v>837</v>
      </c>
      <c r="B1211" s="12" t="s">
        <v>731</v>
      </c>
      <c r="C1211" s="12"/>
      <c r="D1211" s="2" t="s">
        <v>880</v>
      </c>
      <c r="E1211" s="2" t="s">
        <v>424</v>
      </c>
      <c r="F1211" s="2" t="s">
        <v>11</v>
      </c>
      <c r="G1211" s="2" t="s">
        <v>17</v>
      </c>
      <c r="H1211" s="2" t="s">
        <v>13</v>
      </c>
      <c r="I1211" s="18">
        <v>20</v>
      </c>
      <c r="J1211" s="18">
        <v>57442.560000000005</v>
      </c>
      <c r="K1211" s="18">
        <v>48628.62</v>
      </c>
      <c r="L1211" s="18">
        <v>8813.94</v>
      </c>
      <c r="M1211" s="18"/>
      <c r="N1211" s="18">
        <v>6078.58</v>
      </c>
      <c r="O1211" s="18"/>
      <c r="P1211" s="18"/>
      <c r="Q1211" s="18"/>
      <c r="R1211" s="18"/>
      <c r="S1211" s="18"/>
      <c r="T1211" s="18">
        <v>2735.36</v>
      </c>
      <c r="U1211" s="18"/>
      <c r="V1211" s="18"/>
      <c r="W1211" s="18"/>
      <c r="X1211" s="18"/>
      <c r="Y1211" s="18"/>
      <c r="Z1211" s="18"/>
      <c r="AA1211" s="18"/>
      <c r="AB1211" s="14">
        <f t="shared" si="601"/>
        <v>0</v>
      </c>
      <c r="AC1211" s="14">
        <f t="shared" si="602"/>
        <v>0.125</v>
      </c>
      <c r="AD1211" s="14">
        <f t="shared" si="603"/>
        <v>0</v>
      </c>
      <c r="AE1211" s="14">
        <f t="shared" si="604"/>
        <v>0</v>
      </c>
      <c r="AF1211" s="14">
        <f t="shared" si="605"/>
        <v>0</v>
      </c>
      <c r="AG1211" s="14">
        <f t="shared" si="606"/>
        <v>0</v>
      </c>
      <c r="AH1211" s="14">
        <f t="shared" si="607"/>
        <v>0</v>
      </c>
      <c r="AI1211" s="14">
        <f t="shared" si="608"/>
        <v>0.05</v>
      </c>
      <c r="AJ1211" s="14">
        <f t="shared" si="609"/>
        <v>0</v>
      </c>
      <c r="AK1211" s="14">
        <f t="shared" si="610"/>
        <v>0</v>
      </c>
      <c r="AL1211" s="14">
        <f t="shared" si="611"/>
        <v>0</v>
      </c>
      <c r="AM1211" s="14">
        <f t="shared" si="612"/>
        <v>0</v>
      </c>
      <c r="AN1211" s="14">
        <f t="shared" si="613"/>
        <v>0</v>
      </c>
      <c r="AO1211" s="14">
        <f t="shared" si="614"/>
        <v>0</v>
      </c>
      <c r="AP1211" s="14">
        <f t="shared" si="615"/>
        <v>0</v>
      </c>
      <c r="AQ1211" s="43">
        <f t="shared" si="619"/>
        <v>0.17499999999999999</v>
      </c>
      <c r="AR1211" s="27">
        <f t="shared" si="620"/>
        <v>6078.5775000000003</v>
      </c>
      <c r="AS1211" s="46">
        <f t="shared" si="629"/>
        <v>2735.3598750000001</v>
      </c>
      <c r="AT1211" s="27">
        <f t="shared" si="624"/>
        <v>0</v>
      </c>
      <c r="AU1211" s="30">
        <f t="shared" si="630"/>
        <v>2917.7172</v>
      </c>
      <c r="AV1211" s="30">
        <f t="shared" si="631"/>
        <v>2917.7172</v>
      </c>
      <c r="AW1211" s="30"/>
      <c r="AX1211" s="36">
        <f t="shared" si="616"/>
        <v>-3160.8603000000003</v>
      </c>
      <c r="AY1211" s="36">
        <f t="shared" si="617"/>
        <v>182.35732499999995</v>
      </c>
      <c r="AZ1211" s="36">
        <f t="shared" si="618"/>
        <v>0</v>
      </c>
    </row>
    <row r="1212" spans="1:52" x14ac:dyDescent="0.25">
      <c r="A1212" s="12" t="s">
        <v>837</v>
      </c>
      <c r="B1212" s="12" t="s">
        <v>731</v>
      </c>
      <c r="C1212" s="12"/>
      <c r="D1212" s="2" t="s">
        <v>980</v>
      </c>
      <c r="E1212" s="2" t="s">
        <v>368</v>
      </c>
      <c r="F1212" s="2" t="s">
        <v>16</v>
      </c>
      <c r="G1212" s="2" t="s">
        <v>20</v>
      </c>
      <c r="H1212" s="2" t="s">
        <v>13</v>
      </c>
      <c r="I1212" s="18">
        <v>25</v>
      </c>
      <c r="J1212" s="18">
        <v>5163.75</v>
      </c>
      <c r="K1212" s="18">
        <v>4500</v>
      </c>
      <c r="L1212" s="18">
        <v>663.75</v>
      </c>
      <c r="M1212" s="18"/>
      <c r="N1212" s="18">
        <v>562.5</v>
      </c>
      <c r="O1212" s="18"/>
      <c r="P1212" s="18"/>
      <c r="Q1212" s="18"/>
      <c r="R1212" s="18"/>
      <c r="S1212" s="18"/>
      <c r="T1212" s="18"/>
      <c r="U1212" s="18"/>
      <c r="V1212" s="18"/>
      <c r="W1212" s="18"/>
      <c r="X1212" s="18"/>
      <c r="Y1212" s="18"/>
      <c r="Z1212" s="18">
        <v>101.25</v>
      </c>
      <c r="AA1212" s="18"/>
      <c r="AB1212" s="14">
        <f t="shared" si="601"/>
        <v>0</v>
      </c>
      <c r="AC1212" s="14">
        <f t="shared" si="602"/>
        <v>0.125</v>
      </c>
      <c r="AD1212" s="14">
        <f t="shared" si="603"/>
        <v>0</v>
      </c>
      <c r="AE1212" s="14">
        <f t="shared" si="604"/>
        <v>0</v>
      </c>
      <c r="AF1212" s="14">
        <f t="shared" si="605"/>
        <v>0</v>
      </c>
      <c r="AG1212" s="14">
        <f t="shared" si="606"/>
        <v>0</v>
      </c>
      <c r="AH1212" s="14">
        <f t="shared" si="607"/>
        <v>0</v>
      </c>
      <c r="AI1212" s="14">
        <f t="shared" si="608"/>
        <v>0</v>
      </c>
      <c r="AJ1212" s="14">
        <f t="shared" si="609"/>
        <v>0</v>
      </c>
      <c r="AK1212" s="14">
        <f t="shared" si="610"/>
        <v>0</v>
      </c>
      <c r="AL1212" s="14">
        <f t="shared" si="611"/>
        <v>0</v>
      </c>
      <c r="AM1212" s="14">
        <f t="shared" si="612"/>
        <v>0</v>
      </c>
      <c r="AN1212" s="14">
        <f t="shared" si="613"/>
        <v>0</v>
      </c>
      <c r="AO1212" s="14">
        <f t="shared" si="614"/>
        <v>0.02</v>
      </c>
      <c r="AP1212" s="14">
        <f t="shared" si="615"/>
        <v>0</v>
      </c>
      <c r="AQ1212" s="43">
        <f t="shared" si="619"/>
        <v>0.14499999999999999</v>
      </c>
      <c r="AR1212" s="27">
        <f t="shared" si="620"/>
        <v>562.5</v>
      </c>
      <c r="AS1212" s="27">
        <f t="shared" si="621"/>
        <v>0</v>
      </c>
      <c r="AT1212" s="44">
        <f>(SUM(AN1212:AP1212))*(K1212+AR1212)</f>
        <v>101.25</v>
      </c>
      <c r="AU1212" s="30"/>
      <c r="AV1212" s="30"/>
      <c r="AW1212" s="30">
        <f>K1212*$AU$1</f>
        <v>540</v>
      </c>
      <c r="AX1212" s="36">
        <f>AU1212-AR1212</f>
        <v>-562.5</v>
      </c>
      <c r="AY1212" s="36">
        <f t="shared" si="617"/>
        <v>0</v>
      </c>
      <c r="AZ1212" s="36">
        <f t="shared" si="618"/>
        <v>438.75</v>
      </c>
    </row>
    <row r="1213" spans="1:52" x14ac:dyDescent="0.25">
      <c r="A1213" s="12" t="s">
        <v>837</v>
      </c>
      <c r="B1213" s="12" t="s">
        <v>731</v>
      </c>
      <c r="C1213" s="12"/>
      <c r="D1213" s="2" t="s">
        <v>1254</v>
      </c>
      <c r="E1213" s="2" t="s">
        <v>595</v>
      </c>
      <c r="F1213" s="2" t="s">
        <v>11</v>
      </c>
      <c r="G1213" s="2" t="s">
        <v>17</v>
      </c>
      <c r="H1213" s="2" t="s">
        <v>13</v>
      </c>
      <c r="I1213" s="18">
        <v>30</v>
      </c>
      <c r="J1213" s="18">
        <v>77457.600000000006</v>
      </c>
      <c r="K1213" s="18">
        <v>65572.570000000007</v>
      </c>
      <c r="L1213" s="18">
        <v>11885.03</v>
      </c>
      <c r="M1213" s="18"/>
      <c r="N1213" s="18">
        <v>8196.58</v>
      </c>
      <c r="O1213" s="18"/>
      <c r="P1213" s="18"/>
      <c r="Q1213" s="18"/>
      <c r="R1213" s="18"/>
      <c r="S1213" s="18"/>
      <c r="T1213" s="18">
        <v>3688.45</v>
      </c>
      <c r="U1213" s="18"/>
      <c r="V1213" s="18"/>
      <c r="W1213" s="18"/>
      <c r="X1213" s="18"/>
      <c r="Y1213" s="18"/>
      <c r="Z1213" s="18"/>
      <c r="AA1213" s="18"/>
      <c r="AB1213" s="14">
        <f t="shared" si="601"/>
        <v>0</v>
      </c>
      <c r="AC1213" s="14">
        <f t="shared" si="602"/>
        <v>0.125</v>
      </c>
      <c r="AD1213" s="14">
        <f t="shared" si="603"/>
        <v>0</v>
      </c>
      <c r="AE1213" s="14">
        <f t="shared" si="604"/>
        <v>0</v>
      </c>
      <c r="AF1213" s="14">
        <f t="shared" si="605"/>
        <v>0</v>
      </c>
      <c r="AG1213" s="14">
        <f t="shared" si="606"/>
        <v>0</v>
      </c>
      <c r="AH1213" s="14">
        <f t="shared" si="607"/>
        <v>0</v>
      </c>
      <c r="AI1213" s="14">
        <f t="shared" si="608"/>
        <v>0.05</v>
      </c>
      <c r="AJ1213" s="14">
        <f t="shared" si="609"/>
        <v>0</v>
      </c>
      <c r="AK1213" s="14">
        <f t="shared" si="610"/>
        <v>0</v>
      </c>
      <c r="AL1213" s="14">
        <f t="shared" si="611"/>
        <v>0</v>
      </c>
      <c r="AM1213" s="14">
        <f t="shared" si="612"/>
        <v>0</v>
      </c>
      <c r="AN1213" s="14">
        <f t="shared" si="613"/>
        <v>0</v>
      </c>
      <c r="AO1213" s="14">
        <f t="shared" si="614"/>
        <v>0</v>
      </c>
      <c r="AP1213" s="14">
        <f t="shared" si="615"/>
        <v>0</v>
      </c>
      <c r="AQ1213" s="43">
        <f t="shared" si="619"/>
        <v>0.17499999999999999</v>
      </c>
      <c r="AR1213" s="27">
        <f t="shared" si="620"/>
        <v>8196.5712500000009</v>
      </c>
      <c r="AS1213" s="46">
        <f t="shared" ref="AS1213:AS1229" si="632">SUM(AH1213:AM1213)*(K1213+AR1213)</f>
        <v>3688.457062500001</v>
      </c>
      <c r="AT1213" s="27">
        <f t="shared" si="624"/>
        <v>0</v>
      </c>
      <c r="AU1213" s="30">
        <f t="shared" ref="AU1213:AU1228" si="633">K1213*$AU$2</f>
        <v>3934.3542000000002</v>
      </c>
      <c r="AV1213" s="30">
        <f t="shared" ref="AV1213:AV1228" si="634">K1213*$AV$2</f>
        <v>3934.3542000000002</v>
      </c>
      <c r="AW1213" s="30"/>
      <c r="AX1213" s="36">
        <f t="shared" si="616"/>
        <v>-4262.2170500000011</v>
      </c>
      <c r="AY1213" s="36">
        <f t="shared" si="617"/>
        <v>245.89713749999919</v>
      </c>
      <c r="AZ1213" s="36">
        <f t="shared" si="618"/>
        <v>0</v>
      </c>
    </row>
    <row r="1214" spans="1:52" x14ac:dyDescent="0.25">
      <c r="A1214" s="12" t="s">
        <v>837</v>
      </c>
      <c r="B1214" s="12" t="s">
        <v>731</v>
      </c>
      <c r="C1214" s="12"/>
      <c r="D1214" s="2" t="s">
        <v>989</v>
      </c>
      <c r="E1214" s="2" t="s">
        <v>1222</v>
      </c>
      <c r="F1214" s="2" t="s">
        <v>11</v>
      </c>
      <c r="G1214" s="2" t="s">
        <v>17</v>
      </c>
      <c r="H1214" s="2" t="s">
        <v>13</v>
      </c>
      <c r="I1214" s="18">
        <v>10</v>
      </c>
      <c r="J1214" s="18">
        <v>1456.88</v>
      </c>
      <c r="K1214" s="18">
        <v>1387.5</v>
      </c>
      <c r="L1214" s="18">
        <v>69.38</v>
      </c>
      <c r="M1214" s="18"/>
      <c r="N1214" s="18"/>
      <c r="O1214" s="18"/>
      <c r="P1214" s="18"/>
      <c r="Q1214" s="18"/>
      <c r="R1214" s="18"/>
      <c r="S1214" s="18"/>
      <c r="T1214" s="18">
        <v>69.38</v>
      </c>
      <c r="U1214" s="18"/>
      <c r="V1214" s="18"/>
      <c r="W1214" s="18"/>
      <c r="X1214" s="18"/>
      <c r="Y1214" s="18"/>
      <c r="Z1214" s="18"/>
      <c r="AA1214" s="18"/>
      <c r="AB1214" s="14">
        <f t="shared" si="601"/>
        <v>0</v>
      </c>
      <c r="AC1214" s="14">
        <f t="shared" si="602"/>
        <v>0</v>
      </c>
      <c r="AD1214" s="14">
        <f t="shared" si="603"/>
        <v>0</v>
      </c>
      <c r="AE1214" s="14">
        <f t="shared" si="604"/>
        <v>0</v>
      </c>
      <c r="AF1214" s="14">
        <f t="shared" si="605"/>
        <v>0</v>
      </c>
      <c r="AG1214" s="14">
        <f t="shared" si="606"/>
        <v>0</v>
      </c>
      <c r="AH1214" s="14">
        <f t="shared" si="607"/>
        <v>0</v>
      </c>
      <c r="AI1214" s="14">
        <f t="shared" si="608"/>
        <v>0.05</v>
      </c>
      <c r="AJ1214" s="14">
        <f t="shared" si="609"/>
        <v>0</v>
      </c>
      <c r="AK1214" s="14">
        <f t="shared" si="610"/>
        <v>0</v>
      </c>
      <c r="AL1214" s="14">
        <f t="shared" si="611"/>
        <v>0</v>
      </c>
      <c r="AM1214" s="14">
        <f t="shared" si="612"/>
        <v>0</v>
      </c>
      <c r="AN1214" s="14">
        <f t="shared" si="613"/>
        <v>0</v>
      </c>
      <c r="AO1214" s="14">
        <f t="shared" si="614"/>
        <v>0</v>
      </c>
      <c r="AP1214" s="14">
        <f t="shared" si="615"/>
        <v>0</v>
      </c>
      <c r="AQ1214" s="43">
        <f t="shared" si="619"/>
        <v>0.05</v>
      </c>
      <c r="AR1214" s="27">
        <f t="shared" si="620"/>
        <v>0</v>
      </c>
      <c r="AS1214" s="46">
        <f t="shared" si="632"/>
        <v>69.375</v>
      </c>
      <c r="AT1214" s="27">
        <f t="shared" si="624"/>
        <v>0</v>
      </c>
      <c r="AU1214" s="30">
        <f t="shared" si="633"/>
        <v>83.25</v>
      </c>
      <c r="AV1214" s="30">
        <f t="shared" si="634"/>
        <v>83.25</v>
      </c>
      <c r="AW1214" s="30"/>
      <c r="AX1214" s="36">
        <f t="shared" si="616"/>
        <v>83.25</v>
      </c>
      <c r="AY1214" s="36">
        <f t="shared" si="617"/>
        <v>13.875</v>
      </c>
      <c r="AZ1214" s="36">
        <f t="shared" si="618"/>
        <v>0</v>
      </c>
    </row>
    <row r="1215" spans="1:52" x14ac:dyDescent="0.25">
      <c r="A1215" s="12" t="s">
        <v>837</v>
      </c>
      <c r="B1215" s="12" t="s">
        <v>731</v>
      </c>
      <c r="C1215" s="12"/>
      <c r="D1215" s="2" t="s">
        <v>991</v>
      </c>
      <c r="E1215" s="2" t="s">
        <v>595</v>
      </c>
      <c r="F1215" s="2" t="s">
        <v>11</v>
      </c>
      <c r="G1215" s="2" t="s">
        <v>17</v>
      </c>
      <c r="H1215" s="2" t="s">
        <v>13</v>
      </c>
      <c r="I1215" s="18">
        <v>20</v>
      </c>
      <c r="J1215" s="18">
        <v>21551.57</v>
      </c>
      <c r="K1215" s="18">
        <v>18244.71</v>
      </c>
      <c r="L1215" s="18">
        <v>3306.86</v>
      </c>
      <c r="M1215" s="18"/>
      <c r="N1215" s="18">
        <v>2280.59</v>
      </c>
      <c r="O1215" s="18"/>
      <c r="P1215" s="18"/>
      <c r="Q1215" s="18"/>
      <c r="R1215" s="18"/>
      <c r="S1215" s="18"/>
      <c r="T1215" s="18">
        <v>1026.27</v>
      </c>
      <c r="U1215" s="18"/>
      <c r="V1215" s="18"/>
      <c r="W1215" s="18"/>
      <c r="X1215" s="18"/>
      <c r="Y1215" s="18"/>
      <c r="Z1215" s="18"/>
      <c r="AA1215" s="18"/>
      <c r="AB1215" s="14">
        <f t="shared" si="601"/>
        <v>0</v>
      </c>
      <c r="AC1215" s="14">
        <f t="shared" si="602"/>
        <v>0.125</v>
      </c>
      <c r="AD1215" s="14">
        <f t="shared" si="603"/>
        <v>0</v>
      </c>
      <c r="AE1215" s="14">
        <f t="shared" si="604"/>
        <v>0</v>
      </c>
      <c r="AF1215" s="14">
        <f t="shared" si="605"/>
        <v>0</v>
      </c>
      <c r="AG1215" s="14">
        <f t="shared" si="606"/>
        <v>0</v>
      </c>
      <c r="AH1215" s="14">
        <f t="shared" si="607"/>
        <v>0</v>
      </c>
      <c r="AI1215" s="14">
        <f t="shared" si="608"/>
        <v>0.05</v>
      </c>
      <c r="AJ1215" s="14">
        <f t="shared" si="609"/>
        <v>0</v>
      </c>
      <c r="AK1215" s="14">
        <f t="shared" si="610"/>
        <v>0</v>
      </c>
      <c r="AL1215" s="14">
        <f t="shared" si="611"/>
        <v>0</v>
      </c>
      <c r="AM1215" s="14">
        <f t="shared" si="612"/>
        <v>0</v>
      </c>
      <c r="AN1215" s="14">
        <f t="shared" si="613"/>
        <v>0</v>
      </c>
      <c r="AO1215" s="14">
        <f t="shared" si="614"/>
        <v>0</v>
      </c>
      <c r="AP1215" s="14">
        <f t="shared" si="615"/>
        <v>0</v>
      </c>
      <c r="AQ1215" s="43">
        <f t="shared" si="619"/>
        <v>0.17499999999999999</v>
      </c>
      <c r="AR1215" s="27">
        <f t="shared" si="620"/>
        <v>2280.5887499999999</v>
      </c>
      <c r="AS1215" s="46">
        <f t="shared" si="632"/>
        <v>1026.2649374999999</v>
      </c>
      <c r="AT1215" s="27">
        <f t="shared" si="624"/>
        <v>0</v>
      </c>
      <c r="AU1215" s="30">
        <f t="shared" si="633"/>
        <v>1094.6825999999999</v>
      </c>
      <c r="AV1215" s="30">
        <f t="shared" si="634"/>
        <v>1094.6825999999999</v>
      </c>
      <c r="AW1215" s="30"/>
      <c r="AX1215" s="36">
        <f t="shared" si="616"/>
        <v>-1185.90615</v>
      </c>
      <c r="AY1215" s="36">
        <f t="shared" si="617"/>
        <v>68.417662500000006</v>
      </c>
      <c r="AZ1215" s="36">
        <f t="shared" si="618"/>
        <v>0</v>
      </c>
    </row>
    <row r="1216" spans="1:52" x14ac:dyDescent="0.25">
      <c r="A1216" s="12" t="s">
        <v>837</v>
      </c>
      <c r="B1216" s="12" t="s">
        <v>731</v>
      </c>
      <c r="C1216" s="12"/>
      <c r="D1216" s="2" t="s">
        <v>1255</v>
      </c>
      <c r="E1216" s="2" t="s">
        <v>424</v>
      </c>
      <c r="F1216" s="2" t="s">
        <v>11</v>
      </c>
      <c r="G1216" s="2" t="s">
        <v>17</v>
      </c>
      <c r="H1216" s="2" t="s">
        <v>13</v>
      </c>
      <c r="I1216" s="18">
        <v>10</v>
      </c>
      <c r="J1216" s="18">
        <v>10842.619999999999</v>
      </c>
      <c r="K1216" s="18">
        <v>10326.299999999999</v>
      </c>
      <c r="L1216" s="18">
        <v>516.32000000000005</v>
      </c>
      <c r="M1216" s="18"/>
      <c r="N1216" s="18"/>
      <c r="O1216" s="18"/>
      <c r="P1216" s="18"/>
      <c r="Q1216" s="18"/>
      <c r="R1216" s="18"/>
      <c r="S1216" s="18"/>
      <c r="T1216" s="18">
        <v>516.32000000000005</v>
      </c>
      <c r="U1216" s="18"/>
      <c r="V1216" s="18"/>
      <c r="W1216" s="18"/>
      <c r="X1216" s="18"/>
      <c r="Y1216" s="18"/>
      <c r="Z1216" s="18"/>
      <c r="AA1216" s="18"/>
      <c r="AB1216" s="14">
        <f t="shared" si="601"/>
        <v>0</v>
      </c>
      <c r="AC1216" s="14">
        <f t="shared" si="602"/>
        <v>0</v>
      </c>
      <c r="AD1216" s="14">
        <f t="shared" si="603"/>
        <v>0</v>
      </c>
      <c r="AE1216" s="14">
        <f t="shared" si="604"/>
        <v>0</v>
      </c>
      <c r="AF1216" s="14">
        <f t="shared" si="605"/>
        <v>0</v>
      </c>
      <c r="AG1216" s="14">
        <f t="shared" si="606"/>
        <v>0</v>
      </c>
      <c r="AH1216" s="14">
        <f t="shared" si="607"/>
        <v>0</v>
      </c>
      <c r="AI1216" s="14">
        <f t="shared" si="608"/>
        <v>0.05</v>
      </c>
      <c r="AJ1216" s="14">
        <f t="shared" si="609"/>
        <v>0</v>
      </c>
      <c r="AK1216" s="14">
        <f t="shared" si="610"/>
        <v>0</v>
      </c>
      <c r="AL1216" s="14">
        <f t="shared" si="611"/>
        <v>0</v>
      </c>
      <c r="AM1216" s="14">
        <f t="shared" si="612"/>
        <v>0</v>
      </c>
      <c r="AN1216" s="14">
        <f t="shared" si="613"/>
        <v>0</v>
      </c>
      <c r="AO1216" s="14">
        <f t="shared" si="614"/>
        <v>0</v>
      </c>
      <c r="AP1216" s="14">
        <f t="shared" si="615"/>
        <v>0</v>
      </c>
      <c r="AQ1216" s="43">
        <f t="shared" si="619"/>
        <v>0.05</v>
      </c>
      <c r="AR1216" s="27">
        <f t="shared" si="620"/>
        <v>0</v>
      </c>
      <c r="AS1216" s="46">
        <f t="shared" si="632"/>
        <v>516.31499999999994</v>
      </c>
      <c r="AT1216" s="27">
        <f t="shared" si="624"/>
        <v>0</v>
      </c>
      <c r="AU1216" s="30">
        <f t="shared" si="633"/>
        <v>619.57799999999997</v>
      </c>
      <c r="AV1216" s="30">
        <f t="shared" si="634"/>
        <v>619.57799999999997</v>
      </c>
      <c r="AW1216" s="30"/>
      <c r="AX1216" s="36">
        <f t="shared" si="616"/>
        <v>619.57799999999997</v>
      </c>
      <c r="AY1216" s="36">
        <f t="shared" si="617"/>
        <v>103.26300000000003</v>
      </c>
      <c r="AZ1216" s="36">
        <f t="shared" si="618"/>
        <v>0</v>
      </c>
    </row>
    <row r="1217" spans="1:52" x14ac:dyDescent="0.25">
      <c r="A1217" s="12" t="s">
        <v>837</v>
      </c>
      <c r="B1217" s="12" t="s">
        <v>731</v>
      </c>
      <c r="C1217" s="12"/>
      <c r="D1217" s="2" t="s">
        <v>1256</v>
      </c>
      <c r="E1217" s="2" t="s">
        <v>22</v>
      </c>
      <c r="F1217" s="2" t="s">
        <v>11</v>
      </c>
      <c r="G1217" s="2" t="s">
        <v>17</v>
      </c>
      <c r="H1217" s="2" t="s">
        <v>13</v>
      </c>
      <c r="I1217" s="18">
        <v>200</v>
      </c>
      <c r="J1217" s="18">
        <v>50610.6</v>
      </c>
      <c r="K1217" s="18">
        <v>42844.95</v>
      </c>
      <c r="L1217" s="18">
        <v>7765.65</v>
      </c>
      <c r="M1217" s="18"/>
      <c r="N1217" s="18">
        <v>5355.62</v>
      </c>
      <c r="O1217" s="18"/>
      <c r="P1217" s="18"/>
      <c r="Q1217" s="18"/>
      <c r="R1217" s="18"/>
      <c r="S1217" s="18"/>
      <c r="T1217" s="18">
        <v>2410.0300000000002</v>
      </c>
      <c r="U1217" s="18"/>
      <c r="V1217" s="18"/>
      <c r="W1217" s="18"/>
      <c r="X1217" s="18"/>
      <c r="Y1217" s="18"/>
      <c r="Z1217" s="18"/>
      <c r="AA1217" s="18"/>
      <c r="AB1217" s="14">
        <f t="shared" si="601"/>
        <v>0</v>
      </c>
      <c r="AC1217" s="14">
        <f t="shared" si="602"/>
        <v>0.125</v>
      </c>
      <c r="AD1217" s="14">
        <f t="shared" si="603"/>
        <v>0</v>
      </c>
      <c r="AE1217" s="14">
        <f t="shared" si="604"/>
        <v>0</v>
      </c>
      <c r="AF1217" s="14">
        <f t="shared" si="605"/>
        <v>0</v>
      </c>
      <c r="AG1217" s="14">
        <f t="shared" si="606"/>
        <v>0</v>
      </c>
      <c r="AH1217" s="14">
        <f t="shared" si="607"/>
        <v>0</v>
      </c>
      <c r="AI1217" s="14">
        <f t="shared" si="608"/>
        <v>0.05</v>
      </c>
      <c r="AJ1217" s="14">
        <f t="shared" si="609"/>
        <v>0</v>
      </c>
      <c r="AK1217" s="14">
        <f t="shared" si="610"/>
        <v>0</v>
      </c>
      <c r="AL1217" s="14">
        <f t="shared" si="611"/>
        <v>0</v>
      </c>
      <c r="AM1217" s="14">
        <f t="shared" si="612"/>
        <v>0</v>
      </c>
      <c r="AN1217" s="14">
        <f t="shared" si="613"/>
        <v>0</v>
      </c>
      <c r="AO1217" s="14">
        <f t="shared" si="614"/>
        <v>0</v>
      </c>
      <c r="AP1217" s="14">
        <f t="shared" si="615"/>
        <v>0</v>
      </c>
      <c r="AQ1217" s="43">
        <f t="shared" si="619"/>
        <v>0.17499999999999999</v>
      </c>
      <c r="AR1217" s="27">
        <f t="shared" si="620"/>
        <v>5355.6187499999996</v>
      </c>
      <c r="AS1217" s="46">
        <f t="shared" si="632"/>
        <v>2410.0284375000001</v>
      </c>
      <c r="AT1217" s="27">
        <f t="shared" si="624"/>
        <v>0</v>
      </c>
      <c r="AU1217" s="30">
        <f t="shared" si="633"/>
        <v>2570.6969999999997</v>
      </c>
      <c r="AV1217" s="30">
        <f t="shared" si="634"/>
        <v>2570.6969999999997</v>
      </c>
      <c r="AW1217" s="30"/>
      <c r="AX1217" s="36">
        <f t="shared" si="616"/>
        <v>-2784.92175</v>
      </c>
      <c r="AY1217" s="36">
        <f t="shared" si="617"/>
        <v>160.66856249999955</v>
      </c>
      <c r="AZ1217" s="36">
        <f t="shared" si="618"/>
        <v>0</v>
      </c>
    </row>
    <row r="1218" spans="1:52" x14ac:dyDescent="0.25">
      <c r="A1218" s="12" t="s">
        <v>837</v>
      </c>
      <c r="B1218" s="12" t="s">
        <v>731</v>
      </c>
      <c r="C1218" s="12"/>
      <c r="D1218" s="2" t="s">
        <v>1257</v>
      </c>
      <c r="E1218" s="2" t="s">
        <v>424</v>
      </c>
      <c r="F1218" s="2" t="s">
        <v>11</v>
      </c>
      <c r="G1218" s="2" t="s">
        <v>17</v>
      </c>
      <c r="H1218" s="2" t="s">
        <v>13</v>
      </c>
      <c r="I1218" s="18">
        <v>20</v>
      </c>
      <c r="J1218" s="18">
        <v>59850</v>
      </c>
      <c r="K1218" s="18">
        <v>57000</v>
      </c>
      <c r="L1218" s="18">
        <v>2850</v>
      </c>
      <c r="M1218" s="18"/>
      <c r="N1218" s="18"/>
      <c r="O1218" s="18"/>
      <c r="P1218" s="18"/>
      <c r="Q1218" s="18"/>
      <c r="R1218" s="18"/>
      <c r="S1218" s="18"/>
      <c r="T1218" s="18">
        <v>2850</v>
      </c>
      <c r="U1218" s="18"/>
      <c r="V1218" s="18"/>
      <c r="W1218" s="18"/>
      <c r="X1218" s="18"/>
      <c r="Y1218" s="18"/>
      <c r="Z1218" s="18"/>
      <c r="AA1218" s="18"/>
      <c r="AB1218" s="14">
        <f t="shared" si="601"/>
        <v>0</v>
      </c>
      <c r="AC1218" s="14">
        <f t="shared" si="602"/>
        <v>0</v>
      </c>
      <c r="AD1218" s="14">
        <f t="shared" si="603"/>
        <v>0</v>
      </c>
      <c r="AE1218" s="14">
        <f t="shared" si="604"/>
        <v>0</v>
      </c>
      <c r="AF1218" s="14">
        <f t="shared" si="605"/>
        <v>0</v>
      </c>
      <c r="AG1218" s="14">
        <f t="shared" si="606"/>
        <v>0</v>
      </c>
      <c r="AH1218" s="14">
        <f t="shared" si="607"/>
        <v>0</v>
      </c>
      <c r="AI1218" s="14">
        <f t="shared" si="608"/>
        <v>0.05</v>
      </c>
      <c r="AJ1218" s="14">
        <f t="shared" si="609"/>
        <v>0</v>
      </c>
      <c r="AK1218" s="14">
        <f t="shared" si="610"/>
        <v>0</v>
      </c>
      <c r="AL1218" s="14">
        <f t="shared" si="611"/>
        <v>0</v>
      </c>
      <c r="AM1218" s="14">
        <f t="shared" si="612"/>
        <v>0</v>
      </c>
      <c r="AN1218" s="14">
        <f t="shared" si="613"/>
        <v>0</v>
      </c>
      <c r="AO1218" s="14">
        <f t="shared" si="614"/>
        <v>0</v>
      </c>
      <c r="AP1218" s="14">
        <f t="shared" si="615"/>
        <v>0</v>
      </c>
      <c r="AQ1218" s="43">
        <f t="shared" si="619"/>
        <v>0.05</v>
      </c>
      <c r="AR1218" s="27">
        <f t="shared" si="620"/>
        <v>0</v>
      </c>
      <c r="AS1218" s="46">
        <f t="shared" si="632"/>
        <v>2850</v>
      </c>
      <c r="AT1218" s="27">
        <f t="shared" si="624"/>
        <v>0</v>
      </c>
      <c r="AU1218" s="30">
        <f t="shared" si="633"/>
        <v>3420</v>
      </c>
      <c r="AV1218" s="30">
        <f t="shared" si="634"/>
        <v>3420</v>
      </c>
      <c r="AW1218" s="30"/>
      <c r="AX1218" s="36">
        <f t="shared" si="616"/>
        <v>3420</v>
      </c>
      <c r="AY1218" s="36">
        <f t="shared" si="617"/>
        <v>570</v>
      </c>
      <c r="AZ1218" s="36">
        <f t="shared" si="618"/>
        <v>0</v>
      </c>
    </row>
    <row r="1219" spans="1:52" x14ac:dyDescent="0.25">
      <c r="A1219" s="12" t="s">
        <v>837</v>
      </c>
      <c r="B1219" s="12" t="s">
        <v>731</v>
      </c>
      <c r="C1219" s="12"/>
      <c r="D1219" s="2" t="s">
        <v>1221</v>
      </c>
      <c r="E1219" s="2" t="s">
        <v>1222</v>
      </c>
      <c r="F1219" s="2" t="s">
        <v>11</v>
      </c>
      <c r="G1219" s="2" t="s">
        <v>17</v>
      </c>
      <c r="H1219" s="2" t="s">
        <v>13</v>
      </c>
      <c r="I1219" s="18">
        <v>10</v>
      </c>
      <c r="J1219" s="18">
        <v>1680</v>
      </c>
      <c r="K1219" s="18">
        <v>1600</v>
      </c>
      <c r="L1219" s="18">
        <v>80</v>
      </c>
      <c r="M1219" s="18"/>
      <c r="N1219" s="18"/>
      <c r="O1219" s="18"/>
      <c r="P1219" s="18"/>
      <c r="Q1219" s="18"/>
      <c r="R1219" s="18"/>
      <c r="S1219" s="18"/>
      <c r="T1219" s="18">
        <v>80</v>
      </c>
      <c r="U1219" s="18"/>
      <c r="V1219" s="18"/>
      <c r="W1219" s="18"/>
      <c r="X1219" s="18"/>
      <c r="Y1219" s="18"/>
      <c r="Z1219" s="18"/>
      <c r="AA1219" s="18"/>
      <c r="AB1219" s="14">
        <f t="shared" si="601"/>
        <v>0</v>
      </c>
      <c r="AC1219" s="14">
        <f t="shared" si="602"/>
        <v>0</v>
      </c>
      <c r="AD1219" s="14">
        <f t="shared" si="603"/>
        <v>0</v>
      </c>
      <c r="AE1219" s="14">
        <f t="shared" si="604"/>
        <v>0</v>
      </c>
      <c r="AF1219" s="14">
        <f t="shared" si="605"/>
        <v>0</v>
      </c>
      <c r="AG1219" s="14">
        <f t="shared" si="606"/>
        <v>0</v>
      </c>
      <c r="AH1219" s="14">
        <f t="shared" si="607"/>
        <v>0</v>
      </c>
      <c r="AI1219" s="14">
        <f t="shared" si="608"/>
        <v>0.05</v>
      </c>
      <c r="AJ1219" s="14">
        <f t="shared" si="609"/>
        <v>0</v>
      </c>
      <c r="AK1219" s="14">
        <f t="shared" si="610"/>
        <v>0</v>
      </c>
      <c r="AL1219" s="14">
        <f t="shared" si="611"/>
        <v>0</v>
      </c>
      <c r="AM1219" s="14">
        <f t="shared" si="612"/>
        <v>0</v>
      </c>
      <c r="AN1219" s="14">
        <f t="shared" si="613"/>
        <v>0</v>
      </c>
      <c r="AO1219" s="14">
        <f t="shared" si="614"/>
        <v>0</v>
      </c>
      <c r="AP1219" s="14">
        <f t="shared" si="615"/>
        <v>0</v>
      </c>
      <c r="AQ1219" s="43">
        <f t="shared" si="619"/>
        <v>0.05</v>
      </c>
      <c r="AR1219" s="27">
        <f t="shared" si="620"/>
        <v>0</v>
      </c>
      <c r="AS1219" s="46">
        <f t="shared" si="632"/>
        <v>80</v>
      </c>
      <c r="AT1219" s="27">
        <f t="shared" si="624"/>
        <v>0</v>
      </c>
      <c r="AU1219" s="30">
        <f t="shared" si="633"/>
        <v>96</v>
      </c>
      <c r="AV1219" s="30">
        <f t="shared" si="634"/>
        <v>96</v>
      </c>
      <c r="AW1219" s="30"/>
      <c r="AX1219" s="36">
        <f t="shared" si="616"/>
        <v>96</v>
      </c>
      <c r="AY1219" s="36">
        <f t="shared" si="617"/>
        <v>16</v>
      </c>
      <c r="AZ1219" s="36">
        <f t="shared" si="618"/>
        <v>0</v>
      </c>
    </row>
    <row r="1220" spans="1:52" x14ac:dyDescent="0.25">
      <c r="A1220" s="12" t="s">
        <v>837</v>
      </c>
      <c r="B1220" s="12" t="s">
        <v>731</v>
      </c>
      <c r="C1220" s="12"/>
      <c r="D1220" s="2" t="s">
        <v>1258</v>
      </c>
      <c r="E1220" s="2" t="s">
        <v>735</v>
      </c>
      <c r="F1220" s="2" t="s">
        <v>11</v>
      </c>
      <c r="G1220" s="2" t="s">
        <v>17</v>
      </c>
      <c r="H1220" s="2" t="s">
        <v>13</v>
      </c>
      <c r="I1220" s="18">
        <v>5</v>
      </c>
      <c r="J1220" s="18">
        <v>7218.5</v>
      </c>
      <c r="K1220" s="18">
        <v>6874.76</v>
      </c>
      <c r="L1220" s="18">
        <v>343.74</v>
      </c>
      <c r="M1220" s="18"/>
      <c r="N1220" s="18"/>
      <c r="O1220" s="18"/>
      <c r="P1220" s="18"/>
      <c r="Q1220" s="18"/>
      <c r="R1220" s="18"/>
      <c r="S1220" s="18"/>
      <c r="T1220" s="18">
        <v>343.74</v>
      </c>
      <c r="U1220" s="18"/>
      <c r="V1220" s="18"/>
      <c r="W1220" s="18"/>
      <c r="X1220" s="18"/>
      <c r="Y1220" s="18"/>
      <c r="Z1220" s="18"/>
      <c r="AA1220" s="18"/>
      <c r="AB1220" s="14">
        <f t="shared" si="601"/>
        <v>0</v>
      </c>
      <c r="AC1220" s="14">
        <f t="shared" si="602"/>
        <v>0</v>
      </c>
      <c r="AD1220" s="14">
        <f t="shared" si="603"/>
        <v>0</v>
      </c>
      <c r="AE1220" s="14">
        <f t="shared" si="604"/>
        <v>0</v>
      </c>
      <c r="AF1220" s="14">
        <f t="shared" si="605"/>
        <v>0</v>
      </c>
      <c r="AG1220" s="14">
        <f t="shared" si="606"/>
        <v>0</v>
      </c>
      <c r="AH1220" s="14">
        <f t="shared" si="607"/>
        <v>0</v>
      </c>
      <c r="AI1220" s="14">
        <f t="shared" si="608"/>
        <v>0.05</v>
      </c>
      <c r="AJ1220" s="14">
        <f t="shared" si="609"/>
        <v>0</v>
      </c>
      <c r="AK1220" s="14">
        <f t="shared" si="610"/>
        <v>0</v>
      </c>
      <c r="AL1220" s="14">
        <f t="shared" si="611"/>
        <v>0</v>
      </c>
      <c r="AM1220" s="14">
        <f t="shared" si="612"/>
        <v>0</v>
      </c>
      <c r="AN1220" s="14">
        <f t="shared" si="613"/>
        <v>0</v>
      </c>
      <c r="AO1220" s="14">
        <f t="shared" si="614"/>
        <v>0</v>
      </c>
      <c r="AP1220" s="14">
        <f t="shared" si="615"/>
        <v>0</v>
      </c>
      <c r="AQ1220" s="43">
        <f t="shared" si="619"/>
        <v>0.05</v>
      </c>
      <c r="AR1220" s="27">
        <f t="shared" si="620"/>
        <v>0</v>
      </c>
      <c r="AS1220" s="46">
        <f t="shared" si="632"/>
        <v>343.73800000000006</v>
      </c>
      <c r="AT1220" s="27">
        <f t="shared" si="624"/>
        <v>0</v>
      </c>
      <c r="AU1220" s="30">
        <f t="shared" si="633"/>
        <v>412.48559999999998</v>
      </c>
      <c r="AV1220" s="30">
        <f t="shared" si="634"/>
        <v>412.48559999999998</v>
      </c>
      <c r="AW1220" s="30"/>
      <c r="AX1220" s="36">
        <f t="shared" si="616"/>
        <v>412.48559999999998</v>
      </c>
      <c r="AY1220" s="36">
        <f t="shared" si="617"/>
        <v>68.74759999999992</v>
      </c>
      <c r="AZ1220" s="36">
        <f t="shared" si="618"/>
        <v>0</v>
      </c>
    </row>
    <row r="1221" spans="1:52" x14ac:dyDescent="0.25">
      <c r="A1221" s="12" t="s">
        <v>837</v>
      </c>
      <c r="B1221" s="12" t="s">
        <v>731</v>
      </c>
      <c r="C1221" s="12"/>
      <c r="D1221" s="2" t="s">
        <v>1246</v>
      </c>
      <c r="E1221" s="2" t="s">
        <v>735</v>
      </c>
      <c r="F1221" s="2" t="s">
        <v>11</v>
      </c>
      <c r="G1221" s="2" t="s">
        <v>17</v>
      </c>
      <c r="H1221" s="2" t="s">
        <v>13</v>
      </c>
      <c r="I1221" s="18">
        <v>2</v>
      </c>
      <c r="J1221" s="18">
        <v>4830</v>
      </c>
      <c r="K1221" s="18">
        <v>4600</v>
      </c>
      <c r="L1221" s="18">
        <v>230</v>
      </c>
      <c r="M1221" s="18"/>
      <c r="N1221" s="18"/>
      <c r="O1221" s="18"/>
      <c r="P1221" s="18"/>
      <c r="Q1221" s="18"/>
      <c r="R1221" s="18"/>
      <c r="S1221" s="18"/>
      <c r="T1221" s="18">
        <v>230</v>
      </c>
      <c r="U1221" s="18"/>
      <c r="V1221" s="18"/>
      <c r="W1221" s="18"/>
      <c r="X1221" s="18"/>
      <c r="Y1221" s="18"/>
      <c r="Z1221" s="18"/>
      <c r="AA1221" s="18"/>
      <c r="AB1221" s="14">
        <f t="shared" ref="AB1221:AB1230" si="635">IF(M1221&gt;0,M$4,0)</f>
        <v>0</v>
      </c>
      <c r="AC1221" s="14">
        <f t="shared" ref="AC1221:AC1230" si="636">IF(N1221&gt;0,N$4,0)</f>
        <v>0</v>
      </c>
      <c r="AD1221" s="14">
        <f t="shared" ref="AD1221:AD1230" si="637">IF(O1221&gt;0,O$4,0)</f>
        <v>0</v>
      </c>
      <c r="AE1221" s="14">
        <f t="shared" ref="AE1221:AE1230" si="638">IF(P1221&gt;0,P$4,0)</f>
        <v>0</v>
      </c>
      <c r="AF1221" s="14">
        <f t="shared" ref="AF1221:AF1230" si="639">IF(Q1221&gt;0,Q$4,0)</f>
        <v>0</v>
      </c>
      <c r="AG1221" s="14">
        <f t="shared" ref="AG1221:AG1230" si="640">IF(R1221&gt;0,R$4,0)</f>
        <v>0</v>
      </c>
      <c r="AH1221" s="14">
        <f t="shared" ref="AH1221:AH1230" si="641">IF(S1221&gt;0,S$4,0)</f>
        <v>0</v>
      </c>
      <c r="AI1221" s="14">
        <f t="shared" ref="AI1221:AI1230" si="642">IF(T1221&gt;0,T$4,0)</f>
        <v>0.05</v>
      </c>
      <c r="AJ1221" s="14">
        <f t="shared" ref="AJ1221:AJ1230" si="643">IF(U1221&gt;0,U$4,0)</f>
        <v>0</v>
      </c>
      <c r="AK1221" s="14">
        <f t="shared" ref="AK1221:AK1230" si="644">IF(V1221&gt;0,V$4,0)</f>
        <v>0</v>
      </c>
      <c r="AL1221" s="14">
        <f t="shared" ref="AL1221:AL1230" si="645">IF(W1221&gt;0,W$4,0)</f>
        <v>0</v>
      </c>
      <c r="AM1221" s="14">
        <f t="shared" ref="AM1221:AM1230" si="646">IF(X1221&gt;0,X$4,0)</f>
        <v>0</v>
      </c>
      <c r="AN1221" s="14">
        <f t="shared" ref="AN1221:AN1230" si="647">IF(Y1221&gt;0,Y$4,0)</f>
        <v>0</v>
      </c>
      <c r="AO1221" s="14">
        <f t="shared" ref="AO1221:AO1230" si="648">IF(Z1221&gt;0,Z$4,0)</f>
        <v>0</v>
      </c>
      <c r="AP1221" s="14">
        <f t="shared" ref="AP1221:AP1230" si="649">IF(AA1221&gt;0,AA$4,0)</f>
        <v>0</v>
      </c>
      <c r="AQ1221" s="43">
        <f t="shared" si="619"/>
        <v>0.05</v>
      </c>
      <c r="AR1221" s="27">
        <f t="shared" si="620"/>
        <v>0</v>
      </c>
      <c r="AS1221" s="46">
        <f t="shared" si="632"/>
        <v>230</v>
      </c>
      <c r="AT1221" s="27">
        <f t="shared" si="624"/>
        <v>0</v>
      </c>
      <c r="AU1221" s="30">
        <f t="shared" si="633"/>
        <v>276</v>
      </c>
      <c r="AV1221" s="30">
        <f t="shared" si="634"/>
        <v>276</v>
      </c>
      <c r="AW1221" s="30"/>
      <c r="AX1221" s="36">
        <f t="shared" ref="AX1221:AX1229" si="650">AU1221-AR1221</f>
        <v>276</v>
      </c>
      <c r="AY1221" s="36">
        <f t="shared" ref="AY1221:AY1229" si="651">AV1221-AS1221</f>
        <v>46</v>
      </c>
      <c r="AZ1221" s="36">
        <f t="shared" ref="AZ1221:AZ1229" si="652">AW1221-AT1221</f>
        <v>0</v>
      </c>
    </row>
    <row r="1222" spans="1:52" x14ac:dyDescent="0.25">
      <c r="A1222" s="12" t="s">
        <v>837</v>
      </c>
      <c r="B1222" s="12" t="s">
        <v>731</v>
      </c>
      <c r="C1222" s="12"/>
      <c r="D1222" s="2" t="s">
        <v>1259</v>
      </c>
      <c r="E1222" s="2" t="s">
        <v>1260</v>
      </c>
      <c r="F1222" s="2" t="s">
        <v>11</v>
      </c>
      <c r="G1222" s="2" t="s">
        <v>17</v>
      </c>
      <c r="H1222" s="2" t="s">
        <v>13</v>
      </c>
      <c r="I1222" s="18">
        <v>25</v>
      </c>
      <c r="J1222" s="18">
        <v>2657.81</v>
      </c>
      <c r="K1222" s="18">
        <v>2250</v>
      </c>
      <c r="L1222" s="18">
        <v>407.81</v>
      </c>
      <c r="M1222" s="18"/>
      <c r="N1222" s="18">
        <v>281.25</v>
      </c>
      <c r="O1222" s="18"/>
      <c r="P1222" s="18"/>
      <c r="Q1222" s="18"/>
      <c r="R1222" s="18"/>
      <c r="S1222" s="18"/>
      <c r="T1222" s="18">
        <v>126.56</v>
      </c>
      <c r="U1222" s="18"/>
      <c r="V1222" s="18"/>
      <c r="W1222" s="18"/>
      <c r="X1222" s="18"/>
      <c r="Y1222" s="18"/>
      <c r="Z1222" s="18"/>
      <c r="AA1222" s="18"/>
      <c r="AB1222" s="14">
        <f t="shared" si="635"/>
        <v>0</v>
      </c>
      <c r="AC1222" s="14">
        <f t="shared" si="636"/>
        <v>0.125</v>
      </c>
      <c r="AD1222" s="14">
        <f t="shared" si="637"/>
        <v>0</v>
      </c>
      <c r="AE1222" s="14">
        <f t="shared" si="638"/>
        <v>0</v>
      </c>
      <c r="AF1222" s="14">
        <f t="shared" si="639"/>
        <v>0</v>
      </c>
      <c r="AG1222" s="14">
        <f t="shared" si="640"/>
        <v>0</v>
      </c>
      <c r="AH1222" s="14">
        <f t="shared" si="641"/>
        <v>0</v>
      </c>
      <c r="AI1222" s="14">
        <f t="shared" si="642"/>
        <v>0.05</v>
      </c>
      <c r="AJ1222" s="14">
        <f t="shared" si="643"/>
        <v>0</v>
      </c>
      <c r="AK1222" s="14">
        <f t="shared" si="644"/>
        <v>0</v>
      </c>
      <c r="AL1222" s="14">
        <f t="shared" si="645"/>
        <v>0</v>
      </c>
      <c r="AM1222" s="14">
        <f t="shared" si="646"/>
        <v>0</v>
      </c>
      <c r="AN1222" s="14">
        <f t="shared" si="647"/>
        <v>0</v>
      </c>
      <c r="AO1222" s="14">
        <f t="shared" si="648"/>
        <v>0</v>
      </c>
      <c r="AP1222" s="14">
        <f t="shared" si="649"/>
        <v>0</v>
      </c>
      <c r="AQ1222" s="43">
        <f t="shared" ref="AQ1222:AQ1230" si="653">SUM(AB1222:AP1222)</f>
        <v>0.17499999999999999</v>
      </c>
      <c r="AR1222" s="27">
        <f t="shared" ref="AR1222:AR1230" si="654">SUM(AB1222:AG1222)*K1222</f>
        <v>281.25</v>
      </c>
      <c r="AS1222" s="46">
        <f t="shared" si="632"/>
        <v>126.5625</v>
      </c>
      <c r="AT1222" s="27">
        <f t="shared" ref="AT1222:AT1229" si="655">SUM(AN1222:AP1222)*K1222</f>
        <v>0</v>
      </c>
      <c r="AU1222" s="30">
        <f t="shared" si="633"/>
        <v>135</v>
      </c>
      <c r="AV1222" s="30">
        <f t="shared" si="634"/>
        <v>135</v>
      </c>
      <c r="AW1222" s="30"/>
      <c r="AX1222" s="36">
        <f t="shared" si="650"/>
        <v>-146.25</v>
      </c>
      <c r="AY1222" s="36">
        <f t="shared" si="651"/>
        <v>8.4375</v>
      </c>
      <c r="AZ1222" s="36">
        <f t="shared" si="652"/>
        <v>0</v>
      </c>
    </row>
    <row r="1223" spans="1:52" x14ac:dyDescent="0.25">
      <c r="A1223" s="12" t="s">
        <v>837</v>
      </c>
      <c r="B1223" s="12" t="s">
        <v>731</v>
      </c>
      <c r="C1223" s="12"/>
      <c r="D1223" s="2" t="s">
        <v>1052</v>
      </c>
      <c r="E1223" s="2" t="s">
        <v>1053</v>
      </c>
      <c r="F1223" s="2" t="s">
        <v>11</v>
      </c>
      <c r="G1223" s="2" t="s">
        <v>17</v>
      </c>
      <c r="H1223" s="2" t="s">
        <v>13</v>
      </c>
      <c r="I1223" s="18">
        <v>50</v>
      </c>
      <c r="J1223" s="18">
        <v>1338.74</v>
      </c>
      <c r="K1223" s="18">
        <v>1274.99</v>
      </c>
      <c r="L1223" s="18">
        <v>63.75</v>
      </c>
      <c r="M1223" s="18"/>
      <c r="N1223" s="18"/>
      <c r="O1223" s="18"/>
      <c r="P1223" s="18"/>
      <c r="Q1223" s="18"/>
      <c r="R1223" s="18"/>
      <c r="S1223" s="18"/>
      <c r="T1223" s="18">
        <v>63.75</v>
      </c>
      <c r="U1223" s="18"/>
      <c r="V1223" s="18"/>
      <c r="W1223" s="18"/>
      <c r="X1223" s="18"/>
      <c r="Y1223" s="18"/>
      <c r="Z1223" s="18"/>
      <c r="AA1223" s="18"/>
      <c r="AB1223" s="14">
        <f t="shared" si="635"/>
        <v>0</v>
      </c>
      <c r="AC1223" s="14">
        <f t="shared" si="636"/>
        <v>0</v>
      </c>
      <c r="AD1223" s="14">
        <f t="shared" si="637"/>
        <v>0</v>
      </c>
      <c r="AE1223" s="14">
        <f t="shared" si="638"/>
        <v>0</v>
      </c>
      <c r="AF1223" s="14">
        <f t="shared" si="639"/>
        <v>0</v>
      </c>
      <c r="AG1223" s="14">
        <f t="shared" si="640"/>
        <v>0</v>
      </c>
      <c r="AH1223" s="14">
        <f t="shared" si="641"/>
        <v>0</v>
      </c>
      <c r="AI1223" s="14">
        <f t="shared" si="642"/>
        <v>0.05</v>
      </c>
      <c r="AJ1223" s="14">
        <f t="shared" si="643"/>
        <v>0</v>
      </c>
      <c r="AK1223" s="14">
        <f t="shared" si="644"/>
        <v>0</v>
      </c>
      <c r="AL1223" s="14">
        <f t="shared" si="645"/>
        <v>0</v>
      </c>
      <c r="AM1223" s="14">
        <f t="shared" si="646"/>
        <v>0</v>
      </c>
      <c r="AN1223" s="14">
        <f t="shared" si="647"/>
        <v>0</v>
      </c>
      <c r="AO1223" s="14">
        <f t="shared" si="648"/>
        <v>0</v>
      </c>
      <c r="AP1223" s="14">
        <f t="shared" si="649"/>
        <v>0</v>
      </c>
      <c r="AQ1223" s="43">
        <f t="shared" si="653"/>
        <v>0.05</v>
      </c>
      <c r="AR1223" s="27">
        <f t="shared" si="654"/>
        <v>0</v>
      </c>
      <c r="AS1223" s="46">
        <f t="shared" si="632"/>
        <v>63.749500000000005</v>
      </c>
      <c r="AT1223" s="27">
        <f t="shared" si="655"/>
        <v>0</v>
      </c>
      <c r="AU1223" s="30">
        <f t="shared" si="633"/>
        <v>76.499399999999994</v>
      </c>
      <c r="AV1223" s="30">
        <f t="shared" si="634"/>
        <v>76.499399999999994</v>
      </c>
      <c r="AW1223" s="30"/>
      <c r="AX1223" s="36">
        <f t="shared" si="650"/>
        <v>76.499399999999994</v>
      </c>
      <c r="AY1223" s="36">
        <f t="shared" si="651"/>
        <v>12.74989999999999</v>
      </c>
      <c r="AZ1223" s="36">
        <f t="shared" si="652"/>
        <v>0</v>
      </c>
    </row>
    <row r="1224" spans="1:52" x14ac:dyDescent="0.25">
      <c r="A1224" s="12" t="s">
        <v>837</v>
      </c>
      <c r="B1224" s="12" t="s">
        <v>731</v>
      </c>
      <c r="C1224" s="12"/>
      <c r="D1224" s="2" t="s">
        <v>1261</v>
      </c>
      <c r="E1224" s="2" t="s">
        <v>424</v>
      </c>
      <c r="F1224" s="2" t="s">
        <v>11</v>
      </c>
      <c r="G1224" s="2" t="s">
        <v>17</v>
      </c>
      <c r="H1224" s="2" t="s">
        <v>13</v>
      </c>
      <c r="I1224" s="18">
        <v>20</v>
      </c>
      <c r="J1224" s="18">
        <v>3926.8</v>
      </c>
      <c r="K1224" s="18">
        <v>3739.8</v>
      </c>
      <c r="L1224" s="18">
        <v>187</v>
      </c>
      <c r="M1224" s="18"/>
      <c r="N1224" s="18"/>
      <c r="O1224" s="18"/>
      <c r="P1224" s="18"/>
      <c r="Q1224" s="18"/>
      <c r="R1224" s="18"/>
      <c r="S1224" s="18"/>
      <c r="T1224" s="18">
        <v>187</v>
      </c>
      <c r="U1224" s="18"/>
      <c r="V1224" s="18"/>
      <c r="W1224" s="18"/>
      <c r="X1224" s="18"/>
      <c r="Y1224" s="18"/>
      <c r="Z1224" s="18"/>
      <c r="AA1224" s="18"/>
      <c r="AB1224" s="14">
        <f t="shared" si="635"/>
        <v>0</v>
      </c>
      <c r="AC1224" s="14">
        <f t="shared" si="636"/>
        <v>0</v>
      </c>
      <c r="AD1224" s="14">
        <f t="shared" si="637"/>
        <v>0</v>
      </c>
      <c r="AE1224" s="14">
        <f t="shared" si="638"/>
        <v>0</v>
      </c>
      <c r="AF1224" s="14">
        <f t="shared" si="639"/>
        <v>0</v>
      </c>
      <c r="AG1224" s="14">
        <f t="shared" si="640"/>
        <v>0</v>
      </c>
      <c r="AH1224" s="14">
        <f t="shared" si="641"/>
        <v>0</v>
      </c>
      <c r="AI1224" s="14">
        <f t="shared" si="642"/>
        <v>0.05</v>
      </c>
      <c r="AJ1224" s="14">
        <f t="shared" si="643"/>
        <v>0</v>
      </c>
      <c r="AK1224" s="14">
        <f t="shared" si="644"/>
        <v>0</v>
      </c>
      <c r="AL1224" s="14">
        <f t="shared" si="645"/>
        <v>0</v>
      </c>
      <c r="AM1224" s="14">
        <f t="shared" si="646"/>
        <v>0</v>
      </c>
      <c r="AN1224" s="14">
        <f t="shared" si="647"/>
        <v>0</v>
      </c>
      <c r="AO1224" s="14">
        <f t="shared" si="648"/>
        <v>0</v>
      </c>
      <c r="AP1224" s="14">
        <f t="shared" si="649"/>
        <v>0</v>
      </c>
      <c r="AQ1224" s="43">
        <f t="shared" si="653"/>
        <v>0.05</v>
      </c>
      <c r="AR1224" s="27">
        <f t="shared" si="654"/>
        <v>0</v>
      </c>
      <c r="AS1224" s="46">
        <f t="shared" si="632"/>
        <v>186.99</v>
      </c>
      <c r="AT1224" s="27">
        <f t="shared" si="655"/>
        <v>0</v>
      </c>
      <c r="AU1224" s="30">
        <f t="shared" si="633"/>
        <v>224.38800000000001</v>
      </c>
      <c r="AV1224" s="30">
        <f t="shared" si="634"/>
        <v>224.38800000000001</v>
      </c>
      <c r="AW1224" s="30"/>
      <c r="AX1224" s="36">
        <f t="shared" si="650"/>
        <v>224.38800000000001</v>
      </c>
      <c r="AY1224" s="36">
        <f t="shared" si="651"/>
        <v>37.397999999999996</v>
      </c>
      <c r="AZ1224" s="36">
        <f t="shared" si="652"/>
        <v>0</v>
      </c>
    </row>
    <row r="1225" spans="1:52" x14ac:dyDescent="0.25">
      <c r="A1225" s="12" t="s">
        <v>837</v>
      </c>
      <c r="B1225" s="12" t="s">
        <v>731</v>
      </c>
      <c r="C1225" s="12"/>
      <c r="D1225" s="2" t="s">
        <v>1262</v>
      </c>
      <c r="E1225" s="2" t="s">
        <v>593</v>
      </c>
      <c r="F1225" s="2" t="s">
        <v>11</v>
      </c>
      <c r="G1225" s="2" t="s">
        <v>17</v>
      </c>
      <c r="H1225" s="2" t="s">
        <v>13</v>
      </c>
      <c r="I1225" s="18">
        <v>158.76000000000002</v>
      </c>
      <c r="J1225" s="18">
        <v>76306.2</v>
      </c>
      <c r="K1225" s="18">
        <v>68514.570000000007</v>
      </c>
      <c r="L1225" s="18">
        <v>7791.63</v>
      </c>
      <c r="M1225" s="18"/>
      <c r="N1225" s="18">
        <v>4158</v>
      </c>
      <c r="O1225" s="18"/>
      <c r="P1225" s="18"/>
      <c r="Q1225" s="18"/>
      <c r="R1225" s="18"/>
      <c r="S1225" s="18"/>
      <c r="T1225" s="18">
        <v>3633.6299999999997</v>
      </c>
      <c r="U1225" s="18"/>
      <c r="V1225" s="18"/>
      <c r="W1225" s="18"/>
      <c r="X1225" s="18"/>
      <c r="Y1225" s="18"/>
      <c r="Z1225" s="18"/>
      <c r="AA1225" s="18"/>
      <c r="AB1225" s="14">
        <f t="shared" si="635"/>
        <v>0</v>
      </c>
      <c r="AC1225" s="14">
        <f t="shared" si="636"/>
        <v>0.125</v>
      </c>
      <c r="AD1225" s="14">
        <f t="shared" si="637"/>
        <v>0</v>
      </c>
      <c r="AE1225" s="14">
        <f t="shared" si="638"/>
        <v>0</v>
      </c>
      <c r="AF1225" s="14">
        <f t="shared" si="639"/>
        <v>0</v>
      </c>
      <c r="AG1225" s="14">
        <f t="shared" si="640"/>
        <v>0</v>
      </c>
      <c r="AH1225" s="14">
        <f t="shared" si="641"/>
        <v>0</v>
      </c>
      <c r="AI1225" s="14">
        <f t="shared" si="642"/>
        <v>0.05</v>
      </c>
      <c r="AJ1225" s="14">
        <f t="shared" si="643"/>
        <v>0</v>
      </c>
      <c r="AK1225" s="14">
        <f t="shared" si="644"/>
        <v>0</v>
      </c>
      <c r="AL1225" s="14">
        <f t="shared" si="645"/>
        <v>0</v>
      </c>
      <c r="AM1225" s="14">
        <f t="shared" si="646"/>
        <v>0</v>
      </c>
      <c r="AN1225" s="14">
        <f t="shared" si="647"/>
        <v>0</v>
      </c>
      <c r="AO1225" s="14">
        <f t="shared" si="648"/>
        <v>0</v>
      </c>
      <c r="AP1225" s="14">
        <f t="shared" si="649"/>
        <v>0</v>
      </c>
      <c r="AQ1225" s="43">
        <f t="shared" si="653"/>
        <v>0.17499999999999999</v>
      </c>
      <c r="AR1225" s="27">
        <f t="shared" si="654"/>
        <v>8564.3212500000009</v>
      </c>
      <c r="AS1225" s="46">
        <f t="shared" si="632"/>
        <v>3853.9445625000008</v>
      </c>
      <c r="AT1225" s="27">
        <f t="shared" si="655"/>
        <v>0</v>
      </c>
      <c r="AU1225" s="30">
        <f t="shared" si="633"/>
        <v>4110.8742000000002</v>
      </c>
      <c r="AV1225" s="30">
        <f t="shared" si="634"/>
        <v>4110.8742000000002</v>
      </c>
      <c r="AW1225" s="30"/>
      <c r="AX1225" s="36">
        <f t="shared" si="650"/>
        <v>-4453.4470500000007</v>
      </c>
      <c r="AY1225" s="36">
        <f t="shared" si="651"/>
        <v>256.92963749999944</v>
      </c>
      <c r="AZ1225" s="36">
        <f t="shared" si="652"/>
        <v>0</v>
      </c>
    </row>
    <row r="1226" spans="1:52" x14ac:dyDescent="0.25">
      <c r="A1226" s="12" t="s">
        <v>837</v>
      </c>
      <c r="B1226" s="12" t="s">
        <v>731</v>
      </c>
      <c r="C1226" s="12"/>
      <c r="D1226" s="2" t="s">
        <v>1263</v>
      </c>
      <c r="E1226" s="2" t="s">
        <v>1264</v>
      </c>
      <c r="F1226" s="2" t="s">
        <v>11</v>
      </c>
      <c r="G1226" s="2" t="s">
        <v>17</v>
      </c>
      <c r="H1226" s="2" t="s">
        <v>13</v>
      </c>
      <c r="I1226" s="18">
        <v>204.1</v>
      </c>
      <c r="J1226" s="18">
        <v>71389.38</v>
      </c>
      <c r="K1226" s="18">
        <v>67989.89</v>
      </c>
      <c r="L1226" s="18">
        <v>3399.49</v>
      </c>
      <c r="M1226" s="18"/>
      <c r="N1226" s="18"/>
      <c r="O1226" s="18"/>
      <c r="P1226" s="18"/>
      <c r="Q1226" s="18"/>
      <c r="R1226" s="18"/>
      <c r="S1226" s="18"/>
      <c r="T1226" s="18">
        <v>3399.49</v>
      </c>
      <c r="U1226" s="18"/>
      <c r="V1226" s="18"/>
      <c r="W1226" s="18"/>
      <c r="X1226" s="18"/>
      <c r="Y1226" s="18"/>
      <c r="Z1226" s="18"/>
      <c r="AA1226" s="18"/>
      <c r="AB1226" s="14">
        <f t="shared" si="635"/>
        <v>0</v>
      </c>
      <c r="AC1226" s="14">
        <f t="shared" si="636"/>
        <v>0</v>
      </c>
      <c r="AD1226" s="14">
        <f t="shared" si="637"/>
        <v>0</v>
      </c>
      <c r="AE1226" s="14">
        <f t="shared" si="638"/>
        <v>0</v>
      </c>
      <c r="AF1226" s="14">
        <f t="shared" si="639"/>
        <v>0</v>
      </c>
      <c r="AG1226" s="14">
        <f t="shared" si="640"/>
        <v>0</v>
      </c>
      <c r="AH1226" s="14">
        <f t="shared" si="641"/>
        <v>0</v>
      </c>
      <c r="AI1226" s="14">
        <f t="shared" si="642"/>
        <v>0.05</v>
      </c>
      <c r="AJ1226" s="14">
        <f t="shared" si="643"/>
        <v>0</v>
      </c>
      <c r="AK1226" s="14">
        <f t="shared" si="644"/>
        <v>0</v>
      </c>
      <c r="AL1226" s="14">
        <f t="shared" si="645"/>
        <v>0</v>
      </c>
      <c r="AM1226" s="14">
        <f t="shared" si="646"/>
        <v>0</v>
      </c>
      <c r="AN1226" s="14">
        <f t="shared" si="647"/>
        <v>0</v>
      </c>
      <c r="AO1226" s="14">
        <f t="shared" si="648"/>
        <v>0</v>
      </c>
      <c r="AP1226" s="14">
        <f t="shared" si="649"/>
        <v>0</v>
      </c>
      <c r="AQ1226" s="43">
        <f t="shared" si="653"/>
        <v>0.05</v>
      </c>
      <c r="AR1226" s="27">
        <f t="shared" si="654"/>
        <v>0</v>
      </c>
      <c r="AS1226" s="46">
        <f t="shared" si="632"/>
        <v>3399.4945000000002</v>
      </c>
      <c r="AT1226" s="27">
        <f t="shared" si="655"/>
        <v>0</v>
      </c>
      <c r="AU1226" s="30">
        <f t="shared" si="633"/>
        <v>4079.3933999999999</v>
      </c>
      <c r="AV1226" s="30">
        <f t="shared" si="634"/>
        <v>4079.3933999999999</v>
      </c>
      <c r="AW1226" s="30"/>
      <c r="AX1226" s="36">
        <f t="shared" si="650"/>
        <v>4079.3933999999999</v>
      </c>
      <c r="AY1226" s="36">
        <f t="shared" si="651"/>
        <v>679.89889999999968</v>
      </c>
      <c r="AZ1226" s="36">
        <f t="shared" si="652"/>
        <v>0</v>
      </c>
    </row>
    <row r="1227" spans="1:52" x14ac:dyDescent="0.25">
      <c r="A1227" s="12" t="s">
        <v>837</v>
      </c>
      <c r="B1227" s="12" t="s">
        <v>731</v>
      </c>
      <c r="C1227" s="12"/>
      <c r="D1227" s="2" t="s">
        <v>1265</v>
      </c>
      <c r="E1227" s="2" t="s">
        <v>105</v>
      </c>
      <c r="F1227" s="2" t="s">
        <v>11</v>
      </c>
      <c r="G1227" s="2" t="s">
        <v>17</v>
      </c>
      <c r="H1227" s="2" t="s">
        <v>13</v>
      </c>
      <c r="I1227" s="18">
        <v>100</v>
      </c>
      <c r="J1227" s="18">
        <v>14888.69</v>
      </c>
      <c r="K1227" s="18">
        <v>12617.220000000001</v>
      </c>
      <c r="L1227" s="18">
        <v>2271.4700000000003</v>
      </c>
      <c r="M1227" s="18"/>
      <c r="N1227" s="18">
        <v>1562.49</v>
      </c>
      <c r="O1227" s="18"/>
      <c r="P1227" s="18"/>
      <c r="Q1227" s="18"/>
      <c r="R1227" s="18"/>
      <c r="S1227" s="18"/>
      <c r="T1227" s="18">
        <v>708.98</v>
      </c>
      <c r="U1227" s="18"/>
      <c r="V1227" s="18"/>
      <c r="W1227" s="18"/>
      <c r="X1227" s="18"/>
      <c r="Y1227" s="18"/>
      <c r="Z1227" s="18"/>
      <c r="AA1227" s="18"/>
      <c r="AB1227" s="14">
        <f t="shared" si="635"/>
        <v>0</v>
      </c>
      <c r="AC1227" s="14">
        <f t="shared" si="636"/>
        <v>0.125</v>
      </c>
      <c r="AD1227" s="14">
        <f t="shared" si="637"/>
        <v>0</v>
      </c>
      <c r="AE1227" s="14">
        <f t="shared" si="638"/>
        <v>0</v>
      </c>
      <c r="AF1227" s="14">
        <f t="shared" si="639"/>
        <v>0</v>
      </c>
      <c r="AG1227" s="14">
        <f t="shared" si="640"/>
        <v>0</v>
      </c>
      <c r="AH1227" s="14">
        <f t="shared" si="641"/>
        <v>0</v>
      </c>
      <c r="AI1227" s="14">
        <f t="shared" si="642"/>
        <v>0.05</v>
      </c>
      <c r="AJ1227" s="14">
        <f t="shared" si="643"/>
        <v>0</v>
      </c>
      <c r="AK1227" s="14">
        <f t="shared" si="644"/>
        <v>0</v>
      </c>
      <c r="AL1227" s="14">
        <f t="shared" si="645"/>
        <v>0</v>
      </c>
      <c r="AM1227" s="14">
        <f t="shared" si="646"/>
        <v>0</v>
      </c>
      <c r="AN1227" s="14">
        <f t="shared" si="647"/>
        <v>0</v>
      </c>
      <c r="AO1227" s="14">
        <f t="shared" si="648"/>
        <v>0</v>
      </c>
      <c r="AP1227" s="14">
        <f t="shared" si="649"/>
        <v>0</v>
      </c>
      <c r="AQ1227" s="43">
        <f t="shared" si="653"/>
        <v>0.17499999999999999</v>
      </c>
      <c r="AR1227" s="27">
        <f t="shared" si="654"/>
        <v>1577.1525000000001</v>
      </c>
      <c r="AS1227" s="46">
        <f t="shared" si="632"/>
        <v>709.71862500000009</v>
      </c>
      <c r="AT1227" s="27">
        <f t="shared" si="655"/>
        <v>0</v>
      </c>
      <c r="AU1227" s="30">
        <f t="shared" si="633"/>
        <v>757.03320000000008</v>
      </c>
      <c r="AV1227" s="30">
        <f t="shared" si="634"/>
        <v>757.03320000000008</v>
      </c>
      <c r="AW1227" s="30"/>
      <c r="AX1227" s="36">
        <f t="shared" si="650"/>
        <v>-820.11930000000007</v>
      </c>
      <c r="AY1227" s="36">
        <f t="shared" si="651"/>
        <v>47.314574999999991</v>
      </c>
      <c r="AZ1227" s="36">
        <f t="shared" si="652"/>
        <v>0</v>
      </c>
    </row>
    <row r="1228" spans="1:52" x14ac:dyDescent="0.25">
      <c r="A1228" s="12" t="s">
        <v>837</v>
      </c>
      <c r="B1228" s="12" t="s">
        <v>731</v>
      </c>
      <c r="C1228" s="12"/>
      <c r="D1228" s="2" t="s">
        <v>1137</v>
      </c>
      <c r="E1228" s="2" t="s">
        <v>373</v>
      </c>
      <c r="F1228" s="2" t="s">
        <v>11</v>
      </c>
      <c r="G1228" s="2" t="s">
        <v>17</v>
      </c>
      <c r="H1228" s="2" t="s">
        <v>13</v>
      </c>
      <c r="I1228" s="18">
        <v>20</v>
      </c>
      <c r="J1228" s="18">
        <v>9704.9900000000016</v>
      </c>
      <c r="K1228" s="18">
        <v>8215.86</v>
      </c>
      <c r="L1228" s="18">
        <v>1489.1299999999999</v>
      </c>
      <c r="M1228" s="18"/>
      <c r="N1228" s="18">
        <v>1026.99</v>
      </c>
      <c r="O1228" s="18"/>
      <c r="P1228" s="18"/>
      <c r="Q1228" s="18"/>
      <c r="R1228" s="18"/>
      <c r="S1228" s="18"/>
      <c r="T1228" s="18">
        <v>462.14</v>
      </c>
      <c r="U1228" s="18"/>
      <c r="V1228" s="18"/>
      <c r="W1228" s="18"/>
      <c r="X1228" s="18"/>
      <c r="Y1228" s="18"/>
      <c r="Z1228" s="18"/>
      <c r="AA1228" s="18"/>
      <c r="AB1228" s="14">
        <f t="shared" si="635"/>
        <v>0</v>
      </c>
      <c r="AC1228" s="14">
        <f t="shared" si="636"/>
        <v>0.125</v>
      </c>
      <c r="AD1228" s="14">
        <f t="shared" si="637"/>
        <v>0</v>
      </c>
      <c r="AE1228" s="14">
        <f t="shared" si="638"/>
        <v>0</v>
      </c>
      <c r="AF1228" s="14">
        <f t="shared" si="639"/>
        <v>0</v>
      </c>
      <c r="AG1228" s="14">
        <f t="shared" si="640"/>
        <v>0</v>
      </c>
      <c r="AH1228" s="14">
        <f t="shared" si="641"/>
        <v>0</v>
      </c>
      <c r="AI1228" s="14">
        <f t="shared" si="642"/>
        <v>0.05</v>
      </c>
      <c r="AJ1228" s="14">
        <f t="shared" si="643"/>
        <v>0</v>
      </c>
      <c r="AK1228" s="14">
        <f t="shared" si="644"/>
        <v>0</v>
      </c>
      <c r="AL1228" s="14">
        <f t="shared" si="645"/>
        <v>0</v>
      </c>
      <c r="AM1228" s="14">
        <f t="shared" si="646"/>
        <v>0</v>
      </c>
      <c r="AN1228" s="14">
        <f t="shared" si="647"/>
        <v>0</v>
      </c>
      <c r="AO1228" s="14">
        <f t="shared" si="648"/>
        <v>0</v>
      </c>
      <c r="AP1228" s="14">
        <f t="shared" si="649"/>
        <v>0</v>
      </c>
      <c r="AQ1228" s="43">
        <f t="shared" si="653"/>
        <v>0.17499999999999999</v>
      </c>
      <c r="AR1228" s="27">
        <f t="shared" si="654"/>
        <v>1026.9825000000001</v>
      </c>
      <c r="AS1228" s="46">
        <f t="shared" si="632"/>
        <v>462.14212500000008</v>
      </c>
      <c r="AT1228" s="27">
        <f t="shared" si="655"/>
        <v>0</v>
      </c>
      <c r="AU1228" s="30">
        <f t="shared" si="633"/>
        <v>492.95160000000004</v>
      </c>
      <c r="AV1228" s="30">
        <f t="shared" si="634"/>
        <v>492.95160000000004</v>
      </c>
      <c r="AW1228" s="30"/>
      <c r="AX1228" s="36">
        <f t="shared" si="650"/>
        <v>-534.03089999999997</v>
      </c>
      <c r="AY1228" s="36">
        <f t="shared" si="651"/>
        <v>30.809474999999964</v>
      </c>
      <c r="AZ1228" s="36">
        <f t="shared" si="652"/>
        <v>0</v>
      </c>
    </row>
    <row r="1229" spans="1:52" x14ac:dyDescent="0.25">
      <c r="A1229" s="12" t="s">
        <v>837</v>
      </c>
      <c r="B1229" s="12" t="s">
        <v>731</v>
      </c>
      <c r="C1229" s="12"/>
      <c r="D1229" s="2" t="s">
        <v>1137</v>
      </c>
      <c r="E1229" s="2" t="s">
        <v>595</v>
      </c>
      <c r="F1229" s="2" t="s">
        <v>11</v>
      </c>
      <c r="G1229" s="2" t="s">
        <v>17</v>
      </c>
      <c r="H1229" s="2" t="s">
        <v>13</v>
      </c>
      <c r="I1229" s="18">
        <v>60</v>
      </c>
      <c r="J1229" s="18">
        <v>29136.21</v>
      </c>
      <c r="K1229" s="18">
        <v>24665.57</v>
      </c>
      <c r="L1229" s="18">
        <v>4470.6399999999994</v>
      </c>
      <c r="M1229" s="18"/>
      <c r="N1229" s="18">
        <v>3083.2</v>
      </c>
      <c r="O1229" s="18"/>
      <c r="P1229" s="18"/>
      <c r="Q1229" s="18"/>
      <c r="R1229" s="18"/>
      <c r="S1229" s="18"/>
      <c r="T1229" s="18">
        <v>1387.44</v>
      </c>
      <c r="U1229" s="18"/>
      <c r="V1229" s="18"/>
      <c r="W1229" s="18"/>
      <c r="X1229" s="18"/>
      <c r="Y1229" s="18"/>
      <c r="Z1229" s="18"/>
      <c r="AA1229" s="18"/>
      <c r="AB1229" s="14">
        <f t="shared" si="635"/>
        <v>0</v>
      </c>
      <c r="AC1229" s="14">
        <f t="shared" si="636"/>
        <v>0.125</v>
      </c>
      <c r="AD1229" s="14">
        <f t="shared" si="637"/>
        <v>0</v>
      </c>
      <c r="AE1229" s="14">
        <f t="shared" si="638"/>
        <v>0</v>
      </c>
      <c r="AF1229" s="14">
        <f t="shared" si="639"/>
        <v>0</v>
      </c>
      <c r="AG1229" s="14">
        <f t="shared" si="640"/>
        <v>0</v>
      </c>
      <c r="AH1229" s="14">
        <f t="shared" si="641"/>
        <v>0</v>
      </c>
      <c r="AI1229" s="14">
        <f t="shared" si="642"/>
        <v>0.05</v>
      </c>
      <c r="AJ1229" s="14">
        <f t="shared" si="643"/>
        <v>0</v>
      </c>
      <c r="AK1229" s="14">
        <f t="shared" si="644"/>
        <v>0</v>
      </c>
      <c r="AL1229" s="14">
        <f t="shared" si="645"/>
        <v>0</v>
      </c>
      <c r="AM1229" s="14">
        <f t="shared" si="646"/>
        <v>0</v>
      </c>
      <c r="AN1229" s="14">
        <f t="shared" si="647"/>
        <v>0</v>
      </c>
      <c r="AO1229" s="14">
        <f t="shared" si="648"/>
        <v>0</v>
      </c>
      <c r="AP1229" s="14">
        <f t="shared" si="649"/>
        <v>0</v>
      </c>
      <c r="AQ1229" s="43">
        <f t="shared" si="653"/>
        <v>0.17499999999999999</v>
      </c>
      <c r="AR1229" s="27">
        <f t="shared" si="654"/>
        <v>3083.19625</v>
      </c>
      <c r="AS1229" s="46">
        <f t="shared" si="632"/>
        <v>1387.4383125000002</v>
      </c>
      <c r="AT1229" s="27">
        <f t="shared" si="655"/>
        <v>0</v>
      </c>
      <c r="AU1229" s="30">
        <f>K1229*$AU$2</f>
        <v>1479.9341999999999</v>
      </c>
      <c r="AV1229" s="30">
        <f>K1229*$AV$2</f>
        <v>1479.9341999999999</v>
      </c>
      <c r="AW1229" s="30"/>
      <c r="AX1229" s="36">
        <f t="shared" si="650"/>
        <v>-1603.26205</v>
      </c>
      <c r="AY1229" s="36">
        <f t="shared" si="651"/>
        <v>92.495887499999753</v>
      </c>
      <c r="AZ1229" s="36">
        <f t="shared" si="652"/>
        <v>0</v>
      </c>
    </row>
    <row r="1230" spans="1:52" x14ac:dyDescent="0.25">
      <c r="A1230" s="9" t="s">
        <v>837</v>
      </c>
      <c r="B1230" s="9" t="s">
        <v>752</v>
      </c>
      <c r="C1230" s="9"/>
      <c r="D1230" s="7" t="s">
        <v>980</v>
      </c>
      <c r="E1230" s="7" t="s">
        <v>368</v>
      </c>
      <c r="F1230" s="7" t="s">
        <v>16</v>
      </c>
      <c r="G1230" s="7" t="s">
        <v>20</v>
      </c>
      <c r="H1230" s="7" t="s">
        <v>13</v>
      </c>
      <c r="I1230" s="19">
        <v>75</v>
      </c>
      <c r="J1230" s="19">
        <v>15778.130000000001</v>
      </c>
      <c r="K1230" s="19">
        <v>13750</v>
      </c>
      <c r="L1230" s="19">
        <v>2028.13</v>
      </c>
      <c r="M1230" s="19"/>
      <c r="N1230" s="19">
        <v>1718.75</v>
      </c>
      <c r="O1230" s="19"/>
      <c r="P1230" s="19"/>
      <c r="Q1230" s="19"/>
      <c r="R1230" s="19"/>
      <c r="S1230" s="19"/>
      <c r="T1230" s="19"/>
      <c r="U1230" s="19"/>
      <c r="V1230" s="19"/>
      <c r="W1230" s="19"/>
      <c r="X1230" s="19"/>
      <c r="Y1230" s="19"/>
      <c r="Z1230" s="19">
        <v>309.38</v>
      </c>
      <c r="AA1230" s="19"/>
      <c r="AB1230" s="14">
        <f t="shared" si="635"/>
        <v>0</v>
      </c>
      <c r="AC1230" s="14">
        <f t="shared" si="636"/>
        <v>0.125</v>
      </c>
      <c r="AD1230" s="14">
        <f t="shared" si="637"/>
        <v>0</v>
      </c>
      <c r="AE1230" s="14">
        <f t="shared" si="638"/>
        <v>0</v>
      </c>
      <c r="AF1230" s="14">
        <f t="shared" si="639"/>
        <v>0</v>
      </c>
      <c r="AG1230" s="14">
        <f t="shared" si="640"/>
        <v>0</v>
      </c>
      <c r="AH1230" s="14">
        <f t="shared" si="641"/>
        <v>0</v>
      </c>
      <c r="AI1230" s="14">
        <f t="shared" si="642"/>
        <v>0</v>
      </c>
      <c r="AJ1230" s="14">
        <f t="shared" si="643"/>
        <v>0</v>
      </c>
      <c r="AK1230" s="14">
        <f t="shared" si="644"/>
        <v>0</v>
      </c>
      <c r="AL1230" s="14">
        <f t="shared" si="645"/>
        <v>0</v>
      </c>
      <c r="AM1230" s="14">
        <f t="shared" si="646"/>
        <v>0</v>
      </c>
      <c r="AN1230" s="14">
        <f t="shared" si="647"/>
        <v>0</v>
      </c>
      <c r="AO1230" s="14">
        <f t="shared" si="648"/>
        <v>0.02</v>
      </c>
      <c r="AP1230" s="14">
        <f t="shared" si="649"/>
        <v>0</v>
      </c>
      <c r="AQ1230" s="43">
        <f t="shared" si="653"/>
        <v>0.14499999999999999</v>
      </c>
      <c r="AR1230" s="47">
        <f t="shared" si="654"/>
        <v>1718.75</v>
      </c>
      <c r="AS1230" s="47">
        <f t="shared" ref="AS1230" si="656">SUM(AH1230:AM1230)*K1230</f>
        <v>0</v>
      </c>
      <c r="AT1230" s="48">
        <f>(SUM(AN1230:AP1230))*(K1230+AR1230)</f>
        <v>309.375</v>
      </c>
      <c r="AU1230" s="31"/>
      <c r="AV1230" s="31"/>
      <c r="AW1230" s="31">
        <f>K1230*$AU$1</f>
        <v>1650</v>
      </c>
      <c r="AX1230" s="37">
        <f>AU1230-AR1230</f>
        <v>-1718.75</v>
      </c>
      <c r="AY1230" s="37">
        <f t="shared" ref="AY1230" si="657">AV1230-AS1230</f>
        <v>0</v>
      </c>
      <c r="AZ1230" s="37">
        <f t="shared" ref="AZ1230" si="658">AW1230-AT1230</f>
        <v>1340.625</v>
      </c>
    </row>
    <row r="1231" spans="1:52" ht="17.25" x14ac:dyDescent="0.4">
      <c r="A1231" s="10" t="s">
        <v>1266</v>
      </c>
      <c r="B1231" s="8"/>
      <c r="C1231" s="8"/>
      <c r="D1231" s="8"/>
      <c r="E1231" s="8"/>
      <c r="F1231" s="8"/>
      <c r="G1231" s="8"/>
      <c r="H1231" s="4"/>
      <c r="I1231" s="20">
        <f>SUBTOTAL(9,I5:I1230)</f>
        <v>468137158.11900008</v>
      </c>
      <c r="J1231" s="20">
        <f t="shared" ref="J1231:AA1231" si="659">SUBTOTAL(9,J5:J1230)</f>
        <v>1743418665.0958476</v>
      </c>
      <c r="K1231" s="20">
        <f t="shared" si="659"/>
        <v>1582323924.3800008</v>
      </c>
      <c r="L1231" s="20">
        <f t="shared" si="659"/>
        <v>161095919.85804513</v>
      </c>
      <c r="M1231" s="20">
        <f t="shared" si="659"/>
        <v>1003515.3422000004</v>
      </c>
      <c r="N1231" s="20">
        <f t="shared" si="659"/>
        <v>102995520.49079984</v>
      </c>
      <c r="O1231" s="20">
        <f t="shared" si="659"/>
        <v>1583415.9745999998</v>
      </c>
      <c r="P1231" s="20">
        <f t="shared" si="659"/>
        <v>9161753.7899999991</v>
      </c>
      <c r="Q1231" s="20">
        <f t="shared" si="659"/>
        <v>15792.972508000001</v>
      </c>
      <c r="R1231" s="20">
        <f t="shared" si="659"/>
        <v>7896.4762539999992</v>
      </c>
      <c r="S1231" s="20">
        <f t="shared" si="659"/>
        <v>13217790.020000013</v>
      </c>
      <c r="T1231" s="20">
        <f t="shared" si="659"/>
        <v>1205031.6099999999</v>
      </c>
      <c r="U1231" s="20">
        <f t="shared" si="659"/>
        <v>10150.26</v>
      </c>
      <c r="V1231" s="20">
        <f t="shared" si="659"/>
        <v>46360.94999999999</v>
      </c>
      <c r="W1231" s="20">
        <f t="shared" si="659"/>
        <v>77501.34</v>
      </c>
      <c r="X1231" s="20">
        <f t="shared" si="659"/>
        <v>6591500.0600000005</v>
      </c>
      <c r="Y1231" s="20">
        <f t="shared" si="659"/>
        <v>533878.30999999994</v>
      </c>
      <c r="Z1231" s="20">
        <f t="shared" si="659"/>
        <v>24630670.471683212</v>
      </c>
      <c r="AA1231" s="20">
        <f t="shared" si="659"/>
        <v>15141.789999999999</v>
      </c>
      <c r="AB1231" s="14"/>
      <c r="AC1231" s="14"/>
      <c r="AD1231" s="14"/>
      <c r="AE1231" s="14"/>
      <c r="AF1231" s="14"/>
      <c r="AG1231" s="14"/>
      <c r="AH1231" s="14"/>
      <c r="AI1231" s="14"/>
      <c r="AJ1231" s="14"/>
      <c r="AK1231" s="14"/>
      <c r="AL1231" s="14"/>
      <c r="AM1231" s="14"/>
      <c r="AN1231" s="14"/>
      <c r="AO1231" s="14"/>
      <c r="AP1231" s="14"/>
      <c r="AQ1231" s="14"/>
      <c r="AR1231" s="49">
        <f>SUBTOTAL(9,AR5:AR1230)</f>
        <v>122768877.56981999</v>
      </c>
      <c r="AS1231" s="49">
        <f t="shared" ref="AS1231:AT1231" si="660">SUBTOTAL(9,AS5:AS1230)</f>
        <v>21060564.725762505</v>
      </c>
      <c r="AT1231" s="49">
        <f t="shared" si="660"/>
        <v>23738769.695953608</v>
      </c>
      <c r="AU1231" s="32">
        <f t="shared" ref="AU1231" si="661">SUBTOTAL(9,AU5:AU1230)</f>
        <v>24331187.320200004</v>
      </c>
      <c r="AV1231" s="32">
        <f t="shared" ref="AV1231" si="662">SUBTOTAL(9,AV5:AV1230)</f>
        <v>24331187.320200004</v>
      </c>
      <c r="AW1231" s="32">
        <f t="shared" ref="AW1231" si="663">SUBTOTAL(9,AW5:AW1230)</f>
        <v>141216496.28520009</v>
      </c>
      <c r="AX1231" s="38">
        <f>SUBTOTAL(9,AX5:AX1230)</f>
        <v>-98437690.24962005</v>
      </c>
      <c r="AY1231" s="38">
        <f t="shared" ref="AY1231:AZ1231" si="664">SUBTOTAL(9,AY5:AY1230)</f>
        <v>3270622.5944374967</v>
      </c>
      <c r="AZ1231" s="38">
        <f t="shared" si="664"/>
        <v>117477726.58924627</v>
      </c>
    </row>
    <row r="1232" spans="1:52" x14ac:dyDescent="0.25">
      <c r="D1232" s="13"/>
      <c r="E1232" s="13"/>
      <c r="F1232" s="13"/>
      <c r="G1232" s="13"/>
      <c r="H1232" s="13"/>
      <c r="I1232" s="13"/>
      <c r="J1232" s="13"/>
      <c r="K1232" s="13"/>
      <c r="L1232" s="13"/>
      <c r="M1232" s="13"/>
      <c r="N1232" s="13"/>
      <c r="O1232" s="13"/>
      <c r="P1232" s="13"/>
      <c r="Q1232" s="13"/>
      <c r="R1232" s="13"/>
      <c r="S1232" s="13"/>
      <c r="T1232" s="13"/>
      <c r="U1232" s="13"/>
      <c r="V1232" s="13"/>
      <c r="W1232" s="13"/>
      <c r="X1232" s="13"/>
      <c r="Y1232" s="13"/>
      <c r="Z1232" s="13"/>
      <c r="AA1232" s="14"/>
      <c r="AQ1232" s="14"/>
    </row>
    <row r="1233" spans="1:50" ht="17.25" x14ac:dyDescent="0.4">
      <c r="AA1233" s="14"/>
      <c r="AQ1233" s="14"/>
      <c r="AR1233" s="33">
        <f>SUM(AR1231:AT1231)</f>
        <v>167568211.99153611</v>
      </c>
      <c r="AU1233" s="34">
        <f>SUM(AU1231:AW1231)</f>
        <v>189878870.92560011</v>
      </c>
      <c r="AX1233" s="41">
        <f>SUM(AX1231:AZ1231)</f>
        <v>22310658.934063718</v>
      </c>
    </row>
    <row r="1234" spans="1:50" x14ac:dyDescent="0.25">
      <c r="AA1234" s="14"/>
      <c r="AQ1234" s="14"/>
      <c r="AU1234" s="42"/>
    </row>
    <row r="1235" spans="1:50" x14ac:dyDescent="0.25">
      <c r="AA1235" s="14"/>
      <c r="AQ1235" s="14"/>
    </row>
    <row r="1236" spans="1:50" x14ac:dyDescent="0.25">
      <c r="AA1236" s="14"/>
      <c r="AQ1236" s="14"/>
    </row>
    <row r="1237" spans="1:50" x14ac:dyDescent="0.25">
      <c r="A1237" s="15">
        <v>1</v>
      </c>
      <c r="B1237" s="52" t="s">
        <v>1285</v>
      </c>
      <c r="C1237" s="52"/>
      <c r="AA1237" s="14"/>
      <c r="AQ1237" s="14"/>
    </row>
    <row r="1238" spans="1:50" x14ac:dyDescent="0.25">
      <c r="A1238" s="15">
        <v>2</v>
      </c>
      <c r="B1238" s="52" t="s">
        <v>1286</v>
      </c>
      <c r="C1238" s="52"/>
      <c r="AA1238" s="14"/>
      <c r="AQ1238" s="14"/>
    </row>
    <row r="1239" spans="1:50" x14ac:dyDescent="0.25">
      <c r="A1239" s="15">
        <v>3</v>
      </c>
      <c r="B1239" s="52" t="s">
        <v>1287</v>
      </c>
      <c r="C1239" s="52"/>
      <c r="AA1239" s="14"/>
      <c r="AQ1239" s="14"/>
    </row>
    <row r="1240" spans="1:50" x14ac:dyDescent="0.25">
      <c r="A1240" s="15">
        <v>4</v>
      </c>
      <c r="B1240" s="52" t="s">
        <v>1288</v>
      </c>
      <c r="C1240" s="52"/>
      <c r="AA1240" s="14"/>
      <c r="AQ1240" s="14"/>
    </row>
    <row r="1241" spans="1:50" x14ac:dyDescent="0.25">
      <c r="A1241" s="15">
        <v>5</v>
      </c>
      <c r="B1241" s="52" t="s">
        <v>1289</v>
      </c>
      <c r="C1241" s="52"/>
      <c r="AA1241" s="14"/>
    </row>
    <row r="1242" spans="1:50" x14ac:dyDescent="0.25">
      <c r="A1242" s="53" t="s">
        <v>1290</v>
      </c>
      <c r="B1242" s="52" t="s">
        <v>1297</v>
      </c>
      <c r="C1242" s="52"/>
      <c r="AA1242" s="14"/>
    </row>
    <row r="1243" spans="1:50" x14ac:dyDescent="0.25">
      <c r="A1243" s="53" t="s">
        <v>1291</v>
      </c>
      <c r="B1243" s="52" t="s">
        <v>1292</v>
      </c>
      <c r="C1243" s="52"/>
      <c r="AA1243" s="14"/>
    </row>
    <row r="1244" spans="1:50" x14ac:dyDescent="0.25">
      <c r="A1244" s="53" t="s">
        <v>1293</v>
      </c>
      <c r="B1244" s="52" t="s">
        <v>1296</v>
      </c>
      <c r="C1244" s="52"/>
      <c r="AA1244" s="14"/>
    </row>
    <row r="1245" spans="1:50" x14ac:dyDescent="0.25">
      <c r="A1245" s="53" t="s">
        <v>1294</v>
      </c>
      <c r="B1245" s="52" t="s">
        <v>1295</v>
      </c>
      <c r="C1245" s="52"/>
    </row>
    <row r="1246" spans="1:50" x14ac:dyDescent="0.25">
      <c r="A1246" s="53" t="s">
        <v>1298</v>
      </c>
      <c r="B1246" s="52" t="s">
        <v>1299</v>
      </c>
      <c r="C1246" s="52"/>
    </row>
  </sheetData>
  <autoFilter ref="A4:BD1230">
    <filterColumn colId="27" showButton="0"/>
    <filterColumn colId="28" showButton="0"/>
    <filterColumn colId="29" showButton="0"/>
    <filterColumn colId="30" showButton="0"/>
    <filterColumn colId="31" showButton="0"/>
    <filterColumn colId="33" showButton="0"/>
    <filterColumn colId="34" showButton="0"/>
    <filterColumn colId="35" showButton="0"/>
    <filterColumn colId="36" showButton="0"/>
    <filterColumn colId="37" showButton="0"/>
    <filterColumn colId="39" showButton="0"/>
    <filterColumn colId="40" showButton="0"/>
  </autoFilter>
  <mergeCells count="9">
    <mergeCell ref="AX3:AZ3"/>
    <mergeCell ref="M3:R3"/>
    <mergeCell ref="S3:X3"/>
    <mergeCell ref="Y3:AA3"/>
    <mergeCell ref="AB4:AG4"/>
    <mergeCell ref="AH4:AM4"/>
    <mergeCell ref="AN4:AP4"/>
    <mergeCell ref="AU3:AW3"/>
    <mergeCell ref="AQ3:AT3"/>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I1242"/>
  <sheetViews>
    <sheetView zoomScale="80" zoomScaleNormal="80" workbookViewId="0">
      <pane xSplit="6" ySplit="4" topLeftCell="G5" activePane="bottomRight" state="frozen"/>
      <selection pane="topRight" activeCell="G1" sqref="G1"/>
      <selection pane="bottomLeft" activeCell="A5" sqref="A5"/>
      <selection pane="bottomRight" activeCell="S1243" sqref="S1243"/>
    </sheetView>
  </sheetViews>
  <sheetFormatPr defaultColWidth="8.85546875" defaultRowHeight="15" outlineLevelRow="1" outlineLevelCol="1" x14ac:dyDescent="0.25"/>
  <cols>
    <col min="1" max="1" width="5.85546875" style="15" customWidth="1"/>
    <col min="2" max="2" width="11.7109375" style="15" customWidth="1"/>
    <col min="3" max="3" width="11" style="15" customWidth="1"/>
    <col min="4" max="4" width="20.140625" style="14" customWidth="1"/>
    <col min="5" max="5" width="16.7109375" style="14" hidden="1" customWidth="1"/>
    <col min="6" max="6" width="11.7109375" style="14" hidden="1" customWidth="1"/>
    <col min="7" max="7" width="19.140625" style="14" hidden="1" customWidth="1"/>
    <col min="8" max="8" width="7.5703125" style="14" hidden="1" customWidth="1"/>
    <col min="9" max="9" width="12.5703125" style="14" hidden="1" customWidth="1"/>
    <col min="10" max="10" width="14.28515625" style="14" hidden="1" customWidth="1"/>
    <col min="11" max="11" width="15.5703125" style="14" bestFit="1" customWidth="1"/>
    <col min="12" max="12" width="12.5703125" style="14" hidden="1" customWidth="1"/>
    <col min="13" max="13" width="16.7109375" style="14" customWidth="1"/>
    <col min="14" max="14" width="12.5703125" style="14" hidden="1" customWidth="1" outlineLevel="1"/>
    <col min="15" max="16" width="10" style="14" hidden="1" customWidth="1" outlineLevel="1"/>
    <col min="17" max="17" width="7.42578125" style="14" hidden="1" customWidth="1" outlineLevel="1"/>
    <col min="18" max="18" width="6.42578125" style="14" hidden="1" customWidth="1" outlineLevel="1"/>
    <col min="19" max="19" width="13.7109375" style="14" customWidth="1" collapsed="1"/>
    <col min="20" max="20" width="10" style="14" hidden="1" customWidth="1" outlineLevel="1"/>
    <col min="21" max="23" width="7.42578125" style="14" hidden="1" customWidth="1" outlineLevel="1"/>
    <col min="24" max="24" width="10" style="14" hidden="1" customWidth="1" outlineLevel="1"/>
    <col min="25" max="25" width="13.28515625" style="14" bestFit="1" customWidth="1" collapsed="1"/>
    <col min="26" max="26" width="11.5703125" style="14" hidden="1" customWidth="1" outlineLevel="1"/>
    <col min="27" max="27" width="7.42578125" style="14" hidden="1" customWidth="1" outlineLevel="1"/>
    <col min="28" max="28" width="11.85546875" style="14" bestFit="1" customWidth="1" collapsed="1"/>
    <col min="29" max="29" width="5" style="14" hidden="1" customWidth="1"/>
    <col min="30" max="30" width="6" style="14" hidden="1" customWidth="1"/>
    <col min="31" max="32" width="5" style="14" hidden="1" customWidth="1"/>
    <col min="33" max="34" width="6" style="14" hidden="1" customWidth="1"/>
    <col min="35" max="36" width="5" style="14" hidden="1" customWidth="1"/>
    <col min="37" max="37" width="6" style="14" hidden="1" customWidth="1"/>
    <col min="38" max="38" width="7" style="14" hidden="1" customWidth="1"/>
    <col min="39" max="39" width="5" style="14" hidden="1" customWidth="1"/>
    <col min="40" max="40" width="4" style="14" hidden="1" customWidth="1"/>
    <col min="41" max="43" width="5" style="14" hidden="1" customWidth="1"/>
    <col min="44" max="44" width="12.5703125" style="14" bestFit="1" customWidth="1"/>
    <col min="45" max="45" width="11.5703125" style="14" bestFit="1" customWidth="1"/>
    <col min="46" max="46" width="16.28515625" style="14" bestFit="1" customWidth="1"/>
    <col min="47" max="47" width="12.5703125" style="14" bestFit="1" customWidth="1"/>
    <col min="48" max="48" width="11.5703125" style="14" bestFit="1" customWidth="1"/>
    <col min="49" max="49" width="12.5703125" style="14" bestFit="1" customWidth="1"/>
    <col min="50" max="50" width="12.28515625" style="14" bestFit="1" customWidth="1"/>
    <col min="51" max="51" width="10.42578125" style="14" bestFit="1" customWidth="1"/>
    <col min="52" max="52" width="12.5703125" style="14" bestFit="1" customWidth="1"/>
    <col min="53" max="54" width="8.85546875" style="14"/>
    <col min="55" max="56" width="12.28515625" style="14" bestFit="1" customWidth="1"/>
    <col min="57" max="16384" width="8.85546875" style="14"/>
  </cols>
  <sheetData>
    <row r="1" spans="1:61" ht="14.45" x14ac:dyDescent="0.3">
      <c r="A1" s="79" t="s">
        <v>11</v>
      </c>
      <c r="AT1" s="22" t="s">
        <v>1281</v>
      </c>
      <c r="AU1" s="21">
        <v>0.12</v>
      </c>
    </row>
    <row r="2" spans="1:61" ht="14.45" x14ac:dyDescent="0.3">
      <c r="AT2" s="35" t="s">
        <v>1283</v>
      </c>
      <c r="AU2" s="51">
        <f>AU1/2</f>
        <v>0.06</v>
      </c>
      <c r="AV2" s="51">
        <f>AU1/2</f>
        <v>0.06</v>
      </c>
    </row>
    <row r="3" spans="1:61" ht="14.45" x14ac:dyDescent="0.3">
      <c r="M3" s="210" t="s">
        <v>1404</v>
      </c>
      <c r="N3" s="210"/>
      <c r="O3" s="210"/>
      <c r="P3" s="210"/>
      <c r="Q3" s="210"/>
      <c r="R3" s="210"/>
      <c r="S3" s="210" t="s">
        <v>1274</v>
      </c>
      <c r="T3" s="210"/>
      <c r="U3" s="210"/>
      <c r="V3" s="210"/>
      <c r="W3" s="210"/>
      <c r="X3" s="210"/>
      <c r="Y3" s="210" t="s">
        <v>1275</v>
      </c>
      <c r="Z3" s="210"/>
      <c r="AA3" s="210"/>
      <c r="AR3" s="207" t="s">
        <v>1282</v>
      </c>
      <c r="AS3" s="208"/>
      <c r="AT3" s="209"/>
      <c r="AU3" s="205" t="s">
        <v>1271</v>
      </c>
      <c r="AV3" s="205"/>
      <c r="AW3" s="205"/>
      <c r="AX3" s="201" t="s">
        <v>1284</v>
      </c>
      <c r="AY3" s="201"/>
      <c r="AZ3" s="201"/>
    </row>
    <row r="4" spans="1:61" ht="28.9" x14ac:dyDescent="0.3">
      <c r="A4" s="1" t="s">
        <v>1270</v>
      </c>
      <c r="B4" s="148" t="s">
        <v>0</v>
      </c>
      <c r="C4" s="148" t="s">
        <v>1363</v>
      </c>
      <c r="D4" s="1" t="s">
        <v>1</v>
      </c>
      <c r="E4" s="1" t="s">
        <v>2</v>
      </c>
      <c r="F4" s="148" t="s">
        <v>3</v>
      </c>
      <c r="G4" s="1" t="s">
        <v>4</v>
      </c>
      <c r="H4" s="148" t="s">
        <v>5</v>
      </c>
      <c r="I4" s="1" t="s">
        <v>6</v>
      </c>
      <c r="J4" s="1" t="s">
        <v>1267</v>
      </c>
      <c r="K4" s="1" t="s">
        <v>1268</v>
      </c>
      <c r="L4" s="1" t="s">
        <v>1269</v>
      </c>
      <c r="M4" s="87">
        <v>0.06</v>
      </c>
      <c r="N4" s="87">
        <v>0.125</v>
      </c>
      <c r="O4" s="87">
        <v>0.14000000000000001</v>
      </c>
      <c r="P4" s="87">
        <v>0.17</v>
      </c>
      <c r="Q4" s="16">
        <v>0.02</v>
      </c>
      <c r="R4" s="16">
        <v>0.01</v>
      </c>
      <c r="S4" s="16">
        <v>0.04</v>
      </c>
      <c r="T4" s="16">
        <v>0.05</v>
      </c>
      <c r="U4" s="16">
        <v>0.125</v>
      </c>
      <c r="V4" s="16">
        <v>0.13750000000000001</v>
      </c>
      <c r="W4" s="16">
        <v>0.15</v>
      </c>
      <c r="X4" s="16">
        <v>0.2</v>
      </c>
      <c r="Y4" s="16">
        <v>0.01</v>
      </c>
      <c r="Z4" s="16">
        <v>0.02</v>
      </c>
      <c r="AA4" s="16">
        <v>0.05</v>
      </c>
      <c r="AB4" s="23" t="s">
        <v>1272</v>
      </c>
      <c r="AC4" s="203" t="s">
        <v>1276</v>
      </c>
      <c r="AD4" s="203"/>
      <c r="AE4" s="203"/>
      <c r="AF4" s="203"/>
      <c r="AG4" s="203"/>
      <c r="AH4" s="203"/>
      <c r="AI4" s="204" t="s">
        <v>1277</v>
      </c>
      <c r="AJ4" s="204"/>
      <c r="AK4" s="204"/>
      <c r="AL4" s="204"/>
      <c r="AM4" s="204"/>
      <c r="AN4" s="204"/>
      <c r="AO4" s="204" t="s">
        <v>1275</v>
      </c>
      <c r="AP4" s="204"/>
      <c r="AQ4" s="204"/>
      <c r="AR4" s="24" t="s">
        <v>1278</v>
      </c>
      <c r="AS4" s="45" t="s">
        <v>1279</v>
      </c>
      <c r="AT4" s="24" t="s">
        <v>1280</v>
      </c>
      <c r="AU4" s="28" t="s">
        <v>1278</v>
      </c>
      <c r="AV4" s="28" t="s">
        <v>1279</v>
      </c>
      <c r="AW4" s="28" t="s">
        <v>1280</v>
      </c>
      <c r="AX4" s="40" t="s">
        <v>1278</v>
      </c>
      <c r="AY4" s="40" t="s">
        <v>1279</v>
      </c>
      <c r="AZ4" s="40" t="s">
        <v>1280</v>
      </c>
      <c r="BF4" s="14" t="s">
        <v>1429</v>
      </c>
      <c r="BG4" s="14" t="s">
        <v>1430</v>
      </c>
      <c r="BH4" s="14" t="s">
        <v>1431</v>
      </c>
    </row>
    <row r="5" spans="1:61" ht="14.45" hidden="1" outlineLevel="1" x14ac:dyDescent="0.3">
      <c r="A5" s="5" t="s">
        <v>7</v>
      </c>
      <c r="B5" s="5" t="s">
        <v>8</v>
      </c>
      <c r="C5" s="5" t="s">
        <v>1354</v>
      </c>
      <c r="D5" s="3" t="s">
        <v>9</v>
      </c>
      <c r="E5" s="3" t="s">
        <v>10</v>
      </c>
      <c r="F5" s="3" t="s">
        <v>11</v>
      </c>
      <c r="G5" s="3" t="s">
        <v>12</v>
      </c>
      <c r="H5" s="3" t="s">
        <v>13</v>
      </c>
      <c r="I5" s="17">
        <v>4006</v>
      </c>
      <c r="J5" s="17">
        <v>21247.82</v>
      </c>
      <c r="K5" s="17">
        <v>20430.599999999999</v>
      </c>
      <c r="L5" s="17">
        <v>817.22</v>
      </c>
      <c r="M5" s="17"/>
      <c r="N5" s="17"/>
      <c r="O5" s="17"/>
      <c r="P5" s="17"/>
      <c r="Q5" s="17"/>
      <c r="R5" s="17"/>
      <c r="S5" s="17">
        <v>817.22</v>
      </c>
      <c r="T5" s="17"/>
      <c r="U5" s="17"/>
      <c r="V5" s="17"/>
      <c r="W5" s="17"/>
      <c r="X5" s="17"/>
      <c r="Y5" s="17"/>
      <c r="Z5" s="17"/>
      <c r="AA5" s="17"/>
      <c r="AB5" s="43">
        <f>(1+SUM(AC5:AF5)*(1+AG5)*(1+AH5))*(1+SUM(AI5:AN5))*(1+SUM(AO5:AQ5))-1</f>
        <v>4.0000000000000036E-2</v>
      </c>
      <c r="AC5" s="14">
        <f t="shared" ref="AC5:AC68" si="0">IF(M5&gt;0,M$4,0)</f>
        <v>0</v>
      </c>
      <c r="AD5" s="14">
        <f t="shared" ref="AD5:AD68" si="1">IF(N5&gt;0,N$4,0)</f>
        <v>0</v>
      </c>
      <c r="AE5" s="14">
        <f t="shared" ref="AE5:AE68" si="2">IF(O5&gt;0,O$4,0)</f>
        <v>0</v>
      </c>
      <c r="AF5" s="14">
        <f t="shared" ref="AF5:AF68" si="3">IF(P5&gt;0,P$4,0)</f>
        <v>0</v>
      </c>
      <c r="AG5" s="14">
        <f t="shared" ref="AG5:AG68" si="4">IF(Q5&gt;0,Q$4,0)</f>
        <v>0</v>
      </c>
      <c r="AH5" s="14">
        <f t="shared" ref="AH5:AH68" si="5">IF(R5&gt;0,R$4,0)</f>
        <v>0</v>
      </c>
      <c r="AI5" s="14">
        <f t="shared" ref="AI5:AI68" si="6">IF(S5&gt;0,S$4,0)</f>
        <v>0.04</v>
      </c>
      <c r="AJ5" s="14">
        <f t="shared" ref="AJ5:AJ68" si="7">IF(T5&gt;0,T$4,0)</f>
        <v>0</v>
      </c>
      <c r="AK5" s="14">
        <f t="shared" ref="AK5:AK68" si="8">IF(U5&gt;0,U$4,0)</f>
        <v>0</v>
      </c>
      <c r="AL5" s="14">
        <f t="shared" ref="AL5:AL68" si="9">IF(V5&gt;0,V$4,0)</f>
        <v>0</v>
      </c>
      <c r="AM5" s="14">
        <f t="shared" ref="AM5:AM68" si="10">IF(W5&gt;0,W$4,0)</f>
        <v>0</v>
      </c>
      <c r="AN5" s="14">
        <f t="shared" ref="AN5:AN68" si="11">IF(X5&gt;0,X$4,0)</f>
        <v>0</v>
      </c>
      <c r="AO5" s="14">
        <f t="shared" ref="AO5:AO68" si="12">IF(Y5&gt;0,Y$4,0)</f>
        <v>0</v>
      </c>
      <c r="AP5" s="14">
        <f t="shared" ref="AP5:AP68" si="13">IF(Z5&gt;0,Z$4,0)</f>
        <v>0</v>
      </c>
      <c r="AQ5" s="14">
        <f t="shared" ref="AQ5:AQ68" si="14">IF(AA5&gt;0,AA$4,0)</f>
        <v>0</v>
      </c>
      <c r="AR5" s="26">
        <f>K5*(1+SUM(AC5:AF5)*(1+AG5)*(1+AH5)-1)</f>
        <v>0</v>
      </c>
      <c r="AS5" s="184">
        <f>SUM(AI5:AN5)*(AR5+K5)</f>
        <v>817.22399999999993</v>
      </c>
      <c r="AT5" s="26">
        <f>SUM(AO5:AQ5)*(K5+AR5)</f>
        <v>0</v>
      </c>
      <c r="AU5" s="29">
        <f>K5*$AU$2</f>
        <v>1225.8359999999998</v>
      </c>
      <c r="AV5" s="29">
        <f>K5*$AV$2</f>
        <v>1225.8359999999998</v>
      </c>
      <c r="AW5" s="29"/>
      <c r="AX5" s="39">
        <f t="shared" ref="AX5:AZ68" si="15">AU5-AR5</f>
        <v>1225.8359999999998</v>
      </c>
      <c r="AY5" s="39">
        <f t="shared" si="15"/>
        <v>408.61199999999985</v>
      </c>
      <c r="AZ5" s="39">
        <f t="shared" si="15"/>
        <v>0</v>
      </c>
      <c r="BF5" s="42">
        <f>SUM(AR5:AT5)</f>
        <v>817.22399999999993</v>
      </c>
      <c r="BG5" s="42">
        <f>SUM(M5:AA5)</f>
        <v>817.22</v>
      </c>
      <c r="BH5" s="42">
        <f>BF5-BG5</f>
        <v>3.9999999999054126E-3</v>
      </c>
      <c r="BI5" s="42">
        <f>SUM(AU5:AW5)</f>
        <v>2451.6719999999996</v>
      </c>
    </row>
    <row r="6" spans="1:61" ht="14.45" hidden="1" outlineLevel="1" x14ac:dyDescent="0.3">
      <c r="A6" s="5" t="s">
        <v>7</v>
      </c>
      <c r="B6" s="5" t="s">
        <v>8</v>
      </c>
      <c r="C6" s="5"/>
      <c r="D6" s="2" t="s">
        <v>14</v>
      </c>
      <c r="E6" s="2" t="s">
        <v>15</v>
      </c>
      <c r="F6" s="2" t="s">
        <v>16</v>
      </c>
      <c r="G6" s="2" t="s">
        <v>17</v>
      </c>
      <c r="H6" s="2" t="s">
        <v>13</v>
      </c>
      <c r="I6" s="18">
        <v>25</v>
      </c>
      <c r="J6" s="18">
        <v>325313.61</v>
      </c>
      <c r="K6" s="18">
        <v>318934.91000000003</v>
      </c>
      <c r="L6" s="18">
        <v>6378.7</v>
      </c>
      <c r="M6" s="18"/>
      <c r="N6" s="18"/>
      <c r="O6" s="18"/>
      <c r="P6" s="18"/>
      <c r="Q6" s="18"/>
      <c r="R6" s="18"/>
      <c r="S6" s="18"/>
      <c r="T6" s="18"/>
      <c r="U6" s="18"/>
      <c r="V6" s="18"/>
      <c r="W6" s="18"/>
      <c r="X6" s="18"/>
      <c r="Y6" s="18"/>
      <c r="Z6" s="18">
        <v>6378.7</v>
      </c>
      <c r="AA6" s="18"/>
      <c r="AB6" s="43">
        <f t="shared" ref="AB6:AB69" si="16">(1+SUM(AC6:AF6)*(1+AG6)*(1+AH6))*(1+SUM(AI6:AN6))*(1+SUM(AO6:AQ6))-1</f>
        <v>2.0000000000000018E-2</v>
      </c>
      <c r="AC6" s="14">
        <f t="shared" si="0"/>
        <v>0</v>
      </c>
      <c r="AD6" s="14">
        <f t="shared" si="1"/>
        <v>0</v>
      </c>
      <c r="AE6" s="14">
        <f t="shared" si="2"/>
        <v>0</v>
      </c>
      <c r="AF6" s="14">
        <f t="shared" si="3"/>
        <v>0</v>
      </c>
      <c r="AG6" s="14">
        <f t="shared" si="4"/>
        <v>0</v>
      </c>
      <c r="AH6" s="14">
        <f t="shared" si="5"/>
        <v>0</v>
      </c>
      <c r="AI6" s="14">
        <f t="shared" si="6"/>
        <v>0</v>
      </c>
      <c r="AJ6" s="14">
        <f t="shared" si="7"/>
        <v>0</v>
      </c>
      <c r="AK6" s="14">
        <f t="shared" si="8"/>
        <v>0</v>
      </c>
      <c r="AL6" s="14">
        <f t="shared" si="9"/>
        <v>0</v>
      </c>
      <c r="AM6" s="14">
        <f t="shared" si="10"/>
        <v>0</v>
      </c>
      <c r="AN6" s="14">
        <f t="shared" si="11"/>
        <v>0</v>
      </c>
      <c r="AO6" s="14">
        <f t="shared" si="12"/>
        <v>0</v>
      </c>
      <c r="AP6" s="14">
        <f t="shared" si="13"/>
        <v>0.02</v>
      </c>
      <c r="AQ6" s="14">
        <f t="shared" si="14"/>
        <v>0</v>
      </c>
      <c r="AR6" s="26">
        <f t="shared" ref="AR6:AR69" si="17">K6*(1+SUM(AC6:AF6)*(1+AG6)*(1+AH6)-1)</f>
        <v>0</v>
      </c>
      <c r="AS6" s="184">
        <f t="shared" ref="AS6:AS69" si="18">SUM(AI6:AN6)*(AR6+K6)</f>
        <v>0</v>
      </c>
      <c r="AT6" s="26">
        <f t="shared" ref="AT6:AT69" si="19">SUM(AO6:AQ6)*(K6+AR6)</f>
        <v>6378.6982000000007</v>
      </c>
      <c r="AU6" s="30"/>
      <c r="AV6" s="30"/>
      <c r="AW6" s="30">
        <f t="shared" ref="AW6:AW13" si="20">K6*$AU$1</f>
        <v>38272.189200000001</v>
      </c>
      <c r="AX6" s="36">
        <f t="shared" si="15"/>
        <v>0</v>
      </c>
      <c r="AY6" s="36">
        <f t="shared" si="15"/>
        <v>0</v>
      </c>
      <c r="AZ6" s="36">
        <f t="shared" si="15"/>
        <v>31893.491000000002</v>
      </c>
      <c r="BF6" s="42">
        <f t="shared" ref="BF6:BF69" si="21">SUM(AR6:AT6)</f>
        <v>6378.6982000000007</v>
      </c>
      <c r="BG6" s="42">
        <f t="shared" ref="BG6:BG69" si="22">SUM(M6:AA6)</f>
        <v>6378.7</v>
      </c>
      <c r="BH6" s="42">
        <f t="shared" ref="BH6:BH69" si="23">BF6-BG6</f>
        <v>-1.7999999990934157E-3</v>
      </c>
      <c r="BI6" s="42">
        <f t="shared" ref="BI6:BI69" si="24">SUM(AU6:AW6)</f>
        <v>38272.189200000001</v>
      </c>
    </row>
    <row r="7" spans="1:61" ht="14.45" hidden="1" outlineLevel="1" x14ac:dyDescent="0.3">
      <c r="A7" s="5" t="s">
        <v>7</v>
      </c>
      <c r="B7" s="5" t="s">
        <v>8</v>
      </c>
      <c r="C7" s="5"/>
      <c r="D7" s="2" t="s">
        <v>18</v>
      </c>
      <c r="E7" s="2" t="s">
        <v>19</v>
      </c>
      <c r="F7" s="2" t="s">
        <v>16</v>
      </c>
      <c r="G7" s="2" t="s">
        <v>20</v>
      </c>
      <c r="H7" s="2" t="s">
        <v>13</v>
      </c>
      <c r="I7" s="18">
        <v>524000</v>
      </c>
      <c r="J7" s="18">
        <v>96205.95</v>
      </c>
      <c r="K7" s="18">
        <v>83839.61</v>
      </c>
      <c r="L7" s="18">
        <v>12366.34</v>
      </c>
      <c r="M7" s="18"/>
      <c r="N7" s="18">
        <v>10479.950000000001</v>
      </c>
      <c r="O7" s="18"/>
      <c r="P7" s="18"/>
      <c r="Q7" s="18"/>
      <c r="R7" s="18"/>
      <c r="S7" s="18"/>
      <c r="T7" s="18"/>
      <c r="U7" s="18"/>
      <c r="V7" s="18"/>
      <c r="W7" s="18"/>
      <c r="X7" s="18"/>
      <c r="Y7" s="18"/>
      <c r="Z7" s="18">
        <v>1886.3899999999999</v>
      </c>
      <c r="AA7" s="18"/>
      <c r="AB7" s="43">
        <f t="shared" si="16"/>
        <v>0.14749999999999996</v>
      </c>
      <c r="AC7" s="14">
        <f t="shared" si="0"/>
        <v>0</v>
      </c>
      <c r="AD7" s="14">
        <f t="shared" si="1"/>
        <v>0.125</v>
      </c>
      <c r="AE7" s="14">
        <f t="shared" si="2"/>
        <v>0</v>
      </c>
      <c r="AF7" s="14">
        <f t="shared" si="3"/>
        <v>0</v>
      </c>
      <c r="AG7" s="14">
        <f t="shared" si="4"/>
        <v>0</v>
      </c>
      <c r="AH7" s="14">
        <f t="shared" si="5"/>
        <v>0</v>
      </c>
      <c r="AI7" s="14">
        <f t="shared" si="6"/>
        <v>0</v>
      </c>
      <c r="AJ7" s="14">
        <f t="shared" si="7"/>
        <v>0</v>
      </c>
      <c r="AK7" s="14">
        <f t="shared" si="8"/>
        <v>0</v>
      </c>
      <c r="AL7" s="14">
        <f t="shared" si="9"/>
        <v>0</v>
      </c>
      <c r="AM7" s="14">
        <f t="shared" si="10"/>
        <v>0</v>
      </c>
      <c r="AN7" s="14">
        <f t="shared" si="11"/>
        <v>0</v>
      </c>
      <c r="AO7" s="14">
        <f t="shared" si="12"/>
        <v>0</v>
      </c>
      <c r="AP7" s="14">
        <f t="shared" si="13"/>
        <v>0.02</v>
      </c>
      <c r="AQ7" s="14">
        <f t="shared" si="14"/>
        <v>0</v>
      </c>
      <c r="AR7" s="26">
        <f t="shared" si="17"/>
        <v>10479.95125</v>
      </c>
      <c r="AS7" s="184">
        <f t="shared" si="18"/>
        <v>0</v>
      </c>
      <c r="AT7" s="26">
        <f t="shared" si="19"/>
        <v>1886.3912250000001</v>
      </c>
      <c r="AU7" s="30"/>
      <c r="AV7" s="30"/>
      <c r="AW7" s="30">
        <f t="shared" si="20"/>
        <v>10060.753199999999</v>
      </c>
      <c r="AX7" s="36">
        <f t="shared" si="15"/>
        <v>-10479.95125</v>
      </c>
      <c r="AY7" s="36">
        <f t="shared" si="15"/>
        <v>0</v>
      </c>
      <c r="AZ7" s="36">
        <f t="shared" si="15"/>
        <v>8174.3619749999989</v>
      </c>
      <c r="BF7" s="42">
        <f t="shared" si="21"/>
        <v>12366.342474999999</v>
      </c>
      <c r="BG7" s="42">
        <f t="shared" si="22"/>
        <v>12366.34</v>
      </c>
      <c r="BH7" s="42">
        <f t="shared" si="23"/>
        <v>2.4749999993218808E-3</v>
      </c>
      <c r="BI7" s="42">
        <f t="shared" si="24"/>
        <v>10060.753199999999</v>
      </c>
    </row>
    <row r="8" spans="1:61" ht="14.45" hidden="1" outlineLevel="1" x14ac:dyDescent="0.3">
      <c r="A8" s="5" t="s">
        <v>7</v>
      </c>
      <c r="B8" s="5" t="s">
        <v>8</v>
      </c>
      <c r="C8" s="5"/>
      <c r="D8" s="2" t="s">
        <v>21</v>
      </c>
      <c r="E8" s="2" t="s">
        <v>22</v>
      </c>
      <c r="F8" s="2" t="s">
        <v>16</v>
      </c>
      <c r="G8" s="2" t="s">
        <v>17</v>
      </c>
      <c r="H8" s="2" t="s">
        <v>13</v>
      </c>
      <c r="I8" s="18">
        <v>14100</v>
      </c>
      <c r="J8" s="18">
        <v>1842739.3</v>
      </c>
      <c r="K8" s="18">
        <v>1605873</v>
      </c>
      <c r="L8" s="18">
        <v>236866.30000000002</v>
      </c>
      <c r="M8" s="18"/>
      <c r="N8" s="18">
        <v>200734.15000000002</v>
      </c>
      <c r="O8" s="18"/>
      <c r="P8" s="18"/>
      <c r="Q8" s="18"/>
      <c r="R8" s="18"/>
      <c r="S8" s="18"/>
      <c r="T8" s="18"/>
      <c r="U8" s="18"/>
      <c r="V8" s="18"/>
      <c r="W8" s="18"/>
      <c r="X8" s="18"/>
      <c r="Y8" s="18"/>
      <c r="Z8" s="18">
        <v>36132.149999999994</v>
      </c>
      <c r="AA8" s="18"/>
      <c r="AB8" s="43">
        <f t="shared" si="16"/>
        <v>0.14749999999999996</v>
      </c>
      <c r="AC8" s="14">
        <f t="shared" si="0"/>
        <v>0</v>
      </c>
      <c r="AD8" s="14">
        <f t="shared" si="1"/>
        <v>0.125</v>
      </c>
      <c r="AE8" s="14">
        <f t="shared" si="2"/>
        <v>0</v>
      </c>
      <c r="AF8" s="14">
        <f t="shared" si="3"/>
        <v>0</v>
      </c>
      <c r="AG8" s="14">
        <f t="shared" si="4"/>
        <v>0</v>
      </c>
      <c r="AH8" s="14">
        <f t="shared" si="5"/>
        <v>0</v>
      </c>
      <c r="AI8" s="14">
        <f t="shared" si="6"/>
        <v>0</v>
      </c>
      <c r="AJ8" s="14">
        <f t="shared" si="7"/>
        <v>0</v>
      </c>
      <c r="AK8" s="14">
        <f t="shared" si="8"/>
        <v>0</v>
      </c>
      <c r="AL8" s="14">
        <f t="shared" si="9"/>
        <v>0</v>
      </c>
      <c r="AM8" s="14">
        <f t="shared" si="10"/>
        <v>0</v>
      </c>
      <c r="AN8" s="14">
        <f t="shared" si="11"/>
        <v>0</v>
      </c>
      <c r="AO8" s="14">
        <f t="shared" si="12"/>
        <v>0</v>
      </c>
      <c r="AP8" s="14">
        <f t="shared" si="13"/>
        <v>0.02</v>
      </c>
      <c r="AQ8" s="14">
        <f t="shared" si="14"/>
        <v>0</v>
      </c>
      <c r="AR8" s="26">
        <f t="shared" si="17"/>
        <v>200734.125</v>
      </c>
      <c r="AS8" s="184">
        <f t="shared" si="18"/>
        <v>0</v>
      </c>
      <c r="AT8" s="26">
        <f t="shared" si="19"/>
        <v>36132.142500000002</v>
      </c>
      <c r="AU8" s="30"/>
      <c r="AV8" s="30"/>
      <c r="AW8" s="30">
        <f t="shared" si="20"/>
        <v>192704.75999999998</v>
      </c>
      <c r="AX8" s="36">
        <f t="shared" si="15"/>
        <v>-200734.125</v>
      </c>
      <c r="AY8" s="36">
        <f t="shared" si="15"/>
        <v>0</v>
      </c>
      <c r="AZ8" s="36">
        <f t="shared" si="15"/>
        <v>156572.61749999999</v>
      </c>
      <c r="BF8" s="42">
        <f t="shared" si="21"/>
        <v>236866.26750000002</v>
      </c>
      <c r="BG8" s="42">
        <f t="shared" si="22"/>
        <v>236866.30000000002</v>
      </c>
      <c r="BH8" s="42">
        <f t="shared" si="23"/>
        <v>-3.2500000001164153E-2</v>
      </c>
      <c r="BI8" s="42">
        <f t="shared" si="24"/>
        <v>192704.75999999998</v>
      </c>
    </row>
    <row r="9" spans="1:61" ht="14.45" hidden="1" outlineLevel="1" x14ac:dyDescent="0.3">
      <c r="A9" s="5" t="s">
        <v>7</v>
      </c>
      <c r="B9" s="5" t="s">
        <v>8</v>
      </c>
      <c r="C9" s="5"/>
      <c r="D9" s="2" t="s">
        <v>23</v>
      </c>
      <c r="E9" s="2" t="s">
        <v>22</v>
      </c>
      <c r="F9" s="2" t="s">
        <v>16</v>
      </c>
      <c r="G9" s="2" t="s">
        <v>17</v>
      </c>
      <c r="H9" s="2" t="s">
        <v>13</v>
      </c>
      <c r="I9" s="18">
        <v>9870</v>
      </c>
      <c r="J9" s="18">
        <v>441166.72999999992</v>
      </c>
      <c r="K9" s="18">
        <v>384459</v>
      </c>
      <c r="L9" s="18">
        <v>56707.73</v>
      </c>
      <c r="M9" s="18"/>
      <c r="N9" s="18">
        <v>48057.38</v>
      </c>
      <c r="O9" s="18"/>
      <c r="P9" s="18"/>
      <c r="Q9" s="18"/>
      <c r="R9" s="18"/>
      <c r="S9" s="18"/>
      <c r="T9" s="18"/>
      <c r="U9" s="18"/>
      <c r="V9" s="18"/>
      <c r="W9" s="18"/>
      <c r="X9" s="18"/>
      <c r="Y9" s="18"/>
      <c r="Z9" s="18">
        <v>8650.3500000000022</v>
      </c>
      <c r="AA9" s="18"/>
      <c r="AB9" s="43">
        <f t="shared" si="16"/>
        <v>0.14749999999999996</v>
      </c>
      <c r="AC9" s="14">
        <f t="shared" si="0"/>
        <v>0</v>
      </c>
      <c r="AD9" s="14">
        <f t="shared" si="1"/>
        <v>0.125</v>
      </c>
      <c r="AE9" s="14">
        <f t="shared" si="2"/>
        <v>0</v>
      </c>
      <c r="AF9" s="14">
        <f t="shared" si="3"/>
        <v>0</v>
      </c>
      <c r="AG9" s="14">
        <f t="shared" si="4"/>
        <v>0</v>
      </c>
      <c r="AH9" s="14">
        <f t="shared" si="5"/>
        <v>0</v>
      </c>
      <c r="AI9" s="14">
        <f t="shared" si="6"/>
        <v>0</v>
      </c>
      <c r="AJ9" s="14">
        <f t="shared" si="7"/>
        <v>0</v>
      </c>
      <c r="AK9" s="14">
        <f t="shared" si="8"/>
        <v>0</v>
      </c>
      <c r="AL9" s="14">
        <f t="shared" si="9"/>
        <v>0</v>
      </c>
      <c r="AM9" s="14">
        <f t="shared" si="10"/>
        <v>0</v>
      </c>
      <c r="AN9" s="14">
        <f t="shared" si="11"/>
        <v>0</v>
      </c>
      <c r="AO9" s="14">
        <f t="shared" si="12"/>
        <v>0</v>
      </c>
      <c r="AP9" s="14">
        <f t="shared" si="13"/>
        <v>0.02</v>
      </c>
      <c r="AQ9" s="14">
        <f t="shared" si="14"/>
        <v>0</v>
      </c>
      <c r="AR9" s="26">
        <f t="shared" si="17"/>
        <v>48057.375</v>
      </c>
      <c r="AS9" s="184">
        <f t="shared" si="18"/>
        <v>0</v>
      </c>
      <c r="AT9" s="26">
        <f t="shared" si="19"/>
        <v>8650.3274999999994</v>
      </c>
      <c r="AU9" s="30"/>
      <c r="AV9" s="30"/>
      <c r="AW9" s="30">
        <f t="shared" si="20"/>
        <v>46135.08</v>
      </c>
      <c r="AX9" s="36">
        <f t="shared" si="15"/>
        <v>-48057.375</v>
      </c>
      <c r="AY9" s="36">
        <f t="shared" si="15"/>
        <v>0</v>
      </c>
      <c r="AZ9" s="36">
        <f t="shared" si="15"/>
        <v>37484.752500000002</v>
      </c>
      <c r="BF9" s="42">
        <f t="shared" si="21"/>
        <v>56707.702499999999</v>
      </c>
      <c r="BG9" s="42">
        <f t="shared" si="22"/>
        <v>56707.729999999996</v>
      </c>
      <c r="BH9" s="42">
        <f t="shared" si="23"/>
        <v>-2.749999999650754E-2</v>
      </c>
      <c r="BI9" s="42">
        <f t="shared" si="24"/>
        <v>46135.08</v>
      </c>
    </row>
    <row r="10" spans="1:61" ht="14.45" hidden="1" outlineLevel="1" x14ac:dyDescent="0.3">
      <c r="A10" s="5" t="s">
        <v>7</v>
      </c>
      <c r="B10" s="5" t="s">
        <v>8</v>
      </c>
      <c r="C10" s="5"/>
      <c r="D10" s="2" t="s">
        <v>24</v>
      </c>
      <c r="E10" s="2" t="s">
        <v>25</v>
      </c>
      <c r="F10" s="2" t="s">
        <v>16</v>
      </c>
      <c r="G10" s="2" t="s">
        <v>17</v>
      </c>
      <c r="H10" s="2" t="s">
        <v>13</v>
      </c>
      <c r="I10" s="18">
        <v>25</v>
      </c>
      <c r="J10" s="18">
        <v>4940.1500000000005</v>
      </c>
      <c r="K10" s="18">
        <v>4305.1400000000003</v>
      </c>
      <c r="L10" s="18">
        <v>635.01</v>
      </c>
      <c r="M10" s="18"/>
      <c r="N10" s="18">
        <v>538.14</v>
      </c>
      <c r="O10" s="18"/>
      <c r="P10" s="18"/>
      <c r="Q10" s="18"/>
      <c r="R10" s="18"/>
      <c r="S10" s="18"/>
      <c r="T10" s="18"/>
      <c r="U10" s="18"/>
      <c r="V10" s="18"/>
      <c r="W10" s="18"/>
      <c r="X10" s="18"/>
      <c r="Y10" s="18"/>
      <c r="Z10" s="18">
        <v>96.87</v>
      </c>
      <c r="AA10" s="18"/>
      <c r="AB10" s="43">
        <f t="shared" si="16"/>
        <v>0.14749999999999996</v>
      </c>
      <c r="AC10" s="14">
        <f t="shared" si="0"/>
        <v>0</v>
      </c>
      <c r="AD10" s="14">
        <f t="shared" si="1"/>
        <v>0.125</v>
      </c>
      <c r="AE10" s="14">
        <f t="shared" si="2"/>
        <v>0</v>
      </c>
      <c r="AF10" s="14">
        <f t="shared" si="3"/>
        <v>0</v>
      </c>
      <c r="AG10" s="14">
        <f t="shared" si="4"/>
        <v>0</v>
      </c>
      <c r="AH10" s="14">
        <f t="shared" si="5"/>
        <v>0</v>
      </c>
      <c r="AI10" s="14">
        <f t="shared" si="6"/>
        <v>0</v>
      </c>
      <c r="AJ10" s="14">
        <f t="shared" si="7"/>
        <v>0</v>
      </c>
      <c r="AK10" s="14">
        <f t="shared" si="8"/>
        <v>0</v>
      </c>
      <c r="AL10" s="14">
        <f t="shared" si="9"/>
        <v>0</v>
      </c>
      <c r="AM10" s="14">
        <f t="shared" si="10"/>
        <v>0</v>
      </c>
      <c r="AN10" s="14">
        <f t="shared" si="11"/>
        <v>0</v>
      </c>
      <c r="AO10" s="14">
        <f t="shared" si="12"/>
        <v>0</v>
      </c>
      <c r="AP10" s="14">
        <f t="shared" si="13"/>
        <v>0.02</v>
      </c>
      <c r="AQ10" s="14">
        <f t="shared" si="14"/>
        <v>0</v>
      </c>
      <c r="AR10" s="26">
        <f t="shared" si="17"/>
        <v>538.14250000000004</v>
      </c>
      <c r="AS10" s="184">
        <f t="shared" si="18"/>
        <v>0</v>
      </c>
      <c r="AT10" s="26">
        <f t="shared" si="19"/>
        <v>96.865650000000002</v>
      </c>
      <c r="AU10" s="30"/>
      <c r="AV10" s="30"/>
      <c r="AW10" s="30">
        <f t="shared" si="20"/>
        <v>516.61680000000001</v>
      </c>
      <c r="AX10" s="36">
        <f t="shared" si="15"/>
        <v>-538.14250000000004</v>
      </c>
      <c r="AY10" s="36">
        <f t="shared" si="15"/>
        <v>0</v>
      </c>
      <c r="AZ10" s="36">
        <f t="shared" si="15"/>
        <v>419.75115</v>
      </c>
      <c r="BF10" s="42">
        <f t="shared" si="21"/>
        <v>635.00815</v>
      </c>
      <c r="BG10" s="42">
        <f t="shared" si="22"/>
        <v>635.01</v>
      </c>
      <c r="BH10" s="42">
        <f t="shared" si="23"/>
        <v>-1.8499999999903594E-3</v>
      </c>
      <c r="BI10" s="42">
        <f t="shared" si="24"/>
        <v>516.61680000000001</v>
      </c>
    </row>
    <row r="11" spans="1:61" ht="14.45" hidden="1" outlineLevel="1" x14ac:dyDescent="0.3">
      <c r="A11" s="5" t="s">
        <v>7</v>
      </c>
      <c r="B11" s="5" t="s">
        <v>8</v>
      </c>
      <c r="C11" s="88" t="s">
        <v>1357</v>
      </c>
      <c r="D11" s="2" t="s">
        <v>26</v>
      </c>
      <c r="E11" s="2" t="s">
        <v>27</v>
      </c>
      <c r="F11" s="2" t="s">
        <v>16</v>
      </c>
      <c r="G11" s="2" t="s">
        <v>28</v>
      </c>
      <c r="H11" s="2" t="s">
        <v>13</v>
      </c>
      <c r="I11" s="18">
        <v>162500</v>
      </c>
      <c r="J11" s="18">
        <v>88931.25</v>
      </c>
      <c r="K11" s="18">
        <v>77500</v>
      </c>
      <c r="L11" s="18">
        <v>11431.25</v>
      </c>
      <c r="M11" s="18"/>
      <c r="N11" s="18">
        <v>9687.5</v>
      </c>
      <c r="O11" s="18"/>
      <c r="P11" s="18"/>
      <c r="Q11" s="18"/>
      <c r="R11" s="18"/>
      <c r="S11" s="18"/>
      <c r="T11" s="18"/>
      <c r="U11" s="18"/>
      <c r="V11" s="18"/>
      <c r="W11" s="18"/>
      <c r="X11" s="18"/>
      <c r="Y11" s="18"/>
      <c r="Z11" s="18">
        <v>1743.75</v>
      </c>
      <c r="AA11" s="18"/>
      <c r="AB11" s="43">
        <f t="shared" si="16"/>
        <v>0.14749999999999996</v>
      </c>
      <c r="AC11" s="14">
        <f t="shared" si="0"/>
        <v>0</v>
      </c>
      <c r="AD11" s="14">
        <f t="shared" si="1"/>
        <v>0.125</v>
      </c>
      <c r="AE11" s="14">
        <f t="shared" si="2"/>
        <v>0</v>
      </c>
      <c r="AF11" s="14">
        <f t="shared" si="3"/>
        <v>0</v>
      </c>
      <c r="AG11" s="14">
        <f t="shared" si="4"/>
        <v>0</v>
      </c>
      <c r="AH11" s="14">
        <f t="shared" si="5"/>
        <v>0</v>
      </c>
      <c r="AI11" s="14">
        <f t="shared" si="6"/>
        <v>0</v>
      </c>
      <c r="AJ11" s="14">
        <f t="shared" si="7"/>
        <v>0</v>
      </c>
      <c r="AK11" s="14">
        <f t="shared" si="8"/>
        <v>0</v>
      </c>
      <c r="AL11" s="14">
        <f t="shared" si="9"/>
        <v>0</v>
      </c>
      <c r="AM11" s="14">
        <f t="shared" si="10"/>
        <v>0</v>
      </c>
      <c r="AN11" s="14">
        <f t="shared" si="11"/>
        <v>0</v>
      </c>
      <c r="AO11" s="14">
        <f t="shared" si="12"/>
        <v>0</v>
      </c>
      <c r="AP11" s="14">
        <f t="shared" si="13"/>
        <v>0.02</v>
      </c>
      <c r="AQ11" s="14">
        <f t="shared" si="14"/>
        <v>0</v>
      </c>
      <c r="AR11" s="26">
        <f t="shared" si="17"/>
        <v>9687.5</v>
      </c>
      <c r="AS11" s="184">
        <f t="shared" si="18"/>
        <v>0</v>
      </c>
      <c r="AT11" s="26">
        <f t="shared" si="19"/>
        <v>1743.75</v>
      </c>
      <c r="AU11" s="30"/>
      <c r="AV11" s="30"/>
      <c r="AW11" s="30">
        <f t="shared" si="20"/>
        <v>9300</v>
      </c>
      <c r="AX11" s="36">
        <f t="shared" si="15"/>
        <v>-9687.5</v>
      </c>
      <c r="AY11" s="36">
        <f t="shared" si="15"/>
        <v>0</v>
      </c>
      <c r="AZ11" s="36">
        <f t="shared" si="15"/>
        <v>7556.25</v>
      </c>
      <c r="BF11" s="42">
        <f t="shared" si="21"/>
        <v>11431.25</v>
      </c>
      <c r="BG11" s="42">
        <f t="shared" si="22"/>
        <v>11431.25</v>
      </c>
      <c r="BH11" s="42">
        <f t="shared" si="23"/>
        <v>0</v>
      </c>
      <c r="BI11" s="42">
        <f t="shared" si="24"/>
        <v>9300</v>
      </c>
    </row>
    <row r="12" spans="1:61" ht="14.45" hidden="1" outlineLevel="1" x14ac:dyDescent="0.3">
      <c r="A12" s="5" t="s">
        <v>7</v>
      </c>
      <c r="B12" s="5" t="s">
        <v>8</v>
      </c>
      <c r="C12" s="88" t="s">
        <v>1357</v>
      </c>
      <c r="D12" s="2" t="s">
        <v>29</v>
      </c>
      <c r="E12" s="2" t="s">
        <v>30</v>
      </c>
      <c r="F12" s="2" t="s">
        <v>16</v>
      </c>
      <c r="G12" s="2" t="s">
        <v>31</v>
      </c>
      <c r="H12" s="2" t="s">
        <v>13</v>
      </c>
      <c r="I12" s="18">
        <v>343850</v>
      </c>
      <c r="J12" s="18">
        <v>247716.97999999998</v>
      </c>
      <c r="K12" s="18">
        <v>218012.74</v>
      </c>
      <c r="L12" s="18">
        <v>29704.239999999998</v>
      </c>
      <c r="M12" s="18"/>
      <c r="N12" s="18">
        <v>27251.600000000002</v>
      </c>
      <c r="O12" s="18"/>
      <c r="P12" s="18"/>
      <c r="Q12" s="18"/>
      <c r="R12" s="18"/>
      <c r="S12" s="18"/>
      <c r="T12" s="18"/>
      <c r="U12" s="18"/>
      <c r="V12" s="18"/>
      <c r="W12" s="18"/>
      <c r="X12" s="18"/>
      <c r="Y12" s="18">
        <v>2452.64</v>
      </c>
      <c r="Z12" s="18"/>
      <c r="AA12" s="18"/>
      <c r="AB12" s="43">
        <f t="shared" si="16"/>
        <v>0.13624999999999998</v>
      </c>
      <c r="AC12" s="14">
        <f t="shared" si="0"/>
        <v>0</v>
      </c>
      <c r="AD12" s="14">
        <f t="shared" si="1"/>
        <v>0.125</v>
      </c>
      <c r="AE12" s="14">
        <f t="shared" si="2"/>
        <v>0</v>
      </c>
      <c r="AF12" s="14">
        <f t="shared" si="3"/>
        <v>0</v>
      </c>
      <c r="AG12" s="14">
        <f t="shared" si="4"/>
        <v>0</v>
      </c>
      <c r="AH12" s="14">
        <f t="shared" si="5"/>
        <v>0</v>
      </c>
      <c r="AI12" s="14">
        <f t="shared" si="6"/>
        <v>0</v>
      </c>
      <c r="AJ12" s="14">
        <f t="shared" si="7"/>
        <v>0</v>
      </c>
      <c r="AK12" s="14">
        <f t="shared" si="8"/>
        <v>0</v>
      </c>
      <c r="AL12" s="14">
        <f t="shared" si="9"/>
        <v>0</v>
      </c>
      <c r="AM12" s="14">
        <f t="shared" si="10"/>
        <v>0</v>
      </c>
      <c r="AN12" s="14">
        <f t="shared" si="11"/>
        <v>0</v>
      </c>
      <c r="AO12" s="14">
        <f t="shared" si="12"/>
        <v>0.01</v>
      </c>
      <c r="AP12" s="14">
        <f t="shared" si="13"/>
        <v>0</v>
      </c>
      <c r="AQ12" s="14">
        <f t="shared" si="14"/>
        <v>0</v>
      </c>
      <c r="AR12" s="26">
        <f t="shared" si="17"/>
        <v>27251.592499999999</v>
      </c>
      <c r="AS12" s="184">
        <f t="shared" si="18"/>
        <v>0</v>
      </c>
      <c r="AT12" s="26">
        <f t="shared" si="19"/>
        <v>2452.643325</v>
      </c>
      <c r="AU12" s="30"/>
      <c r="AV12" s="30"/>
      <c r="AW12" s="30">
        <f t="shared" si="20"/>
        <v>26161.528799999996</v>
      </c>
      <c r="AX12" s="36">
        <f t="shared" si="15"/>
        <v>-27251.592499999999</v>
      </c>
      <c r="AY12" s="36">
        <f t="shared" si="15"/>
        <v>0</v>
      </c>
      <c r="AZ12" s="36">
        <f t="shared" si="15"/>
        <v>23708.885474999995</v>
      </c>
      <c r="BF12" s="42">
        <f t="shared" si="21"/>
        <v>29704.235825</v>
      </c>
      <c r="BG12" s="42">
        <f t="shared" si="22"/>
        <v>29704.240000000002</v>
      </c>
      <c r="BH12" s="42">
        <f t="shared" si="23"/>
        <v>-4.1750000018510036E-3</v>
      </c>
      <c r="BI12" s="42">
        <f t="shared" si="24"/>
        <v>26161.528799999996</v>
      </c>
    </row>
    <row r="13" spans="1:61" ht="14.45" hidden="1" outlineLevel="1" x14ac:dyDescent="0.3">
      <c r="A13" s="5" t="s">
        <v>7</v>
      </c>
      <c r="B13" s="5" t="s">
        <v>8</v>
      </c>
      <c r="C13" s="88" t="s">
        <v>1357</v>
      </c>
      <c r="D13" s="2" t="s">
        <v>32</v>
      </c>
      <c r="E13" s="2" t="s">
        <v>30</v>
      </c>
      <c r="F13" s="2" t="s">
        <v>16</v>
      </c>
      <c r="G13" s="2" t="s">
        <v>31</v>
      </c>
      <c r="H13" s="2" t="s">
        <v>13</v>
      </c>
      <c r="I13" s="18">
        <v>31850</v>
      </c>
      <c r="J13" s="18">
        <v>34812.130000000005</v>
      </c>
      <c r="K13" s="18">
        <v>30637.739999999998</v>
      </c>
      <c r="L13" s="18">
        <v>4174.3900000000003</v>
      </c>
      <c r="M13" s="18"/>
      <c r="N13" s="18">
        <v>3829.7200000000003</v>
      </c>
      <c r="O13" s="18"/>
      <c r="P13" s="18"/>
      <c r="Q13" s="18"/>
      <c r="R13" s="18"/>
      <c r="S13" s="18"/>
      <c r="T13" s="18"/>
      <c r="U13" s="18"/>
      <c r="V13" s="18"/>
      <c r="W13" s="18"/>
      <c r="X13" s="18"/>
      <c r="Y13" s="18">
        <v>344.67</v>
      </c>
      <c r="Z13" s="18"/>
      <c r="AA13" s="18"/>
      <c r="AB13" s="43">
        <f t="shared" si="16"/>
        <v>0.13624999999999998</v>
      </c>
      <c r="AC13" s="14">
        <f t="shared" si="0"/>
        <v>0</v>
      </c>
      <c r="AD13" s="14">
        <f t="shared" si="1"/>
        <v>0.125</v>
      </c>
      <c r="AE13" s="14">
        <f t="shared" si="2"/>
        <v>0</v>
      </c>
      <c r="AF13" s="14">
        <f t="shared" si="3"/>
        <v>0</v>
      </c>
      <c r="AG13" s="14">
        <f t="shared" si="4"/>
        <v>0</v>
      </c>
      <c r="AH13" s="14">
        <f t="shared" si="5"/>
        <v>0</v>
      </c>
      <c r="AI13" s="14">
        <f t="shared" si="6"/>
        <v>0</v>
      </c>
      <c r="AJ13" s="14">
        <f t="shared" si="7"/>
        <v>0</v>
      </c>
      <c r="AK13" s="14">
        <f t="shared" si="8"/>
        <v>0</v>
      </c>
      <c r="AL13" s="14">
        <f t="shared" si="9"/>
        <v>0</v>
      </c>
      <c r="AM13" s="14">
        <f t="shared" si="10"/>
        <v>0</v>
      </c>
      <c r="AN13" s="14">
        <f t="shared" si="11"/>
        <v>0</v>
      </c>
      <c r="AO13" s="14">
        <f t="shared" si="12"/>
        <v>0.01</v>
      </c>
      <c r="AP13" s="14">
        <f t="shared" si="13"/>
        <v>0</v>
      </c>
      <c r="AQ13" s="14">
        <f t="shared" si="14"/>
        <v>0</v>
      </c>
      <c r="AR13" s="26">
        <f t="shared" si="17"/>
        <v>3829.7174999999997</v>
      </c>
      <c r="AS13" s="184">
        <f t="shared" si="18"/>
        <v>0</v>
      </c>
      <c r="AT13" s="26">
        <f t="shared" si="19"/>
        <v>344.67457499999995</v>
      </c>
      <c r="AU13" s="30"/>
      <c r="AV13" s="30"/>
      <c r="AW13" s="30">
        <f t="shared" si="20"/>
        <v>3676.5287999999996</v>
      </c>
      <c r="AX13" s="36">
        <f t="shared" si="15"/>
        <v>-3829.7174999999997</v>
      </c>
      <c r="AY13" s="36">
        <f t="shared" si="15"/>
        <v>0</v>
      </c>
      <c r="AZ13" s="36">
        <f t="shared" si="15"/>
        <v>3331.8542249999996</v>
      </c>
      <c r="BF13" s="42">
        <f t="shared" si="21"/>
        <v>4174.3920749999997</v>
      </c>
      <c r="BG13" s="42">
        <f t="shared" si="22"/>
        <v>4174.3900000000003</v>
      </c>
      <c r="BH13" s="42">
        <f t="shared" si="23"/>
        <v>2.074999999422289E-3</v>
      </c>
      <c r="BI13" s="42">
        <f t="shared" si="24"/>
        <v>3676.5287999999996</v>
      </c>
    </row>
    <row r="14" spans="1:61" ht="14.45" hidden="1" outlineLevel="1" x14ac:dyDescent="0.3">
      <c r="A14" s="5" t="s">
        <v>7</v>
      </c>
      <c r="B14" s="5" t="s">
        <v>8</v>
      </c>
      <c r="C14" s="5"/>
      <c r="D14" s="2" t="s">
        <v>33</v>
      </c>
      <c r="E14" s="2" t="s">
        <v>34</v>
      </c>
      <c r="F14" s="2" t="s">
        <v>16</v>
      </c>
      <c r="G14" s="2" t="s">
        <v>35</v>
      </c>
      <c r="H14" s="2" t="s">
        <v>36</v>
      </c>
      <c r="I14" s="18">
        <v>46800</v>
      </c>
      <c r="J14" s="18">
        <v>189540</v>
      </c>
      <c r="K14" s="18">
        <v>168480</v>
      </c>
      <c r="L14" s="18">
        <v>21060</v>
      </c>
      <c r="M14" s="18"/>
      <c r="N14" s="18">
        <v>21060</v>
      </c>
      <c r="O14" s="18"/>
      <c r="P14" s="18"/>
      <c r="Q14" s="18"/>
      <c r="R14" s="18"/>
      <c r="S14" s="18"/>
      <c r="T14" s="18"/>
      <c r="U14" s="18"/>
      <c r="V14" s="18"/>
      <c r="W14" s="18"/>
      <c r="X14" s="18"/>
      <c r="Y14" s="18"/>
      <c r="Z14" s="18"/>
      <c r="AA14" s="18"/>
      <c r="AB14" s="43">
        <f t="shared" si="16"/>
        <v>0.125</v>
      </c>
      <c r="AC14" s="14">
        <f t="shared" si="0"/>
        <v>0</v>
      </c>
      <c r="AD14" s="14">
        <f t="shared" si="1"/>
        <v>0.125</v>
      </c>
      <c r="AE14" s="14">
        <f t="shared" si="2"/>
        <v>0</v>
      </c>
      <c r="AF14" s="14">
        <f t="shared" si="3"/>
        <v>0</v>
      </c>
      <c r="AG14" s="14">
        <f t="shared" si="4"/>
        <v>0</v>
      </c>
      <c r="AH14" s="14">
        <f t="shared" si="5"/>
        <v>0</v>
      </c>
      <c r="AI14" s="14">
        <f t="shared" si="6"/>
        <v>0</v>
      </c>
      <c r="AJ14" s="14">
        <f t="shared" si="7"/>
        <v>0</v>
      </c>
      <c r="AK14" s="14">
        <f t="shared" si="8"/>
        <v>0</v>
      </c>
      <c r="AL14" s="14">
        <f t="shared" si="9"/>
        <v>0</v>
      </c>
      <c r="AM14" s="14">
        <f t="shared" si="10"/>
        <v>0</v>
      </c>
      <c r="AN14" s="14">
        <f t="shared" si="11"/>
        <v>0</v>
      </c>
      <c r="AO14" s="14">
        <f t="shared" si="12"/>
        <v>0</v>
      </c>
      <c r="AP14" s="14">
        <f t="shared" si="13"/>
        <v>0</v>
      </c>
      <c r="AQ14" s="14">
        <f t="shared" si="14"/>
        <v>0</v>
      </c>
      <c r="AR14" s="26">
        <f t="shared" si="17"/>
        <v>21060</v>
      </c>
      <c r="AS14" s="184">
        <f t="shared" si="18"/>
        <v>0</v>
      </c>
      <c r="AT14" s="26">
        <f t="shared" si="19"/>
        <v>0</v>
      </c>
      <c r="AU14" s="30">
        <f t="shared" ref="AU14:AU52" si="25">K14*$AU$2</f>
        <v>10108.799999999999</v>
      </c>
      <c r="AV14" s="30">
        <f t="shared" ref="AV14:AV52" si="26">K14*$AV$2</f>
        <v>10108.799999999999</v>
      </c>
      <c r="AW14" s="30"/>
      <c r="AX14" s="36">
        <f t="shared" si="15"/>
        <v>-10951.2</v>
      </c>
      <c r="AY14" s="36">
        <f t="shared" si="15"/>
        <v>10108.799999999999</v>
      </c>
      <c r="AZ14" s="36">
        <f t="shared" si="15"/>
        <v>0</v>
      </c>
      <c r="BF14" s="42">
        <f t="shared" si="21"/>
        <v>21060</v>
      </c>
      <c r="BG14" s="42">
        <f t="shared" si="22"/>
        <v>21060</v>
      </c>
      <c r="BH14" s="42">
        <f t="shared" si="23"/>
        <v>0</v>
      </c>
      <c r="BI14" s="42">
        <f t="shared" si="24"/>
        <v>20217.599999999999</v>
      </c>
    </row>
    <row r="15" spans="1:61" ht="14.45" hidden="1" outlineLevel="1" x14ac:dyDescent="0.3">
      <c r="A15" s="5" t="s">
        <v>7</v>
      </c>
      <c r="B15" s="5" t="s">
        <v>8</v>
      </c>
      <c r="C15" s="5"/>
      <c r="D15" s="2" t="s">
        <v>33</v>
      </c>
      <c r="E15" s="2" t="s">
        <v>34</v>
      </c>
      <c r="F15" s="2" t="s">
        <v>11</v>
      </c>
      <c r="G15" s="2" t="s">
        <v>12</v>
      </c>
      <c r="H15" s="2" t="s">
        <v>13</v>
      </c>
      <c r="I15" s="18">
        <v>86500</v>
      </c>
      <c r="J15" s="18">
        <v>310362</v>
      </c>
      <c r="K15" s="18">
        <v>298425</v>
      </c>
      <c r="L15" s="18">
        <v>11937</v>
      </c>
      <c r="M15" s="18"/>
      <c r="N15" s="18"/>
      <c r="O15" s="18"/>
      <c r="P15" s="18"/>
      <c r="Q15" s="18"/>
      <c r="R15" s="18"/>
      <c r="S15" s="18">
        <v>11937</v>
      </c>
      <c r="T15" s="18"/>
      <c r="U15" s="18"/>
      <c r="V15" s="18"/>
      <c r="W15" s="18"/>
      <c r="X15" s="18"/>
      <c r="Y15" s="18"/>
      <c r="Z15" s="18"/>
      <c r="AA15" s="18"/>
      <c r="AB15" s="43">
        <f t="shared" si="16"/>
        <v>4.0000000000000036E-2</v>
      </c>
      <c r="AC15" s="14">
        <f t="shared" si="0"/>
        <v>0</v>
      </c>
      <c r="AD15" s="14">
        <f t="shared" si="1"/>
        <v>0</v>
      </c>
      <c r="AE15" s="14">
        <f t="shared" si="2"/>
        <v>0</v>
      </c>
      <c r="AF15" s="14">
        <f t="shared" si="3"/>
        <v>0</v>
      </c>
      <c r="AG15" s="14">
        <f t="shared" si="4"/>
        <v>0</v>
      </c>
      <c r="AH15" s="14">
        <f t="shared" si="5"/>
        <v>0</v>
      </c>
      <c r="AI15" s="14">
        <f t="shared" si="6"/>
        <v>0.04</v>
      </c>
      <c r="AJ15" s="14">
        <f t="shared" si="7"/>
        <v>0</v>
      </c>
      <c r="AK15" s="14">
        <f t="shared" si="8"/>
        <v>0</v>
      </c>
      <c r="AL15" s="14">
        <f t="shared" si="9"/>
        <v>0</v>
      </c>
      <c r="AM15" s="14">
        <f t="shared" si="10"/>
        <v>0</v>
      </c>
      <c r="AN15" s="14">
        <f t="shared" si="11"/>
        <v>0</v>
      </c>
      <c r="AO15" s="14">
        <f t="shared" si="12"/>
        <v>0</v>
      </c>
      <c r="AP15" s="14">
        <f t="shared" si="13"/>
        <v>0</v>
      </c>
      <c r="AQ15" s="14">
        <f t="shared" si="14"/>
        <v>0</v>
      </c>
      <c r="AR15" s="26">
        <f t="shared" si="17"/>
        <v>0</v>
      </c>
      <c r="AS15" s="184">
        <f t="shared" si="18"/>
        <v>11937</v>
      </c>
      <c r="AT15" s="26">
        <f t="shared" si="19"/>
        <v>0</v>
      </c>
      <c r="AU15" s="30">
        <f t="shared" si="25"/>
        <v>17905.5</v>
      </c>
      <c r="AV15" s="30">
        <f t="shared" si="26"/>
        <v>17905.5</v>
      </c>
      <c r="AW15" s="30"/>
      <c r="AX15" s="36">
        <f t="shared" si="15"/>
        <v>17905.5</v>
      </c>
      <c r="AY15" s="36">
        <f t="shared" si="15"/>
        <v>5968.5</v>
      </c>
      <c r="AZ15" s="36">
        <f t="shared" si="15"/>
        <v>0</v>
      </c>
      <c r="BF15" s="42">
        <f t="shared" si="21"/>
        <v>11937</v>
      </c>
      <c r="BG15" s="42">
        <f t="shared" si="22"/>
        <v>11937</v>
      </c>
      <c r="BH15" s="42">
        <f t="shared" si="23"/>
        <v>0</v>
      </c>
      <c r="BI15" s="42">
        <f t="shared" si="24"/>
        <v>35811</v>
      </c>
    </row>
    <row r="16" spans="1:61" ht="14.45" hidden="1" outlineLevel="1" x14ac:dyDescent="0.3">
      <c r="A16" s="5" t="s">
        <v>7</v>
      </c>
      <c r="B16" s="5" t="s">
        <v>8</v>
      </c>
      <c r="C16" s="5"/>
      <c r="D16" s="2" t="s">
        <v>37</v>
      </c>
      <c r="E16" s="2" t="s">
        <v>34</v>
      </c>
      <c r="F16" s="2" t="s">
        <v>16</v>
      </c>
      <c r="G16" s="2" t="s">
        <v>35</v>
      </c>
      <c r="H16" s="2" t="s">
        <v>36</v>
      </c>
      <c r="I16" s="18">
        <v>31200</v>
      </c>
      <c r="J16" s="18">
        <v>122850</v>
      </c>
      <c r="K16" s="18">
        <v>109200</v>
      </c>
      <c r="L16" s="18">
        <v>13650</v>
      </c>
      <c r="M16" s="18"/>
      <c r="N16" s="18">
        <v>13650</v>
      </c>
      <c r="O16" s="18"/>
      <c r="P16" s="18"/>
      <c r="Q16" s="18"/>
      <c r="R16" s="18"/>
      <c r="S16" s="18"/>
      <c r="T16" s="18"/>
      <c r="U16" s="18"/>
      <c r="V16" s="18"/>
      <c r="W16" s="18"/>
      <c r="X16" s="18"/>
      <c r="Y16" s="18"/>
      <c r="Z16" s="18"/>
      <c r="AA16" s="18"/>
      <c r="AB16" s="43">
        <f t="shared" si="16"/>
        <v>0.125</v>
      </c>
      <c r="AC16" s="14">
        <f t="shared" si="0"/>
        <v>0</v>
      </c>
      <c r="AD16" s="14">
        <f t="shared" si="1"/>
        <v>0.125</v>
      </c>
      <c r="AE16" s="14">
        <f t="shared" si="2"/>
        <v>0</v>
      </c>
      <c r="AF16" s="14">
        <f t="shared" si="3"/>
        <v>0</v>
      </c>
      <c r="AG16" s="14">
        <f t="shared" si="4"/>
        <v>0</v>
      </c>
      <c r="AH16" s="14">
        <f t="shared" si="5"/>
        <v>0</v>
      </c>
      <c r="AI16" s="14">
        <f t="shared" si="6"/>
        <v>0</v>
      </c>
      <c r="AJ16" s="14">
        <f t="shared" si="7"/>
        <v>0</v>
      </c>
      <c r="AK16" s="14">
        <f t="shared" si="8"/>
        <v>0</v>
      </c>
      <c r="AL16" s="14">
        <f t="shared" si="9"/>
        <v>0</v>
      </c>
      <c r="AM16" s="14">
        <f t="shared" si="10"/>
        <v>0</v>
      </c>
      <c r="AN16" s="14">
        <f t="shared" si="11"/>
        <v>0</v>
      </c>
      <c r="AO16" s="14">
        <f t="shared" si="12"/>
        <v>0</v>
      </c>
      <c r="AP16" s="14">
        <f t="shared" si="13"/>
        <v>0</v>
      </c>
      <c r="AQ16" s="14">
        <f t="shared" si="14"/>
        <v>0</v>
      </c>
      <c r="AR16" s="26">
        <f t="shared" si="17"/>
        <v>13650</v>
      </c>
      <c r="AS16" s="184">
        <f t="shared" si="18"/>
        <v>0</v>
      </c>
      <c r="AT16" s="26">
        <f t="shared" si="19"/>
        <v>0</v>
      </c>
      <c r="AU16" s="30">
        <f t="shared" si="25"/>
        <v>6552</v>
      </c>
      <c r="AV16" s="30">
        <f t="shared" si="26"/>
        <v>6552</v>
      </c>
      <c r="AW16" s="30"/>
      <c r="AX16" s="36">
        <f t="shared" si="15"/>
        <v>-7098</v>
      </c>
      <c r="AY16" s="36">
        <f t="shared" si="15"/>
        <v>6552</v>
      </c>
      <c r="AZ16" s="36">
        <f t="shared" si="15"/>
        <v>0</v>
      </c>
      <c r="BF16" s="42">
        <f t="shared" si="21"/>
        <v>13650</v>
      </c>
      <c r="BG16" s="42">
        <f t="shared" si="22"/>
        <v>13650</v>
      </c>
      <c r="BH16" s="42">
        <f t="shared" si="23"/>
        <v>0</v>
      </c>
      <c r="BI16" s="42">
        <f t="shared" si="24"/>
        <v>13104</v>
      </c>
    </row>
    <row r="17" spans="1:61" ht="14.45" hidden="1" outlineLevel="1" x14ac:dyDescent="0.3">
      <c r="A17" s="5" t="s">
        <v>7</v>
      </c>
      <c r="B17" s="5" t="s">
        <v>8</v>
      </c>
      <c r="C17" s="5"/>
      <c r="D17" s="2" t="s">
        <v>37</v>
      </c>
      <c r="E17" s="2" t="s">
        <v>34</v>
      </c>
      <c r="F17" s="2" t="s">
        <v>11</v>
      </c>
      <c r="G17" s="2" t="s">
        <v>12</v>
      </c>
      <c r="H17" s="2" t="s">
        <v>13</v>
      </c>
      <c r="I17" s="18">
        <v>30671</v>
      </c>
      <c r="J17" s="18">
        <v>110047.52</v>
      </c>
      <c r="K17" s="18">
        <v>105814.93000000001</v>
      </c>
      <c r="L17" s="18">
        <v>4232.59</v>
      </c>
      <c r="M17" s="18"/>
      <c r="N17" s="18"/>
      <c r="O17" s="18"/>
      <c r="P17" s="18"/>
      <c r="Q17" s="18"/>
      <c r="R17" s="18"/>
      <c r="S17" s="18">
        <v>4232.59</v>
      </c>
      <c r="T17" s="18"/>
      <c r="U17" s="18"/>
      <c r="V17" s="18"/>
      <c r="W17" s="18"/>
      <c r="X17" s="18"/>
      <c r="Y17" s="18"/>
      <c r="Z17" s="18"/>
      <c r="AA17" s="18"/>
      <c r="AB17" s="43">
        <f t="shared" si="16"/>
        <v>4.0000000000000036E-2</v>
      </c>
      <c r="AC17" s="14">
        <f t="shared" si="0"/>
        <v>0</v>
      </c>
      <c r="AD17" s="14">
        <f t="shared" si="1"/>
        <v>0</v>
      </c>
      <c r="AE17" s="14">
        <f t="shared" si="2"/>
        <v>0</v>
      </c>
      <c r="AF17" s="14">
        <f t="shared" si="3"/>
        <v>0</v>
      </c>
      <c r="AG17" s="14">
        <f t="shared" si="4"/>
        <v>0</v>
      </c>
      <c r="AH17" s="14">
        <f t="shared" si="5"/>
        <v>0</v>
      </c>
      <c r="AI17" s="14">
        <f t="shared" si="6"/>
        <v>0.04</v>
      </c>
      <c r="AJ17" s="14">
        <f t="shared" si="7"/>
        <v>0</v>
      </c>
      <c r="AK17" s="14">
        <f t="shared" si="8"/>
        <v>0</v>
      </c>
      <c r="AL17" s="14">
        <f t="shared" si="9"/>
        <v>0</v>
      </c>
      <c r="AM17" s="14">
        <f t="shared" si="10"/>
        <v>0</v>
      </c>
      <c r="AN17" s="14">
        <f t="shared" si="11"/>
        <v>0</v>
      </c>
      <c r="AO17" s="14">
        <f t="shared" si="12"/>
        <v>0</v>
      </c>
      <c r="AP17" s="14">
        <f t="shared" si="13"/>
        <v>0</v>
      </c>
      <c r="AQ17" s="14">
        <f t="shared" si="14"/>
        <v>0</v>
      </c>
      <c r="AR17" s="26">
        <f t="shared" si="17"/>
        <v>0</v>
      </c>
      <c r="AS17" s="184">
        <f t="shared" si="18"/>
        <v>4232.5972000000002</v>
      </c>
      <c r="AT17" s="26">
        <f t="shared" si="19"/>
        <v>0</v>
      </c>
      <c r="AU17" s="30">
        <f t="shared" si="25"/>
        <v>6348.8958000000002</v>
      </c>
      <c r="AV17" s="30">
        <f t="shared" si="26"/>
        <v>6348.8958000000002</v>
      </c>
      <c r="AW17" s="30"/>
      <c r="AX17" s="36">
        <f t="shared" si="15"/>
        <v>6348.8958000000002</v>
      </c>
      <c r="AY17" s="36">
        <f t="shared" si="15"/>
        <v>2116.2986000000001</v>
      </c>
      <c r="AZ17" s="36">
        <f t="shared" si="15"/>
        <v>0</v>
      </c>
      <c r="BF17" s="42">
        <f t="shared" si="21"/>
        <v>4232.5972000000002</v>
      </c>
      <c r="BG17" s="42">
        <f t="shared" si="22"/>
        <v>4232.59</v>
      </c>
      <c r="BH17" s="42">
        <f t="shared" si="23"/>
        <v>7.2000000000116415E-3</v>
      </c>
      <c r="BI17" s="42">
        <f t="shared" si="24"/>
        <v>12697.7916</v>
      </c>
    </row>
    <row r="18" spans="1:61" ht="14.45" hidden="1" outlineLevel="1" x14ac:dyDescent="0.3">
      <c r="A18" s="5" t="s">
        <v>7</v>
      </c>
      <c r="B18" s="5" t="s">
        <v>8</v>
      </c>
      <c r="C18" s="5"/>
      <c r="D18" s="2" t="s">
        <v>38</v>
      </c>
      <c r="E18" s="2" t="s">
        <v>39</v>
      </c>
      <c r="F18" s="2" t="s">
        <v>11</v>
      </c>
      <c r="G18" s="2" t="s">
        <v>12</v>
      </c>
      <c r="H18" s="2" t="s">
        <v>13</v>
      </c>
      <c r="I18" s="18">
        <v>1194.5</v>
      </c>
      <c r="J18" s="18">
        <v>5714487.9999999991</v>
      </c>
      <c r="K18" s="18">
        <v>5494700</v>
      </c>
      <c r="L18" s="18">
        <v>219788</v>
      </c>
      <c r="M18" s="18"/>
      <c r="N18" s="18"/>
      <c r="O18" s="18"/>
      <c r="P18" s="18"/>
      <c r="Q18" s="18"/>
      <c r="R18" s="18"/>
      <c r="S18" s="18">
        <v>219788</v>
      </c>
      <c r="T18" s="18"/>
      <c r="U18" s="18"/>
      <c r="V18" s="18"/>
      <c r="W18" s="18"/>
      <c r="X18" s="18"/>
      <c r="Y18" s="18"/>
      <c r="Z18" s="18"/>
      <c r="AA18" s="18"/>
      <c r="AB18" s="43">
        <f t="shared" si="16"/>
        <v>4.0000000000000036E-2</v>
      </c>
      <c r="AC18" s="14">
        <f t="shared" si="0"/>
        <v>0</v>
      </c>
      <c r="AD18" s="14">
        <f t="shared" si="1"/>
        <v>0</v>
      </c>
      <c r="AE18" s="14">
        <f t="shared" si="2"/>
        <v>0</v>
      </c>
      <c r="AF18" s="14">
        <f t="shared" si="3"/>
        <v>0</v>
      </c>
      <c r="AG18" s="14">
        <f t="shared" si="4"/>
        <v>0</v>
      </c>
      <c r="AH18" s="14">
        <f t="shared" si="5"/>
        <v>0</v>
      </c>
      <c r="AI18" s="14">
        <f t="shared" si="6"/>
        <v>0.04</v>
      </c>
      <c r="AJ18" s="14">
        <f t="shared" si="7"/>
        <v>0</v>
      </c>
      <c r="AK18" s="14">
        <f t="shared" si="8"/>
        <v>0</v>
      </c>
      <c r="AL18" s="14">
        <f t="shared" si="9"/>
        <v>0</v>
      </c>
      <c r="AM18" s="14">
        <f t="shared" si="10"/>
        <v>0</v>
      </c>
      <c r="AN18" s="14">
        <f t="shared" si="11"/>
        <v>0</v>
      </c>
      <c r="AO18" s="14">
        <f t="shared" si="12"/>
        <v>0</v>
      </c>
      <c r="AP18" s="14">
        <f t="shared" si="13"/>
        <v>0</v>
      </c>
      <c r="AQ18" s="14">
        <f t="shared" si="14"/>
        <v>0</v>
      </c>
      <c r="AR18" s="26">
        <f t="shared" si="17"/>
        <v>0</v>
      </c>
      <c r="AS18" s="184">
        <f t="shared" si="18"/>
        <v>219788</v>
      </c>
      <c r="AT18" s="26">
        <f t="shared" si="19"/>
        <v>0</v>
      </c>
      <c r="AU18" s="30">
        <f t="shared" si="25"/>
        <v>329682</v>
      </c>
      <c r="AV18" s="30">
        <f t="shared" si="26"/>
        <v>329682</v>
      </c>
      <c r="AW18" s="30"/>
      <c r="AX18" s="36">
        <f t="shared" si="15"/>
        <v>329682</v>
      </c>
      <c r="AY18" s="36">
        <f t="shared" si="15"/>
        <v>109894</v>
      </c>
      <c r="AZ18" s="36">
        <f t="shared" si="15"/>
        <v>0</v>
      </c>
      <c r="BF18" s="42">
        <f t="shared" si="21"/>
        <v>219788</v>
      </c>
      <c r="BG18" s="42">
        <f t="shared" si="22"/>
        <v>219788</v>
      </c>
      <c r="BH18" s="42">
        <f t="shared" si="23"/>
        <v>0</v>
      </c>
      <c r="BI18" s="42">
        <f t="shared" si="24"/>
        <v>659364</v>
      </c>
    </row>
    <row r="19" spans="1:61" ht="14.45" hidden="1" outlineLevel="1" x14ac:dyDescent="0.3">
      <c r="A19" s="5" t="s">
        <v>7</v>
      </c>
      <c r="B19" s="5" t="s">
        <v>8</v>
      </c>
      <c r="C19" s="5"/>
      <c r="D19" s="2" t="s">
        <v>40</v>
      </c>
      <c r="E19" s="2" t="s">
        <v>39</v>
      </c>
      <c r="F19" s="2" t="s">
        <v>11</v>
      </c>
      <c r="G19" s="2" t="s">
        <v>12</v>
      </c>
      <c r="H19" s="2" t="s">
        <v>13</v>
      </c>
      <c r="I19" s="18">
        <v>870.16</v>
      </c>
      <c r="J19" s="18">
        <v>1266952.9600000002</v>
      </c>
      <c r="K19" s="18">
        <v>1218224</v>
      </c>
      <c r="L19" s="18">
        <v>48728.959999999999</v>
      </c>
      <c r="M19" s="18"/>
      <c r="N19" s="18"/>
      <c r="O19" s="18"/>
      <c r="P19" s="18"/>
      <c r="Q19" s="18"/>
      <c r="R19" s="18"/>
      <c r="S19" s="18">
        <v>48728.959999999999</v>
      </c>
      <c r="T19" s="18"/>
      <c r="U19" s="18"/>
      <c r="V19" s="18"/>
      <c r="W19" s="18"/>
      <c r="X19" s="18"/>
      <c r="Y19" s="18"/>
      <c r="Z19" s="18"/>
      <c r="AA19" s="18"/>
      <c r="AB19" s="43">
        <f t="shared" si="16"/>
        <v>4.0000000000000036E-2</v>
      </c>
      <c r="AC19" s="14">
        <f t="shared" si="0"/>
        <v>0</v>
      </c>
      <c r="AD19" s="14">
        <f t="shared" si="1"/>
        <v>0</v>
      </c>
      <c r="AE19" s="14">
        <f t="shared" si="2"/>
        <v>0</v>
      </c>
      <c r="AF19" s="14">
        <f t="shared" si="3"/>
        <v>0</v>
      </c>
      <c r="AG19" s="14">
        <f t="shared" si="4"/>
        <v>0</v>
      </c>
      <c r="AH19" s="14">
        <f t="shared" si="5"/>
        <v>0</v>
      </c>
      <c r="AI19" s="14">
        <f t="shared" si="6"/>
        <v>0.04</v>
      </c>
      <c r="AJ19" s="14">
        <f t="shared" si="7"/>
        <v>0</v>
      </c>
      <c r="AK19" s="14">
        <f t="shared" si="8"/>
        <v>0</v>
      </c>
      <c r="AL19" s="14">
        <f t="shared" si="9"/>
        <v>0</v>
      </c>
      <c r="AM19" s="14">
        <f t="shared" si="10"/>
        <v>0</v>
      </c>
      <c r="AN19" s="14">
        <f t="shared" si="11"/>
        <v>0</v>
      </c>
      <c r="AO19" s="14">
        <f t="shared" si="12"/>
        <v>0</v>
      </c>
      <c r="AP19" s="14">
        <f t="shared" si="13"/>
        <v>0</v>
      </c>
      <c r="AQ19" s="14">
        <f t="shared" si="14"/>
        <v>0</v>
      </c>
      <c r="AR19" s="26">
        <f t="shared" si="17"/>
        <v>0</v>
      </c>
      <c r="AS19" s="184">
        <f t="shared" si="18"/>
        <v>48728.959999999999</v>
      </c>
      <c r="AT19" s="26">
        <f t="shared" si="19"/>
        <v>0</v>
      </c>
      <c r="AU19" s="30">
        <f t="shared" si="25"/>
        <v>73093.440000000002</v>
      </c>
      <c r="AV19" s="30">
        <f t="shared" si="26"/>
        <v>73093.440000000002</v>
      </c>
      <c r="AW19" s="30"/>
      <c r="AX19" s="36">
        <f t="shared" si="15"/>
        <v>73093.440000000002</v>
      </c>
      <c r="AY19" s="36">
        <f t="shared" si="15"/>
        <v>24364.480000000003</v>
      </c>
      <c r="AZ19" s="36">
        <f t="shared" si="15"/>
        <v>0</v>
      </c>
      <c r="BF19" s="42">
        <f t="shared" si="21"/>
        <v>48728.959999999999</v>
      </c>
      <c r="BG19" s="42">
        <f t="shared" si="22"/>
        <v>48728.959999999999</v>
      </c>
      <c r="BH19" s="42">
        <f t="shared" si="23"/>
        <v>0</v>
      </c>
      <c r="BI19" s="42">
        <f t="shared" si="24"/>
        <v>146186.88</v>
      </c>
    </row>
    <row r="20" spans="1:61" ht="14.45" hidden="1" outlineLevel="1" x14ac:dyDescent="0.3">
      <c r="A20" s="5" t="s">
        <v>7</v>
      </c>
      <c r="B20" s="5" t="s">
        <v>8</v>
      </c>
      <c r="C20" s="5"/>
      <c r="D20" s="2" t="s">
        <v>41</v>
      </c>
      <c r="E20" s="2" t="s">
        <v>39</v>
      </c>
      <c r="F20" s="2" t="s">
        <v>11</v>
      </c>
      <c r="G20" s="2" t="s">
        <v>12</v>
      </c>
      <c r="H20" s="2" t="s">
        <v>13</v>
      </c>
      <c r="I20" s="18">
        <v>1197</v>
      </c>
      <c r="J20" s="18">
        <v>1412938.62</v>
      </c>
      <c r="K20" s="18">
        <v>1358594.83</v>
      </c>
      <c r="L20" s="18">
        <v>54343.79</v>
      </c>
      <c r="M20" s="18"/>
      <c r="N20" s="18"/>
      <c r="O20" s="18"/>
      <c r="P20" s="18"/>
      <c r="Q20" s="18"/>
      <c r="R20" s="18"/>
      <c r="S20" s="18">
        <v>54343.79</v>
      </c>
      <c r="T20" s="18"/>
      <c r="U20" s="18"/>
      <c r="V20" s="18"/>
      <c r="W20" s="18"/>
      <c r="X20" s="18"/>
      <c r="Y20" s="18"/>
      <c r="Z20" s="18"/>
      <c r="AA20" s="18"/>
      <c r="AB20" s="43">
        <f t="shared" si="16"/>
        <v>4.0000000000000036E-2</v>
      </c>
      <c r="AC20" s="14">
        <f t="shared" si="0"/>
        <v>0</v>
      </c>
      <c r="AD20" s="14">
        <f t="shared" si="1"/>
        <v>0</v>
      </c>
      <c r="AE20" s="14">
        <f t="shared" si="2"/>
        <v>0</v>
      </c>
      <c r="AF20" s="14">
        <f t="shared" si="3"/>
        <v>0</v>
      </c>
      <c r="AG20" s="14">
        <f t="shared" si="4"/>
        <v>0</v>
      </c>
      <c r="AH20" s="14">
        <f t="shared" si="5"/>
        <v>0</v>
      </c>
      <c r="AI20" s="14">
        <f t="shared" si="6"/>
        <v>0.04</v>
      </c>
      <c r="AJ20" s="14">
        <f t="shared" si="7"/>
        <v>0</v>
      </c>
      <c r="AK20" s="14">
        <f t="shared" si="8"/>
        <v>0</v>
      </c>
      <c r="AL20" s="14">
        <f t="shared" si="9"/>
        <v>0</v>
      </c>
      <c r="AM20" s="14">
        <f t="shared" si="10"/>
        <v>0</v>
      </c>
      <c r="AN20" s="14">
        <f t="shared" si="11"/>
        <v>0</v>
      </c>
      <c r="AO20" s="14">
        <f t="shared" si="12"/>
        <v>0</v>
      </c>
      <c r="AP20" s="14">
        <f t="shared" si="13"/>
        <v>0</v>
      </c>
      <c r="AQ20" s="14">
        <f t="shared" si="14"/>
        <v>0</v>
      </c>
      <c r="AR20" s="26">
        <f t="shared" si="17"/>
        <v>0</v>
      </c>
      <c r="AS20" s="184">
        <f t="shared" si="18"/>
        <v>54343.793200000007</v>
      </c>
      <c r="AT20" s="26">
        <f t="shared" si="19"/>
        <v>0</v>
      </c>
      <c r="AU20" s="30">
        <f t="shared" si="25"/>
        <v>81515.689800000007</v>
      </c>
      <c r="AV20" s="30">
        <f t="shared" si="26"/>
        <v>81515.689800000007</v>
      </c>
      <c r="AW20" s="30"/>
      <c r="AX20" s="36">
        <f t="shared" si="15"/>
        <v>81515.689800000007</v>
      </c>
      <c r="AY20" s="36">
        <f t="shared" si="15"/>
        <v>27171.8966</v>
      </c>
      <c r="AZ20" s="36">
        <f t="shared" si="15"/>
        <v>0</v>
      </c>
      <c r="BF20" s="42">
        <f t="shared" si="21"/>
        <v>54343.793200000007</v>
      </c>
      <c r="BG20" s="42">
        <f t="shared" si="22"/>
        <v>54343.79</v>
      </c>
      <c r="BH20" s="42">
        <f t="shared" si="23"/>
        <v>3.2000000064726919E-3</v>
      </c>
      <c r="BI20" s="42">
        <f t="shared" si="24"/>
        <v>163031.37960000001</v>
      </c>
    </row>
    <row r="21" spans="1:61" ht="14.45" hidden="1" outlineLevel="1" x14ac:dyDescent="0.3">
      <c r="A21" s="5" t="s">
        <v>7</v>
      </c>
      <c r="B21" s="5" t="s">
        <v>8</v>
      </c>
      <c r="C21" s="5"/>
      <c r="D21" s="2" t="s">
        <v>42</v>
      </c>
      <c r="E21" s="2" t="s">
        <v>39</v>
      </c>
      <c r="F21" s="2" t="s">
        <v>11</v>
      </c>
      <c r="G21" s="2" t="s">
        <v>12</v>
      </c>
      <c r="H21" s="2" t="s">
        <v>13</v>
      </c>
      <c r="I21" s="18">
        <v>1810.4</v>
      </c>
      <c r="J21" s="18">
        <v>5507236.46</v>
      </c>
      <c r="K21" s="18">
        <v>5295419.68</v>
      </c>
      <c r="L21" s="18">
        <v>211816.77999999997</v>
      </c>
      <c r="M21" s="18"/>
      <c r="N21" s="18"/>
      <c r="O21" s="18"/>
      <c r="P21" s="18"/>
      <c r="Q21" s="18"/>
      <c r="R21" s="18"/>
      <c r="S21" s="18">
        <v>211816.77999999997</v>
      </c>
      <c r="T21" s="18"/>
      <c r="U21" s="18"/>
      <c r="V21" s="18"/>
      <c r="W21" s="18"/>
      <c r="X21" s="18"/>
      <c r="Y21" s="18"/>
      <c r="Z21" s="18"/>
      <c r="AA21" s="18"/>
      <c r="AB21" s="43">
        <f t="shared" si="16"/>
        <v>4.0000000000000036E-2</v>
      </c>
      <c r="AC21" s="14">
        <f t="shared" si="0"/>
        <v>0</v>
      </c>
      <c r="AD21" s="14">
        <f t="shared" si="1"/>
        <v>0</v>
      </c>
      <c r="AE21" s="14">
        <f t="shared" si="2"/>
        <v>0</v>
      </c>
      <c r="AF21" s="14">
        <f t="shared" si="3"/>
        <v>0</v>
      </c>
      <c r="AG21" s="14">
        <f t="shared" si="4"/>
        <v>0</v>
      </c>
      <c r="AH21" s="14">
        <f t="shared" si="5"/>
        <v>0</v>
      </c>
      <c r="AI21" s="14">
        <f t="shared" si="6"/>
        <v>0.04</v>
      </c>
      <c r="AJ21" s="14">
        <f t="shared" si="7"/>
        <v>0</v>
      </c>
      <c r="AK21" s="14">
        <f t="shared" si="8"/>
        <v>0</v>
      </c>
      <c r="AL21" s="14">
        <f t="shared" si="9"/>
        <v>0</v>
      </c>
      <c r="AM21" s="14">
        <f t="shared" si="10"/>
        <v>0</v>
      </c>
      <c r="AN21" s="14">
        <f t="shared" si="11"/>
        <v>0</v>
      </c>
      <c r="AO21" s="14">
        <f t="shared" si="12"/>
        <v>0</v>
      </c>
      <c r="AP21" s="14">
        <f t="shared" si="13"/>
        <v>0</v>
      </c>
      <c r="AQ21" s="14">
        <f t="shared" si="14"/>
        <v>0</v>
      </c>
      <c r="AR21" s="26">
        <f t="shared" si="17"/>
        <v>0</v>
      </c>
      <c r="AS21" s="184">
        <f t="shared" si="18"/>
        <v>211816.78719999999</v>
      </c>
      <c r="AT21" s="26">
        <f t="shared" si="19"/>
        <v>0</v>
      </c>
      <c r="AU21" s="30">
        <f t="shared" si="25"/>
        <v>317725.18079999997</v>
      </c>
      <c r="AV21" s="30">
        <f t="shared" si="26"/>
        <v>317725.18079999997</v>
      </c>
      <c r="AW21" s="30"/>
      <c r="AX21" s="36">
        <f t="shared" si="15"/>
        <v>317725.18079999997</v>
      </c>
      <c r="AY21" s="36">
        <f t="shared" si="15"/>
        <v>105908.39359999998</v>
      </c>
      <c r="AZ21" s="36">
        <f t="shared" si="15"/>
        <v>0</v>
      </c>
      <c r="BF21" s="42">
        <f t="shared" si="21"/>
        <v>211816.78719999999</v>
      </c>
      <c r="BG21" s="42">
        <f t="shared" si="22"/>
        <v>211816.77999999997</v>
      </c>
      <c r="BH21" s="42">
        <f t="shared" si="23"/>
        <v>7.2000000218395144E-3</v>
      </c>
      <c r="BI21" s="42">
        <f t="shared" si="24"/>
        <v>635450.36159999995</v>
      </c>
    </row>
    <row r="22" spans="1:61" ht="14.45" hidden="1" outlineLevel="1" x14ac:dyDescent="0.3">
      <c r="A22" s="5" t="s">
        <v>7</v>
      </c>
      <c r="B22" s="5" t="s">
        <v>8</v>
      </c>
      <c r="C22" s="5"/>
      <c r="D22" s="2" t="s">
        <v>43</v>
      </c>
      <c r="E22" s="2" t="s">
        <v>39</v>
      </c>
      <c r="F22" s="2" t="s">
        <v>11</v>
      </c>
      <c r="G22" s="2" t="s">
        <v>12</v>
      </c>
      <c r="H22" s="2" t="s">
        <v>13</v>
      </c>
      <c r="I22" s="18">
        <v>1809.1</v>
      </c>
      <c r="J22" s="18">
        <v>293508.14000000007</v>
      </c>
      <c r="K22" s="18">
        <v>282219.34999999998</v>
      </c>
      <c r="L22" s="18">
        <v>11288.79</v>
      </c>
      <c r="M22" s="18"/>
      <c r="N22" s="18"/>
      <c r="O22" s="18"/>
      <c r="P22" s="18"/>
      <c r="Q22" s="18"/>
      <c r="R22" s="18"/>
      <c r="S22" s="18">
        <v>11288.79</v>
      </c>
      <c r="T22" s="18"/>
      <c r="U22" s="18"/>
      <c r="V22" s="18"/>
      <c r="W22" s="18"/>
      <c r="X22" s="18"/>
      <c r="Y22" s="18"/>
      <c r="Z22" s="18"/>
      <c r="AA22" s="18"/>
      <c r="AB22" s="43">
        <f t="shared" si="16"/>
        <v>4.0000000000000036E-2</v>
      </c>
      <c r="AC22" s="14">
        <f t="shared" si="0"/>
        <v>0</v>
      </c>
      <c r="AD22" s="14">
        <f t="shared" si="1"/>
        <v>0</v>
      </c>
      <c r="AE22" s="14">
        <f t="shared" si="2"/>
        <v>0</v>
      </c>
      <c r="AF22" s="14">
        <f t="shared" si="3"/>
        <v>0</v>
      </c>
      <c r="AG22" s="14">
        <f t="shared" si="4"/>
        <v>0</v>
      </c>
      <c r="AH22" s="14">
        <f t="shared" si="5"/>
        <v>0</v>
      </c>
      <c r="AI22" s="14">
        <f t="shared" si="6"/>
        <v>0.04</v>
      </c>
      <c r="AJ22" s="14">
        <f t="shared" si="7"/>
        <v>0</v>
      </c>
      <c r="AK22" s="14">
        <f t="shared" si="8"/>
        <v>0</v>
      </c>
      <c r="AL22" s="14">
        <f t="shared" si="9"/>
        <v>0</v>
      </c>
      <c r="AM22" s="14">
        <f t="shared" si="10"/>
        <v>0</v>
      </c>
      <c r="AN22" s="14">
        <f t="shared" si="11"/>
        <v>0</v>
      </c>
      <c r="AO22" s="14">
        <f t="shared" si="12"/>
        <v>0</v>
      </c>
      <c r="AP22" s="14">
        <f t="shared" si="13"/>
        <v>0</v>
      </c>
      <c r="AQ22" s="14">
        <f t="shared" si="14"/>
        <v>0</v>
      </c>
      <c r="AR22" s="26">
        <f t="shared" si="17"/>
        <v>0</v>
      </c>
      <c r="AS22" s="184">
        <f t="shared" si="18"/>
        <v>11288.773999999999</v>
      </c>
      <c r="AT22" s="26">
        <f t="shared" si="19"/>
        <v>0</v>
      </c>
      <c r="AU22" s="30">
        <f t="shared" si="25"/>
        <v>16933.160999999996</v>
      </c>
      <c r="AV22" s="30">
        <f t="shared" si="26"/>
        <v>16933.160999999996</v>
      </c>
      <c r="AW22" s="30"/>
      <c r="AX22" s="36">
        <f t="shared" si="15"/>
        <v>16933.160999999996</v>
      </c>
      <c r="AY22" s="36">
        <f t="shared" si="15"/>
        <v>5644.386999999997</v>
      </c>
      <c r="AZ22" s="36">
        <f t="shared" si="15"/>
        <v>0</v>
      </c>
      <c r="BF22" s="42">
        <f t="shared" si="21"/>
        <v>11288.773999999999</v>
      </c>
      <c r="BG22" s="42">
        <f t="shared" si="22"/>
        <v>11288.79</v>
      </c>
      <c r="BH22" s="42">
        <f t="shared" si="23"/>
        <v>-1.600000000144064E-2</v>
      </c>
      <c r="BI22" s="42">
        <f t="shared" si="24"/>
        <v>33866.321999999993</v>
      </c>
    </row>
    <row r="23" spans="1:61" ht="14.45" hidden="1" outlineLevel="1" x14ac:dyDescent="0.3">
      <c r="A23" s="5" t="s">
        <v>7</v>
      </c>
      <c r="B23" s="5" t="s">
        <v>8</v>
      </c>
      <c r="C23" s="5"/>
      <c r="D23" s="2" t="s">
        <v>44</v>
      </c>
      <c r="E23" s="2" t="s">
        <v>39</v>
      </c>
      <c r="F23" s="2" t="s">
        <v>11</v>
      </c>
      <c r="G23" s="2" t="s">
        <v>12</v>
      </c>
      <c r="H23" s="2" t="s">
        <v>13</v>
      </c>
      <c r="I23" s="18">
        <v>947.65000000000009</v>
      </c>
      <c r="J23" s="18">
        <v>2759556.81</v>
      </c>
      <c r="K23" s="18">
        <v>2653420.0099999998</v>
      </c>
      <c r="L23" s="18">
        <v>106136.79999999999</v>
      </c>
      <c r="M23" s="18"/>
      <c r="N23" s="18"/>
      <c r="O23" s="18"/>
      <c r="P23" s="18"/>
      <c r="Q23" s="18"/>
      <c r="R23" s="18"/>
      <c r="S23" s="18">
        <v>106136.79999999999</v>
      </c>
      <c r="T23" s="18"/>
      <c r="U23" s="18"/>
      <c r="V23" s="18"/>
      <c r="W23" s="18"/>
      <c r="X23" s="18"/>
      <c r="Y23" s="18"/>
      <c r="Z23" s="18"/>
      <c r="AA23" s="18"/>
      <c r="AB23" s="43">
        <f t="shared" si="16"/>
        <v>4.0000000000000036E-2</v>
      </c>
      <c r="AC23" s="14">
        <f t="shared" si="0"/>
        <v>0</v>
      </c>
      <c r="AD23" s="14">
        <f t="shared" si="1"/>
        <v>0</v>
      </c>
      <c r="AE23" s="14">
        <f t="shared" si="2"/>
        <v>0</v>
      </c>
      <c r="AF23" s="14">
        <f t="shared" si="3"/>
        <v>0</v>
      </c>
      <c r="AG23" s="14">
        <f t="shared" si="4"/>
        <v>0</v>
      </c>
      <c r="AH23" s="14">
        <f t="shared" si="5"/>
        <v>0</v>
      </c>
      <c r="AI23" s="14">
        <f t="shared" si="6"/>
        <v>0.04</v>
      </c>
      <c r="AJ23" s="14">
        <f t="shared" si="7"/>
        <v>0</v>
      </c>
      <c r="AK23" s="14">
        <f t="shared" si="8"/>
        <v>0</v>
      </c>
      <c r="AL23" s="14">
        <f t="shared" si="9"/>
        <v>0</v>
      </c>
      <c r="AM23" s="14">
        <f t="shared" si="10"/>
        <v>0</v>
      </c>
      <c r="AN23" s="14">
        <f t="shared" si="11"/>
        <v>0</v>
      </c>
      <c r="AO23" s="14">
        <f t="shared" si="12"/>
        <v>0</v>
      </c>
      <c r="AP23" s="14">
        <f t="shared" si="13"/>
        <v>0</v>
      </c>
      <c r="AQ23" s="14">
        <f t="shared" si="14"/>
        <v>0</v>
      </c>
      <c r="AR23" s="26">
        <f t="shared" si="17"/>
        <v>0</v>
      </c>
      <c r="AS23" s="184">
        <f t="shared" si="18"/>
        <v>106136.80039999999</v>
      </c>
      <c r="AT23" s="26">
        <f t="shared" si="19"/>
        <v>0</v>
      </c>
      <c r="AU23" s="30">
        <f t="shared" si="25"/>
        <v>159205.20059999998</v>
      </c>
      <c r="AV23" s="30">
        <f t="shared" si="26"/>
        <v>159205.20059999998</v>
      </c>
      <c r="AW23" s="30"/>
      <c r="AX23" s="36">
        <f t="shared" si="15"/>
        <v>159205.20059999998</v>
      </c>
      <c r="AY23" s="36">
        <f t="shared" si="15"/>
        <v>53068.400199999989</v>
      </c>
      <c r="AZ23" s="36">
        <f t="shared" si="15"/>
        <v>0</v>
      </c>
      <c r="BF23" s="42">
        <f t="shared" si="21"/>
        <v>106136.80039999999</v>
      </c>
      <c r="BG23" s="42">
        <f t="shared" si="22"/>
        <v>106136.79999999999</v>
      </c>
      <c r="BH23" s="42">
        <f t="shared" si="23"/>
        <v>4.0000000444706529E-4</v>
      </c>
      <c r="BI23" s="42">
        <f t="shared" si="24"/>
        <v>318410.40119999996</v>
      </c>
    </row>
    <row r="24" spans="1:61" ht="14.45" hidden="1" outlineLevel="1" x14ac:dyDescent="0.3">
      <c r="A24" s="5" t="s">
        <v>7</v>
      </c>
      <c r="B24" s="5" t="s">
        <v>8</v>
      </c>
      <c r="C24" s="5"/>
      <c r="D24" s="2" t="s">
        <v>45</v>
      </c>
      <c r="E24" s="2" t="s">
        <v>39</v>
      </c>
      <c r="F24" s="2" t="s">
        <v>11</v>
      </c>
      <c r="G24" s="2" t="s">
        <v>12</v>
      </c>
      <c r="H24" s="2" t="s">
        <v>13</v>
      </c>
      <c r="I24" s="18">
        <v>476</v>
      </c>
      <c r="J24" s="18">
        <v>2388567.7599999998</v>
      </c>
      <c r="K24" s="18">
        <v>2296699.77</v>
      </c>
      <c r="L24" s="18">
        <v>91867.989999999991</v>
      </c>
      <c r="M24" s="18"/>
      <c r="N24" s="18"/>
      <c r="O24" s="18"/>
      <c r="P24" s="18"/>
      <c r="Q24" s="18"/>
      <c r="R24" s="18"/>
      <c r="S24" s="18">
        <v>91867.989999999991</v>
      </c>
      <c r="T24" s="18"/>
      <c r="U24" s="18"/>
      <c r="V24" s="18"/>
      <c r="W24" s="18"/>
      <c r="X24" s="18"/>
      <c r="Y24" s="18"/>
      <c r="Z24" s="18"/>
      <c r="AA24" s="18"/>
      <c r="AB24" s="43">
        <f t="shared" si="16"/>
        <v>4.0000000000000036E-2</v>
      </c>
      <c r="AC24" s="14">
        <f t="shared" si="0"/>
        <v>0</v>
      </c>
      <c r="AD24" s="14">
        <f t="shared" si="1"/>
        <v>0</v>
      </c>
      <c r="AE24" s="14">
        <f t="shared" si="2"/>
        <v>0</v>
      </c>
      <c r="AF24" s="14">
        <f t="shared" si="3"/>
        <v>0</v>
      </c>
      <c r="AG24" s="14">
        <f t="shared" si="4"/>
        <v>0</v>
      </c>
      <c r="AH24" s="14">
        <f t="shared" si="5"/>
        <v>0</v>
      </c>
      <c r="AI24" s="14">
        <f t="shared" si="6"/>
        <v>0.04</v>
      </c>
      <c r="AJ24" s="14">
        <f t="shared" si="7"/>
        <v>0</v>
      </c>
      <c r="AK24" s="14">
        <f t="shared" si="8"/>
        <v>0</v>
      </c>
      <c r="AL24" s="14">
        <f t="shared" si="9"/>
        <v>0</v>
      </c>
      <c r="AM24" s="14">
        <f t="shared" si="10"/>
        <v>0</v>
      </c>
      <c r="AN24" s="14">
        <f t="shared" si="11"/>
        <v>0</v>
      </c>
      <c r="AO24" s="14">
        <f t="shared" si="12"/>
        <v>0</v>
      </c>
      <c r="AP24" s="14">
        <f t="shared" si="13"/>
        <v>0</v>
      </c>
      <c r="AQ24" s="14">
        <f t="shared" si="14"/>
        <v>0</v>
      </c>
      <c r="AR24" s="26">
        <f t="shared" si="17"/>
        <v>0</v>
      </c>
      <c r="AS24" s="184">
        <f t="shared" si="18"/>
        <v>91867.9908</v>
      </c>
      <c r="AT24" s="26">
        <f t="shared" si="19"/>
        <v>0</v>
      </c>
      <c r="AU24" s="30">
        <f t="shared" si="25"/>
        <v>137801.98619999998</v>
      </c>
      <c r="AV24" s="30">
        <f t="shared" si="26"/>
        <v>137801.98619999998</v>
      </c>
      <c r="AW24" s="30"/>
      <c r="AX24" s="36">
        <f t="shared" si="15"/>
        <v>137801.98619999998</v>
      </c>
      <c r="AY24" s="36">
        <f t="shared" si="15"/>
        <v>45933.995399999985</v>
      </c>
      <c r="AZ24" s="36">
        <f t="shared" si="15"/>
        <v>0</v>
      </c>
      <c r="BF24" s="42">
        <f t="shared" si="21"/>
        <v>91867.9908</v>
      </c>
      <c r="BG24" s="42">
        <f t="shared" si="22"/>
        <v>91867.989999999991</v>
      </c>
      <c r="BH24" s="42">
        <f t="shared" si="23"/>
        <v>8.0000000889413059E-4</v>
      </c>
      <c r="BI24" s="42">
        <f t="shared" si="24"/>
        <v>275603.97239999997</v>
      </c>
    </row>
    <row r="25" spans="1:61" ht="14.45" hidden="1" outlineLevel="1" x14ac:dyDescent="0.3">
      <c r="A25" s="5" t="s">
        <v>7</v>
      </c>
      <c r="B25" s="5" t="s">
        <v>8</v>
      </c>
      <c r="C25" s="5"/>
      <c r="D25" s="2" t="s">
        <v>46</v>
      </c>
      <c r="E25" s="2" t="s">
        <v>39</v>
      </c>
      <c r="F25" s="2" t="s">
        <v>11</v>
      </c>
      <c r="G25" s="2" t="s">
        <v>12</v>
      </c>
      <c r="H25" s="2" t="s">
        <v>13</v>
      </c>
      <c r="I25" s="18">
        <v>1137.4000000000001</v>
      </c>
      <c r="J25" s="18">
        <v>4080991.2</v>
      </c>
      <c r="K25" s="18">
        <v>3924030</v>
      </c>
      <c r="L25" s="18">
        <v>156961.20000000001</v>
      </c>
      <c r="M25" s="18"/>
      <c r="N25" s="18"/>
      <c r="O25" s="18"/>
      <c r="P25" s="18"/>
      <c r="Q25" s="18"/>
      <c r="R25" s="18"/>
      <c r="S25" s="18">
        <v>156961.20000000001</v>
      </c>
      <c r="T25" s="18"/>
      <c r="U25" s="18"/>
      <c r="V25" s="18"/>
      <c r="W25" s="18"/>
      <c r="X25" s="18"/>
      <c r="Y25" s="18"/>
      <c r="Z25" s="18"/>
      <c r="AA25" s="18"/>
      <c r="AB25" s="43">
        <f t="shared" si="16"/>
        <v>4.0000000000000036E-2</v>
      </c>
      <c r="AC25" s="14">
        <f t="shared" si="0"/>
        <v>0</v>
      </c>
      <c r="AD25" s="14">
        <f t="shared" si="1"/>
        <v>0</v>
      </c>
      <c r="AE25" s="14">
        <f t="shared" si="2"/>
        <v>0</v>
      </c>
      <c r="AF25" s="14">
        <f t="shared" si="3"/>
        <v>0</v>
      </c>
      <c r="AG25" s="14">
        <f t="shared" si="4"/>
        <v>0</v>
      </c>
      <c r="AH25" s="14">
        <f t="shared" si="5"/>
        <v>0</v>
      </c>
      <c r="AI25" s="14">
        <f t="shared" si="6"/>
        <v>0.04</v>
      </c>
      <c r="AJ25" s="14">
        <f t="shared" si="7"/>
        <v>0</v>
      </c>
      <c r="AK25" s="14">
        <f t="shared" si="8"/>
        <v>0</v>
      </c>
      <c r="AL25" s="14">
        <f t="shared" si="9"/>
        <v>0</v>
      </c>
      <c r="AM25" s="14">
        <f t="shared" si="10"/>
        <v>0</v>
      </c>
      <c r="AN25" s="14">
        <f t="shared" si="11"/>
        <v>0</v>
      </c>
      <c r="AO25" s="14">
        <f t="shared" si="12"/>
        <v>0</v>
      </c>
      <c r="AP25" s="14">
        <f t="shared" si="13"/>
        <v>0</v>
      </c>
      <c r="AQ25" s="14">
        <f t="shared" si="14"/>
        <v>0</v>
      </c>
      <c r="AR25" s="26">
        <f t="shared" si="17"/>
        <v>0</v>
      </c>
      <c r="AS25" s="184">
        <f t="shared" si="18"/>
        <v>156961.20000000001</v>
      </c>
      <c r="AT25" s="26">
        <f t="shared" si="19"/>
        <v>0</v>
      </c>
      <c r="AU25" s="30">
        <f t="shared" si="25"/>
        <v>235441.8</v>
      </c>
      <c r="AV25" s="30">
        <f t="shared" si="26"/>
        <v>235441.8</v>
      </c>
      <c r="AW25" s="30"/>
      <c r="AX25" s="36">
        <f t="shared" si="15"/>
        <v>235441.8</v>
      </c>
      <c r="AY25" s="36">
        <f t="shared" si="15"/>
        <v>78480.599999999977</v>
      </c>
      <c r="AZ25" s="36">
        <f t="shared" si="15"/>
        <v>0</v>
      </c>
      <c r="BF25" s="42">
        <f t="shared" si="21"/>
        <v>156961.20000000001</v>
      </c>
      <c r="BG25" s="42">
        <f t="shared" si="22"/>
        <v>156961.20000000001</v>
      </c>
      <c r="BH25" s="42">
        <f t="shared" si="23"/>
        <v>0</v>
      </c>
      <c r="BI25" s="42">
        <f t="shared" si="24"/>
        <v>470883.6</v>
      </c>
    </row>
    <row r="26" spans="1:61" ht="14.45" hidden="1" outlineLevel="1" x14ac:dyDescent="0.3">
      <c r="A26" s="5" t="s">
        <v>7</v>
      </c>
      <c r="B26" s="5" t="s">
        <v>8</v>
      </c>
      <c r="C26" s="5"/>
      <c r="D26" s="2" t="s">
        <v>47</v>
      </c>
      <c r="E26" s="2" t="s">
        <v>39</v>
      </c>
      <c r="F26" s="2" t="s">
        <v>11</v>
      </c>
      <c r="G26" s="2" t="s">
        <v>12</v>
      </c>
      <c r="H26" s="2" t="s">
        <v>13</v>
      </c>
      <c r="I26" s="18">
        <v>289</v>
      </c>
      <c r="J26" s="18">
        <v>293046</v>
      </c>
      <c r="K26" s="18">
        <v>281775</v>
      </c>
      <c r="L26" s="18">
        <v>11271</v>
      </c>
      <c r="M26" s="18"/>
      <c r="N26" s="18"/>
      <c r="O26" s="18"/>
      <c r="P26" s="18"/>
      <c r="Q26" s="18"/>
      <c r="R26" s="18"/>
      <c r="S26" s="18">
        <v>11271</v>
      </c>
      <c r="T26" s="18"/>
      <c r="U26" s="18"/>
      <c r="V26" s="18"/>
      <c r="W26" s="18"/>
      <c r="X26" s="18"/>
      <c r="Y26" s="18"/>
      <c r="Z26" s="18"/>
      <c r="AA26" s="18"/>
      <c r="AB26" s="43">
        <f t="shared" si="16"/>
        <v>4.0000000000000036E-2</v>
      </c>
      <c r="AC26" s="14">
        <f t="shared" si="0"/>
        <v>0</v>
      </c>
      <c r="AD26" s="14">
        <f t="shared" si="1"/>
        <v>0</v>
      </c>
      <c r="AE26" s="14">
        <f t="shared" si="2"/>
        <v>0</v>
      </c>
      <c r="AF26" s="14">
        <f t="shared" si="3"/>
        <v>0</v>
      </c>
      <c r="AG26" s="14">
        <f t="shared" si="4"/>
        <v>0</v>
      </c>
      <c r="AH26" s="14">
        <f t="shared" si="5"/>
        <v>0</v>
      </c>
      <c r="AI26" s="14">
        <f t="shared" si="6"/>
        <v>0.04</v>
      </c>
      <c r="AJ26" s="14">
        <f t="shared" si="7"/>
        <v>0</v>
      </c>
      <c r="AK26" s="14">
        <f t="shared" si="8"/>
        <v>0</v>
      </c>
      <c r="AL26" s="14">
        <f t="shared" si="9"/>
        <v>0</v>
      </c>
      <c r="AM26" s="14">
        <f t="shared" si="10"/>
        <v>0</v>
      </c>
      <c r="AN26" s="14">
        <f t="shared" si="11"/>
        <v>0</v>
      </c>
      <c r="AO26" s="14">
        <f t="shared" si="12"/>
        <v>0</v>
      </c>
      <c r="AP26" s="14">
        <f t="shared" si="13"/>
        <v>0</v>
      </c>
      <c r="AQ26" s="14">
        <f t="shared" si="14"/>
        <v>0</v>
      </c>
      <c r="AR26" s="26">
        <f t="shared" si="17"/>
        <v>0</v>
      </c>
      <c r="AS26" s="184">
        <f t="shared" si="18"/>
        <v>11271</v>
      </c>
      <c r="AT26" s="26">
        <f t="shared" si="19"/>
        <v>0</v>
      </c>
      <c r="AU26" s="30">
        <f t="shared" si="25"/>
        <v>16906.5</v>
      </c>
      <c r="AV26" s="30">
        <f t="shared" si="26"/>
        <v>16906.5</v>
      </c>
      <c r="AW26" s="30"/>
      <c r="AX26" s="36">
        <f t="shared" si="15"/>
        <v>16906.5</v>
      </c>
      <c r="AY26" s="36">
        <f t="shared" si="15"/>
        <v>5635.5</v>
      </c>
      <c r="AZ26" s="36">
        <f t="shared" si="15"/>
        <v>0</v>
      </c>
      <c r="BF26" s="42">
        <f t="shared" si="21"/>
        <v>11271</v>
      </c>
      <c r="BG26" s="42">
        <f t="shared" si="22"/>
        <v>11271</v>
      </c>
      <c r="BH26" s="42">
        <f t="shared" si="23"/>
        <v>0</v>
      </c>
      <c r="BI26" s="42">
        <f t="shared" si="24"/>
        <v>33813</v>
      </c>
    </row>
    <row r="27" spans="1:61" ht="14.45" hidden="1" outlineLevel="1" x14ac:dyDescent="0.3">
      <c r="A27" s="5" t="s">
        <v>7</v>
      </c>
      <c r="B27" s="5" t="s">
        <v>8</v>
      </c>
      <c r="C27" s="12" t="s">
        <v>1362</v>
      </c>
      <c r="D27" s="2" t="s">
        <v>48</v>
      </c>
      <c r="E27" s="2" t="s">
        <v>39</v>
      </c>
      <c r="F27" s="2" t="s">
        <v>11</v>
      </c>
      <c r="G27" s="2" t="s">
        <v>12</v>
      </c>
      <c r="H27" s="2" t="s">
        <v>13</v>
      </c>
      <c r="I27" s="18">
        <v>1717.5</v>
      </c>
      <c r="J27" s="18">
        <v>2589990.0000000005</v>
      </c>
      <c r="K27" s="18">
        <v>2490375</v>
      </c>
      <c r="L27" s="18">
        <v>99615</v>
      </c>
      <c r="M27" s="18"/>
      <c r="N27" s="18"/>
      <c r="O27" s="18"/>
      <c r="P27" s="18"/>
      <c r="Q27" s="18"/>
      <c r="R27" s="18"/>
      <c r="S27" s="18">
        <v>99615</v>
      </c>
      <c r="T27" s="18"/>
      <c r="U27" s="18"/>
      <c r="V27" s="18"/>
      <c r="W27" s="18"/>
      <c r="X27" s="18"/>
      <c r="Y27" s="18"/>
      <c r="Z27" s="18"/>
      <c r="AA27" s="18"/>
      <c r="AB27" s="43">
        <f t="shared" si="16"/>
        <v>4.0000000000000036E-2</v>
      </c>
      <c r="AC27" s="14">
        <f t="shared" si="0"/>
        <v>0</v>
      </c>
      <c r="AD27" s="14">
        <f t="shared" si="1"/>
        <v>0</v>
      </c>
      <c r="AE27" s="14">
        <f t="shared" si="2"/>
        <v>0</v>
      </c>
      <c r="AF27" s="14">
        <f t="shared" si="3"/>
        <v>0</v>
      </c>
      <c r="AG27" s="14">
        <f t="shared" si="4"/>
        <v>0</v>
      </c>
      <c r="AH27" s="14">
        <f t="shared" si="5"/>
        <v>0</v>
      </c>
      <c r="AI27" s="14">
        <f t="shared" si="6"/>
        <v>0.04</v>
      </c>
      <c r="AJ27" s="14">
        <f t="shared" si="7"/>
        <v>0</v>
      </c>
      <c r="AK27" s="14">
        <f t="shared" si="8"/>
        <v>0</v>
      </c>
      <c r="AL27" s="14">
        <f t="shared" si="9"/>
        <v>0</v>
      </c>
      <c r="AM27" s="14">
        <f t="shared" si="10"/>
        <v>0</v>
      </c>
      <c r="AN27" s="14">
        <f t="shared" si="11"/>
        <v>0</v>
      </c>
      <c r="AO27" s="14">
        <f t="shared" si="12"/>
        <v>0</v>
      </c>
      <c r="AP27" s="14">
        <f t="shared" si="13"/>
        <v>0</v>
      </c>
      <c r="AQ27" s="14">
        <f t="shared" si="14"/>
        <v>0</v>
      </c>
      <c r="AR27" s="26">
        <f t="shared" si="17"/>
        <v>0</v>
      </c>
      <c r="AS27" s="184">
        <f t="shared" si="18"/>
        <v>99615</v>
      </c>
      <c r="AT27" s="26">
        <f t="shared" si="19"/>
        <v>0</v>
      </c>
      <c r="AU27" s="30">
        <f t="shared" si="25"/>
        <v>149422.5</v>
      </c>
      <c r="AV27" s="30">
        <f t="shared" si="26"/>
        <v>149422.5</v>
      </c>
      <c r="AW27" s="30"/>
      <c r="AX27" s="36">
        <f t="shared" si="15"/>
        <v>149422.5</v>
      </c>
      <c r="AY27" s="36">
        <f t="shared" si="15"/>
        <v>49807.5</v>
      </c>
      <c r="AZ27" s="36">
        <f t="shared" si="15"/>
        <v>0</v>
      </c>
      <c r="BF27" s="42">
        <f t="shared" si="21"/>
        <v>99615</v>
      </c>
      <c r="BG27" s="42">
        <f t="shared" si="22"/>
        <v>99615</v>
      </c>
      <c r="BH27" s="42">
        <f t="shared" si="23"/>
        <v>0</v>
      </c>
      <c r="BI27" s="42">
        <f t="shared" si="24"/>
        <v>298845</v>
      </c>
    </row>
    <row r="28" spans="1:61" ht="14.45" hidden="1" outlineLevel="1" x14ac:dyDescent="0.3">
      <c r="A28" s="5" t="s">
        <v>7</v>
      </c>
      <c r="B28" s="5" t="s">
        <v>8</v>
      </c>
      <c r="C28" s="5"/>
      <c r="D28" s="2" t="s">
        <v>49</v>
      </c>
      <c r="E28" s="2" t="s">
        <v>39</v>
      </c>
      <c r="F28" s="2" t="s">
        <v>11</v>
      </c>
      <c r="G28" s="2" t="s">
        <v>12</v>
      </c>
      <c r="H28" s="2" t="s">
        <v>13</v>
      </c>
      <c r="I28" s="18">
        <v>246.9</v>
      </c>
      <c r="J28" s="18">
        <v>1617688.8</v>
      </c>
      <c r="K28" s="18">
        <v>1555470</v>
      </c>
      <c r="L28" s="18">
        <v>62218.8</v>
      </c>
      <c r="M28" s="18"/>
      <c r="N28" s="18"/>
      <c r="O28" s="18"/>
      <c r="P28" s="18"/>
      <c r="Q28" s="18"/>
      <c r="R28" s="18"/>
      <c r="S28" s="18">
        <v>62218.8</v>
      </c>
      <c r="T28" s="18"/>
      <c r="U28" s="18"/>
      <c r="V28" s="18"/>
      <c r="W28" s="18"/>
      <c r="X28" s="18"/>
      <c r="Y28" s="18"/>
      <c r="Z28" s="18"/>
      <c r="AA28" s="18"/>
      <c r="AB28" s="43">
        <f t="shared" si="16"/>
        <v>4.0000000000000036E-2</v>
      </c>
      <c r="AC28" s="14">
        <f t="shared" si="0"/>
        <v>0</v>
      </c>
      <c r="AD28" s="14">
        <f t="shared" si="1"/>
        <v>0</v>
      </c>
      <c r="AE28" s="14">
        <f t="shared" si="2"/>
        <v>0</v>
      </c>
      <c r="AF28" s="14">
        <f t="shared" si="3"/>
        <v>0</v>
      </c>
      <c r="AG28" s="14">
        <f t="shared" si="4"/>
        <v>0</v>
      </c>
      <c r="AH28" s="14">
        <f t="shared" si="5"/>
        <v>0</v>
      </c>
      <c r="AI28" s="14">
        <f t="shared" si="6"/>
        <v>0.04</v>
      </c>
      <c r="AJ28" s="14">
        <f t="shared" si="7"/>
        <v>0</v>
      </c>
      <c r="AK28" s="14">
        <f t="shared" si="8"/>
        <v>0</v>
      </c>
      <c r="AL28" s="14">
        <f t="shared" si="9"/>
        <v>0</v>
      </c>
      <c r="AM28" s="14">
        <f t="shared" si="10"/>
        <v>0</v>
      </c>
      <c r="AN28" s="14">
        <f t="shared" si="11"/>
        <v>0</v>
      </c>
      <c r="AO28" s="14">
        <f t="shared" si="12"/>
        <v>0</v>
      </c>
      <c r="AP28" s="14">
        <f t="shared" si="13"/>
        <v>0</v>
      </c>
      <c r="AQ28" s="14">
        <f t="shared" si="14"/>
        <v>0</v>
      </c>
      <c r="AR28" s="26">
        <f t="shared" si="17"/>
        <v>0</v>
      </c>
      <c r="AS28" s="184">
        <f t="shared" si="18"/>
        <v>62218.8</v>
      </c>
      <c r="AT28" s="26">
        <f t="shared" si="19"/>
        <v>0</v>
      </c>
      <c r="AU28" s="30">
        <f t="shared" si="25"/>
        <v>93328.2</v>
      </c>
      <c r="AV28" s="30">
        <f t="shared" si="26"/>
        <v>93328.2</v>
      </c>
      <c r="AW28" s="30"/>
      <c r="AX28" s="36">
        <f t="shared" si="15"/>
        <v>93328.2</v>
      </c>
      <c r="AY28" s="36">
        <f t="shared" si="15"/>
        <v>31109.399999999994</v>
      </c>
      <c r="AZ28" s="36">
        <f t="shared" si="15"/>
        <v>0</v>
      </c>
      <c r="BF28" s="42">
        <f t="shared" si="21"/>
        <v>62218.8</v>
      </c>
      <c r="BG28" s="42">
        <f t="shared" si="22"/>
        <v>62218.8</v>
      </c>
      <c r="BH28" s="42">
        <f t="shared" si="23"/>
        <v>0</v>
      </c>
      <c r="BI28" s="42">
        <f t="shared" si="24"/>
        <v>186656.4</v>
      </c>
    </row>
    <row r="29" spans="1:61" ht="14.45" hidden="1" outlineLevel="1" x14ac:dyDescent="0.3">
      <c r="A29" s="5" t="s">
        <v>7</v>
      </c>
      <c r="B29" s="5" t="s">
        <v>8</v>
      </c>
      <c r="C29" s="5"/>
      <c r="D29" s="2" t="s">
        <v>50</v>
      </c>
      <c r="E29" s="2" t="s">
        <v>39</v>
      </c>
      <c r="F29" s="2" t="s">
        <v>11</v>
      </c>
      <c r="G29" s="2" t="s">
        <v>12</v>
      </c>
      <c r="H29" s="2" t="s">
        <v>13</v>
      </c>
      <c r="I29" s="18">
        <v>134.9</v>
      </c>
      <c r="J29" s="18">
        <v>1220575.2</v>
      </c>
      <c r="K29" s="18">
        <v>1173630</v>
      </c>
      <c r="L29" s="18">
        <v>46945.2</v>
      </c>
      <c r="M29" s="18"/>
      <c r="N29" s="18"/>
      <c r="O29" s="18"/>
      <c r="P29" s="18"/>
      <c r="Q29" s="18"/>
      <c r="R29" s="18"/>
      <c r="S29" s="18">
        <v>46945.2</v>
      </c>
      <c r="T29" s="18"/>
      <c r="U29" s="18"/>
      <c r="V29" s="18"/>
      <c r="W29" s="18"/>
      <c r="X29" s="18"/>
      <c r="Y29" s="18"/>
      <c r="Z29" s="18"/>
      <c r="AA29" s="18"/>
      <c r="AB29" s="43">
        <f t="shared" si="16"/>
        <v>4.0000000000000036E-2</v>
      </c>
      <c r="AC29" s="14">
        <f t="shared" si="0"/>
        <v>0</v>
      </c>
      <c r="AD29" s="14">
        <f t="shared" si="1"/>
        <v>0</v>
      </c>
      <c r="AE29" s="14">
        <f t="shared" si="2"/>
        <v>0</v>
      </c>
      <c r="AF29" s="14">
        <f t="shared" si="3"/>
        <v>0</v>
      </c>
      <c r="AG29" s="14">
        <f t="shared" si="4"/>
        <v>0</v>
      </c>
      <c r="AH29" s="14">
        <f t="shared" si="5"/>
        <v>0</v>
      </c>
      <c r="AI29" s="14">
        <f t="shared" si="6"/>
        <v>0.04</v>
      </c>
      <c r="AJ29" s="14">
        <f t="shared" si="7"/>
        <v>0</v>
      </c>
      <c r="AK29" s="14">
        <f t="shared" si="8"/>
        <v>0</v>
      </c>
      <c r="AL29" s="14">
        <f t="shared" si="9"/>
        <v>0</v>
      </c>
      <c r="AM29" s="14">
        <f t="shared" si="10"/>
        <v>0</v>
      </c>
      <c r="AN29" s="14">
        <f t="shared" si="11"/>
        <v>0</v>
      </c>
      <c r="AO29" s="14">
        <f t="shared" si="12"/>
        <v>0</v>
      </c>
      <c r="AP29" s="14">
        <f t="shared" si="13"/>
        <v>0</v>
      </c>
      <c r="AQ29" s="14">
        <f t="shared" si="14"/>
        <v>0</v>
      </c>
      <c r="AR29" s="26">
        <f t="shared" si="17"/>
        <v>0</v>
      </c>
      <c r="AS29" s="184">
        <f t="shared" si="18"/>
        <v>46945.200000000004</v>
      </c>
      <c r="AT29" s="26">
        <f t="shared" si="19"/>
        <v>0</v>
      </c>
      <c r="AU29" s="30">
        <f t="shared" si="25"/>
        <v>70417.8</v>
      </c>
      <c r="AV29" s="30">
        <f t="shared" si="26"/>
        <v>70417.8</v>
      </c>
      <c r="AW29" s="30"/>
      <c r="AX29" s="36">
        <f t="shared" si="15"/>
        <v>70417.8</v>
      </c>
      <c r="AY29" s="36">
        <f t="shared" si="15"/>
        <v>23472.6</v>
      </c>
      <c r="AZ29" s="36">
        <f t="shared" si="15"/>
        <v>0</v>
      </c>
      <c r="BF29" s="42">
        <f t="shared" si="21"/>
        <v>46945.200000000004</v>
      </c>
      <c r="BG29" s="42">
        <f t="shared" si="22"/>
        <v>46945.2</v>
      </c>
      <c r="BH29" s="42">
        <f t="shared" si="23"/>
        <v>0</v>
      </c>
      <c r="BI29" s="42">
        <f t="shared" si="24"/>
        <v>140835.6</v>
      </c>
    </row>
    <row r="30" spans="1:61" ht="14.45" hidden="1" outlineLevel="1" x14ac:dyDescent="0.3">
      <c r="A30" s="5" t="s">
        <v>7</v>
      </c>
      <c r="B30" s="5" t="s">
        <v>8</v>
      </c>
      <c r="C30" s="5"/>
      <c r="D30" s="2" t="s">
        <v>51</v>
      </c>
      <c r="E30" s="2" t="s">
        <v>39</v>
      </c>
      <c r="F30" s="2" t="s">
        <v>11</v>
      </c>
      <c r="G30" s="2" t="s">
        <v>12</v>
      </c>
      <c r="H30" s="2" t="s">
        <v>13</v>
      </c>
      <c r="I30" s="18">
        <v>193.1</v>
      </c>
      <c r="J30" s="18">
        <v>170700.4</v>
      </c>
      <c r="K30" s="18">
        <v>164135</v>
      </c>
      <c r="L30" s="18">
        <v>6565.4</v>
      </c>
      <c r="M30" s="18"/>
      <c r="N30" s="18"/>
      <c r="O30" s="18"/>
      <c r="P30" s="18"/>
      <c r="Q30" s="18"/>
      <c r="R30" s="18"/>
      <c r="S30" s="18">
        <v>6565.4</v>
      </c>
      <c r="T30" s="18"/>
      <c r="U30" s="18"/>
      <c r="V30" s="18"/>
      <c r="W30" s="18"/>
      <c r="X30" s="18"/>
      <c r="Y30" s="18"/>
      <c r="Z30" s="18"/>
      <c r="AA30" s="18"/>
      <c r="AB30" s="43">
        <f t="shared" si="16"/>
        <v>4.0000000000000036E-2</v>
      </c>
      <c r="AC30" s="14">
        <f t="shared" si="0"/>
        <v>0</v>
      </c>
      <c r="AD30" s="14">
        <f t="shared" si="1"/>
        <v>0</v>
      </c>
      <c r="AE30" s="14">
        <f t="shared" si="2"/>
        <v>0</v>
      </c>
      <c r="AF30" s="14">
        <f t="shared" si="3"/>
        <v>0</v>
      </c>
      <c r="AG30" s="14">
        <f t="shared" si="4"/>
        <v>0</v>
      </c>
      <c r="AH30" s="14">
        <f t="shared" si="5"/>
        <v>0</v>
      </c>
      <c r="AI30" s="14">
        <f t="shared" si="6"/>
        <v>0.04</v>
      </c>
      <c r="AJ30" s="14">
        <f t="shared" si="7"/>
        <v>0</v>
      </c>
      <c r="AK30" s="14">
        <f t="shared" si="8"/>
        <v>0</v>
      </c>
      <c r="AL30" s="14">
        <f t="shared" si="9"/>
        <v>0</v>
      </c>
      <c r="AM30" s="14">
        <f t="shared" si="10"/>
        <v>0</v>
      </c>
      <c r="AN30" s="14">
        <f t="shared" si="11"/>
        <v>0</v>
      </c>
      <c r="AO30" s="14">
        <f t="shared" si="12"/>
        <v>0</v>
      </c>
      <c r="AP30" s="14">
        <f t="shared" si="13"/>
        <v>0</v>
      </c>
      <c r="AQ30" s="14">
        <f t="shared" si="14"/>
        <v>0</v>
      </c>
      <c r="AR30" s="26">
        <f t="shared" si="17"/>
        <v>0</v>
      </c>
      <c r="AS30" s="184">
        <f t="shared" si="18"/>
        <v>6565.4000000000005</v>
      </c>
      <c r="AT30" s="26">
        <f t="shared" si="19"/>
        <v>0</v>
      </c>
      <c r="AU30" s="30">
        <f t="shared" si="25"/>
        <v>9848.1</v>
      </c>
      <c r="AV30" s="30">
        <f t="shared" si="26"/>
        <v>9848.1</v>
      </c>
      <c r="AW30" s="30"/>
      <c r="AX30" s="36">
        <f t="shared" si="15"/>
        <v>9848.1</v>
      </c>
      <c r="AY30" s="36">
        <f t="shared" si="15"/>
        <v>3282.7</v>
      </c>
      <c r="AZ30" s="36">
        <f t="shared" si="15"/>
        <v>0</v>
      </c>
      <c r="BF30" s="42">
        <f t="shared" si="21"/>
        <v>6565.4000000000005</v>
      </c>
      <c r="BG30" s="42">
        <f t="shared" si="22"/>
        <v>6565.4</v>
      </c>
      <c r="BH30" s="42">
        <f t="shared" si="23"/>
        <v>0</v>
      </c>
      <c r="BI30" s="42">
        <f t="shared" si="24"/>
        <v>19696.2</v>
      </c>
    </row>
    <row r="31" spans="1:61" ht="14.45" hidden="1" outlineLevel="1" x14ac:dyDescent="0.3">
      <c r="A31" s="5" t="s">
        <v>7</v>
      </c>
      <c r="B31" s="5" t="s">
        <v>8</v>
      </c>
      <c r="C31" s="12" t="s">
        <v>1362</v>
      </c>
      <c r="D31" s="2" t="s">
        <v>52</v>
      </c>
      <c r="E31" s="2" t="s">
        <v>39</v>
      </c>
      <c r="F31" s="2" t="s">
        <v>11</v>
      </c>
      <c r="G31" s="2" t="s">
        <v>12</v>
      </c>
      <c r="H31" s="2" t="s">
        <v>13</v>
      </c>
      <c r="I31" s="18">
        <v>288.3</v>
      </c>
      <c r="J31" s="18">
        <v>251858.88</v>
      </c>
      <c r="K31" s="18">
        <v>242172</v>
      </c>
      <c r="L31" s="18">
        <v>9686.880000000001</v>
      </c>
      <c r="M31" s="18"/>
      <c r="N31" s="18"/>
      <c r="O31" s="18"/>
      <c r="P31" s="18"/>
      <c r="Q31" s="18"/>
      <c r="R31" s="18"/>
      <c r="S31" s="18">
        <v>9686.880000000001</v>
      </c>
      <c r="T31" s="18"/>
      <c r="U31" s="18"/>
      <c r="V31" s="18"/>
      <c r="W31" s="18"/>
      <c r="X31" s="18"/>
      <c r="Y31" s="18"/>
      <c r="Z31" s="18"/>
      <c r="AA31" s="18"/>
      <c r="AB31" s="43">
        <f t="shared" si="16"/>
        <v>4.0000000000000036E-2</v>
      </c>
      <c r="AC31" s="14">
        <f t="shared" si="0"/>
        <v>0</v>
      </c>
      <c r="AD31" s="14">
        <f t="shared" si="1"/>
        <v>0</v>
      </c>
      <c r="AE31" s="14">
        <f t="shared" si="2"/>
        <v>0</v>
      </c>
      <c r="AF31" s="14">
        <f t="shared" si="3"/>
        <v>0</v>
      </c>
      <c r="AG31" s="14">
        <f t="shared" si="4"/>
        <v>0</v>
      </c>
      <c r="AH31" s="14">
        <f t="shared" si="5"/>
        <v>0</v>
      </c>
      <c r="AI31" s="14">
        <f t="shared" si="6"/>
        <v>0.04</v>
      </c>
      <c r="AJ31" s="14">
        <f t="shared" si="7"/>
        <v>0</v>
      </c>
      <c r="AK31" s="14">
        <f t="shared" si="8"/>
        <v>0</v>
      </c>
      <c r="AL31" s="14">
        <f t="shared" si="9"/>
        <v>0</v>
      </c>
      <c r="AM31" s="14">
        <f t="shared" si="10"/>
        <v>0</v>
      </c>
      <c r="AN31" s="14">
        <f t="shared" si="11"/>
        <v>0</v>
      </c>
      <c r="AO31" s="14">
        <f t="shared" si="12"/>
        <v>0</v>
      </c>
      <c r="AP31" s="14">
        <f t="shared" si="13"/>
        <v>0</v>
      </c>
      <c r="AQ31" s="14">
        <f t="shared" si="14"/>
        <v>0</v>
      </c>
      <c r="AR31" s="26">
        <f t="shared" si="17"/>
        <v>0</v>
      </c>
      <c r="AS31" s="184">
        <f t="shared" si="18"/>
        <v>9686.880000000001</v>
      </c>
      <c r="AT31" s="26">
        <f t="shared" si="19"/>
        <v>0</v>
      </c>
      <c r="AU31" s="30">
        <f t="shared" si="25"/>
        <v>14530.32</v>
      </c>
      <c r="AV31" s="30">
        <f t="shared" si="26"/>
        <v>14530.32</v>
      </c>
      <c r="AW31" s="30"/>
      <c r="AX31" s="36">
        <f t="shared" si="15"/>
        <v>14530.32</v>
      </c>
      <c r="AY31" s="36">
        <f t="shared" si="15"/>
        <v>4843.4399999999987</v>
      </c>
      <c r="AZ31" s="36">
        <f t="shared" si="15"/>
        <v>0</v>
      </c>
      <c r="BF31" s="42">
        <f t="shared" si="21"/>
        <v>9686.880000000001</v>
      </c>
      <c r="BG31" s="42">
        <f t="shared" si="22"/>
        <v>9686.880000000001</v>
      </c>
      <c r="BH31" s="42">
        <f t="shared" si="23"/>
        <v>0</v>
      </c>
      <c r="BI31" s="42">
        <f t="shared" si="24"/>
        <v>29060.639999999999</v>
      </c>
    </row>
    <row r="32" spans="1:61" ht="14.45" hidden="1" outlineLevel="1" x14ac:dyDescent="0.3">
      <c r="A32" s="5" t="s">
        <v>7</v>
      </c>
      <c r="B32" s="5" t="s">
        <v>8</v>
      </c>
      <c r="C32" s="5"/>
      <c r="D32" s="2" t="s">
        <v>53</v>
      </c>
      <c r="E32" s="2" t="s">
        <v>39</v>
      </c>
      <c r="F32" s="2" t="s">
        <v>11</v>
      </c>
      <c r="G32" s="2" t="s">
        <v>12</v>
      </c>
      <c r="H32" s="2" t="s">
        <v>13</v>
      </c>
      <c r="I32" s="18">
        <v>151.5</v>
      </c>
      <c r="J32" s="18">
        <v>653874</v>
      </c>
      <c r="K32" s="18">
        <v>628725</v>
      </c>
      <c r="L32" s="18">
        <v>25149</v>
      </c>
      <c r="M32" s="18"/>
      <c r="N32" s="18"/>
      <c r="O32" s="18"/>
      <c r="P32" s="18"/>
      <c r="Q32" s="18"/>
      <c r="R32" s="18"/>
      <c r="S32" s="18">
        <v>25149</v>
      </c>
      <c r="T32" s="18"/>
      <c r="U32" s="18"/>
      <c r="V32" s="18"/>
      <c r="W32" s="18"/>
      <c r="X32" s="18"/>
      <c r="Y32" s="18"/>
      <c r="Z32" s="18"/>
      <c r="AA32" s="18"/>
      <c r="AB32" s="43">
        <f t="shared" si="16"/>
        <v>4.0000000000000036E-2</v>
      </c>
      <c r="AC32" s="14">
        <f t="shared" si="0"/>
        <v>0</v>
      </c>
      <c r="AD32" s="14">
        <f t="shared" si="1"/>
        <v>0</v>
      </c>
      <c r="AE32" s="14">
        <f t="shared" si="2"/>
        <v>0</v>
      </c>
      <c r="AF32" s="14">
        <f t="shared" si="3"/>
        <v>0</v>
      </c>
      <c r="AG32" s="14">
        <f t="shared" si="4"/>
        <v>0</v>
      </c>
      <c r="AH32" s="14">
        <f t="shared" si="5"/>
        <v>0</v>
      </c>
      <c r="AI32" s="14">
        <f t="shared" si="6"/>
        <v>0.04</v>
      </c>
      <c r="AJ32" s="14">
        <f t="shared" si="7"/>
        <v>0</v>
      </c>
      <c r="AK32" s="14">
        <f t="shared" si="8"/>
        <v>0</v>
      </c>
      <c r="AL32" s="14">
        <f t="shared" si="9"/>
        <v>0</v>
      </c>
      <c r="AM32" s="14">
        <f t="shared" si="10"/>
        <v>0</v>
      </c>
      <c r="AN32" s="14">
        <f t="shared" si="11"/>
        <v>0</v>
      </c>
      <c r="AO32" s="14">
        <f t="shared" si="12"/>
        <v>0</v>
      </c>
      <c r="AP32" s="14">
        <f t="shared" si="13"/>
        <v>0</v>
      </c>
      <c r="AQ32" s="14">
        <f t="shared" si="14"/>
        <v>0</v>
      </c>
      <c r="AR32" s="26">
        <f t="shared" si="17"/>
        <v>0</v>
      </c>
      <c r="AS32" s="184">
        <f t="shared" si="18"/>
        <v>25149</v>
      </c>
      <c r="AT32" s="26">
        <f t="shared" si="19"/>
        <v>0</v>
      </c>
      <c r="AU32" s="30">
        <f t="shared" si="25"/>
        <v>37723.5</v>
      </c>
      <c r="AV32" s="30">
        <f t="shared" si="26"/>
        <v>37723.5</v>
      </c>
      <c r="AW32" s="30"/>
      <c r="AX32" s="36">
        <f t="shared" si="15"/>
        <v>37723.5</v>
      </c>
      <c r="AY32" s="36">
        <f t="shared" si="15"/>
        <v>12574.5</v>
      </c>
      <c r="AZ32" s="36">
        <f t="shared" si="15"/>
        <v>0</v>
      </c>
      <c r="BF32" s="42">
        <f t="shared" si="21"/>
        <v>25149</v>
      </c>
      <c r="BG32" s="42">
        <f t="shared" si="22"/>
        <v>25149</v>
      </c>
      <c r="BH32" s="42">
        <f t="shared" si="23"/>
        <v>0</v>
      </c>
      <c r="BI32" s="42">
        <f t="shared" si="24"/>
        <v>75447</v>
      </c>
    </row>
    <row r="33" spans="1:61" ht="14.45" hidden="1" outlineLevel="1" x14ac:dyDescent="0.3">
      <c r="A33" s="5" t="s">
        <v>7</v>
      </c>
      <c r="B33" s="5" t="s">
        <v>8</v>
      </c>
      <c r="C33" s="5"/>
      <c r="D33" s="2" t="s">
        <v>54</v>
      </c>
      <c r="E33" s="2" t="s">
        <v>39</v>
      </c>
      <c r="F33" s="2" t="s">
        <v>11</v>
      </c>
      <c r="G33" s="2" t="s">
        <v>12</v>
      </c>
      <c r="H33" s="2" t="s">
        <v>13</v>
      </c>
      <c r="I33" s="18">
        <v>385.4</v>
      </c>
      <c r="J33" s="18">
        <v>390795.6</v>
      </c>
      <c r="K33" s="18">
        <v>375765</v>
      </c>
      <c r="L33" s="18">
        <v>15030.6</v>
      </c>
      <c r="M33" s="18"/>
      <c r="N33" s="18"/>
      <c r="O33" s="18"/>
      <c r="P33" s="18"/>
      <c r="Q33" s="18"/>
      <c r="R33" s="18"/>
      <c r="S33" s="18">
        <v>15030.6</v>
      </c>
      <c r="T33" s="18"/>
      <c r="U33" s="18"/>
      <c r="V33" s="18"/>
      <c r="W33" s="18"/>
      <c r="X33" s="18"/>
      <c r="Y33" s="18"/>
      <c r="Z33" s="18"/>
      <c r="AA33" s="18"/>
      <c r="AB33" s="43">
        <f t="shared" si="16"/>
        <v>4.0000000000000036E-2</v>
      </c>
      <c r="AC33" s="14">
        <f t="shared" si="0"/>
        <v>0</v>
      </c>
      <c r="AD33" s="14">
        <f t="shared" si="1"/>
        <v>0</v>
      </c>
      <c r="AE33" s="14">
        <f t="shared" si="2"/>
        <v>0</v>
      </c>
      <c r="AF33" s="14">
        <f t="shared" si="3"/>
        <v>0</v>
      </c>
      <c r="AG33" s="14">
        <f t="shared" si="4"/>
        <v>0</v>
      </c>
      <c r="AH33" s="14">
        <f t="shared" si="5"/>
        <v>0</v>
      </c>
      <c r="AI33" s="14">
        <f t="shared" si="6"/>
        <v>0.04</v>
      </c>
      <c r="AJ33" s="14">
        <f t="shared" si="7"/>
        <v>0</v>
      </c>
      <c r="AK33" s="14">
        <f t="shared" si="8"/>
        <v>0</v>
      </c>
      <c r="AL33" s="14">
        <f t="shared" si="9"/>
        <v>0</v>
      </c>
      <c r="AM33" s="14">
        <f t="shared" si="10"/>
        <v>0</v>
      </c>
      <c r="AN33" s="14">
        <f t="shared" si="11"/>
        <v>0</v>
      </c>
      <c r="AO33" s="14">
        <f t="shared" si="12"/>
        <v>0</v>
      </c>
      <c r="AP33" s="14">
        <f t="shared" si="13"/>
        <v>0</v>
      </c>
      <c r="AQ33" s="14">
        <f t="shared" si="14"/>
        <v>0</v>
      </c>
      <c r="AR33" s="26">
        <f t="shared" si="17"/>
        <v>0</v>
      </c>
      <c r="AS33" s="184">
        <f t="shared" si="18"/>
        <v>15030.6</v>
      </c>
      <c r="AT33" s="26">
        <f t="shared" si="19"/>
        <v>0</v>
      </c>
      <c r="AU33" s="30">
        <f t="shared" si="25"/>
        <v>22545.899999999998</v>
      </c>
      <c r="AV33" s="30">
        <f t="shared" si="26"/>
        <v>22545.899999999998</v>
      </c>
      <c r="AW33" s="30"/>
      <c r="AX33" s="36">
        <f t="shared" si="15"/>
        <v>22545.899999999998</v>
      </c>
      <c r="AY33" s="36">
        <f t="shared" si="15"/>
        <v>7515.2999999999975</v>
      </c>
      <c r="AZ33" s="36">
        <f t="shared" si="15"/>
        <v>0</v>
      </c>
      <c r="BF33" s="42">
        <f t="shared" si="21"/>
        <v>15030.6</v>
      </c>
      <c r="BG33" s="42">
        <f t="shared" si="22"/>
        <v>15030.6</v>
      </c>
      <c r="BH33" s="42">
        <f t="shared" si="23"/>
        <v>0</v>
      </c>
      <c r="BI33" s="42">
        <f t="shared" si="24"/>
        <v>45091.799999999996</v>
      </c>
    </row>
    <row r="34" spans="1:61" ht="14.45" hidden="1" outlineLevel="1" x14ac:dyDescent="0.3">
      <c r="A34" s="5" t="s">
        <v>7</v>
      </c>
      <c r="B34" s="5" t="s">
        <v>8</v>
      </c>
      <c r="C34" s="5"/>
      <c r="D34" s="2" t="s">
        <v>55</v>
      </c>
      <c r="E34" s="2" t="s">
        <v>39</v>
      </c>
      <c r="F34" s="2" t="s">
        <v>11</v>
      </c>
      <c r="G34" s="2" t="s">
        <v>12</v>
      </c>
      <c r="H34" s="2" t="s">
        <v>13</v>
      </c>
      <c r="I34" s="18">
        <v>1746.4</v>
      </c>
      <c r="J34" s="18">
        <v>5248979.4800000004</v>
      </c>
      <c r="K34" s="18">
        <v>5047095.6500000004</v>
      </c>
      <c r="L34" s="18">
        <v>201883.83</v>
      </c>
      <c r="M34" s="18"/>
      <c r="N34" s="18"/>
      <c r="O34" s="18"/>
      <c r="P34" s="18"/>
      <c r="Q34" s="18"/>
      <c r="R34" s="18"/>
      <c r="S34" s="18">
        <v>201883.83</v>
      </c>
      <c r="T34" s="18"/>
      <c r="U34" s="18"/>
      <c r="V34" s="18"/>
      <c r="W34" s="18"/>
      <c r="X34" s="18"/>
      <c r="Y34" s="18"/>
      <c r="Z34" s="18"/>
      <c r="AA34" s="18"/>
      <c r="AB34" s="43">
        <f t="shared" si="16"/>
        <v>4.0000000000000036E-2</v>
      </c>
      <c r="AC34" s="14">
        <f t="shared" si="0"/>
        <v>0</v>
      </c>
      <c r="AD34" s="14">
        <f t="shared" si="1"/>
        <v>0</v>
      </c>
      <c r="AE34" s="14">
        <f t="shared" si="2"/>
        <v>0</v>
      </c>
      <c r="AF34" s="14">
        <f t="shared" si="3"/>
        <v>0</v>
      </c>
      <c r="AG34" s="14">
        <f t="shared" si="4"/>
        <v>0</v>
      </c>
      <c r="AH34" s="14">
        <f t="shared" si="5"/>
        <v>0</v>
      </c>
      <c r="AI34" s="14">
        <f t="shared" si="6"/>
        <v>0.04</v>
      </c>
      <c r="AJ34" s="14">
        <f t="shared" si="7"/>
        <v>0</v>
      </c>
      <c r="AK34" s="14">
        <f t="shared" si="8"/>
        <v>0</v>
      </c>
      <c r="AL34" s="14">
        <f t="shared" si="9"/>
        <v>0</v>
      </c>
      <c r="AM34" s="14">
        <f t="shared" si="10"/>
        <v>0</v>
      </c>
      <c r="AN34" s="14">
        <f t="shared" si="11"/>
        <v>0</v>
      </c>
      <c r="AO34" s="14">
        <f t="shared" si="12"/>
        <v>0</v>
      </c>
      <c r="AP34" s="14">
        <f t="shared" si="13"/>
        <v>0</v>
      </c>
      <c r="AQ34" s="14">
        <f t="shared" si="14"/>
        <v>0</v>
      </c>
      <c r="AR34" s="26">
        <f t="shared" si="17"/>
        <v>0</v>
      </c>
      <c r="AS34" s="184">
        <f t="shared" si="18"/>
        <v>201883.82600000003</v>
      </c>
      <c r="AT34" s="26">
        <f t="shared" si="19"/>
        <v>0</v>
      </c>
      <c r="AU34" s="30">
        <f t="shared" si="25"/>
        <v>302825.739</v>
      </c>
      <c r="AV34" s="30">
        <f t="shared" si="26"/>
        <v>302825.739</v>
      </c>
      <c r="AW34" s="30"/>
      <c r="AX34" s="36">
        <f t="shared" si="15"/>
        <v>302825.739</v>
      </c>
      <c r="AY34" s="36">
        <f t="shared" si="15"/>
        <v>100941.91299999997</v>
      </c>
      <c r="AZ34" s="36">
        <f t="shared" si="15"/>
        <v>0</v>
      </c>
      <c r="BF34" s="42">
        <f t="shared" si="21"/>
        <v>201883.82600000003</v>
      </c>
      <c r="BG34" s="42">
        <f t="shared" si="22"/>
        <v>201883.83</v>
      </c>
      <c r="BH34" s="42">
        <f t="shared" si="23"/>
        <v>-3.9999999571591616E-3</v>
      </c>
      <c r="BI34" s="42">
        <f t="shared" si="24"/>
        <v>605651.478</v>
      </c>
    </row>
    <row r="35" spans="1:61" ht="14.45" hidden="1" outlineLevel="1" x14ac:dyDescent="0.3">
      <c r="A35" s="5" t="s">
        <v>7</v>
      </c>
      <c r="B35" s="5" t="s">
        <v>8</v>
      </c>
      <c r="C35" s="5"/>
      <c r="D35" s="2" t="s">
        <v>56</v>
      </c>
      <c r="E35" s="2" t="s">
        <v>39</v>
      </c>
      <c r="F35" s="2" t="s">
        <v>11</v>
      </c>
      <c r="G35" s="2" t="s">
        <v>12</v>
      </c>
      <c r="H35" s="2" t="s">
        <v>13</v>
      </c>
      <c r="I35" s="18">
        <v>1395.8999999999999</v>
      </c>
      <c r="J35" s="18">
        <v>936369.72</v>
      </c>
      <c r="K35" s="18">
        <v>900355.5</v>
      </c>
      <c r="L35" s="18">
        <v>36014.22</v>
      </c>
      <c r="M35" s="18"/>
      <c r="N35" s="18"/>
      <c r="O35" s="18"/>
      <c r="P35" s="18"/>
      <c r="Q35" s="18"/>
      <c r="R35" s="18"/>
      <c r="S35" s="18">
        <v>36014.22</v>
      </c>
      <c r="T35" s="18"/>
      <c r="U35" s="18"/>
      <c r="V35" s="18"/>
      <c r="W35" s="18"/>
      <c r="X35" s="18"/>
      <c r="Y35" s="18"/>
      <c r="Z35" s="18"/>
      <c r="AA35" s="18"/>
      <c r="AB35" s="43">
        <f t="shared" si="16"/>
        <v>4.0000000000000036E-2</v>
      </c>
      <c r="AC35" s="14">
        <f t="shared" si="0"/>
        <v>0</v>
      </c>
      <c r="AD35" s="14">
        <f t="shared" si="1"/>
        <v>0</v>
      </c>
      <c r="AE35" s="14">
        <f t="shared" si="2"/>
        <v>0</v>
      </c>
      <c r="AF35" s="14">
        <f t="shared" si="3"/>
        <v>0</v>
      </c>
      <c r="AG35" s="14">
        <f t="shared" si="4"/>
        <v>0</v>
      </c>
      <c r="AH35" s="14">
        <f t="shared" si="5"/>
        <v>0</v>
      </c>
      <c r="AI35" s="14">
        <f t="shared" si="6"/>
        <v>0.04</v>
      </c>
      <c r="AJ35" s="14">
        <f t="shared" si="7"/>
        <v>0</v>
      </c>
      <c r="AK35" s="14">
        <f t="shared" si="8"/>
        <v>0</v>
      </c>
      <c r="AL35" s="14">
        <f t="shared" si="9"/>
        <v>0</v>
      </c>
      <c r="AM35" s="14">
        <f t="shared" si="10"/>
        <v>0</v>
      </c>
      <c r="AN35" s="14">
        <f t="shared" si="11"/>
        <v>0</v>
      </c>
      <c r="AO35" s="14">
        <f t="shared" si="12"/>
        <v>0</v>
      </c>
      <c r="AP35" s="14">
        <f t="shared" si="13"/>
        <v>0</v>
      </c>
      <c r="AQ35" s="14">
        <f t="shared" si="14"/>
        <v>0</v>
      </c>
      <c r="AR35" s="26">
        <f t="shared" si="17"/>
        <v>0</v>
      </c>
      <c r="AS35" s="184">
        <f t="shared" si="18"/>
        <v>36014.22</v>
      </c>
      <c r="AT35" s="26">
        <f t="shared" si="19"/>
        <v>0</v>
      </c>
      <c r="AU35" s="30">
        <f t="shared" si="25"/>
        <v>54021.329999999994</v>
      </c>
      <c r="AV35" s="30">
        <f t="shared" si="26"/>
        <v>54021.329999999994</v>
      </c>
      <c r="AW35" s="30"/>
      <c r="AX35" s="36">
        <f t="shared" si="15"/>
        <v>54021.329999999994</v>
      </c>
      <c r="AY35" s="36">
        <f t="shared" si="15"/>
        <v>18007.109999999993</v>
      </c>
      <c r="AZ35" s="36">
        <f t="shared" si="15"/>
        <v>0</v>
      </c>
      <c r="BF35" s="42">
        <f t="shared" si="21"/>
        <v>36014.22</v>
      </c>
      <c r="BG35" s="42">
        <f t="shared" si="22"/>
        <v>36014.22</v>
      </c>
      <c r="BH35" s="42">
        <f t="shared" si="23"/>
        <v>0</v>
      </c>
      <c r="BI35" s="42">
        <f t="shared" si="24"/>
        <v>108042.65999999999</v>
      </c>
    </row>
    <row r="36" spans="1:61" ht="14.45" hidden="1" outlineLevel="1" x14ac:dyDescent="0.3">
      <c r="A36" s="5" t="s">
        <v>7</v>
      </c>
      <c r="B36" s="5" t="s">
        <v>8</v>
      </c>
      <c r="C36" s="5"/>
      <c r="D36" s="2" t="s">
        <v>57</v>
      </c>
      <c r="E36" s="2" t="s">
        <v>39</v>
      </c>
      <c r="F36" s="2" t="s">
        <v>11</v>
      </c>
      <c r="G36" s="2" t="s">
        <v>12</v>
      </c>
      <c r="H36" s="2" t="s">
        <v>13</v>
      </c>
      <c r="I36" s="18">
        <v>103.30000000000001</v>
      </c>
      <c r="J36" s="18">
        <v>488815.6</v>
      </c>
      <c r="K36" s="18">
        <v>470015</v>
      </c>
      <c r="L36" s="18">
        <v>18800.599999999999</v>
      </c>
      <c r="M36" s="18"/>
      <c r="N36" s="18"/>
      <c r="O36" s="18"/>
      <c r="P36" s="18"/>
      <c r="Q36" s="18"/>
      <c r="R36" s="18"/>
      <c r="S36" s="18">
        <v>18800.599999999999</v>
      </c>
      <c r="T36" s="18"/>
      <c r="U36" s="18"/>
      <c r="V36" s="18"/>
      <c r="W36" s="18"/>
      <c r="X36" s="18"/>
      <c r="Y36" s="18"/>
      <c r="Z36" s="18"/>
      <c r="AA36" s="18"/>
      <c r="AB36" s="43">
        <f t="shared" si="16"/>
        <v>4.0000000000000036E-2</v>
      </c>
      <c r="AC36" s="14">
        <f t="shared" si="0"/>
        <v>0</v>
      </c>
      <c r="AD36" s="14">
        <f t="shared" si="1"/>
        <v>0</v>
      </c>
      <c r="AE36" s="14">
        <f t="shared" si="2"/>
        <v>0</v>
      </c>
      <c r="AF36" s="14">
        <f t="shared" si="3"/>
        <v>0</v>
      </c>
      <c r="AG36" s="14">
        <f t="shared" si="4"/>
        <v>0</v>
      </c>
      <c r="AH36" s="14">
        <f t="shared" si="5"/>
        <v>0</v>
      </c>
      <c r="AI36" s="14">
        <f t="shared" si="6"/>
        <v>0.04</v>
      </c>
      <c r="AJ36" s="14">
        <f t="shared" si="7"/>
        <v>0</v>
      </c>
      <c r="AK36" s="14">
        <f t="shared" si="8"/>
        <v>0</v>
      </c>
      <c r="AL36" s="14">
        <f t="shared" si="9"/>
        <v>0</v>
      </c>
      <c r="AM36" s="14">
        <f t="shared" si="10"/>
        <v>0</v>
      </c>
      <c r="AN36" s="14">
        <f t="shared" si="11"/>
        <v>0</v>
      </c>
      <c r="AO36" s="14">
        <f t="shared" si="12"/>
        <v>0</v>
      </c>
      <c r="AP36" s="14">
        <f t="shared" si="13"/>
        <v>0</v>
      </c>
      <c r="AQ36" s="14">
        <f t="shared" si="14"/>
        <v>0</v>
      </c>
      <c r="AR36" s="26">
        <f t="shared" si="17"/>
        <v>0</v>
      </c>
      <c r="AS36" s="184">
        <f t="shared" si="18"/>
        <v>18800.600000000002</v>
      </c>
      <c r="AT36" s="26">
        <f t="shared" si="19"/>
        <v>0</v>
      </c>
      <c r="AU36" s="30">
        <f t="shared" si="25"/>
        <v>28200.899999999998</v>
      </c>
      <c r="AV36" s="30">
        <f t="shared" si="26"/>
        <v>28200.899999999998</v>
      </c>
      <c r="AW36" s="30"/>
      <c r="AX36" s="36">
        <f t="shared" si="15"/>
        <v>28200.899999999998</v>
      </c>
      <c r="AY36" s="36">
        <f t="shared" si="15"/>
        <v>9400.2999999999956</v>
      </c>
      <c r="AZ36" s="36">
        <f t="shared" si="15"/>
        <v>0</v>
      </c>
      <c r="BF36" s="42">
        <f t="shared" si="21"/>
        <v>18800.600000000002</v>
      </c>
      <c r="BG36" s="42">
        <f t="shared" si="22"/>
        <v>18800.599999999999</v>
      </c>
      <c r="BH36" s="42">
        <f t="shared" si="23"/>
        <v>0</v>
      </c>
      <c r="BI36" s="42">
        <f t="shared" si="24"/>
        <v>56401.799999999996</v>
      </c>
    </row>
    <row r="37" spans="1:61" ht="14.45" hidden="1" outlineLevel="1" x14ac:dyDescent="0.3">
      <c r="A37" s="5" t="s">
        <v>7</v>
      </c>
      <c r="B37" s="5" t="s">
        <v>8</v>
      </c>
      <c r="C37" s="5"/>
      <c r="D37" s="2" t="s">
        <v>58</v>
      </c>
      <c r="E37" s="2" t="s">
        <v>39</v>
      </c>
      <c r="F37" s="2" t="s">
        <v>11</v>
      </c>
      <c r="G37" s="2" t="s">
        <v>12</v>
      </c>
      <c r="H37" s="2" t="s">
        <v>13</v>
      </c>
      <c r="I37" s="18">
        <v>102.19999999999999</v>
      </c>
      <c r="J37" s="18">
        <v>712129.60000000009</v>
      </c>
      <c r="K37" s="18">
        <v>684740</v>
      </c>
      <c r="L37" s="18">
        <v>27389.599999999999</v>
      </c>
      <c r="M37" s="18"/>
      <c r="N37" s="18"/>
      <c r="O37" s="18"/>
      <c r="P37" s="18"/>
      <c r="Q37" s="18"/>
      <c r="R37" s="18"/>
      <c r="S37" s="18">
        <v>27389.599999999999</v>
      </c>
      <c r="T37" s="18"/>
      <c r="U37" s="18"/>
      <c r="V37" s="18"/>
      <c r="W37" s="18"/>
      <c r="X37" s="18"/>
      <c r="Y37" s="18"/>
      <c r="Z37" s="18"/>
      <c r="AA37" s="18"/>
      <c r="AB37" s="43">
        <f t="shared" si="16"/>
        <v>4.0000000000000036E-2</v>
      </c>
      <c r="AC37" s="14">
        <f t="shared" si="0"/>
        <v>0</v>
      </c>
      <c r="AD37" s="14">
        <f t="shared" si="1"/>
        <v>0</v>
      </c>
      <c r="AE37" s="14">
        <f t="shared" si="2"/>
        <v>0</v>
      </c>
      <c r="AF37" s="14">
        <f t="shared" si="3"/>
        <v>0</v>
      </c>
      <c r="AG37" s="14">
        <f t="shared" si="4"/>
        <v>0</v>
      </c>
      <c r="AH37" s="14">
        <f t="shared" si="5"/>
        <v>0</v>
      </c>
      <c r="AI37" s="14">
        <f t="shared" si="6"/>
        <v>0.04</v>
      </c>
      <c r="AJ37" s="14">
        <f t="shared" si="7"/>
        <v>0</v>
      </c>
      <c r="AK37" s="14">
        <f t="shared" si="8"/>
        <v>0</v>
      </c>
      <c r="AL37" s="14">
        <f t="shared" si="9"/>
        <v>0</v>
      </c>
      <c r="AM37" s="14">
        <f t="shared" si="10"/>
        <v>0</v>
      </c>
      <c r="AN37" s="14">
        <f t="shared" si="11"/>
        <v>0</v>
      </c>
      <c r="AO37" s="14">
        <f t="shared" si="12"/>
        <v>0</v>
      </c>
      <c r="AP37" s="14">
        <f t="shared" si="13"/>
        <v>0</v>
      </c>
      <c r="AQ37" s="14">
        <f t="shared" si="14"/>
        <v>0</v>
      </c>
      <c r="AR37" s="26">
        <f t="shared" si="17"/>
        <v>0</v>
      </c>
      <c r="AS37" s="184">
        <f t="shared" si="18"/>
        <v>27389.600000000002</v>
      </c>
      <c r="AT37" s="26">
        <f t="shared" si="19"/>
        <v>0</v>
      </c>
      <c r="AU37" s="30">
        <f t="shared" si="25"/>
        <v>41084.400000000001</v>
      </c>
      <c r="AV37" s="30">
        <f t="shared" si="26"/>
        <v>41084.400000000001</v>
      </c>
      <c r="AW37" s="30"/>
      <c r="AX37" s="36">
        <f t="shared" si="15"/>
        <v>41084.400000000001</v>
      </c>
      <c r="AY37" s="36">
        <f t="shared" si="15"/>
        <v>13694.8</v>
      </c>
      <c r="AZ37" s="36">
        <f t="shared" si="15"/>
        <v>0</v>
      </c>
      <c r="BF37" s="42">
        <f t="shared" si="21"/>
        <v>27389.600000000002</v>
      </c>
      <c r="BG37" s="42">
        <f t="shared" si="22"/>
        <v>27389.599999999999</v>
      </c>
      <c r="BH37" s="42">
        <f t="shared" si="23"/>
        <v>0</v>
      </c>
      <c r="BI37" s="42">
        <f t="shared" si="24"/>
        <v>82168.800000000003</v>
      </c>
    </row>
    <row r="38" spans="1:61" ht="14.45" hidden="1" outlineLevel="1" x14ac:dyDescent="0.3">
      <c r="A38" s="5" t="s">
        <v>7</v>
      </c>
      <c r="B38" s="5" t="s">
        <v>8</v>
      </c>
      <c r="C38" s="5"/>
      <c r="D38" s="2" t="s">
        <v>59</v>
      </c>
      <c r="E38" s="2" t="s">
        <v>39</v>
      </c>
      <c r="F38" s="2" t="s">
        <v>11</v>
      </c>
      <c r="G38" s="2" t="s">
        <v>12</v>
      </c>
      <c r="H38" s="2" t="s">
        <v>13</v>
      </c>
      <c r="I38" s="18">
        <v>117.38</v>
      </c>
      <c r="J38" s="18">
        <v>109867.68</v>
      </c>
      <c r="K38" s="18">
        <v>105642</v>
      </c>
      <c r="L38" s="18">
        <v>4225.68</v>
      </c>
      <c r="M38" s="18"/>
      <c r="N38" s="18"/>
      <c r="O38" s="18"/>
      <c r="P38" s="18"/>
      <c r="Q38" s="18"/>
      <c r="R38" s="18"/>
      <c r="S38" s="18">
        <v>4225.68</v>
      </c>
      <c r="T38" s="18"/>
      <c r="U38" s="18"/>
      <c r="V38" s="18"/>
      <c r="W38" s="18"/>
      <c r="X38" s="18"/>
      <c r="Y38" s="18"/>
      <c r="Z38" s="18"/>
      <c r="AA38" s="18"/>
      <c r="AB38" s="43">
        <f t="shared" si="16"/>
        <v>4.0000000000000036E-2</v>
      </c>
      <c r="AC38" s="14">
        <f t="shared" si="0"/>
        <v>0</v>
      </c>
      <c r="AD38" s="14">
        <f t="shared" si="1"/>
        <v>0</v>
      </c>
      <c r="AE38" s="14">
        <f t="shared" si="2"/>
        <v>0</v>
      </c>
      <c r="AF38" s="14">
        <f t="shared" si="3"/>
        <v>0</v>
      </c>
      <c r="AG38" s="14">
        <f t="shared" si="4"/>
        <v>0</v>
      </c>
      <c r="AH38" s="14">
        <f t="shared" si="5"/>
        <v>0</v>
      </c>
      <c r="AI38" s="14">
        <f t="shared" si="6"/>
        <v>0.04</v>
      </c>
      <c r="AJ38" s="14">
        <f t="shared" si="7"/>
        <v>0</v>
      </c>
      <c r="AK38" s="14">
        <f t="shared" si="8"/>
        <v>0</v>
      </c>
      <c r="AL38" s="14">
        <f t="shared" si="9"/>
        <v>0</v>
      </c>
      <c r="AM38" s="14">
        <f t="shared" si="10"/>
        <v>0</v>
      </c>
      <c r="AN38" s="14">
        <f t="shared" si="11"/>
        <v>0</v>
      </c>
      <c r="AO38" s="14">
        <f t="shared" si="12"/>
        <v>0</v>
      </c>
      <c r="AP38" s="14">
        <f t="shared" si="13"/>
        <v>0</v>
      </c>
      <c r="AQ38" s="14">
        <f t="shared" si="14"/>
        <v>0</v>
      </c>
      <c r="AR38" s="26">
        <f t="shared" si="17"/>
        <v>0</v>
      </c>
      <c r="AS38" s="184">
        <f t="shared" si="18"/>
        <v>4225.68</v>
      </c>
      <c r="AT38" s="26">
        <f t="shared" si="19"/>
        <v>0</v>
      </c>
      <c r="AU38" s="30">
        <f t="shared" si="25"/>
        <v>6338.5199999999995</v>
      </c>
      <c r="AV38" s="30">
        <f t="shared" si="26"/>
        <v>6338.5199999999995</v>
      </c>
      <c r="AW38" s="30"/>
      <c r="AX38" s="36">
        <f t="shared" si="15"/>
        <v>6338.5199999999995</v>
      </c>
      <c r="AY38" s="36">
        <f t="shared" si="15"/>
        <v>2112.8399999999992</v>
      </c>
      <c r="AZ38" s="36">
        <f t="shared" si="15"/>
        <v>0</v>
      </c>
      <c r="BF38" s="42">
        <f t="shared" si="21"/>
        <v>4225.68</v>
      </c>
      <c r="BG38" s="42">
        <f t="shared" si="22"/>
        <v>4225.68</v>
      </c>
      <c r="BH38" s="42">
        <f t="shared" si="23"/>
        <v>0</v>
      </c>
      <c r="BI38" s="42">
        <f t="shared" si="24"/>
        <v>12677.039999999999</v>
      </c>
    </row>
    <row r="39" spans="1:61" ht="14.45" hidden="1" outlineLevel="1" x14ac:dyDescent="0.3">
      <c r="A39" s="5" t="s">
        <v>7</v>
      </c>
      <c r="B39" s="5" t="s">
        <v>8</v>
      </c>
      <c r="C39" s="12" t="s">
        <v>1362</v>
      </c>
      <c r="D39" s="2" t="s">
        <v>60</v>
      </c>
      <c r="E39" s="2" t="s">
        <v>39</v>
      </c>
      <c r="F39" s="2" t="s">
        <v>11</v>
      </c>
      <c r="G39" s="2" t="s">
        <v>12</v>
      </c>
      <c r="H39" s="2" t="s">
        <v>13</v>
      </c>
      <c r="I39" s="18">
        <v>261.3</v>
      </c>
      <c r="J39" s="18">
        <v>394040.4</v>
      </c>
      <c r="K39" s="18">
        <v>378885</v>
      </c>
      <c r="L39" s="18">
        <v>15155.4</v>
      </c>
      <c r="M39" s="18"/>
      <c r="N39" s="18"/>
      <c r="O39" s="18"/>
      <c r="P39" s="18"/>
      <c r="Q39" s="18"/>
      <c r="R39" s="18"/>
      <c r="S39" s="18">
        <v>15155.4</v>
      </c>
      <c r="T39" s="18"/>
      <c r="U39" s="18"/>
      <c r="V39" s="18"/>
      <c r="W39" s="18"/>
      <c r="X39" s="18"/>
      <c r="Y39" s="18"/>
      <c r="Z39" s="18"/>
      <c r="AA39" s="18"/>
      <c r="AB39" s="43">
        <f t="shared" si="16"/>
        <v>4.0000000000000036E-2</v>
      </c>
      <c r="AC39" s="14">
        <f t="shared" si="0"/>
        <v>0</v>
      </c>
      <c r="AD39" s="14">
        <f t="shared" si="1"/>
        <v>0</v>
      </c>
      <c r="AE39" s="14">
        <f t="shared" si="2"/>
        <v>0</v>
      </c>
      <c r="AF39" s="14">
        <f t="shared" si="3"/>
        <v>0</v>
      </c>
      <c r="AG39" s="14">
        <f t="shared" si="4"/>
        <v>0</v>
      </c>
      <c r="AH39" s="14">
        <f t="shared" si="5"/>
        <v>0</v>
      </c>
      <c r="AI39" s="14">
        <f t="shared" si="6"/>
        <v>0.04</v>
      </c>
      <c r="AJ39" s="14">
        <f t="shared" si="7"/>
        <v>0</v>
      </c>
      <c r="AK39" s="14">
        <f t="shared" si="8"/>
        <v>0</v>
      </c>
      <c r="AL39" s="14">
        <f t="shared" si="9"/>
        <v>0</v>
      </c>
      <c r="AM39" s="14">
        <f t="shared" si="10"/>
        <v>0</v>
      </c>
      <c r="AN39" s="14">
        <f t="shared" si="11"/>
        <v>0</v>
      </c>
      <c r="AO39" s="14">
        <f t="shared" si="12"/>
        <v>0</v>
      </c>
      <c r="AP39" s="14">
        <f t="shared" si="13"/>
        <v>0</v>
      </c>
      <c r="AQ39" s="14">
        <f t="shared" si="14"/>
        <v>0</v>
      </c>
      <c r="AR39" s="26">
        <f t="shared" si="17"/>
        <v>0</v>
      </c>
      <c r="AS39" s="184">
        <f t="shared" si="18"/>
        <v>15155.4</v>
      </c>
      <c r="AT39" s="26">
        <f t="shared" si="19"/>
        <v>0</v>
      </c>
      <c r="AU39" s="30">
        <f t="shared" si="25"/>
        <v>22733.1</v>
      </c>
      <c r="AV39" s="30">
        <f t="shared" si="26"/>
        <v>22733.1</v>
      </c>
      <c r="AW39" s="30"/>
      <c r="AX39" s="36">
        <f t="shared" si="15"/>
        <v>22733.1</v>
      </c>
      <c r="AY39" s="36">
        <f t="shared" si="15"/>
        <v>7577.6999999999989</v>
      </c>
      <c r="AZ39" s="36">
        <f t="shared" si="15"/>
        <v>0</v>
      </c>
      <c r="BF39" s="42">
        <f t="shared" si="21"/>
        <v>15155.4</v>
      </c>
      <c r="BG39" s="42">
        <f t="shared" si="22"/>
        <v>15155.4</v>
      </c>
      <c r="BH39" s="42">
        <f t="shared" si="23"/>
        <v>0</v>
      </c>
      <c r="BI39" s="42">
        <f t="shared" si="24"/>
        <v>45466.2</v>
      </c>
    </row>
    <row r="40" spans="1:61" ht="14.45" hidden="1" outlineLevel="1" x14ac:dyDescent="0.3">
      <c r="A40" s="5" t="s">
        <v>7</v>
      </c>
      <c r="B40" s="5" t="s">
        <v>8</v>
      </c>
      <c r="C40" s="5" t="s">
        <v>1360</v>
      </c>
      <c r="D40" s="2" t="s">
        <v>61</v>
      </c>
      <c r="E40" s="2" t="s">
        <v>62</v>
      </c>
      <c r="F40" s="2" t="s">
        <v>11</v>
      </c>
      <c r="G40" s="2" t="s">
        <v>12</v>
      </c>
      <c r="H40" s="2" t="s">
        <v>13</v>
      </c>
      <c r="I40" s="18">
        <v>17111</v>
      </c>
      <c r="J40" s="18">
        <v>4421497.5999999996</v>
      </c>
      <c r="K40" s="18">
        <v>4251440</v>
      </c>
      <c r="L40" s="18">
        <v>170057.59999999998</v>
      </c>
      <c r="M40" s="18"/>
      <c r="N40" s="18"/>
      <c r="O40" s="18"/>
      <c r="P40" s="18"/>
      <c r="Q40" s="18"/>
      <c r="R40" s="18"/>
      <c r="S40" s="18">
        <v>170057.59999999998</v>
      </c>
      <c r="T40" s="18"/>
      <c r="U40" s="18"/>
      <c r="V40" s="18"/>
      <c r="W40" s="18"/>
      <c r="X40" s="18"/>
      <c r="Y40" s="18"/>
      <c r="Z40" s="18"/>
      <c r="AA40" s="18"/>
      <c r="AB40" s="43">
        <f t="shared" si="16"/>
        <v>4.0000000000000036E-2</v>
      </c>
      <c r="AC40" s="14">
        <f t="shared" si="0"/>
        <v>0</v>
      </c>
      <c r="AD40" s="14">
        <f t="shared" si="1"/>
        <v>0</v>
      </c>
      <c r="AE40" s="14">
        <f t="shared" si="2"/>
        <v>0</v>
      </c>
      <c r="AF40" s="14">
        <f t="shared" si="3"/>
        <v>0</v>
      </c>
      <c r="AG40" s="14">
        <f t="shared" si="4"/>
        <v>0</v>
      </c>
      <c r="AH40" s="14">
        <f t="shared" si="5"/>
        <v>0</v>
      </c>
      <c r="AI40" s="14">
        <f t="shared" si="6"/>
        <v>0.04</v>
      </c>
      <c r="AJ40" s="14">
        <f t="shared" si="7"/>
        <v>0</v>
      </c>
      <c r="AK40" s="14">
        <f t="shared" si="8"/>
        <v>0</v>
      </c>
      <c r="AL40" s="14">
        <f t="shared" si="9"/>
        <v>0</v>
      </c>
      <c r="AM40" s="14">
        <f t="shared" si="10"/>
        <v>0</v>
      </c>
      <c r="AN40" s="14">
        <f t="shared" si="11"/>
        <v>0</v>
      </c>
      <c r="AO40" s="14">
        <f t="shared" si="12"/>
        <v>0</v>
      </c>
      <c r="AP40" s="14">
        <f t="shared" si="13"/>
        <v>0</v>
      </c>
      <c r="AQ40" s="14">
        <f t="shared" si="14"/>
        <v>0</v>
      </c>
      <c r="AR40" s="26">
        <f t="shared" si="17"/>
        <v>0</v>
      </c>
      <c r="AS40" s="184">
        <f t="shared" si="18"/>
        <v>170057.60000000001</v>
      </c>
      <c r="AT40" s="26">
        <f t="shared" si="19"/>
        <v>0</v>
      </c>
      <c r="AU40" s="30">
        <f t="shared" si="25"/>
        <v>255086.4</v>
      </c>
      <c r="AV40" s="30">
        <f t="shared" si="26"/>
        <v>255086.4</v>
      </c>
      <c r="AW40" s="30"/>
      <c r="AX40" s="36">
        <f t="shared" si="15"/>
        <v>255086.4</v>
      </c>
      <c r="AY40" s="36">
        <f t="shared" si="15"/>
        <v>85028.799999999988</v>
      </c>
      <c r="AZ40" s="36">
        <f t="shared" si="15"/>
        <v>0</v>
      </c>
      <c r="BF40" s="42">
        <f t="shared" si="21"/>
        <v>170057.60000000001</v>
      </c>
      <c r="BG40" s="42">
        <f t="shared" si="22"/>
        <v>170057.59999999998</v>
      </c>
      <c r="BH40" s="42">
        <f t="shared" si="23"/>
        <v>0</v>
      </c>
      <c r="BI40" s="42">
        <f t="shared" si="24"/>
        <v>510172.8</v>
      </c>
    </row>
    <row r="41" spans="1:61" ht="14.45" hidden="1" outlineLevel="1" x14ac:dyDescent="0.3">
      <c r="A41" s="5" t="s">
        <v>7</v>
      </c>
      <c r="B41" s="5" t="s">
        <v>8</v>
      </c>
      <c r="C41" s="5" t="s">
        <v>1360</v>
      </c>
      <c r="D41" s="2" t="s">
        <v>63</v>
      </c>
      <c r="E41" s="2" t="s">
        <v>62</v>
      </c>
      <c r="F41" s="2" t="s">
        <v>11</v>
      </c>
      <c r="G41" s="2" t="s">
        <v>12</v>
      </c>
      <c r="H41" s="2" t="s">
        <v>13</v>
      </c>
      <c r="I41" s="18">
        <v>11814.800000000001</v>
      </c>
      <c r="J41" s="18">
        <v>3051230</v>
      </c>
      <c r="K41" s="18">
        <v>2933875</v>
      </c>
      <c r="L41" s="18">
        <v>117355</v>
      </c>
      <c r="M41" s="18"/>
      <c r="N41" s="18"/>
      <c r="O41" s="18"/>
      <c r="P41" s="18"/>
      <c r="Q41" s="18"/>
      <c r="R41" s="18"/>
      <c r="S41" s="18">
        <v>117355</v>
      </c>
      <c r="T41" s="18"/>
      <c r="U41" s="18"/>
      <c r="V41" s="18"/>
      <c r="W41" s="18"/>
      <c r="X41" s="18"/>
      <c r="Y41" s="18"/>
      <c r="Z41" s="18"/>
      <c r="AA41" s="18"/>
      <c r="AB41" s="43">
        <f t="shared" si="16"/>
        <v>4.0000000000000036E-2</v>
      </c>
      <c r="AC41" s="14">
        <f t="shared" si="0"/>
        <v>0</v>
      </c>
      <c r="AD41" s="14">
        <f t="shared" si="1"/>
        <v>0</v>
      </c>
      <c r="AE41" s="14">
        <f t="shared" si="2"/>
        <v>0</v>
      </c>
      <c r="AF41" s="14">
        <f t="shared" si="3"/>
        <v>0</v>
      </c>
      <c r="AG41" s="14">
        <f t="shared" si="4"/>
        <v>0</v>
      </c>
      <c r="AH41" s="14">
        <f t="shared" si="5"/>
        <v>0</v>
      </c>
      <c r="AI41" s="14">
        <f t="shared" si="6"/>
        <v>0.04</v>
      </c>
      <c r="AJ41" s="14">
        <f t="shared" si="7"/>
        <v>0</v>
      </c>
      <c r="AK41" s="14">
        <f t="shared" si="8"/>
        <v>0</v>
      </c>
      <c r="AL41" s="14">
        <f t="shared" si="9"/>
        <v>0</v>
      </c>
      <c r="AM41" s="14">
        <f t="shared" si="10"/>
        <v>0</v>
      </c>
      <c r="AN41" s="14">
        <f t="shared" si="11"/>
        <v>0</v>
      </c>
      <c r="AO41" s="14">
        <f t="shared" si="12"/>
        <v>0</v>
      </c>
      <c r="AP41" s="14">
        <f t="shared" si="13"/>
        <v>0</v>
      </c>
      <c r="AQ41" s="14">
        <f t="shared" si="14"/>
        <v>0</v>
      </c>
      <c r="AR41" s="26">
        <f t="shared" si="17"/>
        <v>0</v>
      </c>
      <c r="AS41" s="184">
        <f t="shared" si="18"/>
        <v>117355</v>
      </c>
      <c r="AT41" s="26">
        <f t="shared" si="19"/>
        <v>0</v>
      </c>
      <c r="AU41" s="30">
        <f t="shared" si="25"/>
        <v>176032.5</v>
      </c>
      <c r="AV41" s="30">
        <f t="shared" si="26"/>
        <v>176032.5</v>
      </c>
      <c r="AW41" s="30"/>
      <c r="AX41" s="36">
        <f t="shared" si="15"/>
        <v>176032.5</v>
      </c>
      <c r="AY41" s="36">
        <f t="shared" si="15"/>
        <v>58677.5</v>
      </c>
      <c r="AZ41" s="36">
        <f t="shared" si="15"/>
        <v>0</v>
      </c>
      <c r="BF41" s="42">
        <f t="shared" si="21"/>
        <v>117355</v>
      </c>
      <c r="BG41" s="42">
        <f t="shared" si="22"/>
        <v>117355</v>
      </c>
      <c r="BH41" s="42">
        <f t="shared" si="23"/>
        <v>0</v>
      </c>
      <c r="BI41" s="42">
        <f t="shared" si="24"/>
        <v>352065</v>
      </c>
    </row>
    <row r="42" spans="1:61" ht="14.45" hidden="1" outlineLevel="1" x14ac:dyDescent="0.3">
      <c r="A42" s="5" t="s">
        <v>7</v>
      </c>
      <c r="B42" s="5" t="s">
        <v>8</v>
      </c>
      <c r="C42" s="5" t="s">
        <v>1360</v>
      </c>
      <c r="D42" s="2" t="s">
        <v>64</v>
      </c>
      <c r="E42" s="2" t="s">
        <v>62</v>
      </c>
      <c r="F42" s="2" t="s">
        <v>11</v>
      </c>
      <c r="G42" s="2" t="s">
        <v>12</v>
      </c>
      <c r="H42" s="2" t="s">
        <v>13</v>
      </c>
      <c r="I42" s="18">
        <v>7941.6</v>
      </c>
      <c r="J42" s="18">
        <v>2035831.2</v>
      </c>
      <c r="K42" s="18">
        <v>1957530</v>
      </c>
      <c r="L42" s="18">
        <v>78301.200000000012</v>
      </c>
      <c r="M42" s="18"/>
      <c r="N42" s="18"/>
      <c r="O42" s="18"/>
      <c r="P42" s="18"/>
      <c r="Q42" s="18"/>
      <c r="R42" s="18"/>
      <c r="S42" s="18">
        <v>78301.200000000012</v>
      </c>
      <c r="T42" s="18"/>
      <c r="U42" s="18"/>
      <c r="V42" s="18"/>
      <c r="W42" s="18"/>
      <c r="X42" s="18"/>
      <c r="Y42" s="18"/>
      <c r="Z42" s="18"/>
      <c r="AA42" s="18"/>
      <c r="AB42" s="43">
        <f t="shared" si="16"/>
        <v>4.0000000000000036E-2</v>
      </c>
      <c r="AC42" s="14">
        <f t="shared" si="0"/>
        <v>0</v>
      </c>
      <c r="AD42" s="14">
        <f t="shared" si="1"/>
        <v>0</v>
      </c>
      <c r="AE42" s="14">
        <f t="shared" si="2"/>
        <v>0</v>
      </c>
      <c r="AF42" s="14">
        <f t="shared" si="3"/>
        <v>0</v>
      </c>
      <c r="AG42" s="14">
        <f t="shared" si="4"/>
        <v>0</v>
      </c>
      <c r="AH42" s="14">
        <f t="shared" si="5"/>
        <v>0</v>
      </c>
      <c r="AI42" s="14">
        <f t="shared" si="6"/>
        <v>0.04</v>
      </c>
      <c r="AJ42" s="14">
        <f t="shared" si="7"/>
        <v>0</v>
      </c>
      <c r="AK42" s="14">
        <f t="shared" si="8"/>
        <v>0</v>
      </c>
      <c r="AL42" s="14">
        <f t="shared" si="9"/>
        <v>0</v>
      </c>
      <c r="AM42" s="14">
        <f t="shared" si="10"/>
        <v>0</v>
      </c>
      <c r="AN42" s="14">
        <f t="shared" si="11"/>
        <v>0</v>
      </c>
      <c r="AO42" s="14">
        <f t="shared" si="12"/>
        <v>0</v>
      </c>
      <c r="AP42" s="14">
        <f t="shared" si="13"/>
        <v>0</v>
      </c>
      <c r="AQ42" s="14">
        <f t="shared" si="14"/>
        <v>0</v>
      </c>
      <c r="AR42" s="26">
        <f t="shared" si="17"/>
        <v>0</v>
      </c>
      <c r="AS42" s="184">
        <f t="shared" si="18"/>
        <v>78301.2</v>
      </c>
      <c r="AT42" s="26">
        <f t="shared" si="19"/>
        <v>0</v>
      </c>
      <c r="AU42" s="30">
        <f t="shared" si="25"/>
        <v>117451.8</v>
      </c>
      <c r="AV42" s="30">
        <f t="shared" si="26"/>
        <v>117451.8</v>
      </c>
      <c r="AW42" s="30"/>
      <c r="AX42" s="36">
        <f t="shared" si="15"/>
        <v>117451.8</v>
      </c>
      <c r="AY42" s="36">
        <f t="shared" si="15"/>
        <v>39150.600000000006</v>
      </c>
      <c r="AZ42" s="36">
        <f t="shared" si="15"/>
        <v>0</v>
      </c>
      <c r="BF42" s="42">
        <f t="shared" si="21"/>
        <v>78301.2</v>
      </c>
      <c r="BG42" s="42">
        <f t="shared" si="22"/>
        <v>78301.200000000012</v>
      </c>
      <c r="BH42" s="42">
        <f t="shared" si="23"/>
        <v>0</v>
      </c>
      <c r="BI42" s="42">
        <f t="shared" si="24"/>
        <v>234903.6</v>
      </c>
    </row>
    <row r="43" spans="1:61" ht="14.45" hidden="1" outlineLevel="1" x14ac:dyDescent="0.3">
      <c r="A43" s="5" t="s">
        <v>7</v>
      </c>
      <c r="B43" s="5" t="s">
        <v>8</v>
      </c>
      <c r="C43" s="5" t="s">
        <v>1360</v>
      </c>
      <c r="D43" s="2" t="s">
        <v>65</v>
      </c>
      <c r="E43" s="2" t="s">
        <v>62</v>
      </c>
      <c r="F43" s="2" t="s">
        <v>11</v>
      </c>
      <c r="G43" s="2" t="s">
        <v>12</v>
      </c>
      <c r="H43" s="2" t="s">
        <v>13</v>
      </c>
      <c r="I43" s="18">
        <v>500</v>
      </c>
      <c r="J43" s="18">
        <v>130000</v>
      </c>
      <c r="K43" s="18">
        <v>125000</v>
      </c>
      <c r="L43" s="18">
        <v>5000</v>
      </c>
      <c r="M43" s="18"/>
      <c r="N43" s="18"/>
      <c r="O43" s="18"/>
      <c r="P43" s="18"/>
      <c r="Q43" s="18"/>
      <c r="R43" s="18"/>
      <c r="S43" s="18">
        <v>5000</v>
      </c>
      <c r="T43" s="18"/>
      <c r="U43" s="18"/>
      <c r="V43" s="18"/>
      <c r="W43" s="18"/>
      <c r="X43" s="18"/>
      <c r="Y43" s="18"/>
      <c r="Z43" s="18"/>
      <c r="AA43" s="18"/>
      <c r="AB43" s="43">
        <f t="shared" si="16"/>
        <v>4.0000000000000036E-2</v>
      </c>
      <c r="AC43" s="14">
        <f t="shared" si="0"/>
        <v>0</v>
      </c>
      <c r="AD43" s="14">
        <f t="shared" si="1"/>
        <v>0</v>
      </c>
      <c r="AE43" s="14">
        <f t="shared" si="2"/>
        <v>0</v>
      </c>
      <c r="AF43" s="14">
        <f t="shared" si="3"/>
        <v>0</v>
      </c>
      <c r="AG43" s="14">
        <f t="shared" si="4"/>
        <v>0</v>
      </c>
      <c r="AH43" s="14">
        <f t="shared" si="5"/>
        <v>0</v>
      </c>
      <c r="AI43" s="14">
        <f t="shared" si="6"/>
        <v>0.04</v>
      </c>
      <c r="AJ43" s="14">
        <f t="shared" si="7"/>
        <v>0</v>
      </c>
      <c r="AK43" s="14">
        <f t="shared" si="8"/>
        <v>0</v>
      </c>
      <c r="AL43" s="14">
        <f t="shared" si="9"/>
        <v>0</v>
      </c>
      <c r="AM43" s="14">
        <f t="shared" si="10"/>
        <v>0</v>
      </c>
      <c r="AN43" s="14">
        <f t="shared" si="11"/>
        <v>0</v>
      </c>
      <c r="AO43" s="14">
        <f t="shared" si="12"/>
        <v>0</v>
      </c>
      <c r="AP43" s="14">
        <f t="shared" si="13"/>
        <v>0</v>
      </c>
      <c r="AQ43" s="14">
        <f t="shared" si="14"/>
        <v>0</v>
      </c>
      <c r="AR43" s="26">
        <f t="shared" si="17"/>
        <v>0</v>
      </c>
      <c r="AS43" s="184">
        <f t="shared" si="18"/>
        <v>5000</v>
      </c>
      <c r="AT43" s="26">
        <f t="shared" si="19"/>
        <v>0</v>
      </c>
      <c r="AU43" s="30">
        <f t="shared" si="25"/>
        <v>7500</v>
      </c>
      <c r="AV43" s="30">
        <f t="shared" si="26"/>
        <v>7500</v>
      </c>
      <c r="AW43" s="30"/>
      <c r="AX43" s="36">
        <f t="shared" si="15"/>
        <v>7500</v>
      </c>
      <c r="AY43" s="36">
        <f t="shared" si="15"/>
        <v>2500</v>
      </c>
      <c r="AZ43" s="36">
        <f t="shared" si="15"/>
        <v>0</v>
      </c>
      <c r="BF43" s="42">
        <f t="shared" si="21"/>
        <v>5000</v>
      </c>
      <c r="BG43" s="42">
        <f t="shared" si="22"/>
        <v>5000</v>
      </c>
      <c r="BH43" s="42">
        <f t="shared" si="23"/>
        <v>0</v>
      </c>
      <c r="BI43" s="42">
        <f t="shared" si="24"/>
        <v>15000</v>
      </c>
    </row>
    <row r="44" spans="1:61" ht="14.45" hidden="1" outlineLevel="1" x14ac:dyDescent="0.3">
      <c r="A44" s="5" t="s">
        <v>7</v>
      </c>
      <c r="B44" s="5" t="s">
        <v>8</v>
      </c>
      <c r="C44" s="5" t="s">
        <v>1360</v>
      </c>
      <c r="D44" s="2" t="s">
        <v>66</v>
      </c>
      <c r="E44" s="2" t="s">
        <v>62</v>
      </c>
      <c r="F44" s="2" t="s">
        <v>11</v>
      </c>
      <c r="G44" s="2" t="s">
        <v>12</v>
      </c>
      <c r="H44" s="2" t="s">
        <v>13</v>
      </c>
      <c r="I44" s="18">
        <v>1409.3</v>
      </c>
      <c r="J44" s="18">
        <v>364847.6</v>
      </c>
      <c r="K44" s="18">
        <v>350815</v>
      </c>
      <c r="L44" s="18">
        <v>14032.6</v>
      </c>
      <c r="M44" s="18"/>
      <c r="N44" s="18"/>
      <c r="O44" s="18"/>
      <c r="P44" s="18"/>
      <c r="Q44" s="18"/>
      <c r="R44" s="18"/>
      <c r="S44" s="18">
        <v>14032.6</v>
      </c>
      <c r="T44" s="18"/>
      <c r="U44" s="18"/>
      <c r="V44" s="18"/>
      <c r="W44" s="18"/>
      <c r="X44" s="18"/>
      <c r="Y44" s="18"/>
      <c r="Z44" s="18"/>
      <c r="AA44" s="18"/>
      <c r="AB44" s="43">
        <f t="shared" si="16"/>
        <v>4.0000000000000036E-2</v>
      </c>
      <c r="AC44" s="14">
        <f t="shared" si="0"/>
        <v>0</v>
      </c>
      <c r="AD44" s="14">
        <f t="shared" si="1"/>
        <v>0</v>
      </c>
      <c r="AE44" s="14">
        <f t="shared" si="2"/>
        <v>0</v>
      </c>
      <c r="AF44" s="14">
        <f t="shared" si="3"/>
        <v>0</v>
      </c>
      <c r="AG44" s="14">
        <f t="shared" si="4"/>
        <v>0</v>
      </c>
      <c r="AH44" s="14">
        <f t="shared" si="5"/>
        <v>0</v>
      </c>
      <c r="AI44" s="14">
        <f t="shared" si="6"/>
        <v>0.04</v>
      </c>
      <c r="AJ44" s="14">
        <f t="shared" si="7"/>
        <v>0</v>
      </c>
      <c r="AK44" s="14">
        <f t="shared" si="8"/>
        <v>0</v>
      </c>
      <c r="AL44" s="14">
        <f t="shared" si="9"/>
        <v>0</v>
      </c>
      <c r="AM44" s="14">
        <f t="shared" si="10"/>
        <v>0</v>
      </c>
      <c r="AN44" s="14">
        <f t="shared" si="11"/>
        <v>0</v>
      </c>
      <c r="AO44" s="14">
        <f t="shared" si="12"/>
        <v>0</v>
      </c>
      <c r="AP44" s="14">
        <f t="shared" si="13"/>
        <v>0</v>
      </c>
      <c r="AQ44" s="14">
        <f t="shared" si="14"/>
        <v>0</v>
      </c>
      <c r="AR44" s="26">
        <f t="shared" si="17"/>
        <v>0</v>
      </c>
      <c r="AS44" s="184">
        <f t="shared" si="18"/>
        <v>14032.6</v>
      </c>
      <c r="AT44" s="26">
        <f t="shared" si="19"/>
        <v>0</v>
      </c>
      <c r="AU44" s="30">
        <f t="shared" si="25"/>
        <v>21048.899999999998</v>
      </c>
      <c r="AV44" s="30">
        <f t="shared" si="26"/>
        <v>21048.899999999998</v>
      </c>
      <c r="AW44" s="30"/>
      <c r="AX44" s="36">
        <f t="shared" si="15"/>
        <v>21048.899999999998</v>
      </c>
      <c r="AY44" s="36">
        <f t="shared" si="15"/>
        <v>7016.2999999999975</v>
      </c>
      <c r="AZ44" s="36">
        <f t="shared" si="15"/>
        <v>0</v>
      </c>
      <c r="BF44" s="42">
        <f t="shared" si="21"/>
        <v>14032.6</v>
      </c>
      <c r="BG44" s="42">
        <f t="shared" si="22"/>
        <v>14032.6</v>
      </c>
      <c r="BH44" s="42">
        <f t="shared" si="23"/>
        <v>0</v>
      </c>
      <c r="BI44" s="42">
        <f t="shared" si="24"/>
        <v>42097.799999999996</v>
      </c>
    </row>
    <row r="45" spans="1:61" ht="14.45" hidden="1" outlineLevel="1" x14ac:dyDescent="0.3">
      <c r="A45" s="5" t="s">
        <v>7</v>
      </c>
      <c r="B45" s="5" t="s">
        <v>8</v>
      </c>
      <c r="C45" s="5" t="s">
        <v>1360</v>
      </c>
      <c r="D45" s="2" t="s">
        <v>67</v>
      </c>
      <c r="E45" s="2" t="s">
        <v>62</v>
      </c>
      <c r="F45" s="2" t="s">
        <v>11</v>
      </c>
      <c r="G45" s="2" t="s">
        <v>12</v>
      </c>
      <c r="H45" s="2" t="s">
        <v>13</v>
      </c>
      <c r="I45" s="18">
        <v>19.5</v>
      </c>
      <c r="J45" s="18">
        <v>5070</v>
      </c>
      <c r="K45" s="18">
        <v>4875</v>
      </c>
      <c r="L45" s="18">
        <v>195</v>
      </c>
      <c r="M45" s="18"/>
      <c r="N45" s="18"/>
      <c r="O45" s="18"/>
      <c r="P45" s="18"/>
      <c r="Q45" s="18"/>
      <c r="R45" s="18"/>
      <c r="S45" s="18">
        <v>195</v>
      </c>
      <c r="T45" s="18"/>
      <c r="U45" s="18"/>
      <c r="V45" s="18"/>
      <c r="W45" s="18"/>
      <c r="X45" s="18"/>
      <c r="Y45" s="18"/>
      <c r="Z45" s="18"/>
      <c r="AA45" s="18"/>
      <c r="AB45" s="43">
        <f t="shared" si="16"/>
        <v>4.0000000000000036E-2</v>
      </c>
      <c r="AC45" s="14">
        <f t="shared" si="0"/>
        <v>0</v>
      </c>
      <c r="AD45" s="14">
        <f t="shared" si="1"/>
        <v>0</v>
      </c>
      <c r="AE45" s="14">
        <f t="shared" si="2"/>
        <v>0</v>
      </c>
      <c r="AF45" s="14">
        <f t="shared" si="3"/>
        <v>0</v>
      </c>
      <c r="AG45" s="14">
        <f t="shared" si="4"/>
        <v>0</v>
      </c>
      <c r="AH45" s="14">
        <f t="shared" si="5"/>
        <v>0</v>
      </c>
      <c r="AI45" s="14">
        <f t="shared" si="6"/>
        <v>0.04</v>
      </c>
      <c r="AJ45" s="14">
        <f t="shared" si="7"/>
        <v>0</v>
      </c>
      <c r="AK45" s="14">
        <f t="shared" si="8"/>
        <v>0</v>
      </c>
      <c r="AL45" s="14">
        <f t="shared" si="9"/>
        <v>0</v>
      </c>
      <c r="AM45" s="14">
        <f t="shared" si="10"/>
        <v>0</v>
      </c>
      <c r="AN45" s="14">
        <f t="shared" si="11"/>
        <v>0</v>
      </c>
      <c r="AO45" s="14">
        <f t="shared" si="12"/>
        <v>0</v>
      </c>
      <c r="AP45" s="14">
        <f t="shared" si="13"/>
        <v>0</v>
      </c>
      <c r="AQ45" s="14">
        <f t="shared" si="14"/>
        <v>0</v>
      </c>
      <c r="AR45" s="26">
        <f t="shared" si="17"/>
        <v>0</v>
      </c>
      <c r="AS45" s="184">
        <f t="shared" si="18"/>
        <v>195</v>
      </c>
      <c r="AT45" s="26">
        <f t="shared" si="19"/>
        <v>0</v>
      </c>
      <c r="AU45" s="30">
        <f t="shared" si="25"/>
        <v>292.5</v>
      </c>
      <c r="AV45" s="30">
        <f t="shared" si="26"/>
        <v>292.5</v>
      </c>
      <c r="AW45" s="30"/>
      <c r="AX45" s="36">
        <f t="shared" si="15"/>
        <v>292.5</v>
      </c>
      <c r="AY45" s="36">
        <f t="shared" si="15"/>
        <v>97.5</v>
      </c>
      <c r="AZ45" s="36">
        <f t="shared" si="15"/>
        <v>0</v>
      </c>
      <c r="BF45" s="42">
        <f t="shared" si="21"/>
        <v>195</v>
      </c>
      <c r="BG45" s="42">
        <f t="shared" si="22"/>
        <v>195</v>
      </c>
      <c r="BH45" s="42">
        <f t="shared" si="23"/>
        <v>0</v>
      </c>
      <c r="BI45" s="42">
        <f t="shared" si="24"/>
        <v>585</v>
      </c>
    </row>
    <row r="46" spans="1:61" ht="14.45" hidden="1" outlineLevel="1" x14ac:dyDescent="0.3">
      <c r="A46" s="5" t="s">
        <v>7</v>
      </c>
      <c r="B46" s="5" t="s">
        <v>8</v>
      </c>
      <c r="C46" s="5" t="s">
        <v>1360</v>
      </c>
      <c r="D46" s="2" t="s">
        <v>68</v>
      </c>
      <c r="E46" s="2" t="s">
        <v>62</v>
      </c>
      <c r="F46" s="2" t="s">
        <v>11</v>
      </c>
      <c r="G46" s="2" t="s">
        <v>12</v>
      </c>
      <c r="H46" s="2" t="s">
        <v>13</v>
      </c>
      <c r="I46" s="18">
        <v>317.39999999999998</v>
      </c>
      <c r="J46" s="18">
        <v>82524</v>
      </c>
      <c r="K46" s="18">
        <v>79350</v>
      </c>
      <c r="L46" s="18">
        <v>3174</v>
      </c>
      <c r="M46" s="18"/>
      <c r="N46" s="18"/>
      <c r="O46" s="18"/>
      <c r="P46" s="18"/>
      <c r="Q46" s="18"/>
      <c r="R46" s="18"/>
      <c r="S46" s="18">
        <v>3174</v>
      </c>
      <c r="T46" s="18"/>
      <c r="U46" s="18"/>
      <c r="V46" s="18"/>
      <c r="W46" s="18"/>
      <c r="X46" s="18"/>
      <c r="Y46" s="18"/>
      <c r="Z46" s="18"/>
      <c r="AA46" s="18"/>
      <c r="AB46" s="43">
        <f t="shared" si="16"/>
        <v>4.0000000000000036E-2</v>
      </c>
      <c r="AC46" s="14">
        <f t="shared" si="0"/>
        <v>0</v>
      </c>
      <c r="AD46" s="14">
        <f t="shared" si="1"/>
        <v>0</v>
      </c>
      <c r="AE46" s="14">
        <f t="shared" si="2"/>
        <v>0</v>
      </c>
      <c r="AF46" s="14">
        <f t="shared" si="3"/>
        <v>0</v>
      </c>
      <c r="AG46" s="14">
        <f t="shared" si="4"/>
        <v>0</v>
      </c>
      <c r="AH46" s="14">
        <f t="shared" si="5"/>
        <v>0</v>
      </c>
      <c r="AI46" s="14">
        <f t="shared" si="6"/>
        <v>0.04</v>
      </c>
      <c r="AJ46" s="14">
        <f t="shared" si="7"/>
        <v>0</v>
      </c>
      <c r="AK46" s="14">
        <f t="shared" si="8"/>
        <v>0</v>
      </c>
      <c r="AL46" s="14">
        <f t="shared" si="9"/>
        <v>0</v>
      </c>
      <c r="AM46" s="14">
        <f t="shared" si="10"/>
        <v>0</v>
      </c>
      <c r="AN46" s="14">
        <f t="shared" si="11"/>
        <v>0</v>
      </c>
      <c r="AO46" s="14">
        <f t="shared" si="12"/>
        <v>0</v>
      </c>
      <c r="AP46" s="14">
        <f t="shared" si="13"/>
        <v>0</v>
      </c>
      <c r="AQ46" s="14">
        <f t="shared" si="14"/>
        <v>0</v>
      </c>
      <c r="AR46" s="26">
        <f t="shared" si="17"/>
        <v>0</v>
      </c>
      <c r="AS46" s="184">
        <f t="shared" si="18"/>
        <v>3174</v>
      </c>
      <c r="AT46" s="26">
        <f t="shared" si="19"/>
        <v>0</v>
      </c>
      <c r="AU46" s="30">
        <f t="shared" si="25"/>
        <v>4761</v>
      </c>
      <c r="AV46" s="30">
        <f t="shared" si="26"/>
        <v>4761</v>
      </c>
      <c r="AW46" s="30"/>
      <c r="AX46" s="36">
        <f t="shared" si="15"/>
        <v>4761</v>
      </c>
      <c r="AY46" s="36">
        <f t="shared" si="15"/>
        <v>1587</v>
      </c>
      <c r="AZ46" s="36">
        <f t="shared" si="15"/>
        <v>0</v>
      </c>
      <c r="BF46" s="42">
        <f t="shared" si="21"/>
        <v>3174</v>
      </c>
      <c r="BG46" s="42">
        <f t="shared" si="22"/>
        <v>3174</v>
      </c>
      <c r="BH46" s="42">
        <f t="shared" si="23"/>
        <v>0</v>
      </c>
      <c r="BI46" s="42">
        <f t="shared" si="24"/>
        <v>9522</v>
      </c>
    </row>
    <row r="47" spans="1:61" ht="14.45" hidden="1" outlineLevel="1" x14ac:dyDescent="0.3">
      <c r="A47" s="5" t="s">
        <v>7</v>
      </c>
      <c r="B47" s="5" t="s">
        <v>8</v>
      </c>
      <c r="C47" s="5" t="s">
        <v>1360</v>
      </c>
      <c r="D47" s="2" t="s">
        <v>69</v>
      </c>
      <c r="E47" s="2" t="s">
        <v>62</v>
      </c>
      <c r="F47" s="2" t="s">
        <v>11</v>
      </c>
      <c r="G47" s="2" t="s">
        <v>12</v>
      </c>
      <c r="H47" s="2" t="s">
        <v>13</v>
      </c>
      <c r="I47" s="18">
        <v>5430.4500000000007</v>
      </c>
      <c r="J47" s="18">
        <v>1402655.8</v>
      </c>
      <c r="K47" s="18">
        <v>1348707.5</v>
      </c>
      <c r="L47" s="18">
        <v>53948.3</v>
      </c>
      <c r="M47" s="18"/>
      <c r="N47" s="18"/>
      <c r="O47" s="18"/>
      <c r="P47" s="18"/>
      <c r="Q47" s="18"/>
      <c r="R47" s="18"/>
      <c r="S47" s="18">
        <v>53948.3</v>
      </c>
      <c r="T47" s="18"/>
      <c r="U47" s="18"/>
      <c r="V47" s="18"/>
      <c r="W47" s="18"/>
      <c r="X47" s="18"/>
      <c r="Y47" s="18"/>
      <c r="Z47" s="18"/>
      <c r="AA47" s="18"/>
      <c r="AB47" s="43">
        <f t="shared" si="16"/>
        <v>4.0000000000000036E-2</v>
      </c>
      <c r="AC47" s="14">
        <f t="shared" si="0"/>
        <v>0</v>
      </c>
      <c r="AD47" s="14">
        <f t="shared" si="1"/>
        <v>0</v>
      </c>
      <c r="AE47" s="14">
        <f t="shared" si="2"/>
        <v>0</v>
      </c>
      <c r="AF47" s="14">
        <f t="shared" si="3"/>
        <v>0</v>
      </c>
      <c r="AG47" s="14">
        <f t="shared" si="4"/>
        <v>0</v>
      </c>
      <c r="AH47" s="14">
        <f t="shared" si="5"/>
        <v>0</v>
      </c>
      <c r="AI47" s="14">
        <f t="shared" si="6"/>
        <v>0.04</v>
      </c>
      <c r="AJ47" s="14">
        <f t="shared" si="7"/>
        <v>0</v>
      </c>
      <c r="AK47" s="14">
        <f t="shared" si="8"/>
        <v>0</v>
      </c>
      <c r="AL47" s="14">
        <f t="shared" si="9"/>
        <v>0</v>
      </c>
      <c r="AM47" s="14">
        <f t="shared" si="10"/>
        <v>0</v>
      </c>
      <c r="AN47" s="14">
        <f t="shared" si="11"/>
        <v>0</v>
      </c>
      <c r="AO47" s="14">
        <f t="shared" si="12"/>
        <v>0</v>
      </c>
      <c r="AP47" s="14">
        <f t="shared" si="13"/>
        <v>0</v>
      </c>
      <c r="AQ47" s="14">
        <f t="shared" si="14"/>
        <v>0</v>
      </c>
      <c r="AR47" s="26">
        <f t="shared" si="17"/>
        <v>0</v>
      </c>
      <c r="AS47" s="184">
        <f t="shared" si="18"/>
        <v>53948.3</v>
      </c>
      <c r="AT47" s="26">
        <f t="shared" si="19"/>
        <v>0</v>
      </c>
      <c r="AU47" s="30">
        <f t="shared" si="25"/>
        <v>80922.45</v>
      </c>
      <c r="AV47" s="30">
        <f t="shared" si="26"/>
        <v>80922.45</v>
      </c>
      <c r="AW47" s="30"/>
      <c r="AX47" s="36">
        <f t="shared" si="15"/>
        <v>80922.45</v>
      </c>
      <c r="AY47" s="36">
        <f t="shared" si="15"/>
        <v>26974.149999999994</v>
      </c>
      <c r="AZ47" s="36">
        <f t="shared" si="15"/>
        <v>0</v>
      </c>
      <c r="BF47" s="42">
        <f t="shared" si="21"/>
        <v>53948.3</v>
      </c>
      <c r="BG47" s="42">
        <f t="shared" si="22"/>
        <v>53948.3</v>
      </c>
      <c r="BH47" s="42">
        <f t="shared" si="23"/>
        <v>0</v>
      </c>
      <c r="BI47" s="42">
        <f t="shared" si="24"/>
        <v>161844.9</v>
      </c>
    </row>
    <row r="48" spans="1:61" ht="14.45" hidden="1" outlineLevel="1" x14ac:dyDescent="0.3">
      <c r="A48" s="5" t="s">
        <v>7</v>
      </c>
      <c r="B48" s="5" t="s">
        <v>8</v>
      </c>
      <c r="C48" s="5" t="s">
        <v>1360</v>
      </c>
      <c r="D48" s="2" t="s">
        <v>70</v>
      </c>
      <c r="E48" s="2" t="s">
        <v>62</v>
      </c>
      <c r="F48" s="2" t="s">
        <v>11</v>
      </c>
      <c r="G48" s="2" t="s">
        <v>12</v>
      </c>
      <c r="H48" s="2" t="s">
        <v>13</v>
      </c>
      <c r="I48" s="18">
        <v>6840.1900000000005</v>
      </c>
      <c r="J48" s="18">
        <v>1766676.5999999999</v>
      </c>
      <c r="K48" s="18">
        <v>1698727.5</v>
      </c>
      <c r="L48" s="18">
        <v>67949.100000000006</v>
      </c>
      <c r="M48" s="18"/>
      <c r="N48" s="18"/>
      <c r="O48" s="18"/>
      <c r="P48" s="18"/>
      <c r="Q48" s="18"/>
      <c r="R48" s="18"/>
      <c r="S48" s="18">
        <v>67949.100000000006</v>
      </c>
      <c r="T48" s="18"/>
      <c r="U48" s="18"/>
      <c r="V48" s="18"/>
      <c r="W48" s="18"/>
      <c r="X48" s="18"/>
      <c r="Y48" s="18"/>
      <c r="Z48" s="18"/>
      <c r="AA48" s="18"/>
      <c r="AB48" s="43">
        <f t="shared" si="16"/>
        <v>4.0000000000000036E-2</v>
      </c>
      <c r="AC48" s="14">
        <f t="shared" si="0"/>
        <v>0</v>
      </c>
      <c r="AD48" s="14">
        <f t="shared" si="1"/>
        <v>0</v>
      </c>
      <c r="AE48" s="14">
        <f t="shared" si="2"/>
        <v>0</v>
      </c>
      <c r="AF48" s="14">
        <f t="shared" si="3"/>
        <v>0</v>
      </c>
      <c r="AG48" s="14">
        <f t="shared" si="4"/>
        <v>0</v>
      </c>
      <c r="AH48" s="14">
        <f t="shared" si="5"/>
        <v>0</v>
      </c>
      <c r="AI48" s="14">
        <f t="shared" si="6"/>
        <v>0.04</v>
      </c>
      <c r="AJ48" s="14">
        <f t="shared" si="7"/>
        <v>0</v>
      </c>
      <c r="AK48" s="14">
        <f t="shared" si="8"/>
        <v>0</v>
      </c>
      <c r="AL48" s="14">
        <f t="shared" si="9"/>
        <v>0</v>
      </c>
      <c r="AM48" s="14">
        <f t="shared" si="10"/>
        <v>0</v>
      </c>
      <c r="AN48" s="14">
        <f t="shared" si="11"/>
        <v>0</v>
      </c>
      <c r="AO48" s="14">
        <f t="shared" si="12"/>
        <v>0</v>
      </c>
      <c r="AP48" s="14">
        <f t="shared" si="13"/>
        <v>0</v>
      </c>
      <c r="AQ48" s="14">
        <f t="shared" si="14"/>
        <v>0</v>
      </c>
      <c r="AR48" s="26">
        <f t="shared" si="17"/>
        <v>0</v>
      </c>
      <c r="AS48" s="184">
        <f t="shared" si="18"/>
        <v>67949.100000000006</v>
      </c>
      <c r="AT48" s="26">
        <f t="shared" si="19"/>
        <v>0</v>
      </c>
      <c r="AU48" s="30">
        <f t="shared" si="25"/>
        <v>101923.65</v>
      </c>
      <c r="AV48" s="30">
        <f t="shared" si="26"/>
        <v>101923.65</v>
      </c>
      <c r="AW48" s="30"/>
      <c r="AX48" s="36">
        <f t="shared" si="15"/>
        <v>101923.65</v>
      </c>
      <c r="AY48" s="36">
        <f t="shared" si="15"/>
        <v>33974.549999999988</v>
      </c>
      <c r="AZ48" s="36">
        <f t="shared" si="15"/>
        <v>0</v>
      </c>
      <c r="BF48" s="42">
        <f t="shared" si="21"/>
        <v>67949.100000000006</v>
      </c>
      <c r="BG48" s="42">
        <f t="shared" si="22"/>
        <v>67949.100000000006</v>
      </c>
      <c r="BH48" s="42">
        <f t="shared" si="23"/>
        <v>0</v>
      </c>
      <c r="BI48" s="42">
        <f t="shared" si="24"/>
        <v>203847.3</v>
      </c>
    </row>
    <row r="49" spans="1:61" ht="14.45" hidden="1" outlineLevel="1" x14ac:dyDescent="0.3">
      <c r="A49" s="5" t="s">
        <v>7</v>
      </c>
      <c r="B49" s="5" t="s">
        <v>8</v>
      </c>
      <c r="C49" s="5" t="s">
        <v>1360</v>
      </c>
      <c r="D49" s="2" t="s">
        <v>71</v>
      </c>
      <c r="E49" s="2" t="s">
        <v>62</v>
      </c>
      <c r="F49" s="2" t="s">
        <v>11</v>
      </c>
      <c r="G49" s="2" t="s">
        <v>12</v>
      </c>
      <c r="H49" s="2" t="s">
        <v>13</v>
      </c>
      <c r="I49" s="18">
        <v>3318.28</v>
      </c>
      <c r="J49" s="18">
        <v>862752.8</v>
      </c>
      <c r="K49" s="18">
        <v>829570</v>
      </c>
      <c r="L49" s="18">
        <v>33182.800000000003</v>
      </c>
      <c r="M49" s="18"/>
      <c r="N49" s="18"/>
      <c r="O49" s="18"/>
      <c r="P49" s="18"/>
      <c r="Q49" s="18"/>
      <c r="R49" s="18"/>
      <c r="S49" s="18">
        <v>33182.800000000003</v>
      </c>
      <c r="T49" s="18"/>
      <c r="U49" s="18"/>
      <c r="V49" s="18"/>
      <c r="W49" s="18"/>
      <c r="X49" s="18"/>
      <c r="Y49" s="18"/>
      <c r="Z49" s="18"/>
      <c r="AA49" s="18"/>
      <c r="AB49" s="43">
        <f t="shared" si="16"/>
        <v>4.0000000000000036E-2</v>
      </c>
      <c r="AC49" s="14">
        <f t="shared" si="0"/>
        <v>0</v>
      </c>
      <c r="AD49" s="14">
        <f t="shared" si="1"/>
        <v>0</v>
      </c>
      <c r="AE49" s="14">
        <f t="shared" si="2"/>
        <v>0</v>
      </c>
      <c r="AF49" s="14">
        <f t="shared" si="3"/>
        <v>0</v>
      </c>
      <c r="AG49" s="14">
        <f t="shared" si="4"/>
        <v>0</v>
      </c>
      <c r="AH49" s="14">
        <f t="shared" si="5"/>
        <v>0</v>
      </c>
      <c r="AI49" s="14">
        <f t="shared" si="6"/>
        <v>0.04</v>
      </c>
      <c r="AJ49" s="14">
        <f t="shared" si="7"/>
        <v>0</v>
      </c>
      <c r="AK49" s="14">
        <f t="shared" si="8"/>
        <v>0</v>
      </c>
      <c r="AL49" s="14">
        <f t="shared" si="9"/>
        <v>0</v>
      </c>
      <c r="AM49" s="14">
        <f t="shared" si="10"/>
        <v>0</v>
      </c>
      <c r="AN49" s="14">
        <f t="shared" si="11"/>
        <v>0</v>
      </c>
      <c r="AO49" s="14">
        <f t="shared" si="12"/>
        <v>0</v>
      </c>
      <c r="AP49" s="14">
        <f t="shared" si="13"/>
        <v>0</v>
      </c>
      <c r="AQ49" s="14">
        <f t="shared" si="14"/>
        <v>0</v>
      </c>
      <c r="AR49" s="26">
        <f t="shared" si="17"/>
        <v>0</v>
      </c>
      <c r="AS49" s="184">
        <f t="shared" si="18"/>
        <v>33182.800000000003</v>
      </c>
      <c r="AT49" s="26">
        <f t="shared" si="19"/>
        <v>0</v>
      </c>
      <c r="AU49" s="30">
        <f t="shared" si="25"/>
        <v>49774.2</v>
      </c>
      <c r="AV49" s="30">
        <f t="shared" si="26"/>
        <v>49774.2</v>
      </c>
      <c r="AW49" s="30"/>
      <c r="AX49" s="36">
        <f t="shared" si="15"/>
        <v>49774.2</v>
      </c>
      <c r="AY49" s="36">
        <f t="shared" si="15"/>
        <v>16591.399999999994</v>
      </c>
      <c r="AZ49" s="36">
        <f t="shared" si="15"/>
        <v>0</v>
      </c>
      <c r="BF49" s="42">
        <f t="shared" si="21"/>
        <v>33182.800000000003</v>
      </c>
      <c r="BG49" s="42">
        <f t="shared" si="22"/>
        <v>33182.800000000003</v>
      </c>
      <c r="BH49" s="42">
        <f t="shared" si="23"/>
        <v>0</v>
      </c>
      <c r="BI49" s="42">
        <f t="shared" si="24"/>
        <v>99548.4</v>
      </c>
    </row>
    <row r="50" spans="1:61" hidden="1" outlineLevel="1" x14ac:dyDescent="0.25">
      <c r="A50" s="5" t="s">
        <v>7</v>
      </c>
      <c r="B50" s="5" t="s">
        <v>8</v>
      </c>
      <c r="C50" s="5" t="s">
        <v>1360</v>
      </c>
      <c r="D50" s="2" t="s">
        <v>72</v>
      </c>
      <c r="E50" s="2" t="s">
        <v>62</v>
      </c>
      <c r="F50" s="2" t="s">
        <v>11</v>
      </c>
      <c r="G50" s="2" t="s">
        <v>12</v>
      </c>
      <c r="H50" s="2" t="s">
        <v>13</v>
      </c>
      <c r="I50" s="18">
        <v>8617.4</v>
      </c>
      <c r="J50" s="18">
        <v>2228038.7999999998</v>
      </c>
      <c r="K50" s="18">
        <v>2142345</v>
      </c>
      <c r="L50" s="18">
        <v>85693.8</v>
      </c>
      <c r="M50" s="18"/>
      <c r="N50" s="18"/>
      <c r="O50" s="18"/>
      <c r="P50" s="18"/>
      <c r="Q50" s="18"/>
      <c r="R50" s="18"/>
      <c r="S50" s="18">
        <v>85693.8</v>
      </c>
      <c r="T50" s="18"/>
      <c r="U50" s="18"/>
      <c r="V50" s="18"/>
      <c r="W50" s="18"/>
      <c r="X50" s="18"/>
      <c r="Y50" s="18"/>
      <c r="Z50" s="18"/>
      <c r="AA50" s="18"/>
      <c r="AB50" s="43">
        <f t="shared" si="16"/>
        <v>4.0000000000000036E-2</v>
      </c>
      <c r="AC50" s="14">
        <f t="shared" si="0"/>
        <v>0</v>
      </c>
      <c r="AD50" s="14">
        <f t="shared" si="1"/>
        <v>0</v>
      </c>
      <c r="AE50" s="14">
        <f t="shared" si="2"/>
        <v>0</v>
      </c>
      <c r="AF50" s="14">
        <f t="shared" si="3"/>
        <v>0</v>
      </c>
      <c r="AG50" s="14">
        <f t="shared" si="4"/>
        <v>0</v>
      </c>
      <c r="AH50" s="14">
        <f t="shared" si="5"/>
        <v>0</v>
      </c>
      <c r="AI50" s="14">
        <f t="shared" si="6"/>
        <v>0.04</v>
      </c>
      <c r="AJ50" s="14">
        <f t="shared" si="7"/>
        <v>0</v>
      </c>
      <c r="AK50" s="14">
        <f t="shared" si="8"/>
        <v>0</v>
      </c>
      <c r="AL50" s="14">
        <f t="shared" si="9"/>
        <v>0</v>
      </c>
      <c r="AM50" s="14">
        <f t="shared" si="10"/>
        <v>0</v>
      </c>
      <c r="AN50" s="14">
        <f t="shared" si="11"/>
        <v>0</v>
      </c>
      <c r="AO50" s="14">
        <f t="shared" si="12"/>
        <v>0</v>
      </c>
      <c r="AP50" s="14">
        <f t="shared" si="13"/>
        <v>0</v>
      </c>
      <c r="AQ50" s="14">
        <f t="shared" si="14"/>
        <v>0</v>
      </c>
      <c r="AR50" s="26">
        <f t="shared" si="17"/>
        <v>0</v>
      </c>
      <c r="AS50" s="184">
        <f t="shared" si="18"/>
        <v>85693.8</v>
      </c>
      <c r="AT50" s="26">
        <f t="shared" si="19"/>
        <v>0</v>
      </c>
      <c r="AU50" s="30">
        <f t="shared" si="25"/>
        <v>128540.7</v>
      </c>
      <c r="AV50" s="30">
        <f t="shared" si="26"/>
        <v>128540.7</v>
      </c>
      <c r="AW50" s="30"/>
      <c r="AX50" s="36">
        <f t="shared" si="15"/>
        <v>128540.7</v>
      </c>
      <c r="AY50" s="36">
        <f t="shared" si="15"/>
        <v>42846.899999999994</v>
      </c>
      <c r="AZ50" s="36">
        <f t="shared" si="15"/>
        <v>0</v>
      </c>
      <c r="BF50" s="42">
        <f t="shared" si="21"/>
        <v>85693.8</v>
      </c>
      <c r="BG50" s="42">
        <f t="shared" si="22"/>
        <v>85693.8</v>
      </c>
      <c r="BH50" s="42">
        <f t="shared" si="23"/>
        <v>0</v>
      </c>
      <c r="BI50" s="42">
        <f t="shared" si="24"/>
        <v>257081.4</v>
      </c>
    </row>
    <row r="51" spans="1:61" hidden="1" outlineLevel="1" x14ac:dyDescent="0.25">
      <c r="A51" s="5" t="s">
        <v>7</v>
      </c>
      <c r="B51" s="5" t="s">
        <v>8</v>
      </c>
      <c r="C51" s="5" t="s">
        <v>1360</v>
      </c>
      <c r="D51" s="2" t="s">
        <v>73</v>
      </c>
      <c r="E51" s="2" t="s">
        <v>62</v>
      </c>
      <c r="F51" s="2" t="s">
        <v>11</v>
      </c>
      <c r="G51" s="2" t="s">
        <v>12</v>
      </c>
      <c r="H51" s="2" t="s">
        <v>13</v>
      </c>
      <c r="I51" s="18">
        <v>252</v>
      </c>
      <c r="J51" s="18">
        <v>64480</v>
      </c>
      <c r="K51" s="18">
        <v>62000</v>
      </c>
      <c r="L51" s="18">
        <v>2480</v>
      </c>
      <c r="M51" s="18"/>
      <c r="N51" s="18"/>
      <c r="O51" s="18"/>
      <c r="P51" s="18"/>
      <c r="Q51" s="18"/>
      <c r="R51" s="18"/>
      <c r="S51" s="18">
        <v>2480</v>
      </c>
      <c r="T51" s="18"/>
      <c r="U51" s="18"/>
      <c r="V51" s="18"/>
      <c r="W51" s="18"/>
      <c r="X51" s="18"/>
      <c r="Y51" s="18"/>
      <c r="Z51" s="18"/>
      <c r="AA51" s="18"/>
      <c r="AB51" s="43">
        <f t="shared" si="16"/>
        <v>4.0000000000000036E-2</v>
      </c>
      <c r="AC51" s="14">
        <f t="shared" si="0"/>
        <v>0</v>
      </c>
      <c r="AD51" s="14">
        <f t="shared" si="1"/>
        <v>0</v>
      </c>
      <c r="AE51" s="14">
        <f t="shared" si="2"/>
        <v>0</v>
      </c>
      <c r="AF51" s="14">
        <f t="shared" si="3"/>
        <v>0</v>
      </c>
      <c r="AG51" s="14">
        <f t="shared" si="4"/>
        <v>0</v>
      </c>
      <c r="AH51" s="14">
        <f t="shared" si="5"/>
        <v>0</v>
      </c>
      <c r="AI51" s="14">
        <f t="shared" si="6"/>
        <v>0.04</v>
      </c>
      <c r="AJ51" s="14">
        <f t="shared" si="7"/>
        <v>0</v>
      </c>
      <c r="AK51" s="14">
        <f t="shared" si="8"/>
        <v>0</v>
      </c>
      <c r="AL51" s="14">
        <f t="shared" si="9"/>
        <v>0</v>
      </c>
      <c r="AM51" s="14">
        <f t="shared" si="10"/>
        <v>0</v>
      </c>
      <c r="AN51" s="14">
        <f t="shared" si="11"/>
        <v>0</v>
      </c>
      <c r="AO51" s="14">
        <f t="shared" si="12"/>
        <v>0</v>
      </c>
      <c r="AP51" s="14">
        <f t="shared" si="13"/>
        <v>0</v>
      </c>
      <c r="AQ51" s="14">
        <f t="shared" si="14"/>
        <v>0</v>
      </c>
      <c r="AR51" s="26">
        <f t="shared" si="17"/>
        <v>0</v>
      </c>
      <c r="AS51" s="184">
        <f t="shared" si="18"/>
        <v>2480</v>
      </c>
      <c r="AT51" s="26">
        <f t="shared" si="19"/>
        <v>0</v>
      </c>
      <c r="AU51" s="30">
        <f t="shared" si="25"/>
        <v>3720</v>
      </c>
      <c r="AV51" s="30">
        <f t="shared" si="26"/>
        <v>3720</v>
      </c>
      <c r="AW51" s="30"/>
      <c r="AX51" s="36">
        <f t="shared" si="15"/>
        <v>3720</v>
      </c>
      <c r="AY51" s="36">
        <f t="shared" si="15"/>
        <v>1240</v>
      </c>
      <c r="AZ51" s="36">
        <f t="shared" si="15"/>
        <v>0</v>
      </c>
      <c r="BF51" s="42">
        <f t="shared" si="21"/>
        <v>2480</v>
      </c>
      <c r="BG51" s="42">
        <f t="shared" si="22"/>
        <v>2480</v>
      </c>
      <c r="BH51" s="42">
        <f t="shared" si="23"/>
        <v>0</v>
      </c>
      <c r="BI51" s="42">
        <f t="shared" si="24"/>
        <v>7440</v>
      </c>
    </row>
    <row r="52" spans="1:61" ht="14.45" hidden="1" outlineLevel="1" x14ac:dyDescent="0.3">
      <c r="A52" s="5" t="s">
        <v>7</v>
      </c>
      <c r="B52" s="5" t="s">
        <v>8</v>
      </c>
      <c r="C52" s="5" t="s">
        <v>1360</v>
      </c>
      <c r="D52" s="2" t="s">
        <v>74</v>
      </c>
      <c r="E52" s="2" t="s">
        <v>62</v>
      </c>
      <c r="F52" s="2" t="s">
        <v>11</v>
      </c>
      <c r="G52" s="2" t="s">
        <v>12</v>
      </c>
      <c r="H52" s="2" t="s">
        <v>13</v>
      </c>
      <c r="I52" s="18">
        <v>13061.399999999998</v>
      </c>
      <c r="J52" s="18">
        <v>3376599.2</v>
      </c>
      <c r="K52" s="18">
        <v>3246730</v>
      </c>
      <c r="L52" s="18">
        <v>129869.2</v>
      </c>
      <c r="M52" s="18"/>
      <c r="N52" s="18"/>
      <c r="O52" s="18"/>
      <c r="P52" s="18"/>
      <c r="Q52" s="18"/>
      <c r="R52" s="18"/>
      <c r="S52" s="18">
        <v>129869.2</v>
      </c>
      <c r="T52" s="18"/>
      <c r="U52" s="18"/>
      <c r="V52" s="18"/>
      <c r="W52" s="18"/>
      <c r="X52" s="18"/>
      <c r="Y52" s="18"/>
      <c r="Z52" s="18"/>
      <c r="AA52" s="18"/>
      <c r="AB52" s="43">
        <f t="shared" si="16"/>
        <v>4.0000000000000036E-2</v>
      </c>
      <c r="AC52" s="14">
        <f t="shared" si="0"/>
        <v>0</v>
      </c>
      <c r="AD52" s="14">
        <f t="shared" si="1"/>
        <v>0</v>
      </c>
      <c r="AE52" s="14">
        <f t="shared" si="2"/>
        <v>0</v>
      </c>
      <c r="AF52" s="14">
        <f t="shared" si="3"/>
        <v>0</v>
      </c>
      <c r="AG52" s="14">
        <f t="shared" si="4"/>
        <v>0</v>
      </c>
      <c r="AH52" s="14">
        <f t="shared" si="5"/>
        <v>0</v>
      </c>
      <c r="AI52" s="14">
        <f t="shared" si="6"/>
        <v>0.04</v>
      </c>
      <c r="AJ52" s="14">
        <f t="shared" si="7"/>
        <v>0</v>
      </c>
      <c r="AK52" s="14">
        <f t="shared" si="8"/>
        <v>0</v>
      </c>
      <c r="AL52" s="14">
        <f t="shared" si="9"/>
        <v>0</v>
      </c>
      <c r="AM52" s="14">
        <f t="shared" si="10"/>
        <v>0</v>
      </c>
      <c r="AN52" s="14">
        <f t="shared" si="11"/>
        <v>0</v>
      </c>
      <c r="AO52" s="14">
        <f t="shared" si="12"/>
        <v>0</v>
      </c>
      <c r="AP52" s="14">
        <f t="shared" si="13"/>
        <v>0</v>
      </c>
      <c r="AQ52" s="14">
        <f t="shared" si="14"/>
        <v>0</v>
      </c>
      <c r="AR52" s="26">
        <f t="shared" si="17"/>
        <v>0</v>
      </c>
      <c r="AS52" s="184">
        <f t="shared" si="18"/>
        <v>129869.2</v>
      </c>
      <c r="AT52" s="26">
        <f t="shared" si="19"/>
        <v>0</v>
      </c>
      <c r="AU52" s="30">
        <f t="shared" si="25"/>
        <v>194803.8</v>
      </c>
      <c r="AV52" s="30">
        <f t="shared" si="26"/>
        <v>194803.8</v>
      </c>
      <c r="AW52" s="30"/>
      <c r="AX52" s="36">
        <f t="shared" si="15"/>
        <v>194803.8</v>
      </c>
      <c r="AY52" s="36">
        <f t="shared" si="15"/>
        <v>64934.599999999991</v>
      </c>
      <c r="AZ52" s="36">
        <f t="shared" si="15"/>
        <v>0</v>
      </c>
      <c r="BF52" s="42">
        <f t="shared" si="21"/>
        <v>129869.2</v>
      </c>
      <c r="BG52" s="42">
        <f t="shared" si="22"/>
        <v>129869.2</v>
      </c>
      <c r="BH52" s="42">
        <f t="shared" si="23"/>
        <v>0</v>
      </c>
      <c r="BI52" s="42">
        <f t="shared" si="24"/>
        <v>389607.6</v>
      </c>
    </row>
    <row r="53" spans="1:61" ht="14.45" hidden="1" outlineLevel="1" x14ac:dyDescent="0.3">
      <c r="A53" s="5" t="s">
        <v>7</v>
      </c>
      <c r="B53" s="5" t="s">
        <v>8</v>
      </c>
      <c r="C53" s="5" t="s">
        <v>1360</v>
      </c>
      <c r="D53" s="2" t="s">
        <v>75</v>
      </c>
      <c r="E53" s="2" t="s">
        <v>76</v>
      </c>
      <c r="F53" s="2" t="s">
        <v>16</v>
      </c>
      <c r="G53" s="2" t="s">
        <v>20</v>
      </c>
      <c r="H53" s="2" t="s">
        <v>13</v>
      </c>
      <c r="I53" s="18">
        <v>81.429999999999993</v>
      </c>
      <c r="J53" s="18">
        <v>17286.18</v>
      </c>
      <c r="K53" s="18">
        <v>15064.2</v>
      </c>
      <c r="L53" s="18">
        <v>2221.98</v>
      </c>
      <c r="M53" s="18"/>
      <c r="N53" s="18">
        <v>1883.0300000000002</v>
      </c>
      <c r="O53" s="18"/>
      <c r="P53" s="18"/>
      <c r="Q53" s="18"/>
      <c r="R53" s="18"/>
      <c r="S53" s="18"/>
      <c r="T53" s="18"/>
      <c r="U53" s="18"/>
      <c r="V53" s="18"/>
      <c r="W53" s="18"/>
      <c r="X53" s="18"/>
      <c r="Y53" s="18"/>
      <c r="Z53" s="18">
        <v>338.95000000000005</v>
      </c>
      <c r="AA53" s="18"/>
      <c r="AB53" s="43">
        <f t="shared" si="16"/>
        <v>0.14749999999999996</v>
      </c>
      <c r="AC53" s="14">
        <f t="shared" si="0"/>
        <v>0</v>
      </c>
      <c r="AD53" s="14">
        <f t="shared" si="1"/>
        <v>0.125</v>
      </c>
      <c r="AE53" s="14">
        <f t="shared" si="2"/>
        <v>0</v>
      </c>
      <c r="AF53" s="14">
        <f t="shared" si="3"/>
        <v>0</v>
      </c>
      <c r="AG53" s="14">
        <f t="shared" si="4"/>
        <v>0</v>
      </c>
      <c r="AH53" s="14">
        <f t="shared" si="5"/>
        <v>0</v>
      </c>
      <c r="AI53" s="14">
        <f t="shared" si="6"/>
        <v>0</v>
      </c>
      <c r="AJ53" s="14">
        <f t="shared" si="7"/>
        <v>0</v>
      </c>
      <c r="AK53" s="14">
        <f t="shared" si="8"/>
        <v>0</v>
      </c>
      <c r="AL53" s="14">
        <f t="shared" si="9"/>
        <v>0</v>
      </c>
      <c r="AM53" s="14">
        <f t="shared" si="10"/>
        <v>0</v>
      </c>
      <c r="AN53" s="14">
        <f t="shared" si="11"/>
        <v>0</v>
      </c>
      <c r="AO53" s="14">
        <f t="shared" si="12"/>
        <v>0</v>
      </c>
      <c r="AP53" s="14">
        <f t="shared" si="13"/>
        <v>0.02</v>
      </c>
      <c r="AQ53" s="14">
        <f t="shared" si="14"/>
        <v>0</v>
      </c>
      <c r="AR53" s="26">
        <f t="shared" si="17"/>
        <v>1883.0250000000001</v>
      </c>
      <c r="AS53" s="184">
        <f t="shared" si="18"/>
        <v>0</v>
      </c>
      <c r="AT53" s="26">
        <f t="shared" si="19"/>
        <v>338.94450000000006</v>
      </c>
      <c r="AU53" s="30"/>
      <c r="AV53" s="30"/>
      <c r="AW53" s="30">
        <f>K53*$AU$1</f>
        <v>1807.704</v>
      </c>
      <c r="AX53" s="36">
        <f t="shared" si="15"/>
        <v>-1883.0250000000001</v>
      </c>
      <c r="AY53" s="36">
        <f t="shared" si="15"/>
        <v>0</v>
      </c>
      <c r="AZ53" s="36">
        <f t="shared" si="15"/>
        <v>1468.7594999999999</v>
      </c>
      <c r="BF53" s="42">
        <f t="shared" si="21"/>
        <v>2221.9695000000002</v>
      </c>
      <c r="BG53" s="42">
        <f t="shared" si="22"/>
        <v>2221.9800000000005</v>
      </c>
      <c r="BH53" s="42">
        <f t="shared" si="23"/>
        <v>-1.0500000000320142E-2</v>
      </c>
      <c r="BI53" s="42">
        <f t="shared" si="24"/>
        <v>1807.704</v>
      </c>
    </row>
    <row r="54" spans="1:61" ht="14.45" hidden="1" outlineLevel="1" x14ac:dyDescent="0.3">
      <c r="A54" s="5" t="s">
        <v>7</v>
      </c>
      <c r="B54" s="5" t="s">
        <v>8</v>
      </c>
      <c r="C54" s="5" t="s">
        <v>1360</v>
      </c>
      <c r="D54" s="2" t="s">
        <v>77</v>
      </c>
      <c r="E54" s="2" t="s">
        <v>78</v>
      </c>
      <c r="F54" s="2" t="s">
        <v>11</v>
      </c>
      <c r="G54" s="2" t="s">
        <v>12</v>
      </c>
      <c r="H54" s="2" t="s">
        <v>13</v>
      </c>
      <c r="I54" s="18">
        <v>983.4</v>
      </c>
      <c r="J54" s="18">
        <v>229161.93</v>
      </c>
      <c r="K54" s="18">
        <v>220348.01</v>
      </c>
      <c r="L54" s="18">
        <v>8813.92</v>
      </c>
      <c r="M54" s="18"/>
      <c r="N54" s="18"/>
      <c r="O54" s="18"/>
      <c r="P54" s="18"/>
      <c r="Q54" s="18"/>
      <c r="R54" s="18"/>
      <c r="S54" s="18">
        <v>8813.92</v>
      </c>
      <c r="T54" s="18"/>
      <c r="U54" s="18"/>
      <c r="V54" s="18"/>
      <c r="W54" s="18"/>
      <c r="X54" s="18"/>
      <c r="Y54" s="18"/>
      <c r="Z54" s="18"/>
      <c r="AA54" s="18"/>
      <c r="AB54" s="43">
        <f t="shared" si="16"/>
        <v>4.0000000000000036E-2</v>
      </c>
      <c r="AC54" s="14">
        <f t="shared" si="0"/>
        <v>0</v>
      </c>
      <c r="AD54" s="14">
        <f t="shared" si="1"/>
        <v>0</v>
      </c>
      <c r="AE54" s="14">
        <f t="shared" si="2"/>
        <v>0</v>
      </c>
      <c r="AF54" s="14">
        <f t="shared" si="3"/>
        <v>0</v>
      </c>
      <c r="AG54" s="14">
        <f t="shared" si="4"/>
        <v>0</v>
      </c>
      <c r="AH54" s="14">
        <f t="shared" si="5"/>
        <v>0</v>
      </c>
      <c r="AI54" s="14">
        <f t="shared" si="6"/>
        <v>0.04</v>
      </c>
      <c r="AJ54" s="14">
        <f t="shared" si="7"/>
        <v>0</v>
      </c>
      <c r="AK54" s="14">
        <f t="shared" si="8"/>
        <v>0</v>
      </c>
      <c r="AL54" s="14">
        <f t="shared" si="9"/>
        <v>0</v>
      </c>
      <c r="AM54" s="14">
        <f t="shared" si="10"/>
        <v>0</v>
      </c>
      <c r="AN54" s="14">
        <f t="shared" si="11"/>
        <v>0</v>
      </c>
      <c r="AO54" s="14">
        <f t="shared" si="12"/>
        <v>0</v>
      </c>
      <c r="AP54" s="14">
        <f t="shared" si="13"/>
        <v>0</v>
      </c>
      <c r="AQ54" s="14">
        <f t="shared" si="14"/>
        <v>0</v>
      </c>
      <c r="AR54" s="26">
        <f t="shared" si="17"/>
        <v>0</v>
      </c>
      <c r="AS54" s="184">
        <f t="shared" si="18"/>
        <v>8813.9204000000009</v>
      </c>
      <c r="AT54" s="26">
        <f t="shared" si="19"/>
        <v>0</v>
      </c>
      <c r="AU54" s="30">
        <f t="shared" ref="AU54:AU60" si="27">K54*$AU$2</f>
        <v>13220.8806</v>
      </c>
      <c r="AV54" s="30">
        <f t="shared" ref="AV54:AV60" si="28">K54*$AV$2</f>
        <v>13220.8806</v>
      </c>
      <c r="AW54" s="30"/>
      <c r="AX54" s="36">
        <f t="shared" si="15"/>
        <v>13220.8806</v>
      </c>
      <c r="AY54" s="36">
        <f t="shared" si="15"/>
        <v>4406.9601999999995</v>
      </c>
      <c r="AZ54" s="36">
        <f t="shared" si="15"/>
        <v>0</v>
      </c>
      <c r="BF54" s="42">
        <f t="shared" si="21"/>
        <v>8813.9204000000009</v>
      </c>
      <c r="BG54" s="42">
        <f t="shared" si="22"/>
        <v>8813.92</v>
      </c>
      <c r="BH54" s="42">
        <f t="shared" si="23"/>
        <v>4.0000000080908649E-4</v>
      </c>
      <c r="BI54" s="42">
        <f t="shared" si="24"/>
        <v>26441.761200000001</v>
      </c>
    </row>
    <row r="55" spans="1:61" ht="14.45" hidden="1" outlineLevel="1" x14ac:dyDescent="0.3">
      <c r="A55" s="5" t="s">
        <v>7</v>
      </c>
      <c r="B55" s="5" t="s">
        <v>8</v>
      </c>
      <c r="C55" s="5" t="s">
        <v>1360</v>
      </c>
      <c r="D55" s="2" t="s">
        <v>79</v>
      </c>
      <c r="E55" s="2" t="s">
        <v>78</v>
      </c>
      <c r="F55" s="2" t="s">
        <v>11</v>
      </c>
      <c r="G55" s="2" t="s">
        <v>12</v>
      </c>
      <c r="H55" s="2" t="s">
        <v>13</v>
      </c>
      <c r="I55" s="18">
        <v>3294.7999999999997</v>
      </c>
      <c r="J55" s="18">
        <v>661953.5</v>
      </c>
      <c r="K55" s="18">
        <v>636493.75999999989</v>
      </c>
      <c r="L55" s="18">
        <v>25459.740000000005</v>
      </c>
      <c r="M55" s="18"/>
      <c r="N55" s="18"/>
      <c r="O55" s="18"/>
      <c r="P55" s="18"/>
      <c r="Q55" s="18"/>
      <c r="R55" s="18"/>
      <c r="S55" s="18">
        <v>25459.740000000005</v>
      </c>
      <c r="T55" s="18"/>
      <c r="U55" s="18"/>
      <c r="V55" s="18"/>
      <c r="W55" s="18"/>
      <c r="X55" s="18"/>
      <c r="Y55" s="18"/>
      <c r="Z55" s="18"/>
      <c r="AA55" s="18"/>
      <c r="AB55" s="43">
        <f t="shared" si="16"/>
        <v>4.0000000000000036E-2</v>
      </c>
      <c r="AC55" s="14">
        <f t="shared" si="0"/>
        <v>0</v>
      </c>
      <c r="AD55" s="14">
        <f t="shared" si="1"/>
        <v>0</v>
      </c>
      <c r="AE55" s="14">
        <f t="shared" si="2"/>
        <v>0</v>
      </c>
      <c r="AF55" s="14">
        <f t="shared" si="3"/>
        <v>0</v>
      </c>
      <c r="AG55" s="14">
        <f t="shared" si="4"/>
        <v>0</v>
      </c>
      <c r="AH55" s="14">
        <f t="shared" si="5"/>
        <v>0</v>
      </c>
      <c r="AI55" s="14">
        <f t="shared" si="6"/>
        <v>0.04</v>
      </c>
      <c r="AJ55" s="14">
        <f t="shared" si="7"/>
        <v>0</v>
      </c>
      <c r="AK55" s="14">
        <f t="shared" si="8"/>
        <v>0</v>
      </c>
      <c r="AL55" s="14">
        <f t="shared" si="9"/>
        <v>0</v>
      </c>
      <c r="AM55" s="14">
        <f t="shared" si="10"/>
        <v>0</v>
      </c>
      <c r="AN55" s="14">
        <f t="shared" si="11"/>
        <v>0</v>
      </c>
      <c r="AO55" s="14">
        <f t="shared" si="12"/>
        <v>0</v>
      </c>
      <c r="AP55" s="14">
        <f t="shared" si="13"/>
        <v>0</v>
      </c>
      <c r="AQ55" s="14">
        <f t="shared" si="14"/>
        <v>0</v>
      </c>
      <c r="AR55" s="26">
        <f t="shared" si="17"/>
        <v>0</v>
      </c>
      <c r="AS55" s="184">
        <f t="shared" si="18"/>
        <v>25459.750399999997</v>
      </c>
      <c r="AT55" s="26">
        <f t="shared" si="19"/>
        <v>0</v>
      </c>
      <c r="AU55" s="30">
        <f t="shared" si="27"/>
        <v>38189.625599999992</v>
      </c>
      <c r="AV55" s="30">
        <f t="shared" si="28"/>
        <v>38189.625599999992</v>
      </c>
      <c r="AW55" s="30"/>
      <c r="AX55" s="36">
        <f t="shared" si="15"/>
        <v>38189.625599999992</v>
      </c>
      <c r="AY55" s="36">
        <f t="shared" si="15"/>
        <v>12729.875199999995</v>
      </c>
      <c r="AZ55" s="36">
        <f t="shared" si="15"/>
        <v>0</v>
      </c>
      <c r="BF55" s="42">
        <f t="shared" si="21"/>
        <v>25459.750399999997</v>
      </c>
      <c r="BG55" s="42">
        <f t="shared" si="22"/>
        <v>25459.740000000005</v>
      </c>
      <c r="BH55" s="42">
        <f t="shared" si="23"/>
        <v>1.0399999991932418E-2</v>
      </c>
      <c r="BI55" s="42">
        <f t="shared" si="24"/>
        <v>76379.251199999984</v>
      </c>
    </row>
    <row r="56" spans="1:61" ht="14.45" hidden="1" outlineLevel="1" x14ac:dyDescent="0.3">
      <c r="A56" s="5" t="s">
        <v>7</v>
      </c>
      <c r="B56" s="5" t="s">
        <v>8</v>
      </c>
      <c r="C56" s="5" t="s">
        <v>1360</v>
      </c>
      <c r="D56" s="2" t="s">
        <v>80</v>
      </c>
      <c r="E56" s="2" t="s">
        <v>78</v>
      </c>
      <c r="F56" s="2" t="s">
        <v>11</v>
      </c>
      <c r="G56" s="2" t="s">
        <v>12</v>
      </c>
      <c r="H56" s="2" t="s">
        <v>13</v>
      </c>
      <c r="I56" s="18">
        <v>50</v>
      </c>
      <c r="J56" s="18">
        <v>9211.6500000000015</v>
      </c>
      <c r="K56" s="18">
        <v>8857.36</v>
      </c>
      <c r="L56" s="18">
        <v>354.29</v>
      </c>
      <c r="M56" s="18"/>
      <c r="N56" s="18"/>
      <c r="O56" s="18"/>
      <c r="P56" s="18"/>
      <c r="Q56" s="18"/>
      <c r="R56" s="18"/>
      <c r="S56" s="18">
        <v>354.29</v>
      </c>
      <c r="T56" s="18"/>
      <c r="U56" s="18"/>
      <c r="V56" s="18"/>
      <c r="W56" s="18"/>
      <c r="X56" s="18"/>
      <c r="Y56" s="18"/>
      <c r="Z56" s="18"/>
      <c r="AA56" s="18"/>
      <c r="AB56" s="43">
        <f t="shared" si="16"/>
        <v>4.0000000000000036E-2</v>
      </c>
      <c r="AC56" s="14">
        <f t="shared" si="0"/>
        <v>0</v>
      </c>
      <c r="AD56" s="14">
        <f t="shared" si="1"/>
        <v>0</v>
      </c>
      <c r="AE56" s="14">
        <f t="shared" si="2"/>
        <v>0</v>
      </c>
      <c r="AF56" s="14">
        <f t="shared" si="3"/>
        <v>0</v>
      </c>
      <c r="AG56" s="14">
        <f t="shared" si="4"/>
        <v>0</v>
      </c>
      <c r="AH56" s="14">
        <f t="shared" si="5"/>
        <v>0</v>
      </c>
      <c r="AI56" s="14">
        <f t="shared" si="6"/>
        <v>0.04</v>
      </c>
      <c r="AJ56" s="14">
        <f t="shared" si="7"/>
        <v>0</v>
      </c>
      <c r="AK56" s="14">
        <f t="shared" si="8"/>
        <v>0</v>
      </c>
      <c r="AL56" s="14">
        <f t="shared" si="9"/>
        <v>0</v>
      </c>
      <c r="AM56" s="14">
        <f t="shared" si="10"/>
        <v>0</v>
      </c>
      <c r="AN56" s="14">
        <f t="shared" si="11"/>
        <v>0</v>
      </c>
      <c r="AO56" s="14">
        <f t="shared" si="12"/>
        <v>0</v>
      </c>
      <c r="AP56" s="14">
        <f t="shared" si="13"/>
        <v>0</v>
      </c>
      <c r="AQ56" s="14">
        <f t="shared" si="14"/>
        <v>0</v>
      </c>
      <c r="AR56" s="26">
        <f t="shared" si="17"/>
        <v>0</v>
      </c>
      <c r="AS56" s="184">
        <f t="shared" si="18"/>
        <v>354.29440000000005</v>
      </c>
      <c r="AT56" s="26">
        <f t="shared" si="19"/>
        <v>0</v>
      </c>
      <c r="AU56" s="30">
        <f t="shared" si="27"/>
        <v>531.44159999999999</v>
      </c>
      <c r="AV56" s="30">
        <f t="shared" si="28"/>
        <v>531.44159999999999</v>
      </c>
      <c r="AW56" s="30"/>
      <c r="AX56" s="36">
        <f t="shared" si="15"/>
        <v>531.44159999999999</v>
      </c>
      <c r="AY56" s="36">
        <f t="shared" si="15"/>
        <v>177.14719999999994</v>
      </c>
      <c r="AZ56" s="36">
        <f t="shared" si="15"/>
        <v>0</v>
      </c>
      <c r="BF56" s="42">
        <f t="shared" si="21"/>
        <v>354.29440000000005</v>
      </c>
      <c r="BG56" s="42">
        <f t="shared" si="22"/>
        <v>354.29</v>
      </c>
      <c r="BH56" s="42">
        <f t="shared" si="23"/>
        <v>4.400000000032378E-3</v>
      </c>
      <c r="BI56" s="42">
        <f t="shared" si="24"/>
        <v>1062.8832</v>
      </c>
    </row>
    <row r="57" spans="1:61" ht="14.45" hidden="1" outlineLevel="1" x14ac:dyDescent="0.3">
      <c r="A57" s="5" t="s">
        <v>7</v>
      </c>
      <c r="B57" s="5" t="s">
        <v>8</v>
      </c>
      <c r="C57" s="5" t="s">
        <v>1360</v>
      </c>
      <c r="D57" s="2" t="s">
        <v>81</v>
      </c>
      <c r="E57" s="2" t="s">
        <v>78</v>
      </c>
      <c r="F57" s="2" t="s">
        <v>11</v>
      </c>
      <c r="G57" s="2" t="s">
        <v>12</v>
      </c>
      <c r="H57" s="2" t="s">
        <v>13</v>
      </c>
      <c r="I57" s="18">
        <v>3130.1</v>
      </c>
      <c r="J57" s="18">
        <v>628982.37000000011</v>
      </c>
      <c r="K57" s="18">
        <v>604790.76000000013</v>
      </c>
      <c r="L57" s="18">
        <v>24191.609999999997</v>
      </c>
      <c r="M57" s="18"/>
      <c r="N57" s="18"/>
      <c r="O57" s="18"/>
      <c r="P57" s="18"/>
      <c r="Q57" s="18"/>
      <c r="R57" s="18"/>
      <c r="S57" s="18">
        <v>24191.609999999997</v>
      </c>
      <c r="T57" s="18"/>
      <c r="U57" s="18"/>
      <c r="V57" s="18"/>
      <c r="W57" s="18"/>
      <c r="X57" s="18"/>
      <c r="Y57" s="18"/>
      <c r="Z57" s="18"/>
      <c r="AA57" s="18"/>
      <c r="AB57" s="43">
        <f t="shared" si="16"/>
        <v>4.0000000000000036E-2</v>
      </c>
      <c r="AC57" s="14">
        <f t="shared" si="0"/>
        <v>0</v>
      </c>
      <c r="AD57" s="14">
        <f t="shared" si="1"/>
        <v>0</v>
      </c>
      <c r="AE57" s="14">
        <f t="shared" si="2"/>
        <v>0</v>
      </c>
      <c r="AF57" s="14">
        <f t="shared" si="3"/>
        <v>0</v>
      </c>
      <c r="AG57" s="14">
        <f t="shared" si="4"/>
        <v>0</v>
      </c>
      <c r="AH57" s="14">
        <f t="shared" si="5"/>
        <v>0</v>
      </c>
      <c r="AI57" s="14">
        <f t="shared" si="6"/>
        <v>0.04</v>
      </c>
      <c r="AJ57" s="14">
        <f t="shared" si="7"/>
        <v>0</v>
      </c>
      <c r="AK57" s="14">
        <f t="shared" si="8"/>
        <v>0</v>
      </c>
      <c r="AL57" s="14">
        <f t="shared" si="9"/>
        <v>0</v>
      </c>
      <c r="AM57" s="14">
        <f t="shared" si="10"/>
        <v>0</v>
      </c>
      <c r="AN57" s="14">
        <f t="shared" si="11"/>
        <v>0</v>
      </c>
      <c r="AO57" s="14">
        <f t="shared" si="12"/>
        <v>0</v>
      </c>
      <c r="AP57" s="14">
        <f t="shared" si="13"/>
        <v>0</v>
      </c>
      <c r="AQ57" s="14">
        <f t="shared" si="14"/>
        <v>0</v>
      </c>
      <c r="AR57" s="26">
        <f t="shared" si="17"/>
        <v>0</v>
      </c>
      <c r="AS57" s="184">
        <f t="shared" si="18"/>
        <v>24191.630400000005</v>
      </c>
      <c r="AT57" s="26">
        <f t="shared" si="19"/>
        <v>0</v>
      </c>
      <c r="AU57" s="30">
        <f t="shared" si="27"/>
        <v>36287.445600000006</v>
      </c>
      <c r="AV57" s="30">
        <f t="shared" si="28"/>
        <v>36287.445600000006</v>
      </c>
      <c r="AW57" s="30"/>
      <c r="AX57" s="36">
        <f t="shared" si="15"/>
        <v>36287.445600000006</v>
      </c>
      <c r="AY57" s="36">
        <f t="shared" si="15"/>
        <v>12095.815200000001</v>
      </c>
      <c r="AZ57" s="36">
        <f t="shared" si="15"/>
        <v>0</v>
      </c>
      <c r="BF57" s="42">
        <f t="shared" si="21"/>
        <v>24191.630400000005</v>
      </c>
      <c r="BG57" s="42">
        <f t="shared" si="22"/>
        <v>24191.609999999997</v>
      </c>
      <c r="BH57" s="42">
        <f t="shared" si="23"/>
        <v>2.0400000008521602E-2</v>
      </c>
      <c r="BI57" s="42">
        <f t="shared" si="24"/>
        <v>72574.891200000013</v>
      </c>
    </row>
    <row r="58" spans="1:61" ht="14.45" hidden="1" outlineLevel="1" x14ac:dyDescent="0.3">
      <c r="A58" s="5" t="s">
        <v>7</v>
      </c>
      <c r="B58" s="5" t="s">
        <v>8</v>
      </c>
      <c r="C58" s="5" t="s">
        <v>1360</v>
      </c>
      <c r="D58" s="2" t="s">
        <v>82</v>
      </c>
      <c r="E58" s="2" t="s">
        <v>78</v>
      </c>
      <c r="F58" s="2" t="s">
        <v>11</v>
      </c>
      <c r="G58" s="2" t="s">
        <v>12</v>
      </c>
      <c r="H58" s="2" t="s">
        <v>13</v>
      </c>
      <c r="I58" s="18">
        <v>726.4</v>
      </c>
      <c r="J58" s="18">
        <v>171726.56</v>
      </c>
      <c r="K58" s="18">
        <v>165121.69</v>
      </c>
      <c r="L58" s="18">
        <v>6604.87</v>
      </c>
      <c r="M58" s="18"/>
      <c r="N58" s="18"/>
      <c r="O58" s="18"/>
      <c r="P58" s="18"/>
      <c r="Q58" s="18"/>
      <c r="R58" s="18"/>
      <c r="S58" s="18">
        <v>6604.87</v>
      </c>
      <c r="T58" s="18"/>
      <c r="U58" s="18"/>
      <c r="V58" s="18"/>
      <c r="W58" s="18"/>
      <c r="X58" s="18"/>
      <c r="Y58" s="18"/>
      <c r="Z58" s="18"/>
      <c r="AA58" s="18"/>
      <c r="AB58" s="43">
        <f t="shared" si="16"/>
        <v>4.0000000000000036E-2</v>
      </c>
      <c r="AC58" s="14">
        <f t="shared" si="0"/>
        <v>0</v>
      </c>
      <c r="AD58" s="14">
        <f t="shared" si="1"/>
        <v>0</v>
      </c>
      <c r="AE58" s="14">
        <f t="shared" si="2"/>
        <v>0</v>
      </c>
      <c r="AF58" s="14">
        <f t="shared" si="3"/>
        <v>0</v>
      </c>
      <c r="AG58" s="14">
        <f t="shared" si="4"/>
        <v>0</v>
      </c>
      <c r="AH58" s="14">
        <f t="shared" si="5"/>
        <v>0</v>
      </c>
      <c r="AI58" s="14">
        <f t="shared" si="6"/>
        <v>0.04</v>
      </c>
      <c r="AJ58" s="14">
        <f t="shared" si="7"/>
        <v>0</v>
      </c>
      <c r="AK58" s="14">
        <f t="shared" si="8"/>
        <v>0</v>
      </c>
      <c r="AL58" s="14">
        <f t="shared" si="9"/>
        <v>0</v>
      </c>
      <c r="AM58" s="14">
        <f t="shared" si="10"/>
        <v>0</v>
      </c>
      <c r="AN58" s="14">
        <f t="shared" si="11"/>
        <v>0</v>
      </c>
      <c r="AO58" s="14">
        <f t="shared" si="12"/>
        <v>0</v>
      </c>
      <c r="AP58" s="14">
        <f t="shared" si="13"/>
        <v>0</v>
      </c>
      <c r="AQ58" s="14">
        <f t="shared" si="14"/>
        <v>0</v>
      </c>
      <c r="AR58" s="26">
        <f t="shared" si="17"/>
        <v>0</v>
      </c>
      <c r="AS58" s="184">
        <f t="shared" si="18"/>
        <v>6604.8676000000005</v>
      </c>
      <c r="AT58" s="26">
        <f t="shared" si="19"/>
        <v>0</v>
      </c>
      <c r="AU58" s="30">
        <f t="shared" si="27"/>
        <v>9907.3014000000003</v>
      </c>
      <c r="AV58" s="30">
        <f t="shared" si="28"/>
        <v>9907.3014000000003</v>
      </c>
      <c r="AW58" s="30"/>
      <c r="AX58" s="36">
        <f t="shared" si="15"/>
        <v>9907.3014000000003</v>
      </c>
      <c r="AY58" s="36">
        <f t="shared" si="15"/>
        <v>3302.4337999999998</v>
      </c>
      <c r="AZ58" s="36">
        <f t="shared" si="15"/>
        <v>0</v>
      </c>
      <c r="BF58" s="42">
        <f t="shared" si="21"/>
        <v>6604.8676000000005</v>
      </c>
      <c r="BG58" s="42">
        <f t="shared" si="22"/>
        <v>6604.87</v>
      </c>
      <c r="BH58" s="42">
        <f t="shared" si="23"/>
        <v>-2.3999999993975507E-3</v>
      </c>
      <c r="BI58" s="42">
        <f t="shared" si="24"/>
        <v>19814.602800000001</v>
      </c>
    </row>
    <row r="59" spans="1:61" ht="14.45" hidden="1" outlineLevel="1" x14ac:dyDescent="0.3">
      <c r="A59" s="5" t="s">
        <v>7</v>
      </c>
      <c r="B59" s="5" t="s">
        <v>8</v>
      </c>
      <c r="C59" s="5" t="s">
        <v>1360</v>
      </c>
      <c r="D59" s="2" t="s">
        <v>83</v>
      </c>
      <c r="E59" s="2" t="s">
        <v>78</v>
      </c>
      <c r="F59" s="2" t="s">
        <v>11</v>
      </c>
      <c r="G59" s="2" t="s">
        <v>12</v>
      </c>
      <c r="H59" s="2" t="s">
        <v>13</v>
      </c>
      <c r="I59" s="18">
        <v>107.2</v>
      </c>
      <c r="J59" s="18">
        <v>25753.72</v>
      </c>
      <c r="K59" s="18">
        <v>24763.200000000001</v>
      </c>
      <c r="L59" s="18">
        <v>990.52</v>
      </c>
      <c r="M59" s="18"/>
      <c r="N59" s="18"/>
      <c r="O59" s="18"/>
      <c r="P59" s="18"/>
      <c r="Q59" s="18"/>
      <c r="R59" s="18"/>
      <c r="S59" s="18">
        <v>990.52</v>
      </c>
      <c r="T59" s="18"/>
      <c r="U59" s="18"/>
      <c r="V59" s="18"/>
      <c r="W59" s="18"/>
      <c r="X59" s="18"/>
      <c r="Y59" s="18"/>
      <c r="Z59" s="18"/>
      <c r="AA59" s="18"/>
      <c r="AB59" s="43">
        <f t="shared" si="16"/>
        <v>4.0000000000000036E-2</v>
      </c>
      <c r="AC59" s="14">
        <f t="shared" si="0"/>
        <v>0</v>
      </c>
      <c r="AD59" s="14">
        <f t="shared" si="1"/>
        <v>0</v>
      </c>
      <c r="AE59" s="14">
        <f t="shared" si="2"/>
        <v>0</v>
      </c>
      <c r="AF59" s="14">
        <f t="shared" si="3"/>
        <v>0</v>
      </c>
      <c r="AG59" s="14">
        <f t="shared" si="4"/>
        <v>0</v>
      </c>
      <c r="AH59" s="14">
        <f t="shared" si="5"/>
        <v>0</v>
      </c>
      <c r="AI59" s="14">
        <f t="shared" si="6"/>
        <v>0.04</v>
      </c>
      <c r="AJ59" s="14">
        <f t="shared" si="7"/>
        <v>0</v>
      </c>
      <c r="AK59" s="14">
        <f t="shared" si="8"/>
        <v>0</v>
      </c>
      <c r="AL59" s="14">
        <f t="shared" si="9"/>
        <v>0</v>
      </c>
      <c r="AM59" s="14">
        <f t="shared" si="10"/>
        <v>0</v>
      </c>
      <c r="AN59" s="14">
        <f t="shared" si="11"/>
        <v>0</v>
      </c>
      <c r="AO59" s="14">
        <f t="shared" si="12"/>
        <v>0</v>
      </c>
      <c r="AP59" s="14">
        <f t="shared" si="13"/>
        <v>0</v>
      </c>
      <c r="AQ59" s="14">
        <f t="shared" si="14"/>
        <v>0</v>
      </c>
      <c r="AR59" s="26">
        <f t="shared" si="17"/>
        <v>0</v>
      </c>
      <c r="AS59" s="184">
        <f t="shared" si="18"/>
        <v>990.52800000000002</v>
      </c>
      <c r="AT59" s="26">
        <f t="shared" si="19"/>
        <v>0</v>
      </c>
      <c r="AU59" s="30">
        <f t="shared" si="27"/>
        <v>1485.7919999999999</v>
      </c>
      <c r="AV59" s="30">
        <f t="shared" si="28"/>
        <v>1485.7919999999999</v>
      </c>
      <c r="AW59" s="30"/>
      <c r="AX59" s="36">
        <f t="shared" si="15"/>
        <v>1485.7919999999999</v>
      </c>
      <c r="AY59" s="36">
        <f t="shared" si="15"/>
        <v>495.2639999999999</v>
      </c>
      <c r="AZ59" s="36">
        <f t="shared" si="15"/>
        <v>0</v>
      </c>
      <c r="BF59" s="42">
        <f t="shared" si="21"/>
        <v>990.52800000000002</v>
      </c>
      <c r="BG59" s="42">
        <f t="shared" si="22"/>
        <v>990.52</v>
      </c>
      <c r="BH59" s="42">
        <f t="shared" si="23"/>
        <v>8.0000000000381988E-3</v>
      </c>
      <c r="BI59" s="42">
        <f t="shared" si="24"/>
        <v>2971.5839999999998</v>
      </c>
    </row>
    <row r="60" spans="1:61" ht="14.45" hidden="1" outlineLevel="1" x14ac:dyDescent="0.3">
      <c r="A60" s="5" t="s">
        <v>7</v>
      </c>
      <c r="B60" s="5" t="s">
        <v>8</v>
      </c>
      <c r="C60" s="5" t="s">
        <v>1360</v>
      </c>
      <c r="D60" s="2" t="s">
        <v>84</v>
      </c>
      <c r="E60" s="2" t="s">
        <v>78</v>
      </c>
      <c r="F60" s="2" t="s">
        <v>11</v>
      </c>
      <c r="G60" s="2" t="s">
        <v>12</v>
      </c>
      <c r="H60" s="2" t="s">
        <v>13</v>
      </c>
      <c r="I60" s="18">
        <v>8277.7000000000007</v>
      </c>
      <c r="J60" s="18">
        <v>1974036.4400000002</v>
      </c>
      <c r="K60" s="18">
        <v>1898111.97</v>
      </c>
      <c r="L60" s="18">
        <v>75924.47000000003</v>
      </c>
      <c r="M60" s="18"/>
      <c r="N60" s="18"/>
      <c r="O60" s="18"/>
      <c r="P60" s="18"/>
      <c r="Q60" s="18"/>
      <c r="R60" s="18"/>
      <c r="S60" s="18">
        <v>75924.47000000003</v>
      </c>
      <c r="T60" s="18"/>
      <c r="U60" s="18"/>
      <c r="V60" s="18"/>
      <c r="W60" s="18"/>
      <c r="X60" s="18"/>
      <c r="Y60" s="18"/>
      <c r="Z60" s="18"/>
      <c r="AA60" s="18"/>
      <c r="AB60" s="43">
        <f t="shared" si="16"/>
        <v>4.0000000000000036E-2</v>
      </c>
      <c r="AC60" s="14">
        <f t="shared" si="0"/>
        <v>0</v>
      </c>
      <c r="AD60" s="14">
        <f t="shared" si="1"/>
        <v>0</v>
      </c>
      <c r="AE60" s="14">
        <f t="shared" si="2"/>
        <v>0</v>
      </c>
      <c r="AF60" s="14">
        <f t="shared" si="3"/>
        <v>0</v>
      </c>
      <c r="AG60" s="14">
        <f t="shared" si="4"/>
        <v>0</v>
      </c>
      <c r="AH60" s="14">
        <f t="shared" si="5"/>
        <v>0</v>
      </c>
      <c r="AI60" s="14">
        <f t="shared" si="6"/>
        <v>0.04</v>
      </c>
      <c r="AJ60" s="14">
        <f t="shared" si="7"/>
        <v>0</v>
      </c>
      <c r="AK60" s="14">
        <f t="shared" si="8"/>
        <v>0</v>
      </c>
      <c r="AL60" s="14">
        <f t="shared" si="9"/>
        <v>0</v>
      </c>
      <c r="AM60" s="14">
        <f t="shared" si="10"/>
        <v>0</v>
      </c>
      <c r="AN60" s="14">
        <f t="shared" si="11"/>
        <v>0</v>
      </c>
      <c r="AO60" s="14">
        <f t="shared" si="12"/>
        <v>0</v>
      </c>
      <c r="AP60" s="14">
        <f t="shared" si="13"/>
        <v>0</v>
      </c>
      <c r="AQ60" s="14">
        <f t="shared" si="14"/>
        <v>0</v>
      </c>
      <c r="AR60" s="26">
        <f t="shared" si="17"/>
        <v>0</v>
      </c>
      <c r="AS60" s="184">
        <f t="shared" si="18"/>
        <v>75924.478799999997</v>
      </c>
      <c r="AT60" s="26">
        <f t="shared" si="19"/>
        <v>0</v>
      </c>
      <c r="AU60" s="30">
        <f t="shared" si="27"/>
        <v>113886.71819999999</v>
      </c>
      <c r="AV60" s="30">
        <f t="shared" si="28"/>
        <v>113886.71819999999</v>
      </c>
      <c r="AW60" s="30"/>
      <c r="AX60" s="36">
        <f t="shared" si="15"/>
        <v>113886.71819999999</v>
      </c>
      <c r="AY60" s="36">
        <f t="shared" si="15"/>
        <v>37962.239399999991</v>
      </c>
      <c r="AZ60" s="36">
        <f t="shared" si="15"/>
        <v>0</v>
      </c>
      <c r="BF60" s="42">
        <f t="shared" si="21"/>
        <v>75924.478799999997</v>
      </c>
      <c r="BG60" s="42">
        <f t="shared" si="22"/>
        <v>75924.47000000003</v>
      </c>
      <c r="BH60" s="42">
        <f t="shared" si="23"/>
        <v>8.7999999668681994E-3</v>
      </c>
      <c r="BI60" s="42">
        <f t="shared" si="24"/>
        <v>227773.43639999998</v>
      </c>
    </row>
    <row r="61" spans="1:61" ht="14.45" hidden="1" outlineLevel="1" x14ac:dyDescent="0.3">
      <c r="A61" s="5" t="s">
        <v>7</v>
      </c>
      <c r="B61" s="5" t="s">
        <v>8</v>
      </c>
      <c r="C61" s="88" t="s">
        <v>1357</v>
      </c>
      <c r="D61" s="2" t="s">
        <v>85</v>
      </c>
      <c r="E61" s="2" t="s">
        <v>27</v>
      </c>
      <c r="F61" s="2" t="s">
        <v>16</v>
      </c>
      <c r="G61" s="2" t="s">
        <v>28</v>
      </c>
      <c r="H61" s="2" t="s">
        <v>13</v>
      </c>
      <c r="I61" s="18">
        <v>117650</v>
      </c>
      <c r="J61" s="18">
        <v>50470.510000000009</v>
      </c>
      <c r="K61" s="18">
        <v>43983</v>
      </c>
      <c r="L61" s="18">
        <v>6487.5099999999993</v>
      </c>
      <c r="M61" s="18"/>
      <c r="N61" s="18">
        <v>5497.88</v>
      </c>
      <c r="O61" s="18"/>
      <c r="P61" s="18"/>
      <c r="Q61" s="18"/>
      <c r="R61" s="18"/>
      <c r="S61" s="18"/>
      <c r="T61" s="18"/>
      <c r="U61" s="18"/>
      <c r="V61" s="18"/>
      <c r="W61" s="18"/>
      <c r="X61" s="18"/>
      <c r="Y61" s="18"/>
      <c r="Z61" s="18">
        <v>989.63</v>
      </c>
      <c r="AA61" s="18"/>
      <c r="AB61" s="43">
        <f t="shared" si="16"/>
        <v>0.14749999999999996</v>
      </c>
      <c r="AC61" s="14">
        <f t="shared" si="0"/>
        <v>0</v>
      </c>
      <c r="AD61" s="14">
        <f t="shared" si="1"/>
        <v>0.125</v>
      </c>
      <c r="AE61" s="14">
        <f t="shared" si="2"/>
        <v>0</v>
      </c>
      <c r="AF61" s="14">
        <f t="shared" si="3"/>
        <v>0</v>
      </c>
      <c r="AG61" s="14">
        <f t="shared" si="4"/>
        <v>0</v>
      </c>
      <c r="AH61" s="14">
        <f t="shared" si="5"/>
        <v>0</v>
      </c>
      <c r="AI61" s="14">
        <f t="shared" si="6"/>
        <v>0</v>
      </c>
      <c r="AJ61" s="14">
        <f t="shared" si="7"/>
        <v>0</v>
      </c>
      <c r="AK61" s="14">
        <f t="shared" si="8"/>
        <v>0</v>
      </c>
      <c r="AL61" s="14">
        <f t="shared" si="9"/>
        <v>0</v>
      </c>
      <c r="AM61" s="14">
        <f t="shared" si="10"/>
        <v>0</v>
      </c>
      <c r="AN61" s="14">
        <f t="shared" si="11"/>
        <v>0</v>
      </c>
      <c r="AO61" s="14">
        <f t="shared" si="12"/>
        <v>0</v>
      </c>
      <c r="AP61" s="14">
        <f t="shared" si="13"/>
        <v>0.02</v>
      </c>
      <c r="AQ61" s="14">
        <f t="shared" si="14"/>
        <v>0</v>
      </c>
      <c r="AR61" s="26">
        <f t="shared" si="17"/>
        <v>5497.875</v>
      </c>
      <c r="AS61" s="184">
        <f t="shared" si="18"/>
        <v>0</v>
      </c>
      <c r="AT61" s="26">
        <f t="shared" si="19"/>
        <v>989.61750000000006</v>
      </c>
      <c r="AU61" s="30"/>
      <c r="AV61" s="30"/>
      <c r="AW61" s="30">
        <f t="shared" ref="AW61:AW67" si="29">K61*$AU$1</f>
        <v>5277.96</v>
      </c>
      <c r="AX61" s="36">
        <f t="shared" si="15"/>
        <v>-5497.875</v>
      </c>
      <c r="AY61" s="36">
        <f t="shared" si="15"/>
        <v>0</v>
      </c>
      <c r="AZ61" s="36">
        <f t="shared" si="15"/>
        <v>4288.3424999999997</v>
      </c>
      <c r="BF61" s="42">
        <f t="shared" si="21"/>
        <v>6487.4925000000003</v>
      </c>
      <c r="BG61" s="42">
        <f t="shared" si="22"/>
        <v>6487.51</v>
      </c>
      <c r="BH61" s="42">
        <f t="shared" si="23"/>
        <v>-1.749999999992724E-2</v>
      </c>
      <c r="BI61" s="42">
        <f t="shared" si="24"/>
        <v>5277.96</v>
      </c>
    </row>
    <row r="62" spans="1:61" ht="14.45" hidden="1" outlineLevel="1" x14ac:dyDescent="0.3">
      <c r="A62" s="5" t="s">
        <v>7</v>
      </c>
      <c r="B62" s="5" t="s">
        <v>8</v>
      </c>
      <c r="C62" s="88" t="s">
        <v>1357</v>
      </c>
      <c r="D62" s="2" t="s">
        <v>86</v>
      </c>
      <c r="E62" s="2" t="s">
        <v>27</v>
      </c>
      <c r="F62" s="2" t="s">
        <v>16</v>
      </c>
      <c r="G62" s="2" t="s">
        <v>28</v>
      </c>
      <c r="H62" s="2" t="s">
        <v>13</v>
      </c>
      <c r="I62" s="18">
        <v>14625</v>
      </c>
      <c r="J62" s="18">
        <v>6273.95</v>
      </c>
      <c r="K62" s="18">
        <v>5467.5</v>
      </c>
      <c r="L62" s="18">
        <v>806.44999999999993</v>
      </c>
      <c r="M62" s="18"/>
      <c r="N62" s="18">
        <v>683.44</v>
      </c>
      <c r="O62" s="18"/>
      <c r="P62" s="18"/>
      <c r="Q62" s="18"/>
      <c r="R62" s="18"/>
      <c r="S62" s="18"/>
      <c r="T62" s="18"/>
      <c r="U62" s="18"/>
      <c r="V62" s="18"/>
      <c r="W62" s="18"/>
      <c r="X62" s="18"/>
      <c r="Y62" s="18"/>
      <c r="Z62" s="18">
        <v>123.01</v>
      </c>
      <c r="AA62" s="18"/>
      <c r="AB62" s="43">
        <f t="shared" si="16"/>
        <v>0.14749999999999996</v>
      </c>
      <c r="AC62" s="14">
        <f t="shared" si="0"/>
        <v>0</v>
      </c>
      <c r="AD62" s="14">
        <f t="shared" si="1"/>
        <v>0.125</v>
      </c>
      <c r="AE62" s="14">
        <f t="shared" si="2"/>
        <v>0</v>
      </c>
      <c r="AF62" s="14">
        <f t="shared" si="3"/>
        <v>0</v>
      </c>
      <c r="AG62" s="14">
        <f t="shared" si="4"/>
        <v>0</v>
      </c>
      <c r="AH62" s="14">
        <f t="shared" si="5"/>
        <v>0</v>
      </c>
      <c r="AI62" s="14">
        <f t="shared" si="6"/>
        <v>0</v>
      </c>
      <c r="AJ62" s="14">
        <f t="shared" si="7"/>
        <v>0</v>
      </c>
      <c r="AK62" s="14">
        <f t="shared" si="8"/>
        <v>0</v>
      </c>
      <c r="AL62" s="14">
        <f t="shared" si="9"/>
        <v>0</v>
      </c>
      <c r="AM62" s="14">
        <f t="shared" si="10"/>
        <v>0</v>
      </c>
      <c r="AN62" s="14">
        <f t="shared" si="11"/>
        <v>0</v>
      </c>
      <c r="AO62" s="14">
        <f t="shared" si="12"/>
        <v>0</v>
      </c>
      <c r="AP62" s="14">
        <f t="shared" si="13"/>
        <v>0.02</v>
      </c>
      <c r="AQ62" s="14">
        <f t="shared" si="14"/>
        <v>0</v>
      </c>
      <c r="AR62" s="26">
        <f t="shared" si="17"/>
        <v>683.4375</v>
      </c>
      <c r="AS62" s="184">
        <f t="shared" si="18"/>
        <v>0</v>
      </c>
      <c r="AT62" s="26">
        <f t="shared" si="19"/>
        <v>123.01875</v>
      </c>
      <c r="AU62" s="30"/>
      <c r="AV62" s="30"/>
      <c r="AW62" s="30">
        <f t="shared" si="29"/>
        <v>656.1</v>
      </c>
      <c r="AX62" s="36">
        <f t="shared" si="15"/>
        <v>-683.4375</v>
      </c>
      <c r="AY62" s="36">
        <f t="shared" si="15"/>
        <v>0</v>
      </c>
      <c r="AZ62" s="36">
        <f t="shared" si="15"/>
        <v>533.08125000000007</v>
      </c>
      <c r="BF62" s="42">
        <f t="shared" si="21"/>
        <v>806.45624999999995</v>
      </c>
      <c r="BG62" s="42">
        <f t="shared" si="22"/>
        <v>806.45</v>
      </c>
      <c r="BH62" s="42">
        <f t="shared" si="23"/>
        <v>6.2499999999090505E-3</v>
      </c>
      <c r="BI62" s="42">
        <f t="shared" si="24"/>
        <v>656.1</v>
      </c>
    </row>
    <row r="63" spans="1:61" ht="14.45" hidden="1" outlineLevel="1" x14ac:dyDescent="0.3">
      <c r="A63" s="5" t="s">
        <v>7</v>
      </c>
      <c r="B63" s="5" t="s">
        <v>8</v>
      </c>
      <c r="C63" s="88" t="s">
        <v>1357</v>
      </c>
      <c r="D63" s="2" t="s">
        <v>87</v>
      </c>
      <c r="E63" s="2" t="s">
        <v>88</v>
      </c>
      <c r="F63" s="2" t="s">
        <v>16</v>
      </c>
      <c r="G63" s="2" t="s">
        <v>17</v>
      </c>
      <c r="H63" s="2" t="s">
        <v>13</v>
      </c>
      <c r="I63" s="18">
        <v>5785</v>
      </c>
      <c r="J63" s="18">
        <v>241927.60000000003</v>
      </c>
      <c r="K63" s="18">
        <v>237183.93</v>
      </c>
      <c r="L63" s="18">
        <v>4743.67</v>
      </c>
      <c r="M63" s="18"/>
      <c r="N63" s="18"/>
      <c r="O63" s="18"/>
      <c r="P63" s="18"/>
      <c r="Q63" s="18"/>
      <c r="R63" s="18"/>
      <c r="S63" s="18"/>
      <c r="T63" s="18"/>
      <c r="U63" s="18"/>
      <c r="V63" s="18"/>
      <c r="W63" s="18"/>
      <c r="X63" s="18"/>
      <c r="Y63" s="18"/>
      <c r="Z63" s="18">
        <v>4743.67</v>
      </c>
      <c r="AA63" s="18"/>
      <c r="AB63" s="43">
        <f t="shared" si="16"/>
        <v>2.0000000000000018E-2</v>
      </c>
      <c r="AC63" s="14">
        <f t="shared" si="0"/>
        <v>0</v>
      </c>
      <c r="AD63" s="14">
        <f t="shared" si="1"/>
        <v>0</v>
      </c>
      <c r="AE63" s="14">
        <f t="shared" si="2"/>
        <v>0</v>
      </c>
      <c r="AF63" s="14">
        <f t="shared" si="3"/>
        <v>0</v>
      </c>
      <c r="AG63" s="14">
        <f t="shared" si="4"/>
        <v>0</v>
      </c>
      <c r="AH63" s="14">
        <f t="shared" si="5"/>
        <v>0</v>
      </c>
      <c r="AI63" s="14">
        <f t="shared" si="6"/>
        <v>0</v>
      </c>
      <c r="AJ63" s="14">
        <f t="shared" si="7"/>
        <v>0</v>
      </c>
      <c r="AK63" s="14">
        <f t="shared" si="8"/>
        <v>0</v>
      </c>
      <c r="AL63" s="14">
        <f t="shared" si="9"/>
        <v>0</v>
      </c>
      <c r="AM63" s="14">
        <f t="shared" si="10"/>
        <v>0</v>
      </c>
      <c r="AN63" s="14">
        <f t="shared" si="11"/>
        <v>0</v>
      </c>
      <c r="AO63" s="14">
        <f t="shared" si="12"/>
        <v>0</v>
      </c>
      <c r="AP63" s="14">
        <f t="shared" si="13"/>
        <v>0.02</v>
      </c>
      <c r="AQ63" s="14">
        <f t="shared" si="14"/>
        <v>0</v>
      </c>
      <c r="AR63" s="26">
        <f t="shared" si="17"/>
        <v>0</v>
      </c>
      <c r="AS63" s="184">
        <f t="shared" si="18"/>
        <v>0</v>
      </c>
      <c r="AT63" s="26">
        <f t="shared" si="19"/>
        <v>4743.6786000000002</v>
      </c>
      <c r="AU63" s="30"/>
      <c r="AV63" s="30"/>
      <c r="AW63" s="30">
        <f t="shared" si="29"/>
        <v>28462.071599999999</v>
      </c>
      <c r="AX63" s="36">
        <f t="shared" si="15"/>
        <v>0</v>
      </c>
      <c r="AY63" s="36">
        <f t="shared" si="15"/>
        <v>0</v>
      </c>
      <c r="AZ63" s="36">
        <f t="shared" si="15"/>
        <v>23718.393</v>
      </c>
      <c r="BF63" s="42">
        <f t="shared" si="21"/>
        <v>4743.6786000000002</v>
      </c>
      <c r="BG63" s="42">
        <f t="shared" si="22"/>
        <v>4743.67</v>
      </c>
      <c r="BH63" s="42">
        <f t="shared" si="23"/>
        <v>8.6000000001149601E-3</v>
      </c>
      <c r="BI63" s="42">
        <f t="shared" si="24"/>
        <v>28462.071599999999</v>
      </c>
    </row>
    <row r="64" spans="1:61" ht="14.45" hidden="1" outlineLevel="1" x14ac:dyDescent="0.3">
      <c r="A64" s="5" t="s">
        <v>7</v>
      </c>
      <c r="B64" s="5" t="s">
        <v>8</v>
      </c>
      <c r="C64" s="88" t="s">
        <v>1357</v>
      </c>
      <c r="D64" s="2" t="s">
        <v>89</v>
      </c>
      <c r="E64" s="2" t="s">
        <v>30</v>
      </c>
      <c r="F64" s="2" t="s">
        <v>16</v>
      </c>
      <c r="G64" s="2" t="s">
        <v>31</v>
      </c>
      <c r="H64" s="2" t="s">
        <v>13</v>
      </c>
      <c r="I64" s="18">
        <v>162240</v>
      </c>
      <c r="J64" s="18">
        <v>87719.939999999973</v>
      </c>
      <c r="K64" s="18">
        <v>77201.279999999999</v>
      </c>
      <c r="L64" s="18">
        <v>10518.66</v>
      </c>
      <c r="M64" s="18"/>
      <c r="N64" s="18">
        <v>9650.16</v>
      </c>
      <c r="O64" s="18"/>
      <c r="P64" s="18"/>
      <c r="Q64" s="18"/>
      <c r="R64" s="18"/>
      <c r="S64" s="18"/>
      <c r="T64" s="18"/>
      <c r="U64" s="18"/>
      <c r="V64" s="18"/>
      <c r="W64" s="18"/>
      <c r="X64" s="18"/>
      <c r="Y64" s="18">
        <v>868.50000000000023</v>
      </c>
      <c r="Z64" s="18"/>
      <c r="AA64" s="18"/>
      <c r="AB64" s="43">
        <f t="shared" si="16"/>
        <v>0.13624999999999998</v>
      </c>
      <c r="AC64" s="14">
        <f t="shared" si="0"/>
        <v>0</v>
      </c>
      <c r="AD64" s="14">
        <f t="shared" si="1"/>
        <v>0.125</v>
      </c>
      <c r="AE64" s="14">
        <f t="shared" si="2"/>
        <v>0</v>
      </c>
      <c r="AF64" s="14">
        <f t="shared" si="3"/>
        <v>0</v>
      </c>
      <c r="AG64" s="14">
        <f t="shared" si="4"/>
        <v>0</v>
      </c>
      <c r="AH64" s="14">
        <f t="shared" si="5"/>
        <v>0</v>
      </c>
      <c r="AI64" s="14">
        <f t="shared" si="6"/>
        <v>0</v>
      </c>
      <c r="AJ64" s="14">
        <f t="shared" si="7"/>
        <v>0</v>
      </c>
      <c r="AK64" s="14">
        <f t="shared" si="8"/>
        <v>0</v>
      </c>
      <c r="AL64" s="14">
        <f t="shared" si="9"/>
        <v>0</v>
      </c>
      <c r="AM64" s="14">
        <f t="shared" si="10"/>
        <v>0</v>
      </c>
      <c r="AN64" s="14">
        <f t="shared" si="11"/>
        <v>0</v>
      </c>
      <c r="AO64" s="14">
        <f t="shared" si="12"/>
        <v>0.01</v>
      </c>
      <c r="AP64" s="14">
        <f t="shared" si="13"/>
        <v>0</v>
      </c>
      <c r="AQ64" s="14">
        <f t="shared" si="14"/>
        <v>0</v>
      </c>
      <c r="AR64" s="26">
        <f t="shared" si="17"/>
        <v>9650.16</v>
      </c>
      <c r="AS64" s="184">
        <f t="shared" si="18"/>
        <v>0</v>
      </c>
      <c r="AT64" s="26">
        <f t="shared" si="19"/>
        <v>868.51440000000002</v>
      </c>
      <c r="AU64" s="30"/>
      <c r="AV64" s="30"/>
      <c r="AW64" s="30">
        <f t="shared" si="29"/>
        <v>9264.1535999999996</v>
      </c>
      <c r="AX64" s="36">
        <f t="shared" si="15"/>
        <v>-9650.16</v>
      </c>
      <c r="AY64" s="36">
        <f t="shared" si="15"/>
        <v>0</v>
      </c>
      <c r="AZ64" s="36">
        <f t="shared" si="15"/>
        <v>8395.6391999999996</v>
      </c>
      <c r="BF64" s="42">
        <f t="shared" si="21"/>
        <v>10518.6744</v>
      </c>
      <c r="BG64" s="42">
        <f t="shared" si="22"/>
        <v>10518.66</v>
      </c>
      <c r="BH64" s="42">
        <f t="shared" si="23"/>
        <v>1.4400000000023283E-2</v>
      </c>
      <c r="BI64" s="42">
        <f t="shared" si="24"/>
        <v>9264.1535999999996</v>
      </c>
    </row>
    <row r="65" spans="1:61" ht="14.45" hidden="1" outlineLevel="1" x14ac:dyDescent="0.3">
      <c r="A65" s="5" t="s">
        <v>7</v>
      </c>
      <c r="B65" s="5" t="s">
        <v>8</v>
      </c>
      <c r="C65" s="88" t="s">
        <v>1357</v>
      </c>
      <c r="D65" s="2" t="s">
        <v>90</v>
      </c>
      <c r="E65" s="2" t="s">
        <v>91</v>
      </c>
      <c r="F65" s="2" t="s">
        <v>16</v>
      </c>
      <c r="G65" s="2" t="s">
        <v>17</v>
      </c>
      <c r="H65" s="2" t="s">
        <v>13</v>
      </c>
      <c r="I65" s="18">
        <v>1727830</v>
      </c>
      <c r="J65" s="18">
        <v>893597.47999999986</v>
      </c>
      <c r="K65" s="18">
        <v>778734.07000000018</v>
      </c>
      <c r="L65" s="18">
        <v>114863.40999999993</v>
      </c>
      <c r="M65" s="18"/>
      <c r="N65" s="18">
        <v>97341.760000000009</v>
      </c>
      <c r="O65" s="18"/>
      <c r="P65" s="18"/>
      <c r="Q65" s="18"/>
      <c r="R65" s="18"/>
      <c r="S65" s="18"/>
      <c r="T65" s="18"/>
      <c r="U65" s="18"/>
      <c r="V65" s="18"/>
      <c r="W65" s="18"/>
      <c r="X65" s="18"/>
      <c r="Y65" s="18"/>
      <c r="Z65" s="18">
        <v>17521.650000000009</v>
      </c>
      <c r="AA65" s="18"/>
      <c r="AB65" s="43">
        <f t="shared" si="16"/>
        <v>0.14749999999999996</v>
      </c>
      <c r="AC65" s="14">
        <f t="shared" si="0"/>
        <v>0</v>
      </c>
      <c r="AD65" s="14">
        <f t="shared" si="1"/>
        <v>0.125</v>
      </c>
      <c r="AE65" s="14">
        <f t="shared" si="2"/>
        <v>0</v>
      </c>
      <c r="AF65" s="14">
        <f t="shared" si="3"/>
        <v>0</v>
      </c>
      <c r="AG65" s="14">
        <f t="shared" si="4"/>
        <v>0</v>
      </c>
      <c r="AH65" s="14">
        <f t="shared" si="5"/>
        <v>0</v>
      </c>
      <c r="AI65" s="14">
        <f t="shared" si="6"/>
        <v>0</v>
      </c>
      <c r="AJ65" s="14">
        <f t="shared" si="7"/>
        <v>0</v>
      </c>
      <c r="AK65" s="14">
        <f t="shared" si="8"/>
        <v>0</v>
      </c>
      <c r="AL65" s="14">
        <f t="shared" si="9"/>
        <v>0</v>
      </c>
      <c r="AM65" s="14">
        <f t="shared" si="10"/>
        <v>0</v>
      </c>
      <c r="AN65" s="14">
        <f t="shared" si="11"/>
        <v>0</v>
      </c>
      <c r="AO65" s="14">
        <f t="shared" si="12"/>
        <v>0</v>
      </c>
      <c r="AP65" s="14">
        <f t="shared" si="13"/>
        <v>0.02</v>
      </c>
      <c r="AQ65" s="14">
        <f t="shared" si="14"/>
        <v>0</v>
      </c>
      <c r="AR65" s="26">
        <f t="shared" si="17"/>
        <v>97341.758750000023</v>
      </c>
      <c r="AS65" s="184">
        <f t="shared" si="18"/>
        <v>0</v>
      </c>
      <c r="AT65" s="26">
        <f t="shared" si="19"/>
        <v>17521.516575000005</v>
      </c>
      <c r="AU65" s="30"/>
      <c r="AV65" s="30"/>
      <c r="AW65" s="30">
        <f t="shared" si="29"/>
        <v>93448.088400000022</v>
      </c>
      <c r="AX65" s="36">
        <f t="shared" si="15"/>
        <v>-97341.758750000023</v>
      </c>
      <c r="AY65" s="36">
        <f t="shared" si="15"/>
        <v>0</v>
      </c>
      <c r="AZ65" s="36">
        <f t="shared" si="15"/>
        <v>75926.571825000021</v>
      </c>
      <c r="BF65" s="42">
        <f t="shared" si="21"/>
        <v>114863.27532500002</v>
      </c>
      <c r="BG65" s="42">
        <f t="shared" si="22"/>
        <v>114863.41000000002</v>
      </c>
      <c r="BH65" s="42">
        <f t="shared" si="23"/>
        <v>-0.13467499999387655</v>
      </c>
      <c r="BI65" s="42">
        <f t="shared" si="24"/>
        <v>93448.088400000022</v>
      </c>
    </row>
    <row r="66" spans="1:61" ht="14.45" hidden="1" outlineLevel="1" x14ac:dyDescent="0.3">
      <c r="A66" s="5" t="s">
        <v>7</v>
      </c>
      <c r="B66" s="5" t="s">
        <v>8</v>
      </c>
      <c r="C66" s="88" t="s">
        <v>1357</v>
      </c>
      <c r="D66" s="2" t="s">
        <v>92</v>
      </c>
      <c r="E66" s="2" t="s">
        <v>91</v>
      </c>
      <c r="F66" s="2" t="s">
        <v>16</v>
      </c>
      <c r="G66" s="2" t="s">
        <v>17</v>
      </c>
      <c r="H66" s="2" t="s">
        <v>13</v>
      </c>
      <c r="I66" s="18">
        <v>348</v>
      </c>
      <c r="J66" s="18">
        <v>11680.38</v>
      </c>
      <c r="K66" s="18">
        <v>10178.98</v>
      </c>
      <c r="L66" s="18">
        <v>1501.3999999999999</v>
      </c>
      <c r="M66" s="18"/>
      <c r="N66" s="18">
        <v>1272.3699999999999</v>
      </c>
      <c r="O66" s="18"/>
      <c r="P66" s="18"/>
      <c r="Q66" s="18"/>
      <c r="R66" s="18"/>
      <c r="S66" s="18"/>
      <c r="T66" s="18"/>
      <c r="U66" s="18"/>
      <c r="V66" s="18"/>
      <c r="W66" s="18"/>
      <c r="X66" s="18"/>
      <c r="Y66" s="18"/>
      <c r="Z66" s="18">
        <v>229.03</v>
      </c>
      <c r="AA66" s="18"/>
      <c r="AB66" s="43">
        <f t="shared" si="16"/>
        <v>0.14749999999999996</v>
      </c>
      <c r="AC66" s="14">
        <f t="shared" si="0"/>
        <v>0</v>
      </c>
      <c r="AD66" s="14">
        <f t="shared" si="1"/>
        <v>0.125</v>
      </c>
      <c r="AE66" s="14">
        <f t="shared" si="2"/>
        <v>0</v>
      </c>
      <c r="AF66" s="14">
        <f t="shared" si="3"/>
        <v>0</v>
      </c>
      <c r="AG66" s="14">
        <f t="shared" si="4"/>
        <v>0</v>
      </c>
      <c r="AH66" s="14">
        <f t="shared" si="5"/>
        <v>0</v>
      </c>
      <c r="AI66" s="14">
        <f t="shared" si="6"/>
        <v>0</v>
      </c>
      <c r="AJ66" s="14">
        <f t="shared" si="7"/>
        <v>0</v>
      </c>
      <c r="AK66" s="14">
        <f t="shared" si="8"/>
        <v>0</v>
      </c>
      <c r="AL66" s="14">
        <f t="shared" si="9"/>
        <v>0</v>
      </c>
      <c r="AM66" s="14">
        <f t="shared" si="10"/>
        <v>0</v>
      </c>
      <c r="AN66" s="14">
        <f t="shared" si="11"/>
        <v>0</v>
      </c>
      <c r="AO66" s="14">
        <f t="shared" si="12"/>
        <v>0</v>
      </c>
      <c r="AP66" s="14">
        <f t="shared" si="13"/>
        <v>0.02</v>
      </c>
      <c r="AQ66" s="14">
        <f t="shared" si="14"/>
        <v>0</v>
      </c>
      <c r="AR66" s="26">
        <f t="shared" si="17"/>
        <v>1272.3724999999999</v>
      </c>
      <c r="AS66" s="184">
        <f t="shared" si="18"/>
        <v>0</v>
      </c>
      <c r="AT66" s="26">
        <f t="shared" si="19"/>
        <v>229.02704999999997</v>
      </c>
      <c r="AU66" s="30"/>
      <c r="AV66" s="30"/>
      <c r="AW66" s="30">
        <f t="shared" si="29"/>
        <v>1221.4775999999999</v>
      </c>
      <c r="AX66" s="36">
        <f t="shared" si="15"/>
        <v>-1272.3724999999999</v>
      </c>
      <c r="AY66" s="36">
        <f t="shared" si="15"/>
        <v>0</v>
      </c>
      <c r="AZ66" s="36">
        <f t="shared" si="15"/>
        <v>992.45055000000002</v>
      </c>
      <c r="BF66" s="42">
        <f t="shared" si="21"/>
        <v>1501.3995499999999</v>
      </c>
      <c r="BG66" s="42">
        <f t="shared" si="22"/>
        <v>1501.3999999999999</v>
      </c>
      <c r="BH66" s="42">
        <f t="shared" si="23"/>
        <v>-4.500000000007276E-4</v>
      </c>
      <c r="BI66" s="42">
        <f t="shared" si="24"/>
        <v>1221.4775999999999</v>
      </c>
    </row>
    <row r="67" spans="1:61" ht="14.45" hidden="1" outlineLevel="1" x14ac:dyDescent="0.3">
      <c r="A67" s="5" t="s">
        <v>7</v>
      </c>
      <c r="B67" s="5" t="s">
        <v>8</v>
      </c>
      <c r="C67" s="88" t="s">
        <v>1357</v>
      </c>
      <c r="D67" s="2" t="s">
        <v>93</v>
      </c>
      <c r="E67" s="2" t="s">
        <v>30</v>
      </c>
      <c r="F67" s="2" t="s">
        <v>16</v>
      </c>
      <c r="G67" s="2" t="s">
        <v>31</v>
      </c>
      <c r="H67" s="2" t="s">
        <v>13</v>
      </c>
      <c r="I67" s="18">
        <v>187200</v>
      </c>
      <c r="J67" s="18">
        <v>87045.839999999982</v>
      </c>
      <c r="K67" s="18">
        <v>76608</v>
      </c>
      <c r="L67" s="18">
        <v>10437.839999999998</v>
      </c>
      <c r="M67" s="18"/>
      <c r="N67" s="18">
        <v>9576</v>
      </c>
      <c r="O67" s="18"/>
      <c r="P67" s="18"/>
      <c r="Q67" s="18"/>
      <c r="R67" s="18"/>
      <c r="S67" s="18"/>
      <c r="T67" s="18"/>
      <c r="U67" s="18"/>
      <c r="V67" s="18"/>
      <c r="W67" s="18"/>
      <c r="X67" s="18"/>
      <c r="Y67" s="18">
        <v>861.84</v>
      </c>
      <c r="Z67" s="18"/>
      <c r="AA67" s="18"/>
      <c r="AB67" s="43">
        <f t="shared" si="16"/>
        <v>0.13624999999999998</v>
      </c>
      <c r="AC67" s="14">
        <f t="shared" si="0"/>
        <v>0</v>
      </c>
      <c r="AD67" s="14">
        <f t="shared" si="1"/>
        <v>0.125</v>
      </c>
      <c r="AE67" s="14">
        <f t="shared" si="2"/>
        <v>0</v>
      </c>
      <c r="AF67" s="14">
        <f t="shared" si="3"/>
        <v>0</v>
      </c>
      <c r="AG67" s="14">
        <f t="shared" si="4"/>
        <v>0</v>
      </c>
      <c r="AH67" s="14">
        <f t="shared" si="5"/>
        <v>0</v>
      </c>
      <c r="AI67" s="14">
        <f t="shared" si="6"/>
        <v>0</v>
      </c>
      <c r="AJ67" s="14">
        <f t="shared" si="7"/>
        <v>0</v>
      </c>
      <c r="AK67" s="14">
        <f t="shared" si="8"/>
        <v>0</v>
      </c>
      <c r="AL67" s="14">
        <f t="shared" si="9"/>
        <v>0</v>
      </c>
      <c r="AM67" s="14">
        <f t="shared" si="10"/>
        <v>0</v>
      </c>
      <c r="AN67" s="14">
        <f t="shared" si="11"/>
        <v>0</v>
      </c>
      <c r="AO67" s="14">
        <f t="shared" si="12"/>
        <v>0.01</v>
      </c>
      <c r="AP67" s="14">
        <f t="shared" si="13"/>
        <v>0</v>
      </c>
      <c r="AQ67" s="14">
        <f t="shared" si="14"/>
        <v>0</v>
      </c>
      <c r="AR67" s="26">
        <f t="shared" si="17"/>
        <v>9576</v>
      </c>
      <c r="AS67" s="184">
        <f t="shared" si="18"/>
        <v>0</v>
      </c>
      <c r="AT67" s="26">
        <f t="shared" si="19"/>
        <v>861.84</v>
      </c>
      <c r="AU67" s="30"/>
      <c r="AV67" s="30"/>
      <c r="AW67" s="30">
        <f t="shared" si="29"/>
        <v>9192.9599999999991</v>
      </c>
      <c r="AX67" s="36">
        <f t="shared" si="15"/>
        <v>-9576</v>
      </c>
      <c r="AY67" s="36">
        <f t="shared" si="15"/>
        <v>0</v>
      </c>
      <c r="AZ67" s="36">
        <f t="shared" si="15"/>
        <v>8331.119999999999</v>
      </c>
      <c r="BF67" s="42">
        <f t="shared" si="21"/>
        <v>10437.84</v>
      </c>
      <c r="BG67" s="42">
        <f t="shared" si="22"/>
        <v>10437.84</v>
      </c>
      <c r="BH67" s="42">
        <f t="shared" si="23"/>
        <v>0</v>
      </c>
      <c r="BI67" s="42">
        <f t="shared" si="24"/>
        <v>9192.9599999999991</v>
      </c>
    </row>
    <row r="68" spans="1:61" ht="14.45" hidden="1" outlineLevel="1" x14ac:dyDescent="0.3">
      <c r="A68" s="5" t="s">
        <v>7</v>
      </c>
      <c r="B68" s="5" t="s">
        <v>8</v>
      </c>
      <c r="C68" s="88" t="s">
        <v>1357</v>
      </c>
      <c r="D68" s="2" t="s">
        <v>94</v>
      </c>
      <c r="E68" s="2" t="s">
        <v>95</v>
      </c>
      <c r="F68" s="2" t="s">
        <v>11</v>
      </c>
      <c r="G68" s="2" t="s">
        <v>12</v>
      </c>
      <c r="H68" s="2" t="s">
        <v>13</v>
      </c>
      <c r="I68" s="18">
        <v>1287</v>
      </c>
      <c r="J68" s="18">
        <v>48184.160000000003</v>
      </c>
      <c r="K68" s="18">
        <v>46330.930000000008</v>
      </c>
      <c r="L68" s="18">
        <v>1853.23</v>
      </c>
      <c r="M68" s="18"/>
      <c r="N68" s="18"/>
      <c r="O68" s="18"/>
      <c r="P68" s="18"/>
      <c r="Q68" s="18"/>
      <c r="R68" s="18"/>
      <c r="S68" s="18">
        <v>1853.23</v>
      </c>
      <c r="T68" s="18"/>
      <c r="U68" s="18"/>
      <c r="V68" s="18"/>
      <c r="W68" s="18"/>
      <c r="X68" s="18"/>
      <c r="Y68" s="18"/>
      <c r="Z68" s="18"/>
      <c r="AA68" s="18"/>
      <c r="AB68" s="43">
        <f t="shared" si="16"/>
        <v>4.0000000000000036E-2</v>
      </c>
      <c r="AC68" s="14">
        <f t="shared" si="0"/>
        <v>0</v>
      </c>
      <c r="AD68" s="14">
        <f t="shared" si="1"/>
        <v>0</v>
      </c>
      <c r="AE68" s="14">
        <f t="shared" si="2"/>
        <v>0</v>
      </c>
      <c r="AF68" s="14">
        <f t="shared" si="3"/>
        <v>0</v>
      </c>
      <c r="AG68" s="14">
        <f t="shared" si="4"/>
        <v>0</v>
      </c>
      <c r="AH68" s="14">
        <f t="shared" si="5"/>
        <v>0</v>
      </c>
      <c r="AI68" s="14">
        <f t="shared" si="6"/>
        <v>0.04</v>
      </c>
      <c r="AJ68" s="14">
        <f t="shared" si="7"/>
        <v>0</v>
      </c>
      <c r="AK68" s="14">
        <f t="shared" si="8"/>
        <v>0</v>
      </c>
      <c r="AL68" s="14">
        <f t="shared" si="9"/>
        <v>0</v>
      </c>
      <c r="AM68" s="14">
        <f t="shared" si="10"/>
        <v>0</v>
      </c>
      <c r="AN68" s="14">
        <f t="shared" si="11"/>
        <v>0</v>
      </c>
      <c r="AO68" s="14">
        <f t="shared" si="12"/>
        <v>0</v>
      </c>
      <c r="AP68" s="14">
        <f t="shared" si="13"/>
        <v>0</v>
      </c>
      <c r="AQ68" s="14">
        <f t="shared" si="14"/>
        <v>0</v>
      </c>
      <c r="AR68" s="26">
        <f t="shared" si="17"/>
        <v>0</v>
      </c>
      <c r="AS68" s="184">
        <f t="shared" si="18"/>
        <v>1853.2372000000003</v>
      </c>
      <c r="AT68" s="26">
        <f t="shared" si="19"/>
        <v>0</v>
      </c>
      <c r="AU68" s="30">
        <f>K68*$AU$2</f>
        <v>2779.8558000000003</v>
      </c>
      <c r="AV68" s="30">
        <f>K68*$AV$2</f>
        <v>2779.8558000000003</v>
      </c>
      <c r="AW68" s="30"/>
      <c r="AX68" s="36">
        <f t="shared" si="15"/>
        <v>2779.8558000000003</v>
      </c>
      <c r="AY68" s="36">
        <f t="shared" si="15"/>
        <v>926.61860000000001</v>
      </c>
      <c r="AZ68" s="36">
        <f t="shared" si="15"/>
        <v>0</v>
      </c>
      <c r="BF68" s="42">
        <f t="shared" si="21"/>
        <v>1853.2372000000003</v>
      </c>
      <c r="BG68" s="42">
        <f t="shared" si="22"/>
        <v>1853.23</v>
      </c>
      <c r="BH68" s="42">
        <f t="shared" si="23"/>
        <v>7.2000000002390152E-3</v>
      </c>
      <c r="BI68" s="42">
        <f t="shared" si="24"/>
        <v>5559.7116000000005</v>
      </c>
    </row>
    <row r="69" spans="1:61" ht="14.45" hidden="1" outlineLevel="1" x14ac:dyDescent="0.3">
      <c r="A69" s="5" t="s">
        <v>7</v>
      </c>
      <c r="B69" s="5" t="s">
        <v>8</v>
      </c>
      <c r="C69" s="88" t="s">
        <v>1357</v>
      </c>
      <c r="D69" s="2" t="s">
        <v>96</v>
      </c>
      <c r="E69" s="2" t="s">
        <v>97</v>
      </c>
      <c r="F69" s="2" t="s">
        <v>16</v>
      </c>
      <c r="G69" s="2" t="s">
        <v>35</v>
      </c>
      <c r="H69" s="2" t="s">
        <v>13</v>
      </c>
      <c r="I69" s="18">
        <v>121680</v>
      </c>
      <c r="J69" s="18">
        <v>89647.87999999999</v>
      </c>
      <c r="K69" s="18">
        <v>78124.5</v>
      </c>
      <c r="L69" s="18">
        <v>11523.38</v>
      </c>
      <c r="M69" s="18"/>
      <c r="N69" s="18">
        <v>9765.57</v>
      </c>
      <c r="O69" s="18"/>
      <c r="P69" s="18"/>
      <c r="Q69" s="18"/>
      <c r="R69" s="18"/>
      <c r="S69" s="18"/>
      <c r="T69" s="18"/>
      <c r="U69" s="18"/>
      <c r="V69" s="18"/>
      <c r="W69" s="18"/>
      <c r="X69" s="18"/>
      <c r="Y69" s="18"/>
      <c r="Z69" s="18">
        <v>1757.8100000000002</v>
      </c>
      <c r="AA69" s="18"/>
      <c r="AB69" s="43">
        <f t="shared" si="16"/>
        <v>0.14749999999999996</v>
      </c>
      <c r="AC69" s="14">
        <f t="shared" ref="AC69:AC132" si="30">IF(M69&gt;0,M$4,0)</f>
        <v>0</v>
      </c>
      <c r="AD69" s="14">
        <f t="shared" ref="AD69:AD132" si="31">IF(N69&gt;0,N$4,0)</f>
        <v>0.125</v>
      </c>
      <c r="AE69" s="14">
        <f t="shared" ref="AE69:AE132" si="32">IF(O69&gt;0,O$4,0)</f>
        <v>0</v>
      </c>
      <c r="AF69" s="14">
        <f t="shared" ref="AF69:AF132" si="33">IF(P69&gt;0,P$4,0)</f>
        <v>0</v>
      </c>
      <c r="AG69" s="14">
        <f t="shared" ref="AG69:AG132" si="34">IF(Q69&gt;0,Q$4,0)</f>
        <v>0</v>
      </c>
      <c r="AH69" s="14">
        <f t="shared" ref="AH69:AH132" si="35">IF(R69&gt;0,R$4,0)</f>
        <v>0</v>
      </c>
      <c r="AI69" s="14">
        <f t="shared" ref="AI69:AI132" si="36">IF(S69&gt;0,S$4,0)</f>
        <v>0</v>
      </c>
      <c r="AJ69" s="14">
        <f t="shared" ref="AJ69:AJ132" si="37">IF(T69&gt;0,T$4,0)</f>
        <v>0</v>
      </c>
      <c r="AK69" s="14">
        <f t="shared" ref="AK69:AK132" si="38">IF(U69&gt;0,U$4,0)</f>
        <v>0</v>
      </c>
      <c r="AL69" s="14">
        <f t="shared" ref="AL69:AL132" si="39">IF(V69&gt;0,V$4,0)</f>
        <v>0</v>
      </c>
      <c r="AM69" s="14">
        <f t="shared" ref="AM69:AM132" si="40">IF(W69&gt;0,W$4,0)</f>
        <v>0</v>
      </c>
      <c r="AN69" s="14">
        <f t="shared" ref="AN69:AN132" si="41">IF(X69&gt;0,X$4,0)</f>
        <v>0</v>
      </c>
      <c r="AO69" s="14">
        <f t="shared" ref="AO69:AO132" si="42">IF(Y69&gt;0,Y$4,0)</f>
        <v>0</v>
      </c>
      <c r="AP69" s="14">
        <f t="shared" ref="AP69:AP132" si="43">IF(Z69&gt;0,Z$4,0)</f>
        <v>0.02</v>
      </c>
      <c r="AQ69" s="14">
        <f t="shared" ref="AQ69:AQ132" si="44">IF(AA69&gt;0,AA$4,0)</f>
        <v>0</v>
      </c>
      <c r="AR69" s="26">
        <f t="shared" si="17"/>
        <v>9765.5625</v>
      </c>
      <c r="AS69" s="184">
        <f t="shared" si="18"/>
        <v>0</v>
      </c>
      <c r="AT69" s="26">
        <f t="shared" si="19"/>
        <v>1757.80125</v>
      </c>
      <c r="AU69" s="30"/>
      <c r="AV69" s="30"/>
      <c r="AW69" s="30">
        <f t="shared" ref="AW69:AW83" si="45">K69*$AU$1</f>
        <v>9374.94</v>
      </c>
      <c r="AX69" s="36">
        <f t="shared" ref="AX69:AZ132" si="46">AU69-AR69</f>
        <v>-9765.5625</v>
      </c>
      <c r="AY69" s="36">
        <f t="shared" si="46"/>
        <v>0</v>
      </c>
      <c r="AZ69" s="36">
        <f t="shared" si="46"/>
        <v>7617.1387500000001</v>
      </c>
      <c r="BF69" s="42">
        <f t="shared" si="21"/>
        <v>11523.36375</v>
      </c>
      <c r="BG69" s="42">
        <f t="shared" si="22"/>
        <v>11523.38</v>
      </c>
      <c r="BH69" s="42">
        <f t="shared" si="23"/>
        <v>-1.6249999998763087E-2</v>
      </c>
      <c r="BI69" s="42">
        <f t="shared" si="24"/>
        <v>9374.94</v>
      </c>
    </row>
    <row r="70" spans="1:61" ht="14.45" hidden="1" outlineLevel="1" x14ac:dyDescent="0.3">
      <c r="A70" s="5" t="s">
        <v>7</v>
      </c>
      <c r="B70" s="5" t="s">
        <v>8</v>
      </c>
      <c r="C70" s="5"/>
      <c r="D70" s="2" t="s">
        <v>98</v>
      </c>
      <c r="E70" s="2" t="s">
        <v>99</v>
      </c>
      <c r="F70" s="2" t="s">
        <v>16</v>
      </c>
      <c r="G70" s="2" t="s">
        <v>100</v>
      </c>
      <c r="H70" s="2" t="s">
        <v>13</v>
      </c>
      <c r="I70" s="18">
        <v>255520</v>
      </c>
      <c r="J70" s="18">
        <v>1065314.4500000002</v>
      </c>
      <c r="K70" s="18">
        <v>1054766.7799999998</v>
      </c>
      <c r="L70" s="18">
        <v>10547.67</v>
      </c>
      <c r="M70" s="18"/>
      <c r="N70" s="18"/>
      <c r="O70" s="18"/>
      <c r="P70" s="18"/>
      <c r="Q70" s="18"/>
      <c r="R70" s="18"/>
      <c r="S70" s="18"/>
      <c r="T70" s="18"/>
      <c r="U70" s="18"/>
      <c r="V70" s="18"/>
      <c r="W70" s="18"/>
      <c r="X70" s="18"/>
      <c r="Y70" s="18">
        <v>10547.67</v>
      </c>
      <c r="Z70" s="18"/>
      <c r="AA70" s="18"/>
      <c r="AB70" s="43">
        <f t="shared" ref="AB70:AB133" si="47">(1+SUM(AC70:AF70)*(1+AG70)*(1+AH70))*(1+SUM(AI70:AN70))*(1+SUM(AO70:AQ70))-1</f>
        <v>1.0000000000000009E-2</v>
      </c>
      <c r="AC70" s="14">
        <f t="shared" si="30"/>
        <v>0</v>
      </c>
      <c r="AD70" s="14">
        <f t="shared" si="31"/>
        <v>0</v>
      </c>
      <c r="AE70" s="14">
        <f t="shared" si="32"/>
        <v>0</v>
      </c>
      <c r="AF70" s="14">
        <f t="shared" si="33"/>
        <v>0</v>
      </c>
      <c r="AG70" s="14">
        <f t="shared" si="34"/>
        <v>0</v>
      </c>
      <c r="AH70" s="14">
        <f t="shared" si="35"/>
        <v>0</v>
      </c>
      <c r="AI70" s="14">
        <f t="shared" si="36"/>
        <v>0</v>
      </c>
      <c r="AJ70" s="14">
        <f t="shared" si="37"/>
        <v>0</v>
      </c>
      <c r="AK70" s="14">
        <f t="shared" si="38"/>
        <v>0</v>
      </c>
      <c r="AL70" s="14">
        <f t="shared" si="39"/>
        <v>0</v>
      </c>
      <c r="AM70" s="14">
        <f t="shared" si="40"/>
        <v>0</v>
      </c>
      <c r="AN70" s="14">
        <f t="shared" si="41"/>
        <v>0</v>
      </c>
      <c r="AO70" s="14">
        <f t="shared" si="42"/>
        <v>0.01</v>
      </c>
      <c r="AP70" s="14">
        <f t="shared" si="43"/>
        <v>0</v>
      </c>
      <c r="AQ70" s="14">
        <f t="shared" si="44"/>
        <v>0</v>
      </c>
      <c r="AR70" s="26">
        <f t="shared" ref="AR70:AR133" si="48">K70*(1+SUM(AC70:AF70)*(1+AG70)*(1+AH70)-1)</f>
        <v>0</v>
      </c>
      <c r="AS70" s="184">
        <f t="shared" ref="AS70:AS133" si="49">SUM(AI70:AN70)*(AR70+K70)</f>
        <v>0</v>
      </c>
      <c r="AT70" s="26">
        <f t="shared" ref="AT70:AT133" si="50">SUM(AO70:AQ70)*(K70+AR70)</f>
        <v>10547.667799999997</v>
      </c>
      <c r="AU70" s="30"/>
      <c r="AV70" s="30"/>
      <c r="AW70" s="30">
        <f t="shared" si="45"/>
        <v>126572.01359999998</v>
      </c>
      <c r="AX70" s="36">
        <f t="shared" si="46"/>
        <v>0</v>
      </c>
      <c r="AY70" s="36">
        <f t="shared" si="46"/>
        <v>0</v>
      </c>
      <c r="AZ70" s="36">
        <f t="shared" si="46"/>
        <v>116024.34579999998</v>
      </c>
      <c r="BF70" s="42">
        <f t="shared" ref="BF70:BF133" si="51">SUM(AR70:AT70)</f>
        <v>10547.667799999997</v>
      </c>
      <c r="BG70" s="42">
        <f t="shared" ref="BG70:BG133" si="52">SUM(M70:AA70)</f>
        <v>10547.67</v>
      </c>
      <c r="BH70" s="42">
        <f t="shared" ref="BH70:BH133" si="53">BF70-BG70</f>
        <v>-2.2000000026309863E-3</v>
      </c>
      <c r="BI70" s="42">
        <f t="shared" ref="BI70:BI133" si="54">SUM(AU70:AW70)</f>
        <v>126572.01359999998</v>
      </c>
    </row>
    <row r="71" spans="1:61" ht="14.45" hidden="1" outlineLevel="1" x14ac:dyDescent="0.3">
      <c r="A71" s="5" t="s">
        <v>7</v>
      </c>
      <c r="B71" s="5" t="s">
        <v>8</v>
      </c>
      <c r="C71" s="5"/>
      <c r="D71" s="2" t="s">
        <v>101</v>
      </c>
      <c r="E71" s="2" t="s">
        <v>99</v>
      </c>
      <c r="F71" s="2" t="s">
        <v>16</v>
      </c>
      <c r="G71" s="2" t="s">
        <v>100</v>
      </c>
      <c r="H71" s="2" t="s">
        <v>13</v>
      </c>
      <c r="I71" s="18">
        <v>158200</v>
      </c>
      <c r="J71" s="18">
        <v>1463843.4999999998</v>
      </c>
      <c r="K71" s="18">
        <v>1449350</v>
      </c>
      <c r="L71" s="18">
        <v>14493.5</v>
      </c>
      <c r="M71" s="18"/>
      <c r="N71" s="18"/>
      <c r="O71" s="18"/>
      <c r="P71" s="18"/>
      <c r="Q71" s="18"/>
      <c r="R71" s="18"/>
      <c r="S71" s="18"/>
      <c r="T71" s="18"/>
      <c r="U71" s="18"/>
      <c r="V71" s="18"/>
      <c r="W71" s="18"/>
      <c r="X71" s="18"/>
      <c r="Y71" s="18">
        <v>14493.5</v>
      </c>
      <c r="Z71" s="18"/>
      <c r="AA71" s="18"/>
      <c r="AB71" s="43">
        <f t="shared" si="47"/>
        <v>1.0000000000000009E-2</v>
      </c>
      <c r="AC71" s="14">
        <f t="shared" si="30"/>
        <v>0</v>
      </c>
      <c r="AD71" s="14">
        <f t="shared" si="31"/>
        <v>0</v>
      </c>
      <c r="AE71" s="14">
        <f t="shared" si="32"/>
        <v>0</v>
      </c>
      <c r="AF71" s="14">
        <f t="shared" si="33"/>
        <v>0</v>
      </c>
      <c r="AG71" s="14">
        <f t="shared" si="34"/>
        <v>0</v>
      </c>
      <c r="AH71" s="14">
        <f t="shared" si="35"/>
        <v>0</v>
      </c>
      <c r="AI71" s="14">
        <f t="shared" si="36"/>
        <v>0</v>
      </c>
      <c r="AJ71" s="14">
        <f t="shared" si="37"/>
        <v>0</v>
      </c>
      <c r="AK71" s="14">
        <f t="shared" si="38"/>
        <v>0</v>
      </c>
      <c r="AL71" s="14">
        <f t="shared" si="39"/>
        <v>0</v>
      </c>
      <c r="AM71" s="14">
        <f t="shared" si="40"/>
        <v>0</v>
      </c>
      <c r="AN71" s="14">
        <f t="shared" si="41"/>
        <v>0</v>
      </c>
      <c r="AO71" s="14">
        <f t="shared" si="42"/>
        <v>0.01</v>
      </c>
      <c r="AP71" s="14">
        <f t="shared" si="43"/>
        <v>0</v>
      </c>
      <c r="AQ71" s="14">
        <f t="shared" si="44"/>
        <v>0</v>
      </c>
      <c r="AR71" s="26">
        <f t="shared" si="48"/>
        <v>0</v>
      </c>
      <c r="AS71" s="184">
        <f t="shared" si="49"/>
        <v>0</v>
      </c>
      <c r="AT71" s="26">
        <f t="shared" si="50"/>
        <v>14493.5</v>
      </c>
      <c r="AU71" s="30"/>
      <c r="AV71" s="30"/>
      <c r="AW71" s="30">
        <f t="shared" si="45"/>
        <v>173922</v>
      </c>
      <c r="AX71" s="36">
        <f t="shared" si="46"/>
        <v>0</v>
      </c>
      <c r="AY71" s="36">
        <f t="shared" si="46"/>
        <v>0</v>
      </c>
      <c r="AZ71" s="36">
        <f t="shared" si="46"/>
        <v>159428.5</v>
      </c>
      <c r="BF71" s="42">
        <f t="shared" si="51"/>
        <v>14493.5</v>
      </c>
      <c r="BG71" s="42">
        <f t="shared" si="52"/>
        <v>14493.5</v>
      </c>
      <c r="BH71" s="42">
        <f t="shared" si="53"/>
        <v>0</v>
      </c>
      <c r="BI71" s="42">
        <f t="shared" si="54"/>
        <v>173922</v>
      </c>
    </row>
    <row r="72" spans="1:61" ht="14.45" hidden="1" outlineLevel="1" x14ac:dyDescent="0.3">
      <c r="A72" s="5" t="s">
        <v>7</v>
      </c>
      <c r="B72" s="5" t="s">
        <v>8</v>
      </c>
      <c r="C72" s="5"/>
      <c r="D72" s="2" t="s">
        <v>102</v>
      </c>
      <c r="E72" s="2" t="s">
        <v>99</v>
      </c>
      <c r="F72" s="2" t="s">
        <v>16</v>
      </c>
      <c r="G72" s="2" t="s">
        <v>100</v>
      </c>
      <c r="H72" s="2" t="s">
        <v>13</v>
      </c>
      <c r="I72" s="18">
        <v>372900</v>
      </c>
      <c r="J72" s="18">
        <v>1604961.6800000002</v>
      </c>
      <c r="K72" s="18">
        <v>1589070.9799999997</v>
      </c>
      <c r="L72" s="18">
        <v>15890.699999999999</v>
      </c>
      <c r="M72" s="18"/>
      <c r="N72" s="18"/>
      <c r="O72" s="18"/>
      <c r="P72" s="18"/>
      <c r="Q72" s="18"/>
      <c r="R72" s="18"/>
      <c r="S72" s="18"/>
      <c r="T72" s="18"/>
      <c r="U72" s="18"/>
      <c r="V72" s="18"/>
      <c r="W72" s="18"/>
      <c r="X72" s="18"/>
      <c r="Y72" s="18">
        <v>15890.699999999999</v>
      </c>
      <c r="Z72" s="18"/>
      <c r="AA72" s="18"/>
      <c r="AB72" s="43">
        <f t="shared" si="47"/>
        <v>1.0000000000000009E-2</v>
      </c>
      <c r="AC72" s="14">
        <f t="shared" si="30"/>
        <v>0</v>
      </c>
      <c r="AD72" s="14">
        <f t="shared" si="31"/>
        <v>0</v>
      </c>
      <c r="AE72" s="14">
        <f t="shared" si="32"/>
        <v>0</v>
      </c>
      <c r="AF72" s="14">
        <f t="shared" si="33"/>
        <v>0</v>
      </c>
      <c r="AG72" s="14">
        <f t="shared" si="34"/>
        <v>0</v>
      </c>
      <c r="AH72" s="14">
        <f t="shared" si="35"/>
        <v>0</v>
      </c>
      <c r="AI72" s="14">
        <f t="shared" si="36"/>
        <v>0</v>
      </c>
      <c r="AJ72" s="14">
        <f t="shared" si="37"/>
        <v>0</v>
      </c>
      <c r="AK72" s="14">
        <f t="shared" si="38"/>
        <v>0</v>
      </c>
      <c r="AL72" s="14">
        <f t="shared" si="39"/>
        <v>0</v>
      </c>
      <c r="AM72" s="14">
        <f t="shared" si="40"/>
        <v>0</v>
      </c>
      <c r="AN72" s="14">
        <f t="shared" si="41"/>
        <v>0</v>
      </c>
      <c r="AO72" s="14">
        <f t="shared" si="42"/>
        <v>0.01</v>
      </c>
      <c r="AP72" s="14">
        <f t="shared" si="43"/>
        <v>0</v>
      </c>
      <c r="AQ72" s="14">
        <f t="shared" si="44"/>
        <v>0</v>
      </c>
      <c r="AR72" s="26">
        <f t="shared" si="48"/>
        <v>0</v>
      </c>
      <c r="AS72" s="184">
        <f t="shared" si="49"/>
        <v>0</v>
      </c>
      <c r="AT72" s="26">
        <f t="shared" si="50"/>
        <v>15890.709799999999</v>
      </c>
      <c r="AU72" s="30"/>
      <c r="AV72" s="30"/>
      <c r="AW72" s="30">
        <f t="shared" si="45"/>
        <v>190688.51759999996</v>
      </c>
      <c r="AX72" s="36">
        <f t="shared" si="46"/>
        <v>0</v>
      </c>
      <c r="AY72" s="36">
        <f t="shared" si="46"/>
        <v>0</v>
      </c>
      <c r="AZ72" s="36">
        <f t="shared" si="46"/>
        <v>174797.80779999995</v>
      </c>
      <c r="BF72" s="42">
        <f t="shared" si="51"/>
        <v>15890.709799999999</v>
      </c>
      <c r="BG72" s="42">
        <f t="shared" si="52"/>
        <v>15890.699999999999</v>
      </c>
      <c r="BH72" s="42">
        <f t="shared" si="53"/>
        <v>9.7999999998137355E-3</v>
      </c>
      <c r="BI72" s="42">
        <f t="shared" si="54"/>
        <v>190688.51759999996</v>
      </c>
    </row>
    <row r="73" spans="1:61" ht="14.45" hidden="1" outlineLevel="1" x14ac:dyDescent="0.3">
      <c r="A73" s="5" t="s">
        <v>7</v>
      </c>
      <c r="B73" s="5" t="s">
        <v>8</v>
      </c>
      <c r="C73" s="5"/>
      <c r="D73" s="2" t="s">
        <v>103</v>
      </c>
      <c r="E73" s="2" t="s">
        <v>99</v>
      </c>
      <c r="F73" s="2" t="s">
        <v>16</v>
      </c>
      <c r="G73" s="2" t="s">
        <v>100</v>
      </c>
      <c r="H73" s="2" t="s">
        <v>13</v>
      </c>
      <c r="I73" s="18">
        <v>291660</v>
      </c>
      <c r="J73" s="18">
        <v>2701901.3000000003</v>
      </c>
      <c r="K73" s="18">
        <v>2675149.7999999998</v>
      </c>
      <c r="L73" s="18">
        <v>26751.499999999996</v>
      </c>
      <c r="M73" s="18"/>
      <c r="N73" s="18"/>
      <c r="O73" s="18"/>
      <c r="P73" s="18"/>
      <c r="Q73" s="18"/>
      <c r="R73" s="18"/>
      <c r="S73" s="18"/>
      <c r="T73" s="18"/>
      <c r="U73" s="18"/>
      <c r="V73" s="18"/>
      <c r="W73" s="18"/>
      <c r="X73" s="18"/>
      <c r="Y73" s="18">
        <v>26751.499999999996</v>
      </c>
      <c r="Z73" s="18"/>
      <c r="AA73" s="18"/>
      <c r="AB73" s="43">
        <f t="shared" si="47"/>
        <v>1.0000000000000009E-2</v>
      </c>
      <c r="AC73" s="14">
        <f t="shared" si="30"/>
        <v>0</v>
      </c>
      <c r="AD73" s="14">
        <f t="shared" si="31"/>
        <v>0</v>
      </c>
      <c r="AE73" s="14">
        <f t="shared" si="32"/>
        <v>0</v>
      </c>
      <c r="AF73" s="14">
        <f t="shared" si="33"/>
        <v>0</v>
      </c>
      <c r="AG73" s="14">
        <f t="shared" si="34"/>
        <v>0</v>
      </c>
      <c r="AH73" s="14">
        <f t="shared" si="35"/>
        <v>0</v>
      </c>
      <c r="AI73" s="14">
        <f t="shared" si="36"/>
        <v>0</v>
      </c>
      <c r="AJ73" s="14">
        <f t="shared" si="37"/>
        <v>0</v>
      </c>
      <c r="AK73" s="14">
        <f t="shared" si="38"/>
        <v>0</v>
      </c>
      <c r="AL73" s="14">
        <f t="shared" si="39"/>
        <v>0</v>
      </c>
      <c r="AM73" s="14">
        <f t="shared" si="40"/>
        <v>0</v>
      </c>
      <c r="AN73" s="14">
        <f t="shared" si="41"/>
        <v>0</v>
      </c>
      <c r="AO73" s="14">
        <f t="shared" si="42"/>
        <v>0.01</v>
      </c>
      <c r="AP73" s="14">
        <f t="shared" si="43"/>
        <v>0</v>
      </c>
      <c r="AQ73" s="14">
        <f t="shared" si="44"/>
        <v>0</v>
      </c>
      <c r="AR73" s="26">
        <f t="shared" si="48"/>
        <v>0</v>
      </c>
      <c r="AS73" s="184">
        <f t="shared" si="49"/>
        <v>0</v>
      </c>
      <c r="AT73" s="26">
        <f t="shared" si="50"/>
        <v>26751.498</v>
      </c>
      <c r="AU73" s="30"/>
      <c r="AV73" s="30"/>
      <c r="AW73" s="30">
        <f t="shared" si="45"/>
        <v>321017.97599999997</v>
      </c>
      <c r="AX73" s="36">
        <f t="shared" si="46"/>
        <v>0</v>
      </c>
      <c r="AY73" s="36">
        <f t="shared" si="46"/>
        <v>0</v>
      </c>
      <c r="AZ73" s="36">
        <f t="shared" si="46"/>
        <v>294266.47799999994</v>
      </c>
      <c r="BF73" s="42">
        <f t="shared" si="51"/>
        <v>26751.498</v>
      </c>
      <c r="BG73" s="42">
        <f t="shared" si="52"/>
        <v>26751.499999999996</v>
      </c>
      <c r="BH73" s="42">
        <f t="shared" si="53"/>
        <v>-1.9999999967694748E-3</v>
      </c>
      <c r="BI73" s="42">
        <f t="shared" si="54"/>
        <v>321017.97599999997</v>
      </c>
    </row>
    <row r="74" spans="1:61" ht="14.45" hidden="1" outlineLevel="1" x14ac:dyDescent="0.3">
      <c r="A74" s="5" t="s">
        <v>7</v>
      </c>
      <c r="B74" s="5" t="s">
        <v>8</v>
      </c>
      <c r="C74" s="5"/>
      <c r="D74" s="2" t="s">
        <v>104</v>
      </c>
      <c r="E74" s="2" t="s">
        <v>105</v>
      </c>
      <c r="F74" s="2" t="s">
        <v>16</v>
      </c>
      <c r="G74" s="2" t="s">
        <v>17</v>
      </c>
      <c r="H74" s="2" t="s">
        <v>13</v>
      </c>
      <c r="I74" s="18">
        <v>20</v>
      </c>
      <c r="J74" s="18">
        <v>14487.87</v>
      </c>
      <c r="K74" s="18">
        <v>12625.59</v>
      </c>
      <c r="L74" s="18">
        <v>1862.28</v>
      </c>
      <c r="M74" s="18"/>
      <c r="N74" s="18">
        <v>1578.2</v>
      </c>
      <c r="O74" s="18"/>
      <c r="P74" s="18"/>
      <c r="Q74" s="18"/>
      <c r="R74" s="18"/>
      <c r="S74" s="18"/>
      <c r="T74" s="18"/>
      <c r="U74" s="18"/>
      <c r="V74" s="18"/>
      <c r="W74" s="18"/>
      <c r="X74" s="18"/>
      <c r="Y74" s="18"/>
      <c r="Z74" s="18">
        <v>284.08</v>
      </c>
      <c r="AA74" s="18"/>
      <c r="AB74" s="43">
        <f t="shared" si="47"/>
        <v>0.14749999999999996</v>
      </c>
      <c r="AC74" s="14">
        <f t="shared" si="30"/>
        <v>0</v>
      </c>
      <c r="AD74" s="14">
        <f t="shared" si="31"/>
        <v>0.125</v>
      </c>
      <c r="AE74" s="14">
        <f t="shared" si="32"/>
        <v>0</v>
      </c>
      <c r="AF74" s="14">
        <f t="shared" si="33"/>
        <v>0</v>
      </c>
      <c r="AG74" s="14">
        <f t="shared" si="34"/>
        <v>0</v>
      </c>
      <c r="AH74" s="14">
        <f t="shared" si="35"/>
        <v>0</v>
      </c>
      <c r="AI74" s="14">
        <f t="shared" si="36"/>
        <v>0</v>
      </c>
      <c r="AJ74" s="14">
        <f t="shared" si="37"/>
        <v>0</v>
      </c>
      <c r="AK74" s="14">
        <f t="shared" si="38"/>
        <v>0</v>
      </c>
      <c r="AL74" s="14">
        <f t="shared" si="39"/>
        <v>0</v>
      </c>
      <c r="AM74" s="14">
        <f t="shared" si="40"/>
        <v>0</v>
      </c>
      <c r="AN74" s="14">
        <f t="shared" si="41"/>
        <v>0</v>
      </c>
      <c r="AO74" s="14">
        <f t="shared" si="42"/>
        <v>0</v>
      </c>
      <c r="AP74" s="14">
        <f t="shared" si="43"/>
        <v>0.02</v>
      </c>
      <c r="AQ74" s="14">
        <f t="shared" si="44"/>
        <v>0</v>
      </c>
      <c r="AR74" s="26">
        <f t="shared" si="48"/>
        <v>1578.19875</v>
      </c>
      <c r="AS74" s="184">
        <f t="shared" si="49"/>
        <v>0</v>
      </c>
      <c r="AT74" s="26">
        <f t="shared" si="50"/>
        <v>284.07577500000002</v>
      </c>
      <c r="AU74" s="30"/>
      <c r="AV74" s="30"/>
      <c r="AW74" s="30">
        <f t="shared" si="45"/>
        <v>1515.0708</v>
      </c>
      <c r="AX74" s="36">
        <f t="shared" si="46"/>
        <v>-1578.19875</v>
      </c>
      <c r="AY74" s="36">
        <f t="shared" si="46"/>
        <v>0</v>
      </c>
      <c r="AZ74" s="36">
        <f t="shared" si="46"/>
        <v>1230.9950249999999</v>
      </c>
      <c r="BF74" s="42">
        <f t="shared" si="51"/>
        <v>1862.274525</v>
      </c>
      <c r="BG74" s="42">
        <f t="shared" si="52"/>
        <v>1862.28</v>
      </c>
      <c r="BH74" s="42">
        <f t="shared" si="53"/>
        <v>-5.4749999999330612E-3</v>
      </c>
      <c r="BI74" s="42">
        <f t="shared" si="54"/>
        <v>1515.0708</v>
      </c>
    </row>
    <row r="75" spans="1:61" ht="14.45" hidden="1" outlineLevel="1" x14ac:dyDescent="0.3">
      <c r="A75" s="5" t="s">
        <v>7</v>
      </c>
      <c r="B75" s="5" t="s">
        <v>8</v>
      </c>
      <c r="C75" s="5"/>
      <c r="D75" s="2" t="s">
        <v>106</v>
      </c>
      <c r="E75" s="2" t="s">
        <v>105</v>
      </c>
      <c r="F75" s="2" t="s">
        <v>16</v>
      </c>
      <c r="G75" s="2" t="s">
        <v>17</v>
      </c>
      <c r="H75" s="2" t="s">
        <v>13</v>
      </c>
      <c r="I75" s="18">
        <v>50</v>
      </c>
      <c r="J75" s="18">
        <v>28687.49</v>
      </c>
      <c r="K75" s="18">
        <v>24999.99</v>
      </c>
      <c r="L75" s="18">
        <v>3687.5</v>
      </c>
      <c r="M75" s="18"/>
      <c r="N75" s="18">
        <v>3125</v>
      </c>
      <c r="O75" s="18"/>
      <c r="P75" s="18"/>
      <c r="Q75" s="18"/>
      <c r="R75" s="18"/>
      <c r="S75" s="18"/>
      <c r="T75" s="18"/>
      <c r="U75" s="18"/>
      <c r="V75" s="18"/>
      <c r="W75" s="18"/>
      <c r="X75" s="18"/>
      <c r="Y75" s="18"/>
      <c r="Z75" s="18">
        <v>562.5</v>
      </c>
      <c r="AA75" s="18"/>
      <c r="AB75" s="43">
        <f t="shared" si="47"/>
        <v>0.14749999999999996</v>
      </c>
      <c r="AC75" s="14">
        <f t="shared" si="30"/>
        <v>0</v>
      </c>
      <c r="AD75" s="14">
        <f t="shared" si="31"/>
        <v>0.125</v>
      </c>
      <c r="AE75" s="14">
        <f t="shared" si="32"/>
        <v>0</v>
      </c>
      <c r="AF75" s="14">
        <f t="shared" si="33"/>
        <v>0</v>
      </c>
      <c r="AG75" s="14">
        <f t="shared" si="34"/>
        <v>0</v>
      </c>
      <c r="AH75" s="14">
        <f t="shared" si="35"/>
        <v>0</v>
      </c>
      <c r="AI75" s="14">
        <f t="shared" si="36"/>
        <v>0</v>
      </c>
      <c r="AJ75" s="14">
        <f t="shared" si="37"/>
        <v>0</v>
      </c>
      <c r="AK75" s="14">
        <f t="shared" si="38"/>
        <v>0</v>
      </c>
      <c r="AL75" s="14">
        <f t="shared" si="39"/>
        <v>0</v>
      </c>
      <c r="AM75" s="14">
        <f t="shared" si="40"/>
        <v>0</v>
      </c>
      <c r="AN75" s="14">
        <f t="shared" si="41"/>
        <v>0</v>
      </c>
      <c r="AO75" s="14">
        <f t="shared" si="42"/>
        <v>0</v>
      </c>
      <c r="AP75" s="14">
        <f t="shared" si="43"/>
        <v>0.02</v>
      </c>
      <c r="AQ75" s="14">
        <f t="shared" si="44"/>
        <v>0</v>
      </c>
      <c r="AR75" s="26">
        <f t="shared" si="48"/>
        <v>3124.9987500000002</v>
      </c>
      <c r="AS75" s="184">
        <f t="shared" si="49"/>
        <v>0</v>
      </c>
      <c r="AT75" s="26">
        <f t="shared" si="50"/>
        <v>562.499775</v>
      </c>
      <c r="AU75" s="30"/>
      <c r="AV75" s="30"/>
      <c r="AW75" s="30">
        <f t="shared" si="45"/>
        <v>2999.9988000000003</v>
      </c>
      <c r="AX75" s="36">
        <f t="shared" si="46"/>
        <v>-3124.9987500000002</v>
      </c>
      <c r="AY75" s="36">
        <f t="shared" si="46"/>
        <v>0</v>
      </c>
      <c r="AZ75" s="36">
        <f t="shared" si="46"/>
        <v>2437.4990250000001</v>
      </c>
      <c r="BF75" s="42">
        <f t="shared" si="51"/>
        <v>3687.498525</v>
      </c>
      <c r="BG75" s="42">
        <f t="shared" si="52"/>
        <v>3687.5</v>
      </c>
      <c r="BH75" s="42">
        <f t="shared" si="53"/>
        <v>-1.4750000000276486E-3</v>
      </c>
      <c r="BI75" s="42">
        <f t="shared" si="54"/>
        <v>2999.9988000000003</v>
      </c>
    </row>
    <row r="76" spans="1:61" ht="14.45" hidden="1" outlineLevel="1" x14ac:dyDescent="0.3">
      <c r="A76" s="5" t="s">
        <v>7</v>
      </c>
      <c r="B76" s="5" t="s">
        <v>8</v>
      </c>
      <c r="C76" s="5"/>
      <c r="D76" s="2" t="s">
        <v>107</v>
      </c>
      <c r="E76" s="2" t="s">
        <v>108</v>
      </c>
      <c r="F76" s="2" t="s">
        <v>16</v>
      </c>
      <c r="G76" s="2" t="s">
        <v>17</v>
      </c>
      <c r="H76" s="2" t="s">
        <v>13</v>
      </c>
      <c r="I76" s="18">
        <v>475</v>
      </c>
      <c r="J76" s="18">
        <v>110578.29</v>
      </c>
      <c r="K76" s="18">
        <v>102847.73999999999</v>
      </c>
      <c r="L76" s="18">
        <v>7730.5499999999993</v>
      </c>
      <c r="M76" s="18"/>
      <c r="N76" s="18">
        <v>5562.35</v>
      </c>
      <c r="O76" s="18"/>
      <c r="P76" s="18"/>
      <c r="Q76" s="18"/>
      <c r="R76" s="18"/>
      <c r="S76" s="18"/>
      <c r="T76" s="18"/>
      <c r="U76" s="18"/>
      <c r="V76" s="18"/>
      <c r="W76" s="18"/>
      <c r="X76" s="18"/>
      <c r="Y76" s="18"/>
      <c r="Z76" s="18">
        <v>2168.2000000000003</v>
      </c>
      <c r="AA76" s="18"/>
      <c r="AB76" s="43">
        <f t="shared" si="47"/>
        <v>0.14749999999999996</v>
      </c>
      <c r="AC76" s="14">
        <f t="shared" si="30"/>
        <v>0</v>
      </c>
      <c r="AD76" s="14">
        <f t="shared" si="31"/>
        <v>0.125</v>
      </c>
      <c r="AE76" s="14">
        <f t="shared" si="32"/>
        <v>0</v>
      </c>
      <c r="AF76" s="14">
        <f t="shared" si="33"/>
        <v>0</v>
      </c>
      <c r="AG76" s="14">
        <f t="shared" si="34"/>
        <v>0</v>
      </c>
      <c r="AH76" s="14">
        <f t="shared" si="35"/>
        <v>0</v>
      </c>
      <c r="AI76" s="14">
        <f t="shared" si="36"/>
        <v>0</v>
      </c>
      <c r="AJ76" s="14">
        <f t="shared" si="37"/>
        <v>0</v>
      </c>
      <c r="AK76" s="14">
        <f t="shared" si="38"/>
        <v>0</v>
      </c>
      <c r="AL76" s="14">
        <f t="shared" si="39"/>
        <v>0</v>
      </c>
      <c r="AM76" s="14">
        <f t="shared" si="40"/>
        <v>0</v>
      </c>
      <c r="AN76" s="14">
        <f t="shared" si="41"/>
        <v>0</v>
      </c>
      <c r="AO76" s="14">
        <f t="shared" si="42"/>
        <v>0</v>
      </c>
      <c r="AP76" s="14">
        <f t="shared" si="43"/>
        <v>0.02</v>
      </c>
      <c r="AQ76" s="14">
        <f t="shared" si="44"/>
        <v>0</v>
      </c>
      <c r="AR76" s="26">
        <f t="shared" si="48"/>
        <v>12855.967499999999</v>
      </c>
      <c r="AS76" s="184">
        <f t="shared" si="49"/>
        <v>0</v>
      </c>
      <c r="AT76" s="26">
        <f t="shared" si="50"/>
        <v>2314.0741499999999</v>
      </c>
      <c r="AU76" s="30"/>
      <c r="AV76" s="30"/>
      <c r="AW76" s="30">
        <f t="shared" si="45"/>
        <v>12341.728799999999</v>
      </c>
      <c r="AX76" s="36">
        <f t="shared" si="46"/>
        <v>-12855.967499999999</v>
      </c>
      <c r="AY76" s="36">
        <f t="shared" si="46"/>
        <v>0</v>
      </c>
      <c r="AZ76" s="36">
        <f t="shared" si="46"/>
        <v>10027.654649999999</v>
      </c>
      <c r="BF76" s="42">
        <f t="shared" si="51"/>
        <v>15170.041649999999</v>
      </c>
      <c r="BG76" s="42">
        <f t="shared" si="52"/>
        <v>7730.5500000000011</v>
      </c>
      <c r="BH76" s="42">
        <f t="shared" si="53"/>
        <v>7439.4916499999981</v>
      </c>
      <c r="BI76" s="42">
        <f t="shared" si="54"/>
        <v>12341.728799999999</v>
      </c>
    </row>
    <row r="77" spans="1:61" ht="14.45" hidden="1" outlineLevel="1" x14ac:dyDescent="0.3">
      <c r="A77" s="5" t="s">
        <v>7</v>
      </c>
      <c r="B77" s="5" t="s">
        <v>8</v>
      </c>
      <c r="C77" s="5"/>
      <c r="D77" s="2" t="s">
        <v>107</v>
      </c>
      <c r="E77" s="2" t="s">
        <v>109</v>
      </c>
      <c r="F77" s="2" t="s">
        <v>16</v>
      </c>
      <c r="G77" s="2" t="s">
        <v>17</v>
      </c>
      <c r="H77" s="2" t="s">
        <v>13</v>
      </c>
      <c r="I77" s="18">
        <v>1125</v>
      </c>
      <c r="J77" s="18">
        <v>317855.81</v>
      </c>
      <c r="K77" s="18">
        <v>276998.5</v>
      </c>
      <c r="L77" s="18">
        <v>40857.31</v>
      </c>
      <c r="M77" s="18"/>
      <c r="N77" s="18">
        <v>34624.829999999994</v>
      </c>
      <c r="O77" s="18"/>
      <c r="P77" s="18"/>
      <c r="Q77" s="18"/>
      <c r="R77" s="18"/>
      <c r="S77" s="18"/>
      <c r="T77" s="18"/>
      <c r="U77" s="18"/>
      <c r="V77" s="18"/>
      <c r="W77" s="18"/>
      <c r="X77" s="18"/>
      <c r="Y77" s="18"/>
      <c r="Z77" s="18">
        <v>6232.4799999999987</v>
      </c>
      <c r="AA77" s="18"/>
      <c r="AB77" s="43">
        <f t="shared" si="47"/>
        <v>0.14749999999999996</v>
      </c>
      <c r="AC77" s="14">
        <f t="shared" si="30"/>
        <v>0</v>
      </c>
      <c r="AD77" s="14">
        <f t="shared" si="31"/>
        <v>0.125</v>
      </c>
      <c r="AE77" s="14">
        <f t="shared" si="32"/>
        <v>0</v>
      </c>
      <c r="AF77" s="14">
        <f t="shared" si="33"/>
        <v>0</v>
      </c>
      <c r="AG77" s="14">
        <f t="shared" si="34"/>
        <v>0</v>
      </c>
      <c r="AH77" s="14">
        <f t="shared" si="35"/>
        <v>0</v>
      </c>
      <c r="AI77" s="14">
        <f t="shared" si="36"/>
        <v>0</v>
      </c>
      <c r="AJ77" s="14">
        <f t="shared" si="37"/>
        <v>0</v>
      </c>
      <c r="AK77" s="14">
        <f t="shared" si="38"/>
        <v>0</v>
      </c>
      <c r="AL77" s="14">
        <f t="shared" si="39"/>
        <v>0</v>
      </c>
      <c r="AM77" s="14">
        <f t="shared" si="40"/>
        <v>0</v>
      </c>
      <c r="AN77" s="14">
        <f t="shared" si="41"/>
        <v>0</v>
      </c>
      <c r="AO77" s="14">
        <f t="shared" si="42"/>
        <v>0</v>
      </c>
      <c r="AP77" s="14">
        <f t="shared" si="43"/>
        <v>0.02</v>
      </c>
      <c r="AQ77" s="14">
        <f t="shared" si="44"/>
        <v>0</v>
      </c>
      <c r="AR77" s="26">
        <f t="shared" si="48"/>
        <v>34624.8125</v>
      </c>
      <c r="AS77" s="184">
        <f t="shared" si="49"/>
        <v>0</v>
      </c>
      <c r="AT77" s="26">
        <f t="shared" si="50"/>
        <v>6232.4662500000004</v>
      </c>
      <c r="AU77" s="30"/>
      <c r="AV77" s="30"/>
      <c r="AW77" s="30">
        <f t="shared" si="45"/>
        <v>33239.82</v>
      </c>
      <c r="AX77" s="36">
        <f t="shared" si="46"/>
        <v>-34624.8125</v>
      </c>
      <c r="AY77" s="36">
        <f t="shared" si="46"/>
        <v>0</v>
      </c>
      <c r="AZ77" s="36">
        <f t="shared" si="46"/>
        <v>27007.353749999998</v>
      </c>
      <c r="BF77" s="42">
        <f t="shared" si="51"/>
        <v>40857.278749999998</v>
      </c>
      <c r="BG77" s="42">
        <f t="shared" si="52"/>
        <v>40857.30999999999</v>
      </c>
      <c r="BH77" s="42">
        <f t="shared" si="53"/>
        <v>-3.1249999992724042E-2</v>
      </c>
      <c r="BI77" s="42">
        <f t="shared" si="54"/>
        <v>33239.82</v>
      </c>
    </row>
    <row r="78" spans="1:61" ht="14.45" hidden="1" outlineLevel="1" x14ac:dyDescent="0.3">
      <c r="A78" s="5" t="s">
        <v>7</v>
      </c>
      <c r="B78" s="5" t="s">
        <v>8</v>
      </c>
      <c r="C78" s="5"/>
      <c r="D78" s="2" t="s">
        <v>110</v>
      </c>
      <c r="E78" s="2" t="s">
        <v>111</v>
      </c>
      <c r="F78" s="2" t="s">
        <v>16</v>
      </c>
      <c r="G78" s="2" t="s">
        <v>20</v>
      </c>
      <c r="H78" s="2" t="s">
        <v>13</v>
      </c>
      <c r="I78" s="18">
        <v>10375</v>
      </c>
      <c r="J78" s="18">
        <v>165769.71000000002</v>
      </c>
      <c r="K78" s="18">
        <v>144461.60999999999</v>
      </c>
      <c r="L78" s="18">
        <v>21308.1</v>
      </c>
      <c r="M78" s="18"/>
      <c r="N78" s="18">
        <v>18057.7</v>
      </c>
      <c r="O78" s="18"/>
      <c r="P78" s="18"/>
      <c r="Q78" s="18"/>
      <c r="R78" s="18"/>
      <c r="S78" s="18"/>
      <c r="T78" s="18"/>
      <c r="U78" s="18"/>
      <c r="V78" s="18"/>
      <c r="W78" s="18"/>
      <c r="X78" s="18"/>
      <c r="Y78" s="18"/>
      <c r="Z78" s="18">
        <v>3250.4</v>
      </c>
      <c r="AA78" s="18"/>
      <c r="AB78" s="43">
        <f t="shared" si="47"/>
        <v>0.14749999999999996</v>
      </c>
      <c r="AC78" s="14">
        <f t="shared" si="30"/>
        <v>0</v>
      </c>
      <c r="AD78" s="14">
        <f t="shared" si="31"/>
        <v>0.125</v>
      </c>
      <c r="AE78" s="14">
        <f t="shared" si="32"/>
        <v>0</v>
      </c>
      <c r="AF78" s="14">
        <f t="shared" si="33"/>
        <v>0</v>
      </c>
      <c r="AG78" s="14">
        <f t="shared" si="34"/>
        <v>0</v>
      </c>
      <c r="AH78" s="14">
        <f t="shared" si="35"/>
        <v>0</v>
      </c>
      <c r="AI78" s="14">
        <f t="shared" si="36"/>
        <v>0</v>
      </c>
      <c r="AJ78" s="14">
        <f t="shared" si="37"/>
        <v>0</v>
      </c>
      <c r="AK78" s="14">
        <f t="shared" si="38"/>
        <v>0</v>
      </c>
      <c r="AL78" s="14">
        <f t="shared" si="39"/>
        <v>0</v>
      </c>
      <c r="AM78" s="14">
        <f t="shared" si="40"/>
        <v>0</v>
      </c>
      <c r="AN78" s="14">
        <f t="shared" si="41"/>
        <v>0</v>
      </c>
      <c r="AO78" s="14">
        <f t="shared" si="42"/>
        <v>0</v>
      </c>
      <c r="AP78" s="14">
        <f t="shared" si="43"/>
        <v>0.02</v>
      </c>
      <c r="AQ78" s="14">
        <f t="shared" si="44"/>
        <v>0</v>
      </c>
      <c r="AR78" s="26">
        <f t="shared" si="48"/>
        <v>18057.701249999998</v>
      </c>
      <c r="AS78" s="184">
        <f t="shared" si="49"/>
        <v>0</v>
      </c>
      <c r="AT78" s="26">
        <f t="shared" si="50"/>
        <v>3250.3862249999993</v>
      </c>
      <c r="AU78" s="30"/>
      <c r="AV78" s="30"/>
      <c r="AW78" s="30">
        <f t="shared" si="45"/>
        <v>17335.393199999999</v>
      </c>
      <c r="AX78" s="36">
        <f t="shared" si="46"/>
        <v>-18057.701249999998</v>
      </c>
      <c r="AY78" s="36">
        <f t="shared" si="46"/>
        <v>0</v>
      </c>
      <c r="AZ78" s="36">
        <f t="shared" si="46"/>
        <v>14085.006975</v>
      </c>
      <c r="BF78" s="42">
        <f t="shared" si="51"/>
        <v>21308.087474999997</v>
      </c>
      <c r="BG78" s="42">
        <f t="shared" si="52"/>
        <v>21308.100000000002</v>
      </c>
      <c r="BH78" s="42">
        <f t="shared" si="53"/>
        <v>-1.2525000005553011E-2</v>
      </c>
      <c r="BI78" s="42">
        <f t="shared" si="54"/>
        <v>17335.393199999999</v>
      </c>
    </row>
    <row r="79" spans="1:61" ht="14.45" hidden="1" outlineLevel="1" x14ac:dyDescent="0.3">
      <c r="A79" s="5" t="s">
        <v>7</v>
      </c>
      <c r="B79" s="5" t="s">
        <v>8</v>
      </c>
      <c r="C79" s="5"/>
      <c r="D79" s="2" t="s">
        <v>112</v>
      </c>
      <c r="E79" s="2" t="s">
        <v>99</v>
      </c>
      <c r="F79" s="2" t="s">
        <v>16</v>
      </c>
      <c r="G79" s="2" t="s">
        <v>100</v>
      </c>
      <c r="H79" s="2" t="s">
        <v>13</v>
      </c>
      <c r="I79" s="18">
        <v>422900</v>
      </c>
      <c r="J79" s="18">
        <v>848220.22999999986</v>
      </c>
      <c r="K79" s="18">
        <v>839822</v>
      </c>
      <c r="L79" s="18">
        <v>8398.2300000000014</v>
      </c>
      <c r="M79" s="18"/>
      <c r="N79" s="18"/>
      <c r="O79" s="18"/>
      <c r="P79" s="18"/>
      <c r="Q79" s="18"/>
      <c r="R79" s="18"/>
      <c r="S79" s="18"/>
      <c r="T79" s="18"/>
      <c r="U79" s="18"/>
      <c r="V79" s="18"/>
      <c r="W79" s="18"/>
      <c r="X79" s="18"/>
      <c r="Y79" s="18">
        <v>8398.2300000000014</v>
      </c>
      <c r="Z79" s="18"/>
      <c r="AA79" s="18"/>
      <c r="AB79" s="43">
        <f t="shared" si="47"/>
        <v>1.0000000000000009E-2</v>
      </c>
      <c r="AC79" s="14">
        <f t="shared" si="30"/>
        <v>0</v>
      </c>
      <c r="AD79" s="14">
        <f t="shared" si="31"/>
        <v>0</v>
      </c>
      <c r="AE79" s="14">
        <f t="shared" si="32"/>
        <v>0</v>
      </c>
      <c r="AF79" s="14">
        <f t="shared" si="33"/>
        <v>0</v>
      </c>
      <c r="AG79" s="14">
        <f t="shared" si="34"/>
        <v>0</v>
      </c>
      <c r="AH79" s="14">
        <f t="shared" si="35"/>
        <v>0</v>
      </c>
      <c r="AI79" s="14">
        <f t="shared" si="36"/>
        <v>0</v>
      </c>
      <c r="AJ79" s="14">
        <f t="shared" si="37"/>
        <v>0</v>
      </c>
      <c r="AK79" s="14">
        <f t="shared" si="38"/>
        <v>0</v>
      </c>
      <c r="AL79" s="14">
        <f t="shared" si="39"/>
        <v>0</v>
      </c>
      <c r="AM79" s="14">
        <f t="shared" si="40"/>
        <v>0</v>
      </c>
      <c r="AN79" s="14">
        <f t="shared" si="41"/>
        <v>0</v>
      </c>
      <c r="AO79" s="14">
        <f t="shared" si="42"/>
        <v>0.01</v>
      </c>
      <c r="AP79" s="14">
        <f t="shared" si="43"/>
        <v>0</v>
      </c>
      <c r="AQ79" s="14">
        <f t="shared" si="44"/>
        <v>0</v>
      </c>
      <c r="AR79" s="26">
        <f t="shared" si="48"/>
        <v>0</v>
      </c>
      <c r="AS79" s="184">
        <f t="shared" si="49"/>
        <v>0</v>
      </c>
      <c r="AT79" s="26">
        <f t="shared" si="50"/>
        <v>8398.2199999999993</v>
      </c>
      <c r="AU79" s="30"/>
      <c r="AV79" s="30"/>
      <c r="AW79" s="30">
        <f t="shared" si="45"/>
        <v>100778.64</v>
      </c>
      <c r="AX79" s="36">
        <f t="shared" si="46"/>
        <v>0</v>
      </c>
      <c r="AY79" s="36">
        <f t="shared" si="46"/>
        <v>0</v>
      </c>
      <c r="AZ79" s="36">
        <f t="shared" si="46"/>
        <v>92380.42</v>
      </c>
      <c r="BF79" s="42">
        <f t="shared" si="51"/>
        <v>8398.2199999999993</v>
      </c>
      <c r="BG79" s="42">
        <f t="shared" si="52"/>
        <v>8398.2300000000014</v>
      </c>
      <c r="BH79" s="42">
        <f t="shared" si="53"/>
        <v>-1.0000000002037268E-2</v>
      </c>
      <c r="BI79" s="42">
        <f t="shared" si="54"/>
        <v>100778.64</v>
      </c>
    </row>
    <row r="80" spans="1:61" ht="14.45" hidden="1" outlineLevel="1" x14ac:dyDescent="0.3">
      <c r="A80" s="5" t="s">
        <v>7</v>
      </c>
      <c r="B80" s="5" t="s">
        <v>8</v>
      </c>
      <c r="C80" s="5"/>
      <c r="D80" s="2" t="s">
        <v>113</v>
      </c>
      <c r="E80" s="2" t="s">
        <v>99</v>
      </c>
      <c r="F80" s="2" t="s">
        <v>16</v>
      </c>
      <c r="G80" s="2" t="s">
        <v>100</v>
      </c>
      <c r="H80" s="2" t="s">
        <v>13</v>
      </c>
      <c r="I80" s="18">
        <v>670400</v>
      </c>
      <c r="J80" s="18">
        <v>1343312.12</v>
      </c>
      <c r="K80" s="18">
        <v>1330012</v>
      </c>
      <c r="L80" s="18">
        <v>13300.119999999997</v>
      </c>
      <c r="M80" s="18"/>
      <c r="N80" s="18"/>
      <c r="O80" s="18"/>
      <c r="P80" s="18"/>
      <c r="Q80" s="18"/>
      <c r="R80" s="18"/>
      <c r="S80" s="18"/>
      <c r="T80" s="18"/>
      <c r="U80" s="18"/>
      <c r="V80" s="18"/>
      <c r="W80" s="18"/>
      <c r="X80" s="18"/>
      <c r="Y80" s="18">
        <v>13300.119999999997</v>
      </c>
      <c r="Z80" s="18"/>
      <c r="AA80" s="18"/>
      <c r="AB80" s="43">
        <f t="shared" si="47"/>
        <v>1.0000000000000009E-2</v>
      </c>
      <c r="AC80" s="14">
        <f t="shared" si="30"/>
        <v>0</v>
      </c>
      <c r="AD80" s="14">
        <f t="shared" si="31"/>
        <v>0</v>
      </c>
      <c r="AE80" s="14">
        <f t="shared" si="32"/>
        <v>0</v>
      </c>
      <c r="AF80" s="14">
        <f t="shared" si="33"/>
        <v>0</v>
      </c>
      <c r="AG80" s="14">
        <f t="shared" si="34"/>
        <v>0</v>
      </c>
      <c r="AH80" s="14">
        <f t="shared" si="35"/>
        <v>0</v>
      </c>
      <c r="AI80" s="14">
        <f t="shared" si="36"/>
        <v>0</v>
      </c>
      <c r="AJ80" s="14">
        <f t="shared" si="37"/>
        <v>0</v>
      </c>
      <c r="AK80" s="14">
        <f t="shared" si="38"/>
        <v>0</v>
      </c>
      <c r="AL80" s="14">
        <f t="shared" si="39"/>
        <v>0</v>
      </c>
      <c r="AM80" s="14">
        <f t="shared" si="40"/>
        <v>0</v>
      </c>
      <c r="AN80" s="14">
        <f t="shared" si="41"/>
        <v>0</v>
      </c>
      <c r="AO80" s="14">
        <f t="shared" si="42"/>
        <v>0.01</v>
      </c>
      <c r="AP80" s="14">
        <f t="shared" si="43"/>
        <v>0</v>
      </c>
      <c r="AQ80" s="14">
        <f t="shared" si="44"/>
        <v>0</v>
      </c>
      <c r="AR80" s="26">
        <f t="shared" si="48"/>
        <v>0</v>
      </c>
      <c r="AS80" s="184">
        <f t="shared" si="49"/>
        <v>0</v>
      </c>
      <c r="AT80" s="26">
        <f t="shared" si="50"/>
        <v>13300.12</v>
      </c>
      <c r="AU80" s="30"/>
      <c r="AV80" s="30"/>
      <c r="AW80" s="30">
        <f t="shared" si="45"/>
        <v>159601.44</v>
      </c>
      <c r="AX80" s="36">
        <f t="shared" si="46"/>
        <v>0</v>
      </c>
      <c r="AY80" s="36">
        <f t="shared" si="46"/>
        <v>0</v>
      </c>
      <c r="AZ80" s="36">
        <f t="shared" si="46"/>
        <v>146301.32</v>
      </c>
      <c r="BF80" s="42">
        <f t="shared" si="51"/>
        <v>13300.12</v>
      </c>
      <c r="BG80" s="42">
        <f t="shared" si="52"/>
        <v>13300.119999999997</v>
      </c>
      <c r="BH80" s="42">
        <f t="shared" si="53"/>
        <v>0</v>
      </c>
      <c r="BI80" s="42">
        <f t="shared" si="54"/>
        <v>159601.44</v>
      </c>
    </row>
    <row r="81" spans="1:61" ht="14.45" hidden="1" outlineLevel="1" x14ac:dyDescent="0.3">
      <c r="A81" s="5" t="s">
        <v>7</v>
      </c>
      <c r="B81" s="5" t="s">
        <v>8</v>
      </c>
      <c r="C81" s="5"/>
      <c r="D81" s="2" t="s">
        <v>114</v>
      </c>
      <c r="E81" s="2" t="s">
        <v>115</v>
      </c>
      <c r="F81" s="2" t="s">
        <v>16</v>
      </c>
      <c r="G81" s="2" t="s">
        <v>116</v>
      </c>
      <c r="H81" s="2" t="s">
        <v>13</v>
      </c>
      <c r="I81" s="18">
        <v>23500</v>
      </c>
      <c r="J81" s="18">
        <v>23999.97</v>
      </c>
      <c r="K81" s="18">
        <v>20915</v>
      </c>
      <c r="L81" s="18">
        <v>3084.9700000000003</v>
      </c>
      <c r="M81" s="18"/>
      <c r="N81" s="18">
        <v>2614.38</v>
      </c>
      <c r="O81" s="18"/>
      <c r="P81" s="18"/>
      <c r="Q81" s="18"/>
      <c r="R81" s="18"/>
      <c r="S81" s="18"/>
      <c r="T81" s="18"/>
      <c r="U81" s="18"/>
      <c r="V81" s="18"/>
      <c r="W81" s="18"/>
      <c r="X81" s="18"/>
      <c r="Y81" s="18"/>
      <c r="Z81" s="18">
        <v>470.59</v>
      </c>
      <c r="AA81" s="18"/>
      <c r="AB81" s="43">
        <f t="shared" si="47"/>
        <v>0.14749999999999996</v>
      </c>
      <c r="AC81" s="14">
        <f t="shared" si="30"/>
        <v>0</v>
      </c>
      <c r="AD81" s="14">
        <f t="shared" si="31"/>
        <v>0.125</v>
      </c>
      <c r="AE81" s="14">
        <f t="shared" si="32"/>
        <v>0</v>
      </c>
      <c r="AF81" s="14">
        <f t="shared" si="33"/>
        <v>0</v>
      </c>
      <c r="AG81" s="14">
        <f t="shared" si="34"/>
        <v>0</v>
      </c>
      <c r="AH81" s="14">
        <f t="shared" si="35"/>
        <v>0</v>
      </c>
      <c r="AI81" s="14">
        <f t="shared" si="36"/>
        <v>0</v>
      </c>
      <c r="AJ81" s="14">
        <f t="shared" si="37"/>
        <v>0</v>
      </c>
      <c r="AK81" s="14">
        <f t="shared" si="38"/>
        <v>0</v>
      </c>
      <c r="AL81" s="14">
        <f t="shared" si="39"/>
        <v>0</v>
      </c>
      <c r="AM81" s="14">
        <f t="shared" si="40"/>
        <v>0</v>
      </c>
      <c r="AN81" s="14">
        <f t="shared" si="41"/>
        <v>0</v>
      </c>
      <c r="AO81" s="14">
        <f t="shared" si="42"/>
        <v>0</v>
      </c>
      <c r="AP81" s="14">
        <f t="shared" si="43"/>
        <v>0.02</v>
      </c>
      <c r="AQ81" s="14">
        <f t="shared" si="44"/>
        <v>0</v>
      </c>
      <c r="AR81" s="26">
        <f t="shared" si="48"/>
        <v>2614.375</v>
      </c>
      <c r="AS81" s="184">
        <f t="shared" si="49"/>
        <v>0</v>
      </c>
      <c r="AT81" s="26">
        <f t="shared" si="50"/>
        <v>470.58750000000003</v>
      </c>
      <c r="AU81" s="30"/>
      <c r="AV81" s="30"/>
      <c r="AW81" s="30">
        <f t="shared" si="45"/>
        <v>2509.7999999999997</v>
      </c>
      <c r="AX81" s="36">
        <f t="shared" si="46"/>
        <v>-2614.375</v>
      </c>
      <c r="AY81" s="36">
        <f t="shared" si="46"/>
        <v>0</v>
      </c>
      <c r="AZ81" s="36">
        <f t="shared" si="46"/>
        <v>2039.2124999999996</v>
      </c>
      <c r="BF81" s="42">
        <f t="shared" si="51"/>
        <v>3084.9625000000001</v>
      </c>
      <c r="BG81" s="42">
        <f t="shared" si="52"/>
        <v>3084.9700000000003</v>
      </c>
      <c r="BH81" s="42">
        <f t="shared" si="53"/>
        <v>-7.500000000163709E-3</v>
      </c>
      <c r="BI81" s="42">
        <f t="shared" si="54"/>
        <v>2509.7999999999997</v>
      </c>
    </row>
    <row r="82" spans="1:61" ht="14.45" hidden="1" outlineLevel="1" x14ac:dyDescent="0.3">
      <c r="A82" s="5" t="s">
        <v>7</v>
      </c>
      <c r="B82" s="5" t="s">
        <v>8</v>
      </c>
      <c r="C82" s="5"/>
      <c r="D82" s="2" t="s">
        <v>117</v>
      </c>
      <c r="E82" s="2" t="s">
        <v>118</v>
      </c>
      <c r="F82" s="2" t="s">
        <v>16</v>
      </c>
      <c r="G82" s="2" t="s">
        <v>116</v>
      </c>
      <c r="H82" s="2" t="s">
        <v>13</v>
      </c>
      <c r="I82" s="18">
        <v>684500</v>
      </c>
      <c r="J82" s="18">
        <v>667642.99</v>
      </c>
      <c r="K82" s="18">
        <v>581823.94999999995</v>
      </c>
      <c r="L82" s="18">
        <v>85819.04</v>
      </c>
      <c r="M82" s="18"/>
      <c r="N82" s="18">
        <v>72728.009999999995</v>
      </c>
      <c r="O82" s="18"/>
      <c r="P82" s="18"/>
      <c r="Q82" s="18"/>
      <c r="R82" s="18"/>
      <c r="S82" s="18"/>
      <c r="T82" s="18"/>
      <c r="U82" s="18"/>
      <c r="V82" s="18"/>
      <c r="W82" s="18"/>
      <c r="X82" s="18"/>
      <c r="Y82" s="18"/>
      <c r="Z82" s="18">
        <v>13091.029999999999</v>
      </c>
      <c r="AA82" s="18"/>
      <c r="AB82" s="43">
        <f t="shared" si="47"/>
        <v>0.14749999999999996</v>
      </c>
      <c r="AC82" s="14">
        <f t="shared" si="30"/>
        <v>0</v>
      </c>
      <c r="AD82" s="14">
        <f t="shared" si="31"/>
        <v>0.125</v>
      </c>
      <c r="AE82" s="14">
        <f t="shared" si="32"/>
        <v>0</v>
      </c>
      <c r="AF82" s="14">
        <f t="shared" si="33"/>
        <v>0</v>
      </c>
      <c r="AG82" s="14">
        <f t="shared" si="34"/>
        <v>0</v>
      </c>
      <c r="AH82" s="14">
        <f t="shared" si="35"/>
        <v>0</v>
      </c>
      <c r="AI82" s="14">
        <f t="shared" si="36"/>
        <v>0</v>
      </c>
      <c r="AJ82" s="14">
        <f t="shared" si="37"/>
        <v>0</v>
      </c>
      <c r="AK82" s="14">
        <f t="shared" si="38"/>
        <v>0</v>
      </c>
      <c r="AL82" s="14">
        <f t="shared" si="39"/>
        <v>0</v>
      </c>
      <c r="AM82" s="14">
        <f t="shared" si="40"/>
        <v>0</v>
      </c>
      <c r="AN82" s="14">
        <f t="shared" si="41"/>
        <v>0</v>
      </c>
      <c r="AO82" s="14">
        <f t="shared" si="42"/>
        <v>0</v>
      </c>
      <c r="AP82" s="14">
        <f t="shared" si="43"/>
        <v>0.02</v>
      </c>
      <c r="AQ82" s="14">
        <f t="shared" si="44"/>
        <v>0</v>
      </c>
      <c r="AR82" s="26">
        <f t="shared" si="48"/>
        <v>72727.993749999994</v>
      </c>
      <c r="AS82" s="184">
        <f t="shared" si="49"/>
        <v>0</v>
      </c>
      <c r="AT82" s="26">
        <f t="shared" si="50"/>
        <v>13091.038875</v>
      </c>
      <c r="AU82" s="30"/>
      <c r="AV82" s="30"/>
      <c r="AW82" s="30">
        <f t="shared" si="45"/>
        <v>69818.873999999996</v>
      </c>
      <c r="AX82" s="36">
        <f t="shared" si="46"/>
        <v>-72727.993749999994</v>
      </c>
      <c r="AY82" s="36">
        <f t="shared" si="46"/>
        <v>0</v>
      </c>
      <c r="AZ82" s="36">
        <f t="shared" si="46"/>
        <v>56727.835124999998</v>
      </c>
      <c r="BF82" s="42">
        <f t="shared" si="51"/>
        <v>85819.032624999993</v>
      </c>
      <c r="BG82" s="42">
        <f t="shared" si="52"/>
        <v>85819.04</v>
      </c>
      <c r="BH82" s="42">
        <f t="shared" si="53"/>
        <v>-7.3750000010477379E-3</v>
      </c>
      <c r="BI82" s="42">
        <f t="shared" si="54"/>
        <v>69818.873999999996</v>
      </c>
    </row>
    <row r="83" spans="1:61" ht="14.45" hidden="1" outlineLevel="1" x14ac:dyDescent="0.3">
      <c r="A83" s="5" t="s">
        <v>7</v>
      </c>
      <c r="B83" s="5" t="s">
        <v>8</v>
      </c>
      <c r="C83" s="5"/>
      <c r="D83" s="2" t="s">
        <v>117</v>
      </c>
      <c r="E83" s="2" t="s">
        <v>115</v>
      </c>
      <c r="F83" s="2" t="s">
        <v>16</v>
      </c>
      <c r="G83" s="2" t="s">
        <v>116</v>
      </c>
      <c r="H83" s="2" t="s">
        <v>13</v>
      </c>
      <c r="I83" s="18">
        <v>11354200</v>
      </c>
      <c r="J83" s="18">
        <v>10837637.689999996</v>
      </c>
      <c r="K83" s="18">
        <v>9444564.370000001</v>
      </c>
      <c r="L83" s="18">
        <v>1393073.3200000003</v>
      </c>
      <c r="M83" s="18"/>
      <c r="N83" s="18">
        <v>1180570.6199999994</v>
      </c>
      <c r="O83" s="18"/>
      <c r="P83" s="18"/>
      <c r="Q83" s="18"/>
      <c r="R83" s="18"/>
      <c r="S83" s="18"/>
      <c r="T83" s="18"/>
      <c r="U83" s="18"/>
      <c r="V83" s="18"/>
      <c r="W83" s="18"/>
      <c r="X83" s="18"/>
      <c r="Y83" s="18"/>
      <c r="Z83" s="18">
        <v>212502.69999999995</v>
      </c>
      <c r="AA83" s="18"/>
      <c r="AB83" s="43">
        <f t="shared" si="47"/>
        <v>0.14749999999999996</v>
      </c>
      <c r="AC83" s="14">
        <f t="shared" si="30"/>
        <v>0</v>
      </c>
      <c r="AD83" s="14">
        <f t="shared" si="31"/>
        <v>0.125</v>
      </c>
      <c r="AE83" s="14">
        <f t="shared" si="32"/>
        <v>0</v>
      </c>
      <c r="AF83" s="14">
        <f t="shared" si="33"/>
        <v>0</v>
      </c>
      <c r="AG83" s="14">
        <f t="shared" si="34"/>
        <v>0</v>
      </c>
      <c r="AH83" s="14">
        <f t="shared" si="35"/>
        <v>0</v>
      </c>
      <c r="AI83" s="14">
        <f t="shared" si="36"/>
        <v>0</v>
      </c>
      <c r="AJ83" s="14">
        <f t="shared" si="37"/>
        <v>0</v>
      </c>
      <c r="AK83" s="14">
        <f t="shared" si="38"/>
        <v>0</v>
      </c>
      <c r="AL83" s="14">
        <f t="shared" si="39"/>
        <v>0</v>
      </c>
      <c r="AM83" s="14">
        <f t="shared" si="40"/>
        <v>0</v>
      </c>
      <c r="AN83" s="14">
        <f t="shared" si="41"/>
        <v>0</v>
      </c>
      <c r="AO83" s="14">
        <f t="shared" si="42"/>
        <v>0</v>
      </c>
      <c r="AP83" s="14">
        <f t="shared" si="43"/>
        <v>0.02</v>
      </c>
      <c r="AQ83" s="14">
        <f t="shared" si="44"/>
        <v>0</v>
      </c>
      <c r="AR83" s="26">
        <f t="shared" si="48"/>
        <v>1180570.5462500001</v>
      </c>
      <c r="AS83" s="184">
        <f t="shared" si="49"/>
        <v>0</v>
      </c>
      <c r="AT83" s="26">
        <f t="shared" si="50"/>
        <v>212502.69832500003</v>
      </c>
      <c r="AU83" s="30"/>
      <c r="AV83" s="30"/>
      <c r="AW83" s="30">
        <f t="shared" si="45"/>
        <v>1133347.7244000002</v>
      </c>
      <c r="AX83" s="36">
        <f t="shared" si="46"/>
        <v>-1180570.5462500001</v>
      </c>
      <c r="AY83" s="36">
        <f t="shared" si="46"/>
        <v>0</v>
      </c>
      <c r="AZ83" s="36">
        <f t="shared" si="46"/>
        <v>920845.02607500018</v>
      </c>
      <c r="BF83" s="42">
        <f t="shared" si="51"/>
        <v>1393073.2445750001</v>
      </c>
      <c r="BG83" s="42">
        <f t="shared" si="52"/>
        <v>1393073.3199999994</v>
      </c>
      <c r="BH83" s="42">
        <f t="shared" si="53"/>
        <v>-7.5424999231472611E-2</v>
      </c>
      <c r="BI83" s="42">
        <f t="shared" si="54"/>
        <v>1133347.7244000002</v>
      </c>
    </row>
    <row r="84" spans="1:61" ht="14.45" hidden="1" outlineLevel="1" x14ac:dyDescent="0.3">
      <c r="A84" s="5" t="s">
        <v>7</v>
      </c>
      <c r="B84" s="5" t="s">
        <v>8</v>
      </c>
      <c r="C84" s="5"/>
      <c r="D84" s="2" t="s">
        <v>119</v>
      </c>
      <c r="E84" s="2" t="s">
        <v>120</v>
      </c>
      <c r="F84" s="2" t="s">
        <v>11</v>
      </c>
      <c r="G84" s="2" t="s">
        <v>12</v>
      </c>
      <c r="H84" s="2" t="s">
        <v>13</v>
      </c>
      <c r="I84" s="18">
        <v>5736000</v>
      </c>
      <c r="J84" s="18">
        <v>1912596.2000000004</v>
      </c>
      <c r="K84" s="18">
        <v>1839034.870000001</v>
      </c>
      <c r="L84" s="18">
        <v>73561.33</v>
      </c>
      <c r="M84" s="18"/>
      <c r="N84" s="18"/>
      <c r="O84" s="18"/>
      <c r="P84" s="18"/>
      <c r="Q84" s="18"/>
      <c r="R84" s="18"/>
      <c r="S84" s="18">
        <v>73561.33</v>
      </c>
      <c r="T84" s="18"/>
      <c r="U84" s="18"/>
      <c r="V84" s="18"/>
      <c r="W84" s="18"/>
      <c r="X84" s="18"/>
      <c r="Y84" s="18"/>
      <c r="Z84" s="18"/>
      <c r="AA84" s="18"/>
      <c r="AB84" s="43">
        <f t="shared" si="47"/>
        <v>4.0000000000000036E-2</v>
      </c>
      <c r="AC84" s="14">
        <f t="shared" si="30"/>
        <v>0</v>
      </c>
      <c r="AD84" s="14">
        <f t="shared" si="31"/>
        <v>0</v>
      </c>
      <c r="AE84" s="14">
        <f t="shared" si="32"/>
        <v>0</v>
      </c>
      <c r="AF84" s="14">
        <f t="shared" si="33"/>
        <v>0</v>
      </c>
      <c r="AG84" s="14">
        <f t="shared" si="34"/>
        <v>0</v>
      </c>
      <c r="AH84" s="14">
        <f t="shared" si="35"/>
        <v>0</v>
      </c>
      <c r="AI84" s="14">
        <f t="shared" si="36"/>
        <v>0.04</v>
      </c>
      <c r="AJ84" s="14">
        <f t="shared" si="37"/>
        <v>0</v>
      </c>
      <c r="AK84" s="14">
        <f t="shared" si="38"/>
        <v>0</v>
      </c>
      <c r="AL84" s="14">
        <f t="shared" si="39"/>
        <v>0</v>
      </c>
      <c r="AM84" s="14">
        <f t="shared" si="40"/>
        <v>0</v>
      </c>
      <c r="AN84" s="14">
        <f t="shared" si="41"/>
        <v>0</v>
      </c>
      <c r="AO84" s="14">
        <f t="shared" si="42"/>
        <v>0</v>
      </c>
      <c r="AP84" s="14">
        <f t="shared" si="43"/>
        <v>0</v>
      </c>
      <c r="AQ84" s="14">
        <f t="shared" si="44"/>
        <v>0</v>
      </c>
      <c r="AR84" s="26">
        <f t="shared" si="48"/>
        <v>0</v>
      </c>
      <c r="AS84" s="184">
        <f t="shared" si="49"/>
        <v>73561.394800000038</v>
      </c>
      <c r="AT84" s="26">
        <f t="shared" si="50"/>
        <v>0</v>
      </c>
      <c r="AU84" s="30">
        <f>K84*$AU$2</f>
        <v>110342.09220000006</v>
      </c>
      <c r="AV84" s="30">
        <f>K84*$AV$2</f>
        <v>110342.09220000006</v>
      </c>
      <c r="AW84" s="30"/>
      <c r="AX84" s="36">
        <f t="shared" si="46"/>
        <v>110342.09220000006</v>
      </c>
      <c r="AY84" s="36">
        <f t="shared" si="46"/>
        <v>36780.697400000019</v>
      </c>
      <c r="AZ84" s="36">
        <f t="shared" si="46"/>
        <v>0</v>
      </c>
      <c r="BF84" s="42">
        <f t="shared" si="51"/>
        <v>73561.394800000038</v>
      </c>
      <c r="BG84" s="42">
        <f t="shared" si="52"/>
        <v>73561.33</v>
      </c>
      <c r="BH84" s="42">
        <f t="shared" si="53"/>
        <v>6.4800000036484562E-2</v>
      </c>
      <c r="BI84" s="42">
        <f t="shared" si="54"/>
        <v>220684.18440000011</v>
      </c>
    </row>
    <row r="85" spans="1:61" ht="14.45" hidden="1" outlineLevel="1" x14ac:dyDescent="0.3">
      <c r="A85" s="5" t="s">
        <v>7</v>
      </c>
      <c r="B85" s="5" t="s">
        <v>8</v>
      </c>
      <c r="C85" s="5"/>
      <c r="D85" s="2" t="s">
        <v>121</v>
      </c>
      <c r="E85" s="2" t="s">
        <v>115</v>
      </c>
      <c r="F85" s="2" t="s">
        <v>16</v>
      </c>
      <c r="G85" s="2" t="s">
        <v>116</v>
      </c>
      <c r="H85" s="2" t="s">
        <v>13</v>
      </c>
      <c r="I85" s="18">
        <v>246540</v>
      </c>
      <c r="J85" s="18">
        <v>124477.37</v>
      </c>
      <c r="K85" s="18">
        <v>108477</v>
      </c>
      <c r="L85" s="18">
        <v>16000.37</v>
      </c>
      <c r="M85" s="18"/>
      <c r="N85" s="18">
        <v>13559.630000000001</v>
      </c>
      <c r="O85" s="18"/>
      <c r="P85" s="18"/>
      <c r="Q85" s="18"/>
      <c r="R85" s="18"/>
      <c r="S85" s="18"/>
      <c r="T85" s="18"/>
      <c r="U85" s="18"/>
      <c r="V85" s="18"/>
      <c r="W85" s="18"/>
      <c r="X85" s="18"/>
      <c r="Y85" s="18"/>
      <c r="Z85" s="18">
        <v>2440.7399999999998</v>
      </c>
      <c r="AA85" s="18"/>
      <c r="AB85" s="43">
        <f t="shared" si="47"/>
        <v>0.14749999999999996</v>
      </c>
      <c r="AC85" s="14">
        <f t="shared" si="30"/>
        <v>0</v>
      </c>
      <c r="AD85" s="14">
        <f t="shared" si="31"/>
        <v>0.125</v>
      </c>
      <c r="AE85" s="14">
        <f t="shared" si="32"/>
        <v>0</v>
      </c>
      <c r="AF85" s="14">
        <f t="shared" si="33"/>
        <v>0</v>
      </c>
      <c r="AG85" s="14">
        <f t="shared" si="34"/>
        <v>0</v>
      </c>
      <c r="AH85" s="14">
        <f t="shared" si="35"/>
        <v>0</v>
      </c>
      <c r="AI85" s="14">
        <f t="shared" si="36"/>
        <v>0</v>
      </c>
      <c r="AJ85" s="14">
        <f t="shared" si="37"/>
        <v>0</v>
      </c>
      <c r="AK85" s="14">
        <f t="shared" si="38"/>
        <v>0</v>
      </c>
      <c r="AL85" s="14">
        <f t="shared" si="39"/>
        <v>0</v>
      </c>
      <c r="AM85" s="14">
        <f t="shared" si="40"/>
        <v>0</v>
      </c>
      <c r="AN85" s="14">
        <f t="shared" si="41"/>
        <v>0</v>
      </c>
      <c r="AO85" s="14">
        <f t="shared" si="42"/>
        <v>0</v>
      </c>
      <c r="AP85" s="14">
        <f t="shared" si="43"/>
        <v>0.02</v>
      </c>
      <c r="AQ85" s="14">
        <f t="shared" si="44"/>
        <v>0</v>
      </c>
      <c r="AR85" s="26">
        <f t="shared" si="48"/>
        <v>13559.625</v>
      </c>
      <c r="AS85" s="184">
        <f t="shared" si="49"/>
        <v>0</v>
      </c>
      <c r="AT85" s="26">
        <f t="shared" si="50"/>
        <v>2440.7325000000001</v>
      </c>
      <c r="AU85" s="30"/>
      <c r="AV85" s="30"/>
      <c r="AW85" s="30">
        <f>K85*$AU$1</f>
        <v>13017.24</v>
      </c>
      <c r="AX85" s="36">
        <f t="shared" si="46"/>
        <v>-13559.625</v>
      </c>
      <c r="AY85" s="36">
        <f t="shared" si="46"/>
        <v>0</v>
      </c>
      <c r="AZ85" s="36">
        <f t="shared" si="46"/>
        <v>10576.5075</v>
      </c>
      <c r="BF85" s="42">
        <f t="shared" si="51"/>
        <v>16000.3575</v>
      </c>
      <c r="BG85" s="42">
        <f t="shared" si="52"/>
        <v>16000.37</v>
      </c>
      <c r="BH85" s="42">
        <f t="shared" si="53"/>
        <v>-1.2500000000727596E-2</v>
      </c>
      <c r="BI85" s="42">
        <f t="shared" si="54"/>
        <v>13017.24</v>
      </c>
    </row>
    <row r="86" spans="1:61" ht="14.45" hidden="1" outlineLevel="1" x14ac:dyDescent="0.3">
      <c r="A86" s="5" t="s">
        <v>7</v>
      </c>
      <c r="B86" s="5" t="s">
        <v>8</v>
      </c>
      <c r="C86" s="5"/>
      <c r="D86" s="2" t="s">
        <v>122</v>
      </c>
      <c r="E86" s="2" t="s">
        <v>123</v>
      </c>
      <c r="F86" s="2" t="s">
        <v>16</v>
      </c>
      <c r="G86" s="2" t="s">
        <v>116</v>
      </c>
      <c r="H86" s="2" t="s">
        <v>36</v>
      </c>
      <c r="I86" s="18">
        <v>514860</v>
      </c>
      <c r="J86" s="18">
        <v>1502258.9299999997</v>
      </c>
      <c r="K86" s="18">
        <v>1335341.25</v>
      </c>
      <c r="L86" s="18">
        <v>166917.68</v>
      </c>
      <c r="M86" s="18"/>
      <c r="N86" s="18">
        <v>166917.68</v>
      </c>
      <c r="O86" s="18"/>
      <c r="P86" s="18"/>
      <c r="Q86" s="18"/>
      <c r="R86" s="18"/>
      <c r="S86" s="18"/>
      <c r="T86" s="18"/>
      <c r="U86" s="18"/>
      <c r="V86" s="18"/>
      <c r="W86" s="18"/>
      <c r="X86" s="18"/>
      <c r="Y86" s="18"/>
      <c r="Z86" s="18"/>
      <c r="AA86" s="18"/>
      <c r="AB86" s="43">
        <f t="shared" si="47"/>
        <v>0.125</v>
      </c>
      <c r="AC86" s="14">
        <f t="shared" si="30"/>
        <v>0</v>
      </c>
      <c r="AD86" s="14">
        <f t="shared" si="31"/>
        <v>0.125</v>
      </c>
      <c r="AE86" s="14">
        <f t="shared" si="32"/>
        <v>0</v>
      </c>
      <c r="AF86" s="14">
        <f t="shared" si="33"/>
        <v>0</v>
      </c>
      <c r="AG86" s="14">
        <f t="shared" si="34"/>
        <v>0</v>
      </c>
      <c r="AH86" s="14">
        <f t="shared" si="35"/>
        <v>0</v>
      </c>
      <c r="AI86" s="14">
        <f t="shared" si="36"/>
        <v>0</v>
      </c>
      <c r="AJ86" s="14">
        <f t="shared" si="37"/>
        <v>0</v>
      </c>
      <c r="AK86" s="14">
        <f t="shared" si="38"/>
        <v>0</v>
      </c>
      <c r="AL86" s="14">
        <f t="shared" si="39"/>
        <v>0</v>
      </c>
      <c r="AM86" s="14">
        <f t="shared" si="40"/>
        <v>0</v>
      </c>
      <c r="AN86" s="14">
        <f t="shared" si="41"/>
        <v>0</v>
      </c>
      <c r="AO86" s="14">
        <f t="shared" si="42"/>
        <v>0</v>
      </c>
      <c r="AP86" s="14">
        <f t="shared" si="43"/>
        <v>0</v>
      </c>
      <c r="AQ86" s="14">
        <f t="shared" si="44"/>
        <v>0</v>
      </c>
      <c r="AR86" s="26">
        <f t="shared" si="48"/>
        <v>166917.65625</v>
      </c>
      <c r="AS86" s="184">
        <f t="shared" si="49"/>
        <v>0</v>
      </c>
      <c r="AT86" s="26">
        <f t="shared" si="50"/>
        <v>0</v>
      </c>
      <c r="AU86" s="30">
        <f>K86*$AU$2</f>
        <v>80120.474999999991</v>
      </c>
      <c r="AV86" s="30">
        <f>K86*$AV$2</f>
        <v>80120.474999999991</v>
      </c>
      <c r="AW86" s="30"/>
      <c r="AX86" s="36">
        <f t="shared" si="46"/>
        <v>-86797.181250000009</v>
      </c>
      <c r="AY86" s="36">
        <f t="shared" si="46"/>
        <v>80120.474999999991</v>
      </c>
      <c r="AZ86" s="36">
        <f t="shared" si="46"/>
        <v>0</v>
      </c>
      <c r="BF86" s="42">
        <f t="shared" si="51"/>
        <v>166917.65625</v>
      </c>
      <c r="BG86" s="42">
        <f t="shared" si="52"/>
        <v>166917.68</v>
      </c>
      <c r="BH86" s="42">
        <f t="shared" si="53"/>
        <v>-2.3749999993015081E-2</v>
      </c>
      <c r="BI86" s="42">
        <f t="shared" si="54"/>
        <v>160240.94999999998</v>
      </c>
    </row>
    <row r="87" spans="1:61" ht="14.45" hidden="1" outlineLevel="1" x14ac:dyDescent="0.3">
      <c r="A87" s="5" t="s">
        <v>7</v>
      </c>
      <c r="B87" s="5" t="s">
        <v>8</v>
      </c>
      <c r="C87" s="5"/>
      <c r="D87" s="2" t="s">
        <v>124</v>
      </c>
      <c r="E87" s="2" t="s">
        <v>120</v>
      </c>
      <c r="F87" s="2" t="s">
        <v>11</v>
      </c>
      <c r="G87" s="2" t="s">
        <v>12</v>
      </c>
      <c r="H87" s="2" t="s">
        <v>13</v>
      </c>
      <c r="I87" s="18">
        <v>8000</v>
      </c>
      <c r="J87" s="18">
        <v>6963.84</v>
      </c>
      <c r="K87" s="18">
        <v>6696</v>
      </c>
      <c r="L87" s="18">
        <v>267.83999999999997</v>
      </c>
      <c r="M87" s="18"/>
      <c r="N87" s="18"/>
      <c r="O87" s="18"/>
      <c r="P87" s="18"/>
      <c r="Q87" s="18"/>
      <c r="R87" s="18"/>
      <c r="S87" s="18">
        <v>267.83999999999997</v>
      </c>
      <c r="T87" s="18"/>
      <c r="U87" s="18"/>
      <c r="V87" s="18"/>
      <c r="W87" s="18"/>
      <c r="X87" s="18"/>
      <c r="Y87" s="18"/>
      <c r="Z87" s="18"/>
      <c r="AA87" s="18"/>
      <c r="AB87" s="43">
        <f t="shared" si="47"/>
        <v>4.0000000000000036E-2</v>
      </c>
      <c r="AC87" s="14">
        <f t="shared" si="30"/>
        <v>0</v>
      </c>
      <c r="AD87" s="14">
        <f t="shared" si="31"/>
        <v>0</v>
      </c>
      <c r="AE87" s="14">
        <f t="shared" si="32"/>
        <v>0</v>
      </c>
      <c r="AF87" s="14">
        <f t="shared" si="33"/>
        <v>0</v>
      </c>
      <c r="AG87" s="14">
        <f t="shared" si="34"/>
        <v>0</v>
      </c>
      <c r="AH87" s="14">
        <f t="shared" si="35"/>
        <v>0</v>
      </c>
      <c r="AI87" s="14">
        <f t="shared" si="36"/>
        <v>0.04</v>
      </c>
      <c r="AJ87" s="14">
        <f t="shared" si="37"/>
        <v>0</v>
      </c>
      <c r="AK87" s="14">
        <f t="shared" si="38"/>
        <v>0</v>
      </c>
      <c r="AL87" s="14">
        <f t="shared" si="39"/>
        <v>0</v>
      </c>
      <c r="AM87" s="14">
        <f t="shared" si="40"/>
        <v>0</v>
      </c>
      <c r="AN87" s="14">
        <f t="shared" si="41"/>
        <v>0</v>
      </c>
      <c r="AO87" s="14">
        <f t="shared" si="42"/>
        <v>0</v>
      </c>
      <c r="AP87" s="14">
        <f t="shared" si="43"/>
        <v>0</v>
      </c>
      <c r="AQ87" s="14">
        <f t="shared" si="44"/>
        <v>0</v>
      </c>
      <c r="AR87" s="26">
        <f t="shared" si="48"/>
        <v>0</v>
      </c>
      <c r="AS87" s="184">
        <f t="shared" si="49"/>
        <v>267.84000000000003</v>
      </c>
      <c r="AT87" s="26">
        <f t="shared" si="50"/>
        <v>0</v>
      </c>
      <c r="AU87" s="30">
        <f>K87*$AU$2</f>
        <v>401.76</v>
      </c>
      <c r="AV87" s="30">
        <f>K87*$AV$2</f>
        <v>401.76</v>
      </c>
      <c r="AW87" s="30"/>
      <c r="AX87" s="36">
        <f t="shared" si="46"/>
        <v>401.76</v>
      </c>
      <c r="AY87" s="36">
        <f t="shared" si="46"/>
        <v>133.91999999999996</v>
      </c>
      <c r="AZ87" s="36">
        <f t="shared" si="46"/>
        <v>0</v>
      </c>
      <c r="BF87" s="42">
        <f t="shared" si="51"/>
        <v>267.84000000000003</v>
      </c>
      <c r="BG87" s="42">
        <f t="shared" si="52"/>
        <v>267.83999999999997</v>
      </c>
      <c r="BH87" s="42">
        <f t="shared" si="53"/>
        <v>0</v>
      </c>
      <c r="BI87" s="42">
        <f t="shared" si="54"/>
        <v>803.52</v>
      </c>
    </row>
    <row r="88" spans="1:61" ht="14.45" hidden="1" outlineLevel="1" x14ac:dyDescent="0.3">
      <c r="A88" s="5" t="s">
        <v>7</v>
      </c>
      <c r="B88" s="5" t="s">
        <v>8</v>
      </c>
      <c r="C88" s="5"/>
      <c r="D88" s="2" t="s">
        <v>125</v>
      </c>
      <c r="E88" s="2" t="s">
        <v>126</v>
      </c>
      <c r="F88" s="2" t="s">
        <v>16</v>
      </c>
      <c r="G88" s="2" t="s">
        <v>116</v>
      </c>
      <c r="H88" s="2" t="s">
        <v>13</v>
      </c>
      <c r="I88" s="18">
        <v>24750</v>
      </c>
      <c r="J88" s="18">
        <v>14998.5</v>
      </c>
      <c r="K88" s="18">
        <v>14850</v>
      </c>
      <c r="L88" s="18">
        <v>148.5</v>
      </c>
      <c r="M88" s="18"/>
      <c r="N88" s="18"/>
      <c r="O88" s="18"/>
      <c r="P88" s="18"/>
      <c r="Q88" s="18"/>
      <c r="R88" s="18"/>
      <c r="S88" s="18"/>
      <c r="T88" s="18"/>
      <c r="U88" s="18"/>
      <c r="V88" s="18"/>
      <c r="W88" s="18"/>
      <c r="X88" s="18"/>
      <c r="Y88" s="18">
        <v>148.5</v>
      </c>
      <c r="Z88" s="18"/>
      <c r="AA88" s="18"/>
      <c r="AB88" s="43">
        <f t="shared" si="47"/>
        <v>1.0000000000000009E-2</v>
      </c>
      <c r="AC88" s="14">
        <f t="shared" si="30"/>
        <v>0</v>
      </c>
      <c r="AD88" s="14">
        <f t="shared" si="31"/>
        <v>0</v>
      </c>
      <c r="AE88" s="14">
        <f t="shared" si="32"/>
        <v>0</v>
      </c>
      <c r="AF88" s="14">
        <f t="shared" si="33"/>
        <v>0</v>
      </c>
      <c r="AG88" s="14">
        <f t="shared" si="34"/>
        <v>0</v>
      </c>
      <c r="AH88" s="14">
        <f t="shared" si="35"/>
        <v>0</v>
      </c>
      <c r="AI88" s="14">
        <f t="shared" si="36"/>
        <v>0</v>
      </c>
      <c r="AJ88" s="14">
        <f t="shared" si="37"/>
        <v>0</v>
      </c>
      <c r="AK88" s="14">
        <f t="shared" si="38"/>
        <v>0</v>
      </c>
      <c r="AL88" s="14">
        <f t="shared" si="39"/>
        <v>0</v>
      </c>
      <c r="AM88" s="14">
        <f t="shared" si="40"/>
        <v>0</v>
      </c>
      <c r="AN88" s="14">
        <f t="shared" si="41"/>
        <v>0</v>
      </c>
      <c r="AO88" s="14">
        <f t="shared" si="42"/>
        <v>0.01</v>
      </c>
      <c r="AP88" s="14">
        <f t="shared" si="43"/>
        <v>0</v>
      </c>
      <c r="AQ88" s="14">
        <f t="shared" si="44"/>
        <v>0</v>
      </c>
      <c r="AR88" s="26">
        <f t="shared" si="48"/>
        <v>0</v>
      </c>
      <c r="AS88" s="184">
        <f t="shared" si="49"/>
        <v>0</v>
      </c>
      <c r="AT88" s="26">
        <f t="shared" si="50"/>
        <v>148.5</v>
      </c>
      <c r="AU88" s="30"/>
      <c r="AV88" s="30"/>
      <c r="AW88" s="30">
        <f>K88*$AU$1</f>
        <v>1782</v>
      </c>
      <c r="AX88" s="36">
        <f t="shared" si="46"/>
        <v>0</v>
      </c>
      <c r="AY88" s="36">
        <f t="shared" si="46"/>
        <v>0</v>
      </c>
      <c r="AZ88" s="36">
        <f t="shared" si="46"/>
        <v>1633.5</v>
      </c>
      <c r="BF88" s="42">
        <f t="shared" si="51"/>
        <v>148.5</v>
      </c>
      <c r="BG88" s="42">
        <f t="shared" si="52"/>
        <v>148.5</v>
      </c>
      <c r="BH88" s="42">
        <f t="shared" si="53"/>
        <v>0</v>
      </c>
      <c r="BI88" s="42">
        <f t="shared" si="54"/>
        <v>1782</v>
      </c>
    </row>
    <row r="89" spans="1:61" ht="14.45" hidden="1" outlineLevel="1" x14ac:dyDescent="0.3">
      <c r="A89" s="5" t="s">
        <v>7</v>
      </c>
      <c r="B89" s="5" t="s">
        <v>8</v>
      </c>
      <c r="C89" s="5"/>
      <c r="D89" s="2" t="s">
        <v>127</v>
      </c>
      <c r="E89" s="2" t="s">
        <v>126</v>
      </c>
      <c r="F89" s="2" t="s">
        <v>16</v>
      </c>
      <c r="G89" s="2" t="s">
        <v>116</v>
      </c>
      <c r="H89" s="2" t="s">
        <v>13</v>
      </c>
      <c r="I89" s="18">
        <v>150540</v>
      </c>
      <c r="J89" s="18">
        <v>92747.48</v>
      </c>
      <c r="K89" s="18">
        <v>91829.19</v>
      </c>
      <c r="L89" s="18">
        <v>918.29000000000008</v>
      </c>
      <c r="M89" s="18"/>
      <c r="N89" s="18"/>
      <c r="O89" s="18"/>
      <c r="P89" s="18"/>
      <c r="Q89" s="18"/>
      <c r="R89" s="18"/>
      <c r="S89" s="18"/>
      <c r="T89" s="18"/>
      <c r="U89" s="18"/>
      <c r="V89" s="18"/>
      <c r="W89" s="18"/>
      <c r="X89" s="18"/>
      <c r="Y89" s="18">
        <v>918.29000000000008</v>
      </c>
      <c r="Z89" s="18"/>
      <c r="AA89" s="18"/>
      <c r="AB89" s="43">
        <f t="shared" si="47"/>
        <v>1.0000000000000009E-2</v>
      </c>
      <c r="AC89" s="14">
        <f t="shared" si="30"/>
        <v>0</v>
      </c>
      <c r="AD89" s="14">
        <f t="shared" si="31"/>
        <v>0</v>
      </c>
      <c r="AE89" s="14">
        <f t="shared" si="32"/>
        <v>0</v>
      </c>
      <c r="AF89" s="14">
        <f t="shared" si="33"/>
        <v>0</v>
      </c>
      <c r="AG89" s="14">
        <f t="shared" si="34"/>
        <v>0</v>
      </c>
      <c r="AH89" s="14">
        <f t="shared" si="35"/>
        <v>0</v>
      </c>
      <c r="AI89" s="14">
        <f t="shared" si="36"/>
        <v>0</v>
      </c>
      <c r="AJ89" s="14">
        <f t="shared" si="37"/>
        <v>0</v>
      </c>
      <c r="AK89" s="14">
        <f t="shared" si="38"/>
        <v>0</v>
      </c>
      <c r="AL89" s="14">
        <f t="shared" si="39"/>
        <v>0</v>
      </c>
      <c r="AM89" s="14">
        <f t="shared" si="40"/>
        <v>0</v>
      </c>
      <c r="AN89" s="14">
        <f t="shared" si="41"/>
        <v>0</v>
      </c>
      <c r="AO89" s="14">
        <f t="shared" si="42"/>
        <v>0.01</v>
      </c>
      <c r="AP89" s="14">
        <f t="shared" si="43"/>
        <v>0</v>
      </c>
      <c r="AQ89" s="14">
        <f t="shared" si="44"/>
        <v>0</v>
      </c>
      <c r="AR89" s="26">
        <f t="shared" si="48"/>
        <v>0</v>
      </c>
      <c r="AS89" s="184">
        <f t="shared" si="49"/>
        <v>0</v>
      </c>
      <c r="AT89" s="26">
        <f t="shared" si="50"/>
        <v>918.29190000000006</v>
      </c>
      <c r="AU89" s="30"/>
      <c r="AV89" s="30"/>
      <c r="AW89" s="30">
        <f>K89*$AU$1</f>
        <v>11019.5028</v>
      </c>
      <c r="AX89" s="36">
        <f t="shared" si="46"/>
        <v>0</v>
      </c>
      <c r="AY89" s="36">
        <f t="shared" si="46"/>
        <v>0</v>
      </c>
      <c r="AZ89" s="36">
        <f t="shared" si="46"/>
        <v>10101.2109</v>
      </c>
      <c r="BF89" s="42">
        <f t="shared" si="51"/>
        <v>918.29190000000006</v>
      </c>
      <c r="BG89" s="42">
        <f t="shared" si="52"/>
        <v>918.29000000000008</v>
      </c>
      <c r="BH89" s="42">
        <f t="shared" si="53"/>
        <v>1.8999999999778083E-3</v>
      </c>
      <c r="BI89" s="42">
        <f t="shared" si="54"/>
        <v>11019.5028</v>
      </c>
    </row>
    <row r="90" spans="1:61" ht="14.45" hidden="1" outlineLevel="1" x14ac:dyDescent="0.3">
      <c r="A90" s="5" t="s">
        <v>7</v>
      </c>
      <c r="B90" s="5" t="s">
        <v>8</v>
      </c>
      <c r="C90" s="5"/>
      <c r="D90" s="2" t="s">
        <v>127</v>
      </c>
      <c r="E90" s="2" t="s">
        <v>115</v>
      </c>
      <c r="F90" s="2" t="s">
        <v>16</v>
      </c>
      <c r="G90" s="2" t="s">
        <v>100</v>
      </c>
      <c r="H90" s="2" t="s">
        <v>13</v>
      </c>
      <c r="I90" s="18">
        <v>92000</v>
      </c>
      <c r="J90" s="18">
        <v>52964.4</v>
      </c>
      <c r="K90" s="18">
        <v>52440</v>
      </c>
      <c r="L90" s="18">
        <v>524.4</v>
      </c>
      <c r="M90" s="18"/>
      <c r="N90" s="18"/>
      <c r="O90" s="18"/>
      <c r="P90" s="18"/>
      <c r="Q90" s="18"/>
      <c r="R90" s="18"/>
      <c r="S90" s="18"/>
      <c r="T90" s="18"/>
      <c r="U90" s="18"/>
      <c r="V90" s="18"/>
      <c r="W90" s="18"/>
      <c r="X90" s="18"/>
      <c r="Y90" s="18">
        <v>524.4</v>
      </c>
      <c r="Z90" s="18"/>
      <c r="AA90" s="18"/>
      <c r="AB90" s="43">
        <f t="shared" si="47"/>
        <v>1.0000000000000009E-2</v>
      </c>
      <c r="AC90" s="14">
        <f t="shared" si="30"/>
        <v>0</v>
      </c>
      <c r="AD90" s="14">
        <f t="shared" si="31"/>
        <v>0</v>
      </c>
      <c r="AE90" s="14">
        <f t="shared" si="32"/>
        <v>0</v>
      </c>
      <c r="AF90" s="14">
        <f t="shared" si="33"/>
        <v>0</v>
      </c>
      <c r="AG90" s="14">
        <f t="shared" si="34"/>
        <v>0</v>
      </c>
      <c r="AH90" s="14">
        <f t="shared" si="35"/>
        <v>0</v>
      </c>
      <c r="AI90" s="14">
        <f t="shared" si="36"/>
        <v>0</v>
      </c>
      <c r="AJ90" s="14">
        <f t="shared" si="37"/>
        <v>0</v>
      </c>
      <c r="AK90" s="14">
        <f t="shared" si="38"/>
        <v>0</v>
      </c>
      <c r="AL90" s="14">
        <f t="shared" si="39"/>
        <v>0</v>
      </c>
      <c r="AM90" s="14">
        <f t="shared" si="40"/>
        <v>0</v>
      </c>
      <c r="AN90" s="14">
        <f t="shared" si="41"/>
        <v>0</v>
      </c>
      <c r="AO90" s="14">
        <f t="shared" si="42"/>
        <v>0.01</v>
      </c>
      <c r="AP90" s="14">
        <f t="shared" si="43"/>
        <v>0</v>
      </c>
      <c r="AQ90" s="14">
        <f t="shared" si="44"/>
        <v>0</v>
      </c>
      <c r="AR90" s="26">
        <f t="shared" si="48"/>
        <v>0</v>
      </c>
      <c r="AS90" s="184">
        <f t="shared" si="49"/>
        <v>0</v>
      </c>
      <c r="AT90" s="26">
        <f t="shared" si="50"/>
        <v>524.4</v>
      </c>
      <c r="AU90" s="30"/>
      <c r="AV90" s="30"/>
      <c r="AW90" s="30">
        <f>K90*$AU$1</f>
        <v>6292.8</v>
      </c>
      <c r="AX90" s="36">
        <f t="shared" si="46"/>
        <v>0</v>
      </c>
      <c r="AY90" s="36">
        <f t="shared" si="46"/>
        <v>0</v>
      </c>
      <c r="AZ90" s="36">
        <f t="shared" si="46"/>
        <v>5768.4000000000005</v>
      </c>
      <c r="BF90" s="42">
        <f t="shared" si="51"/>
        <v>524.4</v>
      </c>
      <c r="BG90" s="42">
        <f t="shared" si="52"/>
        <v>524.4</v>
      </c>
      <c r="BH90" s="42">
        <f t="shared" si="53"/>
        <v>0</v>
      </c>
      <c r="BI90" s="42">
        <f t="shared" si="54"/>
        <v>6292.8</v>
      </c>
    </row>
    <row r="91" spans="1:61" ht="14.45" hidden="1" outlineLevel="1" x14ac:dyDescent="0.3">
      <c r="A91" s="5" t="s">
        <v>7</v>
      </c>
      <c r="B91" s="5" t="s">
        <v>8</v>
      </c>
      <c r="C91" s="5"/>
      <c r="D91" s="2" t="s">
        <v>128</v>
      </c>
      <c r="E91" s="2" t="s">
        <v>129</v>
      </c>
      <c r="F91" s="2" t="s">
        <v>11</v>
      </c>
      <c r="G91" s="2" t="s">
        <v>100</v>
      </c>
      <c r="H91" s="2" t="s">
        <v>13</v>
      </c>
      <c r="I91" s="18">
        <v>54000</v>
      </c>
      <c r="J91" s="18">
        <v>0.01</v>
      </c>
      <c r="K91" s="18">
        <v>0.01</v>
      </c>
      <c r="L91" s="18">
        <v>0</v>
      </c>
      <c r="M91" s="18"/>
      <c r="N91" s="18"/>
      <c r="O91" s="18"/>
      <c r="P91" s="18"/>
      <c r="Q91" s="18"/>
      <c r="R91" s="18"/>
      <c r="S91" s="18">
        <v>0</v>
      </c>
      <c r="T91" s="18"/>
      <c r="U91" s="18"/>
      <c r="V91" s="18"/>
      <c r="W91" s="18"/>
      <c r="X91" s="18"/>
      <c r="Y91" s="18"/>
      <c r="Z91" s="18"/>
      <c r="AA91" s="18"/>
      <c r="AB91" s="43">
        <f t="shared" si="47"/>
        <v>0</v>
      </c>
      <c r="AC91" s="14">
        <f t="shared" si="30"/>
        <v>0</v>
      </c>
      <c r="AD91" s="14">
        <f t="shared" si="31"/>
        <v>0</v>
      </c>
      <c r="AE91" s="14">
        <f t="shared" si="32"/>
        <v>0</v>
      </c>
      <c r="AF91" s="14">
        <f t="shared" si="33"/>
        <v>0</v>
      </c>
      <c r="AG91" s="14">
        <f t="shared" si="34"/>
        <v>0</v>
      </c>
      <c r="AH91" s="14">
        <f t="shared" si="35"/>
        <v>0</v>
      </c>
      <c r="AI91" s="14">
        <f t="shared" si="36"/>
        <v>0</v>
      </c>
      <c r="AJ91" s="14">
        <f t="shared" si="37"/>
        <v>0</v>
      </c>
      <c r="AK91" s="14">
        <f t="shared" si="38"/>
        <v>0</v>
      </c>
      <c r="AL91" s="14">
        <f t="shared" si="39"/>
        <v>0</v>
      </c>
      <c r="AM91" s="14">
        <f t="shared" si="40"/>
        <v>0</v>
      </c>
      <c r="AN91" s="14">
        <f t="shared" si="41"/>
        <v>0</v>
      </c>
      <c r="AO91" s="14">
        <f t="shared" si="42"/>
        <v>0</v>
      </c>
      <c r="AP91" s="14">
        <f t="shared" si="43"/>
        <v>0</v>
      </c>
      <c r="AQ91" s="14">
        <f t="shared" si="44"/>
        <v>0</v>
      </c>
      <c r="AR91" s="26">
        <f t="shared" si="48"/>
        <v>0</v>
      </c>
      <c r="AS91" s="184">
        <f t="shared" si="49"/>
        <v>0</v>
      </c>
      <c r="AT91" s="26">
        <f t="shared" si="50"/>
        <v>0</v>
      </c>
      <c r="AU91" s="30">
        <f>K91*$AU$2</f>
        <v>5.9999999999999995E-4</v>
      </c>
      <c r="AV91" s="30">
        <f>K91*$AV$2</f>
        <v>5.9999999999999995E-4</v>
      </c>
      <c r="AW91" s="30"/>
      <c r="AX91" s="36">
        <f t="shared" si="46"/>
        <v>5.9999999999999995E-4</v>
      </c>
      <c r="AY91" s="36">
        <f t="shared" si="46"/>
        <v>5.9999999999999995E-4</v>
      </c>
      <c r="AZ91" s="36">
        <f t="shared" si="46"/>
        <v>0</v>
      </c>
      <c r="BF91" s="42">
        <f t="shared" si="51"/>
        <v>0</v>
      </c>
      <c r="BG91" s="42">
        <f t="shared" si="52"/>
        <v>0</v>
      </c>
      <c r="BH91" s="42">
        <f t="shared" si="53"/>
        <v>0</v>
      </c>
      <c r="BI91" s="42">
        <f t="shared" si="54"/>
        <v>1.1999999999999999E-3</v>
      </c>
    </row>
    <row r="92" spans="1:61" ht="14.45" hidden="1" outlineLevel="1" x14ac:dyDescent="0.3">
      <c r="A92" s="5" t="s">
        <v>7</v>
      </c>
      <c r="B92" s="5" t="s">
        <v>8</v>
      </c>
      <c r="C92" s="5"/>
      <c r="D92" s="2" t="s">
        <v>130</v>
      </c>
      <c r="E92" s="2" t="s">
        <v>115</v>
      </c>
      <c r="F92" s="2" t="s">
        <v>16</v>
      </c>
      <c r="G92" s="2" t="s">
        <v>100</v>
      </c>
      <c r="H92" s="2" t="s">
        <v>13</v>
      </c>
      <c r="I92" s="18">
        <v>37000</v>
      </c>
      <c r="J92" s="18">
        <v>57923.5</v>
      </c>
      <c r="K92" s="18">
        <v>57350</v>
      </c>
      <c r="L92" s="18">
        <v>573.5</v>
      </c>
      <c r="M92" s="18"/>
      <c r="N92" s="18"/>
      <c r="O92" s="18"/>
      <c r="P92" s="18"/>
      <c r="Q92" s="18"/>
      <c r="R92" s="18"/>
      <c r="S92" s="18"/>
      <c r="T92" s="18"/>
      <c r="U92" s="18"/>
      <c r="V92" s="18"/>
      <c r="W92" s="18"/>
      <c r="X92" s="18"/>
      <c r="Y92" s="18">
        <v>573.5</v>
      </c>
      <c r="Z92" s="18"/>
      <c r="AA92" s="18"/>
      <c r="AB92" s="43">
        <f t="shared" si="47"/>
        <v>1.0000000000000009E-2</v>
      </c>
      <c r="AC92" s="14">
        <f t="shared" si="30"/>
        <v>0</v>
      </c>
      <c r="AD92" s="14">
        <f t="shared" si="31"/>
        <v>0</v>
      </c>
      <c r="AE92" s="14">
        <f t="shared" si="32"/>
        <v>0</v>
      </c>
      <c r="AF92" s="14">
        <f t="shared" si="33"/>
        <v>0</v>
      </c>
      <c r="AG92" s="14">
        <f t="shared" si="34"/>
        <v>0</v>
      </c>
      <c r="AH92" s="14">
        <f t="shared" si="35"/>
        <v>0</v>
      </c>
      <c r="AI92" s="14">
        <f t="shared" si="36"/>
        <v>0</v>
      </c>
      <c r="AJ92" s="14">
        <f t="shared" si="37"/>
        <v>0</v>
      </c>
      <c r="AK92" s="14">
        <f t="shared" si="38"/>
        <v>0</v>
      </c>
      <c r="AL92" s="14">
        <f t="shared" si="39"/>
        <v>0</v>
      </c>
      <c r="AM92" s="14">
        <f t="shared" si="40"/>
        <v>0</v>
      </c>
      <c r="AN92" s="14">
        <f t="shared" si="41"/>
        <v>0</v>
      </c>
      <c r="AO92" s="14">
        <f t="shared" si="42"/>
        <v>0.01</v>
      </c>
      <c r="AP92" s="14">
        <f t="shared" si="43"/>
        <v>0</v>
      </c>
      <c r="AQ92" s="14">
        <f t="shared" si="44"/>
        <v>0</v>
      </c>
      <c r="AR92" s="26">
        <f t="shared" si="48"/>
        <v>0</v>
      </c>
      <c r="AS92" s="184">
        <f t="shared" si="49"/>
        <v>0</v>
      </c>
      <c r="AT92" s="26">
        <f t="shared" si="50"/>
        <v>573.5</v>
      </c>
      <c r="AU92" s="30"/>
      <c r="AV92" s="30"/>
      <c r="AW92" s="30">
        <f t="shared" ref="AW92:AW98" si="55">K92*$AU$1</f>
        <v>6882</v>
      </c>
      <c r="AX92" s="36">
        <f t="shared" si="46"/>
        <v>0</v>
      </c>
      <c r="AY92" s="36">
        <f t="shared" si="46"/>
        <v>0</v>
      </c>
      <c r="AZ92" s="36">
        <f t="shared" si="46"/>
        <v>6308.5</v>
      </c>
      <c r="BF92" s="42">
        <f t="shared" si="51"/>
        <v>573.5</v>
      </c>
      <c r="BG92" s="42">
        <f t="shared" si="52"/>
        <v>573.5</v>
      </c>
      <c r="BH92" s="42">
        <f t="shared" si="53"/>
        <v>0</v>
      </c>
      <c r="BI92" s="42">
        <f t="shared" si="54"/>
        <v>6882</v>
      </c>
    </row>
    <row r="93" spans="1:61" ht="14.45" hidden="1" outlineLevel="1" x14ac:dyDescent="0.3">
      <c r="A93" s="5" t="s">
        <v>7</v>
      </c>
      <c r="B93" s="5" t="s">
        <v>8</v>
      </c>
      <c r="C93" s="5"/>
      <c r="D93" s="2" t="s">
        <v>131</v>
      </c>
      <c r="E93" s="2" t="s">
        <v>126</v>
      </c>
      <c r="F93" s="2" t="s">
        <v>16</v>
      </c>
      <c r="G93" s="2" t="s">
        <v>116</v>
      </c>
      <c r="H93" s="2" t="s">
        <v>13</v>
      </c>
      <c r="I93" s="18">
        <v>877500</v>
      </c>
      <c r="J93" s="18">
        <v>540627.05000000005</v>
      </c>
      <c r="K93" s="18">
        <v>535274.30000000005</v>
      </c>
      <c r="L93" s="18">
        <v>5352.7499999999991</v>
      </c>
      <c r="M93" s="18"/>
      <c r="N93" s="18"/>
      <c r="O93" s="18"/>
      <c r="P93" s="18"/>
      <c r="Q93" s="18"/>
      <c r="R93" s="18"/>
      <c r="S93" s="18"/>
      <c r="T93" s="18"/>
      <c r="U93" s="18"/>
      <c r="V93" s="18"/>
      <c r="W93" s="18"/>
      <c r="X93" s="18"/>
      <c r="Y93" s="18">
        <v>5352.7499999999991</v>
      </c>
      <c r="Z93" s="18"/>
      <c r="AA93" s="18"/>
      <c r="AB93" s="43">
        <f t="shared" si="47"/>
        <v>1.0000000000000009E-2</v>
      </c>
      <c r="AC93" s="14">
        <f t="shared" si="30"/>
        <v>0</v>
      </c>
      <c r="AD93" s="14">
        <f t="shared" si="31"/>
        <v>0</v>
      </c>
      <c r="AE93" s="14">
        <f t="shared" si="32"/>
        <v>0</v>
      </c>
      <c r="AF93" s="14">
        <f t="shared" si="33"/>
        <v>0</v>
      </c>
      <c r="AG93" s="14">
        <f t="shared" si="34"/>
        <v>0</v>
      </c>
      <c r="AH93" s="14">
        <f t="shared" si="35"/>
        <v>0</v>
      </c>
      <c r="AI93" s="14">
        <f t="shared" si="36"/>
        <v>0</v>
      </c>
      <c r="AJ93" s="14">
        <f t="shared" si="37"/>
        <v>0</v>
      </c>
      <c r="AK93" s="14">
        <f t="shared" si="38"/>
        <v>0</v>
      </c>
      <c r="AL93" s="14">
        <f t="shared" si="39"/>
        <v>0</v>
      </c>
      <c r="AM93" s="14">
        <f t="shared" si="40"/>
        <v>0</v>
      </c>
      <c r="AN93" s="14">
        <f t="shared" si="41"/>
        <v>0</v>
      </c>
      <c r="AO93" s="14">
        <f t="shared" si="42"/>
        <v>0.01</v>
      </c>
      <c r="AP93" s="14">
        <f t="shared" si="43"/>
        <v>0</v>
      </c>
      <c r="AQ93" s="14">
        <f t="shared" si="44"/>
        <v>0</v>
      </c>
      <c r="AR93" s="26">
        <f t="shared" si="48"/>
        <v>0</v>
      </c>
      <c r="AS93" s="184">
        <f t="shared" si="49"/>
        <v>0</v>
      </c>
      <c r="AT93" s="26">
        <f t="shared" si="50"/>
        <v>5352.7430000000004</v>
      </c>
      <c r="AU93" s="30"/>
      <c r="AV93" s="30"/>
      <c r="AW93" s="30">
        <f t="shared" si="55"/>
        <v>64232.916000000005</v>
      </c>
      <c r="AX93" s="36">
        <f t="shared" si="46"/>
        <v>0</v>
      </c>
      <c r="AY93" s="36">
        <f t="shared" si="46"/>
        <v>0</v>
      </c>
      <c r="AZ93" s="36">
        <f t="shared" si="46"/>
        <v>58880.173000000003</v>
      </c>
      <c r="BF93" s="42">
        <f t="shared" si="51"/>
        <v>5352.7430000000004</v>
      </c>
      <c r="BG93" s="42">
        <f t="shared" si="52"/>
        <v>5352.7499999999991</v>
      </c>
      <c r="BH93" s="42">
        <f t="shared" si="53"/>
        <v>-6.9999999986976036E-3</v>
      </c>
      <c r="BI93" s="42">
        <f t="shared" si="54"/>
        <v>64232.916000000005</v>
      </c>
    </row>
    <row r="94" spans="1:61" ht="14.45" hidden="1" outlineLevel="1" x14ac:dyDescent="0.3">
      <c r="A94" s="5" t="s">
        <v>7</v>
      </c>
      <c r="B94" s="5" t="s">
        <v>8</v>
      </c>
      <c r="C94" s="5"/>
      <c r="D94" s="2" t="s">
        <v>131</v>
      </c>
      <c r="E94" s="2" t="s">
        <v>115</v>
      </c>
      <c r="F94" s="2" t="s">
        <v>16</v>
      </c>
      <c r="G94" s="2" t="s">
        <v>100</v>
      </c>
      <c r="H94" s="2" t="s">
        <v>13</v>
      </c>
      <c r="I94" s="18">
        <v>421650</v>
      </c>
      <c r="J94" s="18">
        <v>238485.24000000005</v>
      </c>
      <c r="K94" s="18">
        <v>236124</v>
      </c>
      <c r="L94" s="18">
        <v>2361.2399999999993</v>
      </c>
      <c r="M94" s="18"/>
      <c r="N94" s="18"/>
      <c r="O94" s="18"/>
      <c r="P94" s="18"/>
      <c r="Q94" s="18"/>
      <c r="R94" s="18"/>
      <c r="S94" s="18"/>
      <c r="T94" s="18"/>
      <c r="U94" s="18"/>
      <c r="V94" s="18"/>
      <c r="W94" s="18"/>
      <c r="X94" s="18"/>
      <c r="Y94" s="18">
        <v>2361.2399999999993</v>
      </c>
      <c r="Z94" s="18"/>
      <c r="AA94" s="18"/>
      <c r="AB94" s="43">
        <f t="shared" si="47"/>
        <v>1.0000000000000009E-2</v>
      </c>
      <c r="AC94" s="14">
        <f t="shared" si="30"/>
        <v>0</v>
      </c>
      <c r="AD94" s="14">
        <f t="shared" si="31"/>
        <v>0</v>
      </c>
      <c r="AE94" s="14">
        <f t="shared" si="32"/>
        <v>0</v>
      </c>
      <c r="AF94" s="14">
        <f t="shared" si="33"/>
        <v>0</v>
      </c>
      <c r="AG94" s="14">
        <f t="shared" si="34"/>
        <v>0</v>
      </c>
      <c r="AH94" s="14">
        <f t="shared" si="35"/>
        <v>0</v>
      </c>
      <c r="AI94" s="14">
        <f t="shared" si="36"/>
        <v>0</v>
      </c>
      <c r="AJ94" s="14">
        <f t="shared" si="37"/>
        <v>0</v>
      </c>
      <c r="AK94" s="14">
        <f t="shared" si="38"/>
        <v>0</v>
      </c>
      <c r="AL94" s="14">
        <f t="shared" si="39"/>
        <v>0</v>
      </c>
      <c r="AM94" s="14">
        <f t="shared" si="40"/>
        <v>0</v>
      </c>
      <c r="AN94" s="14">
        <f t="shared" si="41"/>
        <v>0</v>
      </c>
      <c r="AO94" s="14">
        <f t="shared" si="42"/>
        <v>0.01</v>
      </c>
      <c r="AP94" s="14">
        <f t="shared" si="43"/>
        <v>0</v>
      </c>
      <c r="AQ94" s="14">
        <f t="shared" si="44"/>
        <v>0</v>
      </c>
      <c r="AR94" s="26">
        <f t="shared" si="48"/>
        <v>0</v>
      </c>
      <c r="AS94" s="184">
        <f t="shared" si="49"/>
        <v>0</v>
      </c>
      <c r="AT94" s="26">
        <f t="shared" si="50"/>
        <v>2361.2400000000002</v>
      </c>
      <c r="AU94" s="30"/>
      <c r="AV94" s="30"/>
      <c r="AW94" s="30">
        <f t="shared" si="55"/>
        <v>28334.879999999997</v>
      </c>
      <c r="AX94" s="36">
        <f t="shared" si="46"/>
        <v>0</v>
      </c>
      <c r="AY94" s="36">
        <f t="shared" si="46"/>
        <v>0</v>
      </c>
      <c r="AZ94" s="36">
        <f t="shared" si="46"/>
        <v>25973.639999999996</v>
      </c>
      <c r="BF94" s="42">
        <f t="shared" si="51"/>
        <v>2361.2400000000002</v>
      </c>
      <c r="BG94" s="42">
        <f t="shared" si="52"/>
        <v>2361.2399999999993</v>
      </c>
      <c r="BH94" s="42">
        <f t="shared" si="53"/>
        <v>0</v>
      </c>
      <c r="BI94" s="42">
        <f t="shared" si="54"/>
        <v>28334.879999999997</v>
      </c>
    </row>
    <row r="95" spans="1:61" ht="14.45" hidden="1" outlineLevel="1" x14ac:dyDescent="0.3">
      <c r="A95" s="5" t="s">
        <v>7</v>
      </c>
      <c r="B95" s="5" t="s">
        <v>8</v>
      </c>
      <c r="C95" s="5"/>
      <c r="D95" s="2" t="s">
        <v>132</v>
      </c>
      <c r="E95" s="2" t="s">
        <v>126</v>
      </c>
      <c r="F95" s="2" t="s">
        <v>16</v>
      </c>
      <c r="G95" s="2" t="s">
        <v>116</v>
      </c>
      <c r="H95" s="2" t="s">
        <v>13</v>
      </c>
      <c r="I95" s="18">
        <v>30000</v>
      </c>
      <c r="J95" s="18">
        <v>44541</v>
      </c>
      <c r="K95" s="18">
        <v>44100</v>
      </c>
      <c r="L95" s="18">
        <v>441</v>
      </c>
      <c r="M95" s="18"/>
      <c r="N95" s="18"/>
      <c r="O95" s="18"/>
      <c r="P95" s="18"/>
      <c r="Q95" s="18"/>
      <c r="R95" s="18"/>
      <c r="S95" s="18"/>
      <c r="T95" s="18"/>
      <c r="U95" s="18"/>
      <c r="V95" s="18"/>
      <c r="W95" s="18"/>
      <c r="X95" s="18"/>
      <c r="Y95" s="18">
        <v>441</v>
      </c>
      <c r="Z95" s="18"/>
      <c r="AA95" s="18"/>
      <c r="AB95" s="43">
        <f t="shared" si="47"/>
        <v>1.0000000000000009E-2</v>
      </c>
      <c r="AC95" s="14">
        <f t="shared" si="30"/>
        <v>0</v>
      </c>
      <c r="AD95" s="14">
        <f t="shared" si="31"/>
        <v>0</v>
      </c>
      <c r="AE95" s="14">
        <f t="shared" si="32"/>
        <v>0</v>
      </c>
      <c r="AF95" s="14">
        <f t="shared" si="33"/>
        <v>0</v>
      </c>
      <c r="AG95" s="14">
        <f t="shared" si="34"/>
        <v>0</v>
      </c>
      <c r="AH95" s="14">
        <f t="shared" si="35"/>
        <v>0</v>
      </c>
      <c r="AI95" s="14">
        <f t="shared" si="36"/>
        <v>0</v>
      </c>
      <c r="AJ95" s="14">
        <f t="shared" si="37"/>
        <v>0</v>
      </c>
      <c r="AK95" s="14">
        <f t="shared" si="38"/>
        <v>0</v>
      </c>
      <c r="AL95" s="14">
        <f t="shared" si="39"/>
        <v>0</v>
      </c>
      <c r="AM95" s="14">
        <f t="shared" si="40"/>
        <v>0</v>
      </c>
      <c r="AN95" s="14">
        <f t="shared" si="41"/>
        <v>0</v>
      </c>
      <c r="AO95" s="14">
        <f t="shared" si="42"/>
        <v>0.01</v>
      </c>
      <c r="AP95" s="14">
        <f t="shared" si="43"/>
        <v>0</v>
      </c>
      <c r="AQ95" s="14">
        <f t="shared" si="44"/>
        <v>0</v>
      </c>
      <c r="AR95" s="26">
        <f t="shared" si="48"/>
        <v>0</v>
      </c>
      <c r="AS95" s="184">
        <f t="shared" si="49"/>
        <v>0</v>
      </c>
      <c r="AT95" s="26">
        <f t="shared" si="50"/>
        <v>441</v>
      </c>
      <c r="AU95" s="30"/>
      <c r="AV95" s="30"/>
      <c r="AW95" s="30">
        <f t="shared" si="55"/>
        <v>5292</v>
      </c>
      <c r="AX95" s="36">
        <f t="shared" si="46"/>
        <v>0</v>
      </c>
      <c r="AY95" s="36">
        <f t="shared" si="46"/>
        <v>0</v>
      </c>
      <c r="AZ95" s="36">
        <f t="shared" si="46"/>
        <v>4851</v>
      </c>
      <c r="BF95" s="42">
        <f t="shared" si="51"/>
        <v>441</v>
      </c>
      <c r="BG95" s="42">
        <f t="shared" si="52"/>
        <v>441</v>
      </c>
      <c r="BH95" s="42">
        <f t="shared" si="53"/>
        <v>0</v>
      </c>
      <c r="BI95" s="42">
        <f t="shared" si="54"/>
        <v>5292</v>
      </c>
    </row>
    <row r="96" spans="1:61" ht="14.45" hidden="1" outlineLevel="1" x14ac:dyDescent="0.3">
      <c r="A96" s="5" t="s">
        <v>7</v>
      </c>
      <c r="B96" s="5" t="s">
        <v>8</v>
      </c>
      <c r="C96" s="5"/>
      <c r="D96" s="2" t="s">
        <v>133</v>
      </c>
      <c r="E96" s="2" t="s">
        <v>126</v>
      </c>
      <c r="F96" s="2" t="s">
        <v>16</v>
      </c>
      <c r="G96" s="2" t="s">
        <v>116</v>
      </c>
      <c r="H96" s="2" t="s">
        <v>13</v>
      </c>
      <c r="I96" s="18">
        <v>60250</v>
      </c>
      <c r="J96" s="18">
        <v>36756.18</v>
      </c>
      <c r="K96" s="18">
        <v>36392.25</v>
      </c>
      <c r="L96" s="18">
        <v>363.93</v>
      </c>
      <c r="M96" s="18"/>
      <c r="N96" s="18"/>
      <c r="O96" s="18"/>
      <c r="P96" s="18"/>
      <c r="Q96" s="18"/>
      <c r="R96" s="18"/>
      <c r="S96" s="18"/>
      <c r="T96" s="18"/>
      <c r="U96" s="18"/>
      <c r="V96" s="18"/>
      <c r="W96" s="18"/>
      <c r="X96" s="18"/>
      <c r="Y96" s="18">
        <v>363.93</v>
      </c>
      <c r="Z96" s="18"/>
      <c r="AA96" s="18"/>
      <c r="AB96" s="43">
        <f t="shared" si="47"/>
        <v>1.0000000000000009E-2</v>
      </c>
      <c r="AC96" s="14">
        <f t="shared" si="30"/>
        <v>0</v>
      </c>
      <c r="AD96" s="14">
        <f t="shared" si="31"/>
        <v>0</v>
      </c>
      <c r="AE96" s="14">
        <f t="shared" si="32"/>
        <v>0</v>
      </c>
      <c r="AF96" s="14">
        <f t="shared" si="33"/>
        <v>0</v>
      </c>
      <c r="AG96" s="14">
        <f t="shared" si="34"/>
        <v>0</v>
      </c>
      <c r="AH96" s="14">
        <f t="shared" si="35"/>
        <v>0</v>
      </c>
      <c r="AI96" s="14">
        <f t="shared" si="36"/>
        <v>0</v>
      </c>
      <c r="AJ96" s="14">
        <f t="shared" si="37"/>
        <v>0</v>
      </c>
      <c r="AK96" s="14">
        <f t="shared" si="38"/>
        <v>0</v>
      </c>
      <c r="AL96" s="14">
        <f t="shared" si="39"/>
        <v>0</v>
      </c>
      <c r="AM96" s="14">
        <f t="shared" si="40"/>
        <v>0</v>
      </c>
      <c r="AN96" s="14">
        <f t="shared" si="41"/>
        <v>0</v>
      </c>
      <c r="AO96" s="14">
        <f t="shared" si="42"/>
        <v>0.01</v>
      </c>
      <c r="AP96" s="14">
        <f t="shared" si="43"/>
        <v>0</v>
      </c>
      <c r="AQ96" s="14">
        <f t="shared" si="44"/>
        <v>0</v>
      </c>
      <c r="AR96" s="26">
        <f t="shared" si="48"/>
        <v>0</v>
      </c>
      <c r="AS96" s="184">
        <f t="shared" si="49"/>
        <v>0</v>
      </c>
      <c r="AT96" s="26">
        <f t="shared" si="50"/>
        <v>363.92250000000001</v>
      </c>
      <c r="AU96" s="30"/>
      <c r="AV96" s="30"/>
      <c r="AW96" s="30">
        <f t="shared" si="55"/>
        <v>4367.07</v>
      </c>
      <c r="AX96" s="36">
        <f t="shared" si="46"/>
        <v>0</v>
      </c>
      <c r="AY96" s="36">
        <f t="shared" si="46"/>
        <v>0</v>
      </c>
      <c r="AZ96" s="36">
        <f t="shared" si="46"/>
        <v>4003.1474999999996</v>
      </c>
      <c r="BF96" s="42">
        <f t="shared" si="51"/>
        <v>363.92250000000001</v>
      </c>
      <c r="BG96" s="42">
        <f t="shared" si="52"/>
        <v>363.93</v>
      </c>
      <c r="BH96" s="42">
        <f t="shared" si="53"/>
        <v>-7.4999999999931788E-3</v>
      </c>
      <c r="BI96" s="42">
        <f t="shared" si="54"/>
        <v>4367.07</v>
      </c>
    </row>
    <row r="97" spans="1:61" ht="14.45" hidden="1" outlineLevel="1" x14ac:dyDescent="0.3">
      <c r="A97" s="5" t="s">
        <v>7</v>
      </c>
      <c r="B97" s="5" t="s">
        <v>8</v>
      </c>
      <c r="C97" s="5"/>
      <c r="D97" s="2" t="s">
        <v>134</v>
      </c>
      <c r="E97" s="2" t="s">
        <v>135</v>
      </c>
      <c r="F97" s="2" t="s">
        <v>16</v>
      </c>
      <c r="G97" s="2" t="s">
        <v>17</v>
      </c>
      <c r="H97" s="2" t="s">
        <v>13</v>
      </c>
      <c r="I97" s="18">
        <v>50</v>
      </c>
      <c r="J97" s="18">
        <v>20655</v>
      </c>
      <c r="K97" s="18">
        <v>18000</v>
      </c>
      <c r="L97" s="18">
        <v>2655</v>
      </c>
      <c r="M97" s="18"/>
      <c r="N97" s="18">
        <v>2250</v>
      </c>
      <c r="O97" s="18"/>
      <c r="P97" s="18"/>
      <c r="Q97" s="18"/>
      <c r="R97" s="18"/>
      <c r="S97" s="18"/>
      <c r="T97" s="18"/>
      <c r="U97" s="18"/>
      <c r="V97" s="18"/>
      <c r="W97" s="18"/>
      <c r="X97" s="18"/>
      <c r="Y97" s="18"/>
      <c r="Z97" s="18">
        <v>405</v>
      </c>
      <c r="AA97" s="18"/>
      <c r="AB97" s="43">
        <f t="shared" si="47"/>
        <v>0.14749999999999996</v>
      </c>
      <c r="AC97" s="14">
        <f t="shared" si="30"/>
        <v>0</v>
      </c>
      <c r="AD97" s="14">
        <f t="shared" si="31"/>
        <v>0.125</v>
      </c>
      <c r="AE97" s="14">
        <f t="shared" si="32"/>
        <v>0</v>
      </c>
      <c r="AF97" s="14">
        <f t="shared" si="33"/>
        <v>0</v>
      </c>
      <c r="AG97" s="14">
        <f t="shared" si="34"/>
        <v>0</v>
      </c>
      <c r="AH97" s="14">
        <f t="shared" si="35"/>
        <v>0</v>
      </c>
      <c r="AI97" s="14">
        <f t="shared" si="36"/>
        <v>0</v>
      </c>
      <c r="AJ97" s="14">
        <f t="shared" si="37"/>
        <v>0</v>
      </c>
      <c r="AK97" s="14">
        <f t="shared" si="38"/>
        <v>0</v>
      </c>
      <c r="AL97" s="14">
        <f t="shared" si="39"/>
        <v>0</v>
      </c>
      <c r="AM97" s="14">
        <f t="shared" si="40"/>
        <v>0</v>
      </c>
      <c r="AN97" s="14">
        <f t="shared" si="41"/>
        <v>0</v>
      </c>
      <c r="AO97" s="14">
        <f t="shared" si="42"/>
        <v>0</v>
      </c>
      <c r="AP97" s="14">
        <f t="shared" si="43"/>
        <v>0.02</v>
      </c>
      <c r="AQ97" s="14">
        <f t="shared" si="44"/>
        <v>0</v>
      </c>
      <c r="AR97" s="26">
        <f t="shared" si="48"/>
        <v>2250</v>
      </c>
      <c r="AS97" s="184">
        <f t="shared" si="49"/>
        <v>0</v>
      </c>
      <c r="AT97" s="26">
        <f t="shared" si="50"/>
        <v>405</v>
      </c>
      <c r="AU97" s="30"/>
      <c r="AV97" s="30"/>
      <c r="AW97" s="30">
        <f t="shared" si="55"/>
        <v>2160</v>
      </c>
      <c r="AX97" s="36">
        <f t="shared" si="46"/>
        <v>-2250</v>
      </c>
      <c r="AY97" s="36">
        <f t="shared" si="46"/>
        <v>0</v>
      </c>
      <c r="AZ97" s="36">
        <f t="shared" si="46"/>
        <v>1755</v>
      </c>
      <c r="BF97" s="42">
        <f t="shared" si="51"/>
        <v>2655</v>
      </c>
      <c r="BG97" s="42">
        <f t="shared" si="52"/>
        <v>2655</v>
      </c>
      <c r="BH97" s="42">
        <f t="shared" si="53"/>
        <v>0</v>
      </c>
      <c r="BI97" s="42">
        <f t="shared" si="54"/>
        <v>2160</v>
      </c>
    </row>
    <row r="98" spans="1:61" ht="14.45" hidden="1" outlineLevel="1" x14ac:dyDescent="0.3">
      <c r="A98" s="5" t="s">
        <v>7</v>
      </c>
      <c r="B98" s="5" t="s">
        <v>8</v>
      </c>
      <c r="C98" s="5"/>
      <c r="D98" s="2" t="s">
        <v>134</v>
      </c>
      <c r="E98" s="2" t="s">
        <v>136</v>
      </c>
      <c r="F98" s="2" t="s">
        <v>16</v>
      </c>
      <c r="G98" s="2" t="s">
        <v>17</v>
      </c>
      <c r="H98" s="2" t="s">
        <v>13</v>
      </c>
      <c r="I98" s="18">
        <v>190</v>
      </c>
      <c r="J98" s="18">
        <v>87455.76999999999</v>
      </c>
      <c r="K98" s="18">
        <v>76214.179999999993</v>
      </c>
      <c r="L98" s="18">
        <v>11241.59</v>
      </c>
      <c r="M98" s="18"/>
      <c r="N98" s="18">
        <v>9526.77</v>
      </c>
      <c r="O98" s="18"/>
      <c r="P98" s="18"/>
      <c r="Q98" s="18"/>
      <c r="R98" s="18"/>
      <c r="S98" s="18"/>
      <c r="T98" s="18"/>
      <c r="U98" s="18"/>
      <c r="V98" s="18"/>
      <c r="W98" s="18"/>
      <c r="X98" s="18"/>
      <c r="Y98" s="18"/>
      <c r="Z98" s="18">
        <v>1714.82</v>
      </c>
      <c r="AA98" s="18"/>
      <c r="AB98" s="43">
        <f t="shared" si="47"/>
        <v>0.14749999999999996</v>
      </c>
      <c r="AC98" s="14">
        <f t="shared" si="30"/>
        <v>0</v>
      </c>
      <c r="AD98" s="14">
        <f t="shared" si="31"/>
        <v>0.125</v>
      </c>
      <c r="AE98" s="14">
        <f t="shared" si="32"/>
        <v>0</v>
      </c>
      <c r="AF98" s="14">
        <f t="shared" si="33"/>
        <v>0</v>
      </c>
      <c r="AG98" s="14">
        <f t="shared" si="34"/>
        <v>0</v>
      </c>
      <c r="AH98" s="14">
        <f t="shared" si="35"/>
        <v>0</v>
      </c>
      <c r="AI98" s="14">
        <f t="shared" si="36"/>
        <v>0</v>
      </c>
      <c r="AJ98" s="14">
        <f t="shared" si="37"/>
        <v>0</v>
      </c>
      <c r="AK98" s="14">
        <f t="shared" si="38"/>
        <v>0</v>
      </c>
      <c r="AL98" s="14">
        <f t="shared" si="39"/>
        <v>0</v>
      </c>
      <c r="AM98" s="14">
        <f t="shared" si="40"/>
        <v>0</v>
      </c>
      <c r="AN98" s="14">
        <f t="shared" si="41"/>
        <v>0</v>
      </c>
      <c r="AO98" s="14">
        <f t="shared" si="42"/>
        <v>0</v>
      </c>
      <c r="AP98" s="14">
        <f t="shared" si="43"/>
        <v>0.02</v>
      </c>
      <c r="AQ98" s="14">
        <f t="shared" si="44"/>
        <v>0</v>
      </c>
      <c r="AR98" s="26">
        <f t="shared" si="48"/>
        <v>9526.7724999999991</v>
      </c>
      <c r="AS98" s="184">
        <f t="shared" si="49"/>
        <v>0</v>
      </c>
      <c r="AT98" s="26">
        <f t="shared" si="50"/>
        <v>1714.8190499999998</v>
      </c>
      <c r="AU98" s="30"/>
      <c r="AV98" s="30"/>
      <c r="AW98" s="30">
        <f t="shared" si="55"/>
        <v>9145.7015999999985</v>
      </c>
      <c r="AX98" s="36">
        <f t="shared" si="46"/>
        <v>-9526.7724999999991</v>
      </c>
      <c r="AY98" s="36">
        <f t="shared" si="46"/>
        <v>0</v>
      </c>
      <c r="AZ98" s="36">
        <f t="shared" si="46"/>
        <v>7430.8825499999984</v>
      </c>
      <c r="BF98" s="42">
        <f t="shared" si="51"/>
        <v>11241.591549999999</v>
      </c>
      <c r="BG98" s="42">
        <f t="shared" si="52"/>
        <v>11241.59</v>
      </c>
      <c r="BH98" s="42">
        <f t="shared" si="53"/>
        <v>1.549999999042484E-3</v>
      </c>
      <c r="BI98" s="42">
        <f t="shared" si="54"/>
        <v>9145.7015999999985</v>
      </c>
    </row>
    <row r="99" spans="1:61" ht="14.45" hidden="1" outlineLevel="1" x14ac:dyDescent="0.3">
      <c r="A99" s="5" t="s">
        <v>7</v>
      </c>
      <c r="B99" s="5" t="s">
        <v>8</v>
      </c>
      <c r="C99" s="5" t="s">
        <v>1359</v>
      </c>
      <c r="D99" s="2" t="s">
        <v>137</v>
      </c>
      <c r="E99" s="2" t="s">
        <v>138</v>
      </c>
      <c r="F99" s="2" t="s">
        <v>11</v>
      </c>
      <c r="G99" s="2" t="s">
        <v>12</v>
      </c>
      <c r="H99" s="2" t="s">
        <v>13</v>
      </c>
      <c r="I99" s="18">
        <v>800840</v>
      </c>
      <c r="J99" s="18">
        <v>1201751.97</v>
      </c>
      <c r="K99" s="18">
        <v>1155530.74</v>
      </c>
      <c r="L99" s="18">
        <v>46221.23</v>
      </c>
      <c r="M99" s="18"/>
      <c r="N99" s="18"/>
      <c r="O99" s="18"/>
      <c r="P99" s="18"/>
      <c r="Q99" s="18"/>
      <c r="R99" s="18"/>
      <c r="S99" s="18">
        <v>46221.23</v>
      </c>
      <c r="T99" s="18"/>
      <c r="U99" s="18"/>
      <c r="V99" s="18"/>
      <c r="W99" s="18"/>
      <c r="X99" s="18"/>
      <c r="Y99" s="18"/>
      <c r="Z99" s="18"/>
      <c r="AA99" s="18"/>
      <c r="AB99" s="43">
        <f t="shared" si="47"/>
        <v>4.0000000000000036E-2</v>
      </c>
      <c r="AC99" s="14">
        <f t="shared" si="30"/>
        <v>0</v>
      </c>
      <c r="AD99" s="14">
        <f t="shared" si="31"/>
        <v>0</v>
      </c>
      <c r="AE99" s="14">
        <f t="shared" si="32"/>
        <v>0</v>
      </c>
      <c r="AF99" s="14">
        <f t="shared" si="33"/>
        <v>0</v>
      </c>
      <c r="AG99" s="14">
        <f t="shared" si="34"/>
        <v>0</v>
      </c>
      <c r="AH99" s="14">
        <f t="shared" si="35"/>
        <v>0</v>
      </c>
      <c r="AI99" s="14">
        <f t="shared" si="36"/>
        <v>0.04</v>
      </c>
      <c r="AJ99" s="14">
        <f t="shared" si="37"/>
        <v>0</v>
      </c>
      <c r="AK99" s="14">
        <f t="shared" si="38"/>
        <v>0</v>
      </c>
      <c r="AL99" s="14">
        <f t="shared" si="39"/>
        <v>0</v>
      </c>
      <c r="AM99" s="14">
        <f t="shared" si="40"/>
        <v>0</v>
      </c>
      <c r="AN99" s="14">
        <f t="shared" si="41"/>
        <v>0</v>
      </c>
      <c r="AO99" s="14">
        <f t="shared" si="42"/>
        <v>0</v>
      </c>
      <c r="AP99" s="14">
        <f t="shared" si="43"/>
        <v>0</v>
      </c>
      <c r="AQ99" s="14">
        <f t="shared" si="44"/>
        <v>0</v>
      </c>
      <c r="AR99" s="26">
        <f t="shared" si="48"/>
        <v>0</v>
      </c>
      <c r="AS99" s="184">
        <f t="shared" si="49"/>
        <v>46221.229599999999</v>
      </c>
      <c r="AT99" s="26">
        <f t="shared" si="50"/>
        <v>0</v>
      </c>
      <c r="AU99" s="30">
        <f>K99*$AU$2</f>
        <v>69331.844400000002</v>
      </c>
      <c r="AV99" s="30">
        <f>K99*$AV$2</f>
        <v>69331.844400000002</v>
      </c>
      <c r="AW99" s="30"/>
      <c r="AX99" s="36">
        <f t="shared" si="46"/>
        <v>69331.844400000002</v>
      </c>
      <c r="AY99" s="36">
        <f t="shared" si="46"/>
        <v>23110.614800000003</v>
      </c>
      <c r="AZ99" s="36">
        <f t="shared" si="46"/>
        <v>0</v>
      </c>
      <c r="BF99" s="42">
        <f t="shared" si="51"/>
        <v>46221.229599999999</v>
      </c>
      <c r="BG99" s="42">
        <f t="shared" si="52"/>
        <v>46221.23</v>
      </c>
      <c r="BH99" s="42">
        <f t="shared" si="53"/>
        <v>-4.0000000444706529E-4</v>
      </c>
      <c r="BI99" s="42">
        <f t="shared" si="54"/>
        <v>138663.6888</v>
      </c>
    </row>
    <row r="100" spans="1:61" ht="14.45" hidden="1" outlineLevel="1" x14ac:dyDescent="0.3">
      <c r="A100" s="5" t="s">
        <v>7</v>
      </c>
      <c r="B100" s="5" t="s">
        <v>8</v>
      </c>
      <c r="C100" s="5" t="s">
        <v>1359</v>
      </c>
      <c r="D100" s="2" t="s">
        <v>139</v>
      </c>
      <c r="E100" s="2" t="s">
        <v>138</v>
      </c>
      <c r="F100" s="2" t="s">
        <v>11</v>
      </c>
      <c r="G100" s="2" t="s">
        <v>12</v>
      </c>
      <c r="H100" s="2" t="s">
        <v>13</v>
      </c>
      <c r="I100" s="18">
        <v>104300</v>
      </c>
      <c r="J100" s="18">
        <v>122031</v>
      </c>
      <c r="K100" s="18">
        <v>117337.5</v>
      </c>
      <c r="L100" s="18">
        <v>4693.5</v>
      </c>
      <c r="M100" s="18"/>
      <c r="N100" s="18"/>
      <c r="O100" s="18"/>
      <c r="P100" s="18"/>
      <c r="Q100" s="18"/>
      <c r="R100" s="18"/>
      <c r="S100" s="18">
        <v>4693.5</v>
      </c>
      <c r="T100" s="18"/>
      <c r="U100" s="18"/>
      <c r="V100" s="18"/>
      <c r="W100" s="18"/>
      <c r="X100" s="18"/>
      <c r="Y100" s="18"/>
      <c r="Z100" s="18"/>
      <c r="AA100" s="18"/>
      <c r="AB100" s="43">
        <f t="shared" si="47"/>
        <v>4.0000000000000036E-2</v>
      </c>
      <c r="AC100" s="14">
        <f t="shared" si="30"/>
        <v>0</v>
      </c>
      <c r="AD100" s="14">
        <f t="shared" si="31"/>
        <v>0</v>
      </c>
      <c r="AE100" s="14">
        <f t="shared" si="32"/>
        <v>0</v>
      </c>
      <c r="AF100" s="14">
        <f t="shared" si="33"/>
        <v>0</v>
      </c>
      <c r="AG100" s="14">
        <f t="shared" si="34"/>
        <v>0</v>
      </c>
      <c r="AH100" s="14">
        <f t="shared" si="35"/>
        <v>0</v>
      </c>
      <c r="AI100" s="14">
        <f t="shared" si="36"/>
        <v>0.04</v>
      </c>
      <c r="AJ100" s="14">
        <f t="shared" si="37"/>
        <v>0</v>
      </c>
      <c r="AK100" s="14">
        <f t="shared" si="38"/>
        <v>0</v>
      </c>
      <c r="AL100" s="14">
        <f t="shared" si="39"/>
        <v>0</v>
      </c>
      <c r="AM100" s="14">
        <f t="shared" si="40"/>
        <v>0</v>
      </c>
      <c r="AN100" s="14">
        <f t="shared" si="41"/>
        <v>0</v>
      </c>
      <c r="AO100" s="14">
        <f t="shared" si="42"/>
        <v>0</v>
      </c>
      <c r="AP100" s="14">
        <f t="shared" si="43"/>
        <v>0</v>
      </c>
      <c r="AQ100" s="14">
        <f t="shared" si="44"/>
        <v>0</v>
      </c>
      <c r="AR100" s="26">
        <f t="shared" si="48"/>
        <v>0</v>
      </c>
      <c r="AS100" s="184">
        <f t="shared" si="49"/>
        <v>4693.5</v>
      </c>
      <c r="AT100" s="26">
        <f t="shared" si="50"/>
        <v>0</v>
      </c>
      <c r="AU100" s="30">
        <f>K100*$AU$2</f>
        <v>7040.25</v>
      </c>
      <c r="AV100" s="30">
        <f>K100*$AV$2</f>
        <v>7040.25</v>
      </c>
      <c r="AW100" s="30"/>
      <c r="AX100" s="36">
        <f t="shared" si="46"/>
        <v>7040.25</v>
      </c>
      <c r="AY100" s="36">
        <f t="shared" si="46"/>
        <v>2346.75</v>
      </c>
      <c r="AZ100" s="36">
        <f t="shared" si="46"/>
        <v>0</v>
      </c>
      <c r="BF100" s="42">
        <f t="shared" si="51"/>
        <v>4693.5</v>
      </c>
      <c r="BG100" s="42">
        <f t="shared" si="52"/>
        <v>4693.5</v>
      </c>
      <c r="BH100" s="42">
        <f t="shared" si="53"/>
        <v>0</v>
      </c>
      <c r="BI100" s="42">
        <f t="shared" si="54"/>
        <v>14080.5</v>
      </c>
    </row>
    <row r="101" spans="1:61" ht="14.45" hidden="1" outlineLevel="1" x14ac:dyDescent="0.3">
      <c r="A101" s="5" t="s">
        <v>7</v>
      </c>
      <c r="B101" s="5" t="s">
        <v>8</v>
      </c>
      <c r="C101" s="5" t="s">
        <v>1359</v>
      </c>
      <c r="D101" s="2" t="s">
        <v>140</v>
      </c>
      <c r="E101" s="2" t="s">
        <v>141</v>
      </c>
      <c r="F101" s="2" t="s">
        <v>16</v>
      </c>
      <c r="G101" s="2" t="s">
        <v>17</v>
      </c>
      <c r="H101" s="2" t="s">
        <v>13</v>
      </c>
      <c r="I101" s="18">
        <v>215300</v>
      </c>
      <c r="J101" s="18">
        <v>329409</v>
      </c>
      <c r="K101" s="18">
        <v>322950</v>
      </c>
      <c r="L101" s="18">
        <v>6459</v>
      </c>
      <c r="M101" s="18"/>
      <c r="N101" s="18"/>
      <c r="O101" s="18"/>
      <c r="P101" s="18"/>
      <c r="Q101" s="18"/>
      <c r="R101" s="18"/>
      <c r="S101" s="18"/>
      <c r="T101" s="18"/>
      <c r="U101" s="18"/>
      <c r="V101" s="18"/>
      <c r="W101" s="18"/>
      <c r="X101" s="18"/>
      <c r="Y101" s="18"/>
      <c r="Z101" s="18">
        <v>6459</v>
      </c>
      <c r="AA101" s="18"/>
      <c r="AB101" s="43">
        <f t="shared" si="47"/>
        <v>2.0000000000000018E-2</v>
      </c>
      <c r="AC101" s="14">
        <f t="shared" si="30"/>
        <v>0</v>
      </c>
      <c r="AD101" s="14">
        <f t="shared" si="31"/>
        <v>0</v>
      </c>
      <c r="AE101" s="14">
        <f t="shared" si="32"/>
        <v>0</v>
      </c>
      <c r="AF101" s="14">
        <f t="shared" si="33"/>
        <v>0</v>
      </c>
      <c r="AG101" s="14">
        <f t="shared" si="34"/>
        <v>0</v>
      </c>
      <c r="AH101" s="14">
        <f t="shared" si="35"/>
        <v>0</v>
      </c>
      <c r="AI101" s="14">
        <f t="shared" si="36"/>
        <v>0</v>
      </c>
      <c r="AJ101" s="14">
        <f t="shared" si="37"/>
        <v>0</v>
      </c>
      <c r="AK101" s="14">
        <f t="shared" si="38"/>
        <v>0</v>
      </c>
      <c r="AL101" s="14">
        <f t="shared" si="39"/>
        <v>0</v>
      </c>
      <c r="AM101" s="14">
        <f t="shared" si="40"/>
        <v>0</v>
      </c>
      <c r="AN101" s="14">
        <f t="shared" si="41"/>
        <v>0</v>
      </c>
      <c r="AO101" s="14">
        <f t="shared" si="42"/>
        <v>0</v>
      </c>
      <c r="AP101" s="14">
        <f t="shared" si="43"/>
        <v>0.02</v>
      </c>
      <c r="AQ101" s="14">
        <f t="shared" si="44"/>
        <v>0</v>
      </c>
      <c r="AR101" s="26">
        <f t="shared" si="48"/>
        <v>0</v>
      </c>
      <c r="AS101" s="184">
        <f t="shared" si="49"/>
        <v>0</v>
      </c>
      <c r="AT101" s="26">
        <f t="shared" si="50"/>
        <v>6459</v>
      </c>
      <c r="AU101" s="30"/>
      <c r="AV101" s="30"/>
      <c r="AW101" s="30">
        <f t="shared" ref="AW101:AW108" si="56">K101*$AU$1</f>
        <v>38754</v>
      </c>
      <c r="AX101" s="36">
        <f t="shared" si="46"/>
        <v>0</v>
      </c>
      <c r="AY101" s="36">
        <f t="shared" si="46"/>
        <v>0</v>
      </c>
      <c r="AZ101" s="36">
        <f t="shared" si="46"/>
        <v>32295</v>
      </c>
      <c r="BF101" s="42">
        <f t="shared" si="51"/>
        <v>6459</v>
      </c>
      <c r="BG101" s="42">
        <f t="shared" si="52"/>
        <v>6459</v>
      </c>
      <c r="BH101" s="42">
        <f t="shared" si="53"/>
        <v>0</v>
      </c>
      <c r="BI101" s="42">
        <f t="shared" si="54"/>
        <v>38754</v>
      </c>
    </row>
    <row r="102" spans="1:61" ht="14.45" hidden="1" outlineLevel="1" x14ac:dyDescent="0.3">
      <c r="A102" s="5" t="s">
        <v>7</v>
      </c>
      <c r="B102" s="5" t="s">
        <v>8</v>
      </c>
      <c r="C102" s="5" t="s">
        <v>1359</v>
      </c>
      <c r="D102" s="2" t="s">
        <v>142</v>
      </c>
      <c r="E102" s="2" t="s">
        <v>141</v>
      </c>
      <c r="F102" s="2" t="s">
        <v>16</v>
      </c>
      <c r="G102" s="2" t="s">
        <v>17</v>
      </c>
      <c r="H102" s="2" t="s">
        <v>13</v>
      </c>
      <c r="I102" s="18">
        <v>1276300</v>
      </c>
      <c r="J102" s="18">
        <v>2330268.2599999998</v>
      </c>
      <c r="K102" s="18">
        <v>2284576.7199999997</v>
      </c>
      <c r="L102" s="18">
        <v>45691.54</v>
      </c>
      <c r="M102" s="18"/>
      <c r="N102" s="18"/>
      <c r="O102" s="18"/>
      <c r="P102" s="18"/>
      <c r="Q102" s="18"/>
      <c r="R102" s="18"/>
      <c r="S102" s="18"/>
      <c r="T102" s="18"/>
      <c r="U102" s="18"/>
      <c r="V102" s="18"/>
      <c r="W102" s="18"/>
      <c r="X102" s="18"/>
      <c r="Y102" s="18"/>
      <c r="Z102" s="18">
        <v>45691.54</v>
      </c>
      <c r="AA102" s="18"/>
      <c r="AB102" s="43">
        <f t="shared" si="47"/>
        <v>2.0000000000000018E-2</v>
      </c>
      <c r="AC102" s="14">
        <f t="shared" si="30"/>
        <v>0</v>
      </c>
      <c r="AD102" s="14">
        <f t="shared" si="31"/>
        <v>0</v>
      </c>
      <c r="AE102" s="14">
        <f t="shared" si="32"/>
        <v>0</v>
      </c>
      <c r="AF102" s="14">
        <f t="shared" si="33"/>
        <v>0</v>
      </c>
      <c r="AG102" s="14">
        <f t="shared" si="34"/>
        <v>0</v>
      </c>
      <c r="AH102" s="14">
        <f t="shared" si="35"/>
        <v>0</v>
      </c>
      <c r="AI102" s="14">
        <f t="shared" si="36"/>
        <v>0</v>
      </c>
      <c r="AJ102" s="14">
        <f t="shared" si="37"/>
        <v>0</v>
      </c>
      <c r="AK102" s="14">
        <f t="shared" si="38"/>
        <v>0</v>
      </c>
      <c r="AL102" s="14">
        <f t="shared" si="39"/>
        <v>0</v>
      </c>
      <c r="AM102" s="14">
        <f t="shared" si="40"/>
        <v>0</v>
      </c>
      <c r="AN102" s="14">
        <f t="shared" si="41"/>
        <v>0</v>
      </c>
      <c r="AO102" s="14">
        <f t="shared" si="42"/>
        <v>0</v>
      </c>
      <c r="AP102" s="14">
        <f t="shared" si="43"/>
        <v>0.02</v>
      </c>
      <c r="AQ102" s="14">
        <f t="shared" si="44"/>
        <v>0</v>
      </c>
      <c r="AR102" s="26">
        <f t="shared" si="48"/>
        <v>0</v>
      </c>
      <c r="AS102" s="184">
        <f t="shared" si="49"/>
        <v>0</v>
      </c>
      <c r="AT102" s="26">
        <f t="shared" si="50"/>
        <v>45691.534399999997</v>
      </c>
      <c r="AU102" s="30"/>
      <c r="AV102" s="30"/>
      <c r="AW102" s="30">
        <f t="shared" si="56"/>
        <v>274149.20639999997</v>
      </c>
      <c r="AX102" s="36">
        <f t="shared" si="46"/>
        <v>0</v>
      </c>
      <c r="AY102" s="36">
        <f t="shared" si="46"/>
        <v>0</v>
      </c>
      <c r="AZ102" s="36">
        <f t="shared" si="46"/>
        <v>228457.67199999996</v>
      </c>
      <c r="BF102" s="42">
        <f t="shared" si="51"/>
        <v>45691.534399999997</v>
      </c>
      <c r="BG102" s="42">
        <f t="shared" si="52"/>
        <v>45691.54</v>
      </c>
      <c r="BH102" s="42">
        <f t="shared" si="53"/>
        <v>-5.6000000040512532E-3</v>
      </c>
      <c r="BI102" s="42">
        <f t="shared" si="54"/>
        <v>274149.20639999997</v>
      </c>
    </row>
    <row r="103" spans="1:61" ht="14.45" hidden="1" outlineLevel="1" x14ac:dyDescent="0.3">
      <c r="A103" s="5" t="s">
        <v>7</v>
      </c>
      <c r="B103" s="5" t="s">
        <v>8</v>
      </c>
      <c r="C103" s="5" t="s">
        <v>1359</v>
      </c>
      <c r="D103" s="2" t="s">
        <v>143</v>
      </c>
      <c r="E103" s="2" t="s">
        <v>141</v>
      </c>
      <c r="F103" s="2" t="s">
        <v>16</v>
      </c>
      <c r="G103" s="2" t="s">
        <v>17</v>
      </c>
      <c r="H103" s="2" t="s">
        <v>13</v>
      </c>
      <c r="I103" s="18">
        <v>313950</v>
      </c>
      <c r="J103" s="18">
        <v>480343.5</v>
      </c>
      <c r="K103" s="18">
        <v>470925</v>
      </c>
      <c r="L103" s="18">
        <v>9418.5</v>
      </c>
      <c r="M103" s="18"/>
      <c r="N103" s="18"/>
      <c r="O103" s="18"/>
      <c r="P103" s="18"/>
      <c r="Q103" s="18"/>
      <c r="R103" s="18"/>
      <c r="S103" s="18"/>
      <c r="T103" s="18"/>
      <c r="U103" s="18"/>
      <c r="V103" s="18"/>
      <c r="W103" s="18"/>
      <c r="X103" s="18"/>
      <c r="Y103" s="18"/>
      <c r="Z103" s="18">
        <v>9418.5</v>
      </c>
      <c r="AA103" s="18"/>
      <c r="AB103" s="43">
        <f t="shared" si="47"/>
        <v>2.0000000000000018E-2</v>
      </c>
      <c r="AC103" s="14">
        <f t="shared" si="30"/>
        <v>0</v>
      </c>
      <c r="AD103" s="14">
        <f t="shared" si="31"/>
        <v>0</v>
      </c>
      <c r="AE103" s="14">
        <f t="shared" si="32"/>
        <v>0</v>
      </c>
      <c r="AF103" s="14">
        <f t="shared" si="33"/>
        <v>0</v>
      </c>
      <c r="AG103" s="14">
        <f t="shared" si="34"/>
        <v>0</v>
      </c>
      <c r="AH103" s="14">
        <f t="shared" si="35"/>
        <v>0</v>
      </c>
      <c r="AI103" s="14">
        <f t="shared" si="36"/>
        <v>0</v>
      </c>
      <c r="AJ103" s="14">
        <f t="shared" si="37"/>
        <v>0</v>
      </c>
      <c r="AK103" s="14">
        <f t="shared" si="38"/>
        <v>0</v>
      </c>
      <c r="AL103" s="14">
        <f t="shared" si="39"/>
        <v>0</v>
      </c>
      <c r="AM103" s="14">
        <f t="shared" si="40"/>
        <v>0</v>
      </c>
      <c r="AN103" s="14">
        <f t="shared" si="41"/>
        <v>0</v>
      </c>
      <c r="AO103" s="14">
        <f t="shared" si="42"/>
        <v>0</v>
      </c>
      <c r="AP103" s="14">
        <f t="shared" si="43"/>
        <v>0.02</v>
      </c>
      <c r="AQ103" s="14">
        <f t="shared" si="44"/>
        <v>0</v>
      </c>
      <c r="AR103" s="26">
        <f t="shared" si="48"/>
        <v>0</v>
      </c>
      <c r="AS103" s="184">
        <f t="shared" si="49"/>
        <v>0</v>
      </c>
      <c r="AT103" s="26">
        <f t="shared" si="50"/>
        <v>9418.5</v>
      </c>
      <c r="AU103" s="30"/>
      <c r="AV103" s="30"/>
      <c r="AW103" s="30">
        <f t="shared" si="56"/>
        <v>56511</v>
      </c>
      <c r="AX103" s="36">
        <f t="shared" si="46"/>
        <v>0</v>
      </c>
      <c r="AY103" s="36">
        <f t="shared" si="46"/>
        <v>0</v>
      </c>
      <c r="AZ103" s="36">
        <f t="shared" si="46"/>
        <v>47092.5</v>
      </c>
      <c r="BF103" s="42">
        <f t="shared" si="51"/>
        <v>9418.5</v>
      </c>
      <c r="BG103" s="42">
        <f t="shared" si="52"/>
        <v>9418.5</v>
      </c>
      <c r="BH103" s="42">
        <f t="shared" si="53"/>
        <v>0</v>
      </c>
      <c r="BI103" s="42">
        <f t="shared" si="54"/>
        <v>56511</v>
      </c>
    </row>
    <row r="104" spans="1:61" ht="14.45" hidden="1" outlineLevel="1" x14ac:dyDescent="0.3">
      <c r="A104" s="5" t="s">
        <v>7</v>
      </c>
      <c r="B104" s="5" t="s">
        <v>8</v>
      </c>
      <c r="C104" s="5" t="s">
        <v>1359</v>
      </c>
      <c r="D104" s="2" t="s">
        <v>144</v>
      </c>
      <c r="E104" s="2" t="s">
        <v>141</v>
      </c>
      <c r="F104" s="2" t="s">
        <v>16</v>
      </c>
      <c r="G104" s="2" t="s">
        <v>17</v>
      </c>
      <c r="H104" s="2" t="s">
        <v>13</v>
      </c>
      <c r="I104" s="18">
        <v>1349250</v>
      </c>
      <c r="J104" s="18">
        <v>2312221.17</v>
      </c>
      <c r="K104" s="18">
        <v>2266883.5</v>
      </c>
      <c r="L104" s="18">
        <v>45337.67</v>
      </c>
      <c r="M104" s="18"/>
      <c r="N104" s="18"/>
      <c r="O104" s="18"/>
      <c r="P104" s="18"/>
      <c r="Q104" s="18"/>
      <c r="R104" s="18"/>
      <c r="S104" s="18"/>
      <c r="T104" s="18"/>
      <c r="U104" s="18"/>
      <c r="V104" s="18"/>
      <c r="W104" s="18"/>
      <c r="X104" s="18"/>
      <c r="Y104" s="18"/>
      <c r="Z104" s="18">
        <v>45337.67</v>
      </c>
      <c r="AA104" s="18"/>
      <c r="AB104" s="43">
        <f t="shared" si="47"/>
        <v>2.0000000000000018E-2</v>
      </c>
      <c r="AC104" s="14">
        <f t="shared" si="30"/>
        <v>0</v>
      </c>
      <c r="AD104" s="14">
        <f t="shared" si="31"/>
        <v>0</v>
      </c>
      <c r="AE104" s="14">
        <f t="shared" si="32"/>
        <v>0</v>
      </c>
      <c r="AF104" s="14">
        <f t="shared" si="33"/>
        <v>0</v>
      </c>
      <c r="AG104" s="14">
        <f t="shared" si="34"/>
        <v>0</v>
      </c>
      <c r="AH104" s="14">
        <f t="shared" si="35"/>
        <v>0</v>
      </c>
      <c r="AI104" s="14">
        <f t="shared" si="36"/>
        <v>0</v>
      </c>
      <c r="AJ104" s="14">
        <f t="shared" si="37"/>
        <v>0</v>
      </c>
      <c r="AK104" s="14">
        <f t="shared" si="38"/>
        <v>0</v>
      </c>
      <c r="AL104" s="14">
        <f t="shared" si="39"/>
        <v>0</v>
      </c>
      <c r="AM104" s="14">
        <f t="shared" si="40"/>
        <v>0</v>
      </c>
      <c r="AN104" s="14">
        <f t="shared" si="41"/>
        <v>0</v>
      </c>
      <c r="AO104" s="14">
        <f t="shared" si="42"/>
        <v>0</v>
      </c>
      <c r="AP104" s="14">
        <f t="shared" si="43"/>
        <v>0.02</v>
      </c>
      <c r="AQ104" s="14">
        <f t="shared" si="44"/>
        <v>0</v>
      </c>
      <c r="AR104" s="26">
        <f t="shared" si="48"/>
        <v>0</v>
      </c>
      <c r="AS104" s="184">
        <f t="shared" si="49"/>
        <v>0</v>
      </c>
      <c r="AT104" s="26">
        <f t="shared" si="50"/>
        <v>45337.67</v>
      </c>
      <c r="AU104" s="30"/>
      <c r="AV104" s="30"/>
      <c r="AW104" s="30">
        <f t="shared" si="56"/>
        <v>272026.02</v>
      </c>
      <c r="AX104" s="36">
        <f t="shared" si="46"/>
        <v>0</v>
      </c>
      <c r="AY104" s="36">
        <f t="shared" si="46"/>
        <v>0</v>
      </c>
      <c r="AZ104" s="36">
        <f t="shared" si="46"/>
        <v>226688.35000000003</v>
      </c>
      <c r="BF104" s="42">
        <f t="shared" si="51"/>
        <v>45337.67</v>
      </c>
      <c r="BG104" s="42">
        <f t="shared" si="52"/>
        <v>45337.67</v>
      </c>
      <c r="BH104" s="42">
        <f t="shared" si="53"/>
        <v>0</v>
      </c>
      <c r="BI104" s="42">
        <f t="shared" si="54"/>
        <v>272026.02</v>
      </c>
    </row>
    <row r="105" spans="1:61" ht="14.45" hidden="1" outlineLevel="1" x14ac:dyDescent="0.3">
      <c r="A105" s="5" t="s">
        <v>7</v>
      </c>
      <c r="B105" s="5" t="s">
        <v>8</v>
      </c>
      <c r="C105" s="5" t="s">
        <v>1359</v>
      </c>
      <c r="D105" s="2" t="s">
        <v>145</v>
      </c>
      <c r="E105" s="2" t="s">
        <v>141</v>
      </c>
      <c r="F105" s="2" t="s">
        <v>16</v>
      </c>
      <c r="G105" s="2" t="s">
        <v>17</v>
      </c>
      <c r="H105" s="2" t="s">
        <v>13</v>
      </c>
      <c r="I105" s="18">
        <v>104050</v>
      </c>
      <c r="J105" s="18">
        <v>169809.6</v>
      </c>
      <c r="K105" s="18">
        <v>166480</v>
      </c>
      <c r="L105" s="18">
        <v>3329.6</v>
      </c>
      <c r="M105" s="18"/>
      <c r="N105" s="18"/>
      <c r="O105" s="18"/>
      <c r="P105" s="18"/>
      <c r="Q105" s="18"/>
      <c r="R105" s="18"/>
      <c r="S105" s="18"/>
      <c r="T105" s="18"/>
      <c r="U105" s="18"/>
      <c r="V105" s="18"/>
      <c r="W105" s="18"/>
      <c r="X105" s="18"/>
      <c r="Y105" s="18"/>
      <c r="Z105" s="18">
        <v>3329.6</v>
      </c>
      <c r="AA105" s="18"/>
      <c r="AB105" s="43">
        <f t="shared" si="47"/>
        <v>2.0000000000000018E-2</v>
      </c>
      <c r="AC105" s="14">
        <f t="shared" si="30"/>
        <v>0</v>
      </c>
      <c r="AD105" s="14">
        <f t="shared" si="31"/>
        <v>0</v>
      </c>
      <c r="AE105" s="14">
        <f t="shared" si="32"/>
        <v>0</v>
      </c>
      <c r="AF105" s="14">
        <f t="shared" si="33"/>
        <v>0</v>
      </c>
      <c r="AG105" s="14">
        <f t="shared" si="34"/>
        <v>0</v>
      </c>
      <c r="AH105" s="14">
        <f t="shared" si="35"/>
        <v>0</v>
      </c>
      <c r="AI105" s="14">
        <f t="shared" si="36"/>
        <v>0</v>
      </c>
      <c r="AJ105" s="14">
        <f t="shared" si="37"/>
        <v>0</v>
      </c>
      <c r="AK105" s="14">
        <f t="shared" si="38"/>
        <v>0</v>
      </c>
      <c r="AL105" s="14">
        <f t="shared" si="39"/>
        <v>0</v>
      </c>
      <c r="AM105" s="14">
        <f t="shared" si="40"/>
        <v>0</v>
      </c>
      <c r="AN105" s="14">
        <f t="shared" si="41"/>
        <v>0</v>
      </c>
      <c r="AO105" s="14">
        <f t="shared" si="42"/>
        <v>0</v>
      </c>
      <c r="AP105" s="14">
        <f t="shared" si="43"/>
        <v>0.02</v>
      </c>
      <c r="AQ105" s="14">
        <f t="shared" si="44"/>
        <v>0</v>
      </c>
      <c r="AR105" s="26">
        <f t="shared" si="48"/>
        <v>0</v>
      </c>
      <c r="AS105" s="184">
        <f t="shared" si="49"/>
        <v>0</v>
      </c>
      <c r="AT105" s="26">
        <f t="shared" si="50"/>
        <v>3329.6</v>
      </c>
      <c r="AU105" s="30"/>
      <c r="AV105" s="30"/>
      <c r="AW105" s="30">
        <f t="shared" si="56"/>
        <v>19977.599999999999</v>
      </c>
      <c r="AX105" s="36">
        <f t="shared" si="46"/>
        <v>0</v>
      </c>
      <c r="AY105" s="36">
        <f t="shared" si="46"/>
        <v>0</v>
      </c>
      <c r="AZ105" s="36">
        <f t="shared" si="46"/>
        <v>16648</v>
      </c>
      <c r="BF105" s="42">
        <f t="shared" si="51"/>
        <v>3329.6</v>
      </c>
      <c r="BG105" s="42">
        <f t="shared" si="52"/>
        <v>3329.6</v>
      </c>
      <c r="BH105" s="42">
        <f t="shared" si="53"/>
        <v>0</v>
      </c>
      <c r="BI105" s="42">
        <f t="shared" si="54"/>
        <v>19977.599999999999</v>
      </c>
    </row>
    <row r="106" spans="1:61" ht="14.45" hidden="1" outlineLevel="1" x14ac:dyDescent="0.3">
      <c r="A106" s="5" t="s">
        <v>7</v>
      </c>
      <c r="B106" s="5" t="s">
        <v>8</v>
      </c>
      <c r="C106" s="5" t="s">
        <v>1359</v>
      </c>
      <c r="D106" s="2" t="s">
        <v>146</v>
      </c>
      <c r="E106" s="2" t="s">
        <v>141</v>
      </c>
      <c r="F106" s="2" t="s">
        <v>16</v>
      </c>
      <c r="G106" s="2" t="s">
        <v>17</v>
      </c>
      <c r="H106" s="2" t="s">
        <v>13</v>
      </c>
      <c r="I106" s="18">
        <v>182400</v>
      </c>
      <c r="J106" s="18">
        <v>426049.92000000004</v>
      </c>
      <c r="K106" s="18">
        <v>417696</v>
      </c>
      <c r="L106" s="18">
        <v>8353.92</v>
      </c>
      <c r="M106" s="18"/>
      <c r="N106" s="18"/>
      <c r="O106" s="18"/>
      <c r="P106" s="18"/>
      <c r="Q106" s="18"/>
      <c r="R106" s="18"/>
      <c r="S106" s="18"/>
      <c r="T106" s="18"/>
      <c r="U106" s="18"/>
      <c r="V106" s="18"/>
      <c r="W106" s="18"/>
      <c r="X106" s="18"/>
      <c r="Y106" s="18"/>
      <c r="Z106" s="18">
        <v>8353.92</v>
      </c>
      <c r="AA106" s="18"/>
      <c r="AB106" s="43">
        <f t="shared" si="47"/>
        <v>2.0000000000000018E-2</v>
      </c>
      <c r="AC106" s="14">
        <f t="shared" si="30"/>
        <v>0</v>
      </c>
      <c r="AD106" s="14">
        <f t="shared" si="31"/>
        <v>0</v>
      </c>
      <c r="AE106" s="14">
        <f t="shared" si="32"/>
        <v>0</v>
      </c>
      <c r="AF106" s="14">
        <f t="shared" si="33"/>
        <v>0</v>
      </c>
      <c r="AG106" s="14">
        <f t="shared" si="34"/>
        <v>0</v>
      </c>
      <c r="AH106" s="14">
        <f t="shared" si="35"/>
        <v>0</v>
      </c>
      <c r="AI106" s="14">
        <f t="shared" si="36"/>
        <v>0</v>
      </c>
      <c r="AJ106" s="14">
        <f t="shared" si="37"/>
        <v>0</v>
      </c>
      <c r="AK106" s="14">
        <f t="shared" si="38"/>
        <v>0</v>
      </c>
      <c r="AL106" s="14">
        <f t="shared" si="39"/>
        <v>0</v>
      </c>
      <c r="AM106" s="14">
        <f t="shared" si="40"/>
        <v>0</v>
      </c>
      <c r="AN106" s="14">
        <f t="shared" si="41"/>
        <v>0</v>
      </c>
      <c r="AO106" s="14">
        <f t="shared" si="42"/>
        <v>0</v>
      </c>
      <c r="AP106" s="14">
        <f t="shared" si="43"/>
        <v>0.02</v>
      </c>
      <c r="AQ106" s="14">
        <f t="shared" si="44"/>
        <v>0</v>
      </c>
      <c r="AR106" s="26">
        <f t="shared" si="48"/>
        <v>0</v>
      </c>
      <c r="AS106" s="184">
        <f t="shared" si="49"/>
        <v>0</v>
      </c>
      <c r="AT106" s="26">
        <f t="shared" si="50"/>
        <v>8353.92</v>
      </c>
      <c r="AU106" s="30"/>
      <c r="AV106" s="30"/>
      <c r="AW106" s="30">
        <f t="shared" si="56"/>
        <v>50123.519999999997</v>
      </c>
      <c r="AX106" s="36">
        <f t="shared" si="46"/>
        <v>0</v>
      </c>
      <c r="AY106" s="36">
        <f t="shared" si="46"/>
        <v>0</v>
      </c>
      <c r="AZ106" s="36">
        <f t="shared" si="46"/>
        <v>41769.599999999999</v>
      </c>
      <c r="BF106" s="42">
        <f t="shared" si="51"/>
        <v>8353.92</v>
      </c>
      <c r="BG106" s="42">
        <f t="shared" si="52"/>
        <v>8353.92</v>
      </c>
      <c r="BH106" s="42">
        <f t="shared" si="53"/>
        <v>0</v>
      </c>
      <c r="BI106" s="42">
        <f t="shared" si="54"/>
        <v>50123.519999999997</v>
      </c>
    </row>
    <row r="107" spans="1:61" ht="14.45" hidden="1" outlineLevel="1" x14ac:dyDescent="0.3">
      <c r="A107" s="5" t="s">
        <v>7</v>
      </c>
      <c r="B107" s="5" t="s">
        <v>8</v>
      </c>
      <c r="C107" s="5" t="s">
        <v>1359</v>
      </c>
      <c r="D107" s="2" t="s">
        <v>147</v>
      </c>
      <c r="E107" s="2" t="s">
        <v>141</v>
      </c>
      <c r="F107" s="2" t="s">
        <v>16</v>
      </c>
      <c r="G107" s="2" t="s">
        <v>17</v>
      </c>
      <c r="H107" s="2" t="s">
        <v>13</v>
      </c>
      <c r="I107" s="18">
        <v>406700</v>
      </c>
      <c r="J107" s="18">
        <v>586194</v>
      </c>
      <c r="K107" s="18">
        <v>574700</v>
      </c>
      <c r="L107" s="18">
        <v>11494</v>
      </c>
      <c r="M107" s="18"/>
      <c r="N107" s="18"/>
      <c r="O107" s="18"/>
      <c r="P107" s="18"/>
      <c r="Q107" s="18"/>
      <c r="R107" s="18"/>
      <c r="S107" s="18"/>
      <c r="T107" s="18"/>
      <c r="U107" s="18"/>
      <c r="V107" s="18"/>
      <c r="W107" s="18"/>
      <c r="X107" s="18"/>
      <c r="Y107" s="18"/>
      <c r="Z107" s="18">
        <v>11494</v>
      </c>
      <c r="AA107" s="18"/>
      <c r="AB107" s="43">
        <f t="shared" si="47"/>
        <v>2.0000000000000018E-2</v>
      </c>
      <c r="AC107" s="14">
        <f t="shared" si="30"/>
        <v>0</v>
      </c>
      <c r="AD107" s="14">
        <f t="shared" si="31"/>
        <v>0</v>
      </c>
      <c r="AE107" s="14">
        <f t="shared" si="32"/>
        <v>0</v>
      </c>
      <c r="AF107" s="14">
        <f t="shared" si="33"/>
        <v>0</v>
      </c>
      <c r="AG107" s="14">
        <f t="shared" si="34"/>
        <v>0</v>
      </c>
      <c r="AH107" s="14">
        <f t="shared" si="35"/>
        <v>0</v>
      </c>
      <c r="AI107" s="14">
        <f t="shared" si="36"/>
        <v>0</v>
      </c>
      <c r="AJ107" s="14">
        <f t="shared" si="37"/>
        <v>0</v>
      </c>
      <c r="AK107" s="14">
        <f t="shared" si="38"/>
        <v>0</v>
      </c>
      <c r="AL107" s="14">
        <f t="shared" si="39"/>
        <v>0</v>
      </c>
      <c r="AM107" s="14">
        <f t="shared" si="40"/>
        <v>0</v>
      </c>
      <c r="AN107" s="14">
        <f t="shared" si="41"/>
        <v>0</v>
      </c>
      <c r="AO107" s="14">
        <f t="shared" si="42"/>
        <v>0</v>
      </c>
      <c r="AP107" s="14">
        <f t="shared" si="43"/>
        <v>0.02</v>
      </c>
      <c r="AQ107" s="14">
        <f t="shared" si="44"/>
        <v>0</v>
      </c>
      <c r="AR107" s="26">
        <f t="shared" si="48"/>
        <v>0</v>
      </c>
      <c r="AS107" s="184">
        <f t="shared" si="49"/>
        <v>0</v>
      </c>
      <c r="AT107" s="26">
        <f t="shared" si="50"/>
        <v>11494</v>
      </c>
      <c r="AU107" s="30"/>
      <c r="AV107" s="30"/>
      <c r="AW107" s="30">
        <f t="shared" si="56"/>
        <v>68964</v>
      </c>
      <c r="AX107" s="36">
        <f t="shared" si="46"/>
        <v>0</v>
      </c>
      <c r="AY107" s="36">
        <f t="shared" si="46"/>
        <v>0</v>
      </c>
      <c r="AZ107" s="36">
        <f t="shared" si="46"/>
        <v>57470</v>
      </c>
      <c r="BF107" s="42">
        <f t="shared" si="51"/>
        <v>11494</v>
      </c>
      <c r="BG107" s="42">
        <f t="shared" si="52"/>
        <v>11494</v>
      </c>
      <c r="BH107" s="42">
        <f t="shared" si="53"/>
        <v>0</v>
      </c>
      <c r="BI107" s="42">
        <f t="shared" si="54"/>
        <v>68964</v>
      </c>
    </row>
    <row r="108" spans="1:61" ht="14.45" hidden="1" outlineLevel="1" x14ac:dyDescent="0.3">
      <c r="A108" s="5" t="s">
        <v>7</v>
      </c>
      <c r="B108" s="5" t="s">
        <v>8</v>
      </c>
      <c r="C108" s="5" t="s">
        <v>1359</v>
      </c>
      <c r="D108" s="2" t="s">
        <v>148</v>
      </c>
      <c r="E108" s="2" t="s">
        <v>141</v>
      </c>
      <c r="F108" s="2" t="s">
        <v>16</v>
      </c>
      <c r="G108" s="2" t="s">
        <v>17</v>
      </c>
      <c r="H108" s="2" t="s">
        <v>13</v>
      </c>
      <c r="I108" s="18">
        <v>2303800</v>
      </c>
      <c r="J108" s="18">
        <v>4055134.6400000006</v>
      </c>
      <c r="K108" s="18">
        <v>3975622.19</v>
      </c>
      <c r="L108" s="18">
        <v>79512.45</v>
      </c>
      <c r="M108" s="18"/>
      <c r="N108" s="18"/>
      <c r="O108" s="18"/>
      <c r="P108" s="18"/>
      <c r="Q108" s="18"/>
      <c r="R108" s="18"/>
      <c r="S108" s="18"/>
      <c r="T108" s="18"/>
      <c r="U108" s="18"/>
      <c r="V108" s="18"/>
      <c r="W108" s="18"/>
      <c r="X108" s="18"/>
      <c r="Y108" s="18"/>
      <c r="Z108" s="18">
        <v>79512.45</v>
      </c>
      <c r="AA108" s="18"/>
      <c r="AB108" s="43">
        <f t="shared" si="47"/>
        <v>2.0000000000000018E-2</v>
      </c>
      <c r="AC108" s="14">
        <f t="shared" si="30"/>
        <v>0</v>
      </c>
      <c r="AD108" s="14">
        <f t="shared" si="31"/>
        <v>0</v>
      </c>
      <c r="AE108" s="14">
        <f t="shared" si="32"/>
        <v>0</v>
      </c>
      <c r="AF108" s="14">
        <f t="shared" si="33"/>
        <v>0</v>
      </c>
      <c r="AG108" s="14">
        <f t="shared" si="34"/>
        <v>0</v>
      </c>
      <c r="AH108" s="14">
        <f t="shared" si="35"/>
        <v>0</v>
      </c>
      <c r="AI108" s="14">
        <f t="shared" si="36"/>
        <v>0</v>
      </c>
      <c r="AJ108" s="14">
        <f t="shared" si="37"/>
        <v>0</v>
      </c>
      <c r="AK108" s="14">
        <f t="shared" si="38"/>
        <v>0</v>
      </c>
      <c r="AL108" s="14">
        <f t="shared" si="39"/>
        <v>0</v>
      </c>
      <c r="AM108" s="14">
        <f t="shared" si="40"/>
        <v>0</v>
      </c>
      <c r="AN108" s="14">
        <f t="shared" si="41"/>
        <v>0</v>
      </c>
      <c r="AO108" s="14">
        <f t="shared" si="42"/>
        <v>0</v>
      </c>
      <c r="AP108" s="14">
        <f t="shared" si="43"/>
        <v>0.02</v>
      </c>
      <c r="AQ108" s="14">
        <f t="shared" si="44"/>
        <v>0</v>
      </c>
      <c r="AR108" s="26">
        <f t="shared" si="48"/>
        <v>0</v>
      </c>
      <c r="AS108" s="184">
        <f t="shared" si="49"/>
        <v>0</v>
      </c>
      <c r="AT108" s="26">
        <f t="shared" si="50"/>
        <v>79512.443799999994</v>
      </c>
      <c r="AU108" s="30"/>
      <c r="AV108" s="30"/>
      <c r="AW108" s="30">
        <f t="shared" si="56"/>
        <v>477074.66279999999</v>
      </c>
      <c r="AX108" s="36">
        <f t="shared" si="46"/>
        <v>0</v>
      </c>
      <c r="AY108" s="36">
        <f t="shared" si="46"/>
        <v>0</v>
      </c>
      <c r="AZ108" s="36">
        <f t="shared" si="46"/>
        <v>397562.21899999998</v>
      </c>
      <c r="BF108" s="42">
        <f t="shared" si="51"/>
        <v>79512.443799999994</v>
      </c>
      <c r="BG108" s="42">
        <f t="shared" si="52"/>
        <v>79512.45</v>
      </c>
      <c r="BH108" s="42">
        <f t="shared" si="53"/>
        <v>-6.2000000034458935E-3</v>
      </c>
      <c r="BI108" s="42">
        <f t="shared" si="54"/>
        <v>477074.66279999999</v>
      </c>
    </row>
    <row r="109" spans="1:61" ht="14.45" hidden="1" outlineLevel="1" x14ac:dyDescent="0.3">
      <c r="A109" s="5" t="s">
        <v>7</v>
      </c>
      <c r="B109" s="5" t="s">
        <v>8</v>
      </c>
      <c r="C109" s="5" t="s">
        <v>1359</v>
      </c>
      <c r="D109" s="2" t="s">
        <v>149</v>
      </c>
      <c r="E109" s="2" t="s">
        <v>150</v>
      </c>
      <c r="F109" s="2" t="s">
        <v>11</v>
      </c>
      <c r="G109" s="2" t="s">
        <v>12</v>
      </c>
      <c r="H109" s="2" t="s">
        <v>13</v>
      </c>
      <c r="I109" s="18">
        <v>220315</v>
      </c>
      <c r="J109" s="18">
        <v>697693</v>
      </c>
      <c r="K109" s="18">
        <v>670858.65</v>
      </c>
      <c r="L109" s="18">
        <v>26834.350000000002</v>
      </c>
      <c r="M109" s="18"/>
      <c r="N109" s="18"/>
      <c r="O109" s="18"/>
      <c r="P109" s="18"/>
      <c r="Q109" s="18"/>
      <c r="R109" s="18"/>
      <c r="S109" s="18">
        <v>26834.350000000002</v>
      </c>
      <c r="T109" s="18"/>
      <c r="U109" s="18"/>
      <c r="V109" s="18"/>
      <c r="W109" s="18"/>
      <c r="X109" s="18"/>
      <c r="Y109" s="18"/>
      <c r="Z109" s="18"/>
      <c r="AA109" s="18"/>
      <c r="AB109" s="43">
        <f t="shared" si="47"/>
        <v>4.0000000000000036E-2</v>
      </c>
      <c r="AC109" s="14">
        <f t="shared" si="30"/>
        <v>0</v>
      </c>
      <c r="AD109" s="14">
        <f t="shared" si="31"/>
        <v>0</v>
      </c>
      <c r="AE109" s="14">
        <f t="shared" si="32"/>
        <v>0</v>
      </c>
      <c r="AF109" s="14">
        <f t="shared" si="33"/>
        <v>0</v>
      </c>
      <c r="AG109" s="14">
        <f t="shared" si="34"/>
        <v>0</v>
      </c>
      <c r="AH109" s="14">
        <f t="shared" si="35"/>
        <v>0</v>
      </c>
      <c r="AI109" s="14">
        <f t="shared" si="36"/>
        <v>0.04</v>
      </c>
      <c r="AJ109" s="14">
        <f t="shared" si="37"/>
        <v>0</v>
      </c>
      <c r="AK109" s="14">
        <f t="shared" si="38"/>
        <v>0</v>
      </c>
      <c r="AL109" s="14">
        <f t="shared" si="39"/>
        <v>0</v>
      </c>
      <c r="AM109" s="14">
        <f t="shared" si="40"/>
        <v>0</v>
      </c>
      <c r="AN109" s="14">
        <f t="shared" si="41"/>
        <v>0</v>
      </c>
      <c r="AO109" s="14">
        <f t="shared" si="42"/>
        <v>0</v>
      </c>
      <c r="AP109" s="14">
        <f t="shared" si="43"/>
        <v>0</v>
      </c>
      <c r="AQ109" s="14">
        <f t="shared" si="44"/>
        <v>0</v>
      </c>
      <c r="AR109" s="26">
        <f t="shared" si="48"/>
        <v>0</v>
      </c>
      <c r="AS109" s="184">
        <f t="shared" si="49"/>
        <v>26834.346000000001</v>
      </c>
      <c r="AT109" s="26">
        <f t="shared" si="50"/>
        <v>0</v>
      </c>
      <c r="AU109" s="30">
        <f>K109*$AU$2</f>
        <v>40251.519</v>
      </c>
      <c r="AV109" s="30">
        <f>K109*$AV$2</f>
        <v>40251.519</v>
      </c>
      <c r="AW109" s="30"/>
      <c r="AX109" s="36">
        <f t="shared" si="46"/>
        <v>40251.519</v>
      </c>
      <c r="AY109" s="36">
        <f t="shared" si="46"/>
        <v>13417.172999999999</v>
      </c>
      <c r="AZ109" s="36">
        <f t="shared" si="46"/>
        <v>0</v>
      </c>
      <c r="BF109" s="42">
        <f t="shared" si="51"/>
        <v>26834.346000000001</v>
      </c>
      <c r="BG109" s="42">
        <f t="shared" si="52"/>
        <v>26834.350000000002</v>
      </c>
      <c r="BH109" s="42">
        <f t="shared" si="53"/>
        <v>-4.0000000008149073E-3</v>
      </c>
      <c r="BI109" s="42">
        <f t="shared" si="54"/>
        <v>80503.038</v>
      </c>
    </row>
    <row r="110" spans="1:61" ht="14.45" hidden="1" outlineLevel="1" x14ac:dyDescent="0.3">
      <c r="A110" s="5" t="s">
        <v>7</v>
      </c>
      <c r="B110" s="5" t="s">
        <v>8</v>
      </c>
      <c r="C110" s="5" t="s">
        <v>1359</v>
      </c>
      <c r="D110" s="2" t="s">
        <v>151</v>
      </c>
      <c r="E110" s="2" t="s">
        <v>150</v>
      </c>
      <c r="F110" s="2" t="s">
        <v>11</v>
      </c>
      <c r="G110" s="2" t="s">
        <v>12</v>
      </c>
      <c r="H110" s="2" t="s">
        <v>13</v>
      </c>
      <c r="I110" s="18">
        <v>28560</v>
      </c>
      <c r="J110" s="18">
        <v>42325.919999999998</v>
      </c>
      <c r="K110" s="18">
        <v>40698</v>
      </c>
      <c r="L110" s="18">
        <v>1627.92</v>
      </c>
      <c r="M110" s="18"/>
      <c r="N110" s="18"/>
      <c r="O110" s="18"/>
      <c r="P110" s="18"/>
      <c r="Q110" s="18"/>
      <c r="R110" s="18"/>
      <c r="S110" s="18">
        <v>1627.92</v>
      </c>
      <c r="T110" s="18"/>
      <c r="U110" s="18"/>
      <c r="V110" s="18"/>
      <c r="W110" s="18"/>
      <c r="X110" s="18"/>
      <c r="Y110" s="18"/>
      <c r="Z110" s="18"/>
      <c r="AA110" s="18"/>
      <c r="AB110" s="43">
        <f t="shared" si="47"/>
        <v>4.0000000000000036E-2</v>
      </c>
      <c r="AC110" s="14">
        <f t="shared" si="30"/>
        <v>0</v>
      </c>
      <c r="AD110" s="14">
        <f t="shared" si="31"/>
        <v>0</v>
      </c>
      <c r="AE110" s="14">
        <f t="shared" si="32"/>
        <v>0</v>
      </c>
      <c r="AF110" s="14">
        <f t="shared" si="33"/>
        <v>0</v>
      </c>
      <c r="AG110" s="14">
        <f t="shared" si="34"/>
        <v>0</v>
      </c>
      <c r="AH110" s="14">
        <f t="shared" si="35"/>
        <v>0</v>
      </c>
      <c r="AI110" s="14">
        <f t="shared" si="36"/>
        <v>0.04</v>
      </c>
      <c r="AJ110" s="14">
        <f t="shared" si="37"/>
        <v>0</v>
      </c>
      <c r="AK110" s="14">
        <f t="shared" si="38"/>
        <v>0</v>
      </c>
      <c r="AL110" s="14">
        <f t="shared" si="39"/>
        <v>0</v>
      </c>
      <c r="AM110" s="14">
        <f t="shared" si="40"/>
        <v>0</v>
      </c>
      <c r="AN110" s="14">
        <f t="shared" si="41"/>
        <v>0</v>
      </c>
      <c r="AO110" s="14">
        <f t="shared" si="42"/>
        <v>0</v>
      </c>
      <c r="AP110" s="14">
        <f t="shared" si="43"/>
        <v>0</v>
      </c>
      <c r="AQ110" s="14">
        <f t="shared" si="44"/>
        <v>0</v>
      </c>
      <c r="AR110" s="26">
        <f t="shared" si="48"/>
        <v>0</v>
      </c>
      <c r="AS110" s="184">
        <f t="shared" si="49"/>
        <v>1627.92</v>
      </c>
      <c r="AT110" s="26">
        <f t="shared" si="50"/>
        <v>0</v>
      </c>
      <c r="AU110" s="30">
        <f>K110*$AU$2</f>
        <v>2441.88</v>
      </c>
      <c r="AV110" s="30">
        <f>K110*$AV$2</f>
        <v>2441.88</v>
      </c>
      <c r="AW110" s="30"/>
      <c r="AX110" s="36">
        <f t="shared" si="46"/>
        <v>2441.88</v>
      </c>
      <c r="AY110" s="36">
        <f t="shared" si="46"/>
        <v>813.96</v>
      </c>
      <c r="AZ110" s="36">
        <f t="shared" si="46"/>
        <v>0</v>
      </c>
      <c r="BF110" s="42">
        <f t="shared" si="51"/>
        <v>1627.92</v>
      </c>
      <c r="BG110" s="42">
        <f t="shared" si="52"/>
        <v>1627.92</v>
      </c>
      <c r="BH110" s="42">
        <f t="shared" si="53"/>
        <v>0</v>
      </c>
      <c r="BI110" s="42">
        <f t="shared" si="54"/>
        <v>4883.76</v>
      </c>
    </row>
    <row r="111" spans="1:61" ht="14.45" hidden="1" outlineLevel="1" x14ac:dyDescent="0.3">
      <c r="A111" s="5" t="s">
        <v>7</v>
      </c>
      <c r="B111" s="5" t="s">
        <v>8</v>
      </c>
      <c r="C111" s="5" t="s">
        <v>1359</v>
      </c>
      <c r="D111" s="2" t="s">
        <v>152</v>
      </c>
      <c r="E111" s="2" t="s">
        <v>153</v>
      </c>
      <c r="F111" s="2" t="s">
        <v>16</v>
      </c>
      <c r="G111" s="2" t="s">
        <v>17</v>
      </c>
      <c r="H111" s="2" t="s">
        <v>13</v>
      </c>
      <c r="I111" s="18">
        <v>72300</v>
      </c>
      <c r="J111" s="18">
        <v>127350.13</v>
      </c>
      <c r="K111" s="18">
        <v>110980.5</v>
      </c>
      <c r="L111" s="18">
        <v>16369.630000000001</v>
      </c>
      <c r="M111" s="18"/>
      <c r="N111" s="18">
        <v>13872.56</v>
      </c>
      <c r="O111" s="18"/>
      <c r="P111" s="18"/>
      <c r="Q111" s="18"/>
      <c r="R111" s="18"/>
      <c r="S111" s="18"/>
      <c r="T111" s="18"/>
      <c r="U111" s="18"/>
      <c r="V111" s="18"/>
      <c r="W111" s="18"/>
      <c r="X111" s="18"/>
      <c r="Y111" s="18"/>
      <c r="Z111" s="18">
        <v>2497.0700000000002</v>
      </c>
      <c r="AA111" s="18"/>
      <c r="AB111" s="43">
        <f t="shared" si="47"/>
        <v>0.14749999999999996</v>
      </c>
      <c r="AC111" s="14">
        <f t="shared" si="30"/>
        <v>0</v>
      </c>
      <c r="AD111" s="14">
        <f t="shared" si="31"/>
        <v>0.125</v>
      </c>
      <c r="AE111" s="14">
        <f t="shared" si="32"/>
        <v>0</v>
      </c>
      <c r="AF111" s="14">
        <f t="shared" si="33"/>
        <v>0</v>
      </c>
      <c r="AG111" s="14">
        <f t="shared" si="34"/>
        <v>0</v>
      </c>
      <c r="AH111" s="14">
        <f t="shared" si="35"/>
        <v>0</v>
      </c>
      <c r="AI111" s="14">
        <f t="shared" si="36"/>
        <v>0</v>
      </c>
      <c r="AJ111" s="14">
        <f t="shared" si="37"/>
        <v>0</v>
      </c>
      <c r="AK111" s="14">
        <f t="shared" si="38"/>
        <v>0</v>
      </c>
      <c r="AL111" s="14">
        <f t="shared" si="39"/>
        <v>0</v>
      </c>
      <c r="AM111" s="14">
        <f t="shared" si="40"/>
        <v>0</v>
      </c>
      <c r="AN111" s="14">
        <f t="shared" si="41"/>
        <v>0</v>
      </c>
      <c r="AO111" s="14">
        <f t="shared" si="42"/>
        <v>0</v>
      </c>
      <c r="AP111" s="14">
        <f t="shared" si="43"/>
        <v>0.02</v>
      </c>
      <c r="AQ111" s="14">
        <f t="shared" si="44"/>
        <v>0</v>
      </c>
      <c r="AR111" s="26">
        <f t="shared" si="48"/>
        <v>13872.5625</v>
      </c>
      <c r="AS111" s="184">
        <f t="shared" si="49"/>
        <v>0</v>
      </c>
      <c r="AT111" s="26">
        <f t="shared" si="50"/>
        <v>2497.0612500000002</v>
      </c>
      <c r="AU111" s="30"/>
      <c r="AV111" s="30"/>
      <c r="AW111" s="30">
        <f>K111*$AU$1</f>
        <v>13317.66</v>
      </c>
      <c r="AX111" s="36">
        <f t="shared" si="46"/>
        <v>-13872.5625</v>
      </c>
      <c r="AY111" s="36">
        <f t="shared" si="46"/>
        <v>0</v>
      </c>
      <c r="AZ111" s="36">
        <f t="shared" si="46"/>
        <v>10820.598749999999</v>
      </c>
      <c r="BF111" s="42">
        <f t="shared" si="51"/>
        <v>16369.623750000001</v>
      </c>
      <c r="BG111" s="42">
        <f t="shared" si="52"/>
        <v>16369.63</v>
      </c>
      <c r="BH111" s="42">
        <f t="shared" si="53"/>
        <v>-6.2499999985448085E-3</v>
      </c>
      <c r="BI111" s="42">
        <f t="shared" si="54"/>
        <v>13317.66</v>
      </c>
    </row>
    <row r="112" spans="1:61" ht="14.45" hidden="1" outlineLevel="1" x14ac:dyDescent="0.3">
      <c r="A112" s="5" t="s">
        <v>7</v>
      </c>
      <c r="B112" s="5" t="s">
        <v>8</v>
      </c>
      <c r="C112" s="5" t="s">
        <v>1359</v>
      </c>
      <c r="D112" s="2" t="s">
        <v>154</v>
      </c>
      <c r="E112" s="2" t="s">
        <v>150</v>
      </c>
      <c r="F112" s="2" t="s">
        <v>11</v>
      </c>
      <c r="G112" s="2" t="s">
        <v>12</v>
      </c>
      <c r="H112" s="2" t="s">
        <v>13</v>
      </c>
      <c r="I112" s="18">
        <v>802678</v>
      </c>
      <c r="J112" s="18">
        <v>827085.38</v>
      </c>
      <c r="K112" s="18">
        <v>795274.41</v>
      </c>
      <c r="L112" s="18">
        <v>31810.97</v>
      </c>
      <c r="M112" s="18"/>
      <c r="N112" s="18"/>
      <c r="O112" s="18"/>
      <c r="P112" s="18"/>
      <c r="Q112" s="18"/>
      <c r="R112" s="18"/>
      <c r="S112" s="18">
        <v>31810.97</v>
      </c>
      <c r="T112" s="18"/>
      <c r="U112" s="18"/>
      <c r="V112" s="18"/>
      <c r="W112" s="18"/>
      <c r="X112" s="18"/>
      <c r="Y112" s="18"/>
      <c r="Z112" s="18"/>
      <c r="AA112" s="18"/>
      <c r="AB112" s="43">
        <f t="shared" si="47"/>
        <v>4.0000000000000036E-2</v>
      </c>
      <c r="AC112" s="14">
        <f t="shared" si="30"/>
        <v>0</v>
      </c>
      <c r="AD112" s="14">
        <f t="shared" si="31"/>
        <v>0</v>
      </c>
      <c r="AE112" s="14">
        <f t="shared" si="32"/>
        <v>0</v>
      </c>
      <c r="AF112" s="14">
        <f t="shared" si="33"/>
        <v>0</v>
      </c>
      <c r="AG112" s="14">
        <f t="shared" si="34"/>
        <v>0</v>
      </c>
      <c r="AH112" s="14">
        <f t="shared" si="35"/>
        <v>0</v>
      </c>
      <c r="AI112" s="14">
        <f t="shared" si="36"/>
        <v>0.04</v>
      </c>
      <c r="AJ112" s="14">
        <f t="shared" si="37"/>
        <v>0</v>
      </c>
      <c r="AK112" s="14">
        <f t="shared" si="38"/>
        <v>0</v>
      </c>
      <c r="AL112" s="14">
        <f t="shared" si="39"/>
        <v>0</v>
      </c>
      <c r="AM112" s="14">
        <f t="shared" si="40"/>
        <v>0</v>
      </c>
      <c r="AN112" s="14">
        <f t="shared" si="41"/>
        <v>0</v>
      </c>
      <c r="AO112" s="14">
        <f t="shared" si="42"/>
        <v>0</v>
      </c>
      <c r="AP112" s="14">
        <f t="shared" si="43"/>
        <v>0</v>
      </c>
      <c r="AQ112" s="14">
        <f t="shared" si="44"/>
        <v>0</v>
      </c>
      <c r="AR112" s="26">
        <f t="shared" si="48"/>
        <v>0</v>
      </c>
      <c r="AS112" s="184">
        <f t="shared" si="49"/>
        <v>31810.976400000003</v>
      </c>
      <c r="AT112" s="26">
        <f t="shared" si="50"/>
        <v>0</v>
      </c>
      <c r="AU112" s="30">
        <f>K112*$AU$2</f>
        <v>47716.464599999999</v>
      </c>
      <c r="AV112" s="30">
        <f>K112*$AV$2</f>
        <v>47716.464599999999</v>
      </c>
      <c r="AW112" s="30"/>
      <c r="AX112" s="36">
        <f t="shared" si="46"/>
        <v>47716.464599999999</v>
      </c>
      <c r="AY112" s="36">
        <f t="shared" si="46"/>
        <v>15905.488199999996</v>
      </c>
      <c r="AZ112" s="36">
        <f t="shared" si="46"/>
        <v>0</v>
      </c>
      <c r="BF112" s="42">
        <f t="shared" si="51"/>
        <v>31810.976400000003</v>
      </c>
      <c r="BG112" s="42">
        <f t="shared" si="52"/>
        <v>31810.97</v>
      </c>
      <c r="BH112" s="42">
        <f t="shared" si="53"/>
        <v>6.4000000020314474E-3</v>
      </c>
      <c r="BI112" s="42">
        <f t="shared" si="54"/>
        <v>95432.929199999999</v>
      </c>
    </row>
    <row r="113" spans="1:61" ht="14.45" hidden="1" outlineLevel="1" x14ac:dyDescent="0.3">
      <c r="A113" s="5" t="s">
        <v>7</v>
      </c>
      <c r="B113" s="5" t="s">
        <v>8</v>
      </c>
      <c r="C113" s="5" t="s">
        <v>1359</v>
      </c>
      <c r="D113" s="2" t="s">
        <v>155</v>
      </c>
      <c r="E113" s="2" t="s">
        <v>150</v>
      </c>
      <c r="F113" s="2" t="s">
        <v>11</v>
      </c>
      <c r="G113" s="2" t="s">
        <v>12</v>
      </c>
      <c r="H113" s="2" t="s">
        <v>13</v>
      </c>
      <c r="I113" s="18">
        <v>714945</v>
      </c>
      <c r="J113" s="18">
        <v>738309.72000000009</v>
      </c>
      <c r="K113" s="18">
        <v>709913.18000000017</v>
      </c>
      <c r="L113" s="18">
        <v>28396.54</v>
      </c>
      <c r="M113" s="18"/>
      <c r="N113" s="18"/>
      <c r="O113" s="18"/>
      <c r="P113" s="18"/>
      <c r="Q113" s="18"/>
      <c r="R113" s="18"/>
      <c r="S113" s="18">
        <v>28396.54</v>
      </c>
      <c r="T113" s="18"/>
      <c r="U113" s="18"/>
      <c r="V113" s="18"/>
      <c r="W113" s="18"/>
      <c r="X113" s="18"/>
      <c r="Y113" s="18"/>
      <c r="Z113" s="18"/>
      <c r="AA113" s="18"/>
      <c r="AB113" s="43">
        <f t="shared" si="47"/>
        <v>4.0000000000000036E-2</v>
      </c>
      <c r="AC113" s="14">
        <f t="shared" si="30"/>
        <v>0</v>
      </c>
      <c r="AD113" s="14">
        <f t="shared" si="31"/>
        <v>0</v>
      </c>
      <c r="AE113" s="14">
        <f t="shared" si="32"/>
        <v>0</v>
      </c>
      <c r="AF113" s="14">
        <f t="shared" si="33"/>
        <v>0</v>
      </c>
      <c r="AG113" s="14">
        <f t="shared" si="34"/>
        <v>0</v>
      </c>
      <c r="AH113" s="14">
        <f t="shared" si="35"/>
        <v>0</v>
      </c>
      <c r="AI113" s="14">
        <f t="shared" si="36"/>
        <v>0.04</v>
      </c>
      <c r="AJ113" s="14">
        <f t="shared" si="37"/>
        <v>0</v>
      </c>
      <c r="AK113" s="14">
        <f t="shared" si="38"/>
        <v>0</v>
      </c>
      <c r="AL113" s="14">
        <f t="shared" si="39"/>
        <v>0</v>
      </c>
      <c r="AM113" s="14">
        <f t="shared" si="40"/>
        <v>0</v>
      </c>
      <c r="AN113" s="14">
        <f t="shared" si="41"/>
        <v>0</v>
      </c>
      <c r="AO113" s="14">
        <f t="shared" si="42"/>
        <v>0</v>
      </c>
      <c r="AP113" s="14">
        <f t="shared" si="43"/>
        <v>0</v>
      </c>
      <c r="AQ113" s="14">
        <f t="shared" si="44"/>
        <v>0</v>
      </c>
      <c r="AR113" s="26">
        <f t="shared" si="48"/>
        <v>0</v>
      </c>
      <c r="AS113" s="184">
        <f t="shared" si="49"/>
        <v>28396.527200000008</v>
      </c>
      <c r="AT113" s="26">
        <f t="shared" si="50"/>
        <v>0</v>
      </c>
      <c r="AU113" s="30">
        <f>K113*$AU$2</f>
        <v>42594.79080000001</v>
      </c>
      <c r="AV113" s="30">
        <f>K113*$AV$2</f>
        <v>42594.79080000001</v>
      </c>
      <c r="AW113" s="30"/>
      <c r="AX113" s="36">
        <f t="shared" si="46"/>
        <v>42594.79080000001</v>
      </c>
      <c r="AY113" s="36">
        <f t="shared" si="46"/>
        <v>14198.263600000002</v>
      </c>
      <c r="AZ113" s="36">
        <f t="shared" si="46"/>
        <v>0</v>
      </c>
      <c r="BF113" s="42">
        <f t="shared" si="51"/>
        <v>28396.527200000008</v>
      </c>
      <c r="BG113" s="42">
        <f t="shared" si="52"/>
        <v>28396.54</v>
      </c>
      <c r="BH113" s="42">
        <f t="shared" si="53"/>
        <v>-1.2799999993148958E-2</v>
      </c>
      <c r="BI113" s="42">
        <f t="shared" si="54"/>
        <v>85189.58160000002</v>
      </c>
    </row>
    <row r="114" spans="1:61" ht="14.45" hidden="1" outlineLevel="1" x14ac:dyDescent="0.3">
      <c r="A114" s="5" t="s">
        <v>7</v>
      </c>
      <c r="B114" s="5" t="s">
        <v>8</v>
      </c>
      <c r="C114" s="5" t="s">
        <v>1359</v>
      </c>
      <c r="D114" s="2" t="s">
        <v>156</v>
      </c>
      <c r="E114" s="2" t="s">
        <v>141</v>
      </c>
      <c r="F114" s="2" t="s">
        <v>16</v>
      </c>
      <c r="G114" s="2" t="s">
        <v>17</v>
      </c>
      <c r="H114" s="2" t="s">
        <v>13</v>
      </c>
      <c r="I114" s="18">
        <v>167150</v>
      </c>
      <c r="J114" s="18">
        <v>305182.46999999997</v>
      </c>
      <c r="K114" s="18">
        <v>299198.5</v>
      </c>
      <c r="L114" s="18">
        <v>5983.97</v>
      </c>
      <c r="M114" s="18"/>
      <c r="N114" s="18"/>
      <c r="O114" s="18"/>
      <c r="P114" s="18"/>
      <c r="Q114" s="18"/>
      <c r="R114" s="18"/>
      <c r="S114" s="18"/>
      <c r="T114" s="18"/>
      <c r="U114" s="18"/>
      <c r="V114" s="18"/>
      <c r="W114" s="18"/>
      <c r="X114" s="18"/>
      <c r="Y114" s="18"/>
      <c r="Z114" s="18">
        <v>5983.97</v>
      </c>
      <c r="AA114" s="18"/>
      <c r="AB114" s="43">
        <f t="shared" si="47"/>
        <v>2.0000000000000018E-2</v>
      </c>
      <c r="AC114" s="14">
        <f t="shared" si="30"/>
        <v>0</v>
      </c>
      <c r="AD114" s="14">
        <f t="shared" si="31"/>
        <v>0</v>
      </c>
      <c r="AE114" s="14">
        <f t="shared" si="32"/>
        <v>0</v>
      </c>
      <c r="AF114" s="14">
        <f t="shared" si="33"/>
        <v>0</v>
      </c>
      <c r="AG114" s="14">
        <f t="shared" si="34"/>
        <v>0</v>
      </c>
      <c r="AH114" s="14">
        <f t="shared" si="35"/>
        <v>0</v>
      </c>
      <c r="AI114" s="14">
        <f t="shared" si="36"/>
        <v>0</v>
      </c>
      <c r="AJ114" s="14">
        <f t="shared" si="37"/>
        <v>0</v>
      </c>
      <c r="AK114" s="14">
        <f t="shared" si="38"/>
        <v>0</v>
      </c>
      <c r="AL114" s="14">
        <f t="shared" si="39"/>
        <v>0</v>
      </c>
      <c r="AM114" s="14">
        <f t="shared" si="40"/>
        <v>0</v>
      </c>
      <c r="AN114" s="14">
        <f t="shared" si="41"/>
        <v>0</v>
      </c>
      <c r="AO114" s="14">
        <f t="shared" si="42"/>
        <v>0</v>
      </c>
      <c r="AP114" s="14">
        <f t="shared" si="43"/>
        <v>0.02</v>
      </c>
      <c r="AQ114" s="14">
        <f t="shared" si="44"/>
        <v>0</v>
      </c>
      <c r="AR114" s="26">
        <f t="shared" si="48"/>
        <v>0</v>
      </c>
      <c r="AS114" s="184">
        <f t="shared" si="49"/>
        <v>0</v>
      </c>
      <c r="AT114" s="26">
        <f t="shared" si="50"/>
        <v>5983.97</v>
      </c>
      <c r="AU114" s="30"/>
      <c r="AV114" s="30"/>
      <c r="AW114" s="30">
        <f t="shared" ref="AW114:AW137" si="57">K114*$AU$1</f>
        <v>35903.82</v>
      </c>
      <c r="AX114" s="36">
        <f t="shared" si="46"/>
        <v>0</v>
      </c>
      <c r="AY114" s="36">
        <f t="shared" si="46"/>
        <v>0</v>
      </c>
      <c r="AZ114" s="36">
        <f t="shared" si="46"/>
        <v>29919.85</v>
      </c>
      <c r="BF114" s="42">
        <f t="shared" si="51"/>
        <v>5983.97</v>
      </c>
      <c r="BG114" s="42">
        <f t="shared" si="52"/>
        <v>5983.97</v>
      </c>
      <c r="BH114" s="42">
        <f t="shared" si="53"/>
        <v>0</v>
      </c>
      <c r="BI114" s="42">
        <f t="shared" si="54"/>
        <v>35903.82</v>
      </c>
    </row>
    <row r="115" spans="1:61" ht="14.45" hidden="1" outlineLevel="1" x14ac:dyDescent="0.3">
      <c r="A115" s="5" t="s">
        <v>7</v>
      </c>
      <c r="B115" s="5" t="s">
        <v>8</v>
      </c>
      <c r="C115" s="5" t="s">
        <v>1359</v>
      </c>
      <c r="D115" s="2" t="s">
        <v>157</v>
      </c>
      <c r="E115" s="2" t="s">
        <v>158</v>
      </c>
      <c r="F115" s="2" t="s">
        <v>16</v>
      </c>
      <c r="G115" s="2" t="s">
        <v>100</v>
      </c>
      <c r="H115" s="2" t="s">
        <v>13</v>
      </c>
      <c r="I115" s="18">
        <v>231290</v>
      </c>
      <c r="J115" s="18">
        <v>1001037.8900000001</v>
      </c>
      <c r="K115" s="18">
        <v>981409.69000000006</v>
      </c>
      <c r="L115" s="18">
        <v>19628.2</v>
      </c>
      <c r="M115" s="18"/>
      <c r="N115" s="18"/>
      <c r="O115" s="18"/>
      <c r="P115" s="18"/>
      <c r="Q115" s="18"/>
      <c r="R115" s="18"/>
      <c r="S115" s="18"/>
      <c r="T115" s="18"/>
      <c r="U115" s="18"/>
      <c r="V115" s="18"/>
      <c r="W115" s="18"/>
      <c r="X115" s="18"/>
      <c r="Y115" s="18"/>
      <c r="Z115" s="18">
        <v>19628.2</v>
      </c>
      <c r="AA115" s="18"/>
      <c r="AB115" s="43">
        <f t="shared" si="47"/>
        <v>2.0000000000000018E-2</v>
      </c>
      <c r="AC115" s="14">
        <f t="shared" si="30"/>
        <v>0</v>
      </c>
      <c r="AD115" s="14">
        <f t="shared" si="31"/>
        <v>0</v>
      </c>
      <c r="AE115" s="14">
        <f t="shared" si="32"/>
        <v>0</v>
      </c>
      <c r="AF115" s="14">
        <f t="shared" si="33"/>
        <v>0</v>
      </c>
      <c r="AG115" s="14">
        <f t="shared" si="34"/>
        <v>0</v>
      </c>
      <c r="AH115" s="14">
        <f t="shared" si="35"/>
        <v>0</v>
      </c>
      <c r="AI115" s="14">
        <f t="shared" si="36"/>
        <v>0</v>
      </c>
      <c r="AJ115" s="14">
        <f t="shared" si="37"/>
        <v>0</v>
      </c>
      <c r="AK115" s="14">
        <f t="shared" si="38"/>
        <v>0</v>
      </c>
      <c r="AL115" s="14">
        <f t="shared" si="39"/>
        <v>0</v>
      </c>
      <c r="AM115" s="14">
        <f t="shared" si="40"/>
        <v>0</v>
      </c>
      <c r="AN115" s="14">
        <f t="shared" si="41"/>
        <v>0</v>
      </c>
      <c r="AO115" s="14">
        <f t="shared" si="42"/>
        <v>0</v>
      </c>
      <c r="AP115" s="14">
        <f t="shared" si="43"/>
        <v>0.02</v>
      </c>
      <c r="AQ115" s="14">
        <f t="shared" si="44"/>
        <v>0</v>
      </c>
      <c r="AR115" s="26">
        <f t="shared" si="48"/>
        <v>0</v>
      </c>
      <c r="AS115" s="184">
        <f t="shared" si="49"/>
        <v>0</v>
      </c>
      <c r="AT115" s="26">
        <f t="shared" si="50"/>
        <v>19628.193800000001</v>
      </c>
      <c r="AU115" s="30"/>
      <c r="AV115" s="30"/>
      <c r="AW115" s="30">
        <f t="shared" si="57"/>
        <v>117769.16280000001</v>
      </c>
      <c r="AX115" s="36">
        <f t="shared" si="46"/>
        <v>0</v>
      </c>
      <c r="AY115" s="36">
        <f t="shared" si="46"/>
        <v>0</v>
      </c>
      <c r="AZ115" s="36">
        <f t="shared" si="46"/>
        <v>98140.969000000012</v>
      </c>
      <c r="BF115" s="42">
        <f t="shared" si="51"/>
        <v>19628.193800000001</v>
      </c>
      <c r="BG115" s="42">
        <f t="shared" si="52"/>
        <v>19628.2</v>
      </c>
      <c r="BH115" s="42">
        <f t="shared" si="53"/>
        <v>-6.1999999998079147E-3</v>
      </c>
      <c r="BI115" s="42">
        <f t="shared" si="54"/>
        <v>117769.16280000001</v>
      </c>
    </row>
    <row r="116" spans="1:61" ht="14.45" hidden="1" outlineLevel="1" x14ac:dyDescent="0.3">
      <c r="A116" s="5" t="s">
        <v>7</v>
      </c>
      <c r="B116" s="5" t="s">
        <v>8</v>
      </c>
      <c r="C116" s="5" t="s">
        <v>1359</v>
      </c>
      <c r="D116" s="2" t="s">
        <v>159</v>
      </c>
      <c r="E116" s="2" t="s">
        <v>158</v>
      </c>
      <c r="F116" s="2" t="s">
        <v>16</v>
      </c>
      <c r="G116" s="2" t="s">
        <v>100</v>
      </c>
      <c r="H116" s="2" t="s">
        <v>13</v>
      </c>
      <c r="I116" s="18">
        <v>99585</v>
      </c>
      <c r="J116" s="18">
        <v>430747.33999999997</v>
      </c>
      <c r="K116" s="18">
        <v>399339.65</v>
      </c>
      <c r="L116" s="18">
        <v>31407.690000000002</v>
      </c>
      <c r="M116" s="18"/>
      <c r="N116" s="18">
        <v>22961.66</v>
      </c>
      <c r="O116" s="18"/>
      <c r="P116" s="18"/>
      <c r="Q116" s="18"/>
      <c r="R116" s="18"/>
      <c r="S116" s="18"/>
      <c r="T116" s="18"/>
      <c r="U116" s="18"/>
      <c r="V116" s="18"/>
      <c r="W116" s="18"/>
      <c r="X116" s="18"/>
      <c r="Y116" s="18"/>
      <c r="Z116" s="18">
        <v>8446.0300000000007</v>
      </c>
      <c r="AA116" s="18"/>
      <c r="AB116" s="43">
        <f t="shared" si="47"/>
        <v>0.14749999999999996</v>
      </c>
      <c r="AC116" s="14">
        <f t="shared" si="30"/>
        <v>0</v>
      </c>
      <c r="AD116" s="14">
        <f t="shared" si="31"/>
        <v>0.125</v>
      </c>
      <c r="AE116" s="14">
        <f t="shared" si="32"/>
        <v>0</v>
      </c>
      <c r="AF116" s="14">
        <f t="shared" si="33"/>
        <v>0</v>
      </c>
      <c r="AG116" s="14">
        <f t="shared" si="34"/>
        <v>0</v>
      </c>
      <c r="AH116" s="14">
        <f t="shared" si="35"/>
        <v>0</v>
      </c>
      <c r="AI116" s="14">
        <f t="shared" si="36"/>
        <v>0</v>
      </c>
      <c r="AJ116" s="14">
        <f t="shared" si="37"/>
        <v>0</v>
      </c>
      <c r="AK116" s="14">
        <f t="shared" si="38"/>
        <v>0</v>
      </c>
      <c r="AL116" s="14">
        <f t="shared" si="39"/>
        <v>0</v>
      </c>
      <c r="AM116" s="14">
        <f t="shared" si="40"/>
        <v>0</v>
      </c>
      <c r="AN116" s="14">
        <f t="shared" si="41"/>
        <v>0</v>
      </c>
      <c r="AO116" s="14">
        <f t="shared" si="42"/>
        <v>0</v>
      </c>
      <c r="AP116" s="14">
        <f t="shared" si="43"/>
        <v>0.02</v>
      </c>
      <c r="AQ116" s="14">
        <f t="shared" si="44"/>
        <v>0</v>
      </c>
      <c r="AR116" s="26">
        <f t="shared" si="48"/>
        <v>49917.456250000003</v>
      </c>
      <c r="AS116" s="184">
        <f t="shared" si="49"/>
        <v>0</v>
      </c>
      <c r="AT116" s="26">
        <f t="shared" si="50"/>
        <v>8985.1421250000003</v>
      </c>
      <c r="AU116" s="30"/>
      <c r="AV116" s="30"/>
      <c r="AW116" s="30">
        <f t="shared" si="57"/>
        <v>47920.758000000002</v>
      </c>
      <c r="AX116" s="36">
        <f t="shared" si="46"/>
        <v>-49917.456250000003</v>
      </c>
      <c r="AY116" s="36">
        <f t="shared" si="46"/>
        <v>0</v>
      </c>
      <c r="AZ116" s="36">
        <f t="shared" si="46"/>
        <v>38935.615875000003</v>
      </c>
      <c r="BF116" s="42">
        <f t="shared" si="51"/>
        <v>58902.598375000001</v>
      </c>
      <c r="BG116" s="42">
        <f t="shared" si="52"/>
        <v>31407.690000000002</v>
      </c>
      <c r="BH116" s="42">
        <f t="shared" si="53"/>
        <v>27494.908374999999</v>
      </c>
      <c r="BI116" s="42">
        <f t="shared" si="54"/>
        <v>47920.758000000002</v>
      </c>
    </row>
    <row r="117" spans="1:61" ht="14.45" hidden="1" outlineLevel="1" x14ac:dyDescent="0.3">
      <c r="A117" s="5" t="s">
        <v>7</v>
      </c>
      <c r="B117" s="5" t="s">
        <v>8</v>
      </c>
      <c r="C117" s="5" t="s">
        <v>1359</v>
      </c>
      <c r="D117" s="2" t="s">
        <v>160</v>
      </c>
      <c r="E117" s="2" t="s">
        <v>158</v>
      </c>
      <c r="F117" s="2" t="s">
        <v>16</v>
      </c>
      <c r="G117" s="2" t="s">
        <v>100</v>
      </c>
      <c r="H117" s="2" t="s">
        <v>13</v>
      </c>
      <c r="I117" s="18">
        <v>454080</v>
      </c>
      <c r="J117" s="18">
        <v>1366793.84</v>
      </c>
      <c r="K117" s="18">
        <v>1290132.31</v>
      </c>
      <c r="L117" s="18">
        <v>76661.53</v>
      </c>
      <c r="M117" s="18"/>
      <c r="N117" s="18">
        <v>49861.65</v>
      </c>
      <c r="O117" s="18"/>
      <c r="P117" s="18"/>
      <c r="Q117" s="18"/>
      <c r="R117" s="18"/>
      <c r="S117" s="18"/>
      <c r="T117" s="18"/>
      <c r="U117" s="18"/>
      <c r="V117" s="18"/>
      <c r="W117" s="18"/>
      <c r="X117" s="18"/>
      <c r="Y117" s="18"/>
      <c r="Z117" s="18">
        <v>26799.88</v>
      </c>
      <c r="AA117" s="18"/>
      <c r="AB117" s="43">
        <f t="shared" si="47"/>
        <v>0.14749999999999996</v>
      </c>
      <c r="AC117" s="14">
        <f t="shared" si="30"/>
        <v>0</v>
      </c>
      <c r="AD117" s="14">
        <f t="shared" si="31"/>
        <v>0.125</v>
      </c>
      <c r="AE117" s="14">
        <f t="shared" si="32"/>
        <v>0</v>
      </c>
      <c r="AF117" s="14">
        <f t="shared" si="33"/>
        <v>0</v>
      </c>
      <c r="AG117" s="14">
        <f t="shared" si="34"/>
        <v>0</v>
      </c>
      <c r="AH117" s="14">
        <f t="shared" si="35"/>
        <v>0</v>
      </c>
      <c r="AI117" s="14">
        <f t="shared" si="36"/>
        <v>0</v>
      </c>
      <c r="AJ117" s="14">
        <f t="shared" si="37"/>
        <v>0</v>
      </c>
      <c r="AK117" s="14">
        <f t="shared" si="38"/>
        <v>0</v>
      </c>
      <c r="AL117" s="14">
        <f t="shared" si="39"/>
        <v>0</v>
      </c>
      <c r="AM117" s="14">
        <f t="shared" si="40"/>
        <v>0</v>
      </c>
      <c r="AN117" s="14">
        <f t="shared" si="41"/>
        <v>0</v>
      </c>
      <c r="AO117" s="14">
        <f t="shared" si="42"/>
        <v>0</v>
      </c>
      <c r="AP117" s="14">
        <f t="shared" si="43"/>
        <v>0.02</v>
      </c>
      <c r="AQ117" s="14">
        <f t="shared" si="44"/>
        <v>0</v>
      </c>
      <c r="AR117" s="26">
        <f t="shared" si="48"/>
        <v>161266.53875000001</v>
      </c>
      <c r="AS117" s="184">
        <f t="shared" si="49"/>
        <v>0</v>
      </c>
      <c r="AT117" s="26">
        <f t="shared" si="50"/>
        <v>29027.976975000001</v>
      </c>
      <c r="AU117" s="30"/>
      <c r="AV117" s="30"/>
      <c r="AW117" s="30">
        <f t="shared" si="57"/>
        <v>154815.87719999999</v>
      </c>
      <c r="AX117" s="36">
        <f t="shared" si="46"/>
        <v>-161266.53875000001</v>
      </c>
      <c r="AY117" s="36">
        <f t="shared" si="46"/>
        <v>0</v>
      </c>
      <c r="AZ117" s="36">
        <f t="shared" si="46"/>
        <v>125787.90022499999</v>
      </c>
      <c r="BF117" s="42">
        <f t="shared" si="51"/>
        <v>190294.515725</v>
      </c>
      <c r="BG117" s="42">
        <f t="shared" si="52"/>
        <v>76661.53</v>
      </c>
      <c r="BH117" s="42">
        <f t="shared" si="53"/>
        <v>113632.98572500001</v>
      </c>
      <c r="BI117" s="42">
        <f t="shared" si="54"/>
        <v>154815.87719999999</v>
      </c>
    </row>
    <row r="118" spans="1:61" ht="14.45" hidden="1" outlineLevel="1" x14ac:dyDescent="0.3">
      <c r="A118" s="5" t="s">
        <v>7</v>
      </c>
      <c r="B118" s="5" t="s">
        <v>8</v>
      </c>
      <c r="C118" s="5" t="s">
        <v>1359</v>
      </c>
      <c r="D118" s="2" t="s">
        <v>161</v>
      </c>
      <c r="E118" s="2" t="s">
        <v>158</v>
      </c>
      <c r="F118" s="2" t="s">
        <v>16</v>
      </c>
      <c r="G118" s="2" t="s">
        <v>100</v>
      </c>
      <c r="H118" s="2" t="s">
        <v>13</v>
      </c>
      <c r="I118" s="18">
        <v>60727700</v>
      </c>
      <c r="J118" s="18">
        <v>37162317.18</v>
      </c>
      <c r="K118" s="18">
        <v>34397489.440000013</v>
      </c>
      <c r="L118" s="18">
        <v>2764827.7399999993</v>
      </c>
      <c r="M118" s="18"/>
      <c r="N118" s="18">
        <v>2036154.8899999992</v>
      </c>
      <c r="O118" s="18"/>
      <c r="P118" s="18"/>
      <c r="Q118" s="18"/>
      <c r="R118" s="18"/>
      <c r="S118" s="18"/>
      <c r="T118" s="18"/>
      <c r="U118" s="18"/>
      <c r="V118" s="18"/>
      <c r="W118" s="18"/>
      <c r="X118" s="18"/>
      <c r="Y118" s="18"/>
      <c r="Z118" s="18">
        <v>728672.85</v>
      </c>
      <c r="AA118" s="18"/>
      <c r="AB118" s="43">
        <f t="shared" si="47"/>
        <v>0.14749999999999996</v>
      </c>
      <c r="AC118" s="14">
        <f t="shared" si="30"/>
        <v>0</v>
      </c>
      <c r="AD118" s="14">
        <f t="shared" si="31"/>
        <v>0.125</v>
      </c>
      <c r="AE118" s="14">
        <f t="shared" si="32"/>
        <v>0</v>
      </c>
      <c r="AF118" s="14">
        <f t="shared" si="33"/>
        <v>0</v>
      </c>
      <c r="AG118" s="14">
        <f t="shared" si="34"/>
        <v>0</v>
      </c>
      <c r="AH118" s="14">
        <f t="shared" si="35"/>
        <v>0</v>
      </c>
      <c r="AI118" s="14">
        <f t="shared" si="36"/>
        <v>0</v>
      </c>
      <c r="AJ118" s="14">
        <f t="shared" si="37"/>
        <v>0</v>
      </c>
      <c r="AK118" s="14">
        <f t="shared" si="38"/>
        <v>0</v>
      </c>
      <c r="AL118" s="14">
        <f t="shared" si="39"/>
        <v>0</v>
      </c>
      <c r="AM118" s="14">
        <f t="shared" si="40"/>
        <v>0</v>
      </c>
      <c r="AN118" s="14">
        <f t="shared" si="41"/>
        <v>0</v>
      </c>
      <c r="AO118" s="14">
        <f t="shared" si="42"/>
        <v>0</v>
      </c>
      <c r="AP118" s="14">
        <f t="shared" si="43"/>
        <v>0.02</v>
      </c>
      <c r="AQ118" s="14">
        <f t="shared" si="44"/>
        <v>0</v>
      </c>
      <c r="AR118" s="26">
        <f t="shared" si="48"/>
        <v>4299686.1800000016</v>
      </c>
      <c r="AS118" s="184">
        <f t="shared" si="49"/>
        <v>0</v>
      </c>
      <c r="AT118" s="26">
        <f t="shared" si="50"/>
        <v>773943.51240000024</v>
      </c>
      <c r="AU118" s="30"/>
      <c r="AV118" s="30"/>
      <c r="AW118" s="30">
        <f t="shared" si="57"/>
        <v>4127698.7328000013</v>
      </c>
      <c r="AX118" s="36">
        <f t="shared" si="46"/>
        <v>-4299686.1800000016</v>
      </c>
      <c r="AY118" s="36">
        <f t="shared" si="46"/>
        <v>0</v>
      </c>
      <c r="AZ118" s="36">
        <f t="shared" si="46"/>
        <v>3353755.2204000009</v>
      </c>
      <c r="BF118" s="42">
        <f t="shared" si="51"/>
        <v>5073629.6924000019</v>
      </c>
      <c r="BG118" s="42">
        <f t="shared" si="52"/>
        <v>2764827.7399999993</v>
      </c>
      <c r="BH118" s="42">
        <f t="shared" si="53"/>
        <v>2308801.9524000026</v>
      </c>
      <c r="BI118" s="42">
        <f t="shared" si="54"/>
        <v>4127698.7328000013</v>
      </c>
    </row>
    <row r="119" spans="1:61" ht="14.45" hidden="1" outlineLevel="1" x14ac:dyDescent="0.3">
      <c r="A119" s="5" t="s">
        <v>7</v>
      </c>
      <c r="B119" s="5" t="s">
        <v>8</v>
      </c>
      <c r="C119" s="5" t="s">
        <v>1359</v>
      </c>
      <c r="D119" s="2" t="s">
        <v>162</v>
      </c>
      <c r="E119" s="2" t="s">
        <v>163</v>
      </c>
      <c r="F119" s="2" t="s">
        <v>16</v>
      </c>
      <c r="G119" s="2" t="s">
        <v>100</v>
      </c>
      <c r="H119" s="2" t="s">
        <v>13</v>
      </c>
      <c r="I119" s="18">
        <v>7551100</v>
      </c>
      <c r="J119" s="18">
        <v>8019417.8999999994</v>
      </c>
      <c r="K119" s="18">
        <v>7862174.4099999983</v>
      </c>
      <c r="L119" s="18">
        <v>157243.49</v>
      </c>
      <c r="M119" s="18"/>
      <c r="N119" s="18"/>
      <c r="O119" s="18"/>
      <c r="P119" s="18"/>
      <c r="Q119" s="18"/>
      <c r="R119" s="18"/>
      <c r="S119" s="18"/>
      <c r="T119" s="18"/>
      <c r="U119" s="18"/>
      <c r="V119" s="18"/>
      <c r="W119" s="18"/>
      <c r="X119" s="18"/>
      <c r="Y119" s="18"/>
      <c r="Z119" s="18">
        <v>157243.49</v>
      </c>
      <c r="AA119" s="18"/>
      <c r="AB119" s="43">
        <f t="shared" si="47"/>
        <v>2.0000000000000018E-2</v>
      </c>
      <c r="AC119" s="14">
        <f t="shared" si="30"/>
        <v>0</v>
      </c>
      <c r="AD119" s="14">
        <f t="shared" si="31"/>
        <v>0</v>
      </c>
      <c r="AE119" s="14">
        <f t="shared" si="32"/>
        <v>0</v>
      </c>
      <c r="AF119" s="14">
        <f t="shared" si="33"/>
        <v>0</v>
      </c>
      <c r="AG119" s="14">
        <f t="shared" si="34"/>
        <v>0</v>
      </c>
      <c r="AH119" s="14">
        <f t="shared" si="35"/>
        <v>0</v>
      </c>
      <c r="AI119" s="14">
        <f t="shared" si="36"/>
        <v>0</v>
      </c>
      <c r="AJ119" s="14">
        <f t="shared" si="37"/>
        <v>0</v>
      </c>
      <c r="AK119" s="14">
        <f t="shared" si="38"/>
        <v>0</v>
      </c>
      <c r="AL119" s="14">
        <f t="shared" si="39"/>
        <v>0</v>
      </c>
      <c r="AM119" s="14">
        <f t="shared" si="40"/>
        <v>0</v>
      </c>
      <c r="AN119" s="14">
        <f t="shared" si="41"/>
        <v>0</v>
      </c>
      <c r="AO119" s="14">
        <f t="shared" si="42"/>
        <v>0</v>
      </c>
      <c r="AP119" s="14">
        <f t="shared" si="43"/>
        <v>0.02</v>
      </c>
      <c r="AQ119" s="14">
        <f t="shared" si="44"/>
        <v>0</v>
      </c>
      <c r="AR119" s="26">
        <f t="shared" si="48"/>
        <v>0</v>
      </c>
      <c r="AS119" s="184">
        <f t="shared" si="49"/>
        <v>0</v>
      </c>
      <c r="AT119" s="26">
        <f t="shared" si="50"/>
        <v>157243.48819999996</v>
      </c>
      <c r="AU119" s="30"/>
      <c r="AV119" s="30"/>
      <c r="AW119" s="30">
        <f t="shared" si="57"/>
        <v>943460.92919999978</v>
      </c>
      <c r="AX119" s="36">
        <f t="shared" si="46"/>
        <v>0</v>
      </c>
      <c r="AY119" s="36">
        <f t="shared" si="46"/>
        <v>0</v>
      </c>
      <c r="AZ119" s="36">
        <f t="shared" si="46"/>
        <v>786217.44099999988</v>
      </c>
      <c r="BF119" s="42">
        <f t="shared" si="51"/>
        <v>157243.48819999996</v>
      </c>
      <c r="BG119" s="42">
        <f t="shared" si="52"/>
        <v>157243.49</v>
      </c>
      <c r="BH119" s="42">
        <f t="shared" si="53"/>
        <v>-1.8000000272877514E-3</v>
      </c>
      <c r="BI119" s="42">
        <f t="shared" si="54"/>
        <v>943460.92919999978</v>
      </c>
    </row>
    <row r="120" spans="1:61" ht="14.45" hidden="1" outlineLevel="1" x14ac:dyDescent="0.3">
      <c r="A120" s="5" t="s">
        <v>7</v>
      </c>
      <c r="B120" s="5" t="s">
        <v>8</v>
      </c>
      <c r="C120" s="5" t="s">
        <v>1359</v>
      </c>
      <c r="D120" s="2" t="s">
        <v>162</v>
      </c>
      <c r="E120" s="2" t="s">
        <v>158</v>
      </c>
      <c r="F120" s="2" t="s">
        <v>16</v>
      </c>
      <c r="G120" s="2" t="s">
        <v>100</v>
      </c>
      <c r="H120" s="2" t="s">
        <v>13</v>
      </c>
      <c r="I120" s="18">
        <v>7218480</v>
      </c>
      <c r="J120" s="18">
        <v>7715546.669999999</v>
      </c>
      <c r="K120" s="18">
        <v>7433109.1700000009</v>
      </c>
      <c r="L120" s="18">
        <v>282437.5</v>
      </c>
      <c r="M120" s="18"/>
      <c r="N120" s="18">
        <v>131152.29999999999</v>
      </c>
      <c r="O120" s="18"/>
      <c r="P120" s="18"/>
      <c r="Q120" s="18"/>
      <c r="R120" s="18"/>
      <c r="S120" s="18"/>
      <c r="T120" s="18"/>
      <c r="U120" s="18"/>
      <c r="V120" s="18"/>
      <c r="W120" s="18"/>
      <c r="X120" s="18"/>
      <c r="Y120" s="18"/>
      <c r="Z120" s="18">
        <v>151285.20000000001</v>
      </c>
      <c r="AA120" s="18"/>
      <c r="AB120" s="43">
        <f t="shared" si="47"/>
        <v>0.14749999999999996</v>
      </c>
      <c r="AC120" s="14">
        <f t="shared" si="30"/>
        <v>0</v>
      </c>
      <c r="AD120" s="14">
        <f t="shared" si="31"/>
        <v>0.125</v>
      </c>
      <c r="AE120" s="14">
        <f t="shared" si="32"/>
        <v>0</v>
      </c>
      <c r="AF120" s="14">
        <f t="shared" si="33"/>
        <v>0</v>
      </c>
      <c r="AG120" s="14">
        <f t="shared" si="34"/>
        <v>0</v>
      </c>
      <c r="AH120" s="14">
        <f t="shared" si="35"/>
        <v>0</v>
      </c>
      <c r="AI120" s="14">
        <f t="shared" si="36"/>
        <v>0</v>
      </c>
      <c r="AJ120" s="14">
        <f t="shared" si="37"/>
        <v>0</v>
      </c>
      <c r="AK120" s="14">
        <f t="shared" si="38"/>
        <v>0</v>
      </c>
      <c r="AL120" s="14">
        <f t="shared" si="39"/>
        <v>0</v>
      </c>
      <c r="AM120" s="14">
        <f t="shared" si="40"/>
        <v>0</v>
      </c>
      <c r="AN120" s="14">
        <f t="shared" si="41"/>
        <v>0</v>
      </c>
      <c r="AO120" s="14">
        <f t="shared" si="42"/>
        <v>0</v>
      </c>
      <c r="AP120" s="14">
        <f t="shared" si="43"/>
        <v>0.02</v>
      </c>
      <c r="AQ120" s="14">
        <f t="shared" si="44"/>
        <v>0</v>
      </c>
      <c r="AR120" s="26">
        <f t="shared" si="48"/>
        <v>929138.64625000011</v>
      </c>
      <c r="AS120" s="184">
        <f t="shared" si="49"/>
        <v>0</v>
      </c>
      <c r="AT120" s="26">
        <f t="shared" si="50"/>
        <v>167244.95632500004</v>
      </c>
      <c r="AU120" s="30"/>
      <c r="AV120" s="30"/>
      <c r="AW120" s="30">
        <f t="shared" si="57"/>
        <v>891973.10040000011</v>
      </c>
      <c r="AX120" s="36">
        <f t="shared" si="46"/>
        <v>-929138.64625000011</v>
      </c>
      <c r="AY120" s="36">
        <f t="shared" si="46"/>
        <v>0</v>
      </c>
      <c r="AZ120" s="36">
        <f t="shared" si="46"/>
        <v>724728.14407500008</v>
      </c>
      <c r="BF120" s="42">
        <f t="shared" si="51"/>
        <v>1096383.6025750001</v>
      </c>
      <c r="BG120" s="42">
        <f t="shared" si="52"/>
        <v>282437.5</v>
      </c>
      <c r="BH120" s="42">
        <f t="shared" si="53"/>
        <v>813946.10257500014</v>
      </c>
      <c r="BI120" s="42">
        <f t="shared" si="54"/>
        <v>891973.10040000011</v>
      </c>
    </row>
    <row r="121" spans="1:61" ht="14.45" hidden="1" outlineLevel="1" x14ac:dyDescent="0.3">
      <c r="A121" s="5" t="s">
        <v>7</v>
      </c>
      <c r="B121" s="5" t="s">
        <v>8</v>
      </c>
      <c r="C121" s="5" t="s">
        <v>1359</v>
      </c>
      <c r="D121" s="2" t="s">
        <v>164</v>
      </c>
      <c r="E121" s="2" t="s">
        <v>158</v>
      </c>
      <c r="F121" s="2" t="s">
        <v>16</v>
      </c>
      <c r="G121" s="2" t="s">
        <v>100</v>
      </c>
      <c r="H121" s="2" t="s">
        <v>13</v>
      </c>
      <c r="I121" s="18">
        <v>849250</v>
      </c>
      <c r="J121" s="18">
        <v>907739.32</v>
      </c>
      <c r="K121" s="18">
        <v>876388.68</v>
      </c>
      <c r="L121" s="18">
        <v>31350.639999999999</v>
      </c>
      <c r="M121" s="18"/>
      <c r="N121" s="18">
        <v>13551.83</v>
      </c>
      <c r="O121" s="18"/>
      <c r="P121" s="18"/>
      <c r="Q121" s="18"/>
      <c r="R121" s="18"/>
      <c r="S121" s="18"/>
      <c r="T121" s="18"/>
      <c r="U121" s="18"/>
      <c r="V121" s="18"/>
      <c r="W121" s="18"/>
      <c r="X121" s="18"/>
      <c r="Y121" s="18"/>
      <c r="Z121" s="18">
        <v>17798.809999999998</v>
      </c>
      <c r="AA121" s="18"/>
      <c r="AB121" s="43">
        <f t="shared" si="47"/>
        <v>0.14749999999999996</v>
      </c>
      <c r="AC121" s="14">
        <f t="shared" si="30"/>
        <v>0</v>
      </c>
      <c r="AD121" s="14">
        <f t="shared" si="31"/>
        <v>0.125</v>
      </c>
      <c r="AE121" s="14">
        <f t="shared" si="32"/>
        <v>0</v>
      </c>
      <c r="AF121" s="14">
        <f t="shared" si="33"/>
        <v>0</v>
      </c>
      <c r="AG121" s="14">
        <f t="shared" si="34"/>
        <v>0</v>
      </c>
      <c r="AH121" s="14">
        <f t="shared" si="35"/>
        <v>0</v>
      </c>
      <c r="AI121" s="14">
        <f t="shared" si="36"/>
        <v>0</v>
      </c>
      <c r="AJ121" s="14">
        <f t="shared" si="37"/>
        <v>0</v>
      </c>
      <c r="AK121" s="14">
        <f t="shared" si="38"/>
        <v>0</v>
      </c>
      <c r="AL121" s="14">
        <f t="shared" si="39"/>
        <v>0</v>
      </c>
      <c r="AM121" s="14">
        <f t="shared" si="40"/>
        <v>0</v>
      </c>
      <c r="AN121" s="14">
        <f t="shared" si="41"/>
        <v>0</v>
      </c>
      <c r="AO121" s="14">
        <f t="shared" si="42"/>
        <v>0</v>
      </c>
      <c r="AP121" s="14">
        <f t="shared" si="43"/>
        <v>0.02</v>
      </c>
      <c r="AQ121" s="14">
        <f t="shared" si="44"/>
        <v>0</v>
      </c>
      <c r="AR121" s="26">
        <f t="shared" si="48"/>
        <v>109548.58500000001</v>
      </c>
      <c r="AS121" s="184">
        <f t="shared" si="49"/>
        <v>0</v>
      </c>
      <c r="AT121" s="26">
        <f t="shared" si="50"/>
        <v>19718.745300000002</v>
      </c>
      <c r="AU121" s="30"/>
      <c r="AV121" s="30"/>
      <c r="AW121" s="30">
        <f t="shared" si="57"/>
        <v>105166.6416</v>
      </c>
      <c r="AX121" s="36">
        <f t="shared" si="46"/>
        <v>-109548.58500000001</v>
      </c>
      <c r="AY121" s="36">
        <f t="shared" si="46"/>
        <v>0</v>
      </c>
      <c r="AZ121" s="36">
        <f t="shared" si="46"/>
        <v>85447.896299999993</v>
      </c>
      <c r="BF121" s="42">
        <f t="shared" si="51"/>
        <v>129267.3303</v>
      </c>
      <c r="BG121" s="42">
        <f t="shared" si="52"/>
        <v>31350.639999999999</v>
      </c>
      <c r="BH121" s="42">
        <f t="shared" si="53"/>
        <v>97916.690300000002</v>
      </c>
      <c r="BI121" s="42">
        <f t="shared" si="54"/>
        <v>105166.6416</v>
      </c>
    </row>
    <row r="122" spans="1:61" ht="14.45" hidden="1" outlineLevel="1" x14ac:dyDescent="0.3">
      <c r="A122" s="5" t="s">
        <v>7</v>
      </c>
      <c r="B122" s="5" t="s">
        <v>8</v>
      </c>
      <c r="C122" s="5" t="s">
        <v>1359</v>
      </c>
      <c r="D122" s="2" t="s">
        <v>165</v>
      </c>
      <c r="E122" s="2" t="s">
        <v>158</v>
      </c>
      <c r="F122" s="2" t="s">
        <v>16</v>
      </c>
      <c r="G122" s="2" t="s">
        <v>100</v>
      </c>
      <c r="H122" s="2" t="s">
        <v>13</v>
      </c>
      <c r="I122" s="18">
        <v>1095450</v>
      </c>
      <c r="J122" s="18">
        <v>1042495.8000000002</v>
      </c>
      <c r="K122" s="18">
        <v>1022054.71</v>
      </c>
      <c r="L122" s="18">
        <v>20441.09</v>
      </c>
      <c r="M122" s="18"/>
      <c r="N122" s="18"/>
      <c r="O122" s="18"/>
      <c r="P122" s="18"/>
      <c r="Q122" s="18"/>
      <c r="R122" s="18"/>
      <c r="S122" s="18"/>
      <c r="T122" s="18"/>
      <c r="U122" s="18"/>
      <c r="V122" s="18"/>
      <c r="W122" s="18"/>
      <c r="X122" s="18"/>
      <c r="Y122" s="18"/>
      <c r="Z122" s="18">
        <v>20441.09</v>
      </c>
      <c r="AA122" s="18"/>
      <c r="AB122" s="43">
        <f t="shared" si="47"/>
        <v>2.0000000000000018E-2</v>
      </c>
      <c r="AC122" s="14">
        <f t="shared" si="30"/>
        <v>0</v>
      </c>
      <c r="AD122" s="14">
        <f t="shared" si="31"/>
        <v>0</v>
      </c>
      <c r="AE122" s="14">
        <f t="shared" si="32"/>
        <v>0</v>
      </c>
      <c r="AF122" s="14">
        <f t="shared" si="33"/>
        <v>0</v>
      </c>
      <c r="AG122" s="14">
        <f t="shared" si="34"/>
        <v>0</v>
      </c>
      <c r="AH122" s="14">
        <f t="shared" si="35"/>
        <v>0</v>
      </c>
      <c r="AI122" s="14">
        <f t="shared" si="36"/>
        <v>0</v>
      </c>
      <c r="AJ122" s="14">
        <f t="shared" si="37"/>
        <v>0</v>
      </c>
      <c r="AK122" s="14">
        <f t="shared" si="38"/>
        <v>0</v>
      </c>
      <c r="AL122" s="14">
        <f t="shared" si="39"/>
        <v>0</v>
      </c>
      <c r="AM122" s="14">
        <f t="shared" si="40"/>
        <v>0</v>
      </c>
      <c r="AN122" s="14">
        <f t="shared" si="41"/>
        <v>0</v>
      </c>
      <c r="AO122" s="14">
        <f t="shared" si="42"/>
        <v>0</v>
      </c>
      <c r="AP122" s="14">
        <f t="shared" si="43"/>
        <v>0.02</v>
      </c>
      <c r="AQ122" s="14">
        <f t="shared" si="44"/>
        <v>0</v>
      </c>
      <c r="AR122" s="26">
        <f t="shared" si="48"/>
        <v>0</v>
      </c>
      <c r="AS122" s="184">
        <f t="shared" si="49"/>
        <v>0</v>
      </c>
      <c r="AT122" s="26">
        <f t="shared" si="50"/>
        <v>20441.0942</v>
      </c>
      <c r="AU122" s="30"/>
      <c r="AV122" s="30"/>
      <c r="AW122" s="30">
        <f t="shared" si="57"/>
        <v>122646.5652</v>
      </c>
      <c r="AX122" s="36">
        <f t="shared" si="46"/>
        <v>0</v>
      </c>
      <c r="AY122" s="36">
        <f t="shared" si="46"/>
        <v>0</v>
      </c>
      <c r="AZ122" s="36">
        <f t="shared" si="46"/>
        <v>102205.47099999999</v>
      </c>
      <c r="BF122" s="42">
        <f t="shared" si="51"/>
        <v>20441.0942</v>
      </c>
      <c r="BG122" s="42">
        <f t="shared" si="52"/>
        <v>20441.09</v>
      </c>
      <c r="BH122" s="42">
        <f t="shared" si="53"/>
        <v>4.1999999994004611E-3</v>
      </c>
      <c r="BI122" s="42">
        <f t="shared" si="54"/>
        <v>122646.5652</v>
      </c>
    </row>
    <row r="123" spans="1:61" ht="14.45" hidden="1" outlineLevel="1" x14ac:dyDescent="0.3">
      <c r="A123" s="5" t="s">
        <v>7</v>
      </c>
      <c r="B123" s="5" t="s">
        <v>8</v>
      </c>
      <c r="C123" s="5" t="s">
        <v>1359</v>
      </c>
      <c r="D123" s="2" t="s">
        <v>166</v>
      </c>
      <c r="E123" s="2" t="s">
        <v>158</v>
      </c>
      <c r="F123" s="2" t="s">
        <v>16</v>
      </c>
      <c r="G123" s="2" t="s">
        <v>100</v>
      </c>
      <c r="H123" s="2" t="s">
        <v>13</v>
      </c>
      <c r="I123" s="18">
        <v>419200</v>
      </c>
      <c r="J123" s="18">
        <v>448108</v>
      </c>
      <c r="K123" s="18">
        <v>439321.57</v>
      </c>
      <c r="L123" s="18">
        <v>8786.43</v>
      </c>
      <c r="M123" s="18"/>
      <c r="N123" s="18"/>
      <c r="O123" s="18"/>
      <c r="P123" s="18"/>
      <c r="Q123" s="18"/>
      <c r="R123" s="18"/>
      <c r="S123" s="18"/>
      <c r="T123" s="18"/>
      <c r="U123" s="18"/>
      <c r="V123" s="18"/>
      <c r="W123" s="18"/>
      <c r="X123" s="18"/>
      <c r="Y123" s="18"/>
      <c r="Z123" s="18">
        <v>8786.43</v>
      </c>
      <c r="AA123" s="18"/>
      <c r="AB123" s="43">
        <f t="shared" si="47"/>
        <v>2.0000000000000018E-2</v>
      </c>
      <c r="AC123" s="14">
        <f t="shared" si="30"/>
        <v>0</v>
      </c>
      <c r="AD123" s="14">
        <f t="shared" si="31"/>
        <v>0</v>
      </c>
      <c r="AE123" s="14">
        <f t="shared" si="32"/>
        <v>0</v>
      </c>
      <c r="AF123" s="14">
        <f t="shared" si="33"/>
        <v>0</v>
      </c>
      <c r="AG123" s="14">
        <f t="shared" si="34"/>
        <v>0</v>
      </c>
      <c r="AH123" s="14">
        <f t="shared" si="35"/>
        <v>0</v>
      </c>
      <c r="AI123" s="14">
        <f t="shared" si="36"/>
        <v>0</v>
      </c>
      <c r="AJ123" s="14">
        <f t="shared" si="37"/>
        <v>0</v>
      </c>
      <c r="AK123" s="14">
        <f t="shared" si="38"/>
        <v>0</v>
      </c>
      <c r="AL123" s="14">
        <f t="shared" si="39"/>
        <v>0</v>
      </c>
      <c r="AM123" s="14">
        <f t="shared" si="40"/>
        <v>0</v>
      </c>
      <c r="AN123" s="14">
        <f t="shared" si="41"/>
        <v>0</v>
      </c>
      <c r="AO123" s="14">
        <f t="shared" si="42"/>
        <v>0</v>
      </c>
      <c r="AP123" s="14">
        <f t="shared" si="43"/>
        <v>0.02</v>
      </c>
      <c r="AQ123" s="14">
        <f t="shared" si="44"/>
        <v>0</v>
      </c>
      <c r="AR123" s="26">
        <f t="shared" si="48"/>
        <v>0</v>
      </c>
      <c r="AS123" s="184">
        <f t="shared" si="49"/>
        <v>0</v>
      </c>
      <c r="AT123" s="26">
        <f t="shared" si="50"/>
        <v>8786.4313999999995</v>
      </c>
      <c r="AU123" s="30"/>
      <c r="AV123" s="30"/>
      <c r="AW123" s="30">
        <f t="shared" si="57"/>
        <v>52718.588400000001</v>
      </c>
      <c r="AX123" s="36">
        <f t="shared" si="46"/>
        <v>0</v>
      </c>
      <c r="AY123" s="36">
        <f t="shared" si="46"/>
        <v>0</v>
      </c>
      <c r="AZ123" s="36">
        <f t="shared" si="46"/>
        <v>43932.156999999999</v>
      </c>
      <c r="BF123" s="42">
        <f t="shared" si="51"/>
        <v>8786.4313999999995</v>
      </c>
      <c r="BG123" s="42">
        <f t="shared" si="52"/>
        <v>8786.43</v>
      </c>
      <c r="BH123" s="42">
        <f t="shared" si="53"/>
        <v>1.3999999991938239E-3</v>
      </c>
      <c r="BI123" s="42">
        <f t="shared" si="54"/>
        <v>52718.588400000001</v>
      </c>
    </row>
    <row r="124" spans="1:61" ht="14.45" hidden="1" outlineLevel="1" x14ac:dyDescent="0.3">
      <c r="A124" s="5" t="s">
        <v>7</v>
      </c>
      <c r="B124" s="5" t="s">
        <v>8</v>
      </c>
      <c r="C124" s="5" t="s">
        <v>1359</v>
      </c>
      <c r="D124" s="2" t="s">
        <v>167</v>
      </c>
      <c r="E124" s="2" t="s">
        <v>163</v>
      </c>
      <c r="F124" s="2" t="s">
        <v>16</v>
      </c>
      <c r="G124" s="2" t="s">
        <v>100</v>
      </c>
      <c r="H124" s="2" t="s">
        <v>13</v>
      </c>
      <c r="I124" s="18">
        <v>6818450</v>
      </c>
      <c r="J124" s="18">
        <v>7073706.080000001</v>
      </c>
      <c r="K124" s="18">
        <v>6935005.9700000007</v>
      </c>
      <c r="L124" s="18">
        <v>138700.10999999999</v>
      </c>
      <c r="M124" s="18"/>
      <c r="N124" s="18"/>
      <c r="O124" s="18"/>
      <c r="P124" s="18"/>
      <c r="Q124" s="18"/>
      <c r="R124" s="18"/>
      <c r="S124" s="18"/>
      <c r="T124" s="18"/>
      <c r="U124" s="18"/>
      <c r="V124" s="18"/>
      <c r="W124" s="18"/>
      <c r="X124" s="18"/>
      <c r="Y124" s="18"/>
      <c r="Z124" s="18">
        <v>138700.10999999999</v>
      </c>
      <c r="AA124" s="18"/>
      <c r="AB124" s="43">
        <f t="shared" si="47"/>
        <v>2.0000000000000018E-2</v>
      </c>
      <c r="AC124" s="14">
        <f t="shared" si="30"/>
        <v>0</v>
      </c>
      <c r="AD124" s="14">
        <f t="shared" si="31"/>
        <v>0</v>
      </c>
      <c r="AE124" s="14">
        <f t="shared" si="32"/>
        <v>0</v>
      </c>
      <c r="AF124" s="14">
        <f t="shared" si="33"/>
        <v>0</v>
      </c>
      <c r="AG124" s="14">
        <f t="shared" si="34"/>
        <v>0</v>
      </c>
      <c r="AH124" s="14">
        <f t="shared" si="35"/>
        <v>0</v>
      </c>
      <c r="AI124" s="14">
        <f t="shared" si="36"/>
        <v>0</v>
      </c>
      <c r="AJ124" s="14">
        <f t="shared" si="37"/>
        <v>0</v>
      </c>
      <c r="AK124" s="14">
        <f t="shared" si="38"/>
        <v>0</v>
      </c>
      <c r="AL124" s="14">
        <f t="shared" si="39"/>
        <v>0</v>
      </c>
      <c r="AM124" s="14">
        <f t="shared" si="40"/>
        <v>0</v>
      </c>
      <c r="AN124" s="14">
        <f t="shared" si="41"/>
        <v>0</v>
      </c>
      <c r="AO124" s="14">
        <f t="shared" si="42"/>
        <v>0</v>
      </c>
      <c r="AP124" s="14">
        <f t="shared" si="43"/>
        <v>0.02</v>
      </c>
      <c r="AQ124" s="14">
        <f t="shared" si="44"/>
        <v>0</v>
      </c>
      <c r="AR124" s="26">
        <f t="shared" si="48"/>
        <v>0</v>
      </c>
      <c r="AS124" s="184">
        <f t="shared" si="49"/>
        <v>0</v>
      </c>
      <c r="AT124" s="26">
        <f t="shared" si="50"/>
        <v>138700.11940000003</v>
      </c>
      <c r="AU124" s="30"/>
      <c r="AV124" s="30"/>
      <c r="AW124" s="30">
        <f t="shared" si="57"/>
        <v>832200.71640000003</v>
      </c>
      <c r="AX124" s="36">
        <f t="shared" si="46"/>
        <v>0</v>
      </c>
      <c r="AY124" s="36">
        <f t="shared" si="46"/>
        <v>0</v>
      </c>
      <c r="AZ124" s="36">
        <f t="shared" si="46"/>
        <v>693500.59700000007</v>
      </c>
      <c r="BF124" s="42">
        <f t="shared" si="51"/>
        <v>138700.11940000003</v>
      </c>
      <c r="BG124" s="42">
        <f t="shared" si="52"/>
        <v>138700.10999999999</v>
      </c>
      <c r="BH124" s="42">
        <f t="shared" si="53"/>
        <v>9.4000000390224159E-3</v>
      </c>
      <c r="BI124" s="42">
        <f t="shared" si="54"/>
        <v>832200.71640000003</v>
      </c>
    </row>
    <row r="125" spans="1:61" ht="14.45" hidden="1" outlineLevel="1" x14ac:dyDescent="0.3">
      <c r="A125" s="5" t="s">
        <v>7</v>
      </c>
      <c r="B125" s="5" t="s">
        <v>8</v>
      </c>
      <c r="C125" s="5" t="s">
        <v>1359</v>
      </c>
      <c r="D125" s="2" t="s">
        <v>167</v>
      </c>
      <c r="E125" s="2" t="s">
        <v>158</v>
      </c>
      <c r="F125" s="2" t="s">
        <v>16</v>
      </c>
      <c r="G125" s="2" t="s">
        <v>100</v>
      </c>
      <c r="H125" s="2" t="s">
        <v>13</v>
      </c>
      <c r="I125" s="18">
        <v>2206025</v>
      </c>
      <c r="J125" s="18">
        <v>2355815.9499999997</v>
      </c>
      <c r="K125" s="18">
        <v>2309623.4900000002</v>
      </c>
      <c r="L125" s="18">
        <v>46192.46</v>
      </c>
      <c r="M125" s="18"/>
      <c r="N125" s="18"/>
      <c r="O125" s="18"/>
      <c r="P125" s="18"/>
      <c r="Q125" s="18"/>
      <c r="R125" s="18"/>
      <c r="S125" s="18"/>
      <c r="T125" s="18"/>
      <c r="U125" s="18"/>
      <c r="V125" s="18"/>
      <c r="W125" s="18"/>
      <c r="X125" s="18"/>
      <c r="Y125" s="18"/>
      <c r="Z125" s="18">
        <v>46192.46</v>
      </c>
      <c r="AA125" s="18"/>
      <c r="AB125" s="43">
        <f t="shared" si="47"/>
        <v>2.0000000000000018E-2</v>
      </c>
      <c r="AC125" s="14">
        <f t="shared" si="30"/>
        <v>0</v>
      </c>
      <c r="AD125" s="14">
        <f t="shared" si="31"/>
        <v>0</v>
      </c>
      <c r="AE125" s="14">
        <f t="shared" si="32"/>
        <v>0</v>
      </c>
      <c r="AF125" s="14">
        <f t="shared" si="33"/>
        <v>0</v>
      </c>
      <c r="AG125" s="14">
        <f t="shared" si="34"/>
        <v>0</v>
      </c>
      <c r="AH125" s="14">
        <f t="shared" si="35"/>
        <v>0</v>
      </c>
      <c r="AI125" s="14">
        <f t="shared" si="36"/>
        <v>0</v>
      </c>
      <c r="AJ125" s="14">
        <f t="shared" si="37"/>
        <v>0</v>
      </c>
      <c r="AK125" s="14">
        <f t="shared" si="38"/>
        <v>0</v>
      </c>
      <c r="AL125" s="14">
        <f t="shared" si="39"/>
        <v>0</v>
      </c>
      <c r="AM125" s="14">
        <f t="shared" si="40"/>
        <v>0</v>
      </c>
      <c r="AN125" s="14">
        <f t="shared" si="41"/>
        <v>0</v>
      </c>
      <c r="AO125" s="14">
        <f t="shared" si="42"/>
        <v>0</v>
      </c>
      <c r="AP125" s="14">
        <f t="shared" si="43"/>
        <v>0.02</v>
      </c>
      <c r="AQ125" s="14">
        <f t="shared" si="44"/>
        <v>0</v>
      </c>
      <c r="AR125" s="26">
        <f t="shared" si="48"/>
        <v>0</v>
      </c>
      <c r="AS125" s="184">
        <f t="shared" si="49"/>
        <v>0</v>
      </c>
      <c r="AT125" s="26">
        <f t="shared" si="50"/>
        <v>46192.469800000006</v>
      </c>
      <c r="AU125" s="30"/>
      <c r="AV125" s="30"/>
      <c r="AW125" s="30">
        <f t="shared" si="57"/>
        <v>277154.81880000001</v>
      </c>
      <c r="AX125" s="36">
        <f t="shared" si="46"/>
        <v>0</v>
      </c>
      <c r="AY125" s="36">
        <f t="shared" si="46"/>
        <v>0</v>
      </c>
      <c r="AZ125" s="36">
        <f t="shared" si="46"/>
        <v>230962.34899999999</v>
      </c>
      <c r="BF125" s="42">
        <f t="shared" si="51"/>
        <v>46192.469800000006</v>
      </c>
      <c r="BG125" s="42">
        <f t="shared" si="52"/>
        <v>46192.46</v>
      </c>
      <c r="BH125" s="42">
        <f t="shared" si="53"/>
        <v>9.8000000070896931E-3</v>
      </c>
      <c r="BI125" s="42">
        <f t="shared" si="54"/>
        <v>277154.81880000001</v>
      </c>
    </row>
    <row r="126" spans="1:61" ht="14.45" hidden="1" outlineLevel="1" x14ac:dyDescent="0.3">
      <c r="A126" s="5" t="s">
        <v>7</v>
      </c>
      <c r="B126" s="5" t="s">
        <v>8</v>
      </c>
      <c r="C126" s="5" t="s">
        <v>1359</v>
      </c>
      <c r="D126" s="2" t="s">
        <v>168</v>
      </c>
      <c r="E126" s="2" t="s">
        <v>163</v>
      </c>
      <c r="F126" s="2" t="s">
        <v>16</v>
      </c>
      <c r="G126" s="2" t="s">
        <v>100</v>
      </c>
      <c r="H126" s="2" t="s">
        <v>13</v>
      </c>
      <c r="I126" s="18">
        <v>5357475</v>
      </c>
      <c r="J126" s="18">
        <v>7035453.2100000009</v>
      </c>
      <c r="K126" s="18">
        <v>6897503.1500000004</v>
      </c>
      <c r="L126" s="18">
        <v>137950.06</v>
      </c>
      <c r="M126" s="18"/>
      <c r="N126" s="18"/>
      <c r="O126" s="18"/>
      <c r="P126" s="18"/>
      <c r="Q126" s="18"/>
      <c r="R126" s="18"/>
      <c r="S126" s="18"/>
      <c r="T126" s="18"/>
      <c r="U126" s="18"/>
      <c r="V126" s="18"/>
      <c r="W126" s="18"/>
      <c r="X126" s="18"/>
      <c r="Y126" s="18"/>
      <c r="Z126" s="18">
        <v>137950.06</v>
      </c>
      <c r="AA126" s="18"/>
      <c r="AB126" s="43">
        <f t="shared" si="47"/>
        <v>2.0000000000000018E-2</v>
      </c>
      <c r="AC126" s="14">
        <f t="shared" si="30"/>
        <v>0</v>
      </c>
      <c r="AD126" s="14">
        <f t="shared" si="31"/>
        <v>0</v>
      </c>
      <c r="AE126" s="14">
        <f t="shared" si="32"/>
        <v>0</v>
      </c>
      <c r="AF126" s="14">
        <f t="shared" si="33"/>
        <v>0</v>
      </c>
      <c r="AG126" s="14">
        <f t="shared" si="34"/>
        <v>0</v>
      </c>
      <c r="AH126" s="14">
        <f t="shared" si="35"/>
        <v>0</v>
      </c>
      <c r="AI126" s="14">
        <f t="shared" si="36"/>
        <v>0</v>
      </c>
      <c r="AJ126" s="14">
        <f t="shared" si="37"/>
        <v>0</v>
      </c>
      <c r="AK126" s="14">
        <f t="shared" si="38"/>
        <v>0</v>
      </c>
      <c r="AL126" s="14">
        <f t="shared" si="39"/>
        <v>0</v>
      </c>
      <c r="AM126" s="14">
        <f t="shared" si="40"/>
        <v>0</v>
      </c>
      <c r="AN126" s="14">
        <f t="shared" si="41"/>
        <v>0</v>
      </c>
      <c r="AO126" s="14">
        <f t="shared" si="42"/>
        <v>0</v>
      </c>
      <c r="AP126" s="14">
        <f t="shared" si="43"/>
        <v>0.02</v>
      </c>
      <c r="AQ126" s="14">
        <f t="shared" si="44"/>
        <v>0</v>
      </c>
      <c r="AR126" s="26">
        <f t="shared" si="48"/>
        <v>0</v>
      </c>
      <c r="AS126" s="184">
        <f t="shared" si="49"/>
        <v>0</v>
      </c>
      <c r="AT126" s="26">
        <f t="shared" si="50"/>
        <v>137950.06300000002</v>
      </c>
      <c r="AU126" s="30"/>
      <c r="AV126" s="30"/>
      <c r="AW126" s="30">
        <f t="shared" si="57"/>
        <v>827700.37800000003</v>
      </c>
      <c r="AX126" s="36">
        <f t="shared" si="46"/>
        <v>0</v>
      </c>
      <c r="AY126" s="36">
        <f t="shared" si="46"/>
        <v>0</v>
      </c>
      <c r="AZ126" s="36">
        <f t="shared" si="46"/>
        <v>689750.31499999994</v>
      </c>
      <c r="BF126" s="42">
        <f t="shared" si="51"/>
        <v>137950.06300000002</v>
      </c>
      <c r="BG126" s="42">
        <f t="shared" si="52"/>
        <v>137950.06</v>
      </c>
      <c r="BH126" s="42">
        <f t="shared" si="53"/>
        <v>3.0000000260770321E-3</v>
      </c>
      <c r="BI126" s="42">
        <f t="shared" si="54"/>
        <v>827700.37800000003</v>
      </c>
    </row>
    <row r="127" spans="1:61" ht="14.45" hidden="1" outlineLevel="1" x14ac:dyDescent="0.3">
      <c r="A127" s="5" t="s">
        <v>7</v>
      </c>
      <c r="B127" s="5" t="s">
        <v>8</v>
      </c>
      <c r="C127" s="5" t="s">
        <v>1359</v>
      </c>
      <c r="D127" s="2" t="s">
        <v>168</v>
      </c>
      <c r="E127" s="2" t="s">
        <v>158</v>
      </c>
      <c r="F127" s="2" t="s">
        <v>16</v>
      </c>
      <c r="G127" s="2" t="s">
        <v>100</v>
      </c>
      <c r="H127" s="2" t="s">
        <v>13</v>
      </c>
      <c r="I127" s="18">
        <v>3509950</v>
      </c>
      <c r="J127" s="18">
        <v>4768757.6700000009</v>
      </c>
      <c r="K127" s="18">
        <v>4675252.6099999994</v>
      </c>
      <c r="L127" s="18">
        <v>93505.060000000012</v>
      </c>
      <c r="M127" s="18"/>
      <c r="N127" s="18"/>
      <c r="O127" s="18"/>
      <c r="P127" s="18"/>
      <c r="Q127" s="18"/>
      <c r="R127" s="18"/>
      <c r="S127" s="18"/>
      <c r="T127" s="18"/>
      <c r="U127" s="18"/>
      <c r="V127" s="18"/>
      <c r="W127" s="18"/>
      <c r="X127" s="18"/>
      <c r="Y127" s="18"/>
      <c r="Z127" s="18">
        <v>93505.060000000012</v>
      </c>
      <c r="AA127" s="18"/>
      <c r="AB127" s="43">
        <f t="shared" si="47"/>
        <v>2.0000000000000018E-2</v>
      </c>
      <c r="AC127" s="14">
        <f t="shared" si="30"/>
        <v>0</v>
      </c>
      <c r="AD127" s="14">
        <f t="shared" si="31"/>
        <v>0</v>
      </c>
      <c r="AE127" s="14">
        <f t="shared" si="32"/>
        <v>0</v>
      </c>
      <c r="AF127" s="14">
        <f t="shared" si="33"/>
        <v>0</v>
      </c>
      <c r="AG127" s="14">
        <f t="shared" si="34"/>
        <v>0</v>
      </c>
      <c r="AH127" s="14">
        <f t="shared" si="35"/>
        <v>0</v>
      </c>
      <c r="AI127" s="14">
        <f t="shared" si="36"/>
        <v>0</v>
      </c>
      <c r="AJ127" s="14">
        <f t="shared" si="37"/>
        <v>0</v>
      </c>
      <c r="AK127" s="14">
        <f t="shared" si="38"/>
        <v>0</v>
      </c>
      <c r="AL127" s="14">
        <f t="shared" si="39"/>
        <v>0</v>
      </c>
      <c r="AM127" s="14">
        <f t="shared" si="40"/>
        <v>0</v>
      </c>
      <c r="AN127" s="14">
        <f t="shared" si="41"/>
        <v>0</v>
      </c>
      <c r="AO127" s="14">
        <f t="shared" si="42"/>
        <v>0</v>
      </c>
      <c r="AP127" s="14">
        <f t="shared" si="43"/>
        <v>0.02</v>
      </c>
      <c r="AQ127" s="14">
        <f t="shared" si="44"/>
        <v>0</v>
      </c>
      <c r="AR127" s="26">
        <f t="shared" si="48"/>
        <v>0</v>
      </c>
      <c r="AS127" s="184">
        <f t="shared" si="49"/>
        <v>0</v>
      </c>
      <c r="AT127" s="26">
        <f t="shared" si="50"/>
        <v>93505.052199999991</v>
      </c>
      <c r="AU127" s="30"/>
      <c r="AV127" s="30"/>
      <c r="AW127" s="30">
        <f t="shared" si="57"/>
        <v>561030.31319999986</v>
      </c>
      <c r="AX127" s="36">
        <f t="shared" si="46"/>
        <v>0</v>
      </c>
      <c r="AY127" s="36">
        <f t="shared" si="46"/>
        <v>0</v>
      </c>
      <c r="AZ127" s="36">
        <f t="shared" si="46"/>
        <v>467525.26099999988</v>
      </c>
      <c r="BF127" s="42">
        <f t="shared" si="51"/>
        <v>93505.052199999991</v>
      </c>
      <c r="BG127" s="42">
        <f t="shared" si="52"/>
        <v>93505.060000000012</v>
      </c>
      <c r="BH127" s="42">
        <f t="shared" si="53"/>
        <v>-7.8000000212341547E-3</v>
      </c>
      <c r="BI127" s="42">
        <f t="shared" si="54"/>
        <v>561030.31319999986</v>
      </c>
    </row>
    <row r="128" spans="1:61" ht="14.45" hidden="1" outlineLevel="1" x14ac:dyDescent="0.3">
      <c r="A128" s="5" t="s">
        <v>7</v>
      </c>
      <c r="B128" s="5" t="s">
        <v>8</v>
      </c>
      <c r="C128" s="5" t="s">
        <v>1359</v>
      </c>
      <c r="D128" s="2" t="s">
        <v>169</v>
      </c>
      <c r="E128" s="2" t="s">
        <v>158</v>
      </c>
      <c r="F128" s="2" t="s">
        <v>16</v>
      </c>
      <c r="G128" s="2" t="s">
        <v>100</v>
      </c>
      <c r="H128" s="2" t="s">
        <v>13</v>
      </c>
      <c r="I128" s="18">
        <v>339025</v>
      </c>
      <c r="J128" s="18">
        <v>1469631.15</v>
      </c>
      <c r="K128" s="18">
        <v>1418530.5299999998</v>
      </c>
      <c r="L128" s="18">
        <v>51100.619999999995</v>
      </c>
      <c r="M128" s="18"/>
      <c r="N128" s="18">
        <v>22284.3</v>
      </c>
      <c r="O128" s="18"/>
      <c r="P128" s="18"/>
      <c r="Q128" s="18"/>
      <c r="R128" s="18"/>
      <c r="S128" s="18"/>
      <c r="T128" s="18"/>
      <c r="U128" s="18"/>
      <c r="V128" s="18"/>
      <c r="W128" s="18"/>
      <c r="X128" s="18"/>
      <c r="Y128" s="18"/>
      <c r="Z128" s="18">
        <v>28816.319999999992</v>
      </c>
      <c r="AA128" s="18"/>
      <c r="AB128" s="43">
        <f t="shared" si="47"/>
        <v>0.14749999999999996</v>
      </c>
      <c r="AC128" s="14">
        <f t="shared" si="30"/>
        <v>0</v>
      </c>
      <c r="AD128" s="14">
        <f t="shared" si="31"/>
        <v>0.125</v>
      </c>
      <c r="AE128" s="14">
        <f t="shared" si="32"/>
        <v>0</v>
      </c>
      <c r="AF128" s="14">
        <f t="shared" si="33"/>
        <v>0</v>
      </c>
      <c r="AG128" s="14">
        <f t="shared" si="34"/>
        <v>0</v>
      </c>
      <c r="AH128" s="14">
        <f t="shared" si="35"/>
        <v>0</v>
      </c>
      <c r="AI128" s="14">
        <f t="shared" si="36"/>
        <v>0</v>
      </c>
      <c r="AJ128" s="14">
        <f t="shared" si="37"/>
        <v>0</v>
      </c>
      <c r="AK128" s="14">
        <f t="shared" si="38"/>
        <v>0</v>
      </c>
      <c r="AL128" s="14">
        <f t="shared" si="39"/>
        <v>0</v>
      </c>
      <c r="AM128" s="14">
        <f t="shared" si="40"/>
        <v>0</v>
      </c>
      <c r="AN128" s="14">
        <f t="shared" si="41"/>
        <v>0</v>
      </c>
      <c r="AO128" s="14">
        <f t="shared" si="42"/>
        <v>0</v>
      </c>
      <c r="AP128" s="14">
        <f t="shared" si="43"/>
        <v>0.02</v>
      </c>
      <c r="AQ128" s="14">
        <f t="shared" si="44"/>
        <v>0</v>
      </c>
      <c r="AR128" s="26">
        <f t="shared" si="48"/>
        <v>177316.31624999997</v>
      </c>
      <c r="AS128" s="184">
        <f t="shared" si="49"/>
        <v>0</v>
      </c>
      <c r="AT128" s="26">
        <f t="shared" si="50"/>
        <v>31916.936924999995</v>
      </c>
      <c r="AU128" s="30"/>
      <c r="AV128" s="30"/>
      <c r="AW128" s="30">
        <f t="shared" si="57"/>
        <v>170223.66359999997</v>
      </c>
      <c r="AX128" s="36">
        <f t="shared" si="46"/>
        <v>-177316.31624999997</v>
      </c>
      <c r="AY128" s="36">
        <f t="shared" si="46"/>
        <v>0</v>
      </c>
      <c r="AZ128" s="36">
        <f t="shared" si="46"/>
        <v>138306.72667499998</v>
      </c>
      <c r="BF128" s="42">
        <f t="shared" si="51"/>
        <v>209233.25317499996</v>
      </c>
      <c r="BG128" s="42">
        <f t="shared" si="52"/>
        <v>51100.619999999995</v>
      </c>
      <c r="BH128" s="42">
        <f t="shared" si="53"/>
        <v>158132.63317499997</v>
      </c>
      <c r="BI128" s="42">
        <f t="shared" si="54"/>
        <v>170223.66359999997</v>
      </c>
    </row>
    <row r="129" spans="1:61" ht="14.45" hidden="1" outlineLevel="1" x14ac:dyDescent="0.3">
      <c r="A129" s="5" t="s">
        <v>7</v>
      </c>
      <c r="B129" s="5" t="s">
        <v>8</v>
      </c>
      <c r="C129" s="5" t="s">
        <v>1359</v>
      </c>
      <c r="D129" s="2" t="s">
        <v>170</v>
      </c>
      <c r="E129" s="2" t="s">
        <v>158</v>
      </c>
      <c r="F129" s="2" t="s">
        <v>16</v>
      </c>
      <c r="G129" s="2" t="s">
        <v>100</v>
      </c>
      <c r="H129" s="2" t="s">
        <v>13</v>
      </c>
      <c r="I129" s="18">
        <v>22436725</v>
      </c>
      <c r="J129" s="18">
        <v>16659327.310000002</v>
      </c>
      <c r="K129" s="18">
        <v>15517706.600000001</v>
      </c>
      <c r="L129" s="18">
        <v>1141620.7100000002</v>
      </c>
      <c r="M129" s="18"/>
      <c r="N129" s="18">
        <v>814967.28</v>
      </c>
      <c r="O129" s="18"/>
      <c r="P129" s="18"/>
      <c r="Q129" s="18"/>
      <c r="R129" s="18"/>
      <c r="S129" s="18"/>
      <c r="T129" s="18"/>
      <c r="U129" s="18"/>
      <c r="V129" s="18"/>
      <c r="W129" s="18"/>
      <c r="X129" s="18"/>
      <c r="Y129" s="18"/>
      <c r="Z129" s="18">
        <v>326653.43</v>
      </c>
      <c r="AA129" s="18"/>
      <c r="AB129" s="43">
        <f t="shared" si="47"/>
        <v>0.14749999999999996</v>
      </c>
      <c r="AC129" s="14">
        <f t="shared" si="30"/>
        <v>0</v>
      </c>
      <c r="AD129" s="14">
        <f t="shared" si="31"/>
        <v>0.125</v>
      </c>
      <c r="AE129" s="14">
        <f t="shared" si="32"/>
        <v>0</v>
      </c>
      <c r="AF129" s="14">
        <f t="shared" si="33"/>
        <v>0</v>
      </c>
      <c r="AG129" s="14">
        <f t="shared" si="34"/>
        <v>0</v>
      </c>
      <c r="AH129" s="14">
        <f t="shared" si="35"/>
        <v>0</v>
      </c>
      <c r="AI129" s="14">
        <f t="shared" si="36"/>
        <v>0</v>
      </c>
      <c r="AJ129" s="14">
        <f t="shared" si="37"/>
        <v>0</v>
      </c>
      <c r="AK129" s="14">
        <f t="shared" si="38"/>
        <v>0</v>
      </c>
      <c r="AL129" s="14">
        <f t="shared" si="39"/>
        <v>0</v>
      </c>
      <c r="AM129" s="14">
        <f t="shared" si="40"/>
        <v>0</v>
      </c>
      <c r="AN129" s="14">
        <f t="shared" si="41"/>
        <v>0</v>
      </c>
      <c r="AO129" s="14">
        <f t="shared" si="42"/>
        <v>0</v>
      </c>
      <c r="AP129" s="14">
        <f t="shared" si="43"/>
        <v>0.02</v>
      </c>
      <c r="AQ129" s="14">
        <f t="shared" si="44"/>
        <v>0</v>
      </c>
      <c r="AR129" s="26">
        <f t="shared" si="48"/>
        <v>1939713.3250000002</v>
      </c>
      <c r="AS129" s="184">
        <f t="shared" si="49"/>
        <v>0</v>
      </c>
      <c r="AT129" s="26">
        <f t="shared" si="50"/>
        <v>349148.39850000001</v>
      </c>
      <c r="AU129" s="30"/>
      <c r="AV129" s="30"/>
      <c r="AW129" s="30">
        <f t="shared" si="57"/>
        <v>1862124.7920000001</v>
      </c>
      <c r="AX129" s="36">
        <f t="shared" si="46"/>
        <v>-1939713.3250000002</v>
      </c>
      <c r="AY129" s="36">
        <f t="shared" si="46"/>
        <v>0</v>
      </c>
      <c r="AZ129" s="36">
        <f t="shared" si="46"/>
        <v>1512976.3935000002</v>
      </c>
      <c r="BF129" s="42">
        <f t="shared" si="51"/>
        <v>2288861.7235000003</v>
      </c>
      <c r="BG129" s="42">
        <f t="shared" si="52"/>
        <v>1141620.71</v>
      </c>
      <c r="BH129" s="42">
        <f t="shared" si="53"/>
        <v>1147241.0135000004</v>
      </c>
      <c r="BI129" s="42">
        <f t="shared" si="54"/>
        <v>1862124.7920000001</v>
      </c>
    </row>
    <row r="130" spans="1:61" ht="14.45" hidden="1" outlineLevel="1" x14ac:dyDescent="0.3">
      <c r="A130" s="5" t="s">
        <v>7</v>
      </c>
      <c r="B130" s="5" t="s">
        <v>8</v>
      </c>
      <c r="C130" s="5" t="s">
        <v>1359</v>
      </c>
      <c r="D130" s="2" t="s">
        <v>171</v>
      </c>
      <c r="E130" s="2" t="s">
        <v>158</v>
      </c>
      <c r="F130" s="2" t="s">
        <v>16</v>
      </c>
      <c r="G130" s="2" t="s">
        <v>100</v>
      </c>
      <c r="H130" s="2" t="s">
        <v>13</v>
      </c>
      <c r="I130" s="18">
        <v>25291835</v>
      </c>
      <c r="J130" s="18">
        <v>23824535.080000002</v>
      </c>
      <c r="K130" s="18">
        <v>22562607.23</v>
      </c>
      <c r="L130" s="18">
        <v>1261927.8499999994</v>
      </c>
      <c r="M130" s="18"/>
      <c r="N130" s="18">
        <v>794780.08</v>
      </c>
      <c r="O130" s="18"/>
      <c r="P130" s="18"/>
      <c r="Q130" s="18"/>
      <c r="R130" s="18"/>
      <c r="S130" s="18"/>
      <c r="T130" s="18"/>
      <c r="U130" s="18"/>
      <c r="V130" s="18"/>
      <c r="W130" s="18"/>
      <c r="X130" s="18"/>
      <c r="Y130" s="18"/>
      <c r="Z130" s="18">
        <v>467147.76999999984</v>
      </c>
      <c r="AA130" s="18"/>
      <c r="AB130" s="43">
        <f t="shared" si="47"/>
        <v>0.14749999999999996</v>
      </c>
      <c r="AC130" s="14">
        <f t="shared" si="30"/>
        <v>0</v>
      </c>
      <c r="AD130" s="14">
        <f t="shared" si="31"/>
        <v>0.125</v>
      </c>
      <c r="AE130" s="14">
        <f t="shared" si="32"/>
        <v>0</v>
      </c>
      <c r="AF130" s="14">
        <f t="shared" si="33"/>
        <v>0</v>
      </c>
      <c r="AG130" s="14">
        <f t="shared" si="34"/>
        <v>0</v>
      </c>
      <c r="AH130" s="14">
        <f t="shared" si="35"/>
        <v>0</v>
      </c>
      <c r="AI130" s="14">
        <f t="shared" si="36"/>
        <v>0</v>
      </c>
      <c r="AJ130" s="14">
        <f t="shared" si="37"/>
        <v>0</v>
      </c>
      <c r="AK130" s="14">
        <f t="shared" si="38"/>
        <v>0</v>
      </c>
      <c r="AL130" s="14">
        <f t="shared" si="39"/>
        <v>0</v>
      </c>
      <c r="AM130" s="14">
        <f t="shared" si="40"/>
        <v>0</v>
      </c>
      <c r="AN130" s="14">
        <f t="shared" si="41"/>
        <v>0</v>
      </c>
      <c r="AO130" s="14">
        <f t="shared" si="42"/>
        <v>0</v>
      </c>
      <c r="AP130" s="14">
        <f t="shared" si="43"/>
        <v>0.02</v>
      </c>
      <c r="AQ130" s="14">
        <f t="shared" si="44"/>
        <v>0</v>
      </c>
      <c r="AR130" s="26">
        <f t="shared" si="48"/>
        <v>2820325.9037500001</v>
      </c>
      <c r="AS130" s="184">
        <f t="shared" si="49"/>
        <v>0</v>
      </c>
      <c r="AT130" s="26">
        <f t="shared" si="50"/>
        <v>507658.66267499997</v>
      </c>
      <c r="AU130" s="30"/>
      <c r="AV130" s="30"/>
      <c r="AW130" s="30">
        <f t="shared" si="57"/>
        <v>2707512.8676</v>
      </c>
      <c r="AX130" s="36">
        <f t="shared" si="46"/>
        <v>-2820325.9037500001</v>
      </c>
      <c r="AY130" s="36">
        <f t="shared" si="46"/>
        <v>0</v>
      </c>
      <c r="AZ130" s="36">
        <f t="shared" si="46"/>
        <v>2199854.2049250002</v>
      </c>
      <c r="BF130" s="42">
        <f t="shared" si="51"/>
        <v>3327984.5664249999</v>
      </c>
      <c r="BG130" s="42">
        <f t="shared" si="52"/>
        <v>1261927.8499999999</v>
      </c>
      <c r="BH130" s="42">
        <f t="shared" si="53"/>
        <v>2066056.716425</v>
      </c>
      <c r="BI130" s="42">
        <f t="shared" si="54"/>
        <v>2707512.8676</v>
      </c>
    </row>
    <row r="131" spans="1:61" ht="14.45" hidden="1" outlineLevel="1" x14ac:dyDescent="0.3">
      <c r="A131" s="5" t="s">
        <v>7</v>
      </c>
      <c r="B131" s="5" t="s">
        <v>8</v>
      </c>
      <c r="C131" s="5" t="s">
        <v>1359</v>
      </c>
      <c r="D131" s="2" t="s">
        <v>172</v>
      </c>
      <c r="E131" s="2" t="s">
        <v>158</v>
      </c>
      <c r="F131" s="2" t="s">
        <v>16</v>
      </c>
      <c r="G131" s="2" t="s">
        <v>100</v>
      </c>
      <c r="H131" s="2" t="s">
        <v>13</v>
      </c>
      <c r="I131" s="18">
        <v>2818875</v>
      </c>
      <c r="J131" s="18">
        <v>2682610.6</v>
      </c>
      <c r="K131" s="18">
        <v>2630010.38</v>
      </c>
      <c r="L131" s="18">
        <v>52600.219999999994</v>
      </c>
      <c r="M131" s="18"/>
      <c r="N131" s="18"/>
      <c r="O131" s="18"/>
      <c r="P131" s="18"/>
      <c r="Q131" s="18"/>
      <c r="R131" s="18"/>
      <c r="S131" s="18"/>
      <c r="T131" s="18"/>
      <c r="U131" s="18"/>
      <c r="V131" s="18"/>
      <c r="W131" s="18"/>
      <c r="X131" s="18"/>
      <c r="Y131" s="18"/>
      <c r="Z131" s="18">
        <v>52600.219999999994</v>
      </c>
      <c r="AA131" s="18"/>
      <c r="AB131" s="43">
        <f t="shared" si="47"/>
        <v>2.0000000000000018E-2</v>
      </c>
      <c r="AC131" s="14">
        <f t="shared" si="30"/>
        <v>0</v>
      </c>
      <c r="AD131" s="14">
        <f t="shared" si="31"/>
        <v>0</v>
      </c>
      <c r="AE131" s="14">
        <f t="shared" si="32"/>
        <v>0</v>
      </c>
      <c r="AF131" s="14">
        <f t="shared" si="33"/>
        <v>0</v>
      </c>
      <c r="AG131" s="14">
        <f t="shared" si="34"/>
        <v>0</v>
      </c>
      <c r="AH131" s="14">
        <f t="shared" si="35"/>
        <v>0</v>
      </c>
      <c r="AI131" s="14">
        <f t="shared" si="36"/>
        <v>0</v>
      </c>
      <c r="AJ131" s="14">
        <f t="shared" si="37"/>
        <v>0</v>
      </c>
      <c r="AK131" s="14">
        <f t="shared" si="38"/>
        <v>0</v>
      </c>
      <c r="AL131" s="14">
        <f t="shared" si="39"/>
        <v>0</v>
      </c>
      <c r="AM131" s="14">
        <f t="shared" si="40"/>
        <v>0</v>
      </c>
      <c r="AN131" s="14">
        <f t="shared" si="41"/>
        <v>0</v>
      </c>
      <c r="AO131" s="14">
        <f t="shared" si="42"/>
        <v>0</v>
      </c>
      <c r="AP131" s="14">
        <f t="shared" si="43"/>
        <v>0.02</v>
      </c>
      <c r="AQ131" s="14">
        <f t="shared" si="44"/>
        <v>0</v>
      </c>
      <c r="AR131" s="26">
        <f t="shared" si="48"/>
        <v>0</v>
      </c>
      <c r="AS131" s="184">
        <f t="shared" si="49"/>
        <v>0</v>
      </c>
      <c r="AT131" s="26">
        <f t="shared" si="50"/>
        <v>52600.207600000002</v>
      </c>
      <c r="AU131" s="30"/>
      <c r="AV131" s="30"/>
      <c r="AW131" s="30">
        <f t="shared" si="57"/>
        <v>315601.24559999997</v>
      </c>
      <c r="AX131" s="36">
        <f t="shared" si="46"/>
        <v>0</v>
      </c>
      <c r="AY131" s="36">
        <f t="shared" si="46"/>
        <v>0</v>
      </c>
      <c r="AZ131" s="36">
        <f t="shared" si="46"/>
        <v>263001.03799999994</v>
      </c>
      <c r="BF131" s="42">
        <f t="shared" si="51"/>
        <v>52600.207600000002</v>
      </c>
      <c r="BG131" s="42">
        <f t="shared" si="52"/>
        <v>52600.219999999994</v>
      </c>
      <c r="BH131" s="42">
        <f t="shared" si="53"/>
        <v>-1.2399999992339872E-2</v>
      </c>
      <c r="BI131" s="42">
        <f t="shared" si="54"/>
        <v>315601.24559999997</v>
      </c>
    </row>
    <row r="132" spans="1:61" ht="14.45" hidden="1" outlineLevel="1" x14ac:dyDescent="0.3">
      <c r="A132" s="5" t="s">
        <v>7</v>
      </c>
      <c r="B132" s="5" t="s">
        <v>8</v>
      </c>
      <c r="C132" s="5" t="s">
        <v>1359</v>
      </c>
      <c r="D132" s="2" t="s">
        <v>173</v>
      </c>
      <c r="E132" s="2" t="s">
        <v>163</v>
      </c>
      <c r="F132" s="2" t="s">
        <v>16</v>
      </c>
      <c r="G132" s="2" t="s">
        <v>100</v>
      </c>
      <c r="H132" s="2" t="s">
        <v>13</v>
      </c>
      <c r="I132" s="18">
        <v>3721350</v>
      </c>
      <c r="J132" s="18">
        <v>3413466.3099999991</v>
      </c>
      <c r="K132" s="18">
        <v>3346535.59</v>
      </c>
      <c r="L132" s="18">
        <v>66930.720000000001</v>
      </c>
      <c r="M132" s="18"/>
      <c r="N132" s="18"/>
      <c r="O132" s="18"/>
      <c r="P132" s="18"/>
      <c r="Q132" s="18"/>
      <c r="R132" s="18"/>
      <c r="S132" s="18"/>
      <c r="T132" s="18"/>
      <c r="U132" s="18"/>
      <c r="V132" s="18"/>
      <c r="W132" s="18"/>
      <c r="X132" s="18"/>
      <c r="Y132" s="18"/>
      <c r="Z132" s="18">
        <v>66930.720000000001</v>
      </c>
      <c r="AA132" s="18"/>
      <c r="AB132" s="43">
        <f t="shared" si="47"/>
        <v>2.0000000000000018E-2</v>
      </c>
      <c r="AC132" s="14">
        <f t="shared" si="30"/>
        <v>0</v>
      </c>
      <c r="AD132" s="14">
        <f t="shared" si="31"/>
        <v>0</v>
      </c>
      <c r="AE132" s="14">
        <f t="shared" si="32"/>
        <v>0</v>
      </c>
      <c r="AF132" s="14">
        <f t="shared" si="33"/>
        <v>0</v>
      </c>
      <c r="AG132" s="14">
        <f t="shared" si="34"/>
        <v>0</v>
      </c>
      <c r="AH132" s="14">
        <f t="shared" si="35"/>
        <v>0</v>
      </c>
      <c r="AI132" s="14">
        <f t="shared" si="36"/>
        <v>0</v>
      </c>
      <c r="AJ132" s="14">
        <f t="shared" si="37"/>
        <v>0</v>
      </c>
      <c r="AK132" s="14">
        <f t="shared" si="38"/>
        <v>0</v>
      </c>
      <c r="AL132" s="14">
        <f t="shared" si="39"/>
        <v>0</v>
      </c>
      <c r="AM132" s="14">
        <f t="shared" si="40"/>
        <v>0</v>
      </c>
      <c r="AN132" s="14">
        <f t="shared" si="41"/>
        <v>0</v>
      </c>
      <c r="AO132" s="14">
        <f t="shared" si="42"/>
        <v>0</v>
      </c>
      <c r="AP132" s="14">
        <f t="shared" si="43"/>
        <v>0.02</v>
      </c>
      <c r="AQ132" s="14">
        <f t="shared" si="44"/>
        <v>0</v>
      </c>
      <c r="AR132" s="26">
        <f t="shared" si="48"/>
        <v>0</v>
      </c>
      <c r="AS132" s="184">
        <f t="shared" si="49"/>
        <v>0</v>
      </c>
      <c r="AT132" s="26">
        <f t="shared" si="50"/>
        <v>66930.711800000005</v>
      </c>
      <c r="AU132" s="30"/>
      <c r="AV132" s="30"/>
      <c r="AW132" s="30">
        <f t="shared" si="57"/>
        <v>401584.27079999994</v>
      </c>
      <c r="AX132" s="36">
        <f t="shared" si="46"/>
        <v>0</v>
      </c>
      <c r="AY132" s="36">
        <f t="shared" si="46"/>
        <v>0</v>
      </c>
      <c r="AZ132" s="36">
        <f t="shared" si="46"/>
        <v>334653.55899999995</v>
      </c>
      <c r="BF132" s="42">
        <f t="shared" si="51"/>
        <v>66930.711800000005</v>
      </c>
      <c r="BG132" s="42">
        <f t="shared" si="52"/>
        <v>66930.720000000001</v>
      </c>
      <c r="BH132" s="42">
        <f t="shared" si="53"/>
        <v>-8.1999999965773895E-3</v>
      </c>
      <c r="BI132" s="42">
        <f t="shared" si="54"/>
        <v>401584.27079999994</v>
      </c>
    </row>
    <row r="133" spans="1:61" ht="14.45" hidden="1" outlineLevel="1" x14ac:dyDescent="0.3">
      <c r="A133" s="5" t="s">
        <v>7</v>
      </c>
      <c r="B133" s="5" t="s">
        <v>8</v>
      </c>
      <c r="C133" s="5" t="s">
        <v>1359</v>
      </c>
      <c r="D133" s="2" t="s">
        <v>174</v>
      </c>
      <c r="E133" s="2" t="s">
        <v>163</v>
      </c>
      <c r="F133" s="2" t="s">
        <v>16</v>
      </c>
      <c r="G133" s="2" t="s">
        <v>100</v>
      </c>
      <c r="H133" s="2" t="s">
        <v>13</v>
      </c>
      <c r="I133" s="18">
        <v>2285300</v>
      </c>
      <c r="J133" s="18">
        <v>2101407.4400000004</v>
      </c>
      <c r="K133" s="18">
        <v>2060203.37</v>
      </c>
      <c r="L133" s="18">
        <v>41204.07</v>
      </c>
      <c r="M133" s="18"/>
      <c r="N133" s="18"/>
      <c r="O133" s="18"/>
      <c r="P133" s="18"/>
      <c r="Q133" s="18"/>
      <c r="R133" s="18"/>
      <c r="S133" s="18"/>
      <c r="T133" s="18"/>
      <c r="U133" s="18"/>
      <c r="V133" s="18"/>
      <c r="W133" s="18"/>
      <c r="X133" s="18"/>
      <c r="Y133" s="18"/>
      <c r="Z133" s="18">
        <v>41204.07</v>
      </c>
      <c r="AA133" s="18"/>
      <c r="AB133" s="43">
        <f t="shared" si="47"/>
        <v>2.0000000000000018E-2</v>
      </c>
      <c r="AC133" s="14">
        <f t="shared" ref="AC133:AC196" si="58">IF(M133&gt;0,M$4,0)</f>
        <v>0</v>
      </c>
      <c r="AD133" s="14">
        <f t="shared" ref="AD133:AD196" si="59">IF(N133&gt;0,N$4,0)</f>
        <v>0</v>
      </c>
      <c r="AE133" s="14">
        <f t="shared" ref="AE133:AE196" si="60">IF(O133&gt;0,O$4,0)</f>
        <v>0</v>
      </c>
      <c r="AF133" s="14">
        <f t="shared" ref="AF133:AF196" si="61">IF(P133&gt;0,P$4,0)</f>
        <v>0</v>
      </c>
      <c r="AG133" s="14">
        <f t="shared" ref="AG133:AG196" si="62">IF(Q133&gt;0,Q$4,0)</f>
        <v>0</v>
      </c>
      <c r="AH133" s="14">
        <f t="shared" ref="AH133:AH196" si="63">IF(R133&gt;0,R$4,0)</f>
        <v>0</v>
      </c>
      <c r="AI133" s="14">
        <f t="shared" ref="AI133:AI196" si="64">IF(S133&gt;0,S$4,0)</f>
        <v>0</v>
      </c>
      <c r="AJ133" s="14">
        <f t="shared" ref="AJ133:AJ196" si="65">IF(T133&gt;0,T$4,0)</f>
        <v>0</v>
      </c>
      <c r="AK133" s="14">
        <f t="shared" ref="AK133:AK196" si="66">IF(U133&gt;0,U$4,0)</f>
        <v>0</v>
      </c>
      <c r="AL133" s="14">
        <f t="shared" ref="AL133:AL196" si="67">IF(V133&gt;0,V$4,0)</f>
        <v>0</v>
      </c>
      <c r="AM133" s="14">
        <f t="shared" ref="AM133:AM196" si="68">IF(W133&gt;0,W$4,0)</f>
        <v>0</v>
      </c>
      <c r="AN133" s="14">
        <f t="shared" ref="AN133:AN196" si="69">IF(X133&gt;0,X$4,0)</f>
        <v>0</v>
      </c>
      <c r="AO133" s="14">
        <f t="shared" ref="AO133:AO196" si="70">IF(Y133&gt;0,Y$4,0)</f>
        <v>0</v>
      </c>
      <c r="AP133" s="14">
        <f t="shared" ref="AP133:AP196" si="71">IF(Z133&gt;0,Z$4,0)</f>
        <v>0.02</v>
      </c>
      <c r="AQ133" s="14">
        <f t="shared" ref="AQ133:AQ196" si="72">IF(AA133&gt;0,AA$4,0)</f>
        <v>0</v>
      </c>
      <c r="AR133" s="26">
        <f t="shared" si="48"/>
        <v>0</v>
      </c>
      <c r="AS133" s="184">
        <f t="shared" si="49"/>
        <v>0</v>
      </c>
      <c r="AT133" s="26">
        <f t="shared" si="50"/>
        <v>41204.0674</v>
      </c>
      <c r="AU133" s="30"/>
      <c r="AV133" s="30"/>
      <c r="AW133" s="30">
        <f t="shared" si="57"/>
        <v>247224.4044</v>
      </c>
      <c r="AX133" s="36">
        <f t="shared" ref="AX133:AZ196" si="73">AU133-AR133</f>
        <v>0</v>
      </c>
      <c r="AY133" s="36">
        <f t="shared" si="73"/>
        <v>0</v>
      </c>
      <c r="AZ133" s="36">
        <f t="shared" si="73"/>
        <v>206020.337</v>
      </c>
      <c r="BF133" s="42">
        <f t="shared" si="51"/>
        <v>41204.0674</v>
      </c>
      <c r="BG133" s="42">
        <f t="shared" si="52"/>
        <v>41204.07</v>
      </c>
      <c r="BH133" s="42">
        <f t="shared" si="53"/>
        <v>-2.599999999802094E-3</v>
      </c>
      <c r="BI133" s="42">
        <f t="shared" si="54"/>
        <v>247224.4044</v>
      </c>
    </row>
    <row r="134" spans="1:61" ht="14.45" hidden="1" outlineLevel="1" x14ac:dyDescent="0.3">
      <c r="A134" s="5" t="s">
        <v>7</v>
      </c>
      <c r="B134" s="5" t="s">
        <v>8</v>
      </c>
      <c r="C134" s="5" t="s">
        <v>1359</v>
      </c>
      <c r="D134" s="2" t="s">
        <v>175</v>
      </c>
      <c r="E134" s="2" t="s">
        <v>163</v>
      </c>
      <c r="F134" s="2" t="s">
        <v>16</v>
      </c>
      <c r="G134" s="2" t="s">
        <v>100</v>
      </c>
      <c r="H134" s="2" t="s">
        <v>13</v>
      </c>
      <c r="I134" s="18">
        <v>430200</v>
      </c>
      <c r="J134" s="18">
        <v>409404</v>
      </c>
      <c r="K134" s="18">
        <v>401376.48</v>
      </c>
      <c r="L134" s="18">
        <v>8027.52</v>
      </c>
      <c r="M134" s="18"/>
      <c r="N134" s="18"/>
      <c r="O134" s="18"/>
      <c r="P134" s="18"/>
      <c r="Q134" s="18"/>
      <c r="R134" s="18"/>
      <c r="S134" s="18"/>
      <c r="T134" s="18"/>
      <c r="U134" s="18"/>
      <c r="V134" s="18"/>
      <c r="W134" s="18"/>
      <c r="X134" s="18"/>
      <c r="Y134" s="18"/>
      <c r="Z134" s="18">
        <v>8027.52</v>
      </c>
      <c r="AA134" s="18"/>
      <c r="AB134" s="43">
        <f t="shared" ref="AB134:AB197" si="74">(1+SUM(AC134:AF134)*(1+AG134)*(1+AH134))*(1+SUM(AI134:AN134))*(1+SUM(AO134:AQ134))-1</f>
        <v>2.0000000000000018E-2</v>
      </c>
      <c r="AC134" s="14">
        <f t="shared" si="58"/>
        <v>0</v>
      </c>
      <c r="AD134" s="14">
        <f t="shared" si="59"/>
        <v>0</v>
      </c>
      <c r="AE134" s="14">
        <f t="shared" si="60"/>
        <v>0</v>
      </c>
      <c r="AF134" s="14">
        <f t="shared" si="61"/>
        <v>0</v>
      </c>
      <c r="AG134" s="14">
        <f t="shared" si="62"/>
        <v>0</v>
      </c>
      <c r="AH134" s="14">
        <f t="shared" si="63"/>
        <v>0</v>
      </c>
      <c r="AI134" s="14">
        <f t="shared" si="64"/>
        <v>0</v>
      </c>
      <c r="AJ134" s="14">
        <f t="shared" si="65"/>
        <v>0</v>
      </c>
      <c r="AK134" s="14">
        <f t="shared" si="66"/>
        <v>0</v>
      </c>
      <c r="AL134" s="14">
        <f t="shared" si="67"/>
        <v>0</v>
      </c>
      <c r="AM134" s="14">
        <f t="shared" si="68"/>
        <v>0</v>
      </c>
      <c r="AN134" s="14">
        <f t="shared" si="69"/>
        <v>0</v>
      </c>
      <c r="AO134" s="14">
        <f t="shared" si="70"/>
        <v>0</v>
      </c>
      <c r="AP134" s="14">
        <f t="shared" si="71"/>
        <v>0.02</v>
      </c>
      <c r="AQ134" s="14">
        <f t="shared" si="72"/>
        <v>0</v>
      </c>
      <c r="AR134" s="26">
        <f t="shared" ref="AR134:AR197" si="75">K134*(1+SUM(AC134:AF134)*(1+AG134)*(1+AH134)-1)</f>
        <v>0</v>
      </c>
      <c r="AS134" s="184">
        <f t="shared" ref="AS134:AS197" si="76">SUM(AI134:AN134)*(AR134+K134)</f>
        <v>0</v>
      </c>
      <c r="AT134" s="26">
        <f t="shared" ref="AT134:AT197" si="77">SUM(AO134:AQ134)*(K134+AR134)</f>
        <v>8027.5295999999998</v>
      </c>
      <c r="AU134" s="30"/>
      <c r="AV134" s="30"/>
      <c r="AW134" s="30">
        <f t="shared" si="57"/>
        <v>48165.177599999995</v>
      </c>
      <c r="AX134" s="36">
        <f t="shared" si="73"/>
        <v>0</v>
      </c>
      <c r="AY134" s="36">
        <f t="shared" si="73"/>
        <v>0</v>
      </c>
      <c r="AZ134" s="36">
        <f t="shared" si="73"/>
        <v>40137.647999999994</v>
      </c>
      <c r="BF134" s="42">
        <f t="shared" ref="BF134:BF197" si="78">SUM(AR134:AT134)</f>
        <v>8027.5295999999998</v>
      </c>
      <c r="BG134" s="42">
        <f t="shared" ref="BG134:BG197" si="79">SUM(M134:AA134)</f>
        <v>8027.52</v>
      </c>
      <c r="BH134" s="42">
        <f t="shared" ref="BH134:BH197" si="80">BF134-BG134</f>
        <v>9.5999999994091922E-3</v>
      </c>
      <c r="BI134" s="42">
        <f t="shared" ref="BI134:BI197" si="81">SUM(AU134:AW134)</f>
        <v>48165.177599999995</v>
      </c>
    </row>
    <row r="135" spans="1:61" ht="14.45" hidden="1" outlineLevel="1" x14ac:dyDescent="0.3">
      <c r="A135" s="5" t="s">
        <v>7</v>
      </c>
      <c r="B135" s="5" t="s">
        <v>8</v>
      </c>
      <c r="C135" s="5" t="s">
        <v>1359</v>
      </c>
      <c r="D135" s="2" t="s">
        <v>176</v>
      </c>
      <c r="E135" s="2" t="s">
        <v>141</v>
      </c>
      <c r="F135" s="2" t="s">
        <v>16</v>
      </c>
      <c r="G135" s="2" t="s">
        <v>17</v>
      </c>
      <c r="H135" s="2" t="s">
        <v>13</v>
      </c>
      <c r="I135" s="18">
        <v>202900</v>
      </c>
      <c r="J135" s="18">
        <v>310437</v>
      </c>
      <c r="K135" s="18">
        <v>304350</v>
      </c>
      <c r="L135" s="18">
        <v>6087</v>
      </c>
      <c r="M135" s="18"/>
      <c r="N135" s="18"/>
      <c r="O135" s="18"/>
      <c r="P135" s="18"/>
      <c r="Q135" s="18"/>
      <c r="R135" s="18"/>
      <c r="S135" s="18"/>
      <c r="T135" s="18"/>
      <c r="U135" s="18"/>
      <c r="V135" s="18"/>
      <c r="W135" s="18"/>
      <c r="X135" s="18"/>
      <c r="Y135" s="18"/>
      <c r="Z135" s="18">
        <v>6087</v>
      </c>
      <c r="AA135" s="18"/>
      <c r="AB135" s="43">
        <f t="shared" si="74"/>
        <v>2.0000000000000018E-2</v>
      </c>
      <c r="AC135" s="14">
        <f t="shared" si="58"/>
        <v>0</v>
      </c>
      <c r="AD135" s="14">
        <f t="shared" si="59"/>
        <v>0</v>
      </c>
      <c r="AE135" s="14">
        <f t="shared" si="60"/>
        <v>0</v>
      </c>
      <c r="AF135" s="14">
        <f t="shared" si="61"/>
        <v>0</v>
      </c>
      <c r="AG135" s="14">
        <f t="shared" si="62"/>
        <v>0</v>
      </c>
      <c r="AH135" s="14">
        <f t="shared" si="63"/>
        <v>0</v>
      </c>
      <c r="AI135" s="14">
        <f t="shared" si="64"/>
        <v>0</v>
      </c>
      <c r="AJ135" s="14">
        <f t="shared" si="65"/>
        <v>0</v>
      </c>
      <c r="AK135" s="14">
        <f t="shared" si="66"/>
        <v>0</v>
      </c>
      <c r="AL135" s="14">
        <f t="shared" si="67"/>
        <v>0</v>
      </c>
      <c r="AM135" s="14">
        <f t="shared" si="68"/>
        <v>0</v>
      </c>
      <c r="AN135" s="14">
        <f t="shared" si="69"/>
        <v>0</v>
      </c>
      <c r="AO135" s="14">
        <f t="shared" si="70"/>
        <v>0</v>
      </c>
      <c r="AP135" s="14">
        <f t="shared" si="71"/>
        <v>0.02</v>
      </c>
      <c r="AQ135" s="14">
        <f t="shared" si="72"/>
        <v>0</v>
      </c>
      <c r="AR135" s="26">
        <f t="shared" si="75"/>
        <v>0</v>
      </c>
      <c r="AS135" s="184">
        <f t="shared" si="76"/>
        <v>0</v>
      </c>
      <c r="AT135" s="26">
        <f t="shared" si="77"/>
        <v>6087</v>
      </c>
      <c r="AU135" s="30"/>
      <c r="AV135" s="30"/>
      <c r="AW135" s="30">
        <f t="shared" si="57"/>
        <v>36522</v>
      </c>
      <c r="AX135" s="36">
        <f t="shared" si="73"/>
        <v>0</v>
      </c>
      <c r="AY135" s="36">
        <f t="shared" si="73"/>
        <v>0</v>
      </c>
      <c r="AZ135" s="36">
        <f t="shared" si="73"/>
        <v>30435</v>
      </c>
      <c r="BF135" s="42">
        <f t="shared" si="78"/>
        <v>6087</v>
      </c>
      <c r="BG135" s="42">
        <f t="shared" si="79"/>
        <v>6087</v>
      </c>
      <c r="BH135" s="42">
        <f t="shared" si="80"/>
        <v>0</v>
      </c>
      <c r="BI135" s="42">
        <f t="shared" si="81"/>
        <v>36522</v>
      </c>
    </row>
    <row r="136" spans="1:61" ht="14.45" hidden="1" outlineLevel="1" x14ac:dyDescent="0.3">
      <c r="A136" s="5" t="s">
        <v>7</v>
      </c>
      <c r="B136" s="5" t="s">
        <v>8</v>
      </c>
      <c r="C136" s="5" t="s">
        <v>1359</v>
      </c>
      <c r="D136" s="2" t="s">
        <v>177</v>
      </c>
      <c r="E136" s="2" t="s">
        <v>141</v>
      </c>
      <c r="F136" s="2" t="s">
        <v>16</v>
      </c>
      <c r="G136" s="2" t="s">
        <v>17</v>
      </c>
      <c r="H136" s="2" t="s">
        <v>13</v>
      </c>
      <c r="I136" s="18">
        <v>1549032</v>
      </c>
      <c r="J136" s="18">
        <v>2823657.4600000004</v>
      </c>
      <c r="K136" s="18">
        <v>2768291.63</v>
      </c>
      <c r="L136" s="18">
        <v>55365.830000000009</v>
      </c>
      <c r="M136" s="18"/>
      <c r="N136" s="18"/>
      <c r="O136" s="18"/>
      <c r="P136" s="18"/>
      <c r="Q136" s="18"/>
      <c r="R136" s="18"/>
      <c r="S136" s="18"/>
      <c r="T136" s="18"/>
      <c r="U136" s="18"/>
      <c r="V136" s="18"/>
      <c r="W136" s="18"/>
      <c r="X136" s="18"/>
      <c r="Y136" s="18"/>
      <c r="Z136" s="18">
        <v>55365.830000000009</v>
      </c>
      <c r="AA136" s="18"/>
      <c r="AB136" s="43">
        <f t="shared" si="74"/>
        <v>2.0000000000000018E-2</v>
      </c>
      <c r="AC136" s="14">
        <f t="shared" si="58"/>
        <v>0</v>
      </c>
      <c r="AD136" s="14">
        <f t="shared" si="59"/>
        <v>0</v>
      </c>
      <c r="AE136" s="14">
        <f t="shared" si="60"/>
        <v>0</v>
      </c>
      <c r="AF136" s="14">
        <f t="shared" si="61"/>
        <v>0</v>
      </c>
      <c r="AG136" s="14">
        <f t="shared" si="62"/>
        <v>0</v>
      </c>
      <c r="AH136" s="14">
        <f t="shared" si="63"/>
        <v>0</v>
      </c>
      <c r="AI136" s="14">
        <f t="shared" si="64"/>
        <v>0</v>
      </c>
      <c r="AJ136" s="14">
        <f t="shared" si="65"/>
        <v>0</v>
      </c>
      <c r="AK136" s="14">
        <f t="shared" si="66"/>
        <v>0</v>
      </c>
      <c r="AL136" s="14">
        <f t="shared" si="67"/>
        <v>0</v>
      </c>
      <c r="AM136" s="14">
        <f t="shared" si="68"/>
        <v>0</v>
      </c>
      <c r="AN136" s="14">
        <f t="shared" si="69"/>
        <v>0</v>
      </c>
      <c r="AO136" s="14">
        <f t="shared" si="70"/>
        <v>0</v>
      </c>
      <c r="AP136" s="14">
        <f t="shared" si="71"/>
        <v>0.02</v>
      </c>
      <c r="AQ136" s="14">
        <f t="shared" si="72"/>
        <v>0</v>
      </c>
      <c r="AR136" s="26">
        <f t="shared" si="75"/>
        <v>0</v>
      </c>
      <c r="AS136" s="184">
        <f t="shared" si="76"/>
        <v>0</v>
      </c>
      <c r="AT136" s="26">
        <f t="shared" si="77"/>
        <v>55365.832600000002</v>
      </c>
      <c r="AU136" s="30"/>
      <c r="AV136" s="30"/>
      <c r="AW136" s="30">
        <f t="shared" si="57"/>
        <v>332194.99559999997</v>
      </c>
      <c r="AX136" s="36">
        <f t="shared" si="73"/>
        <v>0</v>
      </c>
      <c r="AY136" s="36">
        <f t="shared" si="73"/>
        <v>0</v>
      </c>
      <c r="AZ136" s="36">
        <f t="shared" si="73"/>
        <v>276829.16299999994</v>
      </c>
      <c r="BF136" s="42">
        <f t="shared" si="78"/>
        <v>55365.832600000002</v>
      </c>
      <c r="BG136" s="42">
        <f t="shared" si="79"/>
        <v>55365.830000000009</v>
      </c>
      <c r="BH136" s="42">
        <f t="shared" si="80"/>
        <v>2.5999999925261363E-3</v>
      </c>
      <c r="BI136" s="42">
        <f t="shared" si="81"/>
        <v>332194.99559999997</v>
      </c>
    </row>
    <row r="137" spans="1:61" ht="14.45" hidden="1" outlineLevel="1" x14ac:dyDescent="0.3">
      <c r="A137" s="5" t="s">
        <v>7</v>
      </c>
      <c r="B137" s="5" t="s">
        <v>8</v>
      </c>
      <c r="C137" s="5" t="s">
        <v>1359</v>
      </c>
      <c r="D137" s="2" t="s">
        <v>178</v>
      </c>
      <c r="E137" s="2" t="s">
        <v>141</v>
      </c>
      <c r="F137" s="2" t="s">
        <v>16</v>
      </c>
      <c r="G137" s="2" t="s">
        <v>17</v>
      </c>
      <c r="H137" s="2" t="s">
        <v>13</v>
      </c>
      <c r="I137" s="18">
        <v>102600</v>
      </c>
      <c r="J137" s="18">
        <v>187327.08</v>
      </c>
      <c r="K137" s="18">
        <v>183654</v>
      </c>
      <c r="L137" s="18">
        <v>3673.08</v>
      </c>
      <c r="M137" s="18"/>
      <c r="N137" s="18"/>
      <c r="O137" s="18"/>
      <c r="P137" s="18"/>
      <c r="Q137" s="18"/>
      <c r="R137" s="18"/>
      <c r="S137" s="18"/>
      <c r="T137" s="18"/>
      <c r="U137" s="18"/>
      <c r="V137" s="18"/>
      <c r="W137" s="18"/>
      <c r="X137" s="18"/>
      <c r="Y137" s="18"/>
      <c r="Z137" s="18">
        <v>3673.08</v>
      </c>
      <c r="AA137" s="18"/>
      <c r="AB137" s="43">
        <f t="shared" si="74"/>
        <v>2.0000000000000018E-2</v>
      </c>
      <c r="AC137" s="14">
        <f t="shared" si="58"/>
        <v>0</v>
      </c>
      <c r="AD137" s="14">
        <f t="shared" si="59"/>
        <v>0</v>
      </c>
      <c r="AE137" s="14">
        <f t="shared" si="60"/>
        <v>0</v>
      </c>
      <c r="AF137" s="14">
        <f t="shared" si="61"/>
        <v>0</v>
      </c>
      <c r="AG137" s="14">
        <f t="shared" si="62"/>
        <v>0</v>
      </c>
      <c r="AH137" s="14">
        <f t="shared" si="63"/>
        <v>0</v>
      </c>
      <c r="AI137" s="14">
        <f t="shared" si="64"/>
        <v>0</v>
      </c>
      <c r="AJ137" s="14">
        <f t="shared" si="65"/>
        <v>0</v>
      </c>
      <c r="AK137" s="14">
        <f t="shared" si="66"/>
        <v>0</v>
      </c>
      <c r="AL137" s="14">
        <f t="shared" si="67"/>
        <v>0</v>
      </c>
      <c r="AM137" s="14">
        <f t="shared" si="68"/>
        <v>0</v>
      </c>
      <c r="AN137" s="14">
        <f t="shared" si="69"/>
        <v>0</v>
      </c>
      <c r="AO137" s="14">
        <f t="shared" si="70"/>
        <v>0</v>
      </c>
      <c r="AP137" s="14">
        <f t="shared" si="71"/>
        <v>0.02</v>
      </c>
      <c r="AQ137" s="14">
        <f t="shared" si="72"/>
        <v>0</v>
      </c>
      <c r="AR137" s="26">
        <f t="shared" si="75"/>
        <v>0</v>
      </c>
      <c r="AS137" s="184">
        <f t="shared" si="76"/>
        <v>0</v>
      </c>
      <c r="AT137" s="26">
        <f t="shared" si="77"/>
        <v>3673.08</v>
      </c>
      <c r="AU137" s="30"/>
      <c r="AV137" s="30"/>
      <c r="AW137" s="30">
        <f t="shared" si="57"/>
        <v>22038.48</v>
      </c>
      <c r="AX137" s="36">
        <f t="shared" si="73"/>
        <v>0</v>
      </c>
      <c r="AY137" s="36">
        <f t="shared" si="73"/>
        <v>0</v>
      </c>
      <c r="AZ137" s="36">
        <f t="shared" si="73"/>
        <v>18365.400000000001</v>
      </c>
      <c r="BF137" s="42">
        <f t="shared" si="78"/>
        <v>3673.08</v>
      </c>
      <c r="BG137" s="42">
        <f t="shared" si="79"/>
        <v>3673.08</v>
      </c>
      <c r="BH137" s="42">
        <f t="shared" si="80"/>
        <v>0</v>
      </c>
      <c r="BI137" s="42">
        <f t="shared" si="81"/>
        <v>22038.48</v>
      </c>
    </row>
    <row r="138" spans="1:61" ht="14.45" hidden="1" outlineLevel="1" x14ac:dyDescent="0.3">
      <c r="A138" s="5" t="s">
        <v>7</v>
      </c>
      <c r="B138" s="5" t="s">
        <v>8</v>
      </c>
      <c r="C138" s="5" t="s">
        <v>1359</v>
      </c>
      <c r="D138" s="2" t="s">
        <v>179</v>
      </c>
      <c r="E138" s="2" t="s">
        <v>150</v>
      </c>
      <c r="F138" s="2" t="s">
        <v>11</v>
      </c>
      <c r="G138" s="2" t="s">
        <v>12</v>
      </c>
      <c r="H138" s="2" t="s">
        <v>13</v>
      </c>
      <c r="I138" s="18">
        <v>163200</v>
      </c>
      <c r="J138" s="18">
        <v>158181.5</v>
      </c>
      <c r="K138" s="18">
        <v>152097.60000000001</v>
      </c>
      <c r="L138" s="18">
        <v>6083.9</v>
      </c>
      <c r="M138" s="18"/>
      <c r="N138" s="18"/>
      <c r="O138" s="18"/>
      <c r="P138" s="18"/>
      <c r="Q138" s="18"/>
      <c r="R138" s="18"/>
      <c r="S138" s="18">
        <v>6083.9</v>
      </c>
      <c r="T138" s="18"/>
      <c r="U138" s="18"/>
      <c r="V138" s="18"/>
      <c r="W138" s="18"/>
      <c r="X138" s="18"/>
      <c r="Y138" s="18"/>
      <c r="Z138" s="18"/>
      <c r="AA138" s="18"/>
      <c r="AB138" s="43">
        <f t="shared" si="74"/>
        <v>4.0000000000000036E-2</v>
      </c>
      <c r="AC138" s="14">
        <f t="shared" si="58"/>
        <v>0</v>
      </c>
      <c r="AD138" s="14">
        <f t="shared" si="59"/>
        <v>0</v>
      </c>
      <c r="AE138" s="14">
        <f t="shared" si="60"/>
        <v>0</v>
      </c>
      <c r="AF138" s="14">
        <f t="shared" si="61"/>
        <v>0</v>
      </c>
      <c r="AG138" s="14">
        <f t="shared" si="62"/>
        <v>0</v>
      </c>
      <c r="AH138" s="14">
        <f t="shared" si="63"/>
        <v>0</v>
      </c>
      <c r="AI138" s="14">
        <f t="shared" si="64"/>
        <v>0.04</v>
      </c>
      <c r="AJ138" s="14">
        <f t="shared" si="65"/>
        <v>0</v>
      </c>
      <c r="AK138" s="14">
        <f t="shared" si="66"/>
        <v>0</v>
      </c>
      <c r="AL138" s="14">
        <f t="shared" si="67"/>
        <v>0</v>
      </c>
      <c r="AM138" s="14">
        <f t="shared" si="68"/>
        <v>0</v>
      </c>
      <c r="AN138" s="14">
        <f t="shared" si="69"/>
        <v>0</v>
      </c>
      <c r="AO138" s="14">
        <f t="shared" si="70"/>
        <v>0</v>
      </c>
      <c r="AP138" s="14">
        <f t="shared" si="71"/>
        <v>0</v>
      </c>
      <c r="AQ138" s="14">
        <f t="shared" si="72"/>
        <v>0</v>
      </c>
      <c r="AR138" s="26">
        <f t="shared" si="75"/>
        <v>0</v>
      </c>
      <c r="AS138" s="184">
        <f t="shared" si="76"/>
        <v>6083.9040000000005</v>
      </c>
      <c r="AT138" s="26">
        <f t="shared" si="77"/>
        <v>0</v>
      </c>
      <c r="AU138" s="30">
        <f>K138*$AU$2</f>
        <v>9125.8559999999998</v>
      </c>
      <c r="AV138" s="30">
        <f>K138*$AV$2</f>
        <v>9125.8559999999998</v>
      </c>
      <c r="AW138" s="30"/>
      <c r="AX138" s="36">
        <f t="shared" si="73"/>
        <v>9125.8559999999998</v>
      </c>
      <c r="AY138" s="36">
        <f t="shared" si="73"/>
        <v>3041.9519999999993</v>
      </c>
      <c r="AZ138" s="36">
        <f t="shared" si="73"/>
        <v>0</v>
      </c>
      <c r="BF138" s="42">
        <f t="shared" si="78"/>
        <v>6083.9040000000005</v>
      </c>
      <c r="BG138" s="42">
        <f t="shared" si="79"/>
        <v>6083.9</v>
      </c>
      <c r="BH138" s="42">
        <f t="shared" si="80"/>
        <v>4.0000000008149073E-3</v>
      </c>
      <c r="BI138" s="42">
        <f t="shared" si="81"/>
        <v>18251.712</v>
      </c>
    </row>
    <row r="139" spans="1:61" ht="14.45" hidden="1" outlineLevel="1" x14ac:dyDescent="0.3">
      <c r="A139" s="5" t="s">
        <v>7</v>
      </c>
      <c r="B139" s="5" t="s">
        <v>8</v>
      </c>
      <c r="C139" s="5" t="s">
        <v>1359</v>
      </c>
      <c r="D139" s="2" t="s">
        <v>180</v>
      </c>
      <c r="E139" s="2" t="s">
        <v>181</v>
      </c>
      <c r="F139" s="2" t="s">
        <v>16</v>
      </c>
      <c r="G139" s="2" t="s">
        <v>17</v>
      </c>
      <c r="H139" s="2" t="s">
        <v>13</v>
      </c>
      <c r="I139" s="18">
        <v>2036750</v>
      </c>
      <c r="J139" s="18">
        <v>1262072.02</v>
      </c>
      <c r="K139" s="18">
        <v>1099844.9000000001</v>
      </c>
      <c r="L139" s="18">
        <v>162227.12</v>
      </c>
      <c r="M139" s="18"/>
      <c r="N139" s="18">
        <v>137480.60999999999</v>
      </c>
      <c r="O139" s="18"/>
      <c r="P139" s="18"/>
      <c r="Q139" s="18"/>
      <c r="R139" s="18"/>
      <c r="S139" s="18"/>
      <c r="T139" s="18"/>
      <c r="U139" s="18"/>
      <c r="V139" s="18"/>
      <c r="W139" s="18"/>
      <c r="X139" s="18"/>
      <c r="Y139" s="18"/>
      <c r="Z139" s="18">
        <v>24746.510000000002</v>
      </c>
      <c r="AA139" s="18"/>
      <c r="AB139" s="43">
        <f t="shared" si="74"/>
        <v>0.14749999999999996</v>
      </c>
      <c r="AC139" s="14">
        <f t="shared" si="58"/>
        <v>0</v>
      </c>
      <c r="AD139" s="14">
        <f t="shared" si="59"/>
        <v>0.125</v>
      </c>
      <c r="AE139" s="14">
        <f t="shared" si="60"/>
        <v>0</v>
      </c>
      <c r="AF139" s="14">
        <f t="shared" si="61"/>
        <v>0</v>
      </c>
      <c r="AG139" s="14">
        <f t="shared" si="62"/>
        <v>0</v>
      </c>
      <c r="AH139" s="14">
        <f t="shared" si="63"/>
        <v>0</v>
      </c>
      <c r="AI139" s="14">
        <f t="shared" si="64"/>
        <v>0</v>
      </c>
      <c r="AJ139" s="14">
        <f t="shared" si="65"/>
        <v>0</v>
      </c>
      <c r="AK139" s="14">
        <f t="shared" si="66"/>
        <v>0</v>
      </c>
      <c r="AL139" s="14">
        <f t="shared" si="67"/>
        <v>0</v>
      </c>
      <c r="AM139" s="14">
        <f t="shared" si="68"/>
        <v>0</v>
      </c>
      <c r="AN139" s="14">
        <f t="shared" si="69"/>
        <v>0</v>
      </c>
      <c r="AO139" s="14">
        <f t="shared" si="70"/>
        <v>0</v>
      </c>
      <c r="AP139" s="14">
        <f t="shared" si="71"/>
        <v>0.02</v>
      </c>
      <c r="AQ139" s="14">
        <f t="shared" si="72"/>
        <v>0</v>
      </c>
      <c r="AR139" s="26">
        <f t="shared" si="75"/>
        <v>137480.61250000002</v>
      </c>
      <c r="AS139" s="184">
        <f t="shared" si="76"/>
        <v>0</v>
      </c>
      <c r="AT139" s="26">
        <f t="shared" si="77"/>
        <v>24746.510250000003</v>
      </c>
      <c r="AU139" s="30"/>
      <c r="AV139" s="30"/>
      <c r="AW139" s="30">
        <f>K139*$AU$1</f>
        <v>131981.38800000001</v>
      </c>
      <c r="AX139" s="36">
        <f t="shared" si="73"/>
        <v>-137480.61250000002</v>
      </c>
      <c r="AY139" s="36">
        <f t="shared" si="73"/>
        <v>0</v>
      </c>
      <c r="AZ139" s="36">
        <f t="shared" si="73"/>
        <v>107234.87775</v>
      </c>
      <c r="BF139" s="42">
        <f t="shared" si="78"/>
        <v>162227.12275000001</v>
      </c>
      <c r="BG139" s="42">
        <f t="shared" si="79"/>
        <v>162227.12</v>
      </c>
      <c r="BH139" s="42">
        <f t="shared" si="80"/>
        <v>2.7500000142026693E-3</v>
      </c>
      <c r="BI139" s="42">
        <f t="shared" si="81"/>
        <v>131981.38800000001</v>
      </c>
    </row>
    <row r="140" spans="1:61" ht="14.45" hidden="1" outlineLevel="1" x14ac:dyDescent="0.3">
      <c r="A140" s="5" t="s">
        <v>7</v>
      </c>
      <c r="B140" s="5" t="s">
        <v>8</v>
      </c>
      <c r="C140" s="5" t="s">
        <v>1359</v>
      </c>
      <c r="D140" s="2" t="s">
        <v>182</v>
      </c>
      <c r="E140" s="2" t="s">
        <v>150</v>
      </c>
      <c r="F140" s="2" t="s">
        <v>11</v>
      </c>
      <c r="G140" s="2" t="s">
        <v>12</v>
      </c>
      <c r="H140" s="2" t="s">
        <v>13</v>
      </c>
      <c r="I140" s="18">
        <v>151675</v>
      </c>
      <c r="J140" s="18">
        <v>260274</v>
      </c>
      <c r="K140" s="18">
        <v>250263.46</v>
      </c>
      <c r="L140" s="18">
        <v>10010.540000000001</v>
      </c>
      <c r="M140" s="18"/>
      <c r="N140" s="18"/>
      <c r="O140" s="18"/>
      <c r="P140" s="18"/>
      <c r="Q140" s="18"/>
      <c r="R140" s="18"/>
      <c r="S140" s="18">
        <v>10010.540000000001</v>
      </c>
      <c r="T140" s="18"/>
      <c r="U140" s="18"/>
      <c r="V140" s="18"/>
      <c r="W140" s="18"/>
      <c r="X140" s="18"/>
      <c r="Y140" s="18"/>
      <c r="Z140" s="18"/>
      <c r="AA140" s="18"/>
      <c r="AB140" s="43">
        <f t="shared" si="74"/>
        <v>4.0000000000000036E-2</v>
      </c>
      <c r="AC140" s="14">
        <f t="shared" si="58"/>
        <v>0</v>
      </c>
      <c r="AD140" s="14">
        <f t="shared" si="59"/>
        <v>0</v>
      </c>
      <c r="AE140" s="14">
        <f t="shared" si="60"/>
        <v>0</v>
      </c>
      <c r="AF140" s="14">
        <f t="shared" si="61"/>
        <v>0</v>
      </c>
      <c r="AG140" s="14">
        <f t="shared" si="62"/>
        <v>0</v>
      </c>
      <c r="AH140" s="14">
        <f t="shared" si="63"/>
        <v>0</v>
      </c>
      <c r="AI140" s="14">
        <f t="shared" si="64"/>
        <v>0.04</v>
      </c>
      <c r="AJ140" s="14">
        <f t="shared" si="65"/>
        <v>0</v>
      </c>
      <c r="AK140" s="14">
        <f t="shared" si="66"/>
        <v>0</v>
      </c>
      <c r="AL140" s="14">
        <f t="shared" si="67"/>
        <v>0</v>
      </c>
      <c r="AM140" s="14">
        <f t="shared" si="68"/>
        <v>0</v>
      </c>
      <c r="AN140" s="14">
        <f t="shared" si="69"/>
        <v>0</v>
      </c>
      <c r="AO140" s="14">
        <f t="shared" si="70"/>
        <v>0</v>
      </c>
      <c r="AP140" s="14">
        <f t="shared" si="71"/>
        <v>0</v>
      </c>
      <c r="AQ140" s="14">
        <f t="shared" si="72"/>
        <v>0</v>
      </c>
      <c r="AR140" s="26">
        <f t="shared" si="75"/>
        <v>0</v>
      </c>
      <c r="AS140" s="184">
        <f t="shared" si="76"/>
        <v>10010.538399999999</v>
      </c>
      <c r="AT140" s="26">
        <f t="shared" si="77"/>
        <v>0</v>
      </c>
      <c r="AU140" s="30">
        <f t="shared" ref="AU140:AU146" si="82">K140*$AU$2</f>
        <v>15015.807599999998</v>
      </c>
      <c r="AV140" s="30">
        <f t="shared" ref="AV140:AV146" si="83">K140*$AV$2</f>
        <v>15015.807599999998</v>
      </c>
      <c r="AW140" s="30"/>
      <c r="AX140" s="36">
        <f t="shared" si="73"/>
        <v>15015.807599999998</v>
      </c>
      <c r="AY140" s="36">
        <f t="shared" si="73"/>
        <v>5005.2691999999988</v>
      </c>
      <c r="AZ140" s="36">
        <f t="shared" si="73"/>
        <v>0</v>
      </c>
      <c r="BF140" s="42">
        <f t="shared" si="78"/>
        <v>10010.538399999999</v>
      </c>
      <c r="BG140" s="42">
        <f t="shared" si="79"/>
        <v>10010.540000000001</v>
      </c>
      <c r="BH140" s="42">
        <f t="shared" si="80"/>
        <v>-1.6000000014173565E-3</v>
      </c>
      <c r="BI140" s="42">
        <f t="shared" si="81"/>
        <v>30031.615199999997</v>
      </c>
    </row>
    <row r="141" spans="1:61" ht="14.45" hidden="1" outlineLevel="1" x14ac:dyDescent="0.3">
      <c r="A141" s="5" t="s">
        <v>7</v>
      </c>
      <c r="B141" s="5" t="s">
        <v>8</v>
      </c>
      <c r="C141" s="5" t="s">
        <v>1359</v>
      </c>
      <c r="D141" s="2" t="s">
        <v>183</v>
      </c>
      <c r="E141" s="2" t="s">
        <v>150</v>
      </c>
      <c r="F141" s="2" t="s">
        <v>11</v>
      </c>
      <c r="G141" s="2" t="s">
        <v>12</v>
      </c>
      <c r="H141" s="2" t="s">
        <v>13</v>
      </c>
      <c r="I141" s="18">
        <v>5700</v>
      </c>
      <c r="J141" s="18">
        <v>9781</v>
      </c>
      <c r="K141" s="18">
        <v>9404.81</v>
      </c>
      <c r="L141" s="18">
        <v>376.19</v>
      </c>
      <c r="M141" s="18"/>
      <c r="N141" s="18"/>
      <c r="O141" s="18"/>
      <c r="P141" s="18"/>
      <c r="Q141" s="18"/>
      <c r="R141" s="18"/>
      <c r="S141" s="18">
        <v>376.19</v>
      </c>
      <c r="T141" s="18"/>
      <c r="U141" s="18"/>
      <c r="V141" s="18"/>
      <c r="W141" s="18"/>
      <c r="X141" s="18"/>
      <c r="Y141" s="18"/>
      <c r="Z141" s="18"/>
      <c r="AA141" s="18"/>
      <c r="AB141" s="43">
        <f t="shared" si="74"/>
        <v>4.0000000000000036E-2</v>
      </c>
      <c r="AC141" s="14">
        <f t="shared" si="58"/>
        <v>0</v>
      </c>
      <c r="AD141" s="14">
        <f t="shared" si="59"/>
        <v>0</v>
      </c>
      <c r="AE141" s="14">
        <f t="shared" si="60"/>
        <v>0</v>
      </c>
      <c r="AF141" s="14">
        <f t="shared" si="61"/>
        <v>0</v>
      </c>
      <c r="AG141" s="14">
        <f t="shared" si="62"/>
        <v>0</v>
      </c>
      <c r="AH141" s="14">
        <f t="shared" si="63"/>
        <v>0</v>
      </c>
      <c r="AI141" s="14">
        <f t="shared" si="64"/>
        <v>0.04</v>
      </c>
      <c r="AJ141" s="14">
        <f t="shared" si="65"/>
        <v>0</v>
      </c>
      <c r="AK141" s="14">
        <f t="shared" si="66"/>
        <v>0</v>
      </c>
      <c r="AL141" s="14">
        <f t="shared" si="67"/>
        <v>0</v>
      </c>
      <c r="AM141" s="14">
        <f t="shared" si="68"/>
        <v>0</v>
      </c>
      <c r="AN141" s="14">
        <f t="shared" si="69"/>
        <v>0</v>
      </c>
      <c r="AO141" s="14">
        <f t="shared" si="70"/>
        <v>0</v>
      </c>
      <c r="AP141" s="14">
        <f t="shared" si="71"/>
        <v>0</v>
      </c>
      <c r="AQ141" s="14">
        <f t="shared" si="72"/>
        <v>0</v>
      </c>
      <c r="AR141" s="26">
        <f t="shared" si="75"/>
        <v>0</v>
      </c>
      <c r="AS141" s="184">
        <f t="shared" si="76"/>
        <v>376.19239999999996</v>
      </c>
      <c r="AT141" s="26">
        <f t="shared" si="77"/>
        <v>0</v>
      </c>
      <c r="AU141" s="30">
        <f t="shared" si="82"/>
        <v>564.28859999999997</v>
      </c>
      <c r="AV141" s="30">
        <f t="shared" si="83"/>
        <v>564.28859999999997</v>
      </c>
      <c r="AW141" s="30"/>
      <c r="AX141" s="36">
        <f t="shared" si="73"/>
        <v>564.28859999999997</v>
      </c>
      <c r="AY141" s="36">
        <f t="shared" si="73"/>
        <v>188.09620000000001</v>
      </c>
      <c r="AZ141" s="36">
        <f t="shared" si="73"/>
        <v>0</v>
      </c>
      <c r="BF141" s="42">
        <f t="shared" si="78"/>
        <v>376.19239999999996</v>
      </c>
      <c r="BG141" s="42">
        <f t="shared" si="79"/>
        <v>376.19</v>
      </c>
      <c r="BH141" s="42">
        <f t="shared" si="80"/>
        <v>2.3999999999659849E-3</v>
      </c>
      <c r="BI141" s="42">
        <f t="shared" si="81"/>
        <v>1128.5771999999999</v>
      </c>
    </row>
    <row r="142" spans="1:61" ht="14.45" hidden="1" outlineLevel="1" x14ac:dyDescent="0.3">
      <c r="A142" s="5" t="s">
        <v>7</v>
      </c>
      <c r="B142" s="5" t="s">
        <v>8</v>
      </c>
      <c r="C142" s="5" t="s">
        <v>1359</v>
      </c>
      <c r="D142" s="2" t="s">
        <v>184</v>
      </c>
      <c r="E142" s="2" t="s">
        <v>150</v>
      </c>
      <c r="F142" s="2" t="s">
        <v>11</v>
      </c>
      <c r="G142" s="2" t="s">
        <v>12</v>
      </c>
      <c r="H142" s="2" t="s">
        <v>13</v>
      </c>
      <c r="I142" s="18">
        <v>294245</v>
      </c>
      <c r="J142" s="18">
        <v>397819</v>
      </c>
      <c r="K142" s="18">
        <v>382518.27</v>
      </c>
      <c r="L142" s="18">
        <v>15300.73</v>
      </c>
      <c r="M142" s="18"/>
      <c r="N142" s="18"/>
      <c r="O142" s="18"/>
      <c r="P142" s="18"/>
      <c r="Q142" s="18"/>
      <c r="R142" s="18"/>
      <c r="S142" s="18">
        <v>15300.73</v>
      </c>
      <c r="T142" s="18"/>
      <c r="U142" s="18"/>
      <c r="V142" s="18"/>
      <c r="W142" s="18"/>
      <c r="X142" s="18"/>
      <c r="Y142" s="18"/>
      <c r="Z142" s="18"/>
      <c r="AA142" s="18"/>
      <c r="AB142" s="43">
        <f t="shared" si="74"/>
        <v>4.0000000000000036E-2</v>
      </c>
      <c r="AC142" s="14">
        <f t="shared" si="58"/>
        <v>0</v>
      </c>
      <c r="AD142" s="14">
        <f t="shared" si="59"/>
        <v>0</v>
      </c>
      <c r="AE142" s="14">
        <f t="shared" si="60"/>
        <v>0</v>
      </c>
      <c r="AF142" s="14">
        <f t="shared" si="61"/>
        <v>0</v>
      </c>
      <c r="AG142" s="14">
        <f t="shared" si="62"/>
        <v>0</v>
      </c>
      <c r="AH142" s="14">
        <f t="shared" si="63"/>
        <v>0</v>
      </c>
      <c r="AI142" s="14">
        <f t="shared" si="64"/>
        <v>0.04</v>
      </c>
      <c r="AJ142" s="14">
        <f t="shared" si="65"/>
        <v>0</v>
      </c>
      <c r="AK142" s="14">
        <f t="shared" si="66"/>
        <v>0</v>
      </c>
      <c r="AL142" s="14">
        <f t="shared" si="67"/>
        <v>0</v>
      </c>
      <c r="AM142" s="14">
        <f t="shared" si="68"/>
        <v>0</v>
      </c>
      <c r="AN142" s="14">
        <f t="shared" si="69"/>
        <v>0</v>
      </c>
      <c r="AO142" s="14">
        <f t="shared" si="70"/>
        <v>0</v>
      </c>
      <c r="AP142" s="14">
        <f t="shared" si="71"/>
        <v>0</v>
      </c>
      <c r="AQ142" s="14">
        <f t="shared" si="72"/>
        <v>0</v>
      </c>
      <c r="AR142" s="26">
        <f t="shared" si="75"/>
        <v>0</v>
      </c>
      <c r="AS142" s="184">
        <f t="shared" si="76"/>
        <v>15300.730800000001</v>
      </c>
      <c r="AT142" s="26">
        <f t="shared" si="77"/>
        <v>0</v>
      </c>
      <c r="AU142" s="30">
        <f t="shared" si="82"/>
        <v>22951.0962</v>
      </c>
      <c r="AV142" s="30">
        <f t="shared" si="83"/>
        <v>22951.0962</v>
      </c>
      <c r="AW142" s="30"/>
      <c r="AX142" s="36">
        <f t="shared" si="73"/>
        <v>22951.0962</v>
      </c>
      <c r="AY142" s="36">
        <f t="shared" si="73"/>
        <v>7650.3653999999988</v>
      </c>
      <c r="AZ142" s="36">
        <f t="shared" si="73"/>
        <v>0</v>
      </c>
      <c r="BF142" s="42">
        <f t="shared" si="78"/>
        <v>15300.730800000001</v>
      </c>
      <c r="BG142" s="42">
        <f t="shared" si="79"/>
        <v>15300.73</v>
      </c>
      <c r="BH142" s="42">
        <f t="shared" si="80"/>
        <v>8.0000000161817297E-4</v>
      </c>
      <c r="BI142" s="42">
        <f t="shared" si="81"/>
        <v>45902.1924</v>
      </c>
    </row>
    <row r="143" spans="1:61" ht="14.45" hidden="1" outlineLevel="1" x14ac:dyDescent="0.3">
      <c r="A143" s="5" t="s">
        <v>7</v>
      </c>
      <c r="B143" s="5" t="s">
        <v>8</v>
      </c>
      <c r="C143" s="5" t="s">
        <v>1359</v>
      </c>
      <c r="D143" s="2" t="s">
        <v>185</v>
      </c>
      <c r="E143" s="2" t="s">
        <v>150</v>
      </c>
      <c r="F143" s="2" t="s">
        <v>11</v>
      </c>
      <c r="G143" s="2" t="s">
        <v>12</v>
      </c>
      <c r="H143" s="2" t="s">
        <v>13</v>
      </c>
      <c r="I143" s="18">
        <v>100175</v>
      </c>
      <c r="J143" s="18">
        <v>151651.76</v>
      </c>
      <c r="K143" s="18">
        <v>145819</v>
      </c>
      <c r="L143" s="18">
        <v>5832.76</v>
      </c>
      <c r="M143" s="18"/>
      <c r="N143" s="18"/>
      <c r="O143" s="18"/>
      <c r="P143" s="18"/>
      <c r="Q143" s="18"/>
      <c r="R143" s="18"/>
      <c r="S143" s="18">
        <v>5832.76</v>
      </c>
      <c r="T143" s="18"/>
      <c r="U143" s="18"/>
      <c r="V143" s="18"/>
      <c r="W143" s="18"/>
      <c r="X143" s="18"/>
      <c r="Y143" s="18"/>
      <c r="Z143" s="18"/>
      <c r="AA143" s="18"/>
      <c r="AB143" s="43">
        <f t="shared" si="74"/>
        <v>4.0000000000000036E-2</v>
      </c>
      <c r="AC143" s="14">
        <f t="shared" si="58"/>
        <v>0</v>
      </c>
      <c r="AD143" s="14">
        <f t="shared" si="59"/>
        <v>0</v>
      </c>
      <c r="AE143" s="14">
        <f t="shared" si="60"/>
        <v>0</v>
      </c>
      <c r="AF143" s="14">
        <f t="shared" si="61"/>
        <v>0</v>
      </c>
      <c r="AG143" s="14">
        <f t="shared" si="62"/>
        <v>0</v>
      </c>
      <c r="AH143" s="14">
        <f t="shared" si="63"/>
        <v>0</v>
      </c>
      <c r="AI143" s="14">
        <f t="shared" si="64"/>
        <v>0.04</v>
      </c>
      <c r="AJ143" s="14">
        <f t="shared" si="65"/>
        <v>0</v>
      </c>
      <c r="AK143" s="14">
        <f t="shared" si="66"/>
        <v>0</v>
      </c>
      <c r="AL143" s="14">
        <f t="shared" si="67"/>
        <v>0</v>
      </c>
      <c r="AM143" s="14">
        <f t="shared" si="68"/>
        <v>0</v>
      </c>
      <c r="AN143" s="14">
        <f t="shared" si="69"/>
        <v>0</v>
      </c>
      <c r="AO143" s="14">
        <f t="shared" si="70"/>
        <v>0</v>
      </c>
      <c r="AP143" s="14">
        <f t="shared" si="71"/>
        <v>0</v>
      </c>
      <c r="AQ143" s="14">
        <f t="shared" si="72"/>
        <v>0</v>
      </c>
      <c r="AR143" s="26">
        <f t="shared" si="75"/>
        <v>0</v>
      </c>
      <c r="AS143" s="184">
        <f t="shared" si="76"/>
        <v>5832.76</v>
      </c>
      <c r="AT143" s="26">
        <f t="shared" si="77"/>
        <v>0</v>
      </c>
      <c r="AU143" s="30">
        <f t="shared" si="82"/>
        <v>8749.14</v>
      </c>
      <c r="AV143" s="30">
        <f t="shared" si="83"/>
        <v>8749.14</v>
      </c>
      <c r="AW143" s="30"/>
      <c r="AX143" s="36">
        <f t="shared" si="73"/>
        <v>8749.14</v>
      </c>
      <c r="AY143" s="36">
        <f t="shared" si="73"/>
        <v>2916.3799999999992</v>
      </c>
      <c r="AZ143" s="36">
        <f t="shared" si="73"/>
        <v>0</v>
      </c>
      <c r="BF143" s="42">
        <f t="shared" si="78"/>
        <v>5832.76</v>
      </c>
      <c r="BG143" s="42">
        <f t="shared" si="79"/>
        <v>5832.76</v>
      </c>
      <c r="BH143" s="42">
        <f t="shared" si="80"/>
        <v>0</v>
      </c>
      <c r="BI143" s="42">
        <f t="shared" si="81"/>
        <v>17498.28</v>
      </c>
    </row>
    <row r="144" spans="1:61" ht="14.45" hidden="1" outlineLevel="1" x14ac:dyDescent="0.3">
      <c r="A144" s="5" t="s">
        <v>7</v>
      </c>
      <c r="B144" s="5" t="s">
        <v>8</v>
      </c>
      <c r="C144" s="5" t="s">
        <v>1359</v>
      </c>
      <c r="D144" s="2" t="s">
        <v>186</v>
      </c>
      <c r="E144" s="2" t="s">
        <v>150</v>
      </c>
      <c r="F144" s="2" t="s">
        <v>11</v>
      </c>
      <c r="G144" s="2" t="s">
        <v>12</v>
      </c>
      <c r="H144" s="2" t="s">
        <v>13</v>
      </c>
      <c r="I144" s="18">
        <v>4243385</v>
      </c>
      <c r="J144" s="18">
        <v>6553481.1799999997</v>
      </c>
      <c r="K144" s="18">
        <v>6301424.2000000002</v>
      </c>
      <c r="L144" s="18">
        <v>252056.98</v>
      </c>
      <c r="M144" s="18"/>
      <c r="N144" s="18"/>
      <c r="O144" s="18"/>
      <c r="P144" s="18"/>
      <c r="Q144" s="18"/>
      <c r="R144" s="18"/>
      <c r="S144" s="18">
        <v>252056.98</v>
      </c>
      <c r="T144" s="18"/>
      <c r="U144" s="18"/>
      <c r="V144" s="18"/>
      <c r="W144" s="18"/>
      <c r="X144" s="18"/>
      <c r="Y144" s="18"/>
      <c r="Z144" s="18"/>
      <c r="AA144" s="18"/>
      <c r="AB144" s="43">
        <f t="shared" si="74"/>
        <v>4.0000000000000036E-2</v>
      </c>
      <c r="AC144" s="14">
        <f t="shared" si="58"/>
        <v>0</v>
      </c>
      <c r="AD144" s="14">
        <f t="shared" si="59"/>
        <v>0</v>
      </c>
      <c r="AE144" s="14">
        <f t="shared" si="60"/>
        <v>0</v>
      </c>
      <c r="AF144" s="14">
        <f t="shared" si="61"/>
        <v>0</v>
      </c>
      <c r="AG144" s="14">
        <f t="shared" si="62"/>
        <v>0</v>
      </c>
      <c r="AH144" s="14">
        <f t="shared" si="63"/>
        <v>0</v>
      </c>
      <c r="AI144" s="14">
        <f t="shared" si="64"/>
        <v>0.04</v>
      </c>
      <c r="AJ144" s="14">
        <f t="shared" si="65"/>
        <v>0</v>
      </c>
      <c r="AK144" s="14">
        <f t="shared" si="66"/>
        <v>0</v>
      </c>
      <c r="AL144" s="14">
        <f t="shared" si="67"/>
        <v>0</v>
      </c>
      <c r="AM144" s="14">
        <f t="shared" si="68"/>
        <v>0</v>
      </c>
      <c r="AN144" s="14">
        <f t="shared" si="69"/>
        <v>0</v>
      </c>
      <c r="AO144" s="14">
        <f t="shared" si="70"/>
        <v>0</v>
      </c>
      <c r="AP144" s="14">
        <f t="shared" si="71"/>
        <v>0</v>
      </c>
      <c r="AQ144" s="14">
        <f t="shared" si="72"/>
        <v>0</v>
      </c>
      <c r="AR144" s="26">
        <f t="shared" si="75"/>
        <v>0</v>
      </c>
      <c r="AS144" s="184">
        <f t="shared" si="76"/>
        <v>252056.96800000002</v>
      </c>
      <c r="AT144" s="26">
        <f t="shared" si="77"/>
        <v>0</v>
      </c>
      <c r="AU144" s="30">
        <f t="shared" si="82"/>
        <v>378085.45199999999</v>
      </c>
      <c r="AV144" s="30">
        <f t="shared" si="83"/>
        <v>378085.45199999999</v>
      </c>
      <c r="AW144" s="30"/>
      <c r="AX144" s="36">
        <f t="shared" si="73"/>
        <v>378085.45199999999</v>
      </c>
      <c r="AY144" s="36">
        <f t="shared" si="73"/>
        <v>126028.48399999997</v>
      </c>
      <c r="AZ144" s="36">
        <f t="shared" si="73"/>
        <v>0</v>
      </c>
      <c r="BF144" s="42">
        <f t="shared" si="78"/>
        <v>252056.96800000002</v>
      </c>
      <c r="BG144" s="42">
        <f t="shared" si="79"/>
        <v>252056.98</v>
      </c>
      <c r="BH144" s="42">
        <f t="shared" si="80"/>
        <v>-1.1999999987892807E-2</v>
      </c>
      <c r="BI144" s="42">
        <f t="shared" si="81"/>
        <v>756170.90399999998</v>
      </c>
    </row>
    <row r="145" spans="1:61" ht="14.45" hidden="1" outlineLevel="1" x14ac:dyDescent="0.3">
      <c r="A145" s="5" t="s">
        <v>7</v>
      </c>
      <c r="B145" s="5" t="s">
        <v>8</v>
      </c>
      <c r="C145" s="5" t="s">
        <v>1359</v>
      </c>
      <c r="D145" s="2" t="s">
        <v>187</v>
      </c>
      <c r="E145" s="2" t="s">
        <v>150</v>
      </c>
      <c r="F145" s="2" t="s">
        <v>11</v>
      </c>
      <c r="G145" s="2" t="s">
        <v>12</v>
      </c>
      <c r="H145" s="2" t="s">
        <v>13</v>
      </c>
      <c r="I145" s="18">
        <v>101850</v>
      </c>
      <c r="J145" s="18">
        <v>158886</v>
      </c>
      <c r="K145" s="18">
        <v>152775</v>
      </c>
      <c r="L145" s="18">
        <v>6111</v>
      </c>
      <c r="M145" s="18"/>
      <c r="N145" s="18"/>
      <c r="O145" s="18"/>
      <c r="P145" s="18"/>
      <c r="Q145" s="18"/>
      <c r="R145" s="18"/>
      <c r="S145" s="18">
        <v>6111</v>
      </c>
      <c r="T145" s="18"/>
      <c r="U145" s="18"/>
      <c r="V145" s="18"/>
      <c r="W145" s="18"/>
      <c r="X145" s="18"/>
      <c r="Y145" s="18"/>
      <c r="Z145" s="18"/>
      <c r="AA145" s="18"/>
      <c r="AB145" s="43">
        <f t="shared" si="74"/>
        <v>4.0000000000000036E-2</v>
      </c>
      <c r="AC145" s="14">
        <f t="shared" si="58"/>
        <v>0</v>
      </c>
      <c r="AD145" s="14">
        <f t="shared" si="59"/>
        <v>0</v>
      </c>
      <c r="AE145" s="14">
        <f t="shared" si="60"/>
        <v>0</v>
      </c>
      <c r="AF145" s="14">
        <f t="shared" si="61"/>
        <v>0</v>
      </c>
      <c r="AG145" s="14">
        <f t="shared" si="62"/>
        <v>0</v>
      </c>
      <c r="AH145" s="14">
        <f t="shared" si="63"/>
        <v>0</v>
      </c>
      <c r="AI145" s="14">
        <f t="shared" si="64"/>
        <v>0.04</v>
      </c>
      <c r="AJ145" s="14">
        <f t="shared" si="65"/>
        <v>0</v>
      </c>
      <c r="AK145" s="14">
        <f t="shared" si="66"/>
        <v>0</v>
      </c>
      <c r="AL145" s="14">
        <f t="shared" si="67"/>
        <v>0</v>
      </c>
      <c r="AM145" s="14">
        <f t="shared" si="68"/>
        <v>0</v>
      </c>
      <c r="AN145" s="14">
        <f t="shared" si="69"/>
        <v>0</v>
      </c>
      <c r="AO145" s="14">
        <f t="shared" si="70"/>
        <v>0</v>
      </c>
      <c r="AP145" s="14">
        <f t="shared" si="71"/>
        <v>0</v>
      </c>
      <c r="AQ145" s="14">
        <f t="shared" si="72"/>
        <v>0</v>
      </c>
      <c r="AR145" s="26">
        <f t="shared" si="75"/>
        <v>0</v>
      </c>
      <c r="AS145" s="184">
        <f t="shared" si="76"/>
        <v>6111</v>
      </c>
      <c r="AT145" s="26">
        <f t="shared" si="77"/>
        <v>0</v>
      </c>
      <c r="AU145" s="30">
        <f t="shared" si="82"/>
        <v>9166.5</v>
      </c>
      <c r="AV145" s="30">
        <f t="shared" si="83"/>
        <v>9166.5</v>
      </c>
      <c r="AW145" s="30"/>
      <c r="AX145" s="36">
        <f t="shared" si="73"/>
        <v>9166.5</v>
      </c>
      <c r="AY145" s="36">
        <f t="shared" si="73"/>
        <v>3055.5</v>
      </c>
      <c r="AZ145" s="36">
        <f t="shared" si="73"/>
        <v>0</v>
      </c>
      <c r="BF145" s="42">
        <f t="shared" si="78"/>
        <v>6111</v>
      </c>
      <c r="BG145" s="42">
        <f t="shared" si="79"/>
        <v>6111</v>
      </c>
      <c r="BH145" s="42">
        <f t="shared" si="80"/>
        <v>0</v>
      </c>
      <c r="BI145" s="42">
        <f t="shared" si="81"/>
        <v>18333</v>
      </c>
    </row>
    <row r="146" spans="1:61" ht="14.45" hidden="1" outlineLevel="1" x14ac:dyDescent="0.3">
      <c r="A146" s="5" t="s">
        <v>7</v>
      </c>
      <c r="B146" s="5" t="s">
        <v>8</v>
      </c>
      <c r="C146" s="5" t="s">
        <v>1359</v>
      </c>
      <c r="D146" s="2" t="s">
        <v>188</v>
      </c>
      <c r="E146" s="2" t="s">
        <v>150</v>
      </c>
      <c r="F146" s="2" t="s">
        <v>11</v>
      </c>
      <c r="G146" s="2" t="s">
        <v>12</v>
      </c>
      <c r="H146" s="2" t="s">
        <v>13</v>
      </c>
      <c r="I146" s="18">
        <v>163370</v>
      </c>
      <c r="J146" s="18">
        <v>569178.39999999991</v>
      </c>
      <c r="K146" s="18">
        <v>547286.94000000006</v>
      </c>
      <c r="L146" s="18">
        <v>21891.46</v>
      </c>
      <c r="M146" s="18"/>
      <c r="N146" s="18"/>
      <c r="O146" s="18"/>
      <c r="P146" s="18"/>
      <c r="Q146" s="18"/>
      <c r="R146" s="18"/>
      <c r="S146" s="18">
        <v>21891.46</v>
      </c>
      <c r="T146" s="18"/>
      <c r="U146" s="18"/>
      <c r="V146" s="18"/>
      <c r="W146" s="18"/>
      <c r="X146" s="18"/>
      <c r="Y146" s="18"/>
      <c r="Z146" s="18"/>
      <c r="AA146" s="18"/>
      <c r="AB146" s="43">
        <f t="shared" si="74"/>
        <v>4.0000000000000036E-2</v>
      </c>
      <c r="AC146" s="14">
        <f t="shared" si="58"/>
        <v>0</v>
      </c>
      <c r="AD146" s="14">
        <f t="shared" si="59"/>
        <v>0</v>
      </c>
      <c r="AE146" s="14">
        <f t="shared" si="60"/>
        <v>0</v>
      </c>
      <c r="AF146" s="14">
        <f t="shared" si="61"/>
        <v>0</v>
      </c>
      <c r="AG146" s="14">
        <f t="shared" si="62"/>
        <v>0</v>
      </c>
      <c r="AH146" s="14">
        <f t="shared" si="63"/>
        <v>0</v>
      </c>
      <c r="AI146" s="14">
        <f t="shared" si="64"/>
        <v>0.04</v>
      </c>
      <c r="AJ146" s="14">
        <f t="shared" si="65"/>
        <v>0</v>
      </c>
      <c r="AK146" s="14">
        <f t="shared" si="66"/>
        <v>0</v>
      </c>
      <c r="AL146" s="14">
        <f t="shared" si="67"/>
        <v>0</v>
      </c>
      <c r="AM146" s="14">
        <f t="shared" si="68"/>
        <v>0</v>
      </c>
      <c r="AN146" s="14">
        <f t="shared" si="69"/>
        <v>0</v>
      </c>
      <c r="AO146" s="14">
        <f t="shared" si="70"/>
        <v>0</v>
      </c>
      <c r="AP146" s="14">
        <f t="shared" si="71"/>
        <v>0</v>
      </c>
      <c r="AQ146" s="14">
        <f t="shared" si="72"/>
        <v>0</v>
      </c>
      <c r="AR146" s="26">
        <f t="shared" si="75"/>
        <v>0</v>
      </c>
      <c r="AS146" s="184">
        <f t="shared" si="76"/>
        <v>21891.477600000002</v>
      </c>
      <c r="AT146" s="26">
        <f t="shared" si="77"/>
        <v>0</v>
      </c>
      <c r="AU146" s="30">
        <f t="shared" si="82"/>
        <v>32837.216400000005</v>
      </c>
      <c r="AV146" s="30">
        <f t="shared" si="83"/>
        <v>32837.216400000005</v>
      </c>
      <c r="AW146" s="30"/>
      <c r="AX146" s="36">
        <f t="shared" si="73"/>
        <v>32837.216400000005</v>
      </c>
      <c r="AY146" s="36">
        <f t="shared" si="73"/>
        <v>10945.738800000003</v>
      </c>
      <c r="AZ146" s="36">
        <f t="shared" si="73"/>
        <v>0</v>
      </c>
      <c r="BF146" s="42">
        <f t="shared" si="78"/>
        <v>21891.477600000002</v>
      </c>
      <c r="BG146" s="42">
        <f t="shared" si="79"/>
        <v>21891.46</v>
      </c>
      <c r="BH146" s="42">
        <f t="shared" si="80"/>
        <v>1.7600000002857996E-2</v>
      </c>
      <c r="BI146" s="42">
        <f t="shared" si="81"/>
        <v>65674.43280000001</v>
      </c>
    </row>
    <row r="147" spans="1:61" ht="14.45" hidden="1" outlineLevel="1" x14ac:dyDescent="0.3">
      <c r="A147" s="5" t="s">
        <v>7</v>
      </c>
      <c r="B147" s="5" t="s">
        <v>8</v>
      </c>
      <c r="C147" s="5" t="s">
        <v>1359</v>
      </c>
      <c r="D147" s="2" t="s">
        <v>189</v>
      </c>
      <c r="E147" s="2" t="s">
        <v>190</v>
      </c>
      <c r="F147" s="2" t="s">
        <v>16</v>
      </c>
      <c r="G147" s="2" t="s">
        <v>17</v>
      </c>
      <c r="H147" s="2" t="s">
        <v>13</v>
      </c>
      <c r="I147" s="18">
        <v>138975</v>
      </c>
      <c r="J147" s="18">
        <v>717632.16</v>
      </c>
      <c r="K147" s="18">
        <v>625387.5</v>
      </c>
      <c r="L147" s="18">
        <v>92244.66</v>
      </c>
      <c r="M147" s="18"/>
      <c r="N147" s="18">
        <v>78173.440000000002</v>
      </c>
      <c r="O147" s="18"/>
      <c r="P147" s="18"/>
      <c r="Q147" s="18"/>
      <c r="R147" s="18"/>
      <c r="S147" s="18"/>
      <c r="T147" s="18"/>
      <c r="U147" s="18"/>
      <c r="V147" s="18"/>
      <c r="W147" s="18"/>
      <c r="X147" s="18"/>
      <c r="Y147" s="18"/>
      <c r="Z147" s="18">
        <v>14071.22</v>
      </c>
      <c r="AA147" s="18"/>
      <c r="AB147" s="43">
        <f t="shared" si="74"/>
        <v>0.14749999999999996</v>
      </c>
      <c r="AC147" s="14">
        <f t="shared" si="58"/>
        <v>0</v>
      </c>
      <c r="AD147" s="14">
        <f t="shared" si="59"/>
        <v>0.125</v>
      </c>
      <c r="AE147" s="14">
        <f t="shared" si="60"/>
        <v>0</v>
      </c>
      <c r="AF147" s="14">
        <f t="shared" si="61"/>
        <v>0</v>
      </c>
      <c r="AG147" s="14">
        <f t="shared" si="62"/>
        <v>0</v>
      </c>
      <c r="AH147" s="14">
        <f t="shared" si="63"/>
        <v>0</v>
      </c>
      <c r="AI147" s="14">
        <f t="shared" si="64"/>
        <v>0</v>
      </c>
      <c r="AJ147" s="14">
        <f t="shared" si="65"/>
        <v>0</v>
      </c>
      <c r="AK147" s="14">
        <f t="shared" si="66"/>
        <v>0</v>
      </c>
      <c r="AL147" s="14">
        <f t="shared" si="67"/>
        <v>0</v>
      </c>
      <c r="AM147" s="14">
        <f t="shared" si="68"/>
        <v>0</v>
      </c>
      <c r="AN147" s="14">
        <f t="shared" si="69"/>
        <v>0</v>
      </c>
      <c r="AO147" s="14">
        <f t="shared" si="70"/>
        <v>0</v>
      </c>
      <c r="AP147" s="14">
        <f t="shared" si="71"/>
        <v>0.02</v>
      </c>
      <c r="AQ147" s="14">
        <f t="shared" si="72"/>
        <v>0</v>
      </c>
      <c r="AR147" s="26">
        <f t="shared" si="75"/>
        <v>78173.4375</v>
      </c>
      <c r="AS147" s="184">
        <f t="shared" si="76"/>
        <v>0</v>
      </c>
      <c r="AT147" s="26">
        <f t="shared" si="77"/>
        <v>14071.21875</v>
      </c>
      <c r="AU147" s="30"/>
      <c r="AV147" s="30"/>
      <c r="AW147" s="30">
        <f>K147*$AU$1</f>
        <v>75046.5</v>
      </c>
      <c r="AX147" s="36">
        <f t="shared" si="73"/>
        <v>-78173.4375</v>
      </c>
      <c r="AY147" s="36">
        <f t="shared" si="73"/>
        <v>0</v>
      </c>
      <c r="AZ147" s="36">
        <f t="shared" si="73"/>
        <v>60975.28125</v>
      </c>
      <c r="BF147" s="42">
        <f t="shared" si="78"/>
        <v>92244.65625</v>
      </c>
      <c r="BG147" s="42">
        <f t="shared" si="79"/>
        <v>92244.66</v>
      </c>
      <c r="BH147" s="42">
        <f t="shared" si="80"/>
        <v>-3.7500000034924597E-3</v>
      </c>
      <c r="BI147" s="42">
        <f t="shared" si="81"/>
        <v>75046.5</v>
      </c>
    </row>
    <row r="148" spans="1:61" ht="14.45" hidden="1" outlineLevel="1" x14ac:dyDescent="0.3">
      <c r="A148" s="5" t="s">
        <v>7</v>
      </c>
      <c r="B148" s="5" t="s">
        <v>8</v>
      </c>
      <c r="C148" s="5" t="s">
        <v>1359</v>
      </c>
      <c r="D148" s="2" t="s">
        <v>191</v>
      </c>
      <c r="E148" s="2" t="s">
        <v>150</v>
      </c>
      <c r="F148" s="2" t="s">
        <v>11</v>
      </c>
      <c r="G148" s="2" t="s">
        <v>12</v>
      </c>
      <c r="H148" s="2" t="s">
        <v>13</v>
      </c>
      <c r="I148" s="18">
        <v>837234</v>
      </c>
      <c r="J148" s="18">
        <v>4397150.83</v>
      </c>
      <c r="K148" s="18">
        <v>4228029.6500000004</v>
      </c>
      <c r="L148" s="18">
        <v>169121.18000000002</v>
      </c>
      <c r="M148" s="18"/>
      <c r="N148" s="18"/>
      <c r="O148" s="18"/>
      <c r="P148" s="18"/>
      <c r="Q148" s="18"/>
      <c r="R148" s="18"/>
      <c r="S148" s="18">
        <v>169121.18000000002</v>
      </c>
      <c r="T148" s="18"/>
      <c r="U148" s="18"/>
      <c r="V148" s="18"/>
      <c r="W148" s="18"/>
      <c r="X148" s="18"/>
      <c r="Y148" s="18"/>
      <c r="Z148" s="18"/>
      <c r="AA148" s="18"/>
      <c r="AB148" s="43">
        <f t="shared" si="74"/>
        <v>4.0000000000000036E-2</v>
      </c>
      <c r="AC148" s="14">
        <f t="shared" si="58"/>
        <v>0</v>
      </c>
      <c r="AD148" s="14">
        <f t="shared" si="59"/>
        <v>0</v>
      </c>
      <c r="AE148" s="14">
        <f t="shared" si="60"/>
        <v>0</v>
      </c>
      <c r="AF148" s="14">
        <f t="shared" si="61"/>
        <v>0</v>
      </c>
      <c r="AG148" s="14">
        <f t="shared" si="62"/>
        <v>0</v>
      </c>
      <c r="AH148" s="14">
        <f t="shared" si="63"/>
        <v>0</v>
      </c>
      <c r="AI148" s="14">
        <f t="shared" si="64"/>
        <v>0.04</v>
      </c>
      <c r="AJ148" s="14">
        <f t="shared" si="65"/>
        <v>0</v>
      </c>
      <c r="AK148" s="14">
        <f t="shared" si="66"/>
        <v>0</v>
      </c>
      <c r="AL148" s="14">
        <f t="shared" si="67"/>
        <v>0</v>
      </c>
      <c r="AM148" s="14">
        <f t="shared" si="68"/>
        <v>0</v>
      </c>
      <c r="AN148" s="14">
        <f t="shared" si="69"/>
        <v>0</v>
      </c>
      <c r="AO148" s="14">
        <f t="shared" si="70"/>
        <v>0</v>
      </c>
      <c r="AP148" s="14">
        <f t="shared" si="71"/>
        <v>0</v>
      </c>
      <c r="AQ148" s="14">
        <f t="shared" si="72"/>
        <v>0</v>
      </c>
      <c r="AR148" s="26">
        <f t="shared" si="75"/>
        <v>0</v>
      </c>
      <c r="AS148" s="184">
        <f t="shared" si="76"/>
        <v>169121.18600000002</v>
      </c>
      <c r="AT148" s="26">
        <f t="shared" si="77"/>
        <v>0</v>
      </c>
      <c r="AU148" s="30">
        <f t="shared" ref="AU148:AU158" si="84">K148*$AU$2</f>
        <v>253681.77900000001</v>
      </c>
      <c r="AV148" s="30">
        <f t="shared" ref="AV148:AV158" si="85">K148*$AV$2</f>
        <v>253681.77900000001</v>
      </c>
      <c r="AW148" s="30"/>
      <c r="AX148" s="36">
        <f t="shared" si="73"/>
        <v>253681.77900000001</v>
      </c>
      <c r="AY148" s="36">
        <f t="shared" si="73"/>
        <v>84560.592999999993</v>
      </c>
      <c r="AZ148" s="36">
        <f t="shared" si="73"/>
        <v>0</v>
      </c>
      <c r="BF148" s="42">
        <f t="shared" si="78"/>
        <v>169121.18600000002</v>
      </c>
      <c r="BG148" s="42">
        <f t="shared" si="79"/>
        <v>169121.18000000002</v>
      </c>
      <c r="BH148" s="42">
        <f t="shared" si="80"/>
        <v>5.9999999939464033E-3</v>
      </c>
      <c r="BI148" s="42">
        <f t="shared" si="81"/>
        <v>507363.55800000002</v>
      </c>
    </row>
    <row r="149" spans="1:61" ht="14.45" hidden="1" outlineLevel="1" x14ac:dyDescent="0.3">
      <c r="A149" s="5" t="s">
        <v>7</v>
      </c>
      <c r="B149" s="5" t="s">
        <v>8</v>
      </c>
      <c r="C149" s="5" t="s">
        <v>1359</v>
      </c>
      <c r="D149" s="2" t="s">
        <v>192</v>
      </c>
      <c r="E149" s="2" t="s">
        <v>150</v>
      </c>
      <c r="F149" s="2" t="s">
        <v>11</v>
      </c>
      <c r="G149" s="2" t="s">
        <v>12</v>
      </c>
      <c r="H149" s="2" t="s">
        <v>13</v>
      </c>
      <c r="I149" s="18">
        <v>41777</v>
      </c>
      <c r="J149" s="18">
        <v>247653.94</v>
      </c>
      <c r="K149" s="18">
        <v>238128.78</v>
      </c>
      <c r="L149" s="18">
        <v>9525.16</v>
      </c>
      <c r="M149" s="18"/>
      <c r="N149" s="18"/>
      <c r="O149" s="18"/>
      <c r="P149" s="18"/>
      <c r="Q149" s="18"/>
      <c r="R149" s="18"/>
      <c r="S149" s="18">
        <v>9525.16</v>
      </c>
      <c r="T149" s="18"/>
      <c r="U149" s="18"/>
      <c r="V149" s="18"/>
      <c r="W149" s="18"/>
      <c r="X149" s="18"/>
      <c r="Y149" s="18"/>
      <c r="Z149" s="18"/>
      <c r="AA149" s="18"/>
      <c r="AB149" s="43">
        <f t="shared" si="74"/>
        <v>4.0000000000000036E-2</v>
      </c>
      <c r="AC149" s="14">
        <f t="shared" si="58"/>
        <v>0</v>
      </c>
      <c r="AD149" s="14">
        <f t="shared" si="59"/>
        <v>0</v>
      </c>
      <c r="AE149" s="14">
        <f t="shared" si="60"/>
        <v>0</v>
      </c>
      <c r="AF149" s="14">
        <f t="shared" si="61"/>
        <v>0</v>
      </c>
      <c r="AG149" s="14">
        <f t="shared" si="62"/>
        <v>0</v>
      </c>
      <c r="AH149" s="14">
        <f t="shared" si="63"/>
        <v>0</v>
      </c>
      <c r="AI149" s="14">
        <f t="shared" si="64"/>
        <v>0.04</v>
      </c>
      <c r="AJ149" s="14">
        <f t="shared" si="65"/>
        <v>0</v>
      </c>
      <c r="AK149" s="14">
        <f t="shared" si="66"/>
        <v>0</v>
      </c>
      <c r="AL149" s="14">
        <f t="shared" si="67"/>
        <v>0</v>
      </c>
      <c r="AM149" s="14">
        <f t="shared" si="68"/>
        <v>0</v>
      </c>
      <c r="AN149" s="14">
        <f t="shared" si="69"/>
        <v>0</v>
      </c>
      <c r="AO149" s="14">
        <f t="shared" si="70"/>
        <v>0</v>
      </c>
      <c r="AP149" s="14">
        <f t="shared" si="71"/>
        <v>0</v>
      </c>
      <c r="AQ149" s="14">
        <f t="shared" si="72"/>
        <v>0</v>
      </c>
      <c r="AR149" s="26">
        <f t="shared" si="75"/>
        <v>0</v>
      </c>
      <c r="AS149" s="184">
        <f t="shared" si="76"/>
        <v>9525.1512000000002</v>
      </c>
      <c r="AT149" s="26">
        <f t="shared" si="77"/>
        <v>0</v>
      </c>
      <c r="AU149" s="30">
        <f t="shared" si="84"/>
        <v>14287.726799999999</v>
      </c>
      <c r="AV149" s="30">
        <f t="shared" si="85"/>
        <v>14287.726799999999</v>
      </c>
      <c r="AW149" s="30"/>
      <c r="AX149" s="36">
        <f t="shared" si="73"/>
        <v>14287.726799999999</v>
      </c>
      <c r="AY149" s="36">
        <f t="shared" si="73"/>
        <v>4762.5755999999983</v>
      </c>
      <c r="AZ149" s="36">
        <f t="shared" si="73"/>
        <v>0</v>
      </c>
      <c r="BF149" s="42">
        <f t="shared" si="78"/>
        <v>9525.1512000000002</v>
      </c>
      <c r="BG149" s="42">
        <f t="shared" si="79"/>
        <v>9525.16</v>
      </c>
      <c r="BH149" s="42">
        <f t="shared" si="80"/>
        <v>-8.7999999996100087E-3</v>
      </c>
      <c r="BI149" s="42">
        <f t="shared" si="81"/>
        <v>28575.453599999997</v>
      </c>
    </row>
    <row r="150" spans="1:61" ht="14.45" hidden="1" outlineLevel="1" x14ac:dyDescent="0.3">
      <c r="A150" s="5" t="s">
        <v>7</v>
      </c>
      <c r="B150" s="5" t="s">
        <v>8</v>
      </c>
      <c r="C150" s="5" t="s">
        <v>1359</v>
      </c>
      <c r="D150" s="2" t="s">
        <v>193</v>
      </c>
      <c r="E150" s="2" t="s">
        <v>150</v>
      </c>
      <c r="F150" s="2" t="s">
        <v>11</v>
      </c>
      <c r="G150" s="2" t="s">
        <v>12</v>
      </c>
      <c r="H150" s="2" t="s">
        <v>13</v>
      </c>
      <c r="I150" s="18">
        <v>103600</v>
      </c>
      <c r="J150" s="18">
        <v>102356.8</v>
      </c>
      <c r="K150" s="18">
        <v>98420</v>
      </c>
      <c r="L150" s="18">
        <v>3936.8</v>
      </c>
      <c r="M150" s="18"/>
      <c r="N150" s="18"/>
      <c r="O150" s="18"/>
      <c r="P150" s="18"/>
      <c r="Q150" s="18"/>
      <c r="R150" s="18"/>
      <c r="S150" s="18">
        <v>3936.8</v>
      </c>
      <c r="T150" s="18"/>
      <c r="U150" s="18"/>
      <c r="V150" s="18"/>
      <c r="W150" s="18"/>
      <c r="X150" s="18"/>
      <c r="Y150" s="18"/>
      <c r="Z150" s="18"/>
      <c r="AA150" s="18"/>
      <c r="AB150" s="43">
        <f t="shared" si="74"/>
        <v>4.0000000000000036E-2</v>
      </c>
      <c r="AC150" s="14">
        <f t="shared" si="58"/>
        <v>0</v>
      </c>
      <c r="AD150" s="14">
        <f t="shared" si="59"/>
        <v>0</v>
      </c>
      <c r="AE150" s="14">
        <f t="shared" si="60"/>
        <v>0</v>
      </c>
      <c r="AF150" s="14">
        <f t="shared" si="61"/>
        <v>0</v>
      </c>
      <c r="AG150" s="14">
        <f t="shared" si="62"/>
        <v>0</v>
      </c>
      <c r="AH150" s="14">
        <f t="shared" si="63"/>
        <v>0</v>
      </c>
      <c r="AI150" s="14">
        <f t="shared" si="64"/>
        <v>0.04</v>
      </c>
      <c r="AJ150" s="14">
        <f t="shared" si="65"/>
        <v>0</v>
      </c>
      <c r="AK150" s="14">
        <f t="shared" si="66"/>
        <v>0</v>
      </c>
      <c r="AL150" s="14">
        <f t="shared" si="67"/>
        <v>0</v>
      </c>
      <c r="AM150" s="14">
        <f t="shared" si="68"/>
        <v>0</v>
      </c>
      <c r="AN150" s="14">
        <f t="shared" si="69"/>
        <v>0</v>
      </c>
      <c r="AO150" s="14">
        <f t="shared" si="70"/>
        <v>0</v>
      </c>
      <c r="AP150" s="14">
        <f t="shared" si="71"/>
        <v>0</v>
      </c>
      <c r="AQ150" s="14">
        <f t="shared" si="72"/>
        <v>0</v>
      </c>
      <c r="AR150" s="26">
        <f t="shared" si="75"/>
        <v>0</v>
      </c>
      <c r="AS150" s="184">
        <f t="shared" si="76"/>
        <v>3936.8</v>
      </c>
      <c r="AT150" s="26">
        <f t="shared" si="77"/>
        <v>0</v>
      </c>
      <c r="AU150" s="30">
        <f t="shared" si="84"/>
        <v>5905.2</v>
      </c>
      <c r="AV150" s="30">
        <f t="shared" si="85"/>
        <v>5905.2</v>
      </c>
      <c r="AW150" s="30"/>
      <c r="AX150" s="36">
        <f t="shared" si="73"/>
        <v>5905.2</v>
      </c>
      <c r="AY150" s="36">
        <f t="shared" si="73"/>
        <v>1968.3999999999996</v>
      </c>
      <c r="AZ150" s="36">
        <f t="shared" si="73"/>
        <v>0</v>
      </c>
      <c r="BF150" s="42">
        <f t="shared" si="78"/>
        <v>3936.8</v>
      </c>
      <c r="BG150" s="42">
        <f t="shared" si="79"/>
        <v>3936.8</v>
      </c>
      <c r="BH150" s="42">
        <f t="shared" si="80"/>
        <v>0</v>
      </c>
      <c r="BI150" s="42">
        <f t="shared" si="81"/>
        <v>11810.4</v>
      </c>
    </row>
    <row r="151" spans="1:61" ht="14.45" hidden="1" outlineLevel="1" x14ac:dyDescent="0.3">
      <c r="A151" s="5" t="s">
        <v>7</v>
      </c>
      <c r="B151" s="5" t="s">
        <v>8</v>
      </c>
      <c r="C151" s="5" t="s">
        <v>1359</v>
      </c>
      <c r="D151" s="2" t="s">
        <v>194</v>
      </c>
      <c r="E151" s="2" t="s">
        <v>150</v>
      </c>
      <c r="F151" s="2" t="s">
        <v>11</v>
      </c>
      <c r="G151" s="2" t="s">
        <v>12</v>
      </c>
      <c r="H151" s="2" t="s">
        <v>13</v>
      </c>
      <c r="I151" s="18">
        <v>4236190</v>
      </c>
      <c r="J151" s="18">
        <v>5066479.2399999993</v>
      </c>
      <c r="K151" s="18">
        <v>4871614.67</v>
      </c>
      <c r="L151" s="18">
        <v>194864.57</v>
      </c>
      <c r="M151" s="18"/>
      <c r="N151" s="18"/>
      <c r="O151" s="18"/>
      <c r="P151" s="18"/>
      <c r="Q151" s="18"/>
      <c r="R151" s="18"/>
      <c r="S151" s="18">
        <v>194864.57</v>
      </c>
      <c r="T151" s="18"/>
      <c r="U151" s="18"/>
      <c r="V151" s="18"/>
      <c r="W151" s="18"/>
      <c r="X151" s="18"/>
      <c r="Y151" s="18"/>
      <c r="Z151" s="18"/>
      <c r="AA151" s="18"/>
      <c r="AB151" s="43">
        <f t="shared" si="74"/>
        <v>4.0000000000000036E-2</v>
      </c>
      <c r="AC151" s="14">
        <f t="shared" si="58"/>
        <v>0</v>
      </c>
      <c r="AD151" s="14">
        <f t="shared" si="59"/>
        <v>0</v>
      </c>
      <c r="AE151" s="14">
        <f t="shared" si="60"/>
        <v>0</v>
      </c>
      <c r="AF151" s="14">
        <f t="shared" si="61"/>
        <v>0</v>
      </c>
      <c r="AG151" s="14">
        <f t="shared" si="62"/>
        <v>0</v>
      </c>
      <c r="AH151" s="14">
        <f t="shared" si="63"/>
        <v>0</v>
      </c>
      <c r="AI151" s="14">
        <f t="shared" si="64"/>
        <v>0.04</v>
      </c>
      <c r="AJ151" s="14">
        <f t="shared" si="65"/>
        <v>0</v>
      </c>
      <c r="AK151" s="14">
        <f t="shared" si="66"/>
        <v>0</v>
      </c>
      <c r="AL151" s="14">
        <f t="shared" si="67"/>
        <v>0</v>
      </c>
      <c r="AM151" s="14">
        <f t="shared" si="68"/>
        <v>0</v>
      </c>
      <c r="AN151" s="14">
        <f t="shared" si="69"/>
        <v>0</v>
      </c>
      <c r="AO151" s="14">
        <f t="shared" si="70"/>
        <v>0</v>
      </c>
      <c r="AP151" s="14">
        <f t="shared" si="71"/>
        <v>0</v>
      </c>
      <c r="AQ151" s="14">
        <f t="shared" si="72"/>
        <v>0</v>
      </c>
      <c r="AR151" s="26">
        <f t="shared" si="75"/>
        <v>0</v>
      </c>
      <c r="AS151" s="184">
        <f t="shared" si="76"/>
        <v>194864.58679999999</v>
      </c>
      <c r="AT151" s="26">
        <f t="shared" si="77"/>
        <v>0</v>
      </c>
      <c r="AU151" s="30">
        <f t="shared" si="84"/>
        <v>292296.88019999996</v>
      </c>
      <c r="AV151" s="30">
        <f t="shared" si="85"/>
        <v>292296.88019999996</v>
      </c>
      <c r="AW151" s="30"/>
      <c r="AX151" s="36">
        <f t="shared" si="73"/>
        <v>292296.88019999996</v>
      </c>
      <c r="AY151" s="36">
        <f t="shared" si="73"/>
        <v>97432.293399999966</v>
      </c>
      <c r="AZ151" s="36">
        <f t="shared" si="73"/>
        <v>0</v>
      </c>
      <c r="BF151" s="42">
        <f t="shared" si="78"/>
        <v>194864.58679999999</v>
      </c>
      <c r="BG151" s="42">
        <f t="shared" si="79"/>
        <v>194864.57</v>
      </c>
      <c r="BH151" s="42">
        <f t="shared" si="80"/>
        <v>1.6799999983049929E-2</v>
      </c>
      <c r="BI151" s="42">
        <f t="shared" si="81"/>
        <v>584593.76039999991</v>
      </c>
    </row>
    <row r="152" spans="1:61" ht="14.45" hidden="1" outlineLevel="1" x14ac:dyDescent="0.3">
      <c r="A152" s="5" t="s">
        <v>7</v>
      </c>
      <c r="B152" s="5" t="s">
        <v>8</v>
      </c>
      <c r="C152" s="5" t="s">
        <v>1359</v>
      </c>
      <c r="D152" s="2" t="s">
        <v>195</v>
      </c>
      <c r="E152" s="2" t="s">
        <v>150</v>
      </c>
      <c r="F152" s="2" t="s">
        <v>11</v>
      </c>
      <c r="G152" s="2" t="s">
        <v>12</v>
      </c>
      <c r="H152" s="2" t="s">
        <v>13</v>
      </c>
      <c r="I152" s="18">
        <v>402765</v>
      </c>
      <c r="J152" s="18">
        <v>485894.83999999997</v>
      </c>
      <c r="K152" s="18">
        <v>467206.58</v>
      </c>
      <c r="L152" s="18">
        <v>18688.259999999998</v>
      </c>
      <c r="M152" s="18"/>
      <c r="N152" s="18"/>
      <c r="O152" s="18"/>
      <c r="P152" s="18"/>
      <c r="Q152" s="18"/>
      <c r="R152" s="18"/>
      <c r="S152" s="18">
        <v>18688.259999999998</v>
      </c>
      <c r="T152" s="18"/>
      <c r="U152" s="18"/>
      <c r="V152" s="18"/>
      <c r="W152" s="18"/>
      <c r="X152" s="18"/>
      <c r="Y152" s="18"/>
      <c r="Z152" s="18"/>
      <c r="AA152" s="18"/>
      <c r="AB152" s="43">
        <f t="shared" si="74"/>
        <v>4.0000000000000036E-2</v>
      </c>
      <c r="AC152" s="14">
        <f t="shared" si="58"/>
        <v>0</v>
      </c>
      <c r="AD152" s="14">
        <f t="shared" si="59"/>
        <v>0</v>
      </c>
      <c r="AE152" s="14">
        <f t="shared" si="60"/>
        <v>0</v>
      </c>
      <c r="AF152" s="14">
        <f t="shared" si="61"/>
        <v>0</v>
      </c>
      <c r="AG152" s="14">
        <f t="shared" si="62"/>
        <v>0</v>
      </c>
      <c r="AH152" s="14">
        <f t="shared" si="63"/>
        <v>0</v>
      </c>
      <c r="AI152" s="14">
        <f t="shared" si="64"/>
        <v>0.04</v>
      </c>
      <c r="AJ152" s="14">
        <f t="shared" si="65"/>
        <v>0</v>
      </c>
      <c r="AK152" s="14">
        <f t="shared" si="66"/>
        <v>0</v>
      </c>
      <c r="AL152" s="14">
        <f t="shared" si="67"/>
        <v>0</v>
      </c>
      <c r="AM152" s="14">
        <f t="shared" si="68"/>
        <v>0</v>
      </c>
      <c r="AN152" s="14">
        <f t="shared" si="69"/>
        <v>0</v>
      </c>
      <c r="AO152" s="14">
        <f t="shared" si="70"/>
        <v>0</v>
      </c>
      <c r="AP152" s="14">
        <f t="shared" si="71"/>
        <v>0</v>
      </c>
      <c r="AQ152" s="14">
        <f t="shared" si="72"/>
        <v>0</v>
      </c>
      <c r="AR152" s="26">
        <f t="shared" si="75"/>
        <v>0</v>
      </c>
      <c r="AS152" s="184">
        <f t="shared" si="76"/>
        <v>18688.263200000001</v>
      </c>
      <c r="AT152" s="26">
        <f t="shared" si="77"/>
        <v>0</v>
      </c>
      <c r="AU152" s="30">
        <f t="shared" si="84"/>
        <v>28032.394799999998</v>
      </c>
      <c r="AV152" s="30">
        <f t="shared" si="85"/>
        <v>28032.394799999998</v>
      </c>
      <c r="AW152" s="30"/>
      <c r="AX152" s="36">
        <f t="shared" si="73"/>
        <v>28032.394799999998</v>
      </c>
      <c r="AY152" s="36">
        <f t="shared" si="73"/>
        <v>9344.131599999997</v>
      </c>
      <c r="AZ152" s="36">
        <f t="shared" si="73"/>
        <v>0</v>
      </c>
      <c r="BF152" s="42">
        <f t="shared" si="78"/>
        <v>18688.263200000001</v>
      </c>
      <c r="BG152" s="42">
        <f t="shared" si="79"/>
        <v>18688.259999999998</v>
      </c>
      <c r="BH152" s="42">
        <f t="shared" si="80"/>
        <v>3.2000000028347131E-3</v>
      </c>
      <c r="BI152" s="42">
        <f t="shared" si="81"/>
        <v>56064.789599999996</v>
      </c>
    </row>
    <row r="153" spans="1:61" ht="14.45" hidden="1" outlineLevel="1" x14ac:dyDescent="0.3">
      <c r="A153" s="5" t="s">
        <v>7</v>
      </c>
      <c r="B153" s="5" t="s">
        <v>8</v>
      </c>
      <c r="C153" s="5" t="s">
        <v>1359</v>
      </c>
      <c r="D153" s="2" t="s">
        <v>196</v>
      </c>
      <c r="E153" s="2" t="s">
        <v>150</v>
      </c>
      <c r="F153" s="2" t="s">
        <v>11</v>
      </c>
      <c r="G153" s="2" t="s">
        <v>12</v>
      </c>
      <c r="H153" s="2" t="s">
        <v>13</v>
      </c>
      <c r="I153" s="18">
        <v>733576</v>
      </c>
      <c r="J153" s="18">
        <v>884984.46</v>
      </c>
      <c r="K153" s="18">
        <v>850946.59000000008</v>
      </c>
      <c r="L153" s="18">
        <v>34037.869999999995</v>
      </c>
      <c r="M153" s="18"/>
      <c r="N153" s="18"/>
      <c r="O153" s="18"/>
      <c r="P153" s="18"/>
      <c r="Q153" s="18"/>
      <c r="R153" s="18"/>
      <c r="S153" s="18">
        <v>34037.869999999995</v>
      </c>
      <c r="T153" s="18"/>
      <c r="U153" s="18"/>
      <c r="V153" s="18"/>
      <c r="W153" s="18"/>
      <c r="X153" s="18"/>
      <c r="Y153" s="18"/>
      <c r="Z153" s="18"/>
      <c r="AA153" s="18"/>
      <c r="AB153" s="43">
        <f t="shared" si="74"/>
        <v>4.0000000000000036E-2</v>
      </c>
      <c r="AC153" s="14">
        <f t="shared" si="58"/>
        <v>0</v>
      </c>
      <c r="AD153" s="14">
        <f t="shared" si="59"/>
        <v>0</v>
      </c>
      <c r="AE153" s="14">
        <f t="shared" si="60"/>
        <v>0</v>
      </c>
      <c r="AF153" s="14">
        <f t="shared" si="61"/>
        <v>0</v>
      </c>
      <c r="AG153" s="14">
        <f t="shared" si="62"/>
        <v>0</v>
      </c>
      <c r="AH153" s="14">
        <f t="shared" si="63"/>
        <v>0</v>
      </c>
      <c r="AI153" s="14">
        <f t="shared" si="64"/>
        <v>0.04</v>
      </c>
      <c r="AJ153" s="14">
        <f t="shared" si="65"/>
        <v>0</v>
      </c>
      <c r="AK153" s="14">
        <f t="shared" si="66"/>
        <v>0</v>
      </c>
      <c r="AL153" s="14">
        <f t="shared" si="67"/>
        <v>0</v>
      </c>
      <c r="AM153" s="14">
        <f t="shared" si="68"/>
        <v>0</v>
      </c>
      <c r="AN153" s="14">
        <f t="shared" si="69"/>
        <v>0</v>
      </c>
      <c r="AO153" s="14">
        <f t="shared" si="70"/>
        <v>0</v>
      </c>
      <c r="AP153" s="14">
        <f t="shared" si="71"/>
        <v>0</v>
      </c>
      <c r="AQ153" s="14">
        <f t="shared" si="72"/>
        <v>0</v>
      </c>
      <c r="AR153" s="26">
        <f t="shared" si="75"/>
        <v>0</v>
      </c>
      <c r="AS153" s="184">
        <f t="shared" si="76"/>
        <v>34037.863600000004</v>
      </c>
      <c r="AT153" s="26">
        <f t="shared" si="77"/>
        <v>0</v>
      </c>
      <c r="AU153" s="30">
        <f t="shared" si="84"/>
        <v>51056.795400000003</v>
      </c>
      <c r="AV153" s="30">
        <f t="shared" si="85"/>
        <v>51056.795400000003</v>
      </c>
      <c r="AW153" s="30"/>
      <c r="AX153" s="36">
        <f t="shared" si="73"/>
        <v>51056.795400000003</v>
      </c>
      <c r="AY153" s="36">
        <f t="shared" si="73"/>
        <v>17018.931799999998</v>
      </c>
      <c r="AZ153" s="36">
        <f t="shared" si="73"/>
        <v>0</v>
      </c>
      <c r="BF153" s="42">
        <f t="shared" si="78"/>
        <v>34037.863600000004</v>
      </c>
      <c r="BG153" s="42">
        <f t="shared" si="79"/>
        <v>34037.869999999995</v>
      </c>
      <c r="BH153" s="42">
        <f t="shared" si="80"/>
        <v>-6.3999999911175109E-3</v>
      </c>
      <c r="BI153" s="42">
        <f t="shared" si="81"/>
        <v>102113.59080000001</v>
      </c>
    </row>
    <row r="154" spans="1:61" ht="14.45" hidden="1" outlineLevel="1" x14ac:dyDescent="0.3">
      <c r="A154" s="5" t="s">
        <v>7</v>
      </c>
      <c r="B154" s="5" t="s">
        <v>8</v>
      </c>
      <c r="C154" s="5" t="s">
        <v>1359</v>
      </c>
      <c r="D154" s="2" t="s">
        <v>197</v>
      </c>
      <c r="E154" s="2" t="s">
        <v>150</v>
      </c>
      <c r="F154" s="2" t="s">
        <v>11</v>
      </c>
      <c r="G154" s="2" t="s">
        <v>12</v>
      </c>
      <c r="H154" s="2" t="s">
        <v>13</v>
      </c>
      <c r="I154" s="18">
        <v>225095</v>
      </c>
      <c r="J154" s="18">
        <v>579393.9</v>
      </c>
      <c r="K154" s="18">
        <v>557109.52</v>
      </c>
      <c r="L154" s="18">
        <v>22284.379999999997</v>
      </c>
      <c r="M154" s="18"/>
      <c r="N154" s="18"/>
      <c r="O154" s="18"/>
      <c r="P154" s="18"/>
      <c r="Q154" s="18"/>
      <c r="R154" s="18"/>
      <c r="S154" s="18">
        <v>22284.379999999997</v>
      </c>
      <c r="T154" s="18"/>
      <c r="U154" s="18"/>
      <c r="V154" s="18"/>
      <c r="W154" s="18"/>
      <c r="X154" s="18"/>
      <c r="Y154" s="18"/>
      <c r="Z154" s="18"/>
      <c r="AA154" s="18"/>
      <c r="AB154" s="43">
        <f t="shared" si="74"/>
        <v>4.0000000000000036E-2</v>
      </c>
      <c r="AC154" s="14">
        <f t="shared" si="58"/>
        <v>0</v>
      </c>
      <c r="AD154" s="14">
        <f t="shared" si="59"/>
        <v>0</v>
      </c>
      <c r="AE154" s="14">
        <f t="shared" si="60"/>
        <v>0</v>
      </c>
      <c r="AF154" s="14">
        <f t="shared" si="61"/>
        <v>0</v>
      </c>
      <c r="AG154" s="14">
        <f t="shared" si="62"/>
        <v>0</v>
      </c>
      <c r="AH154" s="14">
        <f t="shared" si="63"/>
        <v>0</v>
      </c>
      <c r="AI154" s="14">
        <f t="shared" si="64"/>
        <v>0.04</v>
      </c>
      <c r="AJ154" s="14">
        <f t="shared" si="65"/>
        <v>0</v>
      </c>
      <c r="AK154" s="14">
        <f t="shared" si="66"/>
        <v>0</v>
      </c>
      <c r="AL154" s="14">
        <f t="shared" si="67"/>
        <v>0</v>
      </c>
      <c r="AM154" s="14">
        <f t="shared" si="68"/>
        <v>0</v>
      </c>
      <c r="AN154" s="14">
        <f t="shared" si="69"/>
        <v>0</v>
      </c>
      <c r="AO154" s="14">
        <f t="shared" si="70"/>
        <v>0</v>
      </c>
      <c r="AP154" s="14">
        <f t="shared" si="71"/>
        <v>0</v>
      </c>
      <c r="AQ154" s="14">
        <f t="shared" si="72"/>
        <v>0</v>
      </c>
      <c r="AR154" s="26">
        <f t="shared" si="75"/>
        <v>0</v>
      </c>
      <c r="AS154" s="184">
        <f t="shared" si="76"/>
        <v>22284.380800000003</v>
      </c>
      <c r="AT154" s="26">
        <f t="shared" si="77"/>
        <v>0</v>
      </c>
      <c r="AU154" s="30">
        <f t="shared" si="84"/>
        <v>33426.571199999998</v>
      </c>
      <c r="AV154" s="30">
        <f t="shared" si="85"/>
        <v>33426.571199999998</v>
      </c>
      <c r="AW154" s="30"/>
      <c r="AX154" s="36">
        <f t="shared" si="73"/>
        <v>33426.571199999998</v>
      </c>
      <c r="AY154" s="36">
        <f t="shared" si="73"/>
        <v>11142.190399999996</v>
      </c>
      <c r="AZ154" s="36">
        <f t="shared" si="73"/>
        <v>0</v>
      </c>
      <c r="BF154" s="42">
        <f t="shared" si="78"/>
        <v>22284.380800000003</v>
      </c>
      <c r="BG154" s="42">
        <f t="shared" si="79"/>
        <v>22284.379999999997</v>
      </c>
      <c r="BH154" s="42">
        <f t="shared" si="80"/>
        <v>8.0000000525615178E-4</v>
      </c>
      <c r="BI154" s="42">
        <f t="shared" si="81"/>
        <v>66853.142399999997</v>
      </c>
    </row>
    <row r="155" spans="1:61" ht="14.45" hidden="1" outlineLevel="1" x14ac:dyDescent="0.3">
      <c r="A155" s="5" t="s">
        <v>7</v>
      </c>
      <c r="B155" s="5" t="s">
        <v>8</v>
      </c>
      <c r="C155" s="5" t="s">
        <v>1359</v>
      </c>
      <c r="D155" s="2" t="s">
        <v>198</v>
      </c>
      <c r="E155" s="2" t="s">
        <v>150</v>
      </c>
      <c r="F155" s="2" t="s">
        <v>11</v>
      </c>
      <c r="G155" s="2" t="s">
        <v>12</v>
      </c>
      <c r="H155" s="2" t="s">
        <v>13</v>
      </c>
      <c r="I155" s="18">
        <v>695345</v>
      </c>
      <c r="J155" s="18">
        <v>3001107.34</v>
      </c>
      <c r="K155" s="18">
        <v>2885680.15</v>
      </c>
      <c r="L155" s="18">
        <v>115427.19</v>
      </c>
      <c r="M155" s="18"/>
      <c r="N155" s="18"/>
      <c r="O155" s="18"/>
      <c r="P155" s="18"/>
      <c r="Q155" s="18"/>
      <c r="R155" s="18"/>
      <c r="S155" s="18">
        <v>115427.19</v>
      </c>
      <c r="T155" s="18"/>
      <c r="U155" s="18"/>
      <c r="V155" s="18"/>
      <c r="W155" s="18"/>
      <c r="X155" s="18"/>
      <c r="Y155" s="18"/>
      <c r="Z155" s="18"/>
      <c r="AA155" s="18"/>
      <c r="AB155" s="43">
        <f t="shared" si="74"/>
        <v>4.0000000000000036E-2</v>
      </c>
      <c r="AC155" s="14">
        <f t="shared" si="58"/>
        <v>0</v>
      </c>
      <c r="AD155" s="14">
        <f t="shared" si="59"/>
        <v>0</v>
      </c>
      <c r="AE155" s="14">
        <f t="shared" si="60"/>
        <v>0</v>
      </c>
      <c r="AF155" s="14">
        <f t="shared" si="61"/>
        <v>0</v>
      </c>
      <c r="AG155" s="14">
        <f t="shared" si="62"/>
        <v>0</v>
      </c>
      <c r="AH155" s="14">
        <f t="shared" si="63"/>
        <v>0</v>
      </c>
      <c r="AI155" s="14">
        <f t="shared" si="64"/>
        <v>0.04</v>
      </c>
      <c r="AJ155" s="14">
        <f t="shared" si="65"/>
        <v>0</v>
      </c>
      <c r="AK155" s="14">
        <f t="shared" si="66"/>
        <v>0</v>
      </c>
      <c r="AL155" s="14">
        <f t="shared" si="67"/>
        <v>0</v>
      </c>
      <c r="AM155" s="14">
        <f t="shared" si="68"/>
        <v>0</v>
      </c>
      <c r="AN155" s="14">
        <f t="shared" si="69"/>
        <v>0</v>
      </c>
      <c r="AO155" s="14">
        <f t="shared" si="70"/>
        <v>0</v>
      </c>
      <c r="AP155" s="14">
        <f t="shared" si="71"/>
        <v>0</v>
      </c>
      <c r="AQ155" s="14">
        <f t="shared" si="72"/>
        <v>0</v>
      </c>
      <c r="AR155" s="26">
        <f t="shared" si="75"/>
        <v>0</v>
      </c>
      <c r="AS155" s="184">
        <f t="shared" si="76"/>
        <v>115427.20600000001</v>
      </c>
      <c r="AT155" s="26">
        <f t="shared" si="77"/>
        <v>0</v>
      </c>
      <c r="AU155" s="30">
        <f t="shared" si="84"/>
        <v>173140.80899999998</v>
      </c>
      <c r="AV155" s="30">
        <f t="shared" si="85"/>
        <v>173140.80899999998</v>
      </c>
      <c r="AW155" s="30"/>
      <c r="AX155" s="36">
        <f t="shared" si="73"/>
        <v>173140.80899999998</v>
      </c>
      <c r="AY155" s="36">
        <f t="shared" si="73"/>
        <v>57713.602999999974</v>
      </c>
      <c r="AZ155" s="36">
        <f t="shared" si="73"/>
        <v>0</v>
      </c>
      <c r="BF155" s="42">
        <f t="shared" si="78"/>
        <v>115427.20600000001</v>
      </c>
      <c r="BG155" s="42">
        <f t="shared" si="79"/>
        <v>115427.19</v>
      </c>
      <c r="BH155" s="42">
        <f t="shared" si="80"/>
        <v>1.6000000003259629E-2</v>
      </c>
      <c r="BI155" s="42">
        <f t="shared" si="81"/>
        <v>346281.61799999996</v>
      </c>
    </row>
    <row r="156" spans="1:61" ht="14.45" hidden="1" outlineLevel="1" x14ac:dyDescent="0.3">
      <c r="A156" s="5" t="s">
        <v>7</v>
      </c>
      <c r="B156" s="5" t="s">
        <v>8</v>
      </c>
      <c r="C156" s="5" t="s">
        <v>1359</v>
      </c>
      <c r="D156" s="2" t="s">
        <v>199</v>
      </c>
      <c r="E156" s="2" t="s">
        <v>150</v>
      </c>
      <c r="F156" s="2" t="s">
        <v>11</v>
      </c>
      <c r="G156" s="2" t="s">
        <v>12</v>
      </c>
      <c r="H156" s="2" t="s">
        <v>13</v>
      </c>
      <c r="I156" s="18">
        <v>56488</v>
      </c>
      <c r="J156" s="18">
        <v>264363.59999999998</v>
      </c>
      <c r="K156" s="18">
        <v>254195.77</v>
      </c>
      <c r="L156" s="18">
        <v>10167.83</v>
      </c>
      <c r="M156" s="18"/>
      <c r="N156" s="18"/>
      <c r="O156" s="18"/>
      <c r="P156" s="18"/>
      <c r="Q156" s="18"/>
      <c r="R156" s="18"/>
      <c r="S156" s="18">
        <v>10167.83</v>
      </c>
      <c r="T156" s="18"/>
      <c r="U156" s="18"/>
      <c r="V156" s="18"/>
      <c r="W156" s="18"/>
      <c r="X156" s="18"/>
      <c r="Y156" s="18"/>
      <c r="Z156" s="18"/>
      <c r="AA156" s="18"/>
      <c r="AB156" s="43">
        <f t="shared" si="74"/>
        <v>4.0000000000000036E-2</v>
      </c>
      <c r="AC156" s="14">
        <f t="shared" si="58"/>
        <v>0</v>
      </c>
      <c r="AD156" s="14">
        <f t="shared" si="59"/>
        <v>0</v>
      </c>
      <c r="AE156" s="14">
        <f t="shared" si="60"/>
        <v>0</v>
      </c>
      <c r="AF156" s="14">
        <f t="shared" si="61"/>
        <v>0</v>
      </c>
      <c r="AG156" s="14">
        <f t="shared" si="62"/>
        <v>0</v>
      </c>
      <c r="AH156" s="14">
        <f t="shared" si="63"/>
        <v>0</v>
      </c>
      <c r="AI156" s="14">
        <f t="shared" si="64"/>
        <v>0.04</v>
      </c>
      <c r="AJ156" s="14">
        <f t="shared" si="65"/>
        <v>0</v>
      </c>
      <c r="AK156" s="14">
        <f t="shared" si="66"/>
        <v>0</v>
      </c>
      <c r="AL156" s="14">
        <f t="shared" si="67"/>
        <v>0</v>
      </c>
      <c r="AM156" s="14">
        <f t="shared" si="68"/>
        <v>0</v>
      </c>
      <c r="AN156" s="14">
        <f t="shared" si="69"/>
        <v>0</v>
      </c>
      <c r="AO156" s="14">
        <f t="shared" si="70"/>
        <v>0</v>
      </c>
      <c r="AP156" s="14">
        <f t="shared" si="71"/>
        <v>0</v>
      </c>
      <c r="AQ156" s="14">
        <f t="shared" si="72"/>
        <v>0</v>
      </c>
      <c r="AR156" s="26">
        <f t="shared" si="75"/>
        <v>0</v>
      </c>
      <c r="AS156" s="184">
        <f t="shared" si="76"/>
        <v>10167.8308</v>
      </c>
      <c r="AT156" s="26">
        <f t="shared" si="77"/>
        <v>0</v>
      </c>
      <c r="AU156" s="30">
        <f t="shared" si="84"/>
        <v>15251.7462</v>
      </c>
      <c r="AV156" s="30">
        <f t="shared" si="85"/>
        <v>15251.7462</v>
      </c>
      <c r="AW156" s="30"/>
      <c r="AX156" s="36">
        <f t="shared" si="73"/>
        <v>15251.7462</v>
      </c>
      <c r="AY156" s="36">
        <f t="shared" si="73"/>
        <v>5083.9153999999999</v>
      </c>
      <c r="AZ156" s="36">
        <f t="shared" si="73"/>
        <v>0</v>
      </c>
      <c r="BF156" s="42">
        <f t="shared" si="78"/>
        <v>10167.8308</v>
      </c>
      <c r="BG156" s="42">
        <f t="shared" si="79"/>
        <v>10167.83</v>
      </c>
      <c r="BH156" s="42">
        <f t="shared" si="80"/>
        <v>7.9999999979918357E-4</v>
      </c>
      <c r="BI156" s="42">
        <f t="shared" si="81"/>
        <v>30503.492399999999</v>
      </c>
    </row>
    <row r="157" spans="1:61" ht="14.45" hidden="1" outlineLevel="1" x14ac:dyDescent="0.3">
      <c r="A157" s="5" t="s">
        <v>7</v>
      </c>
      <c r="B157" s="5" t="s">
        <v>8</v>
      </c>
      <c r="C157" s="5" t="s">
        <v>1359</v>
      </c>
      <c r="D157" s="2" t="s">
        <v>200</v>
      </c>
      <c r="E157" s="2" t="s">
        <v>150</v>
      </c>
      <c r="F157" s="2" t="s">
        <v>11</v>
      </c>
      <c r="G157" s="2" t="s">
        <v>12</v>
      </c>
      <c r="H157" s="2" t="s">
        <v>13</v>
      </c>
      <c r="I157" s="18">
        <v>33939</v>
      </c>
      <c r="J157" s="18">
        <v>187071.76</v>
      </c>
      <c r="K157" s="18">
        <v>179876.7</v>
      </c>
      <c r="L157" s="18">
        <v>7195.06</v>
      </c>
      <c r="M157" s="18"/>
      <c r="N157" s="18"/>
      <c r="O157" s="18"/>
      <c r="P157" s="18"/>
      <c r="Q157" s="18"/>
      <c r="R157" s="18"/>
      <c r="S157" s="18">
        <v>7195.06</v>
      </c>
      <c r="T157" s="18"/>
      <c r="U157" s="18"/>
      <c r="V157" s="18"/>
      <c r="W157" s="18"/>
      <c r="X157" s="18"/>
      <c r="Y157" s="18"/>
      <c r="Z157" s="18"/>
      <c r="AA157" s="18"/>
      <c r="AB157" s="43">
        <f t="shared" si="74"/>
        <v>4.0000000000000036E-2</v>
      </c>
      <c r="AC157" s="14">
        <f t="shared" si="58"/>
        <v>0</v>
      </c>
      <c r="AD157" s="14">
        <f t="shared" si="59"/>
        <v>0</v>
      </c>
      <c r="AE157" s="14">
        <f t="shared" si="60"/>
        <v>0</v>
      </c>
      <c r="AF157" s="14">
        <f t="shared" si="61"/>
        <v>0</v>
      </c>
      <c r="AG157" s="14">
        <f t="shared" si="62"/>
        <v>0</v>
      </c>
      <c r="AH157" s="14">
        <f t="shared" si="63"/>
        <v>0</v>
      </c>
      <c r="AI157" s="14">
        <f t="shared" si="64"/>
        <v>0.04</v>
      </c>
      <c r="AJ157" s="14">
        <f t="shared" si="65"/>
        <v>0</v>
      </c>
      <c r="AK157" s="14">
        <f t="shared" si="66"/>
        <v>0</v>
      </c>
      <c r="AL157" s="14">
        <f t="shared" si="67"/>
        <v>0</v>
      </c>
      <c r="AM157" s="14">
        <f t="shared" si="68"/>
        <v>0</v>
      </c>
      <c r="AN157" s="14">
        <f t="shared" si="69"/>
        <v>0</v>
      </c>
      <c r="AO157" s="14">
        <f t="shared" si="70"/>
        <v>0</v>
      </c>
      <c r="AP157" s="14">
        <f t="shared" si="71"/>
        <v>0</v>
      </c>
      <c r="AQ157" s="14">
        <f t="shared" si="72"/>
        <v>0</v>
      </c>
      <c r="AR157" s="26">
        <f t="shared" si="75"/>
        <v>0</v>
      </c>
      <c r="AS157" s="184">
        <f t="shared" si="76"/>
        <v>7195.0680000000002</v>
      </c>
      <c r="AT157" s="26">
        <f t="shared" si="77"/>
        <v>0</v>
      </c>
      <c r="AU157" s="30">
        <f t="shared" si="84"/>
        <v>10792.602000000001</v>
      </c>
      <c r="AV157" s="30">
        <f t="shared" si="85"/>
        <v>10792.602000000001</v>
      </c>
      <c r="AW157" s="30"/>
      <c r="AX157" s="36">
        <f t="shared" si="73"/>
        <v>10792.602000000001</v>
      </c>
      <c r="AY157" s="36">
        <f t="shared" si="73"/>
        <v>3597.5340000000006</v>
      </c>
      <c r="AZ157" s="36">
        <f t="shared" si="73"/>
        <v>0</v>
      </c>
      <c r="BF157" s="42">
        <f t="shared" si="78"/>
        <v>7195.0680000000002</v>
      </c>
      <c r="BG157" s="42">
        <f t="shared" si="79"/>
        <v>7195.06</v>
      </c>
      <c r="BH157" s="42">
        <f t="shared" si="80"/>
        <v>7.9999999998108251E-3</v>
      </c>
      <c r="BI157" s="42">
        <f t="shared" si="81"/>
        <v>21585.204000000002</v>
      </c>
    </row>
    <row r="158" spans="1:61" ht="14.45" hidden="1" outlineLevel="1" x14ac:dyDescent="0.3">
      <c r="A158" s="5" t="s">
        <v>7</v>
      </c>
      <c r="B158" s="5" t="s">
        <v>8</v>
      </c>
      <c r="C158" s="5" t="s">
        <v>1359</v>
      </c>
      <c r="D158" s="2" t="s">
        <v>201</v>
      </c>
      <c r="E158" s="2" t="s">
        <v>150</v>
      </c>
      <c r="F158" s="2" t="s">
        <v>11</v>
      </c>
      <c r="G158" s="2" t="s">
        <v>12</v>
      </c>
      <c r="H158" s="2" t="s">
        <v>13</v>
      </c>
      <c r="I158" s="18">
        <v>15000</v>
      </c>
      <c r="J158" s="18">
        <v>54600</v>
      </c>
      <c r="K158" s="18">
        <v>52500</v>
      </c>
      <c r="L158" s="18">
        <v>2100</v>
      </c>
      <c r="M158" s="18"/>
      <c r="N158" s="18"/>
      <c r="O158" s="18"/>
      <c r="P158" s="18"/>
      <c r="Q158" s="18"/>
      <c r="R158" s="18"/>
      <c r="S158" s="18">
        <v>2100</v>
      </c>
      <c r="T158" s="18"/>
      <c r="U158" s="18"/>
      <c r="V158" s="18"/>
      <c r="W158" s="18"/>
      <c r="X158" s="18"/>
      <c r="Y158" s="18"/>
      <c r="Z158" s="18"/>
      <c r="AA158" s="18"/>
      <c r="AB158" s="43">
        <f t="shared" si="74"/>
        <v>4.0000000000000036E-2</v>
      </c>
      <c r="AC158" s="14">
        <f t="shared" si="58"/>
        <v>0</v>
      </c>
      <c r="AD158" s="14">
        <f t="shared" si="59"/>
        <v>0</v>
      </c>
      <c r="AE158" s="14">
        <f t="shared" si="60"/>
        <v>0</v>
      </c>
      <c r="AF158" s="14">
        <f t="shared" si="61"/>
        <v>0</v>
      </c>
      <c r="AG158" s="14">
        <f t="shared" si="62"/>
        <v>0</v>
      </c>
      <c r="AH158" s="14">
        <f t="shared" si="63"/>
        <v>0</v>
      </c>
      <c r="AI158" s="14">
        <f t="shared" si="64"/>
        <v>0.04</v>
      </c>
      <c r="AJ158" s="14">
        <f t="shared" si="65"/>
        <v>0</v>
      </c>
      <c r="AK158" s="14">
        <f t="shared" si="66"/>
        <v>0</v>
      </c>
      <c r="AL158" s="14">
        <f t="shared" si="67"/>
        <v>0</v>
      </c>
      <c r="AM158" s="14">
        <f t="shared" si="68"/>
        <v>0</v>
      </c>
      <c r="AN158" s="14">
        <f t="shared" si="69"/>
        <v>0</v>
      </c>
      <c r="AO158" s="14">
        <f t="shared" si="70"/>
        <v>0</v>
      </c>
      <c r="AP158" s="14">
        <f t="shared" si="71"/>
        <v>0</v>
      </c>
      <c r="AQ158" s="14">
        <f t="shared" si="72"/>
        <v>0</v>
      </c>
      <c r="AR158" s="26">
        <f t="shared" si="75"/>
        <v>0</v>
      </c>
      <c r="AS158" s="184">
        <f t="shared" si="76"/>
        <v>2100</v>
      </c>
      <c r="AT158" s="26">
        <f t="shared" si="77"/>
        <v>0</v>
      </c>
      <c r="AU158" s="30">
        <f t="shared" si="84"/>
        <v>3150</v>
      </c>
      <c r="AV158" s="30">
        <f t="shared" si="85"/>
        <v>3150</v>
      </c>
      <c r="AW158" s="30"/>
      <c r="AX158" s="36">
        <f t="shared" si="73"/>
        <v>3150</v>
      </c>
      <c r="AY158" s="36">
        <f t="shared" si="73"/>
        <v>1050</v>
      </c>
      <c r="AZ158" s="36">
        <f t="shared" si="73"/>
        <v>0</v>
      </c>
      <c r="BF158" s="42">
        <f t="shared" si="78"/>
        <v>2100</v>
      </c>
      <c r="BG158" s="42">
        <f t="shared" si="79"/>
        <v>2100</v>
      </c>
      <c r="BH158" s="42">
        <f t="shared" si="80"/>
        <v>0</v>
      </c>
      <c r="BI158" s="42">
        <f t="shared" si="81"/>
        <v>6300</v>
      </c>
    </row>
    <row r="159" spans="1:61" ht="14.45" hidden="1" outlineLevel="1" x14ac:dyDescent="0.3">
      <c r="A159" s="5" t="s">
        <v>7</v>
      </c>
      <c r="B159" s="5" t="s">
        <v>8</v>
      </c>
      <c r="C159" s="5" t="s">
        <v>1359</v>
      </c>
      <c r="D159" s="2" t="s">
        <v>202</v>
      </c>
      <c r="E159" s="2" t="s">
        <v>203</v>
      </c>
      <c r="F159" s="2" t="s">
        <v>16</v>
      </c>
      <c r="G159" s="2" t="s">
        <v>17</v>
      </c>
      <c r="H159" s="2" t="s">
        <v>13</v>
      </c>
      <c r="I159" s="18">
        <v>3133350</v>
      </c>
      <c r="J159" s="18">
        <v>3307876.91</v>
      </c>
      <c r="K159" s="18">
        <v>2882681.3899999997</v>
      </c>
      <c r="L159" s="18">
        <v>425195.51999999996</v>
      </c>
      <c r="M159" s="18"/>
      <c r="N159" s="18">
        <v>360335.18</v>
      </c>
      <c r="O159" s="18"/>
      <c r="P159" s="18"/>
      <c r="Q159" s="18"/>
      <c r="R159" s="18"/>
      <c r="S159" s="18"/>
      <c r="T159" s="18"/>
      <c r="U159" s="18"/>
      <c r="V159" s="18"/>
      <c r="W159" s="18"/>
      <c r="X159" s="18"/>
      <c r="Y159" s="18"/>
      <c r="Z159" s="18">
        <v>64860.34</v>
      </c>
      <c r="AA159" s="18"/>
      <c r="AB159" s="43">
        <f t="shared" si="74"/>
        <v>0.14749999999999996</v>
      </c>
      <c r="AC159" s="14">
        <f t="shared" si="58"/>
        <v>0</v>
      </c>
      <c r="AD159" s="14">
        <f t="shared" si="59"/>
        <v>0.125</v>
      </c>
      <c r="AE159" s="14">
        <f t="shared" si="60"/>
        <v>0</v>
      </c>
      <c r="AF159" s="14">
        <f t="shared" si="61"/>
        <v>0</v>
      </c>
      <c r="AG159" s="14">
        <f t="shared" si="62"/>
        <v>0</v>
      </c>
      <c r="AH159" s="14">
        <f t="shared" si="63"/>
        <v>0</v>
      </c>
      <c r="AI159" s="14">
        <f t="shared" si="64"/>
        <v>0</v>
      </c>
      <c r="AJ159" s="14">
        <f t="shared" si="65"/>
        <v>0</v>
      </c>
      <c r="AK159" s="14">
        <f t="shared" si="66"/>
        <v>0</v>
      </c>
      <c r="AL159" s="14">
        <f t="shared" si="67"/>
        <v>0</v>
      </c>
      <c r="AM159" s="14">
        <f t="shared" si="68"/>
        <v>0</v>
      </c>
      <c r="AN159" s="14">
        <f t="shared" si="69"/>
        <v>0</v>
      </c>
      <c r="AO159" s="14">
        <f t="shared" si="70"/>
        <v>0</v>
      </c>
      <c r="AP159" s="14">
        <f t="shared" si="71"/>
        <v>0.02</v>
      </c>
      <c r="AQ159" s="14">
        <f t="shared" si="72"/>
        <v>0</v>
      </c>
      <c r="AR159" s="26">
        <f t="shared" si="75"/>
        <v>360335.17374999996</v>
      </c>
      <c r="AS159" s="184">
        <f t="shared" si="76"/>
        <v>0</v>
      </c>
      <c r="AT159" s="26">
        <f t="shared" si="77"/>
        <v>64860.331274999997</v>
      </c>
      <c r="AU159" s="30"/>
      <c r="AV159" s="30"/>
      <c r="AW159" s="30">
        <f>K159*$AU$1</f>
        <v>345921.76679999992</v>
      </c>
      <c r="AX159" s="36">
        <f t="shared" si="73"/>
        <v>-360335.17374999996</v>
      </c>
      <c r="AY159" s="36">
        <f t="shared" si="73"/>
        <v>0</v>
      </c>
      <c r="AZ159" s="36">
        <f t="shared" si="73"/>
        <v>281061.43552499992</v>
      </c>
      <c r="BF159" s="42">
        <f t="shared" si="78"/>
        <v>425195.50502499996</v>
      </c>
      <c r="BG159" s="42">
        <f t="shared" si="79"/>
        <v>425195.52000000002</v>
      </c>
      <c r="BH159" s="42">
        <f t="shared" si="80"/>
        <v>-1.4975000056438148E-2</v>
      </c>
      <c r="BI159" s="42">
        <f t="shared" si="81"/>
        <v>345921.76679999992</v>
      </c>
    </row>
    <row r="160" spans="1:61" ht="14.45" hidden="1" outlineLevel="1" x14ac:dyDescent="0.3">
      <c r="A160" s="5" t="s">
        <v>7</v>
      </c>
      <c r="B160" s="5" t="s">
        <v>8</v>
      </c>
      <c r="C160" s="5" t="s">
        <v>1359</v>
      </c>
      <c r="D160" s="2" t="s">
        <v>204</v>
      </c>
      <c r="E160" s="2" t="s">
        <v>150</v>
      </c>
      <c r="F160" s="2" t="s">
        <v>11</v>
      </c>
      <c r="G160" s="2" t="s">
        <v>12</v>
      </c>
      <c r="H160" s="2" t="s">
        <v>13</v>
      </c>
      <c r="I160" s="18">
        <v>1582005</v>
      </c>
      <c r="J160" s="18">
        <v>4162570.7800000003</v>
      </c>
      <c r="K160" s="18">
        <v>4002471.9099999997</v>
      </c>
      <c r="L160" s="18">
        <v>160098.87</v>
      </c>
      <c r="M160" s="18"/>
      <c r="N160" s="18"/>
      <c r="O160" s="18"/>
      <c r="P160" s="18"/>
      <c r="Q160" s="18"/>
      <c r="R160" s="18"/>
      <c r="S160" s="18">
        <v>160098.87</v>
      </c>
      <c r="T160" s="18"/>
      <c r="U160" s="18"/>
      <c r="V160" s="18"/>
      <c r="W160" s="18"/>
      <c r="X160" s="18"/>
      <c r="Y160" s="18"/>
      <c r="Z160" s="18"/>
      <c r="AA160" s="18"/>
      <c r="AB160" s="43">
        <f t="shared" si="74"/>
        <v>4.0000000000000036E-2</v>
      </c>
      <c r="AC160" s="14">
        <f t="shared" si="58"/>
        <v>0</v>
      </c>
      <c r="AD160" s="14">
        <f t="shared" si="59"/>
        <v>0</v>
      </c>
      <c r="AE160" s="14">
        <f t="shared" si="60"/>
        <v>0</v>
      </c>
      <c r="AF160" s="14">
        <f t="shared" si="61"/>
        <v>0</v>
      </c>
      <c r="AG160" s="14">
        <f t="shared" si="62"/>
        <v>0</v>
      </c>
      <c r="AH160" s="14">
        <f t="shared" si="63"/>
        <v>0</v>
      </c>
      <c r="AI160" s="14">
        <f t="shared" si="64"/>
        <v>0.04</v>
      </c>
      <c r="AJ160" s="14">
        <f t="shared" si="65"/>
        <v>0</v>
      </c>
      <c r="AK160" s="14">
        <f t="shared" si="66"/>
        <v>0</v>
      </c>
      <c r="AL160" s="14">
        <f t="shared" si="67"/>
        <v>0</v>
      </c>
      <c r="AM160" s="14">
        <f t="shared" si="68"/>
        <v>0</v>
      </c>
      <c r="AN160" s="14">
        <f t="shared" si="69"/>
        <v>0</v>
      </c>
      <c r="AO160" s="14">
        <f t="shared" si="70"/>
        <v>0</v>
      </c>
      <c r="AP160" s="14">
        <f t="shared" si="71"/>
        <v>0</v>
      </c>
      <c r="AQ160" s="14">
        <f t="shared" si="72"/>
        <v>0</v>
      </c>
      <c r="AR160" s="26">
        <f t="shared" si="75"/>
        <v>0</v>
      </c>
      <c r="AS160" s="184">
        <f t="shared" si="76"/>
        <v>160098.87639999998</v>
      </c>
      <c r="AT160" s="26">
        <f t="shared" si="77"/>
        <v>0</v>
      </c>
      <c r="AU160" s="30">
        <f>K160*$AU$2</f>
        <v>240148.31459999998</v>
      </c>
      <c r="AV160" s="30">
        <f>K160*$AV$2</f>
        <v>240148.31459999998</v>
      </c>
      <c r="AW160" s="30"/>
      <c r="AX160" s="36">
        <f t="shared" si="73"/>
        <v>240148.31459999998</v>
      </c>
      <c r="AY160" s="36">
        <f t="shared" si="73"/>
        <v>80049.438200000004</v>
      </c>
      <c r="AZ160" s="36">
        <f t="shared" si="73"/>
        <v>0</v>
      </c>
      <c r="BF160" s="42">
        <f t="shared" si="78"/>
        <v>160098.87639999998</v>
      </c>
      <c r="BG160" s="42">
        <f t="shared" si="79"/>
        <v>160098.87</v>
      </c>
      <c r="BH160" s="42">
        <f t="shared" si="80"/>
        <v>6.3999999838415533E-3</v>
      </c>
      <c r="BI160" s="42">
        <f t="shared" si="81"/>
        <v>480296.62919999997</v>
      </c>
    </row>
    <row r="161" spans="1:61" ht="14.45" hidden="1" outlineLevel="1" x14ac:dyDescent="0.3">
      <c r="A161" s="5" t="s">
        <v>7</v>
      </c>
      <c r="B161" s="5" t="s">
        <v>8</v>
      </c>
      <c r="C161" s="5" t="s">
        <v>1359</v>
      </c>
      <c r="D161" s="2" t="s">
        <v>205</v>
      </c>
      <c r="E161" s="2" t="s">
        <v>206</v>
      </c>
      <c r="F161" s="2" t="s">
        <v>16</v>
      </c>
      <c r="G161" s="2" t="s">
        <v>28</v>
      </c>
      <c r="H161" s="2" t="s">
        <v>13</v>
      </c>
      <c r="I161" s="18">
        <v>69438</v>
      </c>
      <c r="J161" s="18">
        <v>57369.67</v>
      </c>
      <c r="K161" s="18">
        <v>49995.360000000001</v>
      </c>
      <c r="L161" s="18">
        <v>7374.3099999999995</v>
      </c>
      <c r="M161" s="18"/>
      <c r="N161" s="18">
        <v>6249.42</v>
      </c>
      <c r="O161" s="18"/>
      <c r="P161" s="18"/>
      <c r="Q161" s="18"/>
      <c r="R161" s="18"/>
      <c r="S161" s="18"/>
      <c r="T161" s="18"/>
      <c r="U161" s="18"/>
      <c r="V161" s="18"/>
      <c r="W161" s="18"/>
      <c r="X161" s="18"/>
      <c r="Y161" s="18"/>
      <c r="Z161" s="18">
        <v>1124.8900000000001</v>
      </c>
      <c r="AA161" s="18"/>
      <c r="AB161" s="43">
        <f t="shared" si="74"/>
        <v>0.14749999999999996</v>
      </c>
      <c r="AC161" s="14">
        <f t="shared" si="58"/>
        <v>0</v>
      </c>
      <c r="AD161" s="14">
        <f t="shared" si="59"/>
        <v>0.125</v>
      </c>
      <c r="AE161" s="14">
        <f t="shared" si="60"/>
        <v>0</v>
      </c>
      <c r="AF161" s="14">
        <f t="shared" si="61"/>
        <v>0</v>
      </c>
      <c r="AG161" s="14">
        <f t="shared" si="62"/>
        <v>0</v>
      </c>
      <c r="AH161" s="14">
        <f t="shared" si="63"/>
        <v>0</v>
      </c>
      <c r="AI161" s="14">
        <f t="shared" si="64"/>
        <v>0</v>
      </c>
      <c r="AJ161" s="14">
        <f t="shared" si="65"/>
        <v>0</v>
      </c>
      <c r="AK161" s="14">
        <f t="shared" si="66"/>
        <v>0</v>
      </c>
      <c r="AL161" s="14">
        <f t="shared" si="67"/>
        <v>0</v>
      </c>
      <c r="AM161" s="14">
        <f t="shared" si="68"/>
        <v>0</v>
      </c>
      <c r="AN161" s="14">
        <f t="shared" si="69"/>
        <v>0</v>
      </c>
      <c r="AO161" s="14">
        <f t="shared" si="70"/>
        <v>0</v>
      </c>
      <c r="AP161" s="14">
        <f t="shared" si="71"/>
        <v>0.02</v>
      </c>
      <c r="AQ161" s="14">
        <f t="shared" si="72"/>
        <v>0</v>
      </c>
      <c r="AR161" s="26">
        <f t="shared" si="75"/>
        <v>6249.42</v>
      </c>
      <c r="AS161" s="184">
        <f t="shared" si="76"/>
        <v>0</v>
      </c>
      <c r="AT161" s="26">
        <f t="shared" si="77"/>
        <v>1124.8956000000001</v>
      </c>
      <c r="AU161" s="30"/>
      <c r="AV161" s="30"/>
      <c r="AW161" s="30">
        <f>K161*$AU$1</f>
        <v>5999.4431999999997</v>
      </c>
      <c r="AX161" s="36">
        <f t="shared" si="73"/>
        <v>-6249.42</v>
      </c>
      <c r="AY161" s="36">
        <f t="shared" si="73"/>
        <v>0</v>
      </c>
      <c r="AZ161" s="36">
        <f t="shared" si="73"/>
        <v>4874.5475999999999</v>
      </c>
      <c r="BF161" s="42">
        <f t="shared" si="78"/>
        <v>7374.3155999999999</v>
      </c>
      <c r="BG161" s="42">
        <f t="shared" si="79"/>
        <v>7374.31</v>
      </c>
      <c r="BH161" s="42">
        <f t="shared" si="80"/>
        <v>5.5999999995037797E-3</v>
      </c>
      <c r="BI161" s="42">
        <f t="shared" si="81"/>
        <v>5999.4431999999997</v>
      </c>
    </row>
    <row r="162" spans="1:61" ht="14.45" hidden="1" outlineLevel="1" x14ac:dyDescent="0.3">
      <c r="A162" s="5" t="s">
        <v>7</v>
      </c>
      <c r="B162" s="5" t="s">
        <v>8</v>
      </c>
      <c r="C162" s="5" t="s">
        <v>1359</v>
      </c>
      <c r="D162" s="2" t="s">
        <v>207</v>
      </c>
      <c r="E162" s="2" t="s">
        <v>208</v>
      </c>
      <c r="F162" s="2" t="s">
        <v>11</v>
      </c>
      <c r="G162" s="2" t="s">
        <v>12</v>
      </c>
      <c r="H162" s="2" t="s">
        <v>13</v>
      </c>
      <c r="I162" s="18">
        <v>565600</v>
      </c>
      <c r="J162" s="18">
        <v>0.01</v>
      </c>
      <c r="K162" s="18">
        <v>0.01</v>
      </c>
      <c r="L162" s="18">
        <v>0</v>
      </c>
      <c r="M162" s="18"/>
      <c r="N162" s="18"/>
      <c r="O162" s="18"/>
      <c r="P162" s="18"/>
      <c r="Q162" s="18"/>
      <c r="R162" s="18"/>
      <c r="S162" s="18">
        <v>0</v>
      </c>
      <c r="T162" s="18"/>
      <c r="U162" s="18"/>
      <c r="V162" s="18"/>
      <c r="W162" s="18"/>
      <c r="X162" s="18"/>
      <c r="Y162" s="18"/>
      <c r="Z162" s="18"/>
      <c r="AA162" s="18"/>
      <c r="AB162" s="43">
        <f t="shared" si="74"/>
        <v>0</v>
      </c>
      <c r="AC162" s="14">
        <f t="shared" si="58"/>
        <v>0</v>
      </c>
      <c r="AD162" s="14">
        <f t="shared" si="59"/>
        <v>0</v>
      </c>
      <c r="AE162" s="14">
        <f t="shared" si="60"/>
        <v>0</v>
      </c>
      <c r="AF162" s="14">
        <f t="shared" si="61"/>
        <v>0</v>
      </c>
      <c r="AG162" s="14">
        <f t="shared" si="62"/>
        <v>0</v>
      </c>
      <c r="AH162" s="14">
        <f t="shared" si="63"/>
        <v>0</v>
      </c>
      <c r="AI162" s="14">
        <f t="shared" si="64"/>
        <v>0</v>
      </c>
      <c r="AJ162" s="14">
        <f t="shared" si="65"/>
        <v>0</v>
      </c>
      <c r="AK162" s="14">
        <f t="shared" si="66"/>
        <v>0</v>
      </c>
      <c r="AL162" s="14">
        <f t="shared" si="67"/>
        <v>0</v>
      </c>
      <c r="AM162" s="14">
        <f t="shared" si="68"/>
        <v>0</v>
      </c>
      <c r="AN162" s="14">
        <f t="shared" si="69"/>
        <v>0</v>
      </c>
      <c r="AO162" s="14">
        <f t="shared" si="70"/>
        <v>0</v>
      </c>
      <c r="AP162" s="14">
        <f t="shared" si="71"/>
        <v>0</v>
      </c>
      <c r="AQ162" s="14">
        <f t="shared" si="72"/>
        <v>0</v>
      </c>
      <c r="AR162" s="26">
        <f t="shared" si="75"/>
        <v>0</v>
      </c>
      <c r="AS162" s="184">
        <f t="shared" si="76"/>
        <v>0</v>
      </c>
      <c r="AT162" s="26">
        <f t="shared" si="77"/>
        <v>0</v>
      </c>
      <c r="AU162" s="30">
        <f t="shared" ref="AU162:AU176" si="86">K162*$AU$2</f>
        <v>5.9999999999999995E-4</v>
      </c>
      <c r="AV162" s="30">
        <f t="shared" ref="AV162:AV176" si="87">K162*$AV$2</f>
        <v>5.9999999999999995E-4</v>
      </c>
      <c r="AW162" s="30"/>
      <c r="AX162" s="36">
        <f t="shared" si="73"/>
        <v>5.9999999999999995E-4</v>
      </c>
      <c r="AY162" s="36">
        <f t="shared" si="73"/>
        <v>5.9999999999999995E-4</v>
      </c>
      <c r="AZ162" s="36">
        <f t="shared" si="73"/>
        <v>0</v>
      </c>
      <c r="BF162" s="42">
        <f t="shared" si="78"/>
        <v>0</v>
      </c>
      <c r="BG162" s="42">
        <f t="shared" si="79"/>
        <v>0</v>
      </c>
      <c r="BH162" s="42">
        <f t="shared" si="80"/>
        <v>0</v>
      </c>
      <c r="BI162" s="42">
        <f t="shared" si="81"/>
        <v>1.1999999999999999E-3</v>
      </c>
    </row>
    <row r="163" spans="1:61" ht="14.45" hidden="1" outlineLevel="1" x14ac:dyDescent="0.3">
      <c r="A163" s="5" t="s">
        <v>7</v>
      </c>
      <c r="B163" s="5" t="s">
        <v>8</v>
      </c>
      <c r="C163" s="5" t="s">
        <v>1359</v>
      </c>
      <c r="D163" s="2" t="s">
        <v>207</v>
      </c>
      <c r="E163" s="2" t="s">
        <v>150</v>
      </c>
      <c r="F163" s="2" t="s">
        <v>11</v>
      </c>
      <c r="G163" s="2" t="s">
        <v>12</v>
      </c>
      <c r="H163" s="2" t="s">
        <v>13</v>
      </c>
      <c r="I163" s="18">
        <v>2646980</v>
      </c>
      <c r="J163" s="18">
        <v>5109303.6500000004</v>
      </c>
      <c r="K163" s="18">
        <v>4912791.9499999993</v>
      </c>
      <c r="L163" s="18">
        <v>196511.69999999998</v>
      </c>
      <c r="M163" s="18"/>
      <c r="N163" s="18"/>
      <c r="O163" s="18"/>
      <c r="P163" s="18"/>
      <c r="Q163" s="18"/>
      <c r="R163" s="18"/>
      <c r="S163" s="18">
        <v>196511.69999999998</v>
      </c>
      <c r="T163" s="18"/>
      <c r="U163" s="18"/>
      <c r="V163" s="18"/>
      <c r="W163" s="18"/>
      <c r="X163" s="18"/>
      <c r="Y163" s="18"/>
      <c r="Z163" s="18"/>
      <c r="AA163" s="18"/>
      <c r="AB163" s="43">
        <f t="shared" si="74"/>
        <v>4.0000000000000036E-2</v>
      </c>
      <c r="AC163" s="14">
        <f t="shared" si="58"/>
        <v>0</v>
      </c>
      <c r="AD163" s="14">
        <f t="shared" si="59"/>
        <v>0</v>
      </c>
      <c r="AE163" s="14">
        <f t="shared" si="60"/>
        <v>0</v>
      </c>
      <c r="AF163" s="14">
        <f t="shared" si="61"/>
        <v>0</v>
      </c>
      <c r="AG163" s="14">
        <f t="shared" si="62"/>
        <v>0</v>
      </c>
      <c r="AH163" s="14">
        <f t="shared" si="63"/>
        <v>0</v>
      </c>
      <c r="AI163" s="14">
        <f t="shared" si="64"/>
        <v>0.04</v>
      </c>
      <c r="AJ163" s="14">
        <f t="shared" si="65"/>
        <v>0</v>
      </c>
      <c r="AK163" s="14">
        <f t="shared" si="66"/>
        <v>0</v>
      </c>
      <c r="AL163" s="14">
        <f t="shared" si="67"/>
        <v>0</v>
      </c>
      <c r="AM163" s="14">
        <f t="shared" si="68"/>
        <v>0</v>
      </c>
      <c r="AN163" s="14">
        <f t="shared" si="69"/>
        <v>0</v>
      </c>
      <c r="AO163" s="14">
        <f t="shared" si="70"/>
        <v>0</v>
      </c>
      <c r="AP163" s="14">
        <f t="shared" si="71"/>
        <v>0</v>
      </c>
      <c r="AQ163" s="14">
        <f t="shared" si="72"/>
        <v>0</v>
      </c>
      <c r="AR163" s="26">
        <f t="shared" si="75"/>
        <v>0</v>
      </c>
      <c r="AS163" s="184">
        <f t="shared" si="76"/>
        <v>196511.67799999999</v>
      </c>
      <c r="AT163" s="26">
        <f t="shared" si="77"/>
        <v>0</v>
      </c>
      <c r="AU163" s="30">
        <f t="shared" si="86"/>
        <v>294767.51699999993</v>
      </c>
      <c r="AV163" s="30">
        <f t="shared" si="87"/>
        <v>294767.51699999993</v>
      </c>
      <c r="AW163" s="30"/>
      <c r="AX163" s="36">
        <f t="shared" si="73"/>
        <v>294767.51699999993</v>
      </c>
      <c r="AY163" s="36">
        <f t="shared" si="73"/>
        <v>98255.838999999949</v>
      </c>
      <c r="AZ163" s="36">
        <f t="shared" si="73"/>
        <v>0</v>
      </c>
      <c r="BF163" s="42">
        <f t="shared" si="78"/>
        <v>196511.67799999999</v>
      </c>
      <c r="BG163" s="42">
        <f t="shared" si="79"/>
        <v>196511.69999999998</v>
      </c>
      <c r="BH163" s="42">
        <f t="shared" si="80"/>
        <v>-2.1999999997206032E-2</v>
      </c>
      <c r="BI163" s="42">
        <f t="shared" si="81"/>
        <v>589535.03399999987</v>
      </c>
    </row>
    <row r="164" spans="1:61" ht="14.45" hidden="1" outlineLevel="1" x14ac:dyDescent="0.3">
      <c r="A164" s="5" t="s">
        <v>7</v>
      </c>
      <c r="B164" s="5" t="s">
        <v>8</v>
      </c>
      <c r="C164" s="5" t="s">
        <v>1359</v>
      </c>
      <c r="D164" s="2" t="s">
        <v>209</v>
      </c>
      <c r="E164" s="2" t="s">
        <v>210</v>
      </c>
      <c r="F164" s="2" t="s">
        <v>11</v>
      </c>
      <c r="G164" s="2" t="s">
        <v>12</v>
      </c>
      <c r="H164" s="2" t="s">
        <v>13</v>
      </c>
      <c r="I164" s="18">
        <v>42520</v>
      </c>
      <c r="J164" s="18">
        <v>221104</v>
      </c>
      <c r="K164" s="18">
        <v>212600</v>
      </c>
      <c r="L164" s="18">
        <v>8504</v>
      </c>
      <c r="M164" s="18"/>
      <c r="N164" s="18"/>
      <c r="O164" s="18"/>
      <c r="P164" s="18"/>
      <c r="Q164" s="18"/>
      <c r="R164" s="18"/>
      <c r="S164" s="18">
        <v>8504</v>
      </c>
      <c r="T164" s="18"/>
      <c r="U164" s="18"/>
      <c r="V164" s="18"/>
      <c r="W164" s="18"/>
      <c r="X164" s="18"/>
      <c r="Y164" s="18"/>
      <c r="Z164" s="18"/>
      <c r="AA164" s="18"/>
      <c r="AB164" s="43">
        <f t="shared" si="74"/>
        <v>4.0000000000000036E-2</v>
      </c>
      <c r="AC164" s="14">
        <f t="shared" si="58"/>
        <v>0</v>
      </c>
      <c r="AD164" s="14">
        <f t="shared" si="59"/>
        <v>0</v>
      </c>
      <c r="AE164" s="14">
        <f t="shared" si="60"/>
        <v>0</v>
      </c>
      <c r="AF164" s="14">
        <f t="shared" si="61"/>
        <v>0</v>
      </c>
      <c r="AG164" s="14">
        <f t="shared" si="62"/>
        <v>0</v>
      </c>
      <c r="AH164" s="14">
        <f t="shared" si="63"/>
        <v>0</v>
      </c>
      <c r="AI164" s="14">
        <f t="shared" si="64"/>
        <v>0.04</v>
      </c>
      <c r="AJ164" s="14">
        <f t="shared" si="65"/>
        <v>0</v>
      </c>
      <c r="AK164" s="14">
        <f t="shared" si="66"/>
        <v>0</v>
      </c>
      <c r="AL164" s="14">
        <f t="shared" si="67"/>
        <v>0</v>
      </c>
      <c r="AM164" s="14">
        <f t="shared" si="68"/>
        <v>0</v>
      </c>
      <c r="AN164" s="14">
        <f t="shared" si="69"/>
        <v>0</v>
      </c>
      <c r="AO164" s="14">
        <f t="shared" si="70"/>
        <v>0</v>
      </c>
      <c r="AP164" s="14">
        <f t="shared" si="71"/>
        <v>0</v>
      </c>
      <c r="AQ164" s="14">
        <f t="shared" si="72"/>
        <v>0</v>
      </c>
      <c r="AR164" s="26">
        <f t="shared" si="75"/>
        <v>0</v>
      </c>
      <c r="AS164" s="184">
        <f t="shared" si="76"/>
        <v>8504</v>
      </c>
      <c r="AT164" s="26">
        <f t="shared" si="77"/>
        <v>0</v>
      </c>
      <c r="AU164" s="30">
        <f t="shared" si="86"/>
        <v>12756</v>
      </c>
      <c r="AV164" s="30">
        <f t="shared" si="87"/>
        <v>12756</v>
      </c>
      <c r="AW164" s="30"/>
      <c r="AX164" s="36">
        <f t="shared" si="73"/>
        <v>12756</v>
      </c>
      <c r="AY164" s="36">
        <f t="shared" si="73"/>
        <v>4252</v>
      </c>
      <c r="AZ164" s="36">
        <f t="shared" si="73"/>
        <v>0</v>
      </c>
      <c r="BF164" s="42">
        <f t="shared" si="78"/>
        <v>8504</v>
      </c>
      <c r="BG164" s="42">
        <f t="shared" si="79"/>
        <v>8504</v>
      </c>
      <c r="BH164" s="42">
        <f t="shared" si="80"/>
        <v>0</v>
      </c>
      <c r="BI164" s="42">
        <f t="shared" si="81"/>
        <v>25512</v>
      </c>
    </row>
    <row r="165" spans="1:61" ht="14.45" hidden="1" outlineLevel="1" x14ac:dyDescent="0.3">
      <c r="A165" s="5" t="s">
        <v>7</v>
      </c>
      <c r="B165" s="5" t="s">
        <v>8</v>
      </c>
      <c r="C165" s="5" t="s">
        <v>1359</v>
      </c>
      <c r="D165" s="2" t="s">
        <v>211</v>
      </c>
      <c r="E165" s="2" t="s">
        <v>212</v>
      </c>
      <c r="F165" s="2" t="s">
        <v>11</v>
      </c>
      <c r="G165" s="2" t="s">
        <v>12</v>
      </c>
      <c r="H165" s="2" t="s">
        <v>13</v>
      </c>
      <c r="I165" s="18">
        <v>14000</v>
      </c>
      <c r="J165" s="18">
        <v>15888.54</v>
      </c>
      <c r="K165" s="18">
        <v>13579.95</v>
      </c>
      <c r="L165" s="18">
        <v>2308.59</v>
      </c>
      <c r="M165" s="18"/>
      <c r="N165" s="18">
        <v>1697.49</v>
      </c>
      <c r="O165" s="18"/>
      <c r="P165" s="18"/>
      <c r="Q165" s="18"/>
      <c r="R165" s="18"/>
      <c r="S165" s="18">
        <v>611.1</v>
      </c>
      <c r="T165" s="18"/>
      <c r="U165" s="18"/>
      <c r="V165" s="18"/>
      <c r="W165" s="18"/>
      <c r="X165" s="18"/>
      <c r="Y165" s="18"/>
      <c r="Z165" s="18"/>
      <c r="AA165" s="18"/>
      <c r="AB165" s="43">
        <f t="shared" si="74"/>
        <v>0.16999999999999993</v>
      </c>
      <c r="AC165" s="14">
        <f t="shared" si="58"/>
        <v>0</v>
      </c>
      <c r="AD165" s="14">
        <f t="shared" si="59"/>
        <v>0.125</v>
      </c>
      <c r="AE165" s="14">
        <f t="shared" si="60"/>
        <v>0</v>
      </c>
      <c r="AF165" s="14">
        <f t="shared" si="61"/>
        <v>0</v>
      </c>
      <c r="AG165" s="14">
        <f t="shared" si="62"/>
        <v>0</v>
      </c>
      <c r="AH165" s="14">
        <f t="shared" si="63"/>
        <v>0</v>
      </c>
      <c r="AI165" s="14">
        <f t="shared" si="64"/>
        <v>0.04</v>
      </c>
      <c r="AJ165" s="14">
        <f t="shared" si="65"/>
        <v>0</v>
      </c>
      <c r="AK165" s="14">
        <f t="shared" si="66"/>
        <v>0</v>
      </c>
      <c r="AL165" s="14">
        <f t="shared" si="67"/>
        <v>0</v>
      </c>
      <c r="AM165" s="14">
        <f t="shared" si="68"/>
        <v>0</v>
      </c>
      <c r="AN165" s="14">
        <f t="shared" si="69"/>
        <v>0</v>
      </c>
      <c r="AO165" s="14">
        <f t="shared" si="70"/>
        <v>0</v>
      </c>
      <c r="AP165" s="14">
        <f t="shared" si="71"/>
        <v>0</v>
      </c>
      <c r="AQ165" s="14">
        <f t="shared" si="72"/>
        <v>0</v>
      </c>
      <c r="AR165" s="26">
        <f t="shared" si="75"/>
        <v>1697.4937500000001</v>
      </c>
      <c r="AS165" s="184">
        <f t="shared" si="76"/>
        <v>611.09775000000002</v>
      </c>
      <c r="AT165" s="26">
        <f t="shared" si="77"/>
        <v>0</v>
      </c>
      <c r="AU165" s="30">
        <f t="shared" si="86"/>
        <v>814.79700000000003</v>
      </c>
      <c r="AV165" s="30">
        <f t="shared" si="87"/>
        <v>814.79700000000003</v>
      </c>
      <c r="AW165" s="30"/>
      <c r="AX165" s="36">
        <f t="shared" si="73"/>
        <v>-882.69675000000007</v>
      </c>
      <c r="AY165" s="36">
        <f t="shared" si="73"/>
        <v>203.69925000000001</v>
      </c>
      <c r="AZ165" s="36">
        <f t="shared" si="73"/>
        <v>0</v>
      </c>
      <c r="BF165" s="42">
        <f t="shared" si="78"/>
        <v>2308.5915</v>
      </c>
      <c r="BG165" s="42">
        <f t="shared" si="79"/>
        <v>2308.59</v>
      </c>
      <c r="BH165" s="42">
        <f t="shared" si="80"/>
        <v>1.4999999998508429E-3</v>
      </c>
      <c r="BI165" s="42">
        <f t="shared" si="81"/>
        <v>1629.5940000000001</v>
      </c>
    </row>
    <row r="166" spans="1:61" ht="14.45" hidden="1" outlineLevel="1" x14ac:dyDescent="0.3">
      <c r="A166" s="5" t="s">
        <v>7</v>
      </c>
      <c r="B166" s="5" t="s">
        <v>8</v>
      </c>
      <c r="C166" s="5" t="s">
        <v>1354</v>
      </c>
      <c r="D166" s="2" t="s">
        <v>213</v>
      </c>
      <c r="E166" s="2" t="s">
        <v>10</v>
      </c>
      <c r="F166" s="2" t="s">
        <v>11</v>
      </c>
      <c r="G166" s="2" t="s">
        <v>12</v>
      </c>
      <c r="H166" s="2" t="s">
        <v>13</v>
      </c>
      <c r="I166" s="18">
        <v>11419</v>
      </c>
      <c r="J166" s="18">
        <v>197210.31</v>
      </c>
      <c r="K166" s="18">
        <v>189625.3</v>
      </c>
      <c r="L166" s="18">
        <v>7585.01</v>
      </c>
      <c r="M166" s="18"/>
      <c r="N166" s="18"/>
      <c r="O166" s="18"/>
      <c r="P166" s="18"/>
      <c r="Q166" s="18"/>
      <c r="R166" s="18"/>
      <c r="S166" s="18">
        <v>7585.01</v>
      </c>
      <c r="T166" s="18"/>
      <c r="U166" s="18"/>
      <c r="V166" s="18"/>
      <c r="W166" s="18"/>
      <c r="X166" s="18"/>
      <c r="Y166" s="18"/>
      <c r="Z166" s="18"/>
      <c r="AA166" s="18"/>
      <c r="AB166" s="43">
        <f t="shared" si="74"/>
        <v>4.0000000000000036E-2</v>
      </c>
      <c r="AC166" s="14">
        <f t="shared" si="58"/>
        <v>0</v>
      </c>
      <c r="AD166" s="14">
        <f t="shared" si="59"/>
        <v>0</v>
      </c>
      <c r="AE166" s="14">
        <f t="shared" si="60"/>
        <v>0</v>
      </c>
      <c r="AF166" s="14">
        <f t="shared" si="61"/>
        <v>0</v>
      </c>
      <c r="AG166" s="14">
        <f t="shared" si="62"/>
        <v>0</v>
      </c>
      <c r="AH166" s="14">
        <f t="shared" si="63"/>
        <v>0</v>
      </c>
      <c r="AI166" s="14">
        <f t="shared" si="64"/>
        <v>0.04</v>
      </c>
      <c r="AJ166" s="14">
        <f t="shared" si="65"/>
        <v>0</v>
      </c>
      <c r="AK166" s="14">
        <f t="shared" si="66"/>
        <v>0</v>
      </c>
      <c r="AL166" s="14">
        <f t="shared" si="67"/>
        <v>0</v>
      </c>
      <c r="AM166" s="14">
        <f t="shared" si="68"/>
        <v>0</v>
      </c>
      <c r="AN166" s="14">
        <f t="shared" si="69"/>
        <v>0</v>
      </c>
      <c r="AO166" s="14">
        <f t="shared" si="70"/>
        <v>0</v>
      </c>
      <c r="AP166" s="14">
        <f t="shared" si="71"/>
        <v>0</v>
      </c>
      <c r="AQ166" s="14">
        <f t="shared" si="72"/>
        <v>0</v>
      </c>
      <c r="AR166" s="26">
        <f t="shared" si="75"/>
        <v>0</v>
      </c>
      <c r="AS166" s="184">
        <f t="shared" si="76"/>
        <v>7585.0119999999997</v>
      </c>
      <c r="AT166" s="26">
        <f t="shared" si="77"/>
        <v>0</v>
      </c>
      <c r="AU166" s="30">
        <f t="shared" si="86"/>
        <v>11377.517999999998</v>
      </c>
      <c r="AV166" s="30">
        <f t="shared" si="87"/>
        <v>11377.517999999998</v>
      </c>
      <c r="AW166" s="30"/>
      <c r="AX166" s="36">
        <f t="shared" si="73"/>
        <v>11377.517999999998</v>
      </c>
      <c r="AY166" s="36">
        <f t="shared" si="73"/>
        <v>3792.5059999999985</v>
      </c>
      <c r="AZ166" s="36">
        <f t="shared" si="73"/>
        <v>0</v>
      </c>
      <c r="BF166" s="42">
        <f t="shared" si="78"/>
        <v>7585.0119999999997</v>
      </c>
      <c r="BG166" s="42">
        <f t="shared" si="79"/>
        <v>7585.01</v>
      </c>
      <c r="BH166" s="42">
        <f t="shared" si="80"/>
        <v>1.9999999994979589E-3</v>
      </c>
      <c r="BI166" s="42">
        <f t="shared" si="81"/>
        <v>22755.035999999996</v>
      </c>
    </row>
    <row r="167" spans="1:61" ht="14.45" hidden="1" outlineLevel="1" x14ac:dyDescent="0.3">
      <c r="A167" s="5" t="s">
        <v>7</v>
      </c>
      <c r="B167" s="5" t="s">
        <v>8</v>
      </c>
      <c r="C167" s="5" t="s">
        <v>1354</v>
      </c>
      <c r="D167" s="2" t="s">
        <v>214</v>
      </c>
      <c r="E167" s="2" t="s">
        <v>10</v>
      </c>
      <c r="F167" s="2" t="s">
        <v>11</v>
      </c>
      <c r="G167" s="2" t="s">
        <v>12</v>
      </c>
      <c r="H167" s="2" t="s">
        <v>13</v>
      </c>
      <c r="I167" s="18">
        <v>697</v>
      </c>
      <c r="J167" s="18">
        <v>15947.36</v>
      </c>
      <c r="K167" s="18">
        <v>15334</v>
      </c>
      <c r="L167" s="18">
        <v>613.36</v>
      </c>
      <c r="M167" s="18"/>
      <c r="N167" s="18"/>
      <c r="O167" s="18"/>
      <c r="P167" s="18"/>
      <c r="Q167" s="18"/>
      <c r="R167" s="18"/>
      <c r="S167" s="18">
        <v>613.36</v>
      </c>
      <c r="T167" s="18"/>
      <c r="U167" s="18"/>
      <c r="V167" s="18"/>
      <c r="W167" s="18"/>
      <c r="X167" s="18"/>
      <c r="Y167" s="18"/>
      <c r="Z167" s="18"/>
      <c r="AA167" s="18"/>
      <c r="AB167" s="43">
        <f t="shared" si="74"/>
        <v>4.0000000000000036E-2</v>
      </c>
      <c r="AC167" s="14">
        <f t="shared" si="58"/>
        <v>0</v>
      </c>
      <c r="AD167" s="14">
        <f t="shared" si="59"/>
        <v>0</v>
      </c>
      <c r="AE167" s="14">
        <f t="shared" si="60"/>
        <v>0</v>
      </c>
      <c r="AF167" s="14">
        <f t="shared" si="61"/>
        <v>0</v>
      </c>
      <c r="AG167" s="14">
        <f t="shared" si="62"/>
        <v>0</v>
      </c>
      <c r="AH167" s="14">
        <f t="shared" si="63"/>
        <v>0</v>
      </c>
      <c r="AI167" s="14">
        <f t="shared" si="64"/>
        <v>0.04</v>
      </c>
      <c r="AJ167" s="14">
        <f t="shared" si="65"/>
        <v>0</v>
      </c>
      <c r="AK167" s="14">
        <f t="shared" si="66"/>
        <v>0</v>
      </c>
      <c r="AL167" s="14">
        <f t="shared" si="67"/>
        <v>0</v>
      </c>
      <c r="AM167" s="14">
        <f t="shared" si="68"/>
        <v>0</v>
      </c>
      <c r="AN167" s="14">
        <f t="shared" si="69"/>
        <v>0</v>
      </c>
      <c r="AO167" s="14">
        <f t="shared" si="70"/>
        <v>0</v>
      </c>
      <c r="AP167" s="14">
        <f t="shared" si="71"/>
        <v>0</v>
      </c>
      <c r="AQ167" s="14">
        <f t="shared" si="72"/>
        <v>0</v>
      </c>
      <c r="AR167" s="26">
        <f t="shared" si="75"/>
        <v>0</v>
      </c>
      <c r="AS167" s="184">
        <f t="shared" si="76"/>
        <v>613.36</v>
      </c>
      <c r="AT167" s="26">
        <f t="shared" si="77"/>
        <v>0</v>
      </c>
      <c r="AU167" s="30">
        <f t="shared" si="86"/>
        <v>920.04</v>
      </c>
      <c r="AV167" s="30">
        <f t="shared" si="87"/>
        <v>920.04</v>
      </c>
      <c r="AW167" s="30"/>
      <c r="AX167" s="36">
        <f t="shared" si="73"/>
        <v>920.04</v>
      </c>
      <c r="AY167" s="36">
        <f t="shared" si="73"/>
        <v>306.67999999999995</v>
      </c>
      <c r="AZ167" s="36">
        <f t="shared" si="73"/>
        <v>0</v>
      </c>
      <c r="BF167" s="42">
        <f t="shared" si="78"/>
        <v>613.36</v>
      </c>
      <c r="BG167" s="42">
        <f t="shared" si="79"/>
        <v>613.36</v>
      </c>
      <c r="BH167" s="42">
        <f t="shared" si="80"/>
        <v>0</v>
      </c>
      <c r="BI167" s="42">
        <f t="shared" si="81"/>
        <v>1840.08</v>
      </c>
    </row>
    <row r="168" spans="1:61" ht="14.45" hidden="1" outlineLevel="1" x14ac:dyDescent="0.3">
      <c r="A168" s="5" t="s">
        <v>7</v>
      </c>
      <c r="B168" s="5" t="s">
        <v>8</v>
      </c>
      <c r="C168" s="5" t="s">
        <v>1354</v>
      </c>
      <c r="D168" s="2" t="s">
        <v>215</v>
      </c>
      <c r="E168" s="2" t="s">
        <v>10</v>
      </c>
      <c r="F168" s="2" t="s">
        <v>11</v>
      </c>
      <c r="G168" s="2" t="s">
        <v>12</v>
      </c>
      <c r="H168" s="2" t="s">
        <v>13</v>
      </c>
      <c r="I168" s="18">
        <v>6626</v>
      </c>
      <c r="J168" s="18">
        <v>224647.9</v>
      </c>
      <c r="K168" s="18">
        <v>216007.6</v>
      </c>
      <c r="L168" s="18">
        <v>8640.2999999999993</v>
      </c>
      <c r="M168" s="18"/>
      <c r="N168" s="18"/>
      <c r="O168" s="18"/>
      <c r="P168" s="18"/>
      <c r="Q168" s="18"/>
      <c r="R168" s="18"/>
      <c r="S168" s="18">
        <v>8640.2999999999993</v>
      </c>
      <c r="T168" s="18"/>
      <c r="U168" s="18"/>
      <c r="V168" s="18"/>
      <c r="W168" s="18"/>
      <c r="X168" s="18"/>
      <c r="Y168" s="18"/>
      <c r="Z168" s="18"/>
      <c r="AA168" s="18"/>
      <c r="AB168" s="43">
        <f t="shared" si="74"/>
        <v>4.0000000000000036E-2</v>
      </c>
      <c r="AC168" s="14">
        <f t="shared" si="58"/>
        <v>0</v>
      </c>
      <c r="AD168" s="14">
        <f t="shared" si="59"/>
        <v>0</v>
      </c>
      <c r="AE168" s="14">
        <f t="shared" si="60"/>
        <v>0</v>
      </c>
      <c r="AF168" s="14">
        <f t="shared" si="61"/>
        <v>0</v>
      </c>
      <c r="AG168" s="14">
        <f t="shared" si="62"/>
        <v>0</v>
      </c>
      <c r="AH168" s="14">
        <f t="shared" si="63"/>
        <v>0</v>
      </c>
      <c r="AI168" s="14">
        <f t="shared" si="64"/>
        <v>0.04</v>
      </c>
      <c r="AJ168" s="14">
        <f t="shared" si="65"/>
        <v>0</v>
      </c>
      <c r="AK168" s="14">
        <f t="shared" si="66"/>
        <v>0</v>
      </c>
      <c r="AL168" s="14">
        <f t="shared" si="67"/>
        <v>0</v>
      </c>
      <c r="AM168" s="14">
        <f t="shared" si="68"/>
        <v>0</v>
      </c>
      <c r="AN168" s="14">
        <f t="shared" si="69"/>
        <v>0</v>
      </c>
      <c r="AO168" s="14">
        <f t="shared" si="70"/>
        <v>0</v>
      </c>
      <c r="AP168" s="14">
        <f t="shared" si="71"/>
        <v>0</v>
      </c>
      <c r="AQ168" s="14">
        <f t="shared" si="72"/>
        <v>0</v>
      </c>
      <c r="AR168" s="26">
        <f t="shared" si="75"/>
        <v>0</v>
      </c>
      <c r="AS168" s="184">
        <f t="shared" si="76"/>
        <v>8640.3040000000001</v>
      </c>
      <c r="AT168" s="26">
        <f t="shared" si="77"/>
        <v>0</v>
      </c>
      <c r="AU168" s="30">
        <f t="shared" si="86"/>
        <v>12960.456</v>
      </c>
      <c r="AV168" s="30">
        <f t="shared" si="87"/>
        <v>12960.456</v>
      </c>
      <c r="AW168" s="30"/>
      <c r="AX168" s="36">
        <f t="shared" si="73"/>
        <v>12960.456</v>
      </c>
      <c r="AY168" s="36">
        <f t="shared" si="73"/>
        <v>4320.152</v>
      </c>
      <c r="AZ168" s="36">
        <f t="shared" si="73"/>
        <v>0</v>
      </c>
      <c r="BF168" s="42">
        <f t="shared" si="78"/>
        <v>8640.3040000000001</v>
      </c>
      <c r="BG168" s="42">
        <f t="shared" si="79"/>
        <v>8640.2999999999993</v>
      </c>
      <c r="BH168" s="42">
        <f t="shared" si="80"/>
        <v>4.0000000008149073E-3</v>
      </c>
      <c r="BI168" s="42">
        <f t="shared" si="81"/>
        <v>25920.912</v>
      </c>
    </row>
    <row r="169" spans="1:61" ht="14.45" hidden="1" outlineLevel="1" x14ac:dyDescent="0.3">
      <c r="A169" s="5" t="s">
        <v>7</v>
      </c>
      <c r="B169" s="5" t="s">
        <v>8</v>
      </c>
      <c r="C169" s="5" t="s">
        <v>1354</v>
      </c>
      <c r="D169" s="2" t="s">
        <v>215</v>
      </c>
      <c r="E169" s="2" t="s">
        <v>216</v>
      </c>
      <c r="F169" s="2" t="s">
        <v>11</v>
      </c>
      <c r="G169" s="2" t="s">
        <v>12</v>
      </c>
      <c r="H169" s="2" t="s">
        <v>13</v>
      </c>
      <c r="I169" s="18">
        <v>7711</v>
      </c>
      <c r="J169" s="18">
        <v>253413.56</v>
      </c>
      <c r="K169" s="18">
        <v>243666.87</v>
      </c>
      <c r="L169" s="18">
        <v>9746.69</v>
      </c>
      <c r="M169" s="18"/>
      <c r="N169" s="18"/>
      <c r="O169" s="18"/>
      <c r="P169" s="18"/>
      <c r="Q169" s="18"/>
      <c r="R169" s="18"/>
      <c r="S169" s="18">
        <v>9746.69</v>
      </c>
      <c r="T169" s="18"/>
      <c r="U169" s="18"/>
      <c r="V169" s="18"/>
      <c r="W169" s="18"/>
      <c r="X169" s="18"/>
      <c r="Y169" s="18"/>
      <c r="Z169" s="18"/>
      <c r="AA169" s="18"/>
      <c r="AB169" s="43">
        <f t="shared" si="74"/>
        <v>4.0000000000000036E-2</v>
      </c>
      <c r="AC169" s="14">
        <f t="shared" si="58"/>
        <v>0</v>
      </c>
      <c r="AD169" s="14">
        <f t="shared" si="59"/>
        <v>0</v>
      </c>
      <c r="AE169" s="14">
        <f t="shared" si="60"/>
        <v>0</v>
      </c>
      <c r="AF169" s="14">
        <f t="shared" si="61"/>
        <v>0</v>
      </c>
      <c r="AG169" s="14">
        <f t="shared" si="62"/>
        <v>0</v>
      </c>
      <c r="AH169" s="14">
        <f t="shared" si="63"/>
        <v>0</v>
      </c>
      <c r="AI169" s="14">
        <f t="shared" si="64"/>
        <v>0.04</v>
      </c>
      <c r="AJ169" s="14">
        <f t="shared" si="65"/>
        <v>0</v>
      </c>
      <c r="AK169" s="14">
        <f t="shared" si="66"/>
        <v>0</v>
      </c>
      <c r="AL169" s="14">
        <f t="shared" si="67"/>
        <v>0</v>
      </c>
      <c r="AM169" s="14">
        <f t="shared" si="68"/>
        <v>0</v>
      </c>
      <c r="AN169" s="14">
        <f t="shared" si="69"/>
        <v>0</v>
      </c>
      <c r="AO169" s="14">
        <f t="shared" si="70"/>
        <v>0</v>
      </c>
      <c r="AP169" s="14">
        <f t="shared" si="71"/>
        <v>0</v>
      </c>
      <c r="AQ169" s="14">
        <f t="shared" si="72"/>
        <v>0</v>
      </c>
      <c r="AR169" s="26">
        <f t="shared" si="75"/>
        <v>0</v>
      </c>
      <c r="AS169" s="184">
        <f t="shared" si="76"/>
        <v>9746.6748000000007</v>
      </c>
      <c r="AT169" s="26">
        <f t="shared" si="77"/>
        <v>0</v>
      </c>
      <c r="AU169" s="30">
        <f t="shared" si="86"/>
        <v>14620.012199999999</v>
      </c>
      <c r="AV169" s="30">
        <f t="shared" si="87"/>
        <v>14620.012199999999</v>
      </c>
      <c r="AW169" s="30"/>
      <c r="AX169" s="36">
        <f t="shared" si="73"/>
        <v>14620.012199999999</v>
      </c>
      <c r="AY169" s="36">
        <f t="shared" si="73"/>
        <v>4873.3373999999985</v>
      </c>
      <c r="AZ169" s="36">
        <f t="shared" si="73"/>
        <v>0</v>
      </c>
      <c r="BF169" s="42">
        <f t="shared" si="78"/>
        <v>9746.6748000000007</v>
      </c>
      <c r="BG169" s="42">
        <f t="shared" si="79"/>
        <v>9746.69</v>
      </c>
      <c r="BH169" s="42">
        <f t="shared" si="80"/>
        <v>-1.5199999999822467E-2</v>
      </c>
      <c r="BI169" s="42">
        <f t="shared" si="81"/>
        <v>29240.024399999998</v>
      </c>
    </row>
    <row r="170" spans="1:61" ht="14.45" hidden="1" outlineLevel="1" x14ac:dyDescent="0.3">
      <c r="A170" s="5" t="s">
        <v>7</v>
      </c>
      <c r="B170" s="5" t="s">
        <v>8</v>
      </c>
      <c r="C170" s="5" t="s">
        <v>1354</v>
      </c>
      <c r="D170" s="2" t="s">
        <v>217</v>
      </c>
      <c r="E170" s="2" t="s">
        <v>10</v>
      </c>
      <c r="F170" s="2" t="s">
        <v>11</v>
      </c>
      <c r="G170" s="2" t="s">
        <v>12</v>
      </c>
      <c r="H170" s="2" t="s">
        <v>13</v>
      </c>
      <c r="I170" s="18">
        <v>3920</v>
      </c>
      <c r="J170" s="18">
        <v>36079.68</v>
      </c>
      <c r="K170" s="18">
        <v>34692</v>
      </c>
      <c r="L170" s="18">
        <v>1387.6799999999998</v>
      </c>
      <c r="M170" s="18"/>
      <c r="N170" s="18"/>
      <c r="O170" s="18"/>
      <c r="P170" s="18"/>
      <c r="Q170" s="18"/>
      <c r="R170" s="18"/>
      <c r="S170" s="18">
        <v>1387.6799999999998</v>
      </c>
      <c r="T170" s="18"/>
      <c r="U170" s="18"/>
      <c r="V170" s="18"/>
      <c r="W170" s="18"/>
      <c r="X170" s="18"/>
      <c r="Y170" s="18"/>
      <c r="Z170" s="18"/>
      <c r="AA170" s="18"/>
      <c r="AB170" s="43">
        <f t="shared" si="74"/>
        <v>4.0000000000000036E-2</v>
      </c>
      <c r="AC170" s="14">
        <f t="shared" si="58"/>
        <v>0</v>
      </c>
      <c r="AD170" s="14">
        <f t="shared" si="59"/>
        <v>0</v>
      </c>
      <c r="AE170" s="14">
        <f t="shared" si="60"/>
        <v>0</v>
      </c>
      <c r="AF170" s="14">
        <f t="shared" si="61"/>
        <v>0</v>
      </c>
      <c r="AG170" s="14">
        <f t="shared" si="62"/>
        <v>0</v>
      </c>
      <c r="AH170" s="14">
        <f t="shared" si="63"/>
        <v>0</v>
      </c>
      <c r="AI170" s="14">
        <f t="shared" si="64"/>
        <v>0.04</v>
      </c>
      <c r="AJ170" s="14">
        <f t="shared" si="65"/>
        <v>0</v>
      </c>
      <c r="AK170" s="14">
        <f t="shared" si="66"/>
        <v>0</v>
      </c>
      <c r="AL170" s="14">
        <f t="shared" si="67"/>
        <v>0</v>
      </c>
      <c r="AM170" s="14">
        <f t="shared" si="68"/>
        <v>0</v>
      </c>
      <c r="AN170" s="14">
        <f t="shared" si="69"/>
        <v>0</v>
      </c>
      <c r="AO170" s="14">
        <f t="shared" si="70"/>
        <v>0</v>
      </c>
      <c r="AP170" s="14">
        <f t="shared" si="71"/>
        <v>0</v>
      </c>
      <c r="AQ170" s="14">
        <f t="shared" si="72"/>
        <v>0</v>
      </c>
      <c r="AR170" s="26">
        <f t="shared" si="75"/>
        <v>0</v>
      </c>
      <c r="AS170" s="184">
        <f t="shared" si="76"/>
        <v>1387.68</v>
      </c>
      <c r="AT170" s="26">
        <f t="shared" si="77"/>
        <v>0</v>
      </c>
      <c r="AU170" s="30">
        <f t="shared" si="86"/>
        <v>2081.52</v>
      </c>
      <c r="AV170" s="30">
        <f t="shared" si="87"/>
        <v>2081.52</v>
      </c>
      <c r="AW170" s="30"/>
      <c r="AX170" s="36">
        <f t="shared" si="73"/>
        <v>2081.52</v>
      </c>
      <c r="AY170" s="36">
        <f t="shared" si="73"/>
        <v>693.83999999999992</v>
      </c>
      <c r="AZ170" s="36">
        <f t="shared" si="73"/>
        <v>0</v>
      </c>
      <c r="BF170" s="42">
        <f t="shared" si="78"/>
        <v>1387.68</v>
      </c>
      <c r="BG170" s="42">
        <f t="shared" si="79"/>
        <v>1387.6799999999998</v>
      </c>
      <c r="BH170" s="42">
        <f t="shared" si="80"/>
        <v>0</v>
      </c>
      <c r="BI170" s="42">
        <f t="shared" si="81"/>
        <v>4163.04</v>
      </c>
    </row>
    <row r="171" spans="1:61" ht="14.45" hidden="1" outlineLevel="1" x14ac:dyDescent="0.3">
      <c r="A171" s="5" t="s">
        <v>7</v>
      </c>
      <c r="B171" s="5" t="s">
        <v>8</v>
      </c>
      <c r="C171" s="5" t="s">
        <v>1354</v>
      </c>
      <c r="D171" s="2" t="s">
        <v>218</v>
      </c>
      <c r="E171" s="2" t="s">
        <v>10</v>
      </c>
      <c r="F171" s="2" t="s">
        <v>11</v>
      </c>
      <c r="G171" s="2" t="s">
        <v>12</v>
      </c>
      <c r="H171" s="2" t="s">
        <v>13</v>
      </c>
      <c r="I171" s="18">
        <v>24678</v>
      </c>
      <c r="J171" s="18">
        <v>290015.84999999998</v>
      </c>
      <c r="K171" s="18">
        <v>278861.40000000002</v>
      </c>
      <c r="L171" s="18">
        <v>11154.450000000003</v>
      </c>
      <c r="M171" s="18"/>
      <c r="N171" s="18"/>
      <c r="O171" s="18"/>
      <c r="P171" s="18"/>
      <c r="Q171" s="18"/>
      <c r="R171" s="18"/>
      <c r="S171" s="18">
        <v>11154.450000000003</v>
      </c>
      <c r="T171" s="18"/>
      <c r="U171" s="18"/>
      <c r="V171" s="18"/>
      <c r="W171" s="18"/>
      <c r="X171" s="18"/>
      <c r="Y171" s="18"/>
      <c r="Z171" s="18"/>
      <c r="AA171" s="18"/>
      <c r="AB171" s="43">
        <f t="shared" si="74"/>
        <v>4.0000000000000036E-2</v>
      </c>
      <c r="AC171" s="14">
        <f t="shared" si="58"/>
        <v>0</v>
      </c>
      <c r="AD171" s="14">
        <f t="shared" si="59"/>
        <v>0</v>
      </c>
      <c r="AE171" s="14">
        <f t="shared" si="60"/>
        <v>0</v>
      </c>
      <c r="AF171" s="14">
        <f t="shared" si="61"/>
        <v>0</v>
      </c>
      <c r="AG171" s="14">
        <f t="shared" si="62"/>
        <v>0</v>
      </c>
      <c r="AH171" s="14">
        <f t="shared" si="63"/>
        <v>0</v>
      </c>
      <c r="AI171" s="14">
        <f t="shared" si="64"/>
        <v>0.04</v>
      </c>
      <c r="AJ171" s="14">
        <f t="shared" si="65"/>
        <v>0</v>
      </c>
      <c r="AK171" s="14">
        <f t="shared" si="66"/>
        <v>0</v>
      </c>
      <c r="AL171" s="14">
        <f t="shared" si="67"/>
        <v>0</v>
      </c>
      <c r="AM171" s="14">
        <f t="shared" si="68"/>
        <v>0</v>
      </c>
      <c r="AN171" s="14">
        <f t="shared" si="69"/>
        <v>0</v>
      </c>
      <c r="AO171" s="14">
        <f t="shared" si="70"/>
        <v>0</v>
      </c>
      <c r="AP171" s="14">
        <f t="shared" si="71"/>
        <v>0</v>
      </c>
      <c r="AQ171" s="14">
        <f t="shared" si="72"/>
        <v>0</v>
      </c>
      <c r="AR171" s="26">
        <f t="shared" si="75"/>
        <v>0</v>
      </c>
      <c r="AS171" s="184">
        <f t="shared" si="76"/>
        <v>11154.456000000002</v>
      </c>
      <c r="AT171" s="26">
        <f t="shared" si="77"/>
        <v>0</v>
      </c>
      <c r="AU171" s="30">
        <f t="shared" si="86"/>
        <v>16731.684000000001</v>
      </c>
      <c r="AV171" s="30">
        <f t="shared" si="87"/>
        <v>16731.684000000001</v>
      </c>
      <c r="AW171" s="30"/>
      <c r="AX171" s="36">
        <f t="shared" si="73"/>
        <v>16731.684000000001</v>
      </c>
      <c r="AY171" s="36">
        <f t="shared" si="73"/>
        <v>5577.2279999999992</v>
      </c>
      <c r="AZ171" s="36">
        <f t="shared" si="73"/>
        <v>0</v>
      </c>
      <c r="BF171" s="42">
        <f t="shared" si="78"/>
        <v>11154.456000000002</v>
      </c>
      <c r="BG171" s="42">
        <f t="shared" si="79"/>
        <v>11154.450000000003</v>
      </c>
      <c r="BH171" s="42">
        <f t="shared" si="80"/>
        <v>5.9999999994033715E-3</v>
      </c>
      <c r="BI171" s="42">
        <f t="shared" si="81"/>
        <v>33463.368000000002</v>
      </c>
    </row>
    <row r="172" spans="1:61" ht="14.45" hidden="1" outlineLevel="1" x14ac:dyDescent="0.3">
      <c r="A172" s="5" t="s">
        <v>7</v>
      </c>
      <c r="B172" s="5" t="s">
        <v>8</v>
      </c>
      <c r="C172" s="5" t="s">
        <v>1354</v>
      </c>
      <c r="D172" s="2" t="s">
        <v>219</v>
      </c>
      <c r="E172" s="2" t="s">
        <v>10</v>
      </c>
      <c r="F172" s="2" t="s">
        <v>11</v>
      </c>
      <c r="G172" s="2" t="s">
        <v>12</v>
      </c>
      <c r="H172" s="2" t="s">
        <v>13</v>
      </c>
      <c r="I172" s="18">
        <v>6020</v>
      </c>
      <c r="J172" s="18">
        <v>55408.08</v>
      </c>
      <c r="K172" s="18">
        <v>53277</v>
      </c>
      <c r="L172" s="18">
        <v>2131.08</v>
      </c>
      <c r="M172" s="18"/>
      <c r="N172" s="18"/>
      <c r="O172" s="18"/>
      <c r="P172" s="18"/>
      <c r="Q172" s="18"/>
      <c r="R172" s="18"/>
      <c r="S172" s="18">
        <v>2131.08</v>
      </c>
      <c r="T172" s="18"/>
      <c r="U172" s="18"/>
      <c r="V172" s="18"/>
      <c r="W172" s="18"/>
      <c r="X172" s="18"/>
      <c r="Y172" s="18"/>
      <c r="Z172" s="18"/>
      <c r="AA172" s="18"/>
      <c r="AB172" s="43">
        <f t="shared" si="74"/>
        <v>4.0000000000000036E-2</v>
      </c>
      <c r="AC172" s="14">
        <f t="shared" si="58"/>
        <v>0</v>
      </c>
      <c r="AD172" s="14">
        <f t="shared" si="59"/>
        <v>0</v>
      </c>
      <c r="AE172" s="14">
        <f t="shared" si="60"/>
        <v>0</v>
      </c>
      <c r="AF172" s="14">
        <f t="shared" si="61"/>
        <v>0</v>
      </c>
      <c r="AG172" s="14">
        <f t="shared" si="62"/>
        <v>0</v>
      </c>
      <c r="AH172" s="14">
        <f t="shared" si="63"/>
        <v>0</v>
      </c>
      <c r="AI172" s="14">
        <f t="shared" si="64"/>
        <v>0.04</v>
      </c>
      <c r="AJ172" s="14">
        <f t="shared" si="65"/>
        <v>0</v>
      </c>
      <c r="AK172" s="14">
        <f t="shared" si="66"/>
        <v>0</v>
      </c>
      <c r="AL172" s="14">
        <f t="shared" si="67"/>
        <v>0</v>
      </c>
      <c r="AM172" s="14">
        <f t="shared" si="68"/>
        <v>0</v>
      </c>
      <c r="AN172" s="14">
        <f t="shared" si="69"/>
        <v>0</v>
      </c>
      <c r="AO172" s="14">
        <f t="shared" si="70"/>
        <v>0</v>
      </c>
      <c r="AP172" s="14">
        <f t="shared" si="71"/>
        <v>0</v>
      </c>
      <c r="AQ172" s="14">
        <f t="shared" si="72"/>
        <v>0</v>
      </c>
      <c r="AR172" s="26">
        <f t="shared" si="75"/>
        <v>0</v>
      </c>
      <c r="AS172" s="184">
        <f t="shared" si="76"/>
        <v>2131.08</v>
      </c>
      <c r="AT172" s="26">
        <f t="shared" si="77"/>
        <v>0</v>
      </c>
      <c r="AU172" s="30">
        <f t="shared" si="86"/>
        <v>3196.62</v>
      </c>
      <c r="AV172" s="30">
        <f t="shared" si="87"/>
        <v>3196.62</v>
      </c>
      <c r="AW172" s="30"/>
      <c r="AX172" s="36">
        <f t="shared" si="73"/>
        <v>3196.62</v>
      </c>
      <c r="AY172" s="36">
        <f t="shared" si="73"/>
        <v>1065.54</v>
      </c>
      <c r="AZ172" s="36">
        <f t="shared" si="73"/>
        <v>0</v>
      </c>
      <c r="BF172" s="42">
        <f t="shared" si="78"/>
        <v>2131.08</v>
      </c>
      <c r="BG172" s="42">
        <f t="shared" si="79"/>
        <v>2131.08</v>
      </c>
      <c r="BH172" s="42">
        <f t="shared" si="80"/>
        <v>0</v>
      </c>
      <c r="BI172" s="42">
        <f t="shared" si="81"/>
        <v>6393.24</v>
      </c>
    </row>
    <row r="173" spans="1:61" ht="14.45" hidden="1" outlineLevel="1" x14ac:dyDescent="0.3">
      <c r="A173" s="5" t="s">
        <v>7</v>
      </c>
      <c r="B173" s="5" t="s">
        <v>8</v>
      </c>
      <c r="C173" s="5" t="s">
        <v>1354</v>
      </c>
      <c r="D173" s="2" t="s">
        <v>220</v>
      </c>
      <c r="E173" s="2" t="s">
        <v>10</v>
      </c>
      <c r="F173" s="2" t="s">
        <v>11</v>
      </c>
      <c r="G173" s="2" t="s">
        <v>12</v>
      </c>
      <c r="H173" s="2" t="s">
        <v>13</v>
      </c>
      <c r="I173" s="18">
        <v>26685</v>
      </c>
      <c r="J173" s="18">
        <v>313602.12</v>
      </c>
      <c r="K173" s="18">
        <v>301540.5</v>
      </c>
      <c r="L173" s="18">
        <v>12061.619999999997</v>
      </c>
      <c r="M173" s="18"/>
      <c r="N173" s="18"/>
      <c r="O173" s="18"/>
      <c r="P173" s="18"/>
      <c r="Q173" s="18"/>
      <c r="R173" s="18"/>
      <c r="S173" s="18">
        <v>12061.619999999997</v>
      </c>
      <c r="T173" s="18"/>
      <c r="U173" s="18"/>
      <c r="V173" s="18"/>
      <c r="W173" s="18"/>
      <c r="X173" s="18"/>
      <c r="Y173" s="18"/>
      <c r="Z173" s="18"/>
      <c r="AA173" s="18"/>
      <c r="AB173" s="43">
        <f t="shared" si="74"/>
        <v>4.0000000000000036E-2</v>
      </c>
      <c r="AC173" s="14">
        <f t="shared" si="58"/>
        <v>0</v>
      </c>
      <c r="AD173" s="14">
        <f t="shared" si="59"/>
        <v>0</v>
      </c>
      <c r="AE173" s="14">
        <f t="shared" si="60"/>
        <v>0</v>
      </c>
      <c r="AF173" s="14">
        <f t="shared" si="61"/>
        <v>0</v>
      </c>
      <c r="AG173" s="14">
        <f t="shared" si="62"/>
        <v>0</v>
      </c>
      <c r="AH173" s="14">
        <f t="shared" si="63"/>
        <v>0</v>
      </c>
      <c r="AI173" s="14">
        <f t="shared" si="64"/>
        <v>0.04</v>
      </c>
      <c r="AJ173" s="14">
        <f t="shared" si="65"/>
        <v>0</v>
      </c>
      <c r="AK173" s="14">
        <f t="shared" si="66"/>
        <v>0</v>
      </c>
      <c r="AL173" s="14">
        <f t="shared" si="67"/>
        <v>0</v>
      </c>
      <c r="AM173" s="14">
        <f t="shared" si="68"/>
        <v>0</v>
      </c>
      <c r="AN173" s="14">
        <f t="shared" si="69"/>
        <v>0</v>
      </c>
      <c r="AO173" s="14">
        <f t="shared" si="70"/>
        <v>0</v>
      </c>
      <c r="AP173" s="14">
        <f t="shared" si="71"/>
        <v>0</v>
      </c>
      <c r="AQ173" s="14">
        <f t="shared" si="72"/>
        <v>0</v>
      </c>
      <c r="AR173" s="26">
        <f t="shared" si="75"/>
        <v>0</v>
      </c>
      <c r="AS173" s="184">
        <f t="shared" si="76"/>
        <v>12061.62</v>
      </c>
      <c r="AT173" s="26">
        <f t="shared" si="77"/>
        <v>0</v>
      </c>
      <c r="AU173" s="30">
        <f t="shared" si="86"/>
        <v>18092.43</v>
      </c>
      <c r="AV173" s="30">
        <f t="shared" si="87"/>
        <v>18092.43</v>
      </c>
      <c r="AW173" s="30"/>
      <c r="AX173" s="36">
        <f t="shared" si="73"/>
        <v>18092.43</v>
      </c>
      <c r="AY173" s="36">
        <f t="shared" si="73"/>
        <v>6030.8099999999995</v>
      </c>
      <c r="AZ173" s="36">
        <f t="shared" si="73"/>
        <v>0</v>
      </c>
      <c r="BF173" s="42">
        <f t="shared" si="78"/>
        <v>12061.62</v>
      </c>
      <c r="BG173" s="42">
        <f t="shared" si="79"/>
        <v>12061.619999999997</v>
      </c>
      <c r="BH173" s="42">
        <f t="shared" si="80"/>
        <v>0</v>
      </c>
      <c r="BI173" s="42">
        <f t="shared" si="81"/>
        <v>36184.86</v>
      </c>
    </row>
    <row r="174" spans="1:61" ht="14.45" hidden="1" outlineLevel="1" x14ac:dyDescent="0.3">
      <c r="A174" s="5" t="s">
        <v>7</v>
      </c>
      <c r="B174" s="5" t="s">
        <v>8</v>
      </c>
      <c r="C174" s="5" t="s">
        <v>1354</v>
      </c>
      <c r="D174" s="2" t="s">
        <v>221</v>
      </c>
      <c r="E174" s="2" t="s">
        <v>10</v>
      </c>
      <c r="F174" s="2" t="s">
        <v>11</v>
      </c>
      <c r="G174" s="2" t="s">
        <v>12</v>
      </c>
      <c r="H174" s="2" t="s">
        <v>13</v>
      </c>
      <c r="I174" s="18">
        <v>1940</v>
      </c>
      <c r="J174" s="18">
        <v>17855.759999999998</v>
      </c>
      <c r="K174" s="18">
        <v>17169</v>
      </c>
      <c r="L174" s="18">
        <v>686.76</v>
      </c>
      <c r="M174" s="18"/>
      <c r="N174" s="18"/>
      <c r="O174" s="18"/>
      <c r="P174" s="18"/>
      <c r="Q174" s="18"/>
      <c r="R174" s="18"/>
      <c r="S174" s="18">
        <v>686.76</v>
      </c>
      <c r="T174" s="18"/>
      <c r="U174" s="18"/>
      <c r="V174" s="18"/>
      <c r="W174" s="18"/>
      <c r="X174" s="18"/>
      <c r="Y174" s="18"/>
      <c r="Z174" s="18"/>
      <c r="AA174" s="18"/>
      <c r="AB174" s="43">
        <f t="shared" si="74"/>
        <v>4.0000000000000036E-2</v>
      </c>
      <c r="AC174" s="14">
        <f t="shared" si="58"/>
        <v>0</v>
      </c>
      <c r="AD174" s="14">
        <f t="shared" si="59"/>
        <v>0</v>
      </c>
      <c r="AE174" s="14">
        <f t="shared" si="60"/>
        <v>0</v>
      </c>
      <c r="AF174" s="14">
        <f t="shared" si="61"/>
        <v>0</v>
      </c>
      <c r="AG174" s="14">
        <f t="shared" si="62"/>
        <v>0</v>
      </c>
      <c r="AH174" s="14">
        <f t="shared" si="63"/>
        <v>0</v>
      </c>
      <c r="AI174" s="14">
        <f t="shared" si="64"/>
        <v>0.04</v>
      </c>
      <c r="AJ174" s="14">
        <f t="shared" si="65"/>
        <v>0</v>
      </c>
      <c r="AK174" s="14">
        <f t="shared" si="66"/>
        <v>0</v>
      </c>
      <c r="AL174" s="14">
        <f t="shared" si="67"/>
        <v>0</v>
      </c>
      <c r="AM174" s="14">
        <f t="shared" si="68"/>
        <v>0</v>
      </c>
      <c r="AN174" s="14">
        <f t="shared" si="69"/>
        <v>0</v>
      </c>
      <c r="AO174" s="14">
        <f t="shared" si="70"/>
        <v>0</v>
      </c>
      <c r="AP174" s="14">
        <f t="shared" si="71"/>
        <v>0</v>
      </c>
      <c r="AQ174" s="14">
        <f t="shared" si="72"/>
        <v>0</v>
      </c>
      <c r="AR174" s="26">
        <f t="shared" si="75"/>
        <v>0</v>
      </c>
      <c r="AS174" s="184">
        <f t="shared" si="76"/>
        <v>686.76</v>
      </c>
      <c r="AT174" s="26">
        <f t="shared" si="77"/>
        <v>0</v>
      </c>
      <c r="AU174" s="30">
        <f t="shared" si="86"/>
        <v>1030.1399999999999</v>
      </c>
      <c r="AV174" s="30">
        <f t="shared" si="87"/>
        <v>1030.1399999999999</v>
      </c>
      <c r="AW174" s="30"/>
      <c r="AX174" s="36">
        <f t="shared" si="73"/>
        <v>1030.1399999999999</v>
      </c>
      <c r="AY174" s="36">
        <f t="shared" si="73"/>
        <v>343.37999999999988</v>
      </c>
      <c r="AZ174" s="36">
        <f t="shared" si="73"/>
        <v>0</v>
      </c>
      <c r="BF174" s="42">
        <f t="shared" si="78"/>
        <v>686.76</v>
      </c>
      <c r="BG174" s="42">
        <f t="shared" si="79"/>
        <v>686.76</v>
      </c>
      <c r="BH174" s="42">
        <f t="shared" si="80"/>
        <v>0</v>
      </c>
      <c r="BI174" s="42">
        <f t="shared" si="81"/>
        <v>2060.2799999999997</v>
      </c>
    </row>
    <row r="175" spans="1:61" ht="14.45" hidden="1" outlineLevel="1" x14ac:dyDescent="0.3">
      <c r="A175" s="5" t="s">
        <v>7</v>
      </c>
      <c r="B175" s="5" t="s">
        <v>8</v>
      </c>
      <c r="C175" s="5" t="s">
        <v>1354</v>
      </c>
      <c r="D175" s="2" t="s">
        <v>222</v>
      </c>
      <c r="E175" s="2" t="s">
        <v>10</v>
      </c>
      <c r="F175" s="2" t="s">
        <v>11</v>
      </c>
      <c r="G175" s="2" t="s">
        <v>12</v>
      </c>
      <c r="H175" s="2" t="s">
        <v>13</v>
      </c>
      <c r="I175" s="18">
        <v>3931</v>
      </c>
      <c r="J175" s="18">
        <v>46197.11</v>
      </c>
      <c r="K175" s="18">
        <v>44420.3</v>
      </c>
      <c r="L175" s="18">
        <v>1776.81</v>
      </c>
      <c r="M175" s="18"/>
      <c r="N175" s="18"/>
      <c r="O175" s="18"/>
      <c r="P175" s="18"/>
      <c r="Q175" s="18"/>
      <c r="R175" s="18"/>
      <c r="S175" s="18">
        <v>1776.81</v>
      </c>
      <c r="T175" s="18"/>
      <c r="U175" s="18"/>
      <c r="V175" s="18"/>
      <c r="W175" s="18"/>
      <c r="X175" s="18"/>
      <c r="Y175" s="18"/>
      <c r="Z175" s="18"/>
      <c r="AA175" s="18"/>
      <c r="AB175" s="43">
        <f t="shared" si="74"/>
        <v>4.0000000000000036E-2</v>
      </c>
      <c r="AC175" s="14">
        <f t="shared" si="58"/>
        <v>0</v>
      </c>
      <c r="AD175" s="14">
        <f t="shared" si="59"/>
        <v>0</v>
      </c>
      <c r="AE175" s="14">
        <f t="shared" si="60"/>
        <v>0</v>
      </c>
      <c r="AF175" s="14">
        <f t="shared" si="61"/>
        <v>0</v>
      </c>
      <c r="AG175" s="14">
        <f t="shared" si="62"/>
        <v>0</v>
      </c>
      <c r="AH175" s="14">
        <f t="shared" si="63"/>
        <v>0</v>
      </c>
      <c r="AI175" s="14">
        <f t="shared" si="64"/>
        <v>0.04</v>
      </c>
      <c r="AJ175" s="14">
        <f t="shared" si="65"/>
        <v>0</v>
      </c>
      <c r="AK175" s="14">
        <f t="shared" si="66"/>
        <v>0</v>
      </c>
      <c r="AL175" s="14">
        <f t="shared" si="67"/>
        <v>0</v>
      </c>
      <c r="AM175" s="14">
        <f t="shared" si="68"/>
        <v>0</v>
      </c>
      <c r="AN175" s="14">
        <f t="shared" si="69"/>
        <v>0</v>
      </c>
      <c r="AO175" s="14">
        <f t="shared" si="70"/>
        <v>0</v>
      </c>
      <c r="AP175" s="14">
        <f t="shared" si="71"/>
        <v>0</v>
      </c>
      <c r="AQ175" s="14">
        <f t="shared" si="72"/>
        <v>0</v>
      </c>
      <c r="AR175" s="26">
        <f t="shared" si="75"/>
        <v>0</v>
      </c>
      <c r="AS175" s="184">
        <f t="shared" si="76"/>
        <v>1776.8120000000001</v>
      </c>
      <c r="AT175" s="26">
        <f t="shared" si="77"/>
        <v>0</v>
      </c>
      <c r="AU175" s="30">
        <f t="shared" si="86"/>
        <v>2665.2180000000003</v>
      </c>
      <c r="AV175" s="30">
        <f t="shared" si="87"/>
        <v>2665.2180000000003</v>
      </c>
      <c r="AW175" s="30"/>
      <c r="AX175" s="36">
        <f t="shared" si="73"/>
        <v>2665.2180000000003</v>
      </c>
      <c r="AY175" s="36">
        <f t="shared" si="73"/>
        <v>888.40600000000018</v>
      </c>
      <c r="AZ175" s="36">
        <f t="shared" si="73"/>
        <v>0</v>
      </c>
      <c r="BF175" s="42">
        <f t="shared" si="78"/>
        <v>1776.8120000000001</v>
      </c>
      <c r="BG175" s="42">
        <f t="shared" si="79"/>
        <v>1776.81</v>
      </c>
      <c r="BH175" s="42">
        <f t="shared" si="80"/>
        <v>2.00000000018008E-3</v>
      </c>
      <c r="BI175" s="42">
        <f t="shared" si="81"/>
        <v>5330.4360000000006</v>
      </c>
    </row>
    <row r="176" spans="1:61" ht="14.45" hidden="1" outlineLevel="1" x14ac:dyDescent="0.3">
      <c r="A176" s="5" t="s">
        <v>7</v>
      </c>
      <c r="B176" s="5" t="s">
        <v>8</v>
      </c>
      <c r="C176" s="5" t="s">
        <v>1354</v>
      </c>
      <c r="D176" s="2" t="s">
        <v>223</v>
      </c>
      <c r="E176" s="2" t="s">
        <v>10</v>
      </c>
      <c r="F176" s="2" t="s">
        <v>11</v>
      </c>
      <c r="G176" s="2" t="s">
        <v>12</v>
      </c>
      <c r="H176" s="2" t="s">
        <v>13</v>
      </c>
      <c r="I176" s="18">
        <v>7925</v>
      </c>
      <c r="J176" s="18">
        <v>72941.7</v>
      </c>
      <c r="K176" s="18">
        <v>70136.25</v>
      </c>
      <c r="L176" s="18">
        <v>2805.45</v>
      </c>
      <c r="M176" s="18"/>
      <c r="N176" s="18"/>
      <c r="O176" s="18"/>
      <c r="P176" s="18"/>
      <c r="Q176" s="18"/>
      <c r="R176" s="18"/>
      <c r="S176" s="18">
        <v>2805.45</v>
      </c>
      <c r="T176" s="18"/>
      <c r="U176" s="18"/>
      <c r="V176" s="18"/>
      <c r="W176" s="18"/>
      <c r="X176" s="18"/>
      <c r="Y176" s="18"/>
      <c r="Z176" s="18"/>
      <c r="AA176" s="18"/>
      <c r="AB176" s="43">
        <f t="shared" si="74"/>
        <v>4.0000000000000036E-2</v>
      </c>
      <c r="AC176" s="14">
        <f t="shared" si="58"/>
        <v>0</v>
      </c>
      <c r="AD176" s="14">
        <f t="shared" si="59"/>
        <v>0</v>
      </c>
      <c r="AE176" s="14">
        <f t="shared" si="60"/>
        <v>0</v>
      </c>
      <c r="AF176" s="14">
        <f t="shared" si="61"/>
        <v>0</v>
      </c>
      <c r="AG176" s="14">
        <f t="shared" si="62"/>
        <v>0</v>
      </c>
      <c r="AH176" s="14">
        <f t="shared" si="63"/>
        <v>0</v>
      </c>
      <c r="AI176" s="14">
        <f t="shared" si="64"/>
        <v>0.04</v>
      </c>
      <c r="AJ176" s="14">
        <f t="shared" si="65"/>
        <v>0</v>
      </c>
      <c r="AK176" s="14">
        <f t="shared" si="66"/>
        <v>0</v>
      </c>
      <c r="AL176" s="14">
        <f t="shared" si="67"/>
        <v>0</v>
      </c>
      <c r="AM176" s="14">
        <f t="shared" si="68"/>
        <v>0</v>
      </c>
      <c r="AN176" s="14">
        <f t="shared" si="69"/>
        <v>0</v>
      </c>
      <c r="AO176" s="14">
        <f t="shared" si="70"/>
        <v>0</v>
      </c>
      <c r="AP176" s="14">
        <f t="shared" si="71"/>
        <v>0</v>
      </c>
      <c r="AQ176" s="14">
        <f t="shared" si="72"/>
        <v>0</v>
      </c>
      <c r="AR176" s="26">
        <f t="shared" si="75"/>
        <v>0</v>
      </c>
      <c r="AS176" s="184">
        <f t="shared" si="76"/>
        <v>2805.4500000000003</v>
      </c>
      <c r="AT176" s="26">
        <f t="shared" si="77"/>
        <v>0</v>
      </c>
      <c r="AU176" s="30">
        <f t="shared" si="86"/>
        <v>4208.1750000000002</v>
      </c>
      <c r="AV176" s="30">
        <f t="shared" si="87"/>
        <v>4208.1750000000002</v>
      </c>
      <c r="AW176" s="30"/>
      <c r="AX176" s="36">
        <f t="shared" si="73"/>
        <v>4208.1750000000002</v>
      </c>
      <c r="AY176" s="36">
        <f t="shared" si="73"/>
        <v>1402.7249999999999</v>
      </c>
      <c r="AZ176" s="36">
        <f t="shared" si="73"/>
        <v>0</v>
      </c>
      <c r="BF176" s="42">
        <f t="shared" si="78"/>
        <v>2805.4500000000003</v>
      </c>
      <c r="BG176" s="42">
        <f t="shared" si="79"/>
        <v>2805.45</v>
      </c>
      <c r="BH176" s="42">
        <f t="shared" si="80"/>
        <v>0</v>
      </c>
      <c r="BI176" s="42">
        <f t="shared" si="81"/>
        <v>8416.35</v>
      </c>
    </row>
    <row r="177" spans="1:61" ht="14.45" hidden="1" outlineLevel="1" x14ac:dyDescent="0.3">
      <c r="A177" s="5" t="s">
        <v>7</v>
      </c>
      <c r="B177" s="5" t="s">
        <v>8</v>
      </c>
      <c r="C177" s="5" t="s">
        <v>1354</v>
      </c>
      <c r="D177" s="2" t="s">
        <v>224</v>
      </c>
      <c r="E177" s="2" t="s">
        <v>10</v>
      </c>
      <c r="F177" s="2" t="s">
        <v>16</v>
      </c>
      <c r="G177" s="2" t="s">
        <v>12</v>
      </c>
      <c r="H177" s="2" t="s">
        <v>13</v>
      </c>
      <c r="I177" s="18">
        <v>1400</v>
      </c>
      <c r="J177" s="18">
        <v>16136.4</v>
      </c>
      <c r="K177" s="18">
        <v>15820</v>
      </c>
      <c r="L177" s="18">
        <v>316.39999999999998</v>
      </c>
      <c r="M177" s="18"/>
      <c r="N177" s="18"/>
      <c r="O177" s="18"/>
      <c r="P177" s="18"/>
      <c r="Q177" s="18"/>
      <c r="R177" s="18"/>
      <c r="S177" s="18"/>
      <c r="T177" s="18"/>
      <c r="U177" s="18"/>
      <c r="V177" s="18"/>
      <c r="W177" s="18"/>
      <c r="X177" s="18"/>
      <c r="Y177" s="18"/>
      <c r="Z177" s="18">
        <v>316.39999999999998</v>
      </c>
      <c r="AA177" s="18"/>
      <c r="AB177" s="43">
        <f t="shared" si="74"/>
        <v>2.0000000000000018E-2</v>
      </c>
      <c r="AC177" s="14">
        <f t="shared" si="58"/>
        <v>0</v>
      </c>
      <c r="AD177" s="14">
        <f t="shared" si="59"/>
        <v>0</v>
      </c>
      <c r="AE177" s="14">
        <f t="shared" si="60"/>
        <v>0</v>
      </c>
      <c r="AF177" s="14">
        <f t="shared" si="61"/>
        <v>0</v>
      </c>
      <c r="AG177" s="14">
        <f t="shared" si="62"/>
        <v>0</v>
      </c>
      <c r="AH177" s="14">
        <f t="shared" si="63"/>
        <v>0</v>
      </c>
      <c r="AI177" s="14">
        <f t="shared" si="64"/>
        <v>0</v>
      </c>
      <c r="AJ177" s="14">
        <f t="shared" si="65"/>
        <v>0</v>
      </c>
      <c r="AK177" s="14">
        <f t="shared" si="66"/>
        <v>0</v>
      </c>
      <c r="AL177" s="14">
        <f t="shared" si="67"/>
        <v>0</v>
      </c>
      <c r="AM177" s="14">
        <f t="shared" si="68"/>
        <v>0</v>
      </c>
      <c r="AN177" s="14">
        <f t="shared" si="69"/>
        <v>0</v>
      </c>
      <c r="AO177" s="14">
        <f t="shared" si="70"/>
        <v>0</v>
      </c>
      <c r="AP177" s="14">
        <f t="shared" si="71"/>
        <v>0.02</v>
      </c>
      <c r="AQ177" s="14">
        <f t="shared" si="72"/>
        <v>0</v>
      </c>
      <c r="AR177" s="26">
        <f t="shared" si="75"/>
        <v>0</v>
      </c>
      <c r="AS177" s="184">
        <f t="shared" si="76"/>
        <v>0</v>
      </c>
      <c r="AT177" s="26">
        <f t="shared" si="77"/>
        <v>316.40000000000003</v>
      </c>
      <c r="AU177" s="30"/>
      <c r="AV177" s="30"/>
      <c r="AW177" s="30">
        <f>K177*$AU$1</f>
        <v>1898.3999999999999</v>
      </c>
      <c r="AX177" s="36">
        <f t="shared" si="73"/>
        <v>0</v>
      </c>
      <c r="AY177" s="36">
        <f t="shared" si="73"/>
        <v>0</v>
      </c>
      <c r="AZ177" s="36">
        <f t="shared" si="73"/>
        <v>1581.9999999999998</v>
      </c>
      <c r="BF177" s="42">
        <f t="shared" si="78"/>
        <v>316.40000000000003</v>
      </c>
      <c r="BG177" s="42">
        <f t="shared" si="79"/>
        <v>316.39999999999998</v>
      </c>
      <c r="BH177" s="42">
        <f t="shared" si="80"/>
        <v>0</v>
      </c>
      <c r="BI177" s="42">
        <f t="shared" si="81"/>
        <v>1898.3999999999999</v>
      </c>
    </row>
    <row r="178" spans="1:61" ht="14.45" hidden="1" outlineLevel="1" x14ac:dyDescent="0.3">
      <c r="A178" s="5" t="s">
        <v>7</v>
      </c>
      <c r="B178" s="5" t="s">
        <v>8</v>
      </c>
      <c r="C178" s="5" t="s">
        <v>1354</v>
      </c>
      <c r="D178" s="2" t="s">
        <v>224</v>
      </c>
      <c r="E178" s="2" t="s">
        <v>10</v>
      </c>
      <c r="F178" s="2" t="s">
        <v>11</v>
      </c>
      <c r="G178" s="2" t="s">
        <v>12</v>
      </c>
      <c r="H178" s="2" t="s">
        <v>13</v>
      </c>
      <c r="I178" s="18">
        <v>45148</v>
      </c>
      <c r="J178" s="18">
        <v>530579.30000000005</v>
      </c>
      <c r="K178" s="18">
        <v>510172.39999999997</v>
      </c>
      <c r="L178" s="18">
        <v>20406.899999999998</v>
      </c>
      <c r="M178" s="18"/>
      <c r="N178" s="18"/>
      <c r="O178" s="18"/>
      <c r="P178" s="18"/>
      <c r="Q178" s="18"/>
      <c r="R178" s="18"/>
      <c r="S178" s="18">
        <v>20406.899999999998</v>
      </c>
      <c r="T178" s="18"/>
      <c r="U178" s="18"/>
      <c r="V178" s="18"/>
      <c r="W178" s="18"/>
      <c r="X178" s="18"/>
      <c r="Y178" s="18"/>
      <c r="Z178" s="18"/>
      <c r="AA178" s="18"/>
      <c r="AB178" s="43">
        <f t="shared" si="74"/>
        <v>4.0000000000000036E-2</v>
      </c>
      <c r="AC178" s="14">
        <f t="shared" si="58"/>
        <v>0</v>
      </c>
      <c r="AD178" s="14">
        <f t="shared" si="59"/>
        <v>0</v>
      </c>
      <c r="AE178" s="14">
        <f t="shared" si="60"/>
        <v>0</v>
      </c>
      <c r="AF178" s="14">
        <f t="shared" si="61"/>
        <v>0</v>
      </c>
      <c r="AG178" s="14">
        <f t="shared" si="62"/>
        <v>0</v>
      </c>
      <c r="AH178" s="14">
        <f t="shared" si="63"/>
        <v>0</v>
      </c>
      <c r="AI178" s="14">
        <f t="shared" si="64"/>
        <v>0.04</v>
      </c>
      <c r="AJ178" s="14">
        <f t="shared" si="65"/>
        <v>0</v>
      </c>
      <c r="AK178" s="14">
        <f t="shared" si="66"/>
        <v>0</v>
      </c>
      <c r="AL178" s="14">
        <f t="shared" si="67"/>
        <v>0</v>
      </c>
      <c r="AM178" s="14">
        <f t="shared" si="68"/>
        <v>0</v>
      </c>
      <c r="AN178" s="14">
        <f t="shared" si="69"/>
        <v>0</v>
      </c>
      <c r="AO178" s="14">
        <f t="shared" si="70"/>
        <v>0</v>
      </c>
      <c r="AP178" s="14">
        <f t="shared" si="71"/>
        <v>0</v>
      </c>
      <c r="AQ178" s="14">
        <f t="shared" si="72"/>
        <v>0</v>
      </c>
      <c r="AR178" s="26">
        <f t="shared" si="75"/>
        <v>0</v>
      </c>
      <c r="AS178" s="184">
        <f t="shared" si="76"/>
        <v>20406.896000000001</v>
      </c>
      <c r="AT178" s="26">
        <f t="shared" si="77"/>
        <v>0</v>
      </c>
      <c r="AU178" s="30">
        <f t="shared" ref="AU178:AU211" si="88">K178*$AU$2</f>
        <v>30610.343999999997</v>
      </c>
      <c r="AV178" s="30">
        <f t="shared" ref="AV178:AV211" si="89">K178*$AV$2</f>
        <v>30610.343999999997</v>
      </c>
      <c r="AW178" s="30"/>
      <c r="AX178" s="36">
        <f t="shared" si="73"/>
        <v>30610.343999999997</v>
      </c>
      <c r="AY178" s="36">
        <f t="shared" si="73"/>
        <v>10203.447999999997</v>
      </c>
      <c r="AZ178" s="36">
        <f t="shared" si="73"/>
        <v>0</v>
      </c>
      <c r="BF178" s="42">
        <f t="shared" si="78"/>
        <v>20406.896000000001</v>
      </c>
      <c r="BG178" s="42">
        <f t="shared" si="79"/>
        <v>20406.899999999998</v>
      </c>
      <c r="BH178" s="42">
        <f t="shared" si="80"/>
        <v>-3.9999999971769284E-3</v>
      </c>
      <c r="BI178" s="42">
        <f t="shared" si="81"/>
        <v>61220.687999999995</v>
      </c>
    </row>
    <row r="179" spans="1:61" ht="14.45" hidden="1" outlineLevel="1" x14ac:dyDescent="0.3">
      <c r="A179" s="5" t="s">
        <v>7</v>
      </c>
      <c r="B179" s="5" t="s">
        <v>8</v>
      </c>
      <c r="C179" s="5" t="s">
        <v>1354</v>
      </c>
      <c r="D179" s="2" t="s">
        <v>225</v>
      </c>
      <c r="E179" s="2" t="s">
        <v>10</v>
      </c>
      <c r="F179" s="2" t="s">
        <v>11</v>
      </c>
      <c r="G179" s="2" t="s">
        <v>12</v>
      </c>
      <c r="H179" s="2" t="s">
        <v>13</v>
      </c>
      <c r="I179" s="18">
        <v>5943</v>
      </c>
      <c r="J179" s="18">
        <v>114343.32</v>
      </c>
      <c r="K179" s="18">
        <v>109945.5</v>
      </c>
      <c r="L179" s="18">
        <v>4397.82</v>
      </c>
      <c r="M179" s="18"/>
      <c r="N179" s="18"/>
      <c r="O179" s="18"/>
      <c r="P179" s="18"/>
      <c r="Q179" s="18"/>
      <c r="R179" s="18"/>
      <c r="S179" s="18">
        <v>4397.82</v>
      </c>
      <c r="T179" s="18"/>
      <c r="U179" s="18"/>
      <c r="V179" s="18"/>
      <c r="W179" s="18"/>
      <c r="X179" s="18"/>
      <c r="Y179" s="18"/>
      <c r="Z179" s="18"/>
      <c r="AA179" s="18"/>
      <c r="AB179" s="43">
        <f t="shared" si="74"/>
        <v>4.0000000000000036E-2</v>
      </c>
      <c r="AC179" s="14">
        <f t="shared" si="58"/>
        <v>0</v>
      </c>
      <c r="AD179" s="14">
        <f t="shared" si="59"/>
        <v>0</v>
      </c>
      <c r="AE179" s="14">
        <f t="shared" si="60"/>
        <v>0</v>
      </c>
      <c r="AF179" s="14">
        <f t="shared" si="61"/>
        <v>0</v>
      </c>
      <c r="AG179" s="14">
        <f t="shared" si="62"/>
        <v>0</v>
      </c>
      <c r="AH179" s="14">
        <f t="shared" si="63"/>
        <v>0</v>
      </c>
      <c r="AI179" s="14">
        <f t="shared" si="64"/>
        <v>0.04</v>
      </c>
      <c r="AJ179" s="14">
        <f t="shared" si="65"/>
        <v>0</v>
      </c>
      <c r="AK179" s="14">
        <f t="shared" si="66"/>
        <v>0</v>
      </c>
      <c r="AL179" s="14">
        <f t="shared" si="67"/>
        <v>0</v>
      </c>
      <c r="AM179" s="14">
        <f t="shared" si="68"/>
        <v>0</v>
      </c>
      <c r="AN179" s="14">
        <f t="shared" si="69"/>
        <v>0</v>
      </c>
      <c r="AO179" s="14">
        <f t="shared" si="70"/>
        <v>0</v>
      </c>
      <c r="AP179" s="14">
        <f t="shared" si="71"/>
        <v>0</v>
      </c>
      <c r="AQ179" s="14">
        <f t="shared" si="72"/>
        <v>0</v>
      </c>
      <c r="AR179" s="26">
        <f t="shared" si="75"/>
        <v>0</v>
      </c>
      <c r="AS179" s="184">
        <f t="shared" si="76"/>
        <v>4397.82</v>
      </c>
      <c r="AT179" s="26">
        <f t="shared" si="77"/>
        <v>0</v>
      </c>
      <c r="AU179" s="30">
        <f t="shared" si="88"/>
        <v>6596.73</v>
      </c>
      <c r="AV179" s="30">
        <f t="shared" si="89"/>
        <v>6596.73</v>
      </c>
      <c r="AW179" s="30"/>
      <c r="AX179" s="36">
        <f t="shared" si="73"/>
        <v>6596.73</v>
      </c>
      <c r="AY179" s="36">
        <f t="shared" si="73"/>
        <v>2198.91</v>
      </c>
      <c r="AZ179" s="36">
        <f t="shared" si="73"/>
        <v>0</v>
      </c>
      <c r="BF179" s="42">
        <f t="shared" si="78"/>
        <v>4397.82</v>
      </c>
      <c r="BG179" s="42">
        <f t="shared" si="79"/>
        <v>4397.82</v>
      </c>
      <c r="BH179" s="42">
        <f t="shared" si="80"/>
        <v>0</v>
      </c>
      <c r="BI179" s="42">
        <f t="shared" si="81"/>
        <v>13193.46</v>
      </c>
    </row>
    <row r="180" spans="1:61" ht="14.45" hidden="1" outlineLevel="1" x14ac:dyDescent="0.3">
      <c r="A180" s="5" t="s">
        <v>7</v>
      </c>
      <c r="B180" s="5" t="s">
        <v>8</v>
      </c>
      <c r="C180" s="5" t="s">
        <v>1354</v>
      </c>
      <c r="D180" s="2" t="s">
        <v>226</v>
      </c>
      <c r="E180" s="2" t="s">
        <v>10</v>
      </c>
      <c r="F180" s="2" t="s">
        <v>11</v>
      </c>
      <c r="G180" s="2" t="s">
        <v>12</v>
      </c>
      <c r="H180" s="2" t="s">
        <v>13</v>
      </c>
      <c r="I180" s="18">
        <v>924</v>
      </c>
      <c r="J180" s="18">
        <v>8562.16</v>
      </c>
      <c r="K180" s="18">
        <v>8232.84</v>
      </c>
      <c r="L180" s="18">
        <v>329.32</v>
      </c>
      <c r="M180" s="18"/>
      <c r="N180" s="18"/>
      <c r="O180" s="18"/>
      <c r="P180" s="18"/>
      <c r="Q180" s="18"/>
      <c r="R180" s="18"/>
      <c r="S180" s="18">
        <v>329.32</v>
      </c>
      <c r="T180" s="18"/>
      <c r="U180" s="18"/>
      <c r="V180" s="18"/>
      <c r="W180" s="18"/>
      <c r="X180" s="18"/>
      <c r="Y180" s="18"/>
      <c r="Z180" s="18"/>
      <c r="AA180" s="18"/>
      <c r="AB180" s="43">
        <f t="shared" si="74"/>
        <v>4.0000000000000036E-2</v>
      </c>
      <c r="AC180" s="14">
        <f t="shared" si="58"/>
        <v>0</v>
      </c>
      <c r="AD180" s="14">
        <f t="shared" si="59"/>
        <v>0</v>
      </c>
      <c r="AE180" s="14">
        <f t="shared" si="60"/>
        <v>0</v>
      </c>
      <c r="AF180" s="14">
        <f t="shared" si="61"/>
        <v>0</v>
      </c>
      <c r="AG180" s="14">
        <f t="shared" si="62"/>
        <v>0</v>
      </c>
      <c r="AH180" s="14">
        <f t="shared" si="63"/>
        <v>0</v>
      </c>
      <c r="AI180" s="14">
        <f t="shared" si="64"/>
        <v>0.04</v>
      </c>
      <c r="AJ180" s="14">
        <f t="shared" si="65"/>
        <v>0</v>
      </c>
      <c r="AK180" s="14">
        <f t="shared" si="66"/>
        <v>0</v>
      </c>
      <c r="AL180" s="14">
        <f t="shared" si="67"/>
        <v>0</v>
      </c>
      <c r="AM180" s="14">
        <f t="shared" si="68"/>
        <v>0</v>
      </c>
      <c r="AN180" s="14">
        <f t="shared" si="69"/>
        <v>0</v>
      </c>
      <c r="AO180" s="14">
        <f t="shared" si="70"/>
        <v>0</v>
      </c>
      <c r="AP180" s="14">
        <f t="shared" si="71"/>
        <v>0</v>
      </c>
      <c r="AQ180" s="14">
        <f t="shared" si="72"/>
        <v>0</v>
      </c>
      <c r="AR180" s="26">
        <f t="shared" si="75"/>
        <v>0</v>
      </c>
      <c r="AS180" s="184">
        <f t="shared" si="76"/>
        <v>329.31360000000001</v>
      </c>
      <c r="AT180" s="26">
        <f t="shared" si="77"/>
        <v>0</v>
      </c>
      <c r="AU180" s="30">
        <f t="shared" si="88"/>
        <v>493.97039999999998</v>
      </c>
      <c r="AV180" s="30">
        <f t="shared" si="89"/>
        <v>493.97039999999998</v>
      </c>
      <c r="AW180" s="30"/>
      <c r="AX180" s="36">
        <f t="shared" si="73"/>
        <v>493.97039999999998</v>
      </c>
      <c r="AY180" s="36">
        <f t="shared" si="73"/>
        <v>164.65679999999998</v>
      </c>
      <c r="AZ180" s="36">
        <f t="shared" si="73"/>
        <v>0</v>
      </c>
      <c r="BF180" s="42">
        <f t="shared" si="78"/>
        <v>329.31360000000001</v>
      </c>
      <c r="BG180" s="42">
        <f t="shared" si="79"/>
        <v>329.32</v>
      </c>
      <c r="BH180" s="42">
        <f t="shared" si="80"/>
        <v>-6.3999999999850843E-3</v>
      </c>
      <c r="BI180" s="42">
        <f t="shared" si="81"/>
        <v>987.94079999999997</v>
      </c>
    </row>
    <row r="181" spans="1:61" ht="14.45" hidden="1" outlineLevel="1" x14ac:dyDescent="0.3">
      <c r="A181" s="5" t="s">
        <v>7</v>
      </c>
      <c r="B181" s="5" t="s">
        <v>8</v>
      </c>
      <c r="C181" s="5" t="s">
        <v>1354</v>
      </c>
      <c r="D181" s="2" t="s">
        <v>227</v>
      </c>
      <c r="E181" s="2" t="s">
        <v>10</v>
      </c>
      <c r="F181" s="2" t="s">
        <v>11</v>
      </c>
      <c r="G181" s="2" t="s">
        <v>12</v>
      </c>
      <c r="H181" s="2" t="s">
        <v>13</v>
      </c>
      <c r="I181" s="18">
        <v>7750</v>
      </c>
      <c r="J181" s="18">
        <v>71647.8</v>
      </c>
      <c r="K181" s="18">
        <v>68892.12</v>
      </c>
      <c r="L181" s="18">
        <v>2755.6800000000003</v>
      </c>
      <c r="M181" s="18"/>
      <c r="N181" s="18"/>
      <c r="O181" s="18"/>
      <c r="P181" s="18"/>
      <c r="Q181" s="18"/>
      <c r="R181" s="18"/>
      <c r="S181" s="18">
        <v>2755.6800000000003</v>
      </c>
      <c r="T181" s="18"/>
      <c r="U181" s="18"/>
      <c r="V181" s="18"/>
      <c r="W181" s="18"/>
      <c r="X181" s="18"/>
      <c r="Y181" s="18"/>
      <c r="Z181" s="18"/>
      <c r="AA181" s="18"/>
      <c r="AB181" s="43">
        <f t="shared" si="74"/>
        <v>4.0000000000000036E-2</v>
      </c>
      <c r="AC181" s="14">
        <f t="shared" si="58"/>
        <v>0</v>
      </c>
      <c r="AD181" s="14">
        <f t="shared" si="59"/>
        <v>0</v>
      </c>
      <c r="AE181" s="14">
        <f t="shared" si="60"/>
        <v>0</v>
      </c>
      <c r="AF181" s="14">
        <f t="shared" si="61"/>
        <v>0</v>
      </c>
      <c r="AG181" s="14">
        <f t="shared" si="62"/>
        <v>0</v>
      </c>
      <c r="AH181" s="14">
        <f t="shared" si="63"/>
        <v>0</v>
      </c>
      <c r="AI181" s="14">
        <f t="shared" si="64"/>
        <v>0.04</v>
      </c>
      <c r="AJ181" s="14">
        <f t="shared" si="65"/>
        <v>0</v>
      </c>
      <c r="AK181" s="14">
        <f t="shared" si="66"/>
        <v>0</v>
      </c>
      <c r="AL181" s="14">
        <f t="shared" si="67"/>
        <v>0</v>
      </c>
      <c r="AM181" s="14">
        <f t="shared" si="68"/>
        <v>0</v>
      </c>
      <c r="AN181" s="14">
        <f t="shared" si="69"/>
        <v>0</v>
      </c>
      <c r="AO181" s="14">
        <f t="shared" si="70"/>
        <v>0</v>
      </c>
      <c r="AP181" s="14">
        <f t="shared" si="71"/>
        <v>0</v>
      </c>
      <c r="AQ181" s="14">
        <f t="shared" si="72"/>
        <v>0</v>
      </c>
      <c r="AR181" s="26">
        <f t="shared" si="75"/>
        <v>0</v>
      </c>
      <c r="AS181" s="184">
        <f t="shared" si="76"/>
        <v>2755.6848</v>
      </c>
      <c r="AT181" s="26">
        <f t="shared" si="77"/>
        <v>0</v>
      </c>
      <c r="AU181" s="30">
        <f t="shared" si="88"/>
        <v>4133.5271999999995</v>
      </c>
      <c r="AV181" s="30">
        <f t="shared" si="89"/>
        <v>4133.5271999999995</v>
      </c>
      <c r="AW181" s="30"/>
      <c r="AX181" s="36">
        <f t="shared" si="73"/>
        <v>4133.5271999999995</v>
      </c>
      <c r="AY181" s="36">
        <f t="shared" si="73"/>
        <v>1377.8423999999995</v>
      </c>
      <c r="AZ181" s="36">
        <f t="shared" si="73"/>
        <v>0</v>
      </c>
      <c r="BF181" s="42">
        <f t="shared" si="78"/>
        <v>2755.6848</v>
      </c>
      <c r="BG181" s="42">
        <f t="shared" si="79"/>
        <v>2755.6800000000003</v>
      </c>
      <c r="BH181" s="42">
        <f t="shared" si="80"/>
        <v>4.7999999997045961E-3</v>
      </c>
      <c r="BI181" s="42">
        <f t="shared" si="81"/>
        <v>8267.0543999999991</v>
      </c>
    </row>
    <row r="182" spans="1:61" ht="14.45" hidden="1" outlineLevel="1" x14ac:dyDescent="0.3">
      <c r="A182" s="5" t="s">
        <v>7</v>
      </c>
      <c r="B182" s="5" t="s">
        <v>8</v>
      </c>
      <c r="C182" s="5" t="s">
        <v>1354</v>
      </c>
      <c r="D182" s="2" t="s">
        <v>228</v>
      </c>
      <c r="E182" s="2" t="s">
        <v>10</v>
      </c>
      <c r="F182" s="2" t="s">
        <v>11</v>
      </c>
      <c r="G182" s="2" t="s">
        <v>12</v>
      </c>
      <c r="H182" s="2" t="s">
        <v>13</v>
      </c>
      <c r="I182" s="18">
        <v>400</v>
      </c>
      <c r="J182" s="18">
        <v>4992</v>
      </c>
      <c r="K182" s="18">
        <v>4800</v>
      </c>
      <c r="L182" s="18">
        <v>192</v>
      </c>
      <c r="M182" s="18"/>
      <c r="N182" s="18"/>
      <c r="O182" s="18"/>
      <c r="P182" s="18"/>
      <c r="Q182" s="18"/>
      <c r="R182" s="18"/>
      <c r="S182" s="18">
        <v>192</v>
      </c>
      <c r="T182" s="18"/>
      <c r="U182" s="18"/>
      <c r="V182" s="18"/>
      <c r="W182" s="18"/>
      <c r="X182" s="18"/>
      <c r="Y182" s="18"/>
      <c r="Z182" s="18"/>
      <c r="AA182" s="18"/>
      <c r="AB182" s="43">
        <f t="shared" si="74"/>
        <v>4.0000000000000036E-2</v>
      </c>
      <c r="AC182" s="14">
        <f t="shared" si="58"/>
        <v>0</v>
      </c>
      <c r="AD182" s="14">
        <f t="shared" si="59"/>
        <v>0</v>
      </c>
      <c r="AE182" s="14">
        <f t="shared" si="60"/>
        <v>0</v>
      </c>
      <c r="AF182" s="14">
        <f t="shared" si="61"/>
        <v>0</v>
      </c>
      <c r="AG182" s="14">
        <f t="shared" si="62"/>
        <v>0</v>
      </c>
      <c r="AH182" s="14">
        <f t="shared" si="63"/>
        <v>0</v>
      </c>
      <c r="AI182" s="14">
        <f t="shared" si="64"/>
        <v>0.04</v>
      </c>
      <c r="AJ182" s="14">
        <f t="shared" si="65"/>
        <v>0</v>
      </c>
      <c r="AK182" s="14">
        <f t="shared" si="66"/>
        <v>0</v>
      </c>
      <c r="AL182" s="14">
        <f t="shared" si="67"/>
        <v>0</v>
      </c>
      <c r="AM182" s="14">
        <f t="shared" si="68"/>
        <v>0</v>
      </c>
      <c r="AN182" s="14">
        <f t="shared" si="69"/>
        <v>0</v>
      </c>
      <c r="AO182" s="14">
        <f t="shared" si="70"/>
        <v>0</v>
      </c>
      <c r="AP182" s="14">
        <f t="shared" si="71"/>
        <v>0</v>
      </c>
      <c r="AQ182" s="14">
        <f t="shared" si="72"/>
        <v>0</v>
      </c>
      <c r="AR182" s="26">
        <f t="shared" si="75"/>
        <v>0</v>
      </c>
      <c r="AS182" s="184">
        <f t="shared" si="76"/>
        <v>192</v>
      </c>
      <c r="AT182" s="26">
        <f t="shared" si="77"/>
        <v>0</v>
      </c>
      <c r="AU182" s="30">
        <f t="shared" si="88"/>
        <v>288</v>
      </c>
      <c r="AV182" s="30">
        <f t="shared" si="89"/>
        <v>288</v>
      </c>
      <c r="AW182" s="30"/>
      <c r="AX182" s="36">
        <f t="shared" si="73"/>
        <v>288</v>
      </c>
      <c r="AY182" s="36">
        <f t="shared" si="73"/>
        <v>96</v>
      </c>
      <c r="AZ182" s="36">
        <f t="shared" si="73"/>
        <v>0</v>
      </c>
      <c r="BF182" s="42">
        <f t="shared" si="78"/>
        <v>192</v>
      </c>
      <c r="BG182" s="42">
        <f t="shared" si="79"/>
        <v>192</v>
      </c>
      <c r="BH182" s="42">
        <f t="shared" si="80"/>
        <v>0</v>
      </c>
      <c r="BI182" s="42">
        <f t="shared" si="81"/>
        <v>576</v>
      </c>
    </row>
    <row r="183" spans="1:61" ht="14.45" hidden="1" outlineLevel="1" x14ac:dyDescent="0.3">
      <c r="A183" s="5" t="s">
        <v>7</v>
      </c>
      <c r="B183" s="5" t="s">
        <v>8</v>
      </c>
      <c r="C183" s="5" t="s">
        <v>1354</v>
      </c>
      <c r="D183" s="2" t="s">
        <v>229</v>
      </c>
      <c r="E183" s="2" t="s">
        <v>230</v>
      </c>
      <c r="F183" s="2" t="s">
        <v>11</v>
      </c>
      <c r="G183" s="2" t="s">
        <v>12</v>
      </c>
      <c r="H183" s="2" t="s">
        <v>13</v>
      </c>
      <c r="I183" s="18">
        <v>1500</v>
      </c>
      <c r="J183" s="18">
        <v>26862.760000000002</v>
      </c>
      <c r="K183" s="18">
        <v>25829.58</v>
      </c>
      <c r="L183" s="18">
        <v>1033.1799999999998</v>
      </c>
      <c r="M183" s="18"/>
      <c r="N183" s="18"/>
      <c r="O183" s="18"/>
      <c r="P183" s="18"/>
      <c r="Q183" s="18"/>
      <c r="R183" s="18"/>
      <c r="S183" s="18">
        <v>1033.1799999999998</v>
      </c>
      <c r="T183" s="18"/>
      <c r="U183" s="18"/>
      <c r="V183" s="18"/>
      <c r="W183" s="18"/>
      <c r="X183" s="18"/>
      <c r="Y183" s="18"/>
      <c r="Z183" s="18"/>
      <c r="AA183" s="18"/>
      <c r="AB183" s="43">
        <f t="shared" si="74"/>
        <v>4.0000000000000036E-2</v>
      </c>
      <c r="AC183" s="14">
        <f t="shared" si="58"/>
        <v>0</v>
      </c>
      <c r="AD183" s="14">
        <f t="shared" si="59"/>
        <v>0</v>
      </c>
      <c r="AE183" s="14">
        <f t="shared" si="60"/>
        <v>0</v>
      </c>
      <c r="AF183" s="14">
        <f t="shared" si="61"/>
        <v>0</v>
      </c>
      <c r="AG183" s="14">
        <f t="shared" si="62"/>
        <v>0</v>
      </c>
      <c r="AH183" s="14">
        <f t="shared" si="63"/>
        <v>0</v>
      </c>
      <c r="AI183" s="14">
        <f t="shared" si="64"/>
        <v>0.04</v>
      </c>
      <c r="AJ183" s="14">
        <f t="shared" si="65"/>
        <v>0</v>
      </c>
      <c r="AK183" s="14">
        <f t="shared" si="66"/>
        <v>0</v>
      </c>
      <c r="AL183" s="14">
        <f t="shared" si="67"/>
        <v>0</v>
      </c>
      <c r="AM183" s="14">
        <f t="shared" si="68"/>
        <v>0</v>
      </c>
      <c r="AN183" s="14">
        <f t="shared" si="69"/>
        <v>0</v>
      </c>
      <c r="AO183" s="14">
        <f t="shared" si="70"/>
        <v>0</v>
      </c>
      <c r="AP183" s="14">
        <f t="shared" si="71"/>
        <v>0</v>
      </c>
      <c r="AQ183" s="14">
        <f t="shared" si="72"/>
        <v>0</v>
      </c>
      <c r="AR183" s="26">
        <f t="shared" si="75"/>
        <v>0</v>
      </c>
      <c r="AS183" s="184">
        <f t="shared" si="76"/>
        <v>1033.1832000000002</v>
      </c>
      <c r="AT183" s="26">
        <f t="shared" si="77"/>
        <v>0</v>
      </c>
      <c r="AU183" s="30">
        <f t="shared" si="88"/>
        <v>1549.7748000000001</v>
      </c>
      <c r="AV183" s="30">
        <f t="shared" si="89"/>
        <v>1549.7748000000001</v>
      </c>
      <c r="AW183" s="30"/>
      <c r="AX183" s="36">
        <f t="shared" si="73"/>
        <v>1549.7748000000001</v>
      </c>
      <c r="AY183" s="36">
        <f t="shared" si="73"/>
        <v>516.59159999999997</v>
      </c>
      <c r="AZ183" s="36">
        <f t="shared" si="73"/>
        <v>0</v>
      </c>
      <c r="BF183" s="42">
        <f t="shared" si="78"/>
        <v>1033.1832000000002</v>
      </c>
      <c r="BG183" s="42">
        <f t="shared" si="79"/>
        <v>1033.1799999999998</v>
      </c>
      <c r="BH183" s="42">
        <f t="shared" si="80"/>
        <v>3.2000000003336027E-3</v>
      </c>
      <c r="BI183" s="42">
        <f t="shared" si="81"/>
        <v>3099.5496000000003</v>
      </c>
    </row>
    <row r="184" spans="1:61" ht="14.45" hidden="1" outlineLevel="1" x14ac:dyDescent="0.3">
      <c r="A184" s="5" t="s">
        <v>7</v>
      </c>
      <c r="B184" s="5" t="s">
        <v>8</v>
      </c>
      <c r="C184" s="5" t="s">
        <v>1354</v>
      </c>
      <c r="D184" s="2" t="s">
        <v>231</v>
      </c>
      <c r="E184" s="2" t="s">
        <v>10</v>
      </c>
      <c r="F184" s="2" t="s">
        <v>11</v>
      </c>
      <c r="G184" s="2" t="s">
        <v>12</v>
      </c>
      <c r="H184" s="2" t="s">
        <v>13</v>
      </c>
      <c r="I184" s="18">
        <v>6321</v>
      </c>
      <c r="J184" s="18">
        <v>92691.15</v>
      </c>
      <c r="K184" s="18">
        <v>89126.099999999991</v>
      </c>
      <c r="L184" s="18">
        <v>3565.05</v>
      </c>
      <c r="M184" s="18"/>
      <c r="N184" s="18"/>
      <c r="O184" s="18"/>
      <c r="P184" s="18"/>
      <c r="Q184" s="18"/>
      <c r="R184" s="18"/>
      <c r="S184" s="18">
        <v>3565.05</v>
      </c>
      <c r="T184" s="18"/>
      <c r="U184" s="18"/>
      <c r="V184" s="18"/>
      <c r="W184" s="18"/>
      <c r="X184" s="18"/>
      <c r="Y184" s="18"/>
      <c r="Z184" s="18"/>
      <c r="AA184" s="18"/>
      <c r="AB184" s="43">
        <f t="shared" si="74"/>
        <v>4.0000000000000036E-2</v>
      </c>
      <c r="AC184" s="14">
        <f t="shared" si="58"/>
        <v>0</v>
      </c>
      <c r="AD184" s="14">
        <f t="shared" si="59"/>
        <v>0</v>
      </c>
      <c r="AE184" s="14">
        <f t="shared" si="60"/>
        <v>0</v>
      </c>
      <c r="AF184" s="14">
        <f t="shared" si="61"/>
        <v>0</v>
      </c>
      <c r="AG184" s="14">
        <f t="shared" si="62"/>
        <v>0</v>
      </c>
      <c r="AH184" s="14">
        <f t="shared" si="63"/>
        <v>0</v>
      </c>
      <c r="AI184" s="14">
        <f t="shared" si="64"/>
        <v>0.04</v>
      </c>
      <c r="AJ184" s="14">
        <f t="shared" si="65"/>
        <v>0</v>
      </c>
      <c r="AK184" s="14">
        <f t="shared" si="66"/>
        <v>0</v>
      </c>
      <c r="AL184" s="14">
        <f t="shared" si="67"/>
        <v>0</v>
      </c>
      <c r="AM184" s="14">
        <f t="shared" si="68"/>
        <v>0</v>
      </c>
      <c r="AN184" s="14">
        <f t="shared" si="69"/>
        <v>0</v>
      </c>
      <c r="AO184" s="14">
        <f t="shared" si="70"/>
        <v>0</v>
      </c>
      <c r="AP184" s="14">
        <f t="shared" si="71"/>
        <v>0</v>
      </c>
      <c r="AQ184" s="14">
        <f t="shared" si="72"/>
        <v>0</v>
      </c>
      <c r="AR184" s="26">
        <f t="shared" si="75"/>
        <v>0</v>
      </c>
      <c r="AS184" s="184">
        <f t="shared" si="76"/>
        <v>3565.0439999999999</v>
      </c>
      <c r="AT184" s="26">
        <f t="shared" si="77"/>
        <v>0</v>
      </c>
      <c r="AU184" s="30">
        <f t="shared" si="88"/>
        <v>5347.5659999999989</v>
      </c>
      <c r="AV184" s="30">
        <f t="shared" si="89"/>
        <v>5347.5659999999989</v>
      </c>
      <c r="AW184" s="30"/>
      <c r="AX184" s="36">
        <f t="shared" si="73"/>
        <v>5347.5659999999989</v>
      </c>
      <c r="AY184" s="36">
        <f t="shared" si="73"/>
        <v>1782.521999999999</v>
      </c>
      <c r="AZ184" s="36">
        <f t="shared" si="73"/>
        <v>0</v>
      </c>
      <c r="BF184" s="42">
        <f t="shared" si="78"/>
        <v>3565.0439999999999</v>
      </c>
      <c r="BG184" s="42">
        <f t="shared" si="79"/>
        <v>3565.05</v>
      </c>
      <c r="BH184" s="42">
        <f t="shared" si="80"/>
        <v>-6.0000000003128662E-3</v>
      </c>
      <c r="BI184" s="42">
        <f t="shared" si="81"/>
        <v>10695.131999999998</v>
      </c>
    </row>
    <row r="185" spans="1:61" ht="14.45" hidden="1" outlineLevel="1" x14ac:dyDescent="0.3">
      <c r="A185" s="5" t="s">
        <v>7</v>
      </c>
      <c r="B185" s="5" t="s">
        <v>8</v>
      </c>
      <c r="C185" s="5" t="s">
        <v>1354</v>
      </c>
      <c r="D185" s="2" t="s">
        <v>232</v>
      </c>
      <c r="E185" s="2" t="s">
        <v>10</v>
      </c>
      <c r="F185" s="2" t="s">
        <v>11</v>
      </c>
      <c r="G185" s="2" t="s">
        <v>12</v>
      </c>
      <c r="H185" s="2" t="s">
        <v>13</v>
      </c>
      <c r="I185" s="18">
        <v>6728</v>
      </c>
      <c r="J185" s="18">
        <v>97916.37000000001</v>
      </c>
      <c r="K185" s="18">
        <v>94150.349999999991</v>
      </c>
      <c r="L185" s="18">
        <v>3766.02</v>
      </c>
      <c r="M185" s="18"/>
      <c r="N185" s="18"/>
      <c r="O185" s="18"/>
      <c r="P185" s="18"/>
      <c r="Q185" s="18"/>
      <c r="R185" s="18"/>
      <c r="S185" s="18">
        <v>3766.02</v>
      </c>
      <c r="T185" s="18"/>
      <c r="U185" s="18"/>
      <c r="V185" s="18"/>
      <c r="W185" s="18"/>
      <c r="X185" s="18"/>
      <c r="Y185" s="18"/>
      <c r="Z185" s="18"/>
      <c r="AA185" s="18"/>
      <c r="AB185" s="43">
        <f t="shared" si="74"/>
        <v>4.0000000000000036E-2</v>
      </c>
      <c r="AC185" s="14">
        <f t="shared" si="58"/>
        <v>0</v>
      </c>
      <c r="AD185" s="14">
        <f t="shared" si="59"/>
        <v>0</v>
      </c>
      <c r="AE185" s="14">
        <f t="shared" si="60"/>
        <v>0</v>
      </c>
      <c r="AF185" s="14">
        <f t="shared" si="61"/>
        <v>0</v>
      </c>
      <c r="AG185" s="14">
        <f t="shared" si="62"/>
        <v>0</v>
      </c>
      <c r="AH185" s="14">
        <f t="shared" si="63"/>
        <v>0</v>
      </c>
      <c r="AI185" s="14">
        <f t="shared" si="64"/>
        <v>0.04</v>
      </c>
      <c r="AJ185" s="14">
        <f t="shared" si="65"/>
        <v>0</v>
      </c>
      <c r="AK185" s="14">
        <f t="shared" si="66"/>
        <v>0</v>
      </c>
      <c r="AL185" s="14">
        <f t="shared" si="67"/>
        <v>0</v>
      </c>
      <c r="AM185" s="14">
        <f t="shared" si="68"/>
        <v>0</v>
      </c>
      <c r="AN185" s="14">
        <f t="shared" si="69"/>
        <v>0</v>
      </c>
      <c r="AO185" s="14">
        <f t="shared" si="70"/>
        <v>0</v>
      </c>
      <c r="AP185" s="14">
        <f t="shared" si="71"/>
        <v>0</v>
      </c>
      <c r="AQ185" s="14">
        <f t="shared" si="72"/>
        <v>0</v>
      </c>
      <c r="AR185" s="26">
        <f t="shared" si="75"/>
        <v>0</v>
      </c>
      <c r="AS185" s="184">
        <f t="shared" si="76"/>
        <v>3766.0139999999997</v>
      </c>
      <c r="AT185" s="26">
        <f t="shared" si="77"/>
        <v>0</v>
      </c>
      <c r="AU185" s="30">
        <f t="shared" si="88"/>
        <v>5649.0209999999988</v>
      </c>
      <c r="AV185" s="30">
        <f t="shared" si="89"/>
        <v>5649.0209999999988</v>
      </c>
      <c r="AW185" s="30"/>
      <c r="AX185" s="36">
        <f t="shared" si="73"/>
        <v>5649.0209999999988</v>
      </c>
      <c r="AY185" s="36">
        <f t="shared" si="73"/>
        <v>1883.0069999999992</v>
      </c>
      <c r="AZ185" s="36">
        <f t="shared" si="73"/>
        <v>0</v>
      </c>
      <c r="BF185" s="42">
        <f t="shared" si="78"/>
        <v>3766.0139999999997</v>
      </c>
      <c r="BG185" s="42">
        <f t="shared" si="79"/>
        <v>3766.02</v>
      </c>
      <c r="BH185" s="42">
        <f t="shared" si="80"/>
        <v>-6.0000000003128662E-3</v>
      </c>
      <c r="BI185" s="42">
        <f t="shared" si="81"/>
        <v>11298.041999999998</v>
      </c>
    </row>
    <row r="186" spans="1:61" ht="14.45" hidden="1" outlineLevel="1" x14ac:dyDescent="0.3">
      <c r="A186" s="5" t="s">
        <v>7</v>
      </c>
      <c r="B186" s="5" t="s">
        <v>8</v>
      </c>
      <c r="C186" s="5" t="s">
        <v>1354</v>
      </c>
      <c r="D186" s="2" t="s">
        <v>233</v>
      </c>
      <c r="E186" s="2" t="s">
        <v>10</v>
      </c>
      <c r="F186" s="2" t="s">
        <v>11</v>
      </c>
      <c r="G186" s="2" t="s">
        <v>12</v>
      </c>
      <c r="H186" s="2" t="s">
        <v>13</v>
      </c>
      <c r="I186" s="18">
        <v>3210</v>
      </c>
      <c r="J186" s="18">
        <v>37723.919999999998</v>
      </c>
      <c r="K186" s="18">
        <v>36273</v>
      </c>
      <c r="L186" s="18">
        <v>1450.92</v>
      </c>
      <c r="M186" s="18"/>
      <c r="N186" s="18"/>
      <c r="O186" s="18"/>
      <c r="P186" s="18"/>
      <c r="Q186" s="18"/>
      <c r="R186" s="18"/>
      <c r="S186" s="18">
        <v>1450.92</v>
      </c>
      <c r="T186" s="18"/>
      <c r="U186" s="18"/>
      <c r="V186" s="18"/>
      <c r="W186" s="18"/>
      <c r="X186" s="18"/>
      <c r="Y186" s="18"/>
      <c r="Z186" s="18"/>
      <c r="AA186" s="18"/>
      <c r="AB186" s="43">
        <f t="shared" si="74"/>
        <v>4.0000000000000036E-2</v>
      </c>
      <c r="AC186" s="14">
        <f t="shared" si="58"/>
        <v>0</v>
      </c>
      <c r="AD186" s="14">
        <f t="shared" si="59"/>
        <v>0</v>
      </c>
      <c r="AE186" s="14">
        <f t="shared" si="60"/>
        <v>0</v>
      </c>
      <c r="AF186" s="14">
        <f t="shared" si="61"/>
        <v>0</v>
      </c>
      <c r="AG186" s="14">
        <f t="shared" si="62"/>
        <v>0</v>
      </c>
      <c r="AH186" s="14">
        <f t="shared" si="63"/>
        <v>0</v>
      </c>
      <c r="AI186" s="14">
        <f t="shared" si="64"/>
        <v>0.04</v>
      </c>
      <c r="AJ186" s="14">
        <f t="shared" si="65"/>
        <v>0</v>
      </c>
      <c r="AK186" s="14">
        <f t="shared" si="66"/>
        <v>0</v>
      </c>
      <c r="AL186" s="14">
        <f t="shared" si="67"/>
        <v>0</v>
      </c>
      <c r="AM186" s="14">
        <f t="shared" si="68"/>
        <v>0</v>
      </c>
      <c r="AN186" s="14">
        <f t="shared" si="69"/>
        <v>0</v>
      </c>
      <c r="AO186" s="14">
        <f t="shared" si="70"/>
        <v>0</v>
      </c>
      <c r="AP186" s="14">
        <f t="shared" si="71"/>
        <v>0</v>
      </c>
      <c r="AQ186" s="14">
        <f t="shared" si="72"/>
        <v>0</v>
      </c>
      <c r="AR186" s="26">
        <f t="shared" si="75"/>
        <v>0</v>
      </c>
      <c r="AS186" s="184">
        <f t="shared" si="76"/>
        <v>1450.92</v>
      </c>
      <c r="AT186" s="26">
        <f t="shared" si="77"/>
        <v>0</v>
      </c>
      <c r="AU186" s="30">
        <f t="shared" si="88"/>
        <v>2176.38</v>
      </c>
      <c r="AV186" s="30">
        <f t="shared" si="89"/>
        <v>2176.38</v>
      </c>
      <c r="AW186" s="30"/>
      <c r="AX186" s="36">
        <f t="shared" si="73"/>
        <v>2176.38</v>
      </c>
      <c r="AY186" s="36">
        <f t="shared" si="73"/>
        <v>725.46</v>
      </c>
      <c r="AZ186" s="36">
        <f t="shared" si="73"/>
        <v>0</v>
      </c>
      <c r="BF186" s="42">
        <f t="shared" si="78"/>
        <v>1450.92</v>
      </c>
      <c r="BG186" s="42">
        <f t="shared" si="79"/>
        <v>1450.92</v>
      </c>
      <c r="BH186" s="42">
        <f t="shared" si="80"/>
        <v>0</v>
      </c>
      <c r="BI186" s="42">
        <f t="shared" si="81"/>
        <v>4352.76</v>
      </c>
    </row>
    <row r="187" spans="1:61" ht="14.45" hidden="1" outlineLevel="1" x14ac:dyDescent="0.3">
      <c r="A187" s="5" t="s">
        <v>7</v>
      </c>
      <c r="B187" s="5" t="s">
        <v>8</v>
      </c>
      <c r="C187" s="5" t="s">
        <v>1354</v>
      </c>
      <c r="D187" s="2" t="s">
        <v>234</v>
      </c>
      <c r="E187" s="2" t="s">
        <v>230</v>
      </c>
      <c r="F187" s="2" t="s">
        <v>11</v>
      </c>
      <c r="G187" s="2" t="s">
        <v>12</v>
      </c>
      <c r="H187" s="2" t="s">
        <v>13</v>
      </c>
      <c r="I187" s="18">
        <v>21770</v>
      </c>
      <c r="J187" s="18">
        <v>547747.25</v>
      </c>
      <c r="K187" s="18">
        <v>526680.06000000006</v>
      </c>
      <c r="L187" s="18">
        <v>21067.19</v>
      </c>
      <c r="M187" s="18"/>
      <c r="N187" s="18"/>
      <c r="O187" s="18"/>
      <c r="P187" s="18"/>
      <c r="Q187" s="18"/>
      <c r="R187" s="18"/>
      <c r="S187" s="18">
        <v>21067.19</v>
      </c>
      <c r="T187" s="18"/>
      <c r="U187" s="18"/>
      <c r="V187" s="18"/>
      <c r="W187" s="18"/>
      <c r="X187" s="18"/>
      <c r="Y187" s="18"/>
      <c r="Z187" s="18"/>
      <c r="AA187" s="18"/>
      <c r="AB187" s="43">
        <f t="shared" si="74"/>
        <v>4.0000000000000036E-2</v>
      </c>
      <c r="AC187" s="14">
        <f t="shared" si="58"/>
        <v>0</v>
      </c>
      <c r="AD187" s="14">
        <f t="shared" si="59"/>
        <v>0</v>
      </c>
      <c r="AE187" s="14">
        <f t="shared" si="60"/>
        <v>0</v>
      </c>
      <c r="AF187" s="14">
        <f t="shared" si="61"/>
        <v>0</v>
      </c>
      <c r="AG187" s="14">
        <f t="shared" si="62"/>
        <v>0</v>
      </c>
      <c r="AH187" s="14">
        <f t="shared" si="63"/>
        <v>0</v>
      </c>
      <c r="AI187" s="14">
        <f t="shared" si="64"/>
        <v>0.04</v>
      </c>
      <c r="AJ187" s="14">
        <f t="shared" si="65"/>
        <v>0</v>
      </c>
      <c r="AK187" s="14">
        <f t="shared" si="66"/>
        <v>0</v>
      </c>
      <c r="AL187" s="14">
        <f t="shared" si="67"/>
        <v>0</v>
      </c>
      <c r="AM187" s="14">
        <f t="shared" si="68"/>
        <v>0</v>
      </c>
      <c r="AN187" s="14">
        <f t="shared" si="69"/>
        <v>0</v>
      </c>
      <c r="AO187" s="14">
        <f t="shared" si="70"/>
        <v>0</v>
      </c>
      <c r="AP187" s="14">
        <f t="shared" si="71"/>
        <v>0</v>
      </c>
      <c r="AQ187" s="14">
        <f t="shared" si="72"/>
        <v>0</v>
      </c>
      <c r="AR187" s="26">
        <f t="shared" si="75"/>
        <v>0</v>
      </c>
      <c r="AS187" s="184">
        <f t="shared" si="76"/>
        <v>21067.202400000002</v>
      </c>
      <c r="AT187" s="26">
        <f t="shared" si="77"/>
        <v>0</v>
      </c>
      <c r="AU187" s="30">
        <f t="shared" si="88"/>
        <v>31600.803600000003</v>
      </c>
      <c r="AV187" s="30">
        <f t="shared" si="89"/>
        <v>31600.803600000003</v>
      </c>
      <c r="AW187" s="30"/>
      <c r="AX187" s="36">
        <f t="shared" si="73"/>
        <v>31600.803600000003</v>
      </c>
      <c r="AY187" s="36">
        <f t="shared" si="73"/>
        <v>10533.601200000001</v>
      </c>
      <c r="AZ187" s="36">
        <f t="shared" si="73"/>
        <v>0</v>
      </c>
      <c r="BF187" s="42">
        <f t="shared" si="78"/>
        <v>21067.202400000002</v>
      </c>
      <c r="BG187" s="42">
        <f t="shared" si="79"/>
        <v>21067.19</v>
      </c>
      <c r="BH187" s="42">
        <f t="shared" si="80"/>
        <v>1.2400000003253808E-2</v>
      </c>
      <c r="BI187" s="42">
        <f t="shared" si="81"/>
        <v>63201.607200000006</v>
      </c>
    </row>
    <row r="188" spans="1:61" ht="14.45" hidden="1" outlineLevel="1" x14ac:dyDescent="0.3">
      <c r="A188" s="5" t="s">
        <v>7</v>
      </c>
      <c r="B188" s="5" t="s">
        <v>8</v>
      </c>
      <c r="C188" s="5" t="s">
        <v>1354</v>
      </c>
      <c r="D188" s="2" t="s">
        <v>235</v>
      </c>
      <c r="E188" s="2" t="s">
        <v>230</v>
      </c>
      <c r="F188" s="2" t="s">
        <v>11</v>
      </c>
      <c r="G188" s="2" t="s">
        <v>12</v>
      </c>
      <c r="H188" s="2" t="s">
        <v>13</v>
      </c>
      <c r="I188" s="18">
        <v>5428</v>
      </c>
      <c r="J188" s="18">
        <v>166361.36000000002</v>
      </c>
      <c r="K188" s="18">
        <v>159962.85</v>
      </c>
      <c r="L188" s="18">
        <v>6398.51</v>
      </c>
      <c r="M188" s="18"/>
      <c r="N188" s="18"/>
      <c r="O188" s="18"/>
      <c r="P188" s="18"/>
      <c r="Q188" s="18"/>
      <c r="R188" s="18"/>
      <c r="S188" s="18">
        <v>6398.51</v>
      </c>
      <c r="T188" s="18"/>
      <c r="U188" s="18"/>
      <c r="V188" s="18"/>
      <c r="W188" s="18"/>
      <c r="X188" s="18"/>
      <c r="Y188" s="18"/>
      <c r="Z188" s="18"/>
      <c r="AA188" s="18"/>
      <c r="AB188" s="43">
        <f t="shared" si="74"/>
        <v>4.0000000000000036E-2</v>
      </c>
      <c r="AC188" s="14">
        <f t="shared" si="58"/>
        <v>0</v>
      </c>
      <c r="AD188" s="14">
        <f t="shared" si="59"/>
        <v>0</v>
      </c>
      <c r="AE188" s="14">
        <f t="shared" si="60"/>
        <v>0</v>
      </c>
      <c r="AF188" s="14">
        <f t="shared" si="61"/>
        <v>0</v>
      </c>
      <c r="AG188" s="14">
        <f t="shared" si="62"/>
        <v>0</v>
      </c>
      <c r="AH188" s="14">
        <f t="shared" si="63"/>
        <v>0</v>
      </c>
      <c r="AI188" s="14">
        <f t="shared" si="64"/>
        <v>0.04</v>
      </c>
      <c r="AJ188" s="14">
        <f t="shared" si="65"/>
        <v>0</v>
      </c>
      <c r="AK188" s="14">
        <f t="shared" si="66"/>
        <v>0</v>
      </c>
      <c r="AL188" s="14">
        <f t="shared" si="67"/>
        <v>0</v>
      </c>
      <c r="AM188" s="14">
        <f t="shared" si="68"/>
        <v>0</v>
      </c>
      <c r="AN188" s="14">
        <f t="shared" si="69"/>
        <v>0</v>
      </c>
      <c r="AO188" s="14">
        <f t="shared" si="70"/>
        <v>0</v>
      </c>
      <c r="AP188" s="14">
        <f t="shared" si="71"/>
        <v>0</v>
      </c>
      <c r="AQ188" s="14">
        <f t="shared" si="72"/>
        <v>0</v>
      </c>
      <c r="AR188" s="26">
        <f t="shared" si="75"/>
        <v>0</v>
      </c>
      <c r="AS188" s="184">
        <f t="shared" si="76"/>
        <v>6398.5140000000001</v>
      </c>
      <c r="AT188" s="26">
        <f t="shared" si="77"/>
        <v>0</v>
      </c>
      <c r="AU188" s="30">
        <f t="shared" si="88"/>
        <v>9597.7710000000006</v>
      </c>
      <c r="AV188" s="30">
        <f t="shared" si="89"/>
        <v>9597.7710000000006</v>
      </c>
      <c r="AW188" s="30"/>
      <c r="AX188" s="36">
        <f t="shared" si="73"/>
        <v>9597.7710000000006</v>
      </c>
      <c r="AY188" s="36">
        <f t="shared" si="73"/>
        <v>3199.2570000000005</v>
      </c>
      <c r="AZ188" s="36">
        <f t="shared" si="73"/>
        <v>0</v>
      </c>
      <c r="BF188" s="42">
        <f t="shared" si="78"/>
        <v>6398.5140000000001</v>
      </c>
      <c r="BG188" s="42">
        <f t="shared" si="79"/>
        <v>6398.51</v>
      </c>
      <c r="BH188" s="42">
        <f t="shared" si="80"/>
        <v>3.9999999999054126E-3</v>
      </c>
      <c r="BI188" s="42">
        <f t="shared" si="81"/>
        <v>19195.542000000001</v>
      </c>
    </row>
    <row r="189" spans="1:61" ht="14.45" hidden="1" outlineLevel="1" x14ac:dyDescent="0.3">
      <c r="A189" s="5" t="s">
        <v>7</v>
      </c>
      <c r="B189" s="5" t="s">
        <v>8</v>
      </c>
      <c r="C189" s="5" t="s">
        <v>1354</v>
      </c>
      <c r="D189" s="2" t="s">
        <v>236</v>
      </c>
      <c r="E189" s="2" t="s">
        <v>230</v>
      </c>
      <c r="F189" s="2" t="s">
        <v>11</v>
      </c>
      <c r="G189" s="2" t="s">
        <v>12</v>
      </c>
      <c r="H189" s="2" t="s">
        <v>13</v>
      </c>
      <c r="I189" s="18">
        <v>23333</v>
      </c>
      <c r="J189" s="18">
        <v>373471.25</v>
      </c>
      <c r="K189" s="18">
        <v>359106.96</v>
      </c>
      <c r="L189" s="18">
        <v>14364.289999999999</v>
      </c>
      <c r="M189" s="18"/>
      <c r="N189" s="18"/>
      <c r="O189" s="18"/>
      <c r="P189" s="18"/>
      <c r="Q189" s="18"/>
      <c r="R189" s="18"/>
      <c r="S189" s="18">
        <v>14364.289999999999</v>
      </c>
      <c r="T189" s="18"/>
      <c r="U189" s="18"/>
      <c r="V189" s="18"/>
      <c r="W189" s="18"/>
      <c r="X189" s="18"/>
      <c r="Y189" s="18"/>
      <c r="Z189" s="18"/>
      <c r="AA189" s="18"/>
      <c r="AB189" s="43">
        <f t="shared" si="74"/>
        <v>4.0000000000000036E-2</v>
      </c>
      <c r="AC189" s="14">
        <f t="shared" si="58"/>
        <v>0</v>
      </c>
      <c r="AD189" s="14">
        <f t="shared" si="59"/>
        <v>0</v>
      </c>
      <c r="AE189" s="14">
        <f t="shared" si="60"/>
        <v>0</v>
      </c>
      <c r="AF189" s="14">
        <f t="shared" si="61"/>
        <v>0</v>
      </c>
      <c r="AG189" s="14">
        <f t="shared" si="62"/>
        <v>0</v>
      </c>
      <c r="AH189" s="14">
        <f t="shared" si="63"/>
        <v>0</v>
      </c>
      <c r="AI189" s="14">
        <f t="shared" si="64"/>
        <v>0.04</v>
      </c>
      <c r="AJ189" s="14">
        <f t="shared" si="65"/>
        <v>0</v>
      </c>
      <c r="AK189" s="14">
        <f t="shared" si="66"/>
        <v>0</v>
      </c>
      <c r="AL189" s="14">
        <f t="shared" si="67"/>
        <v>0</v>
      </c>
      <c r="AM189" s="14">
        <f t="shared" si="68"/>
        <v>0</v>
      </c>
      <c r="AN189" s="14">
        <f t="shared" si="69"/>
        <v>0</v>
      </c>
      <c r="AO189" s="14">
        <f t="shared" si="70"/>
        <v>0</v>
      </c>
      <c r="AP189" s="14">
        <f t="shared" si="71"/>
        <v>0</v>
      </c>
      <c r="AQ189" s="14">
        <f t="shared" si="72"/>
        <v>0</v>
      </c>
      <c r="AR189" s="26">
        <f t="shared" si="75"/>
        <v>0</v>
      </c>
      <c r="AS189" s="184">
        <f t="shared" si="76"/>
        <v>14364.278400000001</v>
      </c>
      <c r="AT189" s="26">
        <f t="shared" si="77"/>
        <v>0</v>
      </c>
      <c r="AU189" s="30">
        <f t="shared" si="88"/>
        <v>21546.417600000001</v>
      </c>
      <c r="AV189" s="30">
        <f t="shared" si="89"/>
        <v>21546.417600000001</v>
      </c>
      <c r="AW189" s="30"/>
      <c r="AX189" s="36">
        <f t="shared" si="73"/>
        <v>21546.417600000001</v>
      </c>
      <c r="AY189" s="36">
        <f t="shared" si="73"/>
        <v>7182.1391999999996</v>
      </c>
      <c r="AZ189" s="36">
        <f t="shared" si="73"/>
        <v>0</v>
      </c>
      <c r="BF189" s="42">
        <f t="shared" si="78"/>
        <v>14364.278400000001</v>
      </c>
      <c r="BG189" s="42">
        <f t="shared" si="79"/>
        <v>14364.289999999999</v>
      </c>
      <c r="BH189" s="42">
        <f t="shared" si="80"/>
        <v>-1.1599999997997656E-2</v>
      </c>
      <c r="BI189" s="42">
        <f t="shared" si="81"/>
        <v>43092.835200000001</v>
      </c>
    </row>
    <row r="190" spans="1:61" ht="14.45" hidden="1" outlineLevel="1" x14ac:dyDescent="0.3">
      <c r="A190" s="5" t="s">
        <v>7</v>
      </c>
      <c r="B190" s="5" t="s">
        <v>8</v>
      </c>
      <c r="C190" s="5" t="s">
        <v>1354</v>
      </c>
      <c r="D190" s="2" t="s">
        <v>237</v>
      </c>
      <c r="E190" s="2" t="s">
        <v>230</v>
      </c>
      <c r="F190" s="2" t="s">
        <v>11</v>
      </c>
      <c r="G190" s="2" t="s">
        <v>12</v>
      </c>
      <c r="H190" s="2" t="s">
        <v>13</v>
      </c>
      <c r="I190" s="18">
        <v>206818</v>
      </c>
      <c r="J190" s="18">
        <v>7647783.5400000019</v>
      </c>
      <c r="K190" s="18">
        <v>7353638.049999998</v>
      </c>
      <c r="L190" s="18">
        <v>294145.49000000028</v>
      </c>
      <c r="M190" s="18"/>
      <c r="N190" s="18"/>
      <c r="O190" s="18"/>
      <c r="P190" s="18"/>
      <c r="Q190" s="18"/>
      <c r="R190" s="18"/>
      <c r="S190" s="18">
        <v>294145.49000000028</v>
      </c>
      <c r="T190" s="18"/>
      <c r="U190" s="18"/>
      <c r="V190" s="18"/>
      <c r="W190" s="18"/>
      <c r="X190" s="18"/>
      <c r="Y190" s="18"/>
      <c r="Z190" s="18"/>
      <c r="AA190" s="18"/>
      <c r="AB190" s="43">
        <f t="shared" si="74"/>
        <v>4.0000000000000036E-2</v>
      </c>
      <c r="AC190" s="14">
        <f t="shared" si="58"/>
        <v>0</v>
      </c>
      <c r="AD190" s="14">
        <f t="shared" si="59"/>
        <v>0</v>
      </c>
      <c r="AE190" s="14">
        <f t="shared" si="60"/>
        <v>0</v>
      </c>
      <c r="AF190" s="14">
        <f t="shared" si="61"/>
        <v>0</v>
      </c>
      <c r="AG190" s="14">
        <f t="shared" si="62"/>
        <v>0</v>
      </c>
      <c r="AH190" s="14">
        <f t="shared" si="63"/>
        <v>0</v>
      </c>
      <c r="AI190" s="14">
        <f t="shared" si="64"/>
        <v>0.04</v>
      </c>
      <c r="AJ190" s="14">
        <f t="shared" si="65"/>
        <v>0</v>
      </c>
      <c r="AK190" s="14">
        <f t="shared" si="66"/>
        <v>0</v>
      </c>
      <c r="AL190" s="14">
        <f t="shared" si="67"/>
        <v>0</v>
      </c>
      <c r="AM190" s="14">
        <f t="shared" si="68"/>
        <v>0</v>
      </c>
      <c r="AN190" s="14">
        <f t="shared" si="69"/>
        <v>0</v>
      </c>
      <c r="AO190" s="14">
        <f t="shared" si="70"/>
        <v>0</v>
      </c>
      <c r="AP190" s="14">
        <f t="shared" si="71"/>
        <v>0</v>
      </c>
      <c r="AQ190" s="14">
        <f t="shared" si="72"/>
        <v>0</v>
      </c>
      <c r="AR190" s="26">
        <f t="shared" si="75"/>
        <v>0</v>
      </c>
      <c r="AS190" s="184">
        <f t="shared" si="76"/>
        <v>294145.52199999994</v>
      </c>
      <c r="AT190" s="26">
        <f t="shared" si="77"/>
        <v>0</v>
      </c>
      <c r="AU190" s="30">
        <f t="shared" si="88"/>
        <v>441218.28299999988</v>
      </c>
      <c r="AV190" s="30">
        <f t="shared" si="89"/>
        <v>441218.28299999988</v>
      </c>
      <c r="AW190" s="30"/>
      <c r="AX190" s="36">
        <f t="shared" si="73"/>
        <v>441218.28299999988</v>
      </c>
      <c r="AY190" s="36">
        <f t="shared" si="73"/>
        <v>147072.76099999994</v>
      </c>
      <c r="AZ190" s="36">
        <f t="shared" si="73"/>
        <v>0</v>
      </c>
      <c r="BF190" s="42">
        <f t="shared" si="78"/>
        <v>294145.52199999994</v>
      </c>
      <c r="BG190" s="42">
        <f t="shared" si="79"/>
        <v>294145.49000000028</v>
      </c>
      <c r="BH190" s="42">
        <f t="shared" si="80"/>
        <v>3.1999999657273293E-2</v>
      </c>
      <c r="BI190" s="42">
        <f t="shared" si="81"/>
        <v>882436.56599999976</v>
      </c>
    </row>
    <row r="191" spans="1:61" ht="14.45" hidden="1" outlineLevel="1" x14ac:dyDescent="0.3">
      <c r="A191" s="5" t="s">
        <v>7</v>
      </c>
      <c r="B191" s="5" t="s">
        <v>8</v>
      </c>
      <c r="C191" s="5" t="s">
        <v>1354</v>
      </c>
      <c r="D191" s="2" t="s">
        <v>238</v>
      </c>
      <c r="E191" s="2" t="s">
        <v>230</v>
      </c>
      <c r="F191" s="2" t="s">
        <v>11</v>
      </c>
      <c r="G191" s="2" t="s">
        <v>12</v>
      </c>
      <c r="H191" s="2" t="s">
        <v>13</v>
      </c>
      <c r="I191" s="18">
        <v>137478</v>
      </c>
      <c r="J191" s="18">
        <v>2758651.2</v>
      </c>
      <c r="K191" s="18">
        <v>2652549.2400000002</v>
      </c>
      <c r="L191" s="18">
        <v>106101.96</v>
      </c>
      <c r="M191" s="18"/>
      <c r="N191" s="18"/>
      <c r="O191" s="18"/>
      <c r="P191" s="18"/>
      <c r="Q191" s="18"/>
      <c r="R191" s="18"/>
      <c r="S191" s="18">
        <v>106101.96</v>
      </c>
      <c r="T191" s="18"/>
      <c r="U191" s="18"/>
      <c r="V191" s="18"/>
      <c r="W191" s="18"/>
      <c r="X191" s="18"/>
      <c r="Y191" s="18"/>
      <c r="Z191" s="18"/>
      <c r="AA191" s="18"/>
      <c r="AB191" s="43">
        <f t="shared" si="74"/>
        <v>4.0000000000000036E-2</v>
      </c>
      <c r="AC191" s="14">
        <f t="shared" si="58"/>
        <v>0</v>
      </c>
      <c r="AD191" s="14">
        <f t="shared" si="59"/>
        <v>0</v>
      </c>
      <c r="AE191" s="14">
        <f t="shared" si="60"/>
        <v>0</v>
      </c>
      <c r="AF191" s="14">
        <f t="shared" si="61"/>
        <v>0</v>
      </c>
      <c r="AG191" s="14">
        <f t="shared" si="62"/>
        <v>0</v>
      </c>
      <c r="AH191" s="14">
        <f t="shared" si="63"/>
        <v>0</v>
      </c>
      <c r="AI191" s="14">
        <f t="shared" si="64"/>
        <v>0.04</v>
      </c>
      <c r="AJ191" s="14">
        <f t="shared" si="65"/>
        <v>0</v>
      </c>
      <c r="AK191" s="14">
        <f t="shared" si="66"/>
        <v>0</v>
      </c>
      <c r="AL191" s="14">
        <f t="shared" si="67"/>
        <v>0</v>
      </c>
      <c r="AM191" s="14">
        <f t="shared" si="68"/>
        <v>0</v>
      </c>
      <c r="AN191" s="14">
        <f t="shared" si="69"/>
        <v>0</v>
      </c>
      <c r="AO191" s="14">
        <f t="shared" si="70"/>
        <v>0</v>
      </c>
      <c r="AP191" s="14">
        <f t="shared" si="71"/>
        <v>0</v>
      </c>
      <c r="AQ191" s="14">
        <f t="shared" si="72"/>
        <v>0</v>
      </c>
      <c r="AR191" s="26">
        <f t="shared" si="75"/>
        <v>0</v>
      </c>
      <c r="AS191" s="184">
        <f t="shared" si="76"/>
        <v>106101.96960000001</v>
      </c>
      <c r="AT191" s="26">
        <f t="shared" si="77"/>
        <v>0</v>
      </c>
      <c r="AU191" s="30">
        <f t="shared" si="88"/>
        <v>159152.95440000002</v>
      </c>
      <c r="AV191" s="30">
        <f t="shared" si="89"/>
        <v>159152.95440000002</v>
      </c>
      <c r="AW191" s="30"/>
      <c r="AX191" s="36">
        <f t="shared" si="73"/>
        <v>159152.95440000002</v>
      </c>
      <c r="AY191" s="36">
        <f t="shared" si="73"/>
        <v>53050.984800000006</v>
      </c>
      <c r="AZ191" s="36">
        <f t="shared" si="73"/>
        <v>0</v>
      </c>
      <c r="BF191" s="42">
        <f t="shared" si="78"/>
        <v>106101.96960000001</v>
      </c>
      <c r="BG191" s="42">
        <f t="shared" si="79"/>
        <v>106101.96</v>
      </c>
      <c r="BH191" s="42">
        <f t="shared" si="80"/>
        <v>9.6000000048661605E-3</v>
      </c>
      <c r="BI191" s="42">
        <f t="shared" si="81"/>
        <v>318305.90880000003</v>
      </c>
    </row>
    <row r="192" spans="1:61" ht="14.45" hidden="1" outlineLevel="1" x14ac:dyDescent="0.3">
      <c r="A192" s="5" t="s">
        <v>7</v>
      </c>
      <c r="B192" s="5" t="s">
        <v>8</v>
      </c>
      <c r="C192" s="5" t="s">
        <v>1354</v>
      </c>
      <c r="D192" s="2" t="s">
        <v>239</v>
      </c>
      <c r="E192" s="2" t="s">
        <v>230</v>
      </c>
      <c r="F192" s="2" t="s">
        <v>11</v>
      </c>
      <c r="G192" s="2" t="s">
        <v>12</v>
      </c>
      <c r="H192" s="2" t="s">
        <v>13</v>
      </c>
      <c r="I192" s="18">
        <v>17329</v>
      </c>
      <c r="J192" s="18">
        <v>318630.76</v>
      </c>
      <c r="K192" s="18">
        <v>306375.73</v>
      </c>
      <c r="L192" s="18">
        <v>12255.030000000002</v>
      </c>
      <c r="M192" s="18"/>
      <c r="N192" s="18"/>
      <c r="O192" s="18"/>
      <c r="P192" s="18"/>
      <c r="Q192" s="18"/>
      <c r="R192" s="18"/>
      <c r="S192" s="18">
        <v>12255.030000000002</v>
      </c>
      <c r="T192" s="18"/>
      <c r="U192" s="18"/>
      <c r="V192" s="18"/>
      <c r="W192" s="18"/>
      <c r="X192" s="18"/>
      <c r="Y192" s="18"/>
      <c r="Z192" s="18"/>
      <c r="AA192" s="18"/>
      <c r="AB192" s="43">
        <f t="shared" si="74"/>
        <v>4.0000000000000036E-2</v>
      </c>
      <c r="AC192" s="14">
        <f t="shared" si="58"/>
        <v>0</v>
      </c>
      <c r="AD192" s="14">
        <f t="shared" si="59"/>
        <v>0</v>
      </c>
      <c r="AE192" s="14">
        <f t="shared" si="60"/>
        <v>0</v>
      </c>
      <c r="AF192" s="14">
        <f t="shared" si="61"/>
        <v>0</v>
      </c>
      <c r="AG192" s="14">
        <f t="shared" si="62"/>
        <v>0</v>
      </c>
      <c r="AH192" s="14">
        <f t="shared" si="63"/>
        <v>0</v>
      </c>
      <c r="AI192" s="14">
        <f t="shared" si="64"/>
        <v>0.04</v>
      </c>
      <c r="AJ192" s="14">
        <f t="shared" si="65"/>
        <v>0</v>
      </c>
      <c r="AK192" s="14">
        <f t="shared" si="66"/>
        <v>0</v>
      </c>
      <c r="AL192" s="14">
        <f t="shared" si="67"/>
        <v>0</v>
      </c>
      <c r="AM192" s="14">
        <f t="shared" si="68"/>
        <v>0</v>
      </c>
      <c r="AN192" s="14">
        <f t="shared" si="69"/>
        <v>0</v>
      </c>
      <c r="AO192" s="14">
        <f t="shared" si="70"/>
        <v>0</v>
      </c>
      <c r="AP192" s="14">
        <f t="shared" si="71"/>
        <v>0</v>
      </c>
      <c r="AQ192" s="14">
        <f t="shared" si="72"/>
        <v>0</v>
      </c>
      <c r="AR192" s="26">
        <f t="shared" si="75"/>
        <v>0</v>
      </c>
      <c r="AS192" s="184">
        <f t="shared" si="76"/>
        <v>12255.029199999999</v>
      </c>
      <c r="AT192" s="26">
        <f t="shared" si="77"/>
        <v>0</v>
      </c>
      <c r="AU192" s="30">
        <f t="shared" si="88"/>
        <v>18382.543799999999</v>
      </c>
      <c r="AV192" s="30">
        <f t="shared" si="89"/>
        <v>18382.543799999999</v>
      </c>
      <c r="AW192" s="30"/>
      <c r="AX192" s="36">
        <f t="shared" si="73"/>
        <v>18382.543799999999</v>
      </c>
      <c r="AY192" s="36">
        <f t="shared" si="73"/>
        <v>6127.5146000000004</v>
      </c>
      <c r="AZ192" s="36">
        <f t="shared" si="73"/>
        <v>0</v>
      </c>
      <c r="BF192" s="42">
        <f t="shared" si="78"/>
        <v>12255.029199999999</v>
      </c>
      <c r="BG192" s="42">
        <f t="shared" si="79"/>
        <v>12255.030000000002</v>
      </c>
      <c r="BH192" s="42">
        <f t="shared" si="80"/>
        <v>-8.0000000343716238E-4</v>
      </c>
      <c r="BI192" s="42">
        <f t="shared" si="81"/>
        <v>36765.087599999999</v>
      </c>
    </row>
    <row r="193" spans="1:61" ht="14.45" hidden="1" outlineLevel="1" x14ac:dyDescent="0.3">
      <c r="A193" s="5" t="s">
        <v>7</v>
      </c>
      <c r="B193" s="5" t="s">
        <v>8</v>
      </c>
      <c r="C193" s="5" t="s">
        <v>1354</v>
      </c>
      <c r="D193" s="2" t="s">
        <v>240</v>
      </c>
      <c r="E193" s="2" t="s">
        <v>230</v>
      </c>
      <c r="F193" s="2" t="s">
        <v>11</v>
      </c>
      <c r="G193" s="2" t="s">
        <v>12</v>
      </c>
      <c r="H193" s="2" t="s">
        <v>13</v>
      </c>
      <c r="I193" s="18">
        <v>8900</v>
      </c>
      <c r="J193" s="18">
        <v>180028</v>
      </c>
      <c r="K193" s="18">
        <v>173103.84999999998</v>
      </c>
      <c r="L193" s="18">
        <v>6924.1500000000005</v>
      </c>
      <c r="M193" s="18"/>
      <c r="N193" s="18"/>
      <c r="O193" s="18"/>
      <c r="P193" s="18"/>
      <c r="Q193" s="18"/>
      <c r="R193" s="18"/>
      <c r="S193" s="18">
        <v>6924.1500000000005</v>
      </c>
      <c r="T193" s="18"/>
      <c r="U193" s="18"/>
      <c r="V193" s="18"/>
      <c r="W193" s="18"/>
      <c r="X193" s="18"/>
      <c r="Y193" s="18"/>
      <c r="Z193" s="18"/>
      <c r="AA193" s="18"/>
      <c r="AB193" s="43">
        <f t="shared" si="74"/>
        <v>4.0000000000000036E-2</v>
      </c>
      <c r="AC193" s="14">
        <f t="shared" si="58"/>
        <v>0</v>
      </c>
      <c r="AD193" s="14">
        <f t="shared" si="59"/>
        <v>0</v>
      </c>
      <c r="AE193" s="14">
        <f t="shared" si="60"/>
        <v>0</v>
      </c>
      <c r="AF193" s="14">
        <f t="shared" si="61"/>
        <v>0</v>
      </c>
      <c r="AG193" s="14">
        <f t="shared" si="62"/>
        <v>0</v>
      </c>
      <c r="AH193" s="14">
        <f t="shared" si="63"/>
        <v>0</v>
      </c>
      <c r="AI193" s="14">
        <f t="shared" si="64"/>
        <v>0.04</v>
      </c>
      <c r="AJ193" s="14">
        <f t="shared" si="65"/>
        <v>0</v>
      </c>
      <c r="AK193" s="14">
        <f t="shared" si="66"/>
        <v>0</v>
      </c>
      <c r="AL193" s="14">
        <f t="shared" si="67"/>
        <v>0</v>
      </c>
      <c r="AM193" s="14">
        <f t="shared" si="68"/>
        <v>0</v>
      </c>
      <c r="AN193" s="14">
        <f t="shared" si="69"/>
        <v>0</v>
      </c>
      <c r="AO193" s="14">
        <f t="shared" si="70"/>
        <v>0</v>
      </c>
      <c r="AP193" s="14">
        <f t="shared" si="71"/>
        <v>0</v>
      </c>
      <c r="AQ193" s="14">
        <f t="shared" si="72"/>
        <v>0</v>
      </c>
      <c r="AR193" s="26">
        <f t="shared" si="75"/>
        <v>0</v>
      </c>
      <c r="AS193" s="184">
        <f t="shared" si="76"/>
        <v>6924.1539999999995</v>
      </c>
      <c r="AT193" s="26">
        <f t="shared" si="77"/>
        <v>0</v>
      </c>
      <c r="AU193" s="30">
        <f t="shared" si="88"/>
        <v>10386.230999999998</v>
      </c>
      <c r="AV193" s="30">
        <f t="shared" si="89"/>
        <v>10386.230999999998</v>
      </c>
      <c r="AW193" s="30"/>
      <c r="AX193" s="36">
        <f t="shared" si="73"/>
        <v>10386.230999999998</v>
      </c>
      <c r="AY193" s="36">
        <f t="shared" si="73"/>
        <v>3462.0769999999984</v>
      </c>
      <c r="AZ193" s="36">
        <f t="shared" si="73"/>
        <v>0</v>
      </c>
      <c r="BF193" s="42">
        <f t="shared" si="78"/>
        <v>6924.1539999999995</v>
      </c>
      <c r="BG193" s="42">
        <f t="shared" si="79"/>
        <v>6924.1500000000005</v>
      </c>
      <c r="BH193" s="42">
        <f t="shared" si="80"/>
        <v>3.9999999989959178E-3</v>
      </c>
      <c r="BI193" s="42">
        <f t="shared" si="81"/>
        <v>20772.461999999996</v>
      </c>
    </row>
    <row r="194" spans="1:61" ht="14.45" hidden="1" outlineLevel="1" x14ac:dyDescent="0.3">
      <c r="A194" s="5" t="s">
        <v>7</v>
      </c>
      <c r="B194" s="5" t="s">
        <v>8</v>
      </c>
      <c r="C194" s="5" t="s">
        <v>1354</v>
      </c>
      <c r="D194" s="2" t="s">
        <v>241</v>
      </c>
      <c r="E194" s="2" t="s">
        <v>230</v>
      </c>
      <c r="F194" s="2" t="s">
        <v>11</v>
      </c>
      <c r="G194" s="2" t="s">
        <v>12</v>
      </c>
      <c r="H194" s="2" t="s">
        <v>13</v>
      </c>
      <c r="I194" s="18">
        <v>4400</v>
      </c>
      <c r="J194" s="18">
        <v>89003</v>
      </c>
      <c r="K194" s="18">
        <v>85579.81</v>
      </c>
      <c r="L194" s="18">
        <v>3423.19</v>
      </c>
      <c r="M194" s="18"/>
      <c r="N194" s="18"/>
      <c r="O194" s="18"/>
      <c r="P194" s="18"/>
      <c r="Q194" s="18"/>
      <c r="R194" s="18"/>
      <c r="S194" s="18">
        <v>3423.19</v>
      </c>
      <c r="T194" s="18"/>
      <c r="U194" s="18"/>
      <c r="V194" s="18"/>
      <c r="W194" s="18"/>
      <c r="X194" s="18"/>
      <c r="Y194" s="18"/>
      <c r="Z194" s="18"/>
      <c r="AA194" s="18"/>
      <c r="AB194" s="43">
        <f t="shared" si="74"/>
        <v>4.0000000000000036E-2</v>
      </c>
      <c r="AC194" s="14">
        <f t="shared" si="58"/>
        <v>0</v>
      </c>
      <c r="AD194" s="14">
        <f t="shared" si="59"/>
        <v>0</v>
      </c>
      <c r="AE194" s="14">
        <f t="shared" si="60"/>
        <v>0</v>
      </c>
      <c r="AF194" s="14">
        <f t="shared" si="61"/>
        <v>0</v>
      </c>
      <c r="AG194" s="14">
        <f t="shared" si="62"/>
        <v>0</v>
      </c>
      <c r="AH194" s="14">
        <f t="shared" si="63"/>
        <v>0</v>
      </c>
      <c r="AI194" s="14">
        <f t="shared" si="64"/>
        <v>0.04</v>
      </c>
      <c r="AJ194" s="14">
        <f t="shared" si="65"/>
        <v>0</v>
      </c>
      <c r="AK194" s="14">
        <f t="shared" si="66"/>
        <v>0</v>
      </c>
      <c r="AL194" s="14">
        <f t="shared" si="67"/>
        <v>0</v>
      </c>
      <c r="AM194" s="14">
        <f t="shared" si="68"/>
        <v>0</v>
      </c>
      <c r="AN194" s="14">
        <f t="shared" si="69"/>
        <v>0</v>
      </c>
      <c r="AO194" s="14">
        <f t="shared" si="70"/>
        <v>0</v>
      </c>
      <c r="AP194" s="14">
        <f t="shared" si="71"/>
        <v>0</v>
      </c>
      <c r="AQ194" s="14">
        <f t="shared" si="72"/>
        <v>0</v>
      </c>
      <c r="AR194" s="26">
        <f t="shared" si="75"/>
        <v>0</v>
      </c>
      <c r="AS194" s="184">
        <f t="shared" si="76"/>
        <v>3423.1923999999999</v>
      </c>
      <c r="AT194" s="26">
        <f t="shared" si="77"/>
        <v>0</v>
      </c>
      <c r="AU194" s="30">
        <f t="shared" si="88"/>
        <v>5134.7885999999999</v>
      </c>
      <c r="AV194" s="30">
        <f t="shared" si="89"/>
        <v>5134.7885999999999</v>
      </c>
      <c r="AW194" s="30"/>
      <c r="AX194" s="36">
        <f t="shared" si="73"/>
        <v>5134.7885999999999</v>
      </c>
      <c r="AY194" s="36">
        <f t="shared" si="73"/>
        <v>1711.5962</v>
      </c>
      <c r="AZ194" s="36">
        <f t="shared" si="73"/>
        <v>0</v>
      </c>
      <c r="BF194" s="42">
        <f t="shared" si="78"/>
        <v>3423.1923999999999</v>
      </c>
      <c r="BG194" s="42">
        <f t="shared" si="79"/>
        <v>3423.19</v>
      </c>
      <c r="BH194" s="42">
        <f t="shared" si="80"/>
        <v>2.3999999998522981E-3</v>
      </c>
      <c r="BI194" s="42">
        <f t="shared" si="81"/>
        <v>10269.5772</v>
      </c>
    </row>
    <row r="195" spans="1:61" ht="14.45" hidden="1" outlineLevel="1" x14ac:dyDescent="0.3">
      <c r="A195" s="5" t="s">
        <v>7</v>
      </c>
      <c r="B195" s="5" t="s">
        <v>8</v>
      </c>
      <c r="C195" s="5" t="s">
        <v>1354</v>
      </c>
      <c r="D195" s="2" t="s">
        <v>242</v>
      </c>
      <c r="E195" s="2" t="s">
        <v>230</v>
      </c>
      <c r="F195" s="2" t="s">
        <v>11</v>
      </c>
      <c r="G195" s="2" t="s">
        <v>12</v>
      </c>
      <c r="H195" s="2" t="s">
        <v>13</v>
      </c>
      <c r="I195" s="18">
        <v>86877</v>
      </c>
      <c r="J195" s="18">
        <v>1793836.28</v>
      </c>
      <c r="K195" s="18">
        <v>1724842.59</v>
      </c>
      <c r="L195" s="18">
        <v>68993.69</v>
      </c>
      <c r="M195" s="18"/>
      <c r="N195" s="18"/>
      <c r="O195" s="18"/>
      <c r="P195" s="18"/>
      <c r="Q195" s="18"/>
      <c r="R195" s="18"/>
      <c r="S195" s="18">
        <v>68993.69</v>
      </c>
      <c r="T195" s="18"/>
      <c r="U195" s="18"/>
      <c r="V195" s="18"/>
      <c r="W195" s="18"/>
      <c r="X195" s="18"/>
      <c r="Y195" s="18"/>
      <c r="Z195" s="18"/>
      <c r="AA195" s="18"/>
      <c r="AB195" s="43">
        <f t="shared" si="74"/>
        <v>4.0000000000000036E-2</v>
      </c>
      <c r="AC195" s="14">
        <f t="shared" si="58"/>
        <v>0</v>
      </c>
      <c r="AD195" s="14">
        <f t="shared" si="59"/>
        <v>0</v>
      </c>
      <c r="AE195" s="14">
        <f t="shared" si="60"/>
        <v>0</v>
      </c>
      <c r="AF195" s="14">
        <f t="shared" si="61"/>
        <v>0</v>
      </c>
      <c r="AG195" s="14">
        <f t="shared" si="62"/>
        <v>0</v>
      </c>
      <c r="AH195" s="14">
        <f t="shared" si="63"/>
        <v>0</v>
      </c>
      <c r="AI195" s="14">
        <f t="shared" si="64"/>
        <v>0.04</v>
      </c>
      <c r="AJ195" s="14">
        <f t="shared" si="65"/>
        <v>0</v>
      </c>
      <c r="AK195" s="14">
        <f t="shared" si="66"/>
        <v>0</v>
      </c>
      <c r="AL195" s="14">
        <f t="shared" si="67"/>
        <v>0</v>
      </c>
      <c r="AM195" s="14">
        <f t="shared" si="68"/>
        <v>0</v>
      </c>
      <c r="AN195" s="14">
        <f t="shared" si="69"/>
        <v>0</v>
      </c>
      <c r="AO195" s="14">
        <f t="shared" si="70"/>
        <v>0</v>
      </c>
      <c r="AP195" s="14">
        <f t="shared" si="71"/>
        <v>0</v>
      </c>
      <c r="AQ195" s="14">
        <f t="shared" si="72"/>
        <v>0</v>
      </c>
      <c r="AR195" s="26">
        <f t="shared" si="75"/>
        <v>0</v>
      </c>
      <c r="AS195" s="184">
        <f t="shared" si="76"/>
        <v>68993.703600000008</v>
      </c>
      <c r="AT195" s="26">
        <f t="shared" si="77"/>
        <v>0</v>
      </c>
      <c r="AU195" s="30">
        <f t="shared" si="88"/>
        <v>103490.5554</v>
      </c>
      <c r="AV195" s="30">
        <f t="shared" si="89"/>
        <v>103490.5554</v>
      </c>
      <c r="AW195" s="30"/>
      <c r="AX195" s="36">
        <f t="shared" si="73"/>
        <v>103490.5554</v>
      </c>
      <c r="AY195" s="36">
        <f t="shared" si="73"/>
        <v>34496.851799999989</v>
      </c>
      <c r="AZ195" s="36">
        <f t="shared" si="73"/>
        <v>0</v>
      </c>
      <c r="BF195" s="42">
        <f t="shared" si="78"/>
        <v>68993.703600000008</v>
      </c>
      <c r="BG195" s="42">
        <f t="shared" si="79"/>
        <v>68993.69</v>
      </c>
      <c r="BH195" s="42">
        <f t="shared" si="80"/>
        <v>1.3600000005681068E-2</v>
      </c>
      <c r="BI195" s="42">
        <f t="shared" si="81"/>
        <v>206981.11079999999</v>
      </c>
    </row>
    <row r="196" spans="1:61" ht="14.45" hidden="1" outlineLevel="1" x14ac:dyDescent="0.3">
      <c r="A196" s="5" t="s">
        <v>7</v>
      </c>
      <c r="B196" s="5" t="s">
        <v>8</v>
      </c>
      <c r="C196" s="5" t="s">
        <v>1354</v>
      </c>
      <c r="D196" s="2" t="s">
        <v>243</v>
      </c>
      <c r="E196" s="2" t="s">
        <v>230</v>
      </c>
      <c r="F196" s="2" t="s">
        <v>11</v>
      </c>
      <c r="G196" s="2" t="s">
        <v>12</v>
      </c>
      <c r="H196" s="2" t="s">
        <v>13</v>
      </c>
      <c r="I196" s="18">
        <v>125034</v>
      </c>
      <c r="J196" s="18">
        <v>2284953.83</v>
      </c>
      <c r="K196" s="18">
        <v>2197071</v>
      </c>
      <c r="L196" s="18">
        <v>87882.829999999987</v>
      </c>
      <c r="M196" s="18"/>
      <c r="N196" s="18"/>
      <c r="O196" s="18"/>
      <c r="P196" s="18"/>
      <c r="Q196" s="18"/>
      <c r="R196" s="18"/>
      <c r="S196" s="18">
        <v>87882.829999999987</v>
      </c>
      <c r="T196" s="18"/>
      <c r="U196" s="18"/>
      <c r="V196" s="18"/>
      <c r="W196" s="18"/>
      <c r="X196" s="18"/>
      <c r="Y196" s="18"/>
      <c r="Z196" s="18"/>
      <c r="AA196" s="18"/>
      <c r="AB196" s="43">
        <f t="shared" si="74"/>
        <v>4.0000000000000036E-2</v>
      </c>
      <c r="AC196" s="14">
        <f t="shared" si="58"/>
        <v>0</v>
      </c>
      <c r="AD196" s="14">
        <f t="shared" si="59"/>
        <v>0</v>
      </c>
      <c r="AE196" s="14">
        <f t="shared" si="60"/>
        <v>0</v>
      </c>
      <c r="AF196" s="14">
        <f t="shared" si="61"/>
        <v>0</v>
      </c>
      <c r="AG196" s="14">
        <f t="shared" si="62"/>
        <v>0</v>
      </c>
      <c r="AH196" s="14">
        <f t="shared" si="63"/>
        <v>0</v>
      </c>
      <c r="AI196" s="14">
        <f t="shared" si="64"/>
        <v>0.04</v>
      </c>
      <c r="AJ196" s="14">
        <f t="shared" si="65"/>
        <v>0</v>
      </c>
      <c r="AK196" s="14">
        <f t="shared" si="66"/>
        <v>0</v>
      </c>
      <c r="AL196" s="14">
        <f t="shared" si="67"/>
        <v>0</v>
      </c>
      <c r="AM196" s="14">
        <f t="shared" si="68"/>
        <v>0</v>
      </c>
      <c r="AN196" s="14">
        <f t="shared" si="69"/>
        <v>0</v>
      </c>
      <c r="AO196" s="14">
        <f t="shared" si="70"/>
        <v>0</v>
      </c>
      <c r="AP196" s="14">
        <f t="shared" si="71"/>
        <v>0</v>
      </c>
      <c r="AQ196" s="14">
        <f t="shared" si="72"/>
        <v>0</v>
      </c>
      <c r="AR196" s="26">
        <f t="shared" si="75"/>
        <v>0</v>
      </c>
      <c r="AS196" s="184">
        <f t="shared" si="76"/>
        <v>87882.84</v>
      </c>
      <c r="AT196" s="26">
        <f t="shared" si="77"/>
        <v>0</v>
      </c>
      <c r="AU196" s="30">
        <f t="shared" si="88"/>
        <v>131824.26</v>
      </c>
      <c r="AV196" s="30">
        <f t="shared" si="89"/>
        <v>131824.26</v>
      </c>
      <c r="AW196" s="30"/>
      <c r="AX196" s="36">
        <f t="shared" si="73"/>
        <v>131824.26</v>
      </c>
      <c r="AY196" s="36">
        <f t="shared" si="73"/>
        <v>43941.420000000013</v>
      </c>
      <c r="AZ196" s="36">
        <f t="shared" si="73"/>
        <v>0</v>
      </c>
      <c r="BF196" s="42">
        <f t="shared" si="78"/>
        <v>87882.84</v>
      </c>
      <c r="BG196" s="42">
        <f t="shared" si="79"/>
        <v>87882.829999999987</v>
      </c>
      <c r="BH196" s="42">
        <f t="shared" si="80"/>
        <v>1.0000000009313226E-2</v>
      </c>
      <c r="BI196" s="42">
        <f t="shared" si="81"/>
        <v>263648.52</v>
      </c>
    </row>
    <row r="197" spans="1:61" ht="14.45" hidden="1" outlineLevel="1" x14ac:dyDescent="0.3">
      <c r="A197" s="5" t="s">
        <v>7</v>
      </c>
      <c r="B197" s="5" t="s">
        <v>8</v>
      </c>
      <c r="C197" s="5" t="s">
        <v>1354</v>
      </c>
      <c r="D197" s="2" t="s">
        <v>244</v>
      </c>
      <c r="E197" s="2" t="s">
        <v>230</v>
      </c>
      <c r="F197" s="2" t="s">
        <v>11</v>
      </c>
      <c r="G197" s="2" t="s">
        <v>12</v>
      </c>
      <c r="H197" s="2" t="s">
        <v>13</v>
      </c>
      <c r="I197" s="18">
        <v>8620</v>
      </c>
      <c r="J197" s="18">
        <v>236580.68</v>
      </c>
      <c r="K197" s="18">
        <v>227481.41999999998</v>
      </c>
      <c r="L197" s="18">
        <v>9099.26</v>
      </c>
      <c r="M197" s="18"/>
      <c r="N197" s="18"/>
      <c r="O197" s="18"/>
      <c r="P197" s="18"/>
      <c r="Q197" s="18"/>
      <c r="R197" s="18"/>
      <c r="S197" s="18">
        <v>9099.26</v>
      </c>
      <c r="T197" s="18"/>
      <c r="U197" s="18"/>
      <c r="V197" s="18"/>
      <c r="W197" s="18"/>
      <c r="X197" s="18"/>
      <c r="Y197" s="18"/>
      <c r="Z197" s="18"/>
      <c r="AA197" s="18"/>
      <c r="AB197" s="43">
        <f t="shared" si="74"/>
        <v>4.0000000000000036E-2</v>
      </c>
      <c r="AC197" s="14">
        <f t="shared" ref="AC197:AC260" si="90">IF(M197&gt;0,M$4,0)</f>
        <v>0</v>
      </c>
      <c r="AD197" s="14">
        <f t="shared" ref="AD197:AD260" si="91">IF(N197&gt;0,N$4,0)</f>
        <v>0</v>
      </c>
      <c r="AE197" s="14">
        <f t="shared" ref="AE197:AE260" si="92">IF(O197&gt;0,O$4,0)</f>
        <v>0</v>
      </c>
      <c r="AF197" s="14">
        <f t="shared" ref="AF197:AF260" si="93">IF(P197&gt;0,P$4,0)</f>
        <v>0</v>
      </c>
      <c r="AG197" s="14">
        <f t="shared" ref="AG197:AG260" si="94">IF(Q197&gt;0,Q$4,0)</f>
        <v>0</v>
      </c>
      <c r="AH197" s="14">
        <f t="shared" ref="AH197:AH260" si="95">IF(R197&gt;0,R$4,0)</f>
        <v>0</v>
      </c>
      <c r="AI197" s="14">
        <f t="shared" ref="AI197:AI260" si="96">IF(S197&gt;0,S$4,0)</f>
        <v>0.04</v>
      </c>
      <c r="AJ197" s="14">
        <f t="shared" ref="AJ197:AJ260" si="97">IF(T197&gt;0,T$4,0)</f>
        <v>0</v>
      </c>
      <c r="AK197" s="14">
        <f t="shared" ref="AK197:AK260" si="98">IF(U197&gt;0,U$4,0)</f>
        <v>0</v>
      </c>
      <c r="AL197" s="14">
        <f t="shared" ref="AL197:AL260" si="99">IF(V197&gt;0,V$4,0)</f>
        <v>0</v>
      </c>
      <c r="AM197" s="14">
        <f t="shared" ref="AM197:AM260" si="100">IF(W197&gt;0,W$4,0)</f>
        <v>0</v>
      </c>
      <c r="AN197" s="14">
        <f t="shared" ref="AN197:AN260" si="101">IF(X197&gt;0,X$4,0)</f>
        <v>0</v>
      </c>
      <c r="AO197" s="14">
        <f t="shared" ref="AO197:AO260" si="102">IF(Y197&gt;0,Y$4,0)</f>
        <v>0</v>
      </c>
      <c r="AP197" s="14">
        <f t="shared" ref="AP197:AP260" si="103">IF(Z197&gt;0,Z$4,0)</f>
        <v>0</v>
      </c>
      <c r="AQ197" s="14">
        <f t="shared" ref="AQ197:AQ260" si="104">IF(AA197&gt;0,AA$4,0)</f>
        <v>0</v>
      </c>
      <c r="AR197" s="26">
        <f t="shared" si="75"/>
        <v>0</v>
      </c>
      <c r="AS197" s="184">
        <f t="shared" si="76"/>
        <v>9099.2567999999992</v>
      </c>
      <c r="AT197" s="26">
        <f t="shared" si="77"/>
        <v>0</v>
      </c>
      <c r="AU197" s="30">
        <f t="shared" si="88"/>
        <v>13648.885199999999</v>
      </c>
      <c r="AV197" s="30">
        <f t="shared" si="89"/>
        <v>13648.885199999999</v>
      </c>
      <c r="AW197" s="30"/>
      <c r="AX197" s="36">
        <f t="shared" ref="AX197:AZ260" si="105">AU197-AR197</f>
        <v>13648.885199999999</v>
      </c>
      <c r="AY197" s="36">
        <f t="shared" si="105"/>
        <v>4549.6283999999996</v>
      </c>
      <c r="AZ197" s="36">
        <f t="shared" si="105"/>
        <v>0</v>
      </c>
      <c r="BF197" s="42">
        <f t="shared" si="78"/>
        <v>9099.2567999999992</v>
      </c>
      <c r="BG197" s="42">
        <f t="shared" si="79"/>
        <v>9099.26</v>
      </c>
      <c r="BH197" s="42">
        <f t="shared" si="80"/>
        <v>-3.2000000010157237E-3</v>
      </c>
      <c r="BI197" s="42">
        <f t="shared" si="81"/>
        <v>27297.770399999998</v>
      </c>
    </row>
    <row r="198" spans="1:61" ht="14.45" hidden="1" outlineLevel="1" x14ac:dyDescent="0.3">
      <c r="A198" s="5" t="s">
        <v>7</v>
      </c>
      <c r="B198" s="5" t="s">
        <v>8</v>
      </c>
      <c r="C198" s="5" t="s">
        <v>1354</v>
      </c>
      <c r="D198" s="2" t="s">
        <v>245</v>
      </c>
      <c r="E198" s="2" t="s">
        <v>230</v>
      </c>
      <c r="F198" s="2" t="s">
        <v>11</v>
      </c>
      <c r="G198" s="2" t="s">
        <v>12</v>
      </c>
      <c r="H198" s="2" t="s">
        <v>13</v>
      </c>
      <c r="I198" s="18">
        <v>19832</v>
      </c>
      <c r="J198" s="18">
        <v>290196.71000000002</v>
      </c>
      <c r="K198" s="18">
        <v>279035.31</v>
      </c>
      <c r="L198" s="18">
        <v>11161.400000000001</v>
      </c>
      <c r="M198" s="18"/>
      <c r="N198" s="18"/>
      <c r="O198" s="18"/>
      <c r="P198" s="18"/>
      <c r="Q198" s="18"/>
      <c r="R198" s="18"/>
      <c r="S198" s="18">
        <v>11161.400000000001</v>
      </c>
      <c r="T198" s="18"/>
      <c r="U198" s="18"/>
      <c r="V198" s="18"/>
      <c r="W198" s="18"/>
      <c r="X198" s="18"/>
      <c r="Y198" s="18"/>
      <c r="Z198" s="18"/>
      <c r="AA198" s="18"/>
      <c r="AB198" s="43">
        <f t="shared" ref="AB198:AB261" si="106">(1+SUM(AC198:AF198)*(1+AG198)*(1+AH198))*(1+SUM(AI198:AN198))*(1+SUM(AO198:AQ198))-1</f>
        <v>4.0000000000000036E-2</v>
      </c>
      <c r="AC198" s="14">
        <f t="shared" si="90"/>
        <v>0</v>
      </c>
      <c r="AD198" s="14">
        <f t="shared" si="91"/>
        <v>0</v>
      </c>
      <c r="AE198" s="14">
        <f t="shared" si="92"/>
        <v>0</v>
      </c>
      <c r="AF198" s="14">
        <f t="shared" si="93"/>
        <v>0</v>
      </c>
      <c r="AG198" s="14">
        <f t="shared" si="94"/>
        <v>0</v>
      </c>
      <c r="AH198" s="14">
        <f t="shared" si="95"/>
        <v>0</v>
      </c>
      <c r="AI198" s="14">
        <f t="shared" si="96"/>
        <v>0.04</v>
      </c>
      <c r="AJ198" s="14">
        <f t="shared" si="97"/>
        <v>0</v>
      </c>
      <c r="AK198" s="14">
        <f t="shared" si="98"/>
        <v>0</v>
      </c>
      <c r="AL198" s="14">
        <f t="shared" si="99"/>
        <v>0</v>
      </c>
      <c r="AM198" s="14">
        <f t="shared" si="100"/>
        <v>0</v>
      </c>
      <c r="AN198" s="14">
        <f t="shared" si="101"/>
        <v>0</v>
      </c>
      <c r="AO198" s="14">
        <f t="shared" si="102"/>
        <v>0</v>
      </c>
      <c r="AP198" s="14">
        <f t="shared" si="103"/>
        <v>0</v>
      </c>
      <c r="AQ198" s="14">
        <f t="shared" si="104"/>
        <v>0</v>
      </c>
      <c r="AR198" s="26">
        <f t="shared" ref="AR198:AR261" si="107">K198*(1+SUM(AC198:AF198)*(1+AG198)*(1+AH198)-1)</f>
        <v>0</v>
      </c>
      <c r="AS198" s="184">
        <f t="shared" ref="AS198:AS261" si="108">SUM(AI198:AN198)*(AR198+K198)</f>
        <v>11161.412399999999</v>
      </c>
      <c r="AT198" s="26">
        <f t="shared" ref="AT198:AT261" si="109">SUM(AO198:AQ198)*(K198+AR198)</f>
        <v>0</v>
      </c>
      <c r="AU198" s="30">
        <f t="shared" si="88"/>
        <v>16742.118599999998</v>
      </c>
      <c r="AV198" s="30">
        <f t="shared" si="89"/>
        <v>16742.118599999998</v>
      </c>
      <c r="AW198" s="30"/>
      <c r="AX198" s="36">
        <f t="shared" si="105"/>
        <v>16742.118599999998</v>
      </c>
      <c r="AY198" s="36">
        <f t="shared" si="105"/>
        <v>5580.7061999999987</v>
      </c>
      <c r="AZ198" s="36">
        <f t="shared" si="105"/>
        <v>0</v>
      </c>
      <c r="BF198" s="42">
        <f t="shared" ref="BF198:BF261" si="110">SUM(AR198:AT198)</f>
        <v>11161.412399999999</v>
      </c>
      <c r="BG198" s="42">
        <f t="shared" ref="BG198:BG261" si="111">SUM(M198:AA198)</f>
        <v>11161.400000000001</v>
      </c>
      <c r="BH198" s="42">
        <f t="shared" ref="BH198:BH261" si="112">BF198-BG198</f>
        <v>1.239999999779684E-2</v>
      </c>
      <c r="BI198" s="42">
        <f t="shared" ref="BI198:BI261" si="113">SUM(AU198:AW198)</f>
        <v>33484.237199999996</v>
      </c>
    </row>
    <row r="199" spans="1:61" ht="14.45" hidden="1" outlineLevel="1" x14ac:dyDescent="0.3">
      <c r="A199" s="5" t="s">
        <v>7</v>
      </c>
      <c r="B199" s="5" t="s">
        <v>8</v>
      </c>
      <c r="C199" s="5" t="s">
        <v>1354</v>
      </c>
      <c r="D199" s="2" t="s">
        <v>246</v>
      </c>
      <c r="E199" s="2" t="s">
        <v>230</v>
      </c>
      <c r="F199" s="2" t="s">
        <v>11</v>
      </c>
      <c r="G199" s="2" t="s">
        <v>12</v>
      </c>
      <c r="H199" s="2" t="s">
        <v>13</v>
      </c>
      <c r="I199" s="18">
        <v>145584</v>
      </c>
      <c r="J199" s="18">
        <v>2719532.6</v>
      </c>
      <c r="K199" s="18">
        <v>2614935.1800000002</v>
      </c>
      <c r="L199" s="18">
        <v>104597.41999999997</v>
      </c>
      <c r="M199" s="18"/>
      <c r="N199" s="18"/>
      <c r="O199" s="18"/>
      <c r="P199" s="18"/>
      <c r="Q199" s="18"/>
      <c r="R199" s="18"/>
      <c r="S199" s="18">
        <v>104597.41999999997</v>
      </c>
      <c r="T199" s="18"/>
      <c r="U199" s="18"/>
      <c r="V199" s="18"/>
      <c r="W199" s="18"/>
      <c r="X199" s="18"/>
      <c r="Y199" s="18"/>
      <c r="Z199" s="18"/>
      <c r="AA199" s="18"/>
      <c r="AB199" s="43">
        <f t="shared" si="106"/>
        <v>4.0000000000000036E-2</v>
      </c>
      <c r="AC199" s="14">
        <f t="shared" si="90"/>
        <v>0</v>
      </c>
      <c r="AD199" s="14">
        <f t="shared" si="91"/>
        <v>0</v>
      </c>
      <c r="AE199" s="14">
        <f t="shared" si="92"/>
        <v>0</v>
      </c>
      <c r="AF199" s="14">
        <f t="shared" si="93"/>
        <v>0</v>
      </c>
      <c r="AG199" s="14">
        <f t="shared" si="94"/>
        <v>0</v>
      </c>
      <c r="AH199" s="14">
        <f t="shared" si="95"/>
        <v>0</v>
      </c>
      <c r="AI199" s="14">
        <f t="shared" si="96"/>
        <v>0.04</v>
      </c>
      <c r="AJ199" s="14">
        <f t="shared" si="97"/>
        <v>0</v>
      </c>
      <c r="AK199" s="14">
        <f t="shared" si="98"/>
        <v>0</v>
      </c>
      <c r="AL199" s="14">
        <f t="shared" si="99"/>
        <v>0</v>
      </c>
      <c r="AM199" s="14">
        <f t="shared" si="100"/>
        <v>0</v>
      </c>
      <c r="AN199" s="14">
        <f t="shared" si="101"/>
        <v>0</v>
      </c>
      <c r="AO199" s="14">
        <f t="shared" si="102"/>
        <v>0</v>
      </c>
      <c r="AP199" s="14">
        <f t="shared" si="103"/>
        <v>0</v>
      </c>
      <c r="AQ199" s="14">
        <f t="shared" si="104"/>
        <v>0</v>
      </c>
      <c r="AR199" s="26">
        <f t="shared" si="107"/>
        <v>0</v>
      </c>
      <c r="AS199" s="184">
        <f t="shared" si="108"/>
        <v>104597.40720000002</v>
      </c>
      <c r="AT199" s="26">
        <f t="shared" si="109"/>
        <v>0</v>
      </c>
      <c r="AU199" s="30">
        <f t="shared" si="88"/>
        <v>156896.11079999999</v>
      </c>
      <c r="AV199" s="30">
        <f t="shared" si="89"/>
        <v>156896.11079999999</v>
      </c>
      <c r="AW199" s="30"/>
      <c r="AX199" s="36">
        <f t="shared" si="105"/>
        <v>156896.11079999999</v>
      </c>
      <c r="AY199" s="36">
        <f t="shared" si="105"/>
        <v>52298.703599999979</v>
      </c>
      <c r="AZ199" s="36">
        <f t="shared" si="105"/>
        <v>0</v>
      </c>
      <c r="BF199" s="42">
        <f t="shared" si="110"/>
        <v>104597.40720000002</v>
      </c>
      <c r="BG199" s="42">
        <f t="shared" si="111"/>
        <v>104597.41999999997</v>
      </c>
      <c r="BH199" s="42">
        <f t="shared" si="112"/>
        <v>-1.2799999953131191E-2</v>
      </c>
      <c r="BI199" s="42">
        <f t="shared" si="113"/>
        <v>313792.22159999999</v>
      </c>
    </row>
    <row r="200" spans="1:61" ht="14.45" hidden="1" outlineLevel="1" x14ac:dyDescent="0.3">
      <c r="A200" s="5" t="s">
        <v>7</v>
      </c>
      <c r="B200" s="5" t="s">
        <v>8</v>
      </c>
      <c r="C200" s="5" t="s">
        <v>1354</v>
      </c>
      <c r="D200" s="2" t="s">
        <v>247</v>
      </c>
      <c r="E200" s="2" t="s">
        <v>230</v>
      </c>
      <c r="F200" s="2" t="s">
        <v>11</v>
      </c>
      <c r="G200" s="2" t="s">
        <v>12</v>
      </c>
      <c r="H200" s="2" t="s">
        <v>13</v>
      </c>
      <c r="I200" s="18">
        <v>168187</v>
      </c>
      <c r="J200" s="18">
        <v>3583869.5300000007</v>
      </c>
      <c r="K200" s="18">
        <v>3446028.41</v>
      </c>
      <c r="L200" s="18">
        <v>137841.12000000002</v>
      </c>
      <c r="M200" s="18"/>
      <c r="N200" s="18"/>
      <c r="O200" s="18"/>
      <c r="P200" s="18"/>
      <c r="Q200" s="18"/>
      <c r="R200" s="18"/>
      <c r="S200" s="18">
        <v>137841.12000000002</v>
      </c>
      <c r="T200" s="18"/>
      <c r="U200" s="18"/>
      <c r="V200" s="18"/>
      <c r="W200" s="18"/>
      <c r="X200" s="18"/>
      <c r="Y200" s="18"/>
      <c r="Z200" s="18"/>
      <c r="AA200" s="18"/>
      <c r="AB200" s="43">
        <f t="shared" si="106"/>
        <v>4.0000000000000036E-2</v>
      </c>
      <c r="AC200" s="14">
        <f t="shared" si="90"/>
        <v>0</v>
      </c>
      <c r="AD200" s="14">
        <f t="shared" si="91"/>
        <v>0</v>
      </c>
      <c r="AE200" s="14">
        <f t="shared" si="92"/>
        <v>0</v>
      </c>
      <c r="AF200" s="14">
        <f t="shared" si="93"/>
        <v>0</v>
      </c>
      <c r="AG200" s="14">
        <f t="shared" si="94"/>
        <v>0</v>
      </c>
      <c r="AH200" s="14">
        <f t="shared" si="95"/>
        <v>0</v>
      </c>
      <c r="AI200" s="14">
        <f t="shared" si="96"/>
        <v>0.04</v>
      </c>
      <c r="AJ200" s="14">
        <f t="shared" si="97"/>
        <v>0</v>
      </c>
      <c r="AK200" s="14">
        <f t="shared" si="98"/>
        <v>0</v>
      </c>
      <c r="AL200" s="14">
        <f t="shared" si="99"/>
        <v>0</v>
      </c>
      <c r="AM200" s="14">
        <f t="shared" si="100"/>
        <v>0</v>
      </c>
      <c r="AN200" s="14">
        <f t="shared" si="101"/>
        <v>0</v>
      </c>
      <c r="AO200" s="14">
        <f t="shared" si="102"/>
        <v>0</v>
      </c>
      <c r="AP200" s="14">
        <f t="shared" si="103"/>
        <v>0</v>
      </c>
      <c r="AQ200" s="14">
        <f t="shared" si="104"/>
        <v>0</v>
      </c>
      <c r="AR200" s="26">
        <f t="shared" si="107"/>
        <v>0</v>
      </c>
      <c r="AS200" s="184">
        <f t="shared" si="108"/>
        <v>137841.13640000002</v>
      </c>
      <c r="AT200" s="26">
        <f t="shared" si="109"/>
        <v>0</v>
      </c>
      <c r="AU200" s="30">
        <f t="shared" si="88"/>
        <v>206761.7046</v>
      </c>
      <c r="AV200" s="30">
        <f t="shared" si="89"/>
        <v>206761.7046</v>
      </c>
      <c r="AW200" s="30"/>
      <c r="AX200" s="36">
        <f t="shared" si="105"/>
        <v>206761.7046</v>
      </c>
      <c r="AY200" s="36">
        <f t="shared" si="105"/>
        <v>68920.56819999998</v>
      </c>
      <c r="AZ200" s="36">
        <f t="shared" si="105"/>
        <v>0</v>
      </c>
      <c r="BF200" s="42">
        <f t="shared" si="110"/>
        <v>137841.13640000002</v>
      </c>
      <c r="BG200" s="42">
        <f t="shared" si="111"/>
        <v>137841.12000000002</v>
      </c>
      <c r="BH200" s="42">
        <f t="shared" si="112"/>
        <v>1.6399999993154779E-2</v>
      </c>
      <c r="BI200" s="42">
        <f t="shared" si="113"/>
        <v>413523.40919999999</v>
      </c>
    </row>
    <row r="201" spans="1:61" ht="14.45" hidden="1" outlineLevel="1" x14ac:dyDescent="0.3">
      <c r="A201" s="5" t="s">
        <v>7</v>
      </c>
      <c r="B201" s="5" t="s">
        <v>8</v>
      </c>
      <c r="C201" s="5" t="s">
        <v>1354</v>
      </c>
      <c r="D201" s="2" t="s">
        <v>248</v>
      </c>
      <c r="E201" s="2" t="s">
        <v>230</v>
      </c>
      <c r="F201" s="2" t="s">
        <v>11</v>
      </c>
      <c r="G201" s="2" t="s">
        <v>12</v>
      </c>
      <c r="H201" s="2" t="s">
        <v>13</v>
      </c>
      <c r="I201" s="18">
        <v>33368</v>
      </c>
      <c r="J201" s="18">
        <v>1127730.23</v>
      </c>
      <c r="K201" s="18">
        <v>1084355.9800000002</v>
      </c>
      <c r="L201" s="18">
        <v>43374.249999999993</v>
      </c>
      <c r="M201" s="18"/>
      <c r="N201" s="18"/>
      <c r="O201" s="18"/>
      <c r="P201" s="18"/>
      <c r="Q201" s="18"/>
      <c r="R201" s="18"/>
      <c r="S201" s="18">
        <v>43374.249999999993</v>
      </c>
      <c r="T201" s="18"/>
      <c r="U201" s="18"/>
      <c r="V201" s="18"/>
      <c r="W201" s="18"/>
      <c r="X201" s="18"/>
      <c r="Y201" s="18"/>
      <c r="Z201" s="18"/>
      <c r="AA201" s="18"/>
      <c r="AB201" s="43">
        <f t="shared" si="106"/>
        <v>4.0000000000000036E-2</v>
      </c>
      <c r="AC201" s="14">
        <f t="shared" si="90"/>
        <v>0</v>
      </c>
      <c r="AD201" s="14">
        <f t="shared" si="91"/>
        <v>0</v>
      </c>
      <c r="AE201" s="14">
        <f t="shared" si="92"/>
        <v>0</v>
      </c>
      <c r="AF201" s="14">
        <f t="shared" si="93"/>
        <v>0</v>
      </c>
      <c r="AG201" s="14">
        <f t="shared" si="94"/>
        <v>0</v>
      </c>
      <c r="AH201" s="14">
        <f t="shared" si="95"/>
        <v>0</v>
      </c>
      <c r="AI201" s="14">
        <f t="shared" si="96"/>
        <v>0.04</v>
      </c>
      <c r="AJ201" s="14">
        <f t="shared" si="97"/>
        <v>0</v>
      </c>
      <c r="AK201" s="14">
        <f t="shared" si="98"/>
        <v>0</v>
      </c>
      <c r="AL201" s="14">
        <f t="shared" si="99"/>
        <v>0</v>
      </c>
      <c r="AM201" s="14">
        <f t="shared" si="100"/>
        <v>0</v>
      </c>
      <c r="AN201" s="14">
        <f t="shared" si="101"/>
        <v>0</v>
      </c>
      <c r="AO201" s="14">
        <f t="shared" si="102"/>
        <v>0</v>
      </c>
      <c r="AP201" s="14">
        <f t="shared" si="103"/>
        <v>0</v>
      </c>
      <c r="AQ201" s="14">
        <f t="shared" si="104"/>
        <v>0</v>
      </c>
      <c r="AR201" s="26">
        <f t="shared" si="107"/>
        <v>0</v>
      </c>
      <c r="AS201" s="184">
        <f t="shared" si="108"/>
        <v>43374.239200000011</v>
      </c>
      <c r="AT201" s="26">
        <f t="shared" si="109"/>
        <v>0</v>
      </c>
      <c r="AU201" s="30">
        <f t="shared" si="88"/>
        <v>65061.358800000009</v>
      </c>
      <c r="AV201" s="30">
        <f t="shared" si="89"/>
        <v>65061.358800000009</v>
      </c>
      <c r="AW201" s="30"/>
      <c r="AX201" s="36">
        <f t="shared" si="105"/>
        <v>65061.358800000009</v>
      </c>
      <c r="AY201" s="36">
        <f t="shared" si="105"/>
        <v>21687.119599999998</v>
      </c>
      <c r="AZ201" s="36">
        <f t="shared" si="105"/>
        <v>0</v>
      </c>
      <c r="BF201" s="42">
        <f t="shared" si="110"/>
        <v>43374.239200000011</v>
      </c>
      <c r="BG201" s="42">
        <f t="shared" si="111"/>
        <v>43374.249999999993</v>
      </c>
      <c r="BH201" s="42">
        <f t="shared" si="112"/>
        <v>-1.0799999981827568E-2</v>
      </c>
      <c r="BI201" s="42">
        <f t="shared" si="113"/>
        <v>130122.71760000002</v>
      </c>
    </row>
    <row r="202" spans="1:61" ht="14.45" hidden="1" outlineLevel="1" x14ac:dyDescent="0.3">
      <c r="A202" s="5" t="s">
        <v>7</v>
      </c>
      <c r="B202" s="5" t="s">
        <v>8</v>
      </c>
      <c r="C202" s="5" t="s">
        <v>1354</v>
      </c>
      <c r="D202" s="2" t="s">
        <v>249</v>
      </c>
      <c r="E202" s="2" t="s">
        <v>230</v>
      </c>
      <c r="F202" s="2" t="s">
        <v>11</v>
      </c>
      <c r="G202" s="2" t="s">
        <v>12</v>
      </c>
      <c r="H202" s="2" t="s">
        <v>13</v>
      </c>
      <c r="I202" s="18">
        <v>22936</v>
      </c>
      <c r="J202" s="18">
        <v>493699.50999999995</v>
      </c>
      <c r="K202" s="18">
        <v>474711.06</v>
      </c>
      <c r="L202" s="18">
        <v>18988.45</v>
      </c>
      <c r="M202" s="18"/>
      <c r="N202" s="18"/>
      <c r="O202" s="18"/>
      <c r="P202" s="18"/>
      <c r="Q202" s="18"/>
      <c r="R202" s="18"/>
      <c r="S202" s="18">
        <v>18988.45</v>
      </c>
      <c r="T202" s="18"/>
      <c r="U202" s="18"/>
      <c r="V202" s="18"/>
      <c r="W202" s="18"/>
      <c r="X202" s="18"/>
      <c r="Y202" s="18"/>
      <c r="Z202" s="18"/>
      <c r="AA202" s="18"/>
      <c r="AB202" s="43">
        <f t="shared" si="106"/>
        <v>4.0000000000000036E-2</v>
      </c>
      <c r="AC202" s="14">
        <f t="shared" si="90"/>
        <v>0</v>
      </c>
      <c r="AD202" s="14">
        <f t="shared" si="91"/>
        <v>0</v>
      </c>
      <c r="AE202" s="14">
        <f t="shared" si="92"/>
        <v>0</v>
      </c>
      <c r="AF202" s="14">
        <f t="shared" si="93"/>
        <v>0</v>
      </c>
      <c r="AG202" s="14">
        <f t="shared" si="94"/>
        <v>0</v>
      </c>
      <c r="AH202" s="14">
        <f t="shared" si="95"/>
        <v>0</v>
      </c>
      <c r="AI202" s="14">
        <f t="shared" si="96"/>
        <v>0.04</v>
      </c>
      <c r="AJ202" s="14">
        <f t="shared" si="97"/>
        <v>0</v>
      </c>
      <c r="AK202" s="14">
        <f t="shared" si="98"/>
        <v>0</v>
      </c>
      <c r="AL202" s="14">
        <f t="shared" si="99"/>
        <v>0</v>
      </c>
      <c r="AM202" s="14">
        <f t="shared" si="100"/>
        <v>0</v>
      </c>
      <c r="AN202" s="14">
        <f t="shared" si="101"/>
        <v>0</v>
      </c>
      <c r="AO202" s="14">
        <f t="shared" si="102"/>
        <v>0</v>
      </c>
      <c r="AP202" s="14">
        <f t="shared" si="103"/>
        <v>0</v>
      </c>
      <c r="AQ202" s="14">
        <f t="shared" si="104"/>
        <v>0</v>
      </c>
      <c r="AR202" s="26">
        <f t="shared" si="107"/>
        <v>0</v>
      </c>
      <c r="AS202" s="184">
        <f t="shared" si="108"/>
        <v>18988.4424</v>
      </c>
      <c r="AT202" s="26">
        <f t="shared" si="109"/>
        <v>0</v>
      </c>
      <c r="AU202" s="30">
        <f t="shared" si="88"/>
        <v>28482.6636</v>
      </c>
      <c r="AV202" s="30">
        <f t="shared" si="89"/>
        <v>28482.6636</v>
      </c>
      <c r="AW202" s="30"/>
      <c r="AX202" s="36">
        <f t="shared" si="105"/>
        <v>28482.6636</v>
      </c>
      <c r="AY202" s="36">
        <f t="shared" si="105"/>
        <v>9494.2212</v>
      </c>
      <c r="AZ202" s="36">
        <f t="shared" si="105"/>
        <v>0</v>
      </c>
      <c r="BF202" s="42">
        <f t="shared" si="110"/>
        <v>18988.4424</v>
      </c>
      <c r="BG202" s="42">
        <f t="shared" si="111"/>
        <v>18988.45</v>
      </c>
      <c r="BH202" s="42">
        <f t="shared" si="112"/>
        <v>-7.600000000820728E-3</v>
      </c>
      <c r="BI202" s="42">
        <f t="shared" si="113"/>
        <v>56965.3272</v>
      </c>
    </row>
    <row r="203" spans="1:61" ht="14.45" hidden="1" outlineLevel="1" x14ac:dyDescent="0.3">
      <c r="A203" s="5" t="s">
        <v>7</v>
      </c>
      <c r="B203" s="5" t="s">
        <v>8</v>
      </c>
      <c r="C203" s="5" t="s">
        <v>1354</v>
      </c>
      <c r="D203" s="2" t="s">
        <v>250</v>
      </c>
      <c r="E203" s="2" t="s">
        <v>230</v>
      </c>
      <c r="F203" s="2" t="s">
        <v>11</v>
      </c>
      <c r="G203" s="2" t="s">
        <v>12</v>
      </c>
      <c r="H203" s="2" t="s">
        <v>13</v>
      </c>
      <c r="I203" s="18">
        <v>31693</v>
      </c>
      <c r="J203" s="18">
        <v>646526.47999999986</v>
      </c>
      <c r="K203" s="18">
        <v>621660.08000000007</v>
      </c>
      <c r="L203" s="18">
        <v>24866.400000000001</v>
      </c>
      <c r="M203" s="18"/>
      <c r="N203" s="18"/>
      <c r="O203" s="18"/>
      <c r="P203" s="18"/>
      <c r="Q203" s="18"/>
      <c r="R203" s="18"/>
      <c r="S203" s="18">
        <v>24866.400000000001</v>
      </c>
      <c r="T203" s="18"/>
      <c r="U203" s="18"/>
      <c r="V203" s="18"/>
      <c r="W203" s="18"/>
      <c r="X203" s="18"/>
      <c r="Y203" s="18"/>
      <c r="Z203" s="18"/>
      <c r="AA203" s="18"/>
      <c r="AB203" s="43">
        <f t="shared" si="106"/>
        <v>4.0000000000000036E-2</v>
      </c>
      <c r="AC203" s="14">
        <f t="shared" si="90"/>
        <v>0</v>
      </c>
      <c r="AD203" s="14">
        <f t="shared" si="91"/>
        <v>0</v>
      </c>
      <c r="AE203" s="14">
        <f t="shared" si="92"/>
        <v>0</v>
      </c>
      <c r="AF203" s="14">
        <f t="shared" si="93"/>
        <v>0</v>
      </c>
      <c r="AG203" s="14">
        <f t="shared" si="94"/>
        <v>0</v>
      </c>
      <c r="AH203" s="14">
        <f t="shared" si="95"/>
        <v>0</v>
      </c>
      <c r="AI203" s="14">
        <f t="shared" si="96"/>
        <v>0.04</v>
      </c>
      <c r="AJ203" s="14">
        <f t="shared" si="97"/>
        <v>0</v>
      </c>
      <c r="AK203" s="14">
        <f t="shared" si="98"/>
        <v>0</v>
      </c>
      <c r="AL203" s="14">
        <f t="shared" si="99"/>
        <v>0</v>
      </c>
      <c r="AM203" s="14">
        <f t="shared" si="100"/>
        <v>0</v>
      </c>
      <c r="AN203" s="14">
        <f t="shared" si="101"/>
        <v>0</v>
      </c>
      <c r="AO203" s="14">
        <f t="shared" si="102"/>
        <v>0</v>
      </c>
      <c r="AP203" s="14">
        <f t="shared" si="103"/>
        <v>0</v>
      </c>
      <c r="AQ203" s="14">
        <f t="shared" si="104"/>
        <v>0</v>
      </c>
      <c r="AR203" s="26">
        <f t="shared" si="107"/>
        <v>0</v>
      </c>
      <c r="AS203" s="184">
        <f t="shared" si="108"/>
        <v>24866.403200000004</v>
      </c>
      <c r="AT203" s="26">
        <f t="shared" si="109"/>
        <v>0</v>
      </c>
      <c r="AU203" s="30">
        <f t="shared" si="88"/>
        <v>37299.604800000001</v>
      </c>
      <c r="AV203" s="30">
        <f t="shared" si="89"/>
        <v>37299.604800000001</v>
      </c>
      <c r="AW203" s="30"/>
      <c r="AX203" s="36">
        <f t="shared" si="105"/>
        <v>37299.604800000001</v>
      </c>
      <c r="AY203" s="36">
        <f t="shared" si="105"/>
        <v>12433.201599999997</v>
      </c>
      <c r="AZ203" s="36">
        <f t="shared" si="105"/>
        <v>0</v>
      </c>
      <c r="BF203" s="42">
        <f t="shared" si="110"/>
        <v>24866.403200000004</v>
      </c>
      <c r="BG203" s="42">
        <f t="shared" si="111"/>
        <v>24866.400000000001</v>
      </c>
      <c r="BH203" s="42">
        <f t="shared" si="112"/>
        <v>3.2000000028347131E-3</v>
      </c>
      <c r="BI203" s="42">
        <f t="shared" si="113"/>
        <v>74599.209600000002</v>
      </c>
    </row>
    <row r="204" spans="1:61" ht="14.45" hidden="1" outlineLevel="1" x14ac:dyDescent="0.3">
      <c r="A204" s="5" t="s">
        <v>7</v>
      </c>
      <c r="B204" s="5" t="s">
        <v>8</v>
      </c>
      <c r="C204" s="5" t="s">
        <v>1354</v>
      </c>
      <c r="D204" s="2" t="s">
        <v>251</v>
      </c>
      <c r="E204" s="2" t="s">
        <v>230</v>
      </c>
      <c r="F204" s="2" t="s">
        <v>11</v>
      </c>
      <c r="G204" s="2" t="s">
        <v>12</v>
      </c>
      <c r="H204" s="2" t="s">
        <v>13</v>
      </c>
      <c r="I204" s="18">
        <v>9510</v>
      </c>
      <c r="J204" s="18">
        <v>205869.02</v>
      </c>
      <c r="K204" s="18">
        <v>197950.97999999998</v>
      </c>
      <c r="L204" s="18">
        <v>7918.04</v>
      </c>
      <c r="M204" s="18"/>
      <c r="N204" s="18"/>
      <c r="O204" s="18"/>
      <c r="P204" s="18"/>
      <c r="Q204" s="18"/>
      <c r="R204" s="18"/>
      <c r="S204" s="18">
        <v>7918.04</v>
      </c>
      <c r="T204" s="18"/>
      <c r="U204" s="18"/>
      <c r="V204" s="18"/>
      <c r="W204" s="18"/>
      <c r="X204" s="18"/>
      <c r="Y204" s="18"/>
      <c r="Z204" s="18"/>
      <c r="AA204" s="18"/>
      <c r="AB204" s="43">
        <f t="shared" si="106"/>
        <v>4.0000000000000036E-2</v>
      </c>
      <c r="AC204" s="14">
        <f t="shared" si="90"/>
        <v>0</v>
      </c>
      <c r="AD204" s="14">
        <f t="shared" si="91"/>
        <v>0</v>
      </c>
      <c r="AE204" s="14">
        <f t="shared" si="92"/>
        <v>0</v>
      </c>
      <c r="AF204" s="14">
        <f t="shared" si="93"/>
        <v>0</v>
      </c>
      <c r="AG204" s="14">
        <f t="shared" si="94"/>
        <v>0</v>
      </c>
      <c r="AH204" s="14">
        <f t="shared" si="95"/>
        <v>0</v>
      </c>
      <c r="AI204" s="14">
        <f t="shared" si="96"/>
        <v>0.04</v>
      </c>
      <c r="AJ204" s="14">
        <f t="shared" si="97"/>
        <v>0</v>
      </c>
      <c r="AK204" s="14">
        <f t="shared" si="98"/>
        <v>0</v>
      </c>
      <c r="AL204" s="14">
        <f t="shared" si="99"/>
        <v>0</v>
      </c>
      <c r="AM204" s="14">
        <f t="shared" si="100"/>
        <v>0</v>
      </c>
      <c r="AN204" s="14">
        <f t="shared" si="101"/>
        <v>0</v>
      </c>
      <c r="AO204" s="14">
        <f t="shared" si="102"/>
        <v>0</v>
      </c>
      <c r="AP204" s="14">
        <f t="shared" si="103"/>
        <v>0</v>
      </c>
      <c r="AQ204" s="14">
        <f t="shared" si="104"/>
        <v>0</v>
      </c>
      <c r="AR204" s="26">
        <f t="shared" si="107"/>
        <v>0</v>
      </c>
      <c r="AS204" s="184">
        <f t="shared" si="108"/>
        <v>7918.0391999999993</v>
      </c>
      <c r="AT204" s="26">
        <f t="shared" si="109"/>
        <v>0</v>
      </c>
      <c r="AU204" s="30">
        <f t="shared" si="88"/>
        <v>11877.058799999999</v>
      </c>
      <c r="AV204" s="30">
        <f t="shared" si="89"/>
        <v>11877.058799999999</v>
      </c>
      <c r="AW204" s="30"/>
      <c r="AX204" s="36">
        <f t="shared" si="105"/>
        <v>11877.058799999999</v>
      </c>
      <c r="AY204" s="36">
        <f t="shared" si="105"/>
        <v>3959.0195999999996</v>
      </c>
      <c r="AZ204" s="36">
        <f t="shared" si="105"/>
        <v>0</v>
      </c>
      <c r="BF204" s="42">
        <f t="shared" si="110"/>
        <v>7918.0391999999993</v>
      </c>
      <c r="BG204" s="42">
        <f t="shared" si="111"/>
        <v>7918.04</v>
      </c>
      <c r="BH204" s="42">
        <f t="shared" si="112"/>
        <v>-8.0000000070867827E-4</v>
      </c>
      <c r="BI204" s="42">
        <f t="shared" si="113"/>
        <v>23754.117599999998</v>
      </c>
    </row>
    <row r="205" spans="1:61" ht="14.45" hidden="1" outlineLevel="1" x14ac:dyDescent="0.3">
      <c r="A205" s="5" t="s">
        <v>7</v>
      </c>
      <c r="B205" s="5" t="s">
        <v>8</v>
      </c>
      <c r="C205" s="5" t="s">
        <v>1354</v>
      </c>
      <c r="D205" s="2" t="s">
        <v>252</v>
      </c>
      <c r="E205" s="2" t="s">
        <v>230</v>
      </c>
      <c r="F205" s="2" t="s">
        <v>11</v>
      </c>
      <c r="G205" s="2" t="s">
        <v>12</v>
      </c>
      <c r="H205" s="2" t="s">
        <v>13</v>
      </c>
      <c r="I205" s="18">
        <v>14543</v>
      </c>
      <c r="J205" s="18">
        <v>295984.10000000003</v>
      </c>
      <c r="K205" s="18">
        <v>284600.11</v>
      </c>
      <c r="L205" s="18">
        <v>11383.990000000002</v>
      </c>
      <c r="M205" s="18"/>
      <c r="N205" s="18"/>
      <c r="O205" s="18"/>
      <c r="P205" s="18"/>
      <c r="Q205" s="18"/>
      <c r="R205" s="18"/>
      <c r="S205" s="18">
        <v>11383.990000000002</v>
      </c>
      <c r="T205" s="18"/>
      <c r="U205" s="18"/>
      <c r="V205" s="18"/>
      <c r="W205" s="18"/>
      <c r="X205" s="18"/>
      <c r="Y205" s="18"/>
      <c r="Z205" s="18"/>
      <c r="AA205" s="18"/>
      <c r="AB205" s="43">
        <f t="shared" si="106"/>
        <v>4.0000000000000036E-2</v>
      </c>
      <c r="AC205" s="14">
        <f t="shared" si="90"/>
        <v>0</v>
      </c>
      <c r="AD205" s="14">
        <f t="shared" si="91"/>
        <v>0</v>
      </c>
      <c r="AE205" s="14">
        <f t="shared" si="92"/>
        <v>0</v>
      </c>
      <c r="AF205" s="14">
        <f t="shared" si="93"/>
        <v>0</v>
      </c>
      <c r="AG205" s="14">
        <f t="shared" si="94"/>
        <v>0</v>
      </c>
      <c r="AH205" s="14">
        <f t="shared" si="95"/>
        <v>0</v>
      </c>
      <c r="AI205" s="14">
        <f t="shared" si="96"/>
        <v>0.04</v>
      </c>
      <c r="AJ205" s="14">
        <f t="shared" si="97"/>
        <v>0</v>
      </c>
      <c r="AK205" s="14">
        <f t="shared" si="98"/>
        <v>0</v>
      </c>
      <c r="AL205" s="14">
        <f t="shared" si="99"/>
        <v>0</v>
      </c>
      <c r="AM205" s="14">
        <f t="shared" si="100"/>
        <v>0</v>
      </c>
      <c r="AN205" s="14">
        <f t="shared" si="101"/>
        <v>0</v>
      </c>
      <c r="AO205" s="14">
        <f t="shared" si="102"/>
        <v>0</v>
      </c>
      <c r="AP205" s="14">
        <f t="shared" si="103"/>
        <v>0</v>
      </c>
      <c r="AQ205" s="14">
        <f t="shared" si="104"/>
        <v>0</v>
      </c>
      <c r="AR205" s="26">
        <f t="shared" si="107"/>
        <v>0</v>
      </c>
      <c r="AS205" s="184">
        <f t="shared" si="108"/>
        <v>11384.0044</v>
      </c>
      <c r="AT205" s="26">
        <f t="shared" si="109"/>
        <v>0</v>
      </c>
      <c r="AU205" s="30">
        <f t="shared" si="88"/>
        <v>17076.006599999997</v>
      </c>
      <c r="AV205" s="30">
        <f t="shared" si="89"/>
        <v>17076.006599999997</v>
      </c>
      <c r="AW205" s="30"/>
      <c r="AX205" s="36">
        <f t="shared" si="105"/>
        <v>17076.006599999997</v>
      </c>
      <c r="AY205" s="36">
        <f t="shared" si="105"/>
        <v>5692.0021999999972</v>
      </c>
      <c r="AZ205" s="36">
        <f t="shared" si="105"/>
        <v>0</v>
      </c>
      <c r="BF205" s="42">
        <f t="shared" si="110"/>
        <v>11384.0044</v>
      </c>
      <c r="BG205" s="42">
        <f t="shared" si="111"/>
        <v>11383.990000000002</v>
      </c>
      <c r="BH205" s="42">
        <f t="shared" si="112"/>
        <v>1.4399999998204294E-2</v>
      </c>
      <c r="BI205" s="42">
        <f t="shared" si="113"/>
        <v>34152.013199999994</v>
      </c>
    </row>
    <row r="206" spans="1:61" ht="14.45" hidden="1" outlineLevel="1" x14ac:dyDescent="0.3">
      <c r="A206" s="5" t="s">
        <v>7</v>
      </c>
      <c r="B206" s="5" t="s">
        <v>8</v>
      </c>
      <c r="C206" s="5" t="s">
        <v>1354</v>
      </c>
      <c r="D206" s="2" t="s">
        <v>253</v>
      </c>
      <c r="E206" s="2" t="s">
        <v>230</v>
      </c>
      <c r="F206" s="2" t="s">
        <v>11</v>
      </c>
      <c r="G206" s="2" t="s">
        <v>12</v>
      </c>
      <c r="H206" s="2" t="s">
        <v>13</v>
      </c>
      <c r="I206" s="18">
        <v>2410</v>
      </c>
      <c r="J206" s="18">
        <v>48147.939999999995</v>
      </c>
      <c r="K206" s="18">
        <v>46296.1</v>
      </c>
      <c r="L206" s="18">
        <v>1851.84</v>
      </c>
      <c r="M206" s="18"/>
      <c r="N206" s="18"/>
      <c r="O206" s="18"/>
      <c r="P206" s="18"/>
      <c r="Q206" s="18"/>
      <c r="R206" s="18"/>
      <c r="S206" s="18">
        <v>1851.84</v>
      </c>
      <c r="T206" s="18"/>
      <c r="U206" s="18"/>
      <c r="V206" s="18"/>
      <c r="W206" s="18"/>
      <c r="X206" s="18"/>
      <c r="Y206" s="18"/>
      <c r="Z206" s="18"/>
      <c r="AA206" s="18"/>
      <c r="AB206" s="43">
        <f t="shared" si="106"/>
        <v>4.0000000000000036E-2</v>
      </c>
      <c r="AC206" s="14">
        <f t="shared" si="90"/>
        <v>0</v>
      </c>
      <c r="AD206" s="14">
        <f t="shared" si="91"/>
        <v>0</v>
      </c>
      <c r="AE206" s="14">
        <f t="shared" si="92"/>
        <v>0</v>
      </c>
      <c r="AF206" s="14">
        <f t="shared" si="93"/>
        <v>0</v>
      </c>
      <c r="AG206" s="14">
        <f t="shared" si="94"/>
        <v>0</v>
      </c>
      <c r="AH206" s="14">
        <f t="shared" si="95"/>
        <v>0</v>
      </c>
      <c r="AI206" s="14">
        <f t="shared" si="96"/>
        <v>0.04</v>
      </c>
      <c r="AJ206" s="14">
        <f t="shared" si="97"/>
        <v>0</v>
      </c>
      <c r="AK206" s="14">
        <f t="shared" si="98"/>
        <v>0</v>
      </c>
      <c r="AL206" s="14">
        <f t="shared" si="99"/>
        <v>0</v>
      </c>
      <c r="AM206" s="14">
        <f t="shared" si="100"/>
        <v>0</v>
      </c>
      <c r="AN206" s="14">
        <f t="shared" si="101"/>
        <v>0</v>
      </c>
      <c r="AO206" s="14">
        <f t="shared" si="102"/>
        <v>0</v>
      </c>
      <c r="AP206" s="14">
        <f t="shared" si="103"/>
        <v>0</v>
      </c>
      <c r="AQ206" s="14">
        <f t="shared" si="104"/>
        <v>0</v>
      </c>
      <c r="AR206" s="26">
        <f t="shared" si="107"/>
        <v>0</v>
      </c>
      <c r="AS206" s="184">
        <f t="shared" si="108"/>
        <v>1851.8440000000001</v>
      </c>
      <c r="AT206" s="26">
        <f t="shared" si="109"/>
        <v>0</v>
      </c>
      <c r="AU206" s="30">
        <f t="shared" si="88"/>
        <v>2777.7659999999996</v>
      </c>
      <c r="AV206" s="30">
        <f t="shared" si="89"/>
        <v>2777.7659999999996</v>
      </c>
      <c r="AW206" s="30"/>
      <c r="AX206" s="36">
        <f t="shared" si="105"/>
        <v>2777.7659999999996</v>
      </c>
      <c r="AY206" s="36">
        <f t="shared" si="105"/>
        <v>925.92199999999957</v>
      </c>
      <c r="AZ206" s="36">
        <f t="shared" si="105"/>
        <v>0</v>
      </c>
      <c r="BF206" s="42">
        <f t="shared" si="110"/>
        <v>1851.8440000000001</v>
      </c>
      <c r="BG206" s="42">
        <f t="shared" si="111"/>
        <v>1851.84</v>
      </c>
      <c r="BH206" s="42">
        <f t="shared" si="112"/>
        <v>4.0000000001327862E-3</v>
      </c>
      <c r="BI206" s="42">
        <f t="shared" si="113"/>
        <v>5555.5319999999992</v>
      </c>
    </row>
    <row r="207" spans="1:61" ht="14.45" hidden="1" outlineLevel="1" x14ac:dyDescent="0.3">
      <c r="A207" s="5" t="s">
        <v>7</v>
      </c>
      <c r="B207" s="5" t="s">
        <v>8</v>
      </c>
      <c r="C207" s="5" t="s">
        <v>1354</v>
      </c>
      <c r="D207" s="2" t="s">
        <v>254</v>
      </c>
      <c r="E207" s="2" t="s">
        <v>230</v>
      </c>
      <c r="F207" s="2" t="s">
        <v>11</v>
      </c>
      <c r="G207" s="2" t="s">
        <v>12</v>
      </c>
      <c r="H207" s="2" t="s">
        <v>13</v>
      </c>
      <c r="I207" s="18">
        <v>4816</v>
      </c>
      <c r="J207" s="18">
        <v>166236.56</v>
      </c>
      <c r="K207" s="18">
        <v>159842.84999999998</v>
      </c>
      <c r="L207" s="18">
        <v>6393.71</v>
      </c>
      <c r="M207" s="18"/>
      <c r="N207" s="18"/>
      <c r="O207" s="18"/>
      <c r="P207" s="18"/>
      <c r="Q207" s="18"/>
      <c r="R207" s="18"/>
      <c r="S207" s="18">
        <v>6393.71</v>
      </c>
      <c r="T207" s="18"/>
      <c r="U207" s="18"/>
      <c r="V207" s="18"/>
      <c r="W207" s="18"/>
      <c r="X207" s="18"/>
      <c r="Y207" s="18"/>
      <c r="Z207" s="18"/>
      <c r="AA207" s="18"/>
      <c r="AB207" s="43">
        <f t="shared" si="106"/>
        <v>4.0000000000000036E-2</v>
      </c>
      <c r="AC207" s="14">
        <f t="shared" si="90"/>
        <v>0</v>
      </c>
      <c r="AD207" s="14">
        <f t="shared" si="91"/>
        <v>0</v>
      </c>
      <c r="AE207" s="14">
        <f t="shared" si="92"/>
        <v>0</v>
      </c>
      <c r="AF207" s="14">
        <f t="shared" si="93"/>
        <v>0</v>
      </c>
      <c r="AG207" s="14">
        <f t="shared" si="94"/>
        <v>0</v>
      </c>
      <c r="AH207" s="14">
        <f t="shared" si="95"/>
        <v>0</v>
      </c>
      <c r="AI207" s="14">
        <f t="shared" si="96"/>
        <v>0.04</v>
      </c>
      <c r="AJ207" s="14">
        <f t="shared" si="97"/>
        <v>0</v>
      </c>
      <c r="AK207" s="14">
        <f t="shared" si="98"/>
        <v>0</v>
      </c>
      <c r="AL207" s="14">
        <f t="shared" si="99"/>
        <v>0</v>
      </c>
      <c r="AM207" s="14">
        <f t="shared" si="100"/>
        <v>0</v>
      </c>
      <c r="AN207" s="14">
        <f t="shared" si="101"/>
        <v>0</v>
      </c>
      <c r="AO207" s="14">
        <f t="shared" si="102"/>
        <v>0</v>
      </c>
      <c r="AP207" s="14">
        <f t="shared" si="103"/>
        <v>0</v>
      </c>
      <c r="AQ207" s="14">
        <f t="shared" si="104"/>
        <v>0</v>
      </c>
      <c r="AR207" s="26">
        <f t="shared" si="107"/>
        <v>0</v>
      </c>
      <c r="AS207" s="184">
        <f t="shared" si="108"/>
        <v>6393.713999999999</v>
      </c>
      <c r="AT207" s="26">
        <f t="shared" si="109"/>
        <v>0</v>
      </c>
      <c r="AU207" s="30">
        <f t="shared" si="88"/>
        <v>9590.5709999999981</v>
      </c>
      <c r="AV207" s="30">
        <f t="shared" si="89"/>
        <v>9590.5709999999981</v>
      </c>
      <c r="AW207" s="30"/>
      <c r="AX207" s="36">
        <f t="shared" si="105"/>
        <v>9590.5709999999981</v>
      </c>
      <c r="AY207" s="36">
        <f t="shared" si="105"/>
        <v>3196.8569999999991</v>
      </c>
      <c r="AZ207" s="36">
        <f t="shared" si="105"/>
        <v>0</v>
      </c>
      <c r="BF207" s="42">
        <f t="shared" si="110"/>
        <v>6393.713999999999</v>
      </c>
      <c r="BG207" s="42">
        <f t="shared" si="111"/>
        <v>6393.71</v>
      </c>
      <c r="BH207" s="42">
        <f t="shared" si="112"/>
        <v>3.9999999989959178E-3</v>
      </c>
      <c r="BI207" s="42">
        <f t="shared" si="113"/>
        <v>19181.141999999996</v>
      </c>
    </row>
    <row r="208" spans="1:61" ht="14.45" hidden="1" outlineLevel="1" x14ac:dyDescent="0.3">
      <c r="A208" s="5" t="s">
        <v>7</v>
      </c>
      <c r="B208" s="5" t="s">
        <v>8</v>
      </c>
      <c r="C208" s="5" t="s">
        <v>1354</v>
      </c>
      <c r="D208" s="2" t="s">
        <v>255</v>
      </c>
      <c r="E208" s="2" t="s">
        <v>230</v>
      </c>
      <c r="F208" s="2" t="s">
        <v>11</v>
      </c>
      <c r="G208" s="2" t="s">
        <v>12</v>
      </c>
      <c r="H208" s="2" t="s">
        <v>13</v>
      </c>
      <c r="I208" s="18">
        <v>5340</v>
      </c>
      <c r="J208" s="18">
        <v>127444.71000000002</v>
      </c>
      <c r="K208" s="18">
        <v>122542.99</v>
      </c>
      <c r="L208" s="18">
        <v>4901.7199999999993</v>
      </c>
      <c r="M208" s="18"/>
      <c r="N208" s="18"/>
      <c r="O208" s="18"/>
      <c r="P208" s="18"/>
      <c r="Q208" s="18"/>
      <c r="R208" s="18"/>
      <c r="S208" s="18">
        <v>4901.7199999999993</v>
      </c>
      <c r="T208" s="18"/>
      <c r="U208" s="18"/>
      <c r="V208" s="18"/>
      <c r="W208" s="18"/>
      <c r="X208" s="18"/>
      <c r="Y208" s="18"/>
      <c r="Z208" s="18"/>
      <c r="AA208" s="18"/>
      <c r="AB208" s="43">
        <f t="shared" si="106"/>
        <v>4.0000000000000036E-2</v>
      </c>
      <c r="AC208" s="14">
        <f t="shared" si="90"/>
        <v>0</v>
      </c>
      <c r="AD208" s="14">
        <f t="shared" si="91"/>
        <v>0</v>
      </c>
      <c r="AE208" s="14">
        <f t="shared" si="92"/>
        <v>0</v>
      </c>
      <c r="AF208" s="14">
        <f t="shared" si="93"/>
        <v>0</v>
      </c>
      <c r="AG208" s="14">
        <f t="shared" si="94"/>
        <v>0</v>
      </c>
      <c r="AH208" s="14">
        <f t="shared" si="95"/>
        <v>0</v>
      </c>
      <c r="AI208" s="14">
        <f t="shared" si="96"/>
        <v>0.04</v>
      </c>
      <c r="AJ208" s="14">
        <f t="shared" si="97"/>
        <v>0</v>
      </c>
      <c r="AK208" s="14">
        <f t="shared" si="98"/>
        <v>0</v>
      </c>
      <c r="AL208" s="14">
        <f t="shared" si="99"/>
        <v>0</v>
      </c>
      <c r="AM208" s="14">
        <f t="shared" si="100"/>
        <v>0</v>
      </c>
      <c r="AN208" s="14">
        <f t="shared" si="101"/>
        <v>0</v>
      </c>
      <c r="AO208" s="14">
        <f t="shared" si="102"/>
        <v>0</v>
      </c>
      <c r="AP208" s="14">
        <f t="shared" si="103"/>
        <v>0</v>
      </c>
      <c r="AQ208" s="14">
        <f t="shared" si="104"/>
        <v>0</v>
      </c>
      <c r="AR208" s="26">
        <f t="shared" si="107"/>
        <v>0</v>
      </c>
      <c r="AS208" s="184">
        <f t="shared" si="108"/>
        <v>4901.7196000000004</v>
      </c>
      <c r="AT208" s="26">
        <f t="shared" si="109"/>
        <v>0</v>
      </c>
      <c r="AU208" s="30">
        <f t="shared" si="88"/>
        <v>7352.5793999999996</v>
      </c>
      <c r="AV208" s="30">
        <f t="shared" si="89"/>
        <v>7352.5793999999996</v>
      </c>
      <c r="AW208" s="30"/>
      <c r="AX208" s="36">
        <f t="shared" si="105"/>
        <v>7352.5793999999996</v>
      </c>
      <c r="AY208" s="36">
        <f t="shared" si="105"/>
        <v>2450.8597999999993</v>
      </c>
      <c r="AZ208" s="36">
        <f t="shared" si="105"/>
        <v>0</v>
      </c>
      <c r="BF208" s="42">
        <f t="shared" si="110"/>
        <v>4901.7196000000004</v>
      </c>
      <c r="BG208" s="42">
        <f t="shared" si="111"/>
        <v>4901.7199999999993</v>
      </c>
      <c r="BH208" s="42">
        <f t="shared" si="112"/>
        <v>-3.9999999899009708E-4</v>
      </c>
      <c r="BI208" s="42">
        <f t="shared" si="113"/>
        <v>14705.158799999999</v>
      </c>
    </row>
    <row r="209" spans="1:61" ht="14.45" hidden="1" outlineLevel="1" x14ac:dyDescent="0.3">
      <c r="A209" s="5" t="s">
        <v>7</v>
      </c>
      <c r="B209" s="5" t="s">
        <v>8</v>
      </c>
      <c r="C209" s="5" t="s">
        <v>1354</v>
      </c>
      <c r="D209" s="2" t="s">
        <v>256</v>
      </c>
      <c r="E209" s="2" t="s">
        <v>230</v>
      </c>
      <c r="F209" s="2" t="s">
        <v>11</v>
      </c>
      <c r="G209" s="2" t="s">
        <v>12</v>
      </c>
      <c r="H209" s="2" t="s">
        <v>13</v>
      </c>
      <c r="I209" s="18">
        <v>10948</v>
      </c>
      <c r="J209" s="18">
        <v>322462.78000000003</v>
      </c>
      <c r="K209" s="18">
        <v>310060.37</v>
      </c>
      <c r="L209" s="18">
        <v>12402.41</v>
      </c>
      <c r="M209" s="18"/>
      <c r="N209" s="18"/>
      <c r="O209" s="18"/>
      <c r="P209" s="18"/>
      <c r="Q209" s="18"/>
      <c r="R209" s="18"/>
      <c r="S209" s="18">
        <v>12402.41</v>
      </c>
      <c r="T209" s="18"/>
      <c r="U209" s="18"/>
      <c r="V209" s="18"/>
      <c r="W209" s="18"/>
      <c r="X209" s="18"/>
      <c r="Y209" s="18"/>
      <c r="Z209" s="18"/>
      <c r="AA209" s="18"/>
      <c r="AB209" s="43">
        <f t="shared" si="106"/>
        <v>4.0000000000000036E-2</v>
      </c>
      <c r="AC209" s="14">
        <f t="shared" si="90"/>
        <v>0</v>
      </c>
      <c r="AD209" s="14">
        <f t="shared" si="91"/>
        <v>0</v>
      </c>
      <c r="AE209" s="14">
        <f t="shared" si="92"/>
        <v>0</v>
      </c>
      <c r="AF209" s="14">
        <f t="shared" si="93"/>
        <v>0</v>
      </c>
      <c r="AG209" s="14">
        <f t="shared" si="94"/>
        <v>0</v>
      </c>
      <c r="AH209" s="14">
        <f t="shared" si="95"/>
        <v>0</v>
      </c>
      <c r="AI209" s="14">
        <f t="shared" si="96"/>
        <v>0.04</v>
      </c>
      <c r="AJ209" s="14">
        <f t="shared" si="97"/>
        <v>0</v>
      </c>
      <c r="AK209" s="14">
        <f t="shared" si="98"/>
        <v>0</v>
      </c>
      <c r="AL209" s="14">
        <f t="shared" si="99"/>
        <v>0</v>
      </c>
      <c r="AM209" s="14">
        <f t="shared" si="100"/>
        <v>0</v>
      </c>
      <c r="AN209" s="14">
        <f t="shared" si="101"/>
        <v>0</v>
      </c>
      <c r="AO209" s="14">
        <f t="shared" si="102"/>
        <v>0</v>
      </c>
      <c r="AP209" s="14">
        <f t="shared" si="103"/>
        <v>0</v>
      </c>
      <c r="AQ209" s="14">
        <f t="shared" si="104"/>
        <v>0</v>
      </c>
      <c r="AR209" s="26">
        <f t="shared" si="107"/>
        <v>0</v>
      </c>
      <c r="AS209" s="184">
        <f t="shared" si="108"/>
        <v>12402.4148</v>
      </c>
      <c r="AT209" s="26">
        <f t="shared" si="109"/>
        <v>0</v>
      </c>
      <c r="AU209" s="30">
        <f t="shared" si="88"/>
        <v>18603.622199999998</v>
      </c>
      <c r="AV209" s="30">
        <f t="shared" si="89"/>
        <v>18603.622199999998</v>
      </c>
      <c r="AW209" s="30"/>
      <c r="AX209" s="36">
        <f t="shared" si="105"/>
        <v>18603.622199999998</v>
      </c>
      <c r="AY209" s="36">
        <f t="shared" si="105"/>
        <v>6201.2073999999975</v>
      </c>
      <c r="AZ209" s="36">
        <f t="shared" si="105"/>
        <v>0</v>
      </c>
      <c r="BF209" s="42">
        <f t="shared" si="110"/>
        <v>12402.4148</v>
      </c>
      <c r="BG209" s="42">
        <f t="shared" si="111"/>
        <v>12402.41</v>
      </c>
      <c r="BH209" s="42">
        <f t="shared" si="112"/>
        <v>4.8000000006140908E-3</v>
      </c>
      <c r="BI209" s="42">
        <f t="shared" si="113"/>
        <v>37207.244399999996</v>
      </c>
    </row>
    <row r="210" spans="1:61" ht="14.45" hidden="1" outlineLevel="1" x14ac:dyDescent="0.3">
      <c r="A210" s="5" t="s">
        <v>7</v>
      </c>
      <c r="B210" s="5" t="s">
        <v>8</v>
      </c>
      <c r="C210" s="5" t="s">
        <v>1354</v>
      </c>
      <c r="D210" s="2" t="s">
        <v>257</v>
      </c>
      <c r="E210" s="2" t="s">
        <v>230</v>
      </c>
      <c r="F210" s="2" t="s">
        <v>11</v>
      </c>
      <c r="G210" s="2" t="s">
        <v>12</v>
      </c>
      <c r="H210" s="2" t="s">
        <v>13</v>
      </c>
      <c r="I210" s="18">
        <v>55345</v>
      </c>
      <c r="J210" s="18">
        <v>1555733.4500000002</v>
      </c>
      <c r="K210" s="18">
        <v>1495897.54</v>
      </c>
      <c r="L210" s="18">
        <v>59835.91</v>
      </c>
      <c r="M210" s="18"/>
      <c r="N210" s="18"/>
      <c r="O210" s="18"/>
      <c r="P210" s="18"/>
      <c r="Q210" s="18"/>
      <c r="R210" s="18"/>
      <c r="S210" s="18">
        <v>59835.91</v>
      </c>
      <c r="T210" s="18"/>
      <c r="U210" s="18"/>
      <c r="V210" s="18"/>
      <c r="W210" s="18"/>
      <c r="X210" s="18"/>
      <c r="Y210" s="18"/>
      <c r="Z210" s="18"/>
      <c r="AA210" s="18"/>
      <c r="AB210" s="43">
        <f t="shared" si="106"/>
        <v>4.0000000000000036E-2</v>
      </c>
      <c r="AC210" s="14">
        <f t="shared" si="90"/>
        <v>0</v>
      </c>
      <c r="AD210" s="14">
        <f t="shared" si="91"/>
        <v>0</v>
      </c>
      <c r="AE210" s="14">
        <f t="shared" si="92"/>
        <v>0</v>
      </c>
      <c r="AF210" s="14">
        <f t="shared" si="93"/>
        <v>0</v>
      </c>
      <c r="AG210" s="14">
        <f t="shared" si="94"/>
        <v>0</v>
      </c>
      <c r="AH210" s="14">
        <f t="shared" si="95"/>
        <v>0</v>
      </c>
      <c r="AI210" s="14">
        <f t="shared" si="96"/>
        <v>0.04</v>
      </c>
      <c r="AJ210" s="14">
        <f t="shared" si="97"/>
        <v>0</v>
      </c>
      <c r="AK210" s="14">
        <f t="shared" si="98"/>
        <v>0</v>
      </c>
      <c r="AL210" s="14">
        <f t="shared" si="99"/>
        <v>0</v>
      </c>
      <c r="AM210" s="14">
        <f t="shared" si="100"/>
        <v>0</v>
      </c>
      <c r="AN210" s="14">
        <f t="shared" si="101"/>
        <v>0</v>
      </c>
      <c r="AO210" s="14">
        <f t="shared" si="102"/>
        <v>0</v>
      </c>
      <c r="AP210" s="14">
        <f t="shared" si="103"/>
        <v>0</v>
      </c>
      <c r="AQ210" s="14">
        <f t="shared" si="104"/>
        <v>0</v>
      </c>
      <c r="AR210" s="26">
        <f t="shared" si="107"/>
        <v>0</v>
      </c>
      <c r="AS210" s="184">
        <f t="shared" si="108"/>
        <v>59835.901600000005</v>
      </c>
      <c r="AT210" s="26">
        <f t="shared" si="109"/>
        <v>0</v>
      </c>
      <c r="AU210" s="30">
        <f t="shared" si="88"/>
        <v>89753.852400000003</v>
      </c>
      <c r="AV210" s="30">
        <f t="shared" si="89"/>
        <v>89753.852400000003</v>
      </c>
      <c r="AW210" s="30"/>
      <c r="AX210" s="36">
        <f t="shared" si="105"/>
        <v>89753.852400000003</v>
      </c>
      <c r="AY210" s="36">
        <f t="shared" si="105"/>
        <v>29917.950799999999</v>
      </c>
      <c r="AZ210" s="36">
        <f t="shared" si="105"/>
        <v>0</v>
      </c>
      <c r="BF210" s="42">
        <f t="shared" si="110"/>
        <v>59835.901600000005</v>
      </c>
      <c r="BG210" s="42">
        <f t="shared" si="111"/>
        <v>59835.91</v>
      </c>
      <c r="BH210" s="42">
        <f t="shared" si="112"/>
        <v>-8.3999999988009222E-3</v>
      </c>
      <c r="BI210" s="42">
        <f t="shared" si="113"/>
        <v>179507.70480000001</v>
      </c>
    </row>
    <row r="211" spans="1:61" ht="14.45" hidden="1" outlineLevel="1" x14ac:dyDescent="0.3">
      <c r="A211" s="5" t="s">
        <v>7</v>
      </c>
      <c r="B211" s="5" t="s">
        <v>8</v>
      </c>
      <c r="C211" s="5" t="s">
        <v>1354</v>
      </c>
      <c r="D211" s="2" t="s">
        <v>258</v>
      </c>
      <c r="E211" s="2" t="s">
        <v>10</v>
      </c>
      <c r="F211" s="2" t="s">
        <v>11</v>
      </c>
      <c r="G211" s="2" t="s">
        <v>12</v>
      </c>
      <c r="H211" s="2" t="s">
        <v>13</v>
      </c>
      <c r="I211" s="18">
        <v>3891</v>
      </c>
      <c r="J211" s="18">
        <v>35812.76</v>
      </c>
      <c r="K211" s="18">
        <v>34435.35</v>
      </c>
      <c r="L211" s="18">
        <v>1377.4099999999999</v>
      </c>
      <c r="M211" s="18"/>
      <c r="N211" s="18"/>
      <c r="O211" s="18"/>
      <c r="P211" s="18"/>
      <c r="Q211" s="18"/>
      <c r="R211" s="18"/>
      <c r="S211" s="18">
        <v>1377.4099999999999</v>
      </c>
      <c r="T211" s="18"/>
      <c r="U211" s="18"/>
      <c r="V211" s="18"/>
      <c r="W211" s="18"/>
      <c r="X211" s="18"/>
      <c r="Y211" s="18"/>
      <c r="Z211" s="18"/>
      <c r="AA211" s="18"/>
      <c r="AB211" s="43">
        <f t="shared" si="106"/>
        <v>4.0000000000000036E-2</v>
      </c>
      <c r="AC211" s="14">
        <f t="shared" si="90"/>
        <v>0</v>
      </c>
      <c r="AD211" s="14">
        <f t="shared" si="91"/>
        <v>0</v>
      </c>
      <c r="AE211" s="14">
        <f t="shared" si="92"/>
        <v>0</v>
      </c>
      <c r="AF211" s="14">
        <f t="shared" si="93"/>
        <v>0</v>
      </c>
      <c r="AG211" s="14">
        <f t="shared" si="94"/>
        <v>0</v>
      </c>
      <c r="AH211" s="14">
        <f t="shared" si="95"/>
        <v>0</v>
      </c>
      <c r="AI211" s="14">
        <f t="shared" si="96"/>
        <v>0.04</v>
      </c>
      <c r="AJ211" s="14">
        <f t="shared" si="97"/>
        <v>0</v>
      </c>
      <c r="AK211" s="14">
        <f t="shared" si="98"/>
        <v>0</v>
      </c>
      <c r="AL211" s="14">
        <f t="shared" si="99"/>
        <v>0</v>
      </c>
      <c r="AM211" s="14">
        <f t="shared" si="100"/>
        <v>0</v>
      </c>
      <c r="AN211" s="14">
        <f t="shared" si="101"/>
        <v>0</v>
      </c>
      <c r="AO211" s="14">
        <f t="shared" si="102"/>
        <v>0</v>
      </c>
      <c r="AP211" s="14">
        <f t="shared" si="103"/>
        <v>0</v>
      </c>
      <c r="AQ211" s="14">
        <f t="shared" si="104"/>
        <v>0</v>
      </c>
      <c r="AR211" s="26">
        <f t="shared" si="107"/>
        <v>0</v>
      </c>
      <c r="AS211" s="184">
        <f t="shared" si="108"/>
        <v>1377.414</v>
      </c>
      <c r="AT211" s="26">
        <f t="shared" si="109"/>
        <v>0</v>
      </c>
      <c r="AU211" s="30">
        <f t="shared" si="88"/>
        <v>2066.1209999999996</v>
      </c>
      <c r="AV211" s="30">
        <f t="shared" si="89"/>
        <v>2066.1209999999996</v>
      </c>
      <c r="AW211" s="30"/>
      <c r="AX211" s="36">
        <f t="shared" si="105"/>
        <v>2066.1209999999996</v>
      </c>
      <c r="AY211" s="36">
        <f t="shared" si="105"/>
        <v>688.70699999999965</v>
      </c>
      <c r="AZ211" s="36">
        <f t="shared" si="105"/>
        <v>0</v>
      </c>
      <c r="BF211" s="42">
        <f t="shared" si="110"/>
        <v>1377.414</v>
      </c>
      <c r="BG211" s="42">
        <f t="shared" si="111"/>
        <v>1377.4099999999999</v>
      </c>
      <c r="BH211" s="42">
        <f t="shared" si="112"/>
        <v>4.0000000001327862E-3</v>
      </c>
      <c r="BI211" s="42">
        <f t="shared" si="113"/>
        <v>4132.2419999999993</v>
      </c>
    </row>
    <row r="212" spans="1:61" ht="14.45" hidden="1" outlineLevel="1" x14ac:dyDescent="0.3">
      <c r="A212" s="5" t="s">
        <v>7</v>
      </c>
      <c r="B212" s="5" t="s">
        <v>8</v>
      </c>
      <c r="C212" s="5" t="s">
        <v>1354</v>
      </c>
      <c r="D212" s="2" t="s">
        <v>259</v>
      </c>
      <c r="E212" s="2" t="s">
        <v>10</v>
      </c>
      <c r="F212" s="2" t="s">
        <v>16</v>
      </c>
      <c r="G212" s="2" t="s">
        <v>12</v>
      </c>
      <c r="H212" s="2" t="s">
        <v>13</v>
      </c>
      <c r="I212" s="18">
        <v>1400</v>
      </c>
      <c r="J212" s="18">
        <v>16136.4</v>
      </c>
      <c r="K212" s="18">
        <v>15820</v>
      </c>
      <c r="L212" s="18">
        <v>316.39999999999998</v>
      </c>
      <c r="M212" s="18"/>
      <c r="N212" s="18"/>
      <c r="O212" s="18"/>
      <c r="P212" s="18"/>
      <c r="Q212" s="18"/>
      <c r="R212" s="18"/>
      <c r="S212" s="18"/>
      <c r="T212" s="18"/>
      <c r="U212" s="18"/>
      <c r="V212" s="18"/>
      <c r="W212" s="18"/>
      <c r="X212" s="18"/>
      <c r="Y212" s="18"/>
      <c r="Z212" s="18">
        <v>316.39999999999998</v>
      </c>
      <c r="AA212" s="18"/>
      <c r="AB212" s="43">
        <f t="shared" si="106"/>
        <v>2.0000000000000018E-2</v>
      </c>
      <c r="AC212" s="14">
        <f t="shared" si="90"/>
        <v>0</v>
      </c>
      <c r="AD212" s="14">
        <f t="shared" si="91"/>
        <v>0</v>
      </c>
      <c r="AE212" s="14">
        <f t="shared" si="92"/>
        <v>0</v>
      </c>
      <c r="AF212" s="14">
        <f t="shared" si="93"/>
        <v>0</v>
      </c>
      <c r="AG212" s="14">
        <f t="shared" si="94"/>
        <v>0</v>
      </c>
      <c r="AH212" s="14">
        <f t="shared" si="95"/>
        <v>0</v>
      </c>
      <c r="AI212" s="14">
        <f t="shared" si="96"/>
        <v>0</v>
      </c>
      <c r="AJ212" s="14">
        <f t="shared" si="97"/>
        <v>0</v>
      </c>
      <c r="AK212" s="14">
        <f t="shared" si="98"/>
        <v>0</v>
      </c>
      <c r="AL212" s="14">
        <f t="shared" si="99"/>
        <v>0</v>
      </c>
      <c r="AM212" s="14">
        <f t="shared" si="100"/>
        <v>0</v>
      </c>
      <c r="AN212" s="14">
        <f t="shared" si="101"/>
        <v>0</v>
      </c>
      <c r="AO212" s="14">
        <f t="shared" si="102"/>
        <v>0</v>
      </c>
      <c r="AP212" s="14">
        <f t="shared" si="103"/>
        <v>0.02</v>
      </c>
      <c r="AQ212" s="14">
        <f t="shared" si="104"/>
        <v>0</v>
      </c>
      <c r="AR212" s="26">
        <f t="shared" si="107"/>
        <v>0</v>
      </c>
      <c r="AS212" s="184">
        <f t="shared" si="108"/>
        <v>0</v>
      </c>
      <c r="AT212" s="26">
        <f t="shared" si="109"/>
        <v>316.40000000000003</v>
      </c>
      <c r="AU212" s="30"/>
      <c r="AV212" s="30"/>
      <c r="AW212" s="30">
        <f>K212*$AU$1</f>
        <v>1898.3999999999999</v>
      </c>
      <c r="AX212" s="36">
        <f t="shared" si="105"/>
        <v>0</v>
      </c>
      <c r="AY212" s="36">
        <f t="shared" si="105"/>
        <v>0</v>
      </c>
      <c r="AZ212" s="36">
        <f t="shared" si="105"/>
        <v>1581.9999999999998</v>
      </c>
      <c r="BF212" s="42">
        <f t="shared" si="110"/>
        <v>316.40000000000003</v>
      </c>
      <c r="BG212" s="42">
        <f t="shared" si="111"/>
        <v>316.39999999999998</v>
      </c>
      <c r="BH212" s="42">
        <f t="shared" si="112"/>
        <v>0</v>
      </c>
      <c r="BI212" s="42">
        <f t="shared" si="113"/>
        <v>1898.3999999999999</v>
      </c>
    </row>
    <row r="213" spans="1:61" ht="14.45" hidden="1" outlineLevel="1" x14ac:dyDescent="0.3">
      <c r="A213" s="5" t="s">
        <v>7</v>
      </c>
      <c r="B213" s="5" t="s">
        <v>8</v>
      </c>
      <c r="C213" s="5" t="s">
        <v>1354</v>
      </c>
      <c r="D213" s="2" t="s">
        <v>259</v>
      </c>
      <c r="E213" s="2" t="s">
        <v>10</v>
      </c>
      <c r="F213" s="2" t="s">
        <v>11</v>
      </c>
      <c r="G213" s="2" t="s">
        <v>12</v>
      </c>
      <c r="H213" s="2" t="s">
        <v>13</v>
      </c>
      <c r="I213" s="18">
        <v>30171</v>
      </c>
      <c r="J213" s="18">
        <v>354569.59</v>
      </c>
      <c r="K213" s="18">
        <v>340932.3</v>
      </c>
      <c r="L213" s="18">
        <v>13637.289999999999</v>
      </c>
      <c r="M213" s="18"/>
      <c r="N213" s="18"/>
      <c r="O213" s="18"/>
      <c r="P213" s="18"/>
      <c r="Q213" s="18"/>
      <c r="R213" s="18"/>
      <c r="S213" s="18">
        <v>13637.289999999999</v>
      </c>
      <c r="T213" s="18"/>
      <c r="U213" s="18"/>
      <c r="V213" s="18"/>
      <c r="W213" s="18"/>
      <c r="X213" s="18"/>
      <c r="Y213" s="18"/>
      <c r="Z213" s="18"/>
      <c r="AA213" s="18"/>
      <c r="AB213" s="43">
        <f t="shared" si="106"/>
        <v>4.0000000000000036E-2</v>
      </c>
      <c r="AC213" s="14">
        <f t="shared" si="90"/>
        <v>0</v>
      </c>
      <c r="AD213" s="14">
        <f t="shared" si="91"/>
        <v>0</v>
      </c>
      <c r="AE213" s="14">
        <f t="shared" si="92"/>
        <v>0</v>
      </c>
      <c r="AF213" s="14">
        <f t="shared" si="93"/>
        <v>0</v>
      </c>
      <c r="AG213" s="14">
        <f t="shared" si="94"/>
        <v>0</v>
      </c>
      <c r="AH213" s="14">
        <f t="shared" si="95"/>
        <v>0</v>
      </c>
      <c r="AI213" s="14">
        <f t="shared" si="96"/>
        <v>0.04</v>
      </c>
      <c r="AJ213" s="14">
        <f t="shared" si="97"/>
        <v>0</v>
      </c>
      <c r="AK213" s="14">
        <f t="shared" si="98"/>
        <v>0</v>
      </c>
      <c r="AL213" s="14">
        <f t="shared" si="99"/>
        <v>0</v>
      </c>
      <c r="AM213" s="14">
        <f t="shared" si="100"/>
        <v>0</v>
      </c>
      <c r="AN213" s="14">
        <f t="shared" si="101"/>
        <v>0</v>
      </c>
      <c r="AO213" s="14">
        <f t="shared" si="102"/>
        <v>0</v>
      </c>
      <c r="AP213" s="14">
        <f t="shared" si="103"/>
        <v>0</v>
      </c>
      <c r="AQ213" s="14">
        <f t="shared" si="104"/>
        <v>0</v>
      </c>
      <c r="AR213" s="26">
        <f t="shared" si="107"/>
        <v>0</v>
      </c>
      <c r="AS213" s="184">
        <f t="shared" si="108"/>
        <v>13637.291999999999</v>
      </c>
      <c r="AT213" s="26">
        <f t="shared" si="109"/>
        <v>0</v>
      </c>
      <c r="AU213" s="30">
        <f t="shared" ref="AU213:AU243" si="114">K213*$AU$2</f>
        <v>20455.937999999998</v>
      </c>
      <c r="AV213" s="30">
        <f t="shared" ref="AV213:AV243" si="115">K213*$AV$2</f>
        <v>20455.937999999998</v>
      </c>
      <c r="AW213" s="30"/>
      <c r="AX213" s="36">
        <f t="shared" si="105"/>
        <v>20455.937999999998</v>
      </c>
      <c r="AY213" s="36">
        <f t="shared" si="105"/>
        <v>6818.6459999999988</v>
      </c>
      <c r="AZ213" s="36">
        <f t="shared" si="105"/>
        <v>0</v>
      </c>
      <c r="BF213" s="42">
        <f t="shared" si="110"/>
        <v>13637.291999999999</v>
      </c>
      <c r="BG213" s="42">
        <f t="shared" si="111"/>
        <v>13637.289999999999</v>
      </c>
      <c r="BH213" s="42">
        <f t="shared" si="112"/>
        <v>2.0000000004074536E-3</v>
      </c>
      <c r="BI213" s="42">
        <f t="shared" si="113"/>
        <v>40911.875999999997</v>
      </c>
    </row>
    <row r="214" spans="1:61" ht="14.45" hidden="1" outlineLevel="1" x14ac:dyDescent="0.3">
      <c r="A214" s="5" t="s">
        <v>7</v>
      </c>
      <c r="B214" s="5" t="s">
        <v>8</v>
      </c>
      <c r="C214" s="5" t="s">
        <v>1354</v>
      </c>
      <c r="D214" s="2" t="s">
        <v>260</v>
      </c>
      <c r="E214" s="2" t="s">
        <v>10</v>
      </c>
      <c r="F214" s="2" t="s">
        <v>11</v>
      </c>
      <c r="G214" s="2" t="s">
        <v>12</v>
      </c>
      <c r="H214" s="2" t="s">
        <v>13</v>
      </c>
      <c r="I214" s="18">
        <v>2009</v>
      </c>
      <c r="J214" s="18">
        <v>23609.77</v>
      </c>
      <c r="K214" s="18">
        <v>22701.7</v>
      </c>
      <c r="L214" s="18">
        <v>908.07</v>
      </c>
      <c r="M214" s="18"/>
      <c r="N214" s="18"/>
      <c r="O214" s="18"/>
      <c r="P214" s="18"/>
      <c r="Q214" s="18"/>
      <c r="R214" s="18"/>
      <c r="S214" s="18">
        <v>908.07</v>
      </c>
      <c r="T214" s="18"/>
      <c r="U214" s="18"/>
      <c r="V214" s="18"/>
      <c r="W214" s="18"/>
      <c r="X214" s="18"/>
      <c r="Y214" s="18"/>
      <c r="Z214" s="18"/>
      <c r="AA214" s="18"/>
      <c r="AB214" s="43">
        <f t="shared" si="106"/>
        <v>4.0000000000000036E-2</v>
      </c>
      <c r="AC214" s="14">
        <f t="shared" si="90"/>
        <v>0</v>
      </c>
      <c r="AD214" s="14">
        <f t="shared" si="91"/>
        <v>0</v>
      </c>
      <c r="AE214" s="14">
        <f t="shared" si="92"/>
        <v>0</v>
      </c>
      <c r="AF214" s="14">
        <f t="shared" si="93"/>
        <v>0</v>
      </c>
      <c r="AG214" s="14">
        <f t="shared" si="94"/>
        <v>0</v>
      </c>
      <c r="AH214" s="14">
        <f t="shared" si="95"/>
        <v>0</v>
      </c>
      <c r="AI214" s="14">
        <f t="shared" si="96"/>
        <v>0.04</v>
      </c>
      <c r="AJ214" s="14">
        <f t="shared" si="97"/>
        <v>0</v>
      </c>
      <c r="AK214" s="14">
        <f t="shared" si="98"/>
        <v>0</v>
      </c>
      <c r="AL214" s="14">
        <f t="shared" si="99"/>
        <v>0</v>
      </c>
      <c r="AM214" s="14">
        <f t="shared" si="100"/>
        <v>0</v>
      </c>
      <c r="AN214" s="14">
        <f t="shared" si="101"/>
        <v>0</v>
      </c>
      <c r="AO214" s="14">
        <f t="shared" si="102"/>
        <v>0</v>
      </c>
      <c r="AP214" s="14">
        <f t="shared" si="103"/>
        <v>0</v>
      </c>
      <c r="AQ214" s="14">
        <f t="shared" si="104"/>
        <v>0</v>
      </c>
      <c r="AR214" s="26">
        <f t="shared" si="107"/>
        <v>0</v>
      </c>
      <c r="AS214" s="184">
        <f t="shared" si="108"/>
        <v>908.0680000000001</v>
      </c>
      <c r="AT214" s="26">
        <f t="shared" si="109"/>
        <v>0</v>
      </c>
      <c r="AU214" s="30">
        <f t="shared" si="114"/>
        <v>1362.1020000000001</v>
      </c>
      <c r="AV214" s="30">
        <f t="shared" si="115"/>
        <v>1362.1020000000001</v>
      </c>
      <c r="AW214" s="30"/>
      <c r="AX214" s="36">
        <f t="shared" si="105"/>
        <v>1362.1020000000001</v>
      </c>
      <c r="AY214" s="36">
        <f t="shared" si="105"/>
        <v>454.03399999999999</v>
      </c>
      <c r="AZ214" s="36">
        <f t="shared" si="105"/>
        <v>0</v>
      </c>
      <c r="BF214" s="42">
        <f t="shared" si="110"/>
        <v>908.0680000000001</v>
      </c>
      <c r="BG214" s="42">
        <f t="shared" si="111"/>
        <v>908.07</v>
      </c>
      <c r="BH214" s="42">
        <f t="shared" si="112"/>
        <v>-1.9999999999527063E-3</v>
      </c>
      <c r="BI214" s="42">
        <f t="shared" si="113"/>
        <v>2724.2040000000002</v>
      </c>
    </row>
    <row r="215" spans="1:61" ht="14.45" hidden="1" outlineLevel="1" x14ac:dyDescent="0.3">
      <c r="A215" s="5" t="s">
        <v>7</v>
      </c>
      <c r="B215" s="5" t="s">
        <v>8</v>
      </c>
      <c r="C215" s="5" t="s">
        <v>1354</v>
      </c>
      <c r="D215" s="2" t="s">
        <v>261</v>
      </c>
      <c r="E215" s="2" t="s">
        <v>262</v>
      </c>
      <c r="F215" s="2" t="s">
        <v>11</v>
      </c>
      <c r="G215" s="2" t="s">
        <v>12</v>
      </c>
      <c r="H215" s="2" t="s">
        <v>13</v>
      </c>
      <c r="I215" s="18">
        <v>5744</v>
      </c>
      <c r="J215" s="18">
        <v>112903.8</v>
      </c>
      <c r="K215" s="18">
        <v>108561.35</v>
      </c>
      <c r="L215" s="18">
        <v>4342.45</v>
      </c>
      <c r="M215" s="18"/>
      <c r="N215" s="18"/>
      <c r="O215" s="18"/>
      <c r="P215" s="18"/>
      <c r="Q215" s="18"/>
      <c r="R215" s="18"/>
      <c r="S215" s="18">
        <v>4342.45</v>
      </c>
      <c r="T215" s="18"/>
      <c r="U215" s="18"/>
      <c r="V215" s="18"/>
      <c r="W215" s="18"/>
      <c r="X215" s="18"/>
      <c r="Y215" s="18"/>
      <c r="Z215" s="18"/>
      <c r="AA215" s="18"/>
      <c r="AB215" s="43">
        <f t="shared" si="106"/>
        <v>4.0000000000000036E-2</v>
      </c>
      <c r="AC215" s="14">
        <f t="shared" si="90"/>
        <v>0</v>
      </c>
      <c r="AD215" s="14">
        <f t="shared" si="91"/>
        <v>0</v>
      </c>
      <c r="AE215" s="14">
        <f t="shared" si="92"/>
        <v>0</v>
      </c>
      <c r="AF215" s="14">
        <f t="shared" si="93"/>
        <v>0</v>
      </c>
      <c r="AG215" s="14">
        <f t="shared" si="94"/>
        <v>0</v>
      </c>
      <c r="AH215" s="14">
        <f t="shared" si="95"/>
        <v>0</v>
      </c>
      <c r="AI215" s="14">
        <f t="shared" si="96"/>
        <v>0.04</v>
      </c>
      <c r="AJ215" s="14">
        <f t="shared" si="97"/>
        <v>0</v>
      </c>
      <c r="AK215" s="14">
        <f t="shared" si="98"/>
        <v>0</v>
      </c>
      <c r="AL215" s="14">
        <f t="shared" si="99"/>
        <v>0</v>
      </c>
      <c r="AM215" s="14">
        <f t="shared" si="100"/>
        <v>0</v>
      </c>
      <c r="AN215" s="14">
        <f t="shared" si="101"/>
        <v>0</v>
      </c>
      <c r="AO215" s="14">
        <f t="shared" si="102"/>
        <v>0</v>
      </c>
      <c r="AP215" s="14">
        <f t="shared" si="103"/>
        <v>0</v>
      </c>
      <c r="AQ215" s="14">
        <f t="shared" si="104"/>
        <v>0</v>
      </c>
      <c r="AR215" s="26">
        <f t="shared" si="107"/>
        <v>0</v>
      </c>
      <c r="AS215" s="184">
        <f t="shared" si="108"/>
        <v>4342.4540000000006</v>
      </c>
      <c r="AT215" s="26">
        <f t="shared" si="109"/>
        <v>0</v>
      </c>
      <c r="AU215" s="30">
        <f t="shared" si="114"/>
        <v>6513.6810000000005</v>
      </c>
      <c r="AV215" s="30">
        <f t="shared" si="115"/>
        <v>6513.6810000000005</v>
      </c>
      <c r="AW215" s="30"/>
      <c r="AX215" s="36">
        <f t="shared" si="105"/>
        <v>6513.6810000000005</v>
      </c>
      <c r="AY215" s="36">
        <f t="shared" si="105"/>
        <v>2171.2269999999999</v>
      </c>
      <c r="AZ215" s="36">
        <f t="shared" si="105"/>
        <v>0</v>
      </c>
      <c r="BF215" s="42">
        <f t="shared" si="110"/>
        <v>4342.4540000000006</v>
      </c>
      <c r="BG215" s="42">
        <f t="shared" si="111"/>
        <v>4342.45</v>
      </c>
      <c r="BH215" s="42">
        <f t="shared" si="112"/>
        <v>4.0000000008149073E-3</v>
      </c>
      <c r="BI215" s="42">
        <f t="shared" si="113"/>
        <v>13027.362000000001</v>
      </c>
    </row>
    <row r="216" spans="1:61" ht="14.45" hidden="1" outlineLevel="1" x14ac:dyDescent="0.3">
      <c r="A216" s="5" t="s">
        <v>7</v>
      </c>
      <c r="B216" s="5" t="s">
        <v>8</v>
      </c>
      <c r="C216" s="5" t="s">
        <v>1354</v>
      </c>
      <c r="D216" s="2" t="s">
        <v>263</v>
      </c>
      <c r="E216" s="2" t="s">
        <v>10</v>
      </c>
      <c r="F216" s="2" t="s">
        <v>11</v>
      </c>
      <c r="G216" s="2" t="s">
        <v>12</v>
      </c>
      <c r="H216" s="2" t="s">
        <v>13</v>
      </c>
      <c r="I216" s="18">
        <v>1945</v>
      </c>
      <c r="J216" s="18">
        <v>25790.7</v>
      </c>
      <c r="K216" s="18">
        <v>24798.75</v>
      </c>
      <c r="L216" s="18">
        <v>991.95</v>
      </c>
      <c r="M216" s="18"/>
      <c r="N216" s="18"/>
      <c r="O216" s="18"/>
      <c r="P216" s="18"/>
      <c r="Q216" s="18"/>
      <c r="R216" s="18"/>
      <c r="S216" s="18">
        <v>991.95</v>
      </c>
      <c r="T216" s="18"/>
      <c r="U216" s="18"/>
      <c r="V216" s="18"/>
      <c r="W216" s="18"/>
      <c r="X216" s="18"/>
      <c r="Y216" s="18"/>
      <c r="Z216" s="18"/>
      <c r="AA216" s="18"/>
      <c r="AB216" s="43">
        <f t="shared" si="106"/>
        <v>4.0000000000000036E-2</v>
      </c>
      <c r="AC216" s="14">
        <f t="shared" si="90"/>
        <v>0</v>
      </c>
      <c r="AD216" s="14">
        <f t="shared" si="91"/>
        <v>0</v>
      </c>
      <c r="AE216" s="14">
        <f t="shared" si="92"/>
        <v>0</v>
      </c>
      <c r="AF216" s="14">
        <f t="shared" si="93"/>
        <v>0</v>
      </c>
      <c r="AG216" s="14">
        <f t="shared" si="94"/>
        <v>0</v>
      </c>
      <c r="AH216" s="14">
        <f t="shared" si="95"/>
        <v>0</v>
      </c>
      <c r="AI216" s="14">
        <f t="shared" si="96"/>
        <v>0.04</v>
      </c>
      <c r="AJ216" s="14">
        <f t="shared" si="97"/>
        <v>0</v>
      </c>
      <c r="AK216" s="14">
        <f t="shared" si="98"/>
        <v>0</v>
      </c>
      <c r="AL216" s="14">
        <f t="shared" si="99"/>
        <v>0</v>
      </c>
      <c r="AM216" s="14">
        <f t="shared" si="100"/>
        <v>0</v>
      </c>
      <c r="AN216" s="14">
        <f t="shared" si="101"/>
        <v>0</v>
      </c>
      <c r="AO216" s="14">
        <f t="shared" si="102"/>
        <v>0</v>
      </c>
      <c r="AP216" s="14">
        <f t="shared" si="103"/>
        <v>0</v>
      </c>
      <c r="AQ216" s="14">
        <f t="shared" si="104"/>
        <v>0</v>
      </c>
      <c r="AR216" s="26">
        <f t="shared" si="107"/>
        <v>0</v>
      </c>
      <c r="AS216" s="184">
        <f t="shared" si="108"/>
        <v>991.95</v>
      </c>
      <c r="AT216" s="26">
        <f t="shared" si="109"/>
        <v>0</v>
      </c>
      <c r="AU216" s="30">
        <f t="shared" si="114"/>
        <v>1487.925</v>
      </c>
      <c r="AV216" s="30">
        <f t="shared" si="115"/>
        <v>1487.925</v>
      </c>
      <c r="AW216" s="30"/>
      <c r="AX216" s="36">
        <f t="shared" si="105"/>
        <v>1487.925</v>
      </c>
      <c r="AY216" s="36">
        <f t="shared" si="105"/>
        <v>495.97499999999991</v>
      </c>
      <c r="AZ216" s="36">
        <f t="shared" si="105"/>
        <v>0</v>
      </c>
      <c r="BF216" s="42">
        <f t="shared" si="110"/>
        <v>991.95</v>
      </c>
      <c r="BG216" s="42">
        <f t="shared" si="111"/>
        <v>991.95</v>
      </c>
      <c r="BH216" s="42">
        <f t="shared" si="112"/>
        <v>0</v>
      </c>
      <c r="BI216" s="42">
        <f t="shared" si="113"/>
        <v>2975.85</v>
      </c>
    </row>
    <row r="217" spans="1:61" ht="14.45" hidden="1" outlineLevel="1" x14ac:dyDescent="0.3">
      <c r="A217" s="5" t="s">
        <v>7</v>
      </c>
      <c r="B217" s="5" t="s">
        <v>8</v>
      </c>
      <c r="C217" s="5" t="s">
        <v>1354</v>
      </c>
      <c r="D217" s="2" t="s">
        <v>264</v>
      </c>
      <c r="E217" s="2" t="s">
        <v>10</v>
      </c>
      <c r="F217" s="2" t="s">
        <v>11</v>
      </c>
      <c r="G217" s="2" t="s">
        <v>12</v>
      </c>
      <c r="H217" s="2" t="s">
        <v>13</v>
      </c>
      <c r="I217" s="18">
        <v>8491</v>
      </c>
      <c r="J217" s="18">
        <v>331149</v>
      </c>
      <c r="K217" s="18">
        <v>318412.5</v>
      </c>
      <c r="L217" s="18">
        <v>12736.5</v>
      </c>
      <c r="M217" s="18"/>
      <c r="N217" s="18"/>
      <c r="O217" s="18"/>
      <c r="P217" s="18"/>
      <c r="Q217" s="18"/>
      <c r="R217" s="18"/>
      <c r="S217" s="18">
        <v>12736.5</v>
      </c>
      <c r="T217" s="18"/>
      <c r="U217" s="18"/>
      <c r="V217" s="18"/>
      <c r="W217" s="18"/>
      <c r="X217" s="18"/>
      <c r="Y217" s="18"/>
      <c r="Z217" s="18"/>
      <c r="AA217" s="18"/>
      <c r="AB217" s="43">
        <f t="shared" si="106"/>
        <v>4.0000000000000036E-2</v>
      </c>
      <c r="AC217" s="14">
        <f t="shared" si="90"/>
        <v>0</v>
      </c>
      <c r="AD217" s="14">
        <f t="shared" si="91"/>
        <v>0</v>
      </c>
      <c r="AE217" s="14">
        <f t="shared" si="92"/>
        <v>0</v>
      </c>
      <c r="AF217" s="14">
        <f t="shared" si="93"/>
        <v>0</v>
      </c>
      <c r="AG217" s="14">
        <f t="shared" si="94"/>
        <v>0</v>
      </c>
      <c r="AH217" s="14">
        <f t="shared" si="95"/>
        <v>0</v>
      </c>
      <c r="AI217" s="14">
        <f t="shared" si="96"/>
        <v>0.04</v>
      </c>
      <c r="AJ217" s="14">
        <f t="shared" si="97"/>
        <v>0</v>
      </c>
      <c r="AK217" s="14">
        <f t="shared" si="98"/>
        <v>0</v>
      </c>
      <c r="AL217" s="14">
        <f t="shared" si="99"/>
        <v>0</v>
      </c>
      <c r="AM217" s="14">
        <f t="shared" si="100"/>
        <v>0</v>
      </c>
      <c r="AN217" s="14">
        <f t="shared" si="101"/>
        <v>0</v>
      </c>
      <c r="AO217" s="14">
        <f t="shared" si="102"/>
        <v>0</v>
      </c>
      <c r="AP217" s="14">
        <f t="shared" si="103"/>
        <v>0</v>
      </c>
      <c r="AQ217" s="14">
        <f t="shared" si="104"/>
        <v>0</v>
      </c>
      <c r="AR217" s="26">
        <f t="shared" si="107"/>
        <v>0</v>
      </c>
      <c r="AS217" s="184">
        <f t="shared" si="108"/>
        <v>12736.5</v>
      </c>
      <c r="AT217" s="26">
        <f t="shared" si="109"/>
        <v>0</v>
      </c>
      <c r="AU217" s="30">
        <f t="shared" si="114"/>
        <v>19104.75</v>
      </c>
      <c r="AV217" s="30">
        <f t="shared" si="115"/>
        <v>19104.75</v>
      </c>
      <c r="AW217" s="30"/>
      <c r="AX217" s="36">
        <f t="shared" si="105"/>
        <v>19104.75</v>
      </c>
      <c r="AY217" s="36">
        <f t="shared" si="105"/>
        <v>6368.25</v>
      </c>
      <c r="AZ217" s="36">
        <f t="shared" si="105"/>
        <v>0</v>
      </c>
      <c r="BF217" s="42">
        <f t="shared" si="110"/>
        <v>12736.5</v>
      </c>
      <c r="BG217" s="42">
        <f t="shared" si="111"/>
        <v>12736.5</v>
      </c>
      <c r="BH217" s="42">
        <f t="shared" si="112"/>
        <v>0</v>
      </c>
      <c r="BI217" s="42">
        <f t="shared" si="113"/>
        <v>38209.5</v>
      </c>
    </row>
    <row r="218" spans="1:61" ht="14.45" hidden="1" outlineLevel="1" x14ac:dyDescent="0.3">
      <c r="A218" s="5" t="s">
        <v>7</v>
      </c>
      <c r="B218" s="5" t="s">
        <v>8</v>
      </c>
      <c r="C218" s="5" t="s">
        <v>1354</v>
      </c>
      <c r="D218" s="2" t="s">
        <v>265</v>
      </c>
      <c r="E218" s="2" t="s">
        <v>216</v>
      </c>
      <c r="F218" s="2" t="s">
        <v>11</v>
      </c>
      <c r="G218" s="2" t="s">
        <v>12</v>
      </c>
      <c r="H218" s="2" t="s">
        <v>13</v>
      </c>
      <c r="I218" s="18">
        <v>603</v>
      </c>
      <c r="J218" s="18">
        <v>14916.74</v>
      </c>
      <c r="K218" s="18">
        <v>14343.02</v>
      </c>
      <c r="L218" s="18">
        <v>573.72</v>
      </c>
      <c r="M218" s="18"/>
      <c r="N218" s="18"/>
      <c r="O218" s="18"/>
      <c r="P218" s="18"/>
      <c r="Q218" s="18"/>
      <c r="R218" s="18"/>
      <c r="S218" s="18">
        <v>573.72</v>
      </c>
      <c r="T218" s="18"/>
      <c r="U218" s="18"/>
      <c r="V218" s="18"/>
      <c r="W218" s="18"/>
      <c r="X218" s="18"/>
      <c r="Y218" s="18"/>
      <c r="Z218" s="18"/>
      <c r="AA218" s="18"/>
      <c r="AB218" s="43">
        <f t="shared" si="106"/>
        <v>4.0000000000000036E-2</v>
      </c>
      <c r="AC218" s="14">
        <f t="shared" si="90"/>
        <v>0</v>
      </c>
      <c r="AD218" s="14">
        <f t="shared" si="91"/>
        <v>0</v>
      </c>
      <c r="AE218" s="14">
        <f t="shared" si="92"/>
        <v>0</v>
      </c>
      <c r="AF218" s="14">
        <f t="shared" si="93"/>
        <v>0</v>
      </c>
      <c r="AG218" s="14">
        <f t="shared" si="94"/>
        <v>0</v>
      </c>
      <c r="AH218" s="14">
        <f t="shared" si="95"/>
        <v>0</v>
      </c>
      <c r="AI218" s="14">
        <f t="shared" si="96"/>
        <v>0.04</v>
      </c>
      <c r="AJ218" s="14">
        <f t="shared" si="97"/>
        <v>0</v>
      </c>
      <c r="AK218" s="14">
        <f t="shared" si="98"/>
        <v>0</v>
      </c>
      <c r="AL218" s="14">
        <f t="shared" si="99"/>
        <v>0</v>
      </c>
      <c r="AM218" s="14">
        <f t="shared" si="100"/>
        <v>0</v>
      </c>
      <c r="AN218" s="14">
        <f t="shared" si="101"/>
        <v>0</v>
      </c>
      <c r="AO218" s="14">
        <f t="shared" si="102"/>
        <v>0</v>
      </c>
      <c r="AP218" s="14">
        <f t="shared" si="103"/>
        <v>0</v>
      </c>
      <c r="AQ218" s="14">
        <f t="shared" si="104"/>
        <v>0</v>
      </c>
      <c r="AR218" s="26">
        <f t="shared" si="107"/>
        <v>0</v>
      </c>
      <c r="AS218" s="184">
        <f t="shared" si="108"/>
        <v>573.72080000000005</v>
      </c>
      <c r="AT218" s="26">
        <f t="shared" si="109"/>
        <v>0</v>
      </c>
      <c r="AU218" s="30">
        <f t="shared" si="114"/>
        <v>860.58119999999997</v>
      </c>
      <c r="AV218" s="30">
        <f t="shared" si="115"/>
        <v>860.58119999999997</v>
      </c>
      <c r="AW218" s="30"/>
      <c r="AX218" s="36">
        <f t="shared" si="105"/>
        <v>860.58119999999997</v>
      </c>
      <c r="AY218" s="36">
        <f t="shared" si="105"/>
        <v>286.86039999999991</v>
      </c>
      <c r="AZ218" s="36">
        <f t="shared" si="105"/>
        <v>0</v>
      </c>
      <c r="BF218" s="42">
        <f t="shared" si="110"/>
        <v>573.72080000000005</v>
      </c>
      <c r="BG218" s="42">
        <f t="shared" si="111"/>
        <v>573.72</v>
      </c>
      <c r="BH218" s="42">
        <f t="shared" si="112"/>
        <v>8.0000000002655725E-4</v>
      </c>
      <c r="BI218" s="42">
        <f t="shared" si="113"/>
        <v>1721.1623999999999</v>
      </c>
    </row>
    <row r="219" spans="1:61" ht="14.45" hidden="1" outlineLevel="1" x14ac:dyDescent="0.3">
      <c r="A219" s="5" t="s">
        <v>7</v>
      </c>
      <c r="B219" s="5" t="s">
        <v>8</v>
      </c>
      <c r="C219" s="5" t="s">
        <v>1354</v>
      </c>
      <c r="D219" s="2" t="s">
        <v>266</v>
      </c>
      <c r="E219" s="2" t="s">
        <v>216</v>
      </c>
      <c r="F219" s="2" t="s">
        <v>11</v>
      </c>
      <c r="G219" s="2" t="s">
        <v>12</v>
      </c>
      <c r="H219" s="2" t="s">
        <v>13</v>
      </c>
      <c r="I219" s="18">
        <v>402</v>
      </c>
      <c r="J219" s="18">
        <v>9783.07</v>
      </c>
      <c r="K219" s="18">
        <v>9406.7999999999993</v>
      </c>
      <c r="L219" s="18">
        <v>376.27</v>
      </c>
      <c r="M219" s="18"/>
      <c r="N219" s="18"/>
      <c r="O219" s="18"/>
      <c r="P219" s="18"/>
      <c r="Q219" s="18"/>
      <c r="R219" s="18"/>
      <c r="S219" s="18">
        <v>376.27</v>
      </c>
      <c r="T219" s="18"/>
      <c r="U219" s="18"/>
      <c r="V219" s="18"/>
      <c r="W219" s="18"/>
      <c r="X219" s="18"/>
      <c r="Y219" s="18"/>
      <c r="Z219" s="18"/>
      <c r="AA219" s="18"/>
      <c r="AB219" s="43">
        <f t="shared" si="106"/>
        <v>4.0000000000000036E-2</v>
      </c>
      <c r="AC219" s="14">
        <f t="shared" si="90"/>
        <v>0</v>
      </c>
      <c r="AD219" s="14">
        <f t="shared" si="91"/>
        <v>0</v>
      </c>
      <c r="AE219" s="14">
        <f t="shared" si="92"/>
        <v>0</v>
      </c>
      <c r="AF219" s="14">
        <f t="shared" si="93"/>
        <v>0</v>
      </c>
      <c r="AG219" s="14">
        <f t="shared" si="94"/>
        <v>0</v>
      </c>
      <c r="AH219" s="14">
        <f t="shared" si="95"/>
        <v>0</v>
      </c>
      <c r="AI219" s="14">
        <f t="shared" si="96"/>
        <v>0.04</v>
      </c>
      <c r="AJ219" s="14">
        <f t="shared" si="97"/>
        <v>0</v>
      </c>
      <c r="AK219" s="14">
        <f t="shared" si="98"/>
        <v>0</v>
      </c>
      <c r="AL219" s="14">
        <f t="shared" si="99"/>
        <v>0</v>
      </c>
      <c r="AM219" s="14">
        <f t="shared" si="100"/>
        <v>0</v>
      </c>
      <c r="AN219" s="14">
        <f t="shared" si="101"/>
        <v>0</v>
      </c>
      <c r="AO219" s="14">
        <f t="shared" si="102"/>
        <v>0</v>
      </c>
      <c r="AP219" s="14">
        <f t="shared" si="103"/>
        <v>0</v>
      </c>
      <c r="AQ219" s="14">
        <f t="shared" si="104"/>
        <v>0</v>
      </c>
      <c r="AR219" s="26">
        <f t="shared" si="107"/>
        <v>0</v>
      </c>
      <c r="AS219" s="184">
        <f t="shared" si="108"/>
        <v>376.27199999999999</v>
      </c>
      <c r="AT219" s="26">
        <f t="shared" si="109"/>
        <v>0</v>
      </c>
      <c r="AU219" s="30">
        <f t="shared" si="114"/>
        <v>564.4079999999999</v>
      </c>
      <c r="AV219" s="30">
        <f t="shared" si="115"/>
        <v>564.4079999999999</v>
      </c>
      <c r="AW219" s="30"/>
      <c r="AX219" s="36">
        <f t="shared" si="105"/>
        <v>564.4079999999999</v>
      </c>
      <c r="AY219" s="36">
        <f t="shared" si="105"/>
        <v>188.13599999999991</v>
      </c>
      <c r="AZ219" s="36">
        <f t="shared" si="105"/>
        <v>0</v>
      </c>
      <c r="BF219" s="42">
        <f t="shared" si="110"/>
        <v>376.27199999999999</v>
      </c>
      <c r="BG219" s="42">
        <f t="shared" si="111"/>
        <v>376.27</v>
      </c>
      <c r="BH219" s="42">
        <f t="shared" si="112"/>
        <v>2.0000000000095497E-3</v>
      </c>
      <c r="BI219" s="42">
        <f t="shared" si="113"/>
        <v>1128.8159999999998</v>
      </c>
    </row>
    <row r="220" spans="1:61" ht="14.45" hidden="1" outlineLevel="1" x14ac:dyDescent="0.3">
      <c r="A220" s="5" t="s">
        <v>7</v>
      </c>
      <c r="B220" s="5" t="s">
        <v>8</v>
      </c>
      <c r="C220" s="5" t="s">
        <v>1354</v>
      </c>
      <c r="D220" s="2" t="s">
        <v>267</v>
      </c>
      <c r="E220" s="2" t="s">
        <v>216</v>
      </c>
      <c r="F220" s="2" t="s">
        <v>11</v>
      </c>
      <c r="G220" s="2" t="s">
        <v>12</v>
      </c>
      <c r="H220" s="2" t="s">
        <v>13</v>
      </c>
      <c r="I220" s="18">
        <v>1680</v>
      </c>
      <c r="J220" s="18">
        <v>39521.659999999996</v>
      </c>
      <c r="K220" s="18">
        <v>38001.599999999999</v>
      </c>
      <c r="L220" s="18">
        <v>1520.06</v>
      </c>
      <c r="M220" s="18"/>
      <c r="N220" s="18"/>
      <c r="O220" s="18"/>
      <c r="P220" s="18"/>
      <c r="Q220" s="18"/>
      <c r="R220" s="18"/>
      <c r="S220" s="18">
        <v>1520.06</v>
      </c>
      <c r="T220" s="18"/>
      <c r="U220" s="18"/>
      <c r="V220" s="18"/>
      <c r="W220" s="18"/>
      <c r="X220" s="18"/>
      <c r="Y220" s="18"/>
      <c r="Z220" s="18"/>
      <c r="AA220" s="18"/>
      <c r="AB220" s="43">
        <f t="shared" si="106"/>
        <v>4.0000000000000036E-2</v>
      </c>
      <c r="AC220" s="14">
        <f t="shared" si="90"/>
        <v>0</v>
      </c>
      <c r="AD220" s="14">
        <f t="shared" si="91"/>
        <v>0</v>
      </c>
      <c r="AE220" s="14">
        <f t="shared" si="92"/>
        <v>0</v>
      </c>
      <c r="AF220" s="14">
        <f t="shared" si="93"/>
        <v>0</v>
      </c>
      <c r="AG220" s="14">
        <f t="shared" si="94"/>
        <v>0</v>
      </c>
      <c r="AH220" s="14">
        <f t="shared" si="95"/>
        <v>0</v>
      </c>
      <c r="AI220" s="14">
        <f t="shared" si="96"/>
        <v>0.04</v>
      </c>
      <c r="AJ220" s="14">
        <f t="shared" si="97"/>
        <v>0</v>
      </c>
      <c r="AK220" s="14">
        <f t="shared" si="98"/>
        <v>0</v>
      </c>
      <c r="AL220" s="14">
        <f t="shared" si="99"/>
        <v>0</v>
      </c>
      <c r="AM220" s="14">
        <f t="shared" si="100"/>
        <v>0</v>
      </c>
      <c r="AN220" s="14">
        <f t="shared" si="101"/>
        <v>0</v>
      </c>
      <c r="AO220" s="14">
        <f t="shared" si="102"/>
        <v>0</v>
      </c>
      <c r="AP220" s="14">
        <f t="shared" si="103"/>
        <v>0</v>
      </c>
      <c r="AQ220" s="14">
        <f t="shared" si="104"/>
        <v>0</v>
      </c>
      <c r="AR220" s="26">
        <f t="shared" si="107"/>
        <v>0</v>
      </c>
      <c r="AS220" s="184">
        <f t="shared" si="108"/>
        <v>1520.0640000000001</v>
      </c>
      <c r="AT220" s="26">
        <f t="shared" si="109"/>
        <v>0</v>
      </c>
      <c r="AU220" s="30">
        <f t="shared" si="114"/>
        <v>2280.096</v>
      </c>
      <c r="AV220" s="30">
        <f t="shared" si="115"/>
        <v>2280.096</v>
      </c>
      <c r="AW220" s="30"/>
      <c r="AX220" s="36">
        <f t="shared" si="105"/>
        <v>2280.096</v>
      </c>
      <c r="AY220" s="36">
        <f t="shared" si="105"/>
        <v>760.03199999999993</v>
      </c>
      <c r="AZ220" s="36">
        <f t="shared" si="105"/>
        <v>0</v>
      </c>
      <c r="BF220" s="42">
        <f t="shared" si="110"/>
        <v>1520.0640000000001</v>
      </c>
      <c r="BG220" s="42">
        <f t="shared" si="111"/>
        <v>1520.06</v>
      </c>
      <c r="BH220" s="42">
        <f t="shared" si="112"/>
        <v>4.0000000001327862E-3</v>
      </c>
      <c r="BI220" s="42">
        <f t="shared" si="113"/>
        <v>4560.192</v>
      </c>
    </row>
    <row r="221" spans="1:61" ht="14.45" hidden="1" outlineLevel="1" x14ac:dyDescent="0.3">
      <c r="A221" s="5" t="s">
        <v>7</v>
      </c>
      <c r="B221" s="5" t="s">
        <v>8</v>
      </c>
      <c r="C221" s="5" t="s">
        <v>1354</v>
      </c>
      <c r="D221" s="2" t="s">
        <v>268</v>
      </c>
      <c r="E221" s="2" t="s">
        <v>216</v>
      </c>
      <c r="F221" s="2" t="s">
        <v>11</v>
      </c>
      <c r="G221" s="2" t="s">
        <v>12</v>
      </c>
      <c r="H221" s="2" t="s">
        <v>13</v>
      </c>
      <c r="I221" s="18">
        <v>850</v>
      </c>
      <c r="J221" s="18">
        <v>24346.399999999998</v>
      </c>
      <c r="K221" s="18">
        <v>23410</v>
      </c>
      <c r="L221" s="18">
        <v>936.4</v>
      </c>
      <c r="M221" s="18"/>
      <c r="N221" s="18"/>
      <c r="O221" s="18"/>
      <c r="P221" s="18"/>
      <c r="Q221" s="18"/>
      <c r="R221" s="18"/>
      <c r="S221" s="18">
        <v>936.4</v>
      </c>
      <c r="T221" s="18"/>
      <c r="U221" s="18"/>
      <c r="V221" s="18"/>
      <c r="W221" s="18"/>
      <c r="X221" s="18"/>
      <c r="Y221" s="18"/>
      <c r="Z221" s="18"/>
      <c r="AA221" s="18"/>
      <c r="AB221" s="43">
        <f t="shared" si="106"/>
        <v>4.0000000000000036E-2</v>
      </c>
      <c r="AC221" s="14">
        <f t="shared" si="90"/>
        <v>0</v>
      </c>
      <c r="AD221" s="14">
        <f t="shared" si="91"/>
        <v>0</v>
      </c>
      <c r="AE221" s="14">
        <f t="shared" si="92"/>
        <v>0</v>
      </c>
      <c r="AF221" s="14">
        <f t="shared" si="93"/>
        <v>0</v>
      </c>
      <c r="AG221" s="14">
        <f t="shared" si="94"/>
        <v>0</v>
      </c>
      <c r="AH221" s="14">
        <f t="shared" si="95"/>
        <v>0</v>
      </c>
      <c r="AI221" s="14">
        <f t="shared" si="96"/>
        <v>0.04</v>
      </c>
      <c r="AJ221" s="14">
        <f t="shared" si="97"/>
        <v>0</v>
      </c>
      <c r="AK221" s="14">
        <f t="shared" si="98"/>
        <v>0</v>
      </c>
      <c r="AL221" s="14">
        <f t="shared" si="99"/>
        <v>0</v>
      </c>
      <c r="AM221" s="14">
        <f t="shared" si="100"/>
        <v>0</v>
      </c>
      <c r="AN221" s="14">
        <f t="shared" si="101"/>
        <v>0</v>
      </c>
      <c r="AO221" s="14">
        <f t="shared" si="102"/>
        <v>0</v>
      </c>
      <c r="AP221" s="14">
        <f t="shared" si="103"/>
        <v>0</v>
      </c>
      <c r="AQ221" s="14">
        <f t="shared" si="104"/>
        <v>0</v>
      </c>
      <c r="AR221" s="26">
        <f t="shared" si="107"/>
        <v>0</v>
      </c>
      <c r="AS221" s="184">
        <f t="shared" si="108"/>
        <v>936.4</v>
      </c>
      <c r="AT221" s="26">
        <f t="shared" si="109"/>
        <v>0</v>
      </c>
      <c r="AU221" s="30">
        <f t="shared" si="114"/>
        <v>1404.6</v>
      </c>
      <c r="AV221" s="30">
        <f t="shared" si="115"/>
        <v>1404.6</v>
      </c>
      <c r="AW221" s="30"/>
      <c r="AX221" s="36">
        <f t="shared" si="105"/>
        <v>1404.6</v>
      </c>
      <c r="AY221" s="36">
        <f t="shared" si="105"/>
        <v>468.19999999999993</v>
      </c>
      <c r="AZ221" s="36">
        <f t="shared" si="105"/>
        <v>0</v>
      </c>
      <c r="BF221" s="42">
        <f t="shared" si="110"/>
        <v>936.4</v>
      </c>
      <c r="BG221" s="42">
        <f t="shared" si="111"/>
        <v>936.4</v>
      </c>
      <c r="BH221" s="42">
        <f t="shared" si="112"/>
        <v>0</v>
      </c>
      <c r="BI221" s="42">
        <f t="shared" si="113"/>
        <v>2809.2</v>
      </c>
    </row>
    <row r="222" spans="1:61" ht="14.45" hidden="1" outlineLevel="1" x14ac:dyDescent="0.3">
      <c r="A222" s="5" t="s">
        <v>7</v>
      </c>
      <c r="B222" s="5" t="s">
        <v>8</v>
      </c>
      <c r="C222" s="5" t="s">
        <v>1354</v>
      </c>
      <c r="D222" s="2" t="s">
        <v>269</v>
      </c>
      <c r="E222" s="2" t="s">
        <v>216</v>
      </c>
      <c r="F222" s="2" t="s">
        <v>11</v>
      </c>
      <c r="G222" s="2" t="s">
        <v>12</v>
      </c>
      <c r="H222" s="2" t="s">
        <v>13</v>
      </c>
      <c r="I222" s="18">
        <v>847</v>
      </c>
      <c r="J222" s="18">
        <v>15203.980000000001</v>
      </c>
      <c r="K222" s="18">
        <v>14619.220000000001</v>
      </c>
      <c r="L222" s="18">
        <v>584.76</v>
      </c>
      <c r="M222" s="18"/>
      <c r="N222" s="18"/>
      <c r="O222" s="18"/>
      <c r="P222" s="18"/>
      <c r="Q222" s="18"/>
      <c r="R222" s="18"/>
      <c r="S222" s="18">
        <v>584.76</v>
      </c>
      <c r="T222" s="18"/>
      <c r="U222" s="18"/>
      <c r="V222" s="18"/>
      <c r="W222" s="18"/>
      <c r="X222" s="18"/>
      <c r="Y222" s="18"/>
      <c r="Z222" s="18"/>
      <c r="AA222" s="18"/>
      <c r="AB222" s="43">
        <f t="shared" si="106"/>
        <v>4.0000000000000036E-2</v>
      </c>
      <c r="AC222" s="14">
        <f t="shared" si="90"/>
        <v>0</v>
      </c>
      <c r="AD222" s="14">
        <f t="shared" si="91"/>
        <v>0</v>
      </c>
      <c r="AE222" s="14">
        <f t="shared" si="92"/>
        <v>0</v>
      </c>
      <c r="AF222" s="14">
        <f t="shared" si="93"/>
        <v>0</v>
      </c>
      <c r="AG222" s="14">
        <f t="shared" si="94"/>
        <v>0</v>
      </c>
      <c r="AH222" s="14">
        <f t="shared" si="95"/>
        <v>0</v>
      </c>
      <c r="AI222" s="14">
        <f t="shared" si="96"/>
        <v>0.04</v>
      </c>
      <c r="AJ222" s="14">
        <f t="shared" si="97"/>
        <v>0</v>
      </c>
      <c r="AK222" s="14">
        <f t="shared" si="98"/>
        <v>0</v>
      </c>
      <c r="AL222" s="14">
        <f t="shared" si="99"/>
        <v>0</v>
      </c>
      <c r="AM222" s="14">
        <f t="shared" si="100"/>
        <v>0</v>
      </c>
      <c r="AN222" s="14">
        <f t="shared" si="101"/>
        <v>0</v>
      </c>
      <c r="AO222" s="14">
        <f t="shared" si="102"/>
        <v>0</v>
      </c>
      <c r="AP222" s="14">
        <f t="shared" si="103"/>
        <v>0</v>
      </c>
      <c r="AQ222" s="14">
        <f t="shared" si="104"/>
        <v>0</v>
      </c>
      <c r="AR222" s="26">
        <f t="shared" si="107"/>
        <v>0</v>
      </c>
      <c r="AS222" s="184">
        <f t="shared" si="108"/>
        <v>584.76880000000006</v>
      </c>
      <c r="AT222" s="26">
        <f t="shared" si="109"/>
        <v>0</v>
      </c>
      <c r="AU222" s="30">
        <f t="shared" si="114"/>
        <v>877.15320000000008</v>
      </c>
      <c r="AV222" s="30">
        <f t="shared" si="115"/>
        <v>877.15320000000008</v>
      </c>
      <c r="AW222" s="30"/>
      <c r="AX222" s="36">
        <f t="shared" si="105"/>
        <v>877.15320000000008</v>
      </c>
      <c r="AY222" s="36">
        <f t="shared" si="105"/>
        <v>292.38440000000003</v>
      </c>
      <c r="AZ222" s="36">
        <f t="shared" si="105"/>
        <v>0</v>
      </c>
      <c r="BF222" s="42">
        <f t="shared" si="110"/>
        <v>584.76880000000006</v>
      </c>
      <c r="BG222" s="42">
        <f t="shared" si="111"/>
        <v>584.76</v>
      </c>
      <c r="BH222" s="42">
        <f t="shared" si="112"/>
        <v>8.800000000064756E-3</v>
      </c>
      <c r="BI222" s="42">
        <f t="shared" si="113"/>
        <v>1754.3064000000002</v>
      </c>
    </row>
    <row r="223" spans="1:61" ht="14.45" hidden="1" outlineLevel="1" x14ac:dyDescent="0.3">
      <c r="A223" s="5" t="s">
        <v>7</v>
      </c>
      <c r="B223" s="5" t="s">
        <v>8</v>
      </c>
      <c r="C223" s="5" t="s">
        <v>1354</v>
      </c>
      <c r="D223" s="2" t="s">
        <v>270</v>
      </c>
      <c r="E223" s="2" t="s">
        <v>216</v>
      </c>
      <c r="F223" s="2" t="s">
        <v>11</v>
      </c>
      <c r="G223" s="2" t="s">
        <v>12</v>
      </c>
      <c r="H223" s="2" t="s">
        <v>13</v>
      </c>
      <c r="I223" s="18">
        <v>3160</v>
      </c>
      <c r="J223" s="18">
        <v>56756.13</v>
      </c>
      <c r="K223" s="18">
        <v>54573.2</v>
      </c>
      <c r="L223" s="18">
        <v>2182.9300000000003</v>
      </c>
      <c r="M223" s="18"/>
      <c r="N223" s="18"/>
      <c r="O223" s="18"/>
      <c r="P223" s="18"/>
      <c r="Q223" s="18"/>
      <c r="R223" s="18"/>
      <c r="S223" s="18">
        <v>2182.9300000000003</v>
      </c>
      <c r="T223" s="18"/>
      <c r="U223" s="18"/>
      <c r="V223" s="18"/>
      <c r="W223" s="18"/>
      <c r="X223" s="18"/>
      <c r="Y223" s="18"/>
      <c r="Z223" s="18"/>
      <c r="AA223" s="18"/>
      <c r="AB223" s="43">
        <f t="shared" si="106"/>
        <v>4.0000000000000036E-2</v>
      </c>
      <c r="AC223" s="14">
        <f t="shared" si="90"/>
        <v>0</v>
      </c>
      <c r="AD223" s="14">
        <f t="shared" si="91"/>
        <v>0</v>
      </c>
      <c r="AE223" s="14">
        <f t="shared" si="92"/>
        <v>0</v>
      </c>
      <c r="AF223" s="14">
        <f t="shared" si="93"/>
        <v>0</v>
      </c>
      <c r="AG223" s="14">
        <f t="shared" si="94"/>
        <v>0</v>
      </c>
      <c r="AH223" s="14">
        <f t="shared" si="95"/>
        <v>0</v>
      </c>
      <c r="AI223" s="14">
        <f t="shared" si="96"/>
        <v>0.04</v>
      </c>
      <c r="AJ223" s="14">
        <f t="shared" si="97"/>
        <v>0</v>
      </c>
      <c r="AK223" s="14">
        <f t="shared" si="98"/>
        <v>0</v>
      </c>
      <c r="AL223" s="14">
        <f t="shared" si="99"/>
        <v>0</v>
      </c>
      <c r="AM223" s="14">
        <f t="shared" si="100"/>
        <v>0</v>
      </c>
      <c r="AN223" s="14">
        <f t="shared" si="101"/>
        <v>0</v>
      </c>
      <c r="AO223" s="14">
        <f t="shared" si="102"/>
        <v>0</v>
      </c>
      <c r="AP223" s="14">
        <f t="shared" si="103"/>
        <v>0</v>
      </c>
      <c r="AQ223" s="14">
        <f t="shared" si="104"/>
        <v>0</v>
      </c>
      <c r="AR223" s="26">
        <f t="shared" si="107"/>
        <v>0</v>
      </c>
      <c r="AS223" s="184">
        <f t="shared" si="108"/>
        <v>2182.9279999999999</v>
      </c>
      <c r="AT223" s="26">
        <f t="shared" si="109"/>
        <v>0</v>
      </c>
      <c r="AU223" s="30">
        <f t="shared" si="114"/>
        <v>3274.3919999999998</v>
      </c>
      <c r="AV223" s="30">
        <f t="shared" si="115"/>
        <v>3274.3919999999998</v>
      </c>
      <c r="AW223" s="30"/>
      <c r="AX223" s="36">
        <f t="shared" si="105"/>
        <v>3274.3919999999998</v>
      </c>
      <c r="AY223" s="36">
        <f t="shared" si="105"/>
        <v>1091.4639999999999</v>
      </c>
      <c r="AZ223" s="36">
        <f t="shared" si="105"/>
        <v>0</v>
      </c>
      <c r="BF223" s="42">
        <f t="shared" si="110"/>
        <v>2182.9279999999999</v>
      </c>
      <c r="BG223" s="42">
        <f t="shared" si="111"/>
        <v>2182.9300000000003</v>
      </c>
      <c r="BH223" s="42">
        <f t="shared" si="112"/>
        <v>-2.0000000004074536E-3</v>
      </c>
      <c r="BI223" s="42">
        <f t="shared" si="113"/>
        <v>6548.7839999999997</v>
      </c>
    </row>
    <row r="224" spans="1:61" ht="14.45" hidden="1" outlineLevel="1" x14ac:dyDescent="0.3">
      <c r="A224" s="5" t="s">
        <v>7</v>
      </c>
      <c r="B224" s="5" t="s">
        <v>8</v>
      </c>
      <c r="C224" s="5" t="s">
        <v>1354</v>
      </c>
      <c r="D224" s="2" t="s">
        <v>271</v>
      </c>
      <c r="E224" s="2" t="s">
        <v>216</v>
      </c>
      <c r="F224" s="2" t="s">
        <v>11</v>
      </c>
      <c r="G224" s="2" t="s">
        <v>12</v>
      </c>
      <c r="H224" s="2" t="s">
        <v>13</v>
      </c>
      <c r="I224" s="18">
        <v>1015</v>
      </c>
      <c r="J224" s="18">
        <v>24120.46</v>
      </c>
      <c r="K224" s="18">
        <v>23192.75</v>
      </c>
      <c r="L224" s="18">
        <v>927.71</v>
      </c>
      <c r="M224" s="18"/>
      <c r="N224" s="18"/>
      <c r="O224" s="18"/>
      <c r="P224" s="18"/>
      <c r="Q224" s="18"/>
      <c r="R224" s="18"/>
      <c r="S224" s="18">
        <v>927.71</v>
      </c>
      <c r="T224" s="18"/>
      <c r="U224" s="18"/>
      <c r="V224" s="18"/>
      <c r="W224" s="18"/>
      <c r="X224" s="18"/>
      <c r="Y224" s="18"/>
      <c r="Z224" s="18"/>
      <c r="AA224" s="18"/>
      <c r="AB224" s="43">
        <f t="shared" si="106"/>
        <v>4.0000000000000036E-2</v>
      </c>
      <c r="AC224" s="14">
        <f t="shared" si="90"/>
        <v>0</v>
      </c>
      <c r="AD224" s="14">
        <f t="shared" si="91"/>
        <v>0</v>
      </c>
      <c r="AE224" s="14">
        <f t="shared" si="92"/>
        <v>0</v>
      </c>
      <c r="AF224" s="14">
        <f t="shared" si="93"/>
        <v>0</v>
      </c>
      <c r="AG224" s="14">
        <f t="shared" si="94"/>
        <v>0</v>
      </c>
      <c r="AH224" s="14">
        <f t="shared" si="95"/>
        <v>0</v>
      </c>
      <c r="AI224" s="14">
        <f t="shared" si="96"/>
        <v>0.04</v>
      </c>
      <c r="AJ224" s="14">
        <f t="shared" si="97"/>
        <v>0</v>
      </c>
      <c r="AK224" s="14">
        <f t="shared" si="98"/>
        <v>0</v>
      </c>
      <c r="AL224" s="14">
        <f t="shared" si="99"/>
        <v>0</v>
      </c>
      <c r="AM224" s="14">
        <f t="shared" si="100"/>
        <v>0</v>
      </c>
      <c r="AN224" s="14">
        <f t="shared" si="101"/>
        <v>0</v>
      </c>
      <c r="AO224" s="14">
        <f t="shared" si="102"/>
        <v>0</v>
      </c>
      <c r="AP224" s="14">
        <f t="shared" si="103"/>
        <v>0</v>
      </c>
      <c r="AQ224" s="14">
        <f t="shared" si="104"/>
        <v>0</v>
      </c>
      <c r="AR224" s="26">
        <f t="shared" si="107"/>
        <v>0</v>
      </c>
      <c r="AS224" s="184">
        <f t="shared" si="108"/>
        <v>927.71</v>
      </c>
      <c r="AT224" s="26">
        <f t="shared" si="109"/>
        <v>0</v>
      </c>
      <c r="AU224" s="30">
        <f t="shared" si="114"/>
        <v>1391.5650000000001</v>
      </c>
      <c r="AV224" s="30">
        <f t="shared" si="115"/>
        <v>1391.5650000000001</v>
      </c>
      <c r="AW224" s="30"/>
      <c r="AX224" s="36">
        <f t="shared" si="105"/>
        <v>1391.5650000000001</v>
      </c>
      <c r="AY224" s="36">
        <f t="shared" si="105"/>
        <v>463.85500000000002</v>
      </c>
      <c r="AZ224" s="36">
        <f t="shared" si="105"/>
        <v>0</v>
      </c>
      <c r="BF224" s="42">
        <f t="shared" si="110"/>
        <v>927.71</v>
      </c>
      <c r="BG224" s="42">
        <f t="shared" si="111"/>
        <v>927.71</v>
      </c>
      <c r="BH224" s="42">
        <f t="shared" si="112"/>
        <v>0</v>
      </c>
      <c r="BI224" s="42">
        <f t="shared" si="113"/>
        <v>2783.13</v>
      </c>
    </row>
    <row r="225" spans="1:61" ht="14.45" hidden="1" outlineLevel="1" x14ac:dyDescent="0.3">
      <c r="A225" s="5" t="s">
        <v>7</v>
      </c>
      <c r="B225" s="5" t="s">
        <v>8</v>
      </c>
      <c r="C225" s="5" t="s">
        <v>1354</v>
      </c>
      <c r="D225" s="2" t="s">
        <v>272</v>
      </c>
      <c r="E225" s="2" t="s">
        <v>10</v>
      </c>
      <c r="F225" s="2" t="s">
        <v>11</v>
      </c>
      <c r="G225" s="2" t="s">
        <v>12</v>
      </c>
      <c r="H225" s="2" t="s">
        <v>13</v>
      </c>
      <c r="I225" s="18">
        <v>1703</v>
      </c>
      <c r="J225" s="18">
        <v>40540.94</v>
      </c>
      <c r="K225" s="18">
        <v>38981.67</v>
      </c>
      <c r="L225" s="18">
        <v>1559.27</v>
      </c>
      <c r="M225" s="18"/>
      <c r="N225" s="18"/>
      <c r="O225" s="18"/>
      <c r="P225" s="18"/>
      <c r="Q225" s="18"/>
      <c r="R225" s="18"/>
      <c r="S225" s="18">
        <v>1559.27</v>
      </c>
      <c r="T225" s="18"/>
      <c r="U225" s="18"/>
      <c r="V225" s="18"/>
      <c r="W225" s="18"/>
      <c r="X225" s="18"/>
      <c r="Y225" s="18"/>
      <c r="Z225" s="18"/>
      <c r="AA225" s="18"/>
      <c r="AB225" s="43">
        <f t="shared" si="106"/>
        <v>4.0000000000000036E-2</v>
      </c>
      <c r="AC225" s="14">
        <f t="shared" si="90"/>
        <v>0</v>
      </c>
      <c r="AD225" s="14">
        <f t="shared" si="91"/>
        <v>0</v>
      </c>
      <c r="AE225" s="14">
        <f t="shared" si="92"/>
        <v>0</v>
      </c>
      <c r="AF225" s="14">
        <f t="shared" si="93"/>
        <v>0</v>
      </c>
      <c r="AG225" s="14">
        <f t="shared" si="94"/>
        <v>0</v>
      </c>
      <c r="AH225" s="14">
        <f t="shared" si="95"/>
        <v>0</v>
      </c>
      <c r="AI225" s="14">
        <f t="shared" si="96"/>
        <v>0.04</v>
      </c>
      <c r="AJ225" s="14">
        <f t="shared" si="97"/>
        <v>0</v>
      </c>
      <c r="AK225" s="14">
        <f t="shared" si="98"/>
        <v>0</v>
      </c>
      <c r="AL225" s="14">
        <f t="shared" si="99"/>
        <v>0</v>
      </c>
      <c r="AM225" s="14">
        <f t="shared" si="100"/>
        <v>0</v>
      </c>
      <c r="AN225" s="14">
        <f t="shared" si="101"/>
        <v>0</v>
      </c>
      <c r="AO225" s="14">
        <f t="shared" si="102"/>
        <v>0</v>
      </c>
      <c r="AP225" s="14">
        <f t="shared" si="103"/>
        <v>0</v>
      </c>
      <c r="AQ225" s="14">
        <f t="shared" si="104"/>
        <v>0</v>
      </c>
      <c r="AR225" s="26">
        <f t="shared" si="107"/>
        <v>0</v>
      </c>
      <c r="AS225" s="184">
        <f t="shared" si="108"/>
        <v>1559.2667999999999</v>
      </c>
      <c r="AT225" s="26">
        <f t="shared" si="109"/>
        <v>0</v>
      </c>
      <c r="AU225" s="30">
        <f t="shared" si="114"/>
        <v>2338.9001999999996</v>
      </c>
      <c r="AV225" s="30">
        <f t="shared" si="115"/>
        <v>2338.9001999999996</v>
      </c>
      <c r="AW225" s="30"/>
      <c r="AX225" s="36">
        <f t="shared" si="105"/>
        <v>2338.9001999999996</v>
      </c>
      <c r="AY225" s="36">
        <f t="shared" si="105"/>
        <v>779.63339999999971</v>
      </c>
      <c r="AZ225" s="36">
        <f t="shared" si="105"/>
        <v>0</v>
      </c>
      <c r="BF225" s="42">
        <f t="shared" si="110"/>
        <v>1559.2667999999999</v>
      </c>
      <c r="BG225" s="42">
        <f t="shared" si="111"/>
        <v>1559.27</v>
      </c>
      <c r="BH225" s="42">
        <f t="shared" si="112"/>
        <v>-3.200000000106229E-3</v>
      </c>
      <c r="BI225" s="42">
        <f t="shared" si="113"/>
        <v>4677.8003999999992</v>
      </c>
    </row>
    <row r="226" spans="1:61" ht="14.45" hidden="1" outlineLevel="1" x14ac:dyDescent="0.3">
      <c r="A226" s="5" t="s">
        <v>7</v>
      </c>
      <c r="B226" s="5" t="s">
        <v>8</v>
      </c>
      <c r="C226" s="5" t="s">
        <v>1354</v>
      </c>
      <c r="D226" s="2" t="s">
        <v>272</v>
      </c>
      <c r="E226" s="2" t="s">
        <v>216</v>
      </c>
      <c r="F226" s="2" t="s">
        <v>11</v>
      </c>
      <c r="G226" s="2" t="s">
        <v>12</v>
      </c>
      <c r="H226" s="2" t="s">
        <v>13</v>
      </c>
      <c r="I226" s="18">
        <v>2430</v>
      </c>
      <c r="J226" s="18">
        <v>57846.53</v>
      </c>
      <c r="K226" s="18">
        <v>55621.67</v>
      </c>
      <c r="L226" s="18">
        <v>2224.86</v>
      </c>
      <c r="M226" s="18"/>
      <c r="N226" s="18"/>
      <c r="O226" s="18"/>
      <c r="P226" s="18"/>
      <c r="Q226" s="18"/>
      <c r="R226" s="18"/>
      <c r="S226" s="18">
        <v>2224.86</v>
      </c>
      <c r="T226" s="18"/>
      <c r="U226" s="18"/>
      <c r="V226" s="18"/>
      <c r="W226" s="18"/>
      <c r="X226" s="18"/>
      <c r="Y226" s="18"/>
      <c r="Z226" s="18"/>
      <c r="AA226" s="18"/>
      <c r="AB226" s="43">
        <f t="shared" si="106"/>
        <v>4.0000000000000036E-2</v>
      </c>
      <c r="AC226" s="14">
        <f t="shared" si="90"/>
        <v>0</v>
      </c>
      <c r="AD226" s="14">
        <f t="shared" si="91"/>
        <v>0</v>
      </c>
      <c r="AE226" s="14">
        <f t="shared" si="92"/>
        <v>0</v>
      </c>
      <c r="AF226" s="14">
        <f t="shared" si="93"/>
        <v>0</v>
      </c>
      <c r="AG226" s="14">
        <f t="shared" si="94"/>
        <v>0</v>
      </c>
      <c r="AH226" s="14">
        <f t="shared" si="95"/>
        <v>0</v>
      </c>
      <c r="AI226" s="14">
        <f t="shared" si="96"/>
        <v>0.04</v>
      </c>
      <c r="AJ226" s="14">
        <f t="shared" si="97"/>
        <v>0</v>
      </c>
      <c r="AK226" s="14">
        <f t="shared" si="98"/>
        <v>0</v>
      </c>
      <c r="AL226" s="14">
        <f t="shared" si="99"/>
        <v>0</v>
      </c>
      <c r="AM226" s="14">
        <f t="shared" si="100"/>
        <v>0</v>
      </c>
      <c r="AN226" s="14">
        <f t="shared" si="101"/>
        <v>0</v>
      </c>
      <c r="AO226" s="14">
        <f t="shared" si="102"/>
        <v>0</v>
      </c>
      <c r="AP226" s="14">
        <f t="shared" si="103"/>
        <v>0</v>
      </c>
      <c r="AQ226" s="14">
        <f t="shared" si="104"/>
        <v>0</v>
      </c>
      <c r="AR226" s="26">
        <f t="shared" si="107"/>
        <v>0</v>
      </c>
      <c r="AS226" s="184">
        <f t="shared" si="108"/>
        <v>2224.8667999999998</v>
      </c>
      <c r="AT226" s="26">
        <f t="shared" si="109"/>
        <v>0</v>
      </c>
      <c r="AU226" s="30">
        <f t="shared" si="114"/>
        <v>3337.3001999999997</v>
      </c>
      <c r="AV226" s="30">
        <f t="shared" si="115"/>
        <v>3337.3001999999997</v>
      </c>
      <c r="AW226" s="30"/>
      <c r="AX226" s="36">
        <f t="shared" si="105"/>
        <v>3337.3001999999997</v>
      </c>
      <c r="AY226" s="36">
        <f t="shared" si="105"/>
        <v>1112.4333999999999</v>
      </c>
      <c r="AZ226" s="36">
        <f t="shared" si="105"/>
        <v>0</v>
      </c>
      <c r="BF226" s="42">
        <f t="shared" si="110"/>
        <v>2224.8667999999998</v>
      </c>
      <c r="BG226" s="42">
        <f t="shared" si="111"/>
        <v>2224.86</v>
      </c>
      <c r="BH226" s="42">
        <f t="shared" si="112"/>
        <v>6.7999999996573024E-3</v>
      </c>
      <c r="BI226" s="42">
        <f t="shared" si="113"/>
        <v>6674.6003999999994</v>
      </c>
    </row>
    <row r="227" spans="1:61" ht="14.45" hidden="1" outlineLevel="1" x14ac:dyDescent="0.3">
      <c r="A227" s="5" t="s">
        <v>7</v>
      </c>
      <c r="B227" s="5" t="s">
        <v>8</v>
      </c>
      <c r="C227" s="5" t="s">
        <v>1354</v>
      </c>
      <c r="D227" s="2" t="s">
        <v>273</v>
      </c>
      <c r="E227" s="2" t="s">
        <v>216</v>
      </c>
      <c r="F227" s="2" t="s">
        <v>11</v>
      </c>
      <c r="G227" s="2" t="s">
        <v>12</v>
      </c>
      <c r="H227" s="2" t="s">
        <v>13</v>
      </c>
      <c r="I227" s="18">
        <v>3630</v>
      </c>
      <c r="J227" s="18">
        <v>145496</v>
      </c>
      <c r="K227" s="18">
        <v>139900</v>
      </c>
      <c r="L227" s="18">
        <v>5596</v>
      </c>
      <c r="M227" s="18"/>
      <c r="N227" s="18"/>
      <c r="O227" s="18"/>
      <c r="P227" s="18"/>
      <c r="Q227" s="18"/>
      <c r="R227" s="18"/>
      <c r="S227" s="18">
        <v>5596</v>
      </c>
      <c r="T227" s="18"/>
      <c r="U227" s="18"/>
      <c r="V227" s="18"/>
      <c r="W227" s="18"/>
      <c r="X227" s="18"/>
      <c r="Y227" s="18"/>
      <c r="Z227" s="18"/>
      <c r="AA227" s="18"/>
      <c r="AB227" s="43">
        <f t="shared" si="106"/>
        <v>4.0000000000000036E-2</v>
      </c>
      <c r="AC227" s="14">
        <f t="shared" si="90"/>
        <v>0</v>
      </c>
      <c r="AD227" s="14">
        <f t="shared" si="91"/>
        <v>0</v>
      </c>
      <c r="AE227" s="14">
        <f t="shared" si="92"/>
        <v>0</v>
      </c>
      <c r="AF227" s="14">
        <f t="shared" si="93"/>
        <v>0</v>
      </c>
      <c r="AG227" s="14">
        <f t="shared" si="94"/>
        <v>0</v>
      </c>
      <c r="AH227" s="14">
        <f t="shared" si="95"/>
        <v>0</v>
      </c>
      <c r="AI227" s="14">
        <f t="shared" si="96"/>
        <v>0.04</v>
      </c>
      <c r="AJ227" s="14">
        <f t="shared" si="97"/>
        <v>0</v>
      </c>
      <c r="AK227" s="14">
        <f t="shared" si="98"/>
        <v>0</v>
      </c>
      <c r="AL227" s="14">
        <f t="shared" si="99"/>
        <v>0</v>
      </c>
      <c r="AM227" s="14">
        <f t="shared" si="100"/>
        <v>0</v>
      </c>
      <c r="AN227" s="14">
        <f t="shared" si="101"/>
        <v>0</v>
      </c>
      <c r="AO227" s="14">
        <f t="shared" si="102"/>
        <v>0</v>
      </c>
      <c r="AP227" s="14">
        <f t="shared" si="103"/>
        <v>0</v>
      </c>
      <c r="AQ227" s="14">
        <f t="shared" si="104"/>
        <v>0</v>
      </c>
      <c r="AR227" s="26">
        <f t="shared" si="107"/>
        <v>0</v>
      </c>
      <c r="AS227" s="184">
        <f t="shared" si="108"/>
        <v>5596</v>
      </c>
      <c r="AT227" s="26">
        <f t="shared" si="109"/>
        <v>0</v>
      </c>
      <c r="AU227" s="30">
        <f t="shared" si="114"/>
        <v>8394</v>
      </c>
      <c r="AV227" s="30">
        <f t="shared" si="115"/>
        <v>8394</v>
      </c>
      <c r="AW227" s="30"/>
      <c r="AX227" s="36">
        <f t="shared" si="105"/>
        <v>8394</v>
      </c>
      <c r="AY227" s="36">
        <f t="shared" si="105"/>
        <v>2798</v>
      </c>
      <c r="AZ227" s="36">
        <f t="shared" si="105"/>
        <v>0</v>
      </c>
      <c r="BF227" s="42">
        <f t="shared" si="110"/>
        <v>5596</v>
      </c>
      <c r="BG227" s="42">
        <f t="shared" si="111"/>
        <v>5596</v>
      </c>
      <c r="BH227" s="42">
        <f t="shared" si="112"/>
        <v>0</v>
      </c>
      <c r="BI227" s="42">
        <f t="shared" si="113"/>
        <v>16788</v>
      </c>
    </row>
    <row r="228" spans="1:61" ht="14.45" hidden="1" outlineLevel="1" x14ac:dyDescent="0.3">
      <c r="A228" s="5" t="s">
        <v>7</v>
      </c>
      <c r="B228" s="5" t="s">
        <v>8</v>
      </c>
      <c r="C228" s="5" t="s">
        <v>1354</v>
      </c>
      <c r="D228" s="2" t="s">
        <v>274</v>
      </c>
      <c r="E228" s="2" t="s">
        <v>10</v>
      </c>
      <c r="F228" s="2" t="s">
        <v>11</v>
      </c>
      <c r="G228" s="2" t="s">
        <v>12</v>
      </c>
      <c r="H228" s="2" t="s">
        <v>13</v>
      </c>
      <c r="I228" s="18">
        <v>18562</v>
      </c>
      <c r="J228" s="18">
        <v>413274.76999999996</v>
      </c>
      <c r="K228" s="18">
        <v>397379.58</v>
      </c>
      <c r="L228" s="18">
        <v>15895.189999999999</v>
      </c>
      <c r="M228" s="18"/>
      <c r="N228" s="18"/>
      <c r="O228" s="18"/>
      <c r="P228" s="18"/>
      <c r="Q228" s="18"/>
      <c r="R228" s="18"/>
      <c r="S228" s="18">
        <v>15895.189999999999</v>
      </c>
      <c r="T228" s="18"/>
      <c r="U228" s="18"/>
      <c r="V228" s="18"/>
      <c r="W228" s="18"/>
      <c r="X228" s="18"/>
      <c r="Y228" s="18"/>
      <c r="Z228" s="18"/>
      <c r="AA228" s="18"/>
      <c r="AB228" s="43">
        <f t="shared" si="106"/>
        <v>4.0000000000000036E-2</v>
      </c>
      <c r="AC228" s="14">
        <f t="shared" si="90"/>
        <v>0</v>
      </c>
      <c r="AD228" s="14">
        <f t="shared" si="91"/>
        <v>0</v>
      </c>
      <c r="AE228" s="14">
        <f t="shared" si="92"/>
        <v>0</v>
      </c>
      <c r="AF228" s="14">
        <f t="shared" si="93"/>
        <v>0</v>
      </c>
      <c r="AG228" s="14">
        <f t="shared" si="94"/>
        <v>0</v>
      </c>
      <c r="AH228" s="14">
        <f t="shared" si="95"/>
        <v>0</v>
      </c>
      <c r="AI228" s="14">
        <f t="shared" si="96"/>
        <v>0.04</v>
      </c>
      <c r="AJ228" s="14">
        <f t="shared" si="97"/>
        <v>0</v>
      </c>
      <c r="AK228" s="14">
        <f t="shared" si="98"/>
        <v>0</v>
      </c>
      <c r="AL228" s="14">
        <f t="shared" si="99"/>
        <v>0</v>
      </c>
      <c r="AM228" s="14">
        <f t="shared" si="100"/>
        <v>0</v>
      </c>
      <c r="AN228" s="14">
        <f t="shared" si="101"/>
        <v>0</v>
      </c>
      <c r="AO228" s="14">
        <f t="shared" si="102"/>
        <v>0</v>
      </c>
      <c r="AP228" s="14">
        <f t="shared" si="103"/>
        <v>0</v>
      </c>
      <c r="AQ228" s="14">
        <f t="shared" si="104"/>
        <v>0</v>
      </c>
      <c r="AR228" s="26">
        <f t="shared" si="107"/>
        <v>0</v>
      </c>
      <c r="AS228" s="184">
        <f t="shared" si="108"/>
        <v>15895.183200000001</v>
      </c>
      <c r="AT228" s="26">
        <f t="shared" si="109"/>
        <v>0</v>
      </c>
      <c r="AU228" s="30">
        <f t="shared" si="114"/>
        <v>23842.774799999999</v>
      </c>
      <c r="AV228" s="30">
        <f t="shared" si="115"/>
        <v>23842.774799999999</v>
      </c>
      <c r="AW228" s="30"/>
      <c r="AX228" s="36">
        <f t="shared" si="105"/>
        <v>23842.774799999999</v>
      </c>
      <c r="AY228" s="36">
        <f t="shared" si="105"/>
        <v>7947.5915999999979</v>
      </c>
      <c r="AZ228" s="36">
        <f t="shared" si="105"/>
        <v>0</v>
      </c>
      <c r="BF228" s="42">
        <f t="shared" si="110"/>
        <v>15895.183200000001</v>
      </c>
      <c r="BG228" s="42">
        <f t="shared" si="111"/>
        <v>15895.189999999999</v>
      </c>
      <c r="BH228" s="42">
        <f t="shared" si="112"/>
        <v>-6.7999999973835656E-3</v>
      </c>
      <c r="BI228" s="42">
        <f t="shared" si="113"/>
        <v>47685.549599999998</v>
      </c>
    </row>
    <row r="229" spans="1:61" ht="14.45" hidden="1" outlineLevel="1" x14ac:dyDescent="0.3">
      <c r="A229" s="5" t="s">
        <v>7</v>
      </c>
      <c r="B229" s="5" t="s">
        <v>8</v>
      </c>
      <c r="C229" s="5" t="s">
        <v>1354</v>
      </c>
      <c r="D229" s="2" t="s">
        <v>274</v>
      </c>
      <c r="E229" s="2" t="s">
        <v>216</v>
      </c>
      <c r="F229" s="2" t="s">
        <v>11</v>
      </c>
      <c r="G229" s="2" t="s">
        <v>12</v>
      </c>
      <c r="H229" s="2" t="s">
        <v>13</v>
      </c>
      <c r="I229" s="18">
        <v>26994</v>
      </c>
      <c r="J229" s="18">
        <v>600495.6</v>
      </c>
      <c r="K229" s="18">
        <v>577399.61</v>
      </c>
      <c r="L229" s="18">
        <v>23095.99</v>
      </c>
      <c r="M229" s="18"/>
      <c r="N229" s="18"/>
      <c r="O229" s="18"/>
      <c r="P229" s="18"/>
      <c r="Q229" s="18"/>
      <c r="R229" s="18"/>
      <c r="S229" s="18">
        <v>23095.99</v>
      </c>
      <c r="T229" s="18"/>
      <c r="U229" s="18"/>
      <c r="V229" s="18"/>
      <c r="W229" s="18"/>
      <c r="X229" s="18"/>
      <c r="Y229" s="18"/>
      <c r="Z229" s="18"/>
      <c r="AA229" s="18"/>
      <c r="AB229" s="43">
        <f t="shared" si="106"/>
        <v>4.0000000000000036E-2</v>
      </c>
      <c r="AC229" s="14">
        <f t="shared" si="90"/>
        <v>0</v>
      </c>
      <c r="AD229" s="14">
        <f t="shared" si="91"/>
        <v>0</v>
      </c>
      <c r="AE229" s="14">
        <f t="shared" si="92"/>
        <v>0</v>
      </c>
      <c r="AF229" s="14">
        <f t="shared" si="93"/>
        <v>0</v>
      </c>
      <c r="AG229" s="14">
        <f t="shared" si="94"/>
        <v>0</v>
      </c>
      <c r="AH229" s="14">
        <f t="shared" si="95"/>
        <v>0</v>
      </c>
      <c r="AI229" s="14">
        <f t="shared" si="96"/>
        <v>0.04</v>
      </c>
      <c r="AJ229" s="14">
        <f t="shared" si="97"/>
        <v>0</v>
      </c>
      <c r="AK229" s="14">
        <f t="shared" si="98"/>
        <v>0</v>
      </c>
      <c r="AL229" s="14">
        <f t="shared" si="99"/>
        <v>0</v>
      </c>
      <c r="AM229" s="14">
        <f t="shared" si="100"/>
        <v>0</v>
      </c>
      <c r="AN229" s="14">
        <f t="shared" si="101"/>
        <v>0</v>
      </c>
      <c r="AO229" s="14">
        <f t="shared" si="102"/>
        <v>0</v>
      </c>
      <c r="AP229" s="14">
        <f t="shared" si="103"/>
        <v>0</v>
      </c>
      <c r="AQ229" s="14">
        <f t="shared" si="104"/>
        <v>0</v>
      </c>
      <c r="AR229" s="26">
        <f t="shared" si="107"/>
        <v>0</v>
      </c>
      <c r="AS229" s="184">
        <f t="shared" si="108"/>
        <v>23095.984400000001</v>
      </c>
      <c r="AT229" s="26">
        <f t="shared" si="109"/>
        <v>0</v>
      </c>
      <c r="AU229" s="30">
        <f t="shared" si="114"/>
        <v>34643.976599999995</v>
      </c>
      <c r="AV229" s="30">
        <f t="shared" si="115"/>
        <v>34643.976599999995</v>
      </c>
      <c r="AW229" s="30"/>
      <c r="AX229" s="36">
        <f t="shared" si="105"/>
        <v>34643.976599999995</v>
      </c>
      <c r="AY229" s="36">
        <f t="shared" si="105"/>
        <v>11547.992199999993</v>
      </c>
      <c r="AZ229" s="36">
        <f t="shared" si="105"/>
        <v>0</v>
      </c>
      <c r="BF229" s="42">
        <f t="shared" si="110"/>
        <v>23095.984400000001</v>
      </c>
      <c r="BG229" s="42">
        <f t="shared" si="111"/>
        <v>23095.99</v>
      </c>
      <c r="BH229" s="42">
        <f t="shared" si="112"/>
        <v>-5.6000000004132744E-3</v>
      </c>
      <c r="BI229" s="42">
        <f t="shared" si="113"/>
        <v>69287.953199999989</v>
      </c>
    </row>
    <row r="230" spans="1:61" ht="14.45" hidden="1" outlineLevel="1" x14ac:dyDescent="0.3">
      <c r="A230" s="5" t="s">
        <v>7</v>
      </c>
      <c r="B230" s="5" t="s">
        <v>8</v>
      </c>
      <c r="C230" s="5" t="s">
        <v>1354</v>
      </c>
      <c r="D230" s="2" t="s">
        <v>275</v>
      </c>
      <c r="E230" s="2" t="s">
        <v>10</v>
      </c>
      <c r="F230" s="2" t="s">
        <v>11</v>
      </c>
      <c r="G230" s="2" t="s">
        <v>12</v>
      </c>
      <c r="H230" s="2" t="s">
        <v>13</v>
      </c>
      <c r="I230" s="18">
        <v>500</v>
      </c>
      <c r="J230" s="18">
        <v>16010.79</v>
      </c>
      <c r="K230" s="18">
        <v>15394.990000000002</v>
      </c>
      <c r="L230" s="18">
        <v>615.79999999999995</v>
      </c>
      <c r="M230" s="18"/>
      <c r="N230" s="18"/>
      <c r="O230" s="18"/>
      <c r="P230" s="18"/>
      <c r="Q230" s="18"/>
      <c r="R230" s="18"/>
      <c r="S230" s="18">
        <v>615.79999999999995</v>
      </c>
      <c r="T230" s="18"/>
      <c r="U230" s="18"/>
      <c r="V230" s="18"/>
      <c r="W230" s="18"/>
      <c r="X230" s="18"/>
      <c r="Y230" s="18"/>
      <c r="Z230" s="18"/>
      <c r="AA230" s="18"/>
      <c r="AB230" s="43">
        <f t="shared" si="106"/>
        <v>4.0000000000000036E-2</v>
      </c>
      <c r="AC230" s="14">
        <f t="shared" si="90"/>
        <v>0</v>
      </c>
      <c r="AD230" s="14">
        <f t="shared" si="91"/>
        <v>0</v>
      </c>
      <c r="AE230" s="14">
        <f t="shared" si="92"/>
        <v>0</v>
      </c>
      <c r="AF230" s="14">
        <f t="shared" si="93"/>
        <v>0</v>
      </c>
      <c r="AG230" s="14">
        <f t="shared" si="94"/>
        <v>0</v>
      </c>
      <c r="AH230" s="14">
        <f t="shared" si="95"/>
        <v>0</v>
      </c>
      <c r="AI230" s="14">
        <f t="shared" si="96"/>
        <v>0.04</v>
      </c>
      <c r="AJ230" s="14">
        <f t="shared" si="97"/>
        <v>0</v>
      </c>
      <c r="AK230" s="14">
        <f t="shared" si="98"/>
        <v>0</v>
      </c>
      <c r="AL230" s="14">
        <f t="shared" si="99"/>
        <v>0</v>
      </c>
      <c r="AM230" s="14">
        <f t="shared" si="100"/>
        <v>0</v>
      </c>
      <c r="AN230" s="14">
        <f t="shared" si="101"/>
        <v>0</v>
      </c>
      <c r="AO230" s="14">
        <f t="shared" si="102"/>
        <v>0</v>
      </c>
      <c r="AP230" s="14">
        <f t="shared" si="103"/>
        <v>0</v>
      </c>
      <c r="AQ230" s="14">
        <f t="shared" si="104"/>
        <v>0</v>
      </c>
      <c r="AR230" s="26">
        <f t="shared" si="107"/>
        <v>0</v>
      </c>
      <c r="AS230" s="184">
        <f t="shared" si="108"/>
        <v>615.79960000000005</v>
      </c>
      <c r="AT230" s="26">
        <f t="shared" si="109"/>
        <v>0</v>
      </c>
      <c r="AU230" s="30">
        <f t="shared" si="114"/>
        <v>923.69940000000008</v>
      </c>
      <c r="AV230" s="30">
        <f t="shared" si="115"/>
        <v>923.69940000000008</v>
      </c>
      <c r="AW230" s="30"/>
      <c r="AX230" s="36">
        <f t="shared" si="105"/>
        <v>923.69940000000008</v>
      </c>
      <c r="AY230" s="36">
        <f t="shared" si="105"/>
        <v>307.89980000000003</v>
      </c>
      <c r="AZ230" s="36">
        <f t="shared" si="105"/>
        <v>0</v>
      </c>
      <c r="BF230" s="42">
        <f t="shared" si="110"/>
        <v>615.79960000000005</v>
      </c>
      <c r="BG230" s="42">
        <f t="shared" si="111"/>
        <v>615.79999999999995</v>
      </c>
      <c r="BH230" s="42">
        <f t="shared" si="112"/>
        <v>-3.9999999989959178E-4</v>
      </c>
      <c r="BI230" s="42">
        <f t="shared" si="113"/>
        <v>1847.3988000000002</v>
      </c>
    </row>
    <row r="231" spans="1:61" ht="14.45" hidden="1" outlineLevel="1" x14ac:dyDescent="0.3">
      <c r="A231" s="5" t="s">
        <v>7</v>
      </c>
      <c r="B231" s="5" t="s">
        <v>8</v>
      </c>
      <c r="C231" s="5" t="s">
        <v>1354</v>
      </c>
      <c r="D231" s="2" t="s">
        <v>275</v>
      </c>
      <c r="E231" s="2" t="s">
        <v>216</v>
      </c>
      <c r="F231" s="2" t="s">
        <v>11</v>
      </c>
      <c r="G231" s="2" t="s">
        <v>12</v>
      </c>
      <c r="H231" s="2" t="s">
        <v>13</v>
      </c>
      <c r="I231" s="18">
        <v>2132</v>
      </c>
      <c r="J231" s="18">
        <v>68269.59</v>
      </c>
      <c r="K231" s="18">
        <v>65643.829999999987</v>
      </c>
      <c r="L231" s="18">
        <v>2625.7599999999998</v>
      </c>
      <c r="M231" s="18"/>
      <c r="N231" s="18"/>
      <c r="O231" s="18"/>
      <c r="P231" s="18"/>
      <c r="Q231" s="18"/>
      <c r="R231" s="18"/>
      <c r="S231" s="18">
        <v>2625.7599999999998</v>
      </c>
      <c r="T231" s="18"/>
      <c r="U231" s="18"/>
      <c r="V231" s="18"/>
      <c r="W231" s="18"/>
      <c r="X231" s="18"/>
      <c r="Y231" s="18"/>
      <c r="Z231" s="18"/>
      <c r="AA231" s="18"/>
      <c r="AB231" s="43">
        <f t="shared" si="106"/>
        <v>4.0000000000000036E-2</v>
      </c>
      <c r="AC231" s="14">
        <f t="shared" si="90"/>
        <v>0</v>
      </c>
      <c r="AD231" s="14">
        <f t="shared" si="91"/>
        <v>0</v>
      </c>
      <c r="AE231" s="14">
        <f t="shared" si="92"/>
        <v>0</v>
      </c>
      <c r="AF231" s="14">
        <f t="shared" si="93"/>
        <v>0</v>
      </c>
      <c r="AG231" s="14">
        <f t="shared" si="94"/>
        <v>0</v>
      </c>
      <c r="AH231" s="14">
        <f t="shared" si="95"/>
        <v>0</v>
      </c>
      <c r="AI231" s="14">
        <f t="shared" si="96"/>
        <v>0.04</v>
      </c>
      <c r="AJ231" s="14">
        <f t="shared" si="97"/>
        <v>0</v>
      </c>
      <c r="AK231" s="14">
        <f t="shared" si="98"/>
        <v>0</v>
      </c>
      <c r="AL231" s="14">
        <f t="shared" si="99"/>
        <v>0</v>
      </c>
      <c r="AM231" s="14">
        <f t="shared" si="100"/>
        <v>0</v>
      </c>
      <c r="AN231" s="14">
        <f t="shared" si="101"/>
        <v>0</v>
      </c>
      <c r="AO231" s="14">
        <f t="shared" si="102"/>
        <v>0</v>
      </c>
      <c r="AP231" s="14">
        <f t="shared" si="103"/>
        <v>0</v>
      </c>
      <c r="AQ231" s="14">
        <f t="shared" si="104"/>
        <v>0</v>
      </c>
      <c r="AR231" s="26">
        <f t="shared" si="107"/>
        <v>0</v>
      </c>
      <c r="AS231" s="184">
        <f t="shared" si="108"/>
        <v>2625.7531999999997</v>
      </c>
      <c r="AT231" s="26">
        <f t="shared" si="109"/>
        <v>0</v>
      </c>
      <c r="AU231" s="30">
        <f t="shared" si="114"/>
        <v>3938.6297999999992</v>
      </c>
      <c r="AV231" s="30">
        <f t="shared" si="115"/>
        <v>3938.6297999999992</v>
      </c>
      <c r="AW231" s="30"/>
      <c r="AX231" s="36">
        <f t="shared" si="105"/>
        <v>3938.6297999999992</v>
      </c>
      <c r="AY231" s="36">
        <f t="shared" si="105"/>
        <v>1312.8765999999996</v>
      </c>
      <c r="AZ231" s="36">
        <f t="shared" si="105"/>
        <v>0</v>
      </c>
      <c r="BF231" s="42">
        <f t="shared" si="110"/>
        <v>2625.7531999999997</v>
      </c>
      <c r="BG231" s="42">
        <f t="shared" si="111"/>
        <v>2625.7599999999998</v>
      </c>
      <c r="BH231" s="42">
        <f t="shared" si="112"/>
        <v>-6.8000000001120497E-3</v>
      </c>
      <c r="BI231" s="42">
        <f t="shared" si="113"/>
        <v>7877.2595999999985</v>
      </c>
    </row>
    <row r="232" spans="1:61" ht="14.45" hidden="1" outlineLevel="1" x14ac:dyDescent="0.3">
      <c r="A232" s="5" t="s">
        <v>7</v>
      </c>
      <c r="B232" s="5" t="s">
        <v>8</v>
      </c>
      <c r="C232" s="5" t="s">
        <v>1354</v>
      </c>
      <c r="D232" s="2" t="s">
        <v>276</v>
      </c>
      <c r="E232" s="2" t="s">
        <v>216</v>
      </c>
      <c r="F232" s="2" t="s">
        <v>11</v>
      </c>
      <c r="G232" s="2" t="s">
        <v>12</v>
      </c>
      <c r="H232" s="2" t="s">
        <v>13</v>
      </c>
      <c r="I232" s="18">
        <v>558</v>
      </c>
      <c r="J232" s="18">
        <v>15871.75</v>
      </c>
      <c r="K232" s="18">
        <v>15261.3</v>
      </c>
      <c r="L232" s="18">
        <v>610.45000000000005</v>
      </c>
      <c r="M232" s="18"/>
      <c r="N232" s="18"/>
      <c r="O232" s="18"/>
      <c r="P232" s="18"/>
      <c r="Q232" s="18"/>
      <c r="R232" s="18"/>
      <c r="S232" s="18">
        <v>610.45000000000005</v>
      </c>
      <c r="T232" s="18"/>
      <c r="U232" s="18"/>
      <c r="V232" s="18"/>
      <c r="W232" s="18"/>
      <c r="X232" s="18"/>
      <c r="Y232" s="18"/>
      <c r="Z232" s="18"/>
      <c r="AA232" s="18"/>
      <c r="AB232" s="43">
        <f t="shared" si="106"/>
        <v>4.0000000000000036E-2</v>
      </c>
      <c r="AC232" s="14">
        <f t="shared" si="90"/>
        <v>0</v>
      </c>
      <c r="AD232" s="14">
        <f t="shared" si="91"/>
        <v>0</v>
      </c>
      <c r="AE232" s="14">
        <f t="shared" si="92"/>
        <v>0</v>
      </c>
      <c r="AF232" s="14">
        <f t="shared" si="93"/>
        <v>0</v>
      </c>
      <c r="AG232" s="14">
        <f t="shared" si="94"/>
        <v>0</v>
      </c>
      <c r="AH232" s="14">
        <f t="shared" si="95"/>
        <v>0</v>
      </c>
      <c r="AI232" s="14">
        <f t="shared" si="96"/>
        <v>0.04</v>
      </c>
      <c r="AJ232" s="14">
        <f t="shared" si="97"/>
        <v>0</v>
      </c>
      <c r="AK232" s="14">
        <f t="shared" si="98"/>
        <v>0</v>
      </c>
      <c r="AL232" s="14">
        <f t="shared" si="99"/>
        <v>0</v>
      </c>
      <c r="AM232" s="14">
        <f t="shared" si="100"/>
        <v>0</v>
      </c>
      <c r="AN232" s="14">
        <f t="shared" si="101"/>
        <v>0</v>
      </c>
      <c r="AO232" s="14">
        <f t="shared" si="102"/>
        <v>0</v>
      </c>
      <c r="AP232" s="14">
        <f t="shared" si="103"/>
        <v>0</v>
      </c>
      <c r="AQ232" s="14">
        <f t="shared" si="104"/>
        <v>0</v>
      </c>
      <c r="AR232" s="26">
        <f t="shared" si="107"/>
        <v>0</v>
      </c>
      <c r="AS232" s="184">
        <f t="shared" si="108"/>
        <v>610.452</v>
      </c>
      <c r="AT232" s="26">
        <f t="shared" si="109"/>
        <v>0</v>
      </c>
      <c r="AU232" s="30">
        <f t="shared" si="114"/>
        <v>915.67799999999988</v>
      </c>
      <c r="AV232" s="30">
        <f t="shared" si="115"/>
        <v>915.67799999999988</v>
      </c>
      <c r="AW232" s="30"/>
      <c r="AX232" s="36">
        <f t="shared" si="105"/>
        <v>915.67799999999988</v>
      </c>
      <c r="AY232" s="36">
        <f t="shared" si="105"/>
        <v>305.22599999999989</v>
      </c>
      <c r="AZ232" s="36">
        <f t="shared" si="105"/>
        <v>0</v>
      </c>
      <c r="BF232" s="42">
        <f t="shared" si="110"/>
        <v>610.452</v>
      </c>
      <c r="BG232" s="42">
        <f t="shared" si="111"/>
        <v>610.45000000000005</v>
      </c>
      <c r="BH232" s="42">
        <f t="shared" si="112"/>
        <v>1.9999999999527063E-3</v>
      </c>
      <c r="BI232" s="42">
        <f t="shared" si="113"/>
        <v>1831.3559999999998</v>
      </c>
    </row>
    <row r="233" spans="1:61" ht="14.45" hidden="1" outlineLevel="1" x14ac:dyDescent="0.3">
      <c r="A233" s="5" t="s">
        <v>7</v>
      </c>
      <c r="B233" s="5" t="s">
        <v>8</v>
      </c>
      <c r="C233" s="5" t="s">
        <v>1354</v>
      </c>
      <c r="D233" s="2" t="s">
        <v>277</v>
      </c>
      <c r="E233" s="2" t="s">
        <v>216</v>
      </c>
      <c r="F233" s="2" t="s">
        <v>11</v>
      </c>
      <c r="G233" s="2" t="s">
        <v>12</v>
      </c>
      <c r="H233" s="2" t="s">
        <v>13</v>
      </c>
      <c r="I233" s="18">
        <v>2130</v>
      </c>
      <c r="J233" s="18">
        <v>59035</v>
      </c>
      <c r="K233" s="18">
        <v>56764.42</v>
      </c>
      <c r="L233" s="18">
        <v>2270.58</v>
      </c>
      <c r="M233" s="18"/>
      <c r="N233" s="18"/>
      <c r="O233" s="18"/>
      <c r="P233" s="18"/>
      <c r="Q233" s="18"/>
      <c r="R233" s="18"/>
      <c r="S233" s="18">
        <v>2270.58</v>
      </c>
      <c r="T233" s="18"/>
      <c r="U233" s="18"/>
      <c r="V233" s="18"/>
      <c r="W233" s="18"/>
      <c r="X233" s="18"/>
      <c r="Y233" s="18"/>
      <c r="Z233" s="18"/>
      <c r="AA233" s="18"/>
      <c r="AB233" s="43">
        <f t="shared" si="106"/>
        <v>4.0000000000000036E-2</v>
      </c>
      <c r="AC233" s="14">
        <f t="shared" si="90"/>
        <v>0</v>
      </c>
      <c r="AD233" s="14">
        <f t="shared" si="91"/>
        <v>0</v>
      </c>
      <c r="AE233" s="14">
        <f t="shared" si="92"/>
        <v>0</v>
      </c>
      <c r="AF233" s="14">
        <f t="shared" si="93"/>
        <v>0</v>
      </c>
      <c r="AG233" s="14">
        <f t="shared" si="94"/>
        <v>0</v>
      </c>
      <c r="AH233" s="14">
        <f t="shared" si="95"/>
        <v>0</v>
      </c>
      <c r="AI233" s="14">
        <f t="shared" si="96"/>
        <v>0.04</v>
      </c>
      <c r="AJ233" s="14">
        <f t="shared" si="97"/>
        <v>0</v>
      </c>
      <c r="AK233" s="14">
        <f t="shared" si="98"/>
        <v>0</v>
      </c>
      <c r="AL233" s="14">
        <f t="shared" si="99"/>
        <v>0</v>
      </c>
      <c r="AM233" s="14">
        <f t="shared" si="100"/>
        <v>0</v>
      </c>
      <c r="AN233" s="14">
        <f t="shared" si="101"/>
        <v>0</v>
      </c>
      <c r="AO233" s="14">
        <f t="shared" si="102"/>
        <v>0</v>
      </c>
      <c r="AP233" s="14">
        <f t="shared" si="103"/>
        <v>0</v>
      </c>
      <c r="AQ233" s="14">
        <f t="shared" si="104"/>
        <v>0</v>
      </c>
      <c r="AR233" s="26">
        <f t="shared" si="107"/>
        <v>0</v>
      </c>
      <c r="AS233" s="184">
        <f t="shared" si="108"/>
        <v>2270.5767999999998</v>
      </c>
      <c r="AT233" s="26">
        <f t="shared" si="109"/>
        <v>0</v>
      </c>
      <c r="AU233" s="30">
        <f t="shared" si="114"/>
        <v>3405.8651999999997</v>
      </c>
      <c r="AV233" s="30">
        <f t="shared" si="115"/>
        <v>3405.8651999999997</v>
      </c>
      <c r="AW233" s="30"/>
      <c r="AX233" s="36">
        <f t="shared" si="105"/>
        <v>3405.8651999999997</v>
      </c>
      <c r="AY233" s="36">
        <f t="shared" si="105"/>
        <v>1135.2883999999999</v>
      </c>
      <c r="AZ233" s="36">
        <f t="shared" si="105"/>
        <v>0</v>
      </c>
      <c r="BF233" s="42">
        <f t="shared" si="110"/>
        <v>2270.5767999999998</v>
      </c>
      <c r="BG233" s="42">
        <f t="shared" si="111"/>
        <v>2270.58</v>
      </c>
      <c r="BH233" s="42">
        <f t="shared" si="112"/>
        <v>-3.200000000106229E-3</v>
      </c>
      <c r="BI233" s="42">
        <f t="shared" si="113"/>
        <v>6811.7303999999995</v>
      </c>
    </row>
    <row r="234" spans="1:61" ht="14.45" hidden="1" outlineLevel="1" x14ac:dyDescent="0.3">
      <c r="A234" s="5" t="s">
        <v>7</v>
      </c>
      <c r="B234" s="5" t="s">
        <v>8</v>
      </c>
      <c r="C234" s="5" t="s">
        <v>1354</v>
      </c>
      <c r="D234" s="2" t="s">
        <v>278</v>
      </c>
      <c r="E234" s="2" t="s">
        <v>10</v>
      </c>
      <c r="F234" s="2" t="s">
        <v>11</v>
      </c>
      <c r="G234" s="2" t="s">
        <v>12</v>
      </c>
      <c r="H234" s="2" t="s">
        <v>13</v>
      </c>
      <c r="I234" s="18">
        <v>2090</v>
      </c>
      <c r="J234" s="18">
        <v>56861.380000000005</v>
      </c>
      <c r="K234" s="18">
        <v>54674.400000000001</v>
      </c>
      <c r="L234" s="18">
        <v>2186.98</v>
      </c>
      <c r="M234" s="18"/>
      <c r="N234" s="18"/>
      <c r="O234" s="18"/>
      <c r="P234" s="18"/>
      <c r="Q234" s="18"/>
      <c r="R234" s="18"/>
      <c r="S234" s="18">
        <v>2186.98</v>
      </c>
      <c r="T234" s="18"/>
      <c r="U234" s="18"/>
      <c r="V234" s="18"/>
      <c r="W234" s="18"/>
      <c r="X234" s="18"/>
      <c r="Y234" s="18"/>
      <c r="Z234" s="18"/>
      <c r="AA234" s="18"/>
      <c r="AB234" s="43">
        <f t="shared" si="106"/>
        <v>4.0000000000000036E-2</v>
      </c>
      <c r="AC234" s="14">
        <f t="shared" si="90"/>
        <v>0</v>
      </c>
      <c r="AD234" s="14">
        <f t="shared" si="91"/>
        <v>0</v>
      </c>
      <c r="AE234" s="14">
        <f t="shared" si="92"/>
        <v>0</v>
      </c>
      <c r="AF234" s="14">
        <f t="shared" si="93"/>
        <v>0</v>
      </c>
      <c r="AG234" s="14">
        <f t="shared" si="94"/>
        <v>0</v>
      </c>
      <c r="AH234" s="14">
        <f t="shared" si="95"/>
        <v>0</v>
      </c>
      <c r="AI234" s="14">
        <f t="shared" si="96"/>
        <v>0.04</v>
      </c>
      <c r="AJ234" s="14">
        <f t="shared" si="97"/>
        <v>0</v>
      </c>
      <c r="AK234" s="14">
        <f t="shared" si="98"/>
        <v>0</v>
      </c>
      <c r="AL234" s="14">
        <f t="shared" si="99"/>
        <v>0</v>
      </c>
      <c r="AM234" s="14">
        <f t="shared" si="100"/>
        <v>0</v>
      </c>
      <c r="AN234" s="14">
        <f t="shared" si="101"/>
        <v>0</v>
      </c>
      <c r="AO234" s="14">
        <f t="shared" si="102"/>
        <v>0</v>
      </c>
      <c r="AP234" s="14">
        <f t="shared" si="103"/>
        <v>0</v>
      </c>
      <c r="AQ234" s="14">
        <f t="shared" si="104"/>
        <v>0</v>
      </c>
      <c r="AR234" s="26">
        <f t="shared" si="107"/>
        <v>0</v>
      </c>
      <c r="AS234" s="184">
        <f t="shared" si="108"/>
        <v>2186.9760000000001</v>
      </c>
      <c r="AT234" s="26">
        <f t="shared" si="109"/>
        <v>0</v>
      </c>
      <c r="AU234" s="30">
        <f t="shared" si="114"/>
        <v>3280.4639999999999</v>
      </c>
      <c r="AV234" s="30">
        <f t="shared" si="115"/>
        <v>3280.4639999999999</v>
      </c>
      <c r="AW234" s="30"/>
      <c r="AX234" s="36">
        <f t="shared" si="105"/>
        <v>3280.4639999999999</v>
      </c>
      <c r="AY234" s="36">
        <f t="shared" si="105"/>
        <v>1093.4879999999998</v>
      </c>
      <c r="AZ234" s="36">
        <f t="shared" si="105"/>
        <v>0</v>
      </c>
      <c r="BF234" s="42">
        <f t="shared" si="110"/>
        <v>2186.9760000000001</v>
      </c>
      <c r="BG234" s="42">
        <f t="shared" si="111"/>
        <v>2186.98</v>
      </c>
      <c r="BH234" s="42">
        <f t="shared" si="112"/>
        <v>-3.9999999999054126E-3</v>
      </c>
      <c r="BI234" s="42">
        <f t="shared" si="113"/>
        <v>6560.9279999999999</v>
      </c>
    </row>
    <row r="235" spans="1:61" ht="14.45" hidden="1" outlineLevel="1" x14ac:dyDescent="0.3">
      <c r="A235" s="5" t="s">
        <v>7</v>
      </c>
      <c r="B235" s="5" t="s">
        <v>8</v>
      </c>
      <c r="C235" s="5" t="s">
        <v>1354</v>
      </c>
      <c r="D235" s="2" t="s">
        <v>278</v>
      </c>
      <c r="E235" s="2" t="s">
        <v>216</v>
      </c>
      <c r="F235" s="2" t="s">
        <v>11</v>
      </c>
      <c r="G235" s="2" t="s">
        <v>12</v>
      </c>
      <c r="H235" s="2" t="s">
        <v>13</v>
      </c>
      <c r="I235" s="18">
        <v>1008</v>
      </c>
      <c r="J235" s="18">
        <v>18439.95</v>
      </c>
      <c r="K235" s="18">
        <v>17730.72</v>
      </c>
      <c r="L235" s="18">
        <v>709.23</v>
      </c>
      <c r="M235" s="18"/>
      <c r="N235" s="18"/>
      <c r="O235" s="18"/>
      <c r="P235" s="18"/>
      <c r="Q235" s="18"/>
      <c r="R235" s="18"/>
      <c r="S235" s="18">
        <v>709.23</v>
      </c>
      <c r="T235" s="18"/>
      <c r="U235" s="18"/>
      <c r="V235" s="18"/>
      <c r="W235" s="18"/>
      <c r="X235" s="18"/>
      <c r="Y235" s="18"/>
      <c r="Z235" s="18"/>
      <c r="AA235" s="18"/>
      <c r="AB235" s="43">
        <f t="shared" si="106"/>
        <v>4.0000000000000036E-2</v>
      </c>
      <c r="AC235" s="14">
        <f t="shared" si="90"/>
        <v>0</v>
      </c>
      <c r="AD235" s="14">
        <f t="shared" si="91"/>
        <v>0</v>
      </c>
      <c r="AE235" s="14">
        <f t="shared" si="92"/>
        <v>0</v>
      </c>
      <c r="AF235" s="14">
        <f t="shared" si="93"/>
        <v>0</v>
      </c>
      <c r="AG235" s="14">
        <f t="shared" si="94"/>
        <v>0</v>
      </c>
      <c r="AH235" s="14">
        <f t="shared" si="95"/>
        <v>0</v>
      </c>
      <c r="AI235" s="14">
        <f t="shared" si="96"/>
        <v>0.04</v>
      </c>
      <c r="AJ235" s="14">
        <f t="shared" si="97"/>
        <v>0</v>
      </c>
      <c r="AK235" s="14">
        <f t="shared" si="98"/>
        <v>0</v>
      </c>
      <c r="AL235" s="14">
        <f t="shared" si="99"/>
        <v>0</v>
      </c>
      <c r="AM235" s="14">
        <f t="shared" si="100"/>
        <v>0</v>
      </c>
      <c r="AN235" s="14">
        <f t="shared" si="101"/>
        <v>0</v>
      </c>
      <c r="AO235" s="14">
        <f t="shared" si="102"/>
        <v>0</v>
      </c>
      <c r="AP235" s="14">
        <f t="shared" si="103"/>
        <v>0</v>
      </c>
      <c r="AQ235" s="14">
        <f t="shared" si="104"/>
        <v>0</v>
      </c>
      <c r="AR235" s="26">
        <f t="shared" si="107"/>
        <v>0</v>
      </c>
      <c r="AS235" s="184">
        <f t="shared" si="108"/>
        <v>709.22880000000009</v>
      </c>
      <c r="AT235" s="26">
        <f t="shared" si="109"/>
        <v>0</v>
      </c>
      <c r="AU235" s="30">
        <f t="shared" si="114"/>
        <v>1063.8432</v>
      </c>
      <c r="AV235" s="30">
        <f t="shared" si="115"/>
        <v>1063.8432</v>
      </c>
      <c r="AW235" s="30"/>
      <c r="AX235" s="36">
        <f t="shared" si="105"/>
        <v>1063.8432</v>
      </c>
      <c r="AY235" s="36">
        <f t="shared" si="105"/>
        <v>354.61439999999993</v>
      </c>
      <c r="AZ235" s="36">
        <f t="shared" si="105"/>
        <v>0</v>
      </c>
      <c r="BF235" s="42">
        <f t="shared" si="110"/>
        <v>709.22880000000009</v>
      </c>
      <c r="BG235" s="42">
        <f t="shared" si="111"/>
        <v>709.23</v>
      </c>
      <c r="BH235" s="42">
        <f t="shared" si="112"/>
        <v>-1.199999999926149E-3</v>
      </c>
      <c r="BI235" s="42">
        <f t="shared" si="113"/>
        <v>2127.6864</v>
      </c>
    </row>
    <row r="236" spans="1:61" ht="14.45" hidden="1" outlineLevel="1" x14ac:dyDescent="0.3">
      <c r="A236" s="5" t="s">
        <v>7</v>
      </c>
      <c r="B236" s="5" t="s">
        <v>8</v>
      </c>
      <c r="C236" s="5" t="s">
        <v>1354</v>
      </c>
      <c r="D236" s="2" t="s">
        <v>279</v>
      </c>
      <c r="E236" s="2" t="s">
        <v>10</v>
      </c>
      <c r="F236" s="2" t="s">
        <v>11</v>
      </c>
      <c r="G236" s="2" t="s">
        <v>12</v>
      </c>
      <c r="H236" s="2" t="s">
        <v>13</v>
      </c>
      <c r="I236" s="18">
        <v>2926</v>
      </c>
      <c r="J236" s="18">
        <v>54470.420000000006</v>
      </c>
      <c r="K236" s="18">
        <v>52375.399999999994</v>
      </c>
      <c r="L236" s="18">
        <v>2095.02</v>
      </c>
      <c r="M236" s="18"/>
      <c r="N236" s="18"/>
      <c r="O236" s="18"/>
      <c r="P236" s="18"/>
      <c r="Q236" s="18"/>
      <c r="R236" s="18"/>
      <c r="S236" s="18">
        <v>2095.02</v>
      </c>
      <c r="T236" s="18"/>
      <c r="U236" s="18"/>
      <c r="V236" s="18"/>
      <c r="W236" s="18"/>
      <c r="X236" s="18"/>
      <c r="Y236" s="18"/>
      <c r="Z236" s="18"/>
      <c r="AA236" s="18"/>
      <c r="AB236" s="43">
        <f t="shared" si="106"/>
        <v>4.0000000000000036E-2</v>
      </c>
      <c r="AC236" s="14">
        <f t="shared" si="90"/>
        <v>0</v>
      </c>
      <c r="AD236" s="14">
        <f t="shared" si="91"/>
        <v>0</v>
      </c>
      <c r="AE236" s="14">
        <f t="shared" si="92"/>
        <v>0</v>
      </c>
      <c r="AF236" s="14">
        <f t="shared" si="93"/>
        <v>0</v>
      </c>
      <c r="AG236" s="14">
        <f t="shared" si="94"/>
        <v>0</v>
      </c>
      <c r="AH236" s="14">
        <f t="shared" si="95"/>
        <v>0</v>
      </c>
      <c r="AI236" s="14">
        <f t="shared" si="96"/>
        <v>0.04</v>
      </c>
      <c r="AJ236" s="14">
        <f t="shared" si="97"/>
        <v>0</v>
      </c>
      <c r="AK236" s="14">
        <f t="shared" si="98"/>
        <v>0</v>
      </c>
      <c r="AL236" s="14">
        <f t="shared" si="99"/>
        <v>0</v>
      </c>
      <c r="AM236" s="14">
        <f t="shared" si="100"/>
        <v>0</v>
      </c>
      <c r="AN236" s="14">
        <f t="shared" si="101"/>
        <v>0</v>
      </c>
      <c r="AO236" s="14">
        <f t="shared" si="102"/>
        <v>0</v>
      </c>
      <c r="AP236" s="14">
        <f t="shared" si="103"/>
        <v>0</v>
      </c>
      <c r="AQ236" s="14">
        <f t="shared" si="104"/>
        <v>0</v>
      </c>
      <c r="AR236" s="26">
        <f t="shared" si="107"/>
        <v>0</v>
      </c>
      <c r="AS236" s="184">
        <f t="shared" si="108"/>
        <v>2095.0159999999996</v>
      </c>
      <c r="AT236" s="26">
        <f t="shared" si="109"/>
        <v>0</v>
      </c>
      <c r="AU236" s="30">
        <f t="shared" si="114"/>
        <v>3142.5239999999994</v>
      </c>
      <c r="AV236" s="30">
        <f t="shared" si="115"/>
        <v>3142.5239999999994</v>
      </c>
      <c r="AW236" s="30"/>
      <c r="AX236" s="36">
        <f t="shared" si="105"/>
        <v>3142.5239999999994</v>
      </c>
      <c r="AY236" s="36">
        <f t="shared" si="105"/>
        <v>1047.5079999999998</v>
      </c>
      <c r="AZ236" s="36">
        <f t="shared" si="105"/>
        <v>0</v>
      </c>
      <c r="BF236" s="42">
        <f t="shared" si="110"/>
        <v>2095.0159999999996</v>
      </c>
      <c r="BG236" s="42">
        <f t="shared" si="111"/>
        <v>2095.02</v>
      </c>
      <c r="BH236" s="42">
        <f t="shared" si="112"/>
        <v>-4.0000000003601599E-3</v>
      </c>
      <c r="BI236" s="42">
        <f t="shared" si="113"/>
        <v>6285.0479999999989</v>
      </c>
    </row>
    <row r="237" spans="1:61" ht="14.45" hidden="1" outlineLevel="1" x14ac:dyDescent="0.3">
      <c r="A237" s="5" t="s">
        <v>7</v>
      </c>
      <c r="B237" s="5" t="s">
        <v>8</v>
      </c>
      <c r="C237" s="5" t="s">
        <v>1354</v>
      </c>
      <c r="D237" s="2" t="s">
        <v>279</v>
      </c>
      <c r="E237" s="2" t="s">
        <v>216</v>
      </c>
      <c r="F237" s="2" t="s">
        <v>11</v>
      </c>
      <c r="G237" s="2" t="s">
        <v>12</v>
      </c>
      <c r="H237" s="2" t="s">
        <v>13</v>
      </c>
      <c r="I237" s="18">
        <v>2262</v>
      </c>
      <c r="J237" s="18">
        <v>42018.2</v>
      </c>
      <c r="K237" s="18">
        <v>40402.119999999995</v>
      </c>
      <c r="L237" s="18">
        <v>1616.0800000000002</v>
      </c>
      <c r="M237" s="18"/>
      <c r="N237" s="18"/>
      <c r="O237" s="18"/>
      <c r="P237" s="18"/>
      <c r="Q237" s="18"/>
      <c r="R237" s="18"/>
      <c r="S237" s="18">
        <v>1616.0800000000002</v>
      </c>
      <c r="T237" s="18"/>
      <c r="U237" s="18"/>
      <c r="V237" s="18"/>
      <c r="W237" s="18"/>
      <c r="X237" s="18"/>
      <c r="Y237" s="18"/>
      <c r="Z237" s="18"/>
      <c r="AA237" s="18"/>
      <c r="AB237" s="43">
        <f t="shared" si="106"/>
        <v>4.0000000000000036E-2</v>
      </c>
      <c r="AC237" s="14">
        <f t="shared" si="90"/>
        <v>0</v>
      </c>
      <c r="AD237" s="14">
        <f t="shared" si="91"/>
        <v>0</v>
      </c>
      <c r="AE237" s="14">
        <f t="shared" si="92"/>
        <v>0</v>
      </c>
      <c r="AF237" s="14">
        <f t="shared" si="93"/>
        <v>0</v>
      </c>
      <c r="AG237" s="14">
        <f t="shared" si="94"/>
        <v>0</v>
      </c>
      <c r="AH237" s="14">
        <f t="shared" si="95"/>
        <v>0</v>
      </c>
      <c r="AI237" s="14">
        <f t="shared" si="96"/>
        <v>0.04</v>
      </c>
      <c r="AJ237" s="14">
        <f t="shared" si="97"/>
        <v>0</v>
      </c>
      <c r="AK237" s="14">
        <f t="shared" si="98"/>
        <v>0</v>
      </c>
      <c r="AL237" s="14">
        <f t="shared" si="99"/>
        <v>0</v>
      </c>
      <c r="AM237" s="14">
        <f t="shared" si="100"/>
        <v>0</v>
      </c>
      <c r="AN237" s="14">
        <f t="shared" si="101"/>
        <v>0</v>
      </c>
      <c r="AO237" s="14">
        <f t="shared" si="102"/>
        <v>0</v>
      </c>
      <c r="AP237" s="14">
        <f t="shared" si="103"/>
        <v>0</v>
      </c>
      <c r="AQ237" s="14">
        <f t="shared" si="104"/>
        <v>0</v>
      </c>
      <c r="AR237" s="26">
        <f t="shared" si="107"/>
        <v>0</v>
      </c>
      <c r="AS237" s="184">
        <f t="shared" si="108"/>
        <v>1616.0847999999999</v>
      </c>
      <c r="AT237" s="26">
        <f t="shared" si="109"/>
        <v>0</v>
      </c>
      <c r="AU237" s="30">
        <f t="shared" si="114"/>
        <v>2424.1271999999994</v>
      </c>
      <c r="AV237" s="30">
        <f t="shared" si="115"/>
        <v>2424.1271999999994</v>
      </c>
      <c r="AW237" s="30"/>
      <c r="AX237" s="36">
        <f t="shared" si="105"/>
        <v>2424.1271999999994</v>
      </c>
      <c r="AY237" s="36">
        <f t="shared" si="105"/>
        <v>808.04239999999959</v>
      </c>
      <c r="AZ237" s="36">
        <f t="shared" si="105"/>
        <v>0</v>
      </c>
      <c r="BF237" s="42">
        <f t="shared" si="110"/>
        <v>1616.0847999999999</v>
      </c>
      <c r="BG237" s="42">
        <f t="shared" si="111"/>
        <v>1616.0800000000002</v>
      </c>
      <c r="BH237" s="42">
        <f t="shared" si="112"/>
        <v>4.7999999997045961E-3</v>
      </c>
      <c r="BI237" s="42">
        <f t="shared" si="113"/>
        <v>4848.2543999999989</v>
      </c>
    </row>
    <row r="238" spans="1:61" ht="14.45" hidden="1" outlineLevel="1" x14ac:dyDescent="0.3">
      <c r="A238" s="5" t="s">
        <v>7</v>
      </c>
      <c r="B238" s="5" t="s">
        <v>8</v>
      </c>
      <c r="C238" s="5" t="s">
        <v>1354</v>
      </c>
      <c r="D238" s="2" t="s">
        <v>280</v>
      </c>
      <c r="E238" s="2" t="s">
        <v>10</v>
      </c>
      <c r="F238" s="2" t="s">
        <v>11</v>
      </c>
      <c r="G238" s="2" t="s">
        <v>12</v>
      </c>
      <c r="H238" s="2" t="s">
        <v>13</v>
      </c>
      <c r="I238" s="18">
        <v>18446</v>
      </c>
      <c r="J238" s="18">
        <v>337651.70999999996</v>
      </c>
      <c r="K238" s="18">
        <v>324665.12000000005</v>
      </c>
      <c r="L238" s="18">
        <v>12986.59</v>
      </c>
      <c r="M238" s="18"/>
      <c r="N238" s="18"/>
      <c r="O238" s="18"/>
      <c r="P238" s="18"/>
      <c r="Q238" s="18"/>
      <c r="R238" s="18"/>
      <c r="S238" s="18">
        <v>12986.59</v>
      </c>
      <c r="T238" s="18"/>
      <c r="U238" s="18"/>
      <c r="V238" s="18"/>
      <c r="W238" s="18"/>
      <c r="X238" s="18"/>
      <c r="Y238" s="18"/>
      <c r="Z238" s="18"/>
      <c r="AA238" s="18"/>
      <c r="AB238" s="43">
        <f t="shared" si="106"/>
        <v>4.0000000000000036E-2</v>
      </c>
      <c r="AC238" s="14">
        <f t="shared" si="90"/>
        <v>0</v>
      </c>
      <c r="AD238" s="14">
        <f t="shared" si="91"/>
        <v>0</v>
      </c>
      <c r="AE238" s="14">
        <f t="shared" si="92"/>
        <v>0</v>
      </c>
      <c r="AF238" s="14">
        <f t="shared" si="93"/>
        <v>0</v>
      </c>
      <c r="AG238" s="14">
        <f t="shared" si="94"/>
        <v>0</v>
      </c>
      <c r="AH238" s="14">
        <f t="shared" si="95"/>
        <v>0</v>
      </c>
      <c r="AI238" s="14">
        <f t="shared" si="96"/>
        <v>0.04</v>
      </c>
      <c r="AJ238" s="14">
        <f t="shared" si="97"/>
        <v>0</v>
      </c>
      <c r="AK238" s="14">
        <f t="shared" si="98"/>
        <v>0</v>
      </c>
      <c r="AL238" s="14">
        <f t="shared" si="99"/>
        <v>0</v>
      </c>
      <c r="AM238" s="14">
        <f t="shared" si="100"/>
        <v>0</v>
      </c>
      <c r="AN238" s="14">
        <f t="shared" si="101"/>
        <v>0</v>
      </c>
      <c r="AO238" s="14">
        <f t="shared" si="102"/>
        <v>0</v>
      </c>
      <c r="AP238" s="14">
        <f t="shared" si="103"/>
        <v>0</v>
      </c>
      <c r="AQ238" s="14">
        <f t="shared" si="104"/>
        <v>0</v>
      </c>
      <c r="AR238" s="26">
        <f t="shared" si="107"/>
        <v>0</v>
      </c>
      <c r="AS238" s="184">
        <f t="shared" si="108"/>
        <v>12986.604800000003</v>
      </c>
      <c r="AT238" s="26">
        <f t="shared" si="109"/>
        <v>0</v>
      </c>
      <c r="AU238" s="30">
        <f t="shared" si="114"/>
        <v>19479.907200000001</v>
      </c>
      <c r="AV238" s="30">
        <f t="shared" si="115"/>
        <v>19479.907200000001</v>
      </c>
      <c r="AW238" s="30"/>
      <c r="AX238" s="36">
        <f t="shared" si="105"/>
        <v>19479.907200000001</v>
      </c>
      <c r="AY238" s="36">
        <f t="shared" si="105"/>
        <v>6493.3023999999987</v>
      </c>
      <c r="AZ238" s="36">
        <f t="shared" si="105"/>
        <v>0</v>
      </c>
      <c r="BF238" s="42">
        <f t="shared" si="110"/>
        <v>12986.604800000003</v>
      </c>
      <c r="BG238" s="42">
        <f t="shared" si="111"/>
        <v>12986.59</v>
      </c>
      <c r="BH238" s="42">
        <f t="shared" si="112"/>
        <v>1.4800000002651359E-2</v>
      </c>
      <c r="BI238" s="42">
        <f t="shared" si="113"/>
        <v>38959.814400000003</v>
      </c>
    </row>
    <row r="239" spans="1:61" ht="14.45" hidden="1" outlineLevel="1" x14ac:dyDescent="0.3">
      <c r="A239" s="5" t="s">
        <v>7</v>
      </c>
      <c r="B239" s="5" t="s">
        <v>8</v>
      </c>
      <c r="C239" s="5" t="s">
        <v>1354</v>
      </c>
      <c r="D239" s="2" t="s">
        <v>280</v>
      </c>
      <c r="E239" s="2" t="s">
        <v>216</v>
      </c>
      <c r="F239" s="2" t="s">
        <v>11</v>
      </c>
      <c r="G239" s="2" t="s">
        <v>12</v>
      </c>
      <c r="H239" s="2" t="s">
        <v>13</v>
      </c>
      <c r="I239" s="18">
        <v>20554</v>
      </c>
      <c r="J239" s="18">
        <v>376257.72000000003</v>
      </c>
      <c r="K239" s="18">
        <v>361786.26</v>
      </c>
      <c r="L239" s="18">
        <v>14471.46</v>
      </c>
      <c r="M239" s="18"/>
      <c r="N239" s="18"/>
      <c r="O239" s="18"/>
      <c r="P239" s="18"/>
      <c r="Q239" s="18"/>
      <c r="R239" s="18"/>
      <c r="S239" s="18">
        <v>14471.46</v>
      </c>
      <c r="T239" s="18"/>
      <c r="U239" s="18"/>
      <c r="V239" s="18"/>
      <c r="W239" s="18"/>
      <c r="X239" s="18"/>
      <c r="Y239" s="18"/>
      <c r="Z239" s="18"/>
      <c r="AA239" s="18"/>
      <c r="AB239" s="43">
        <f t="shared" si="106"/>
        <v>4.0000000000000036E-2</v>
      </c>
      <c r="AC239" s="14">
        <f t="shared" si="90"/>
        <v>0</v>
      </c>
      <c r="AD239" s="14">
        <f t="shared" si="91"/>
        <v>0</v>
      </c>
      <c r="AE239" s="14">
        <f t="shared" si="92"/>
        <v>0</v>
      </c>
      <c r="AF239" s="14">
        <f t="shared" si="93"/>
        <v>0</v>
      </c>
      <c r="AG239" s="14">
        <f t="shared" si="94"/>
        <v>0</v>
      </c>
      <c r="AH239" s="14">
        <f t="shared" si="95"/>
        <v>0</v>
      </c>
      <c r="AI239" s="14">
        <f t="shared" si="96"/>
        <v>0.04</v>
      </c>
      <c r="AJ239" s="14">
        <f t="shared" si="97"/>
        <v>0</v>
      </c>
      <c r="AK239" s="14">
        <f t="shared" si="98"/>
        <v>0</v>
      </c>
      <c r="AL239" s="14">
        <f t="shared" si="99"/>
        <v>0</v>
      </c>
      <c r="AM239" s="14">
        <f t="shared" si="100"/>
        <v>0</v>
      </c>
      <c r="AN239" s="14">
        <f t="shared" si="101"/>
        <v>0</v>
      </c>
      <c r="AO239" s="14">
        <f t="shared" si="102"/>
        <v>0</v>
      </c>
      <c r="AP239" s="14">
        <f t="shared" si="103"/>
        <v>0</v>
      </c>
      <c r="AQ239" s="14">
        <f t="shared" si="104"/>
        <v>0</v>
      </c>
      <c r="AR239" s="26">
        <f t="shared" si="107"/>
        <v>0</v>
      </c>
      <c r="AS239" s="184">
        <f t="shared" si="108"/>
        <v>14471.450400000002</v>
      </c>
      <c r="AT239" s="26">
        <f t="shared" si="109"/>
        <v>0</v>
      </c>
      <c r="AU239" s="30">
        <f t="shared" si="114"/>
        <v>21707.175599999999</v>
      </c>
      <c r="AV239" s="30">
        <f t="shared" si="115"/>
        <v>21707.175599999999</v>
      </c>
      <c r="AW239" s="30"/>
      <c r="AX239" s="36">
        <f t="shared" si="105"/>
        <v>21707.175599999999</v>
      </c>
      <c r="AY239" s="36">
        <f t="shared" si="105"/>
        <v>7235.7251999999971</v>
      </c>
      <c r="AZ239" s="36">
        <f t="shared" si="105"/>
        <v>0</v>
      </c>
      <c r="BF239" s="42">
        <f t="shared" si="110"/>
        <v>14471.450400000002</v>
      </c>
      <c r="BG239" s="42">
        <f t="shared" si="111"/>
        <v>14471.46</v>
      </c>
      <c r="BH239" s="42">
        <f t="shared" si="112"/>
        <v>-9.5999999975902028E-3</v>
      </c>
      <c r="BI239" s="42">
        <f t="shared" si="113"/>
        <v>43414.351199999997</v>
      </c>
    </row>
    <row r="240" spans="1:61" ht="14.45" hidden="1" outlineLevel="1" x14ac:dyDescent="0.3">
      <c r="A240" s="5" t="s">
        <v>7</v>
      </c>
      <c r="B240" s="5" t="s">
        <v>8</v>
      </c>
      <c r="C240" s="5" t="s">
        <v>1354</v>
      </c>
      <c r="D240" s="2" t="s">
        <v>281</v>
      </c>
      <c r="E240" s="2" t="s">
        <v>10</v>
      </c>
      <c r="F240" s="2" t="s">
        <v>11</v>
      </c>
      <c r="G240" s="2" t="s">
        <v>12</v>
      </c>
      <c r="H240" s="2" t="s">
        <v>13</v>
      </c>
      <c r="I240" s="18">
        <v>1613</v>
      </c>
      <c r="J240" s="18">
        <v>36737.69</v>
      </c>
      <c r="K240" s="18">
        <v>35324.699999999997</v>
      </c>
      <c r="L240" s="18">
        <v>1412.9900000000002</v>
      </c>
      <c r="M240" s="18"/>
      <c r="N240" s="18"/>
      <c r="O240" s="18"/>
      <c r="P240" s="18"/>
      <c r="Q240" s="18"/>
      <c r="R240" s="18"/>
      <c r="S240" s="18">
        <v>1412.9900000000002</v>
      </c>
      <c r="T240" s="18"/>
      <c r="U240" s="18"/>
      <c r="V240" s="18"/>
      <c r="W240" s="18"/>
      <c r="X240" s="18"/>
      <c r="Y240" s="18"/>
      <c r="Z240" s="18"/>
      <c r="AA240" s="18"/>
      <c r="AB240" s="43">
        <f t="shared" si="106"/>
        <v>4.0000000000000036E-2</v>
      </c>
      <c r="AC240" s="14">
        <f t="shared" si="90"/>
        <v>0</v>
      </c>
      <c r="AD240" s="14">
        <f t="shared" si="91"/>
        <v>0</v>
      </c>
      <c r="AE240" s="14">
        <f t="shared" si="92"/>
        <v>0</v>
      </c>
      <c r="AF240" s="14">
        <f t="shared" si="93"/>
        <v>0</v>
      </c>
      <c r="AG240" s="14">
        <f t="shared" si="94"/>
        <v>0</v>
      </c>
      <c r="AH240" s="14">
        <f t="shared" si="95"/>
        <v>0</v>
      </c>
      <c r="AI240" s="14">
        <f t="shared" si="96"/>
        <v>0.04</v>
      </c>
      <c r="AJ240" s="14">
        <f t="shared" si="97"/>
        <v>0</v>
      </c>
      <c r="AK240" s="14">
        <f t="shared" si="98"/>
        <v>0</v>
      </c>
      <c r="AL240" s="14">
        <f t="shared" si="99"/>
        <v>0</v>
      </c>
      <c r="AM240" s="14">
        <f t="shared" si="100"/>
        <v>0</v>
      </c>
      <c r="AN240" s="14">
        <f t="shared" si="101"/>
        <v>0</v>
      </c>
      <c r="AO240" s="14">
        <f t="shared" si="102"/>
        <v>0</v>
      </c>
      <c r="AP240" s="14">
        <f t="shared" si="103"/>
        <v>0</v>
      </c>
      <c r="AQ240" s="14">
        <f t="shared" si="104"/>
        <v>0</v>
      </c>
      <c r="AR240" s="26">
        <f t="shared" si="107"/>
        <v>0</v>
      </c>
      <c r="AS240" s="184">
        <f t="shared" si="108"/>
        <v>1412.9879999999998</v>
      </c>
      <c r="AT240" s="26">
        <f t="shared" si="109"/>
        <v>0</v>
      </c>
      <c r="AU240" s="30">
        <f t="shared" si="114"/>
        <v>2119.482</v>
      </c>
      <c r="AV240" s="30">
        <f t="shared" si="115"/>
        <v>2119.482</v>
      </c>
      <c r="AW240" s="30"/>
      <c r="AX240" s="36">
        <f t="shared" si="105"/>
        <v>2119.482</v>
      </c>
      <c r="AY240" s="36">
        <f t="shared" si="105"/>
        <v>706.49400000000014</v>
      </c>
      <c r="AZ240" s="36">
        <f t="shared" si="105"/>
        <v>0</v>
      </c>
      <c r="BF240" s="42">
        <f t="shared" si="110"/>
        <v>1412.9879999999998</v>
      </c>
      <c r="BG240" s="42">
        <f t="shared" si="111"/>
        <v>1412.9900000000002</v>
      </c>
      <c r="BH240" s="42">
        <f t="shared" si="112"/>
        <v>-2.0000000004074536E-3</v>
      </c>
      <c r="BI240" s="42">
        <f t="shared" si="113"/>
        <v>4238.9639999999999</v>
      </c>
    </row>
    <row r="241" spans="1:61" ht="14.45" hidden="1" outlineLevel="1" x14ac:dyDescent="0.3">
      <c r="A241" s="5" t="s">
        <v>7</v>
      </c>
      <c r="B241" s="5" t="s">
        <v>8</v>
      </c>
      <c r="C241" s="5" t="s">
        <v>1354</v>
      </c>
      <c r="D241" s="2" t="s">
        <v>281</v>
      </c>
      <c r="E241" s="2" t="s">
        <v>216</v>
      </c>
      <c r="F241" s="2" t="s">
        <v>11</v>
      </c>
      <c r="G241" s="2" t="s">
        <v>12</v>
      </c>
      <c r="H241" s="2" t="s">
        <v>13</v>
      </c>
      <c r="I241" s="18">
        <v>2010</v>
      </c>
      <c r="J241" s="18">
        <v>45778.99</v>
      </c>
      <c r="K241" s="18">
        <v>44018.26</v>
      </c>
      <c r="L241" s="18">
        <v>1760.73</v>
      </c>
      <c r="M241" s="18"/>
      <c r="N241" s="18"/>
      <c r="O241" s="18"/>
      <c r="P241" s="18"/>
      <c r="Q241" s="18"/>
      <c r="R241" s="18"/>
      <c r="S241" s="18">
        <v>1760.73</v>
      </c>
      <c r="T241" s="18"/>
      <c r="U241" s="18"/>
      <c r="V241" s="18"/>
      <c r="W241" s="18"/>
      <c r="X241" s="18"/>
      <c r="Y241" s="18"/>
      <c r="Z241" s="18"/>
      <c r="AA241" s="18"/>
      <c r="AB241" s="43">
        <f t="shared" si="106"/>
        <v>4.0000000000000036E-2</v>
      </c>
      <c r="AC241" s="14">
        <f t="shared" si="90"/>
        <v>0</v>
      </c>
      <c r="AD241" s="14">
        <f t="shared" si="91"/>
        <v>0</v>
      </c>
      <c r="AE241" s="14">
        <f t="shared" si="92"/>
        <v>0</v>
      </c>
      <c r="AF241" s="14">
        <f t="shared" si="93"/>
        <v>0</v>
      </c>
      <c r="AG241" s="14">
        <f t="shared" si="94"/>
        <v>0</v>
      </c>
      <c r="AH241" s="14">
        <f t="shared" si="95"/>
        <v>0</v>
      </c>
      <c r="AI241" s="14">
        <f t="shared" si="96"/>
        <v>0.04</v>
      </c>
      <c r="AJ241" s="14">
        <f t="shared" si="97"/>
        <v>0</v>
      </c>
      <c r="AK241" s="14">
        <f t="shared" si="98"/>
        <v>0</v>
      </c>
      <c r="AL241" s="14">
        <f t="shared" si="99"/>
        <v>0</v>
      </c>
      <c r="AM241" s="14">
        <f t="shared" si="100"/>
        <v>0</v>
      </c>
      <c r="AN241" s="14">
        <f t="shared" si="101"/>
        <v>0</v>
      </c>
      <c r="AO241" s="14">
        <f t="shared" si="102"/>
        <v>0</v>
      </c>
      <c r="AP241" s="14">
        <f t="shared" si="103"/>
        <v>0</v>
      </c>
      <c r="AQ241" s="14">
        <f t="shared" si="104"/>
        <v>0</v>
      </c>
      <c r="AR241" s="26">
        <f t="shared" si="107"/>
        <v>0</v>
      </c>
      <c r="AS241" s="184">
        <f t="shared" si="108"/>
        <v>1760.7304000000001</v>
      </c>
      <c r="AT241" s="26">
        <f t="shared" si="109"/>
        <v>0</v>
      </c>
      <c r="AU241" s="30">
        <f t="shared" si="114"/>
        <v>2641.0956000000001</v>
      </c>
      <c r="AV241" s="30">
        <f t="shared" si="115"/>
        <v>2641.0956000000001</v>
      </c>
      <c r="AW241" s="30"/>
      <c r="AX241" s="36">
        <f t="shared" si="105"/>
        <v>2641.0956000000001</v>
      </c>
      <c r="AY241" s="36">
        <f t="shared" si="105"/>
        <v>880.36519999999996</v>
      </c>
      <c r="AZ241" s="36">
        <f t="shared" si="105"/>
        <v>0</v>
      </c>
      <c r="BF241" s="42">
        <f t="shared" si="110"/>
        <v>1760.7304000000001</v>
      </c>
      <c r="BG241" s="42">
        <f t="shared" si="111"/>
        <v>1760.73</v>
      </c>
      <c r="BH241" s="42">
        <f t="shared" si="112"/>
        <v>4.0000000012696546E-4</v>
      </c>
      <c r="BI241" s="42">
        <f t="shared" si="113"/>
        <v>5282.1912000000002</v>
      </c>
    </row>
    <row r="242" spans="1:61" ht="14.45" hidden="1" outlineLevel="1" x14ac:dyDescent="0.3">
      <c r="A242" s="5" t="s">
        <v>7</v>
      </c>
      <c r="B242" s="5" t="s">
        <v>8</v>
      </c>
      <c r="C242" s="5" t="s">
        <v>1354</v>
      </c>
      <c r="D242" s="2" t="s">
        <v>282</v>
      </c>
      <c r="E242" s="2" t="s">
        <v>10</v>
      </c>
      <c r="F242" s="2" t="s">
        <v>11</v>
      </c>
      <c r="G242" s="2" t="s">
        <v>12</v>
      </c>
      <c r="H242" s="2" t="s">
        <v>13</v>
      </c>
      <c r="I242" s="18">
        <v>500</v>
      </c>
      <c r="J242" s="18">
        <v>9256</v>
      </c>
      <c r="K242" s="18">
        <v>8900</v>
      </c>
      <c r="L242" s="18">
        <v>356</v>
      </c>
      <c r="M242" s="18"/>
      <c r="N242" s="18"/>
      <c r="O242" s="18"/>
      <c r="P242" s="18"/>
      <c r="Q242" s="18"/>
      <c r="R242" s="18"/>
      <c r="S242" s="18">
        <v>356</v>
      </c>
      <c r="T242" s="18"/>
      <c r="U242" s="18"/>
      <c r="V242" s="18"/>
      <c r="W242" s="18"/>
      <c r="X242" s="18"/>
      <c r="Y242" s="18"/>
      <c r="Z242" s="18"/>
      <c r="AA242" s="18"/>
      <c r="AB242" s="43">
        <f t="shared" si="106"/>
        <v>4.0000000000000036E-2</v>
      </c>
      <c r="AC242" s="14">
        <f t="shared" si="90"/>
        <v>0</v>
      </c>
      <c r="AD242" s="14">
        <f t="shared" si="91"/>
        <v>0</v>
      </c>
      <c r="AE242" s="14">
        <f t="shared" si="92"/>
        <v>0</v>
      </c>
      <c r="AF242" s="14">
        <f t="shared" si="93"/>
        <v>0</v>
      </c>
      <c r="AG242" s="14">
        <f t="shared" si="94"/>
        <v>0</v>
      </c>
      <c r="AH242" s="14">
        <f t="shared" si="95"/>
        <v>0</v>
      </c>
      <c r="AI242" s="14">
        <f t="shared" si="96"/>
        <v>0.04</v>
      </c>
      <c r="AJ242" s="14">
        <f t="shared" si="97"/>
        <v>0</v>
      </c>
      <c r="AK242" s="14">
        <f t="shared" si="98"/>
        <v>0</v>
      </c>
      <c r="AL242" s="14">
        <f t="shared" si="99"/>
        <v>0</v>
      </c>
      <c r="AM242" s="14">
        <f t="shared" si="100"/>
        <v>0</v>
      </c>
      <c r="AN242" s="14">
        <f t="shared" si="101"/>
        <v>0</v>
      </c>
      <c r="AO242" s="14">
        <f t="shared" si="102"/>
        <v>0</v>
      </c>
      <c r="AP242" s="14">
        <f t="shared" si="103"/>
        <v>0</v>
      </c>
      <c r="AQ242" s="14">
        <f t="shared" si="104"/>
        <v>0</v>
      </c>
      <c r="AR242" s="26">
        <f t="shared" si="107"/>
        <v>0</v>
      </c>
      <c r="AS242" s="184">
        <f t="shared" si="108"/>
        <v>356</v>
      </c>
      <c r="AT242" s="26">
        <f t="shared" si="109"/>
        <v>0</v>
      </c>
      <c r="AU242" s="30">
        <f t="shared" si="114"/>
        <v>534</v>
      </c>
      <c r="AV242" s="30">
        <f t="shared" si="115"/>
        <v>534</v>
      </c>
      <c r="AW242" s="30"/>
      <c r="AX242" s="36">
        <f t="shared" si="105"/>
        <v>534</v>
      </c>
      <c r="AY242" s="36">
        <f t="shared" si="105"/>
        <v>178</v>
      </c>
      <c r="AZ242" s="36">
        <f t="shared" si="105"/>
        <v>0</v>
      </c>
      <c r="BF242" s="42">
        <f t="shared" si="110"/>
        <v>356</v>
      </c>
      <c r="BG242" s="42">
        <f t="shared" si="111"/>
        <v>356</v>
      </c>
      <c r="BH242" s="42">
        <f t="shared" si="112"/>
        <v>0</v>
      </c>
      <c r="BI242" s="42">
        <f t="shared" si="113"/>
        <v>1068</v>
      </c>
    </row>
    <row r="243" spans="1:61" ht="14.45" hidden="1" outlineLevel="1" x14ac:dyDescent="0.3">
      <c r="A243" s="5" t="s">
        <v>7</v>
      </c>
      <c r="B243" s="5" t="s">
        <v>8</v>
      </c>
      <c r="C243" s="5" t="s">
        <v>1354</v>
      </c>
      <c r="D243" s="2" t="s">
        <v>282</v>
      </c>
      <c r="E243" s="2" t="s">
        <v>216</v>
      </c>
      <c r="F243" s="2" t="s">
        <v>11</v>
      </c>
      <c r="G243" s="2" t="s">
        <v>12</v>
      </c>
      <c r="H243" s="2" t="s">
        <v>13</v>
      </c>
      <c r="I243" s="18">
        <v>2363</v>
      </c>
      <c r="J243" s="18">
        <v>43743.44</v>
      </c>
      <c r="K243" s="18">
        <v>42061</v>
      </c>
      <c r="L243" s="18">
        <v>1682.44</v>
      </c>
      <c r="M243" s="18"/>
      <c r="N243" s="18"/>
      <c r="O243" s="18"/>
      <c r="P243" s="18"/>
      <c r="Q243" s="18"/>
      <c r="R243" s="18"/>
      <c r="S243" s="18">
        <v>1682.44</v>
      </c>
      <c r="T243" s="18"/>
      <c r="U243" s="18"/>
      <c r="V243" s="18"/>
      <c r="W243" s="18"/>
      <c r="X243" s="18"/>
      <c r="Y243" s="18"/>
      <c r="Z243" s="18"/>
      <c r="AA243" s="18"/>
      <c r="AB243" s="43">
        <f t="shared" si="106"/>
        <v>4.0000000000000036E-2</v>
      </c>
      <c r="AC243" s="14">
        <f t="shared" si="90"/>
        <v>0</v>
      </c>
      <c r="AD243" s="14">
        <f t="shared" si="91"/>
        <v>0</v>
      </c>
      <c r="AE243" s="14">
        <f t="shared" si="92"/>
        <v>0</v>
      </c>
      <c r="AF243" s="14">
        <f t="shared" si="93"/>
        <v>0</v>
      </c>
      <c r="AG243" s="14">
        <f t="shared" si="94"/>
        <v>0</v>
      </c>
      <c r="AH243" s="14">
        <f t="shared" si="95"/>
        <v>0</v>
      </c>
      <c r="AI243" s="14">
        <f t="shared" si="96"/>
        <v>0.04</v>
      </c>
      <c r="AJ243" s="14">
        <f t="shared" si="97"/>
        <v>0</v>
      </c>
      <c r="AK243" s="14">
        <f t="shared" si="98"/>
        <v>0</v>
      </c>
      <c r="AL243" s="14">
        <f t="shared" si="99"/>
        <v>0</v>
      </c>
      <c r="AM243" s="14">
        <f t="shared" si="100"/>
        <v>0</v>
      </c>
      <c r="AN243" s="14">
        <f t="shared" si="101"/>
        <v>0</v>
      </c>
      <c r="AO243" s="14">
        <f t="shared" si="102"/>
        <v>0</v>
      </c>
      <c r="AP243" s="14">
        <f t="shared" si="103"/>
        <v>0</v>
      </c>
      <c r="AQ243" s="14">
        <f t="shared" si="104"/>
        <v>0</v>
      </c>
      <c r="AR243" s="26">
        <f t="shared" si="107"/>
        <v>0</v>
      </c>
      <c r="AS243" s="184">
        <f t="shared" si="108"/>
        <v>1682.44</v>
      </c>
      <c r="AT243" s="26">
        <f t="shared" si="109"/>
        <v>0</v>
      </c>
      <c r="AU243" s="30">
        <f t="shared" si="114"/>
        <v>2523.66</v>
      </c>
      <c r="AV243" s="30">
        <f t="shared" si="115"/>
        <v>2523.66</v>
      </c>
      <c r="AW243" s="30"/>
      <c r="AX243" s="36">
        <f t="shared" si="105"/>
        <v>2523.66</v>
      </c>
      <c r="AY243" s="36">
        <f t="shared" si="105"/>
        <v>841.2199999999998</v>
      </c>
      <c r="AZ243" s="36">
        <f t="shared" si="105"/>
        <v>0</v>
      </c>
      <c r="BF243" s="42">
        <f t="shared" si="110"/>
        <v>1682.44</v>
      </c>
      <c r="BG243" s="42">
        <f t="shared" si="111"/>
        <v>1682.44</v>
      </c>
      <c r="BH243" s="42">
        <f t="shared" si="112"/>
        <v>0</v>
      </c>
      <c r="BI243" s="42">
        <f t="shared" si="113"/>
        <v>5047.32</v>
      </c>
    </row>
    <row r="244" spans="1:61" ht="14.45" hidden="1" outlineLevel="1" x14ac:dyDescent="0.3">
      <c r="A244" s="5" t="s">
        <v>7</v>
      </c>
      <c r="B244" s="5" t="s">
        <v>8</v>
      </c>
      <c r="C244" s="5" t="s">
        <v>1354</v>
      </c>
      <c r="D244" s="2" t="s">
        <v>283</v>
      </c>
      <c r="E244" s="2" t="s">
        <v>284</v>
      </c>
      <c r="F244" s="2" t="s">
        <v>16</v>
      </c>
      <c r="G244" s="2" t="s">
        <v>20</v>
      </c>
      <c r="H244" s="2" t="s">
        <v>13</v>
      </c>
      <c r="I244" s="18">
        <v>2505</v>
      </c>
      <c r="J244" s="18">
        <v>102323.56999999999</v>
      </c>
      <c r="K244" s="18">
        <v>94638.9</v>
      </c>
      <c r="L244" s="18">
        <v>7684.67</v>
      </c>
      <c r="M244" s="18">
        <v>5678.33</v>
      </c>
      <c r="N244" s="18"/>
      <c r="O244" s="18"/>
      <c r="P244" s="18"/>
      <c r="Q244" s="18"/>
      <c r="R244" s="18"/>
      <c r="S244" s="18"/>
      <c r="T244" s="18"/>
      <c r="U244" s="18"/>
      <c r="V244" s="18"/>
      <c r="W244" s="18"/>
      <c r="X244" s="18"/>
      <c r="Y244" s="18"/>
      <c r="Z244" s="18">
        <v>2006.34</v>
      </c>
      <c r="AA244" s="18"/>
      <c r="AB244" s="43">
        <f t="shared" si="106"/>
        <v>8.1200000000000161E-2</v>
      </c>
      <c r="AC244" s="14">
        <f t="shared" si="90"/>
        <v>0.06</v>
      </c>
      <c r="AD244" s="14">
        <f t="shared" si="91"/>
        <v>0</v>
      </c>
      <c r="AE244" s="14">
        <f t="shared" si="92"/>
        <v>0</v>
      </c>
      <c r="AF244" s="14">
        <f t="shared" si="93"/>
        <v>0</v>
      </c>
      <c r="AG244" s="14">
        <f t="shared" si="94"/>
        <v>0</v>
      </c>
      <c r="AH244" s="14">
        <f t="shared" si="95"/>
        <v>0</v>
      </c>
      <c r="AI244" s="14">
        <f t="shared" si="96"/>
        <v>0</v>
      </c>
      <c r="AJ244" s="14">
        <f t="shared" si="97"/>
        <v>0</v>
      </c>
      <c r="AK244" s="14">
        <f t="shared" si="98"/>
        <v>0</v>
      </c>
      <c r="AL244" s="14">
        <f t="shared" si="99"/>
        <v>0</v>
      </c>
      <c r="AM244" s="14">
        <f t="shared" si="100"/>
        <v>0</v>
      </c>
      <c r="AN244" s="14">
        <f t="shared" si="101"/>
        <v>0</v>
      </c>
      <c r="AO244" s="14">
        <f t="shared" si="102"/>
        <v>0</v>
      </c>
      <c r="AP244" s="14">
        <f t="shared" si="103"/>
        <v>0.02</v>
      </c>
      <c r="AQ244" s="14">
        <f t="shared" si="104"/>
        <v>0</v>
      </c>
      <c r="AR244" s="26">
        <f t="shared" si="107"/>
        <v>5678.3340000000044</v>
      </c>
      <c r="AS244" s="184">
        <f t="shared" si="108"/>
        <v>0</v>
      </c>
      <c r="AT244" s="26">
        <f t="shared" si="109"/>
        <v>2006.3446799999999</v>
      </c>
      <c r="AU244" s="30"/>
      <c r="AV244" s="30"/>
      <c r="AW244" s="30">
        <f>K244*$AU$1</f>
        <v>11356.668</v>
      </c>
      <c r="AX244" s="36">
        <f t="shared" si="105"/>
        <v>-5678.3340000000044</v>
      </c>
      <c r="AY244" s="36">
        <f t="shared" si="105"/>
        <v>0</v>
      </c>
      <c r="AZ244" s="36">
        <f t="shared" si="105"/>
        <v>9350.3233199999995</v>
      </c>
      <c r="BF244" s="42">
        <f t="shared" si="110"/>
        <v>7684.6786800000045</v>
      </c>
      <c r="BG244" s="42">
        <f t="shared" si="111"/>
        <v>7684.67</v>
      </c>
      <c r="BH244" s="42">
        <f t="shared" si="112"/>
        <v>8.6800000044604531E-3</v>
      </c>
      <c r="BI244" s="42">
        <f t="shared" si="113"/>
        <v>11356.668</v>
      </c>
    </row>
    <row r="245" spans="1:61" ht="14.45" hidden="1" outlineLevel="1" x14ac:dyDescent="0.3">
      <c r="A245" s="5" t="s">
        <v>7</v>
      </c>
      <c r="B245" s="5" t="s">
        <v>8</v>
      </c>
      <c r="C245" s="5" t="s">
        <v>1354</v>
      </c>
      <c r="D245" s="2" t="s">
        <v>283</v>
      </c>
      <c r="E245" s="2" t="s">
        <v>216</v>
      </c>
      <c r="F245" s="2" t="s">
        <v>11</v>
      </c>
      <c r="G245" s="2" t="s">
        <v>12</v>
      </c>
      <c r="H245" s="2" t="s">
        <v>13</v>
      </c>
      <c r="I245" s="18">
        <v>3818</v>
      </c>
      <c r="J245" s="18">
        <v>123886.06</v>
      </c>
      <c r="K245" s="18">
        <v>119121.22</v>
      </c>
      <c r="L245" s="18">
        <v>4764.84</v>
      </c>
      <c r="M245" s="18"/>
      <c r="N245" s="18"/>
      <c r="O245" s="18"/>
      <c r="P245" s="18"/>
      <c r="Q245" s="18"/>
      <c r="R245" s="18"/>
      <c r="S245" s="18">
        <v>4764.84</v>
      </c>
      <c r="T245" s="18"/>
      <c r="U245" s="18"/>
      <c r="V245" s="18"/>
      <c r="W245" s="18"/>
      <c r="X245" s="18"/>
      <c r="Y245" s="18"/>
      <c r="Z245" s="18"/>
      <c r="AA245" s="18"/>
      <c r="AB245" s="43">
        <f t="shared" si="106"/>
        <v>4.0000000000000036E-2</v>
      </c>
      <c r="AC245" s="14">
        <f t="shared" si="90"/>
        <v>0</v>
      </c>
      <c r="AD245" s="14">
        <f t="shared" si="91"/>
        <v>0</v>
      </c>
      <c r="AE245" s="14">
        <f t="shared" si="92"/>
        <v>0</v>
      </c>
      <c r="AF245" s="14">
        <f t="shared" si="93"/>
        <v>0</v>
      </c>
      <c r="AG245" s="14">
        <f t="shared" si="94"/>
        <v>0</v>
      </c>
      <c r="AH245" s="14">
        <f t="shared" si="95"/>
        <v>0</v>
      </c>
      <c r="AI245" s="14">
        <f t="shared" si="96"/>
        <v>0.04</v>
      </c>
      <c r="AJ245" s="14">
        <f t="shared" si="97"/>
        <v>0</v>
      </c>
      <c r="AK245" s="14">
        <f t="shared" si="98"/>
        <v>0</v>
      </c>
      <c r="AL245" s="14">
        <f t="shared" si="99"/>
        <v>0</v>
      </c>
      <c r="AM245" s="14">
        <f t="shared" si="100"/>
        <v>0</v>
      </c>
      <c r="AN245" s="14">
        <f t="shared" si="101"/>
        <v>0</v>
      </c>
      <c r="AO245" s="14">
        <f t="shared" si="102"/>
        <v>0</v>
      </c>
      <c r="AP245" s="14">
        <f t="shared" si="103"/>
        <v>0</v>
      </c>
      <c r="AQ245" s="14">
        <f t="shared" si="104"/>
        <v>0</v>
      </c>
      <c r="AR245" s="26">
        <f t="shared" si="107"/>
        <v>0</v>
      </c>
      <c r="AS245" s="184">
        <f t="shared" si="108"/>
        <v>4764.8487999999998</v>
      </c>
      <c r="AT245" s="26">
        <f t="shared" si="109"/>
        <v>0</v>
      </c>
      <c r="AU245" s="30">
        <f>K245*$AU$2</f>
        <v>7147.2731999999996</v>
      </c>
      <c r="AV245" s="30">
        <f>K245*$AV$2</f>
        <v>7147.2731999999996</v>
      </c>
      <c r="AW245" s="30"/>
      <c r="AX245" s="36">
        <f t="shared" si="105"/>
        <v>7147.2731999999996</v>
      </c>
      <c r="AY245" s="36">
        <f t="shared" si="105"/>
        <v>2382.4243999999999</v>
      </c>
      <c r="AZ245" s="36">
        <f t="shared" si="105"/>
        <v>0</v>
      </c>
      <c r="BF245" s="42">
        <f t="shared" si="110"/>
        <v>4764.8487999999998</v>
      </c>
      <c r="BG245" s="42">
        <f t="shared" si="111"/>
        <v>4764.84</v>
      </c>
      <c r="BH245" s="42">
        <f t="shared" si="112"/>
        <v>8.7999999996100087E-3</v>
      </c>
      <c r="BI245" s="42">
        <f t="shared" si="113"/>
        <v>14294.546399999999</v>
      </c>
    </row>
    <row r="246" spans="1:61" ht="14.45" hidden="1" outlineLevel="1" x14ac:dyDescent="0.3">
      <c r="A246" s="5" t="s">
        <v>7</v>
      </c>
      <c r="B246" s="5" t="s">
        <v>8</v>
      </c>
      <c r="C246" s="5" t="s">
        <v>1354</v>
      </c>
      <c r="D246" s="2" t="s">
        <v>285</v>
      </c>
      <c r="E246" s="2" t="s">
        <v>284</v>
      </c>
      <c r="F246" s="2" t="s">
        <v>16</v>
      </c>
      <c r="G246" s="2" t="s">
        <v>20</v>
      </c>
      <c r="H246" s="2" t="s">
        <v>13</v>
      </c>
      <c r="I246" s="18">
        <v>680</v>
      </c>
      <c r="J246" s="18">
        <v>24842.95</v>
      </c>
      <c r="K246" s="18">
        <v>22977.200000000001</v>
      </c>
      <c r="L246" s="18">
        <v>1865.75</v>
      </c>
      <c r="M246" s="18">
        <v>1378.63</v>
      </c>
      <c r="N246" s="18"/>
      <c r="O246" s="18"/>
      <c r="P246" s="18"/>
      <c r="Q246" s="18"/>
      <c r="R246" s="18"/>
      <c r="S246" s="18"/>
      <c r="T246" s="18"/>
      <c r="U246" s="18"/>
      <c r="V246" s="18"/>
      <c r="W246" s="18"/>
      <c r="X246" s="18"/>
      <c r="Y246" s="18"/>
      <c r="Z246" s="18">
        <v>487.12</v>
      </c>
      <c r="AA246" s="18"/>
      <c r="AB246" s="43">
        <f t="shared" si="106"/>
        <v>8.1200000000000161E-2</v>
      </c>
      <c r="AC246" s="14">
        <f t="shared" si="90"/>
        <v>0.06</v>
      </c>
      <c r="AD246" s="14">
        <f t="shared" si="91"/>
        <v>0</v>
      </c>
      <c r="AE246" s="14">
        <f t="shared" si="92"/>
        <v>0</v>
      </c>
      <c r="AF246" s="14">
        <f t="shared" si="93"/>
        <v>0</v>
      </c>
      <c r="AG246" s="14">
        <f t="shared" si="94"/>
        <v>0</v>
      </c>
      <c r="AH246" s="14">
        <f t="shared" si="95"/>
        <v>0</v>
      </c>
      <c r="AI246" s="14">
        <f t="shared" si="96"/>
        <v>0</v>
      </c>
      <c r="AJ246" s="14">
        <f t="shared" si="97"/>
        <v>0</v>
      </c>
      <c r="AK246" s="14">
        <f t="shared" si="98"/>
        <v>0</v>
      </c>
      <c r="AL246" s="14">
        <f t="shared" si="99"/>
        <v>0</v>
      </c>
      <c r="AM246" s="14">
        <f t="shared" si="100"/>
        <v>0</v>
      </c>
      <c r="AN246" s="14">
        <f t="shared" si="101"/>
        <v>0</v>
      </c>
      <c r="AO246" s="14">
        <f t="shared" si="102"/>
        <v>0</v>
      </c>
      <c r="AP246" s="14">
        <f t="shared" si="103"/>
        <v>0.02</v>
      </c>
      <c r="AQ246" s="14">
        <f t="shared" si="104"/>
        <v>0</v>
      </c>
      <c r="AR246" s="26">
        <f t="shared" si="107"/>
        <v>1378.6320000000012</v>
      </c>
      <c r="AS246" s="184">
        <f t="shared" si="108"/>
        <v>0</v>
      </c>
      <c r="AT246" s="26">
        <f t="shared" si="109"/>
        <v>487.11664000000007</v>
      </c>
      <c r="AU246" s="30"/>
      <c r="AV246" s="30"/>
      <c r="AW246" s="30">
        <f>K246*$AU$1</f>
        <v>2757.2640000000001</v>
      </c>
      <c r="AX246" s="36">
        <f t="shared" si="105"/>
        <v>-1378.6320000000012</v>
      </c>
      <c r="AY246" s="36">
        <f t="shared" si="105"/>
        <v>0</v>
      </c>
      <c r="AZ246" s="36">
        <f t="shared" si="105"/>
        <v>2270.1473599999999</v>
      </c>
      <c r="BF246" s="42">
        <f t="shared" si="110"/>
        <v>1865.7486400000012</v>
      </c>
      <c r="BG246" s="42">
        <f t="shared" si="111"/>
        <v>1865.75</v>
      </c>
      <c r="BH246" s="42">
        <f t="shared" si="112"/>
        <v>-1.3599999988400668E-3</v>
      </c>
      <c r="BI246" s="42">
        <f t="shared" si="113"/>
        <v>2757.2640000000001</v>
      </c>
    </row>
    <row r="247" spans="1:61" ht="14.45" hidden="1" outlineLevel="1" x14ac:dyDescent="0.3">
      <c r="A247" s="5" t="s">
        <v>7</v>
      </c>
      <c r="B247" s="5" t="s">
        <v>8</v>
      </c>
      <c r="C247" s="5" t="s">
        <v>1354</v>
      </c>
      <c r="D247" s="2" t="s">
        <v>285</v>
      </c>
      <c r="E247" s="2" t="s">
        <v>216</v>
      </c>
      <c r="F247" s="2" t="s">
        <v>11</v>
      </c>
      <c r="G247" s="2" t="s">
        <v>12</v>
      </c>
      <c r="H247" s="2" t="s">
        <v>13</v>
      </c>
      <c r="I247" s="18">
        <v>469</v>
      </c>
      <c r="J247" s="18">
        <v>12511.04</v>
      </c>
      <c r="K247" s="18">
        <v>12029.85</v>
      </c>
      <c r="L247" s="18">
        <v>481.19</v>
      </c>
      <c r="M247" s="18"/>
      <c r="N247" s="18"/>
      <c r="O247" s="18"/>
      <c r="P247" s="18"/>
      <c r="Q247" s="18"/>
      <c r="R247" s="18"/>
      <c r="S247" s="18">
        <v>481.19</v>
      </c>
      <c r="T247" s="18"/>
      <c r="U247" s="18"/>
      <c r="V247" s="18"/>
      <c r="W247" s="18"/>
      <c r="X247" s="18"/>
      <c r="Y247" s="18"/>
      <c r="Z247" s="18"/>
      <c r="AA247" s="18"/>
      <c r="AB247" s="43">
        <f t="shared" si="106"/>
        <v>4.0000000000000036E-2</v>
      </c>
      <c r="AC247" s="14">
        <f t="shared" si="90"/>
        <v>0</v>
      </c>
      <c r="AD247" s="14">
        <f t="shared" si="91"/>
        <v>0</v>
      </c>
      <c r="AE247" s="14">
        <f t="shared" si="92"/>
        <v>0</v>
      </c>
      <c r="AF247" s="14">
        <f t="shared" si="93"/>
        <v>0</v>
      </c>
      <c r="AG247" s="14">
        <f t="shared" si="94"/>
        <v>0</v>
      </c>
      <c r="AH247" s="14">
        <f t="shared" si="95"/>
        <v>0</v>
      </c>
      <c r="AI247" s="14">
        <f t="shared" si="96"/>
        <v>0.04</v>
      </c>
      <c r="AJ247" s="14">
        <f t="shared" si="97"/>
        <v>0</v>
      </c>
      <c r="AK247" s="14">
        <f t="shared" si="98"/>
        <v>0</v>
      </c>
      <c r="AL247" s="14">
        <f t="shared" si="99"/>
        <v>0</v>
      </c>
      <c r="AM247" s="14">
        <f t="shared" si="100"/>
        <v>0</v>
      </c>
      <c r="AN247" s="14">
        <f t="shared" si="101"/>
        <v>0</v>
      </c>
      <c r="AO247" s="14">
        <f t="shared" si="102"/>
        <v>0</v>
      </c>
      <c r="AP247" s="14">
        <f t="shared" si="103"/>
        <v>0</v>
      </c>
      <c r="AQ247" s="14">
        <f t="shared" si="104"/>
        <v>0</v>
      </c>
      <c r="AR247" s="26">
        <f t="shared" si="107"/>
        <v>0</v>
      </c>
      <c r="AS247" s="184">
        <f t="shared" si="108"/>
        <v>481.19400000000002</v>
      </c>
      <c r="AT247" s="26">
        <f t="shared" si="109"/>
        <v>0</v>
      </c>
      <c r="AU247" s="30">
        <f>K247*$AU$2</f>
        <v>721.79099999999994</v>
      </c>
      <c r="AV247" s="30">
        <f>K247*$AV$2</f>
        <v>721.79099999999994</v>
      </c>
      <c r="AW247" s="30"/>
      <c r="AX247" s="36">
        <f t="shared" si="105"/>
        <v>721.79099999999994</v>
      </c>
      <c r="AY247" s="36">
        <f t="shared" si="105"/>
        <v>240.59699999999992</v>
      </c>
      <c r="AZ247" s="36">
        <f t="shared" si="105"/>
        <v>0</v>
      </c>
      <c r="BF247" s="42">
        <f t="shared" si="110"/>
        <v>481.19400000000002</v>
      </c>
      <c r="BG247" s="42">
        <f t="shared" si="111"/>
        <v>481.19</v>
      </c>
      <c r="BH247" s="42">
        <f t="shared" si="112"/>
        <v>4.0000000000190994E-3</v>
      </c>
      <c r="BI247" s="42">
        <f t="shared" si="113"/>
        <v>1443.5819999999999</v>
      </c>
    </row>
    <row r="248" spans="1:61" ht="14.45" hidden="1" outlineLevel="1" x14ac:dyDescent="0.3">
      <c r="A248" s="5" t="s">
        <v>7</v>
      </c>
      <c r="B248" s="5" t="s">
        <v>8</v>
      </c>
      <c r="C248" s="5" t="s">
        <v>1354</v>
      </c>
      <c r="D248" s="2" t="s">
        <v>286</v>
      </c>
      <c r="E248" s="2" t="s">
        <v>284</v>
      </c>
      <c r="F248" s="2" t="s">
        <v>16</v>
      </c>
      <c r="G248" s="2" t="s">
        <v>20</v>
      </c>
      <c r="H248" s="2" t="s">
        <v>13</v>
      </c>
      <c r="I248" s="18">
        <v>1674</v>
      </c>
      <c r="J248" s="18">
        <v>68379.11</v>
      </c>
      <c r="K248" s="18">
        <v>63243.72</v>
      </c>
      <c r="L248" s="18">
        <v>5135.3899999999994</v>
      </c>
      <c r="M248" s="18">
        <v>3794.62</v>
      </c>
      <c r="N248" s="18"/>
      <c r="O248" s="18"/>
      <c r="P248" s="18"/>
      <c r="Q248" s="18"/>
      <c r="R248" s="18"/>
      <c r="S248" s="18"/>
      <c r="T248" s="18"/>
      <c r="U248" s="18"/>
      <c r="V248" s="18"/>
      <c r="W248" s="18"/>
      <c r="X248" s="18"/>
      <c r="Y248" s="18"/>
      <c r="Z248" s="18">
        <v>1340.77</v>
      </c>
      <c r="AA248" s="18"/>
      <c r="AB248" s="43">
        <f t="shared" si="106"/>
        <v>8.1200000000000161E-2</v>
      </c>
      <c r="AC248" s="14">
        <f t="shared" si="90"/>
        <v>0.06</v>
      </c>
      <c r="AD248" s="14">
        <f t="shared" si="91"/>
        <v>0</v>
      </c>
      <c r="AE248" s="14">
        <f t="shared" si="92"/>
        <v>0</v>
      </c>
      <c r="AF248" s="14">
        <f t="shared" si="93"/>
        <v>0</v>
      </c>
      <c r="AG248" s="14">
        <f t="shared" si="94"/>
        <v>0</v>
      </c>
      <c r="AH248" s="14">
        <f t="shared" si="95"/>
        <v>0</v>
      </c>
      <c r="AI248" s="14">
        <f t="shared" si="96"/>
        <v>0</v>
      </c>
      <c r="AJ248" s="14">
        <f t="shared" si="97"/>
        <v>0</v>
      </c>
      <c r="AK248" s="14">
        <f t="shared" si="98"/>
        <v>0</v>
      </c>
      <c r="AL248" s="14">
        <f t="shared" si="99"/>
        <v>0</v>
      </c>
      <c r="AM248" s="14">
        <f t="shared" si="100"/>
        <v>0</v>
      </c>
      <c r="AN248" s="14">
        <f t="shared" si="101"/>
        <v>0</v>
      </c>
      <c r="AO248" s="14">
        <f t="shared" si="102"/>
        <v>0</v>
      </c>
      <c r="AP248" s="14">
        <f t="shared" si="103"/>
        <v>0.02</v>
      </c>
      <c r="AQ248" s="14">
        <f t="shared" si="104"/>
        <v>0</v>
      </c>
      <c r="AR248" s="26">
        <f t="shared" si="107"/>
        <v>3794.6232000000036</v>
      </c>
      <c r="AS248" s="184">
        <f t="shared" si="108"/>
        <v>0</v>
      </c>
      <c r="AT248" s="26">
        <f t="shared" si="109"/>
        <v>1340.7668640000002</v>
      </c>
      <c r="AU248" s="30"/>
      <c r="AV248" s="30"/>
      <c r="AW248" s="30">
        <f>K248*$AU$1</f>
        <v>7589.2464</v>
      </c>
      <c r="AX248" s="36">
        <f t="shared" si="105"/>
        <v>-3794.6232000000036</v>
      </c>
      <c r="AY248" s="36">
        <f t="shared" si="105"/>
        <v>0</v>
      </c>
      <c r="AZ248" s="36">
        <f t="shared" si="105"/>
        <v>6248.4795359999998</v>
      </c>
      <c r="BF248" s="42">
        <f t="shared" si="110"/>
        <v>5135.3900640000038</v>
      </c>
      <c r="BG248" s="42">
        <f t="shared" si="111"/>
        <v>5135.3899999999994</v>
      </c>
      <c r="BH248" s="42">
        <f t="shared" si="112"/>
        <v>6.4000004385889042E-5</v>
      </c>
      <c r="BI248" s="42">
        <f t="shared" si="113"/>
        <v>7589.2464</v>
      </c>
    </row>
    <row r="249" spans="1:61" ht="14.45" hidden="1" outlineLevel="1" x14ac:dyDescent="0.3">
      <c r="A249" s="5" t="s">
        <v>7</v>
      </c>
      <c r="B249" s="5" t="s">
        <v>8</v>
      </c>
      <c r="C249" s="5" t="s">
        <v>1354</v>
      </c>
      <c r="D249" s="2" t="s">
        <v>286</v>
      </c>
      <c r="E249" s="2" t="s">
        <v>216</v>
      </c>
      <c r="F249" s="2" t="s">
        <v>11</v>
      </c>
      <c r="G249" s="2" t="s">
        <v>12</v>
      </c>
      <c r="H249" s="2" t="s">
        <v>13</v>
      </c>
      <c r="I249" s="18">
        <v>2174</v>
      </c>
      <c r="J249" s="18">
        <v>70541.62</v>
      </c>
      <c r="K249" s="18">
        <v>67828.479999999996</v>
      </c>
      <c r="L249" s="18">
        <v>2713.14</v>
      </c>
      <c r="M249" s="18"/>
      <c r="N249" s="18"/>
      <c r="O249" s="18"/>
      <c r="P249" s="18"/>
      <c r="Q249" s="18"/>
      <c r="R249" s="18"/>
      <c r="S249" s="18">
        <v>2713.14</v>
      </c>
      <c r="T249" s="18"/>
      <c r="U249" s="18"/>
      <c r="V249" s="18"/>
      <c r="W249" s="18"/>
      <c r="X249" s="18"/>
      <c r="Y249" s="18"/>
      <c r="Z249" s="18"/>
      <c r="AA249" s="18"/>
      <c r="AB249" s="43">
        <f t="shared" si="106"/>
        <v>4.0000000000000036E-2</v>
      </c>
      <c r="AC249" s="14">
        <f t="shared" si="90"/>
        <v>0</v>
      </c>
      <c r="AD249" s="14">
        <f t="shared" si="91"/>
        <v>0</v>
      </c>
      <c r="AE249" s="14">
        <f t="shared" si="92"/>
        <v>0</v>
      </c>
      <c r="AF249" s="14">
        <f t="shared" si="93"/>
        <v>0</v>
      </c>
      <c r="AG249" s="14">
        <f t="shared" si="94"/>
        <v>0</v>
      </c>
      <c r="AH249" s="14">
        <f t="shared" si="95"/>
        <v>0</v>
      </c>
      <c r="AI249" s="14">
        <f t="shared" si="96"/>
        <v>0.04</v>
      </c>
      <c r="AJ249" s="14">
        <f t="shared" si="97"/>
        <v>0</v>
      </c>
      <c r="AK249" s="14">
        <f t="shared" si="98"/>
        <v>0</v>
      </c>
      <c r="AL249" s="14">
        <f t="shared" si="99"/>
        <v>0</v>
      </c>
      <c r="AM249" s="14">
        <f t="shared" si="100"/>
        <v>0</v>
      </c>
      <c r="AN249" s="14">
        <f t="shared" si="101"/>
        <v>0</v>
      </c>
      <c r="AO249" s="14">
        <f t="shared" si="102"/>
        <v>0</v>
      </c>
      <c r="AP249" s="14">
        <f t="shared" si="103"/>
        <v>0</v>
      </c>
      <c r="AQ249" s="14">
        <f t="shared" si="104"/>
        <v>0</v>
      </c>
      <c r="AR249" s="26">
        <f t="shared" si="107"/>
        <v>0</v>
      </c>
      <c r="AS249" s="184">
        <f t="shared" si="108"/>
        <v>2713.1392000000001</v>
      </c>
      <c r="AT249" s="26">
        <f t="shared" si="109"/>
        <v>0</v>
      </c>
      <c r="AU249" s="30">
        <f>K249*$AU$2</f>
        <v>4069.7087999999994</v>
      </c>
      <c r="AV249" s="30">
        <f>K249*$AV$2</f>
        <v>4069.7087999999994</v>
      </c>
      <c r="AW249" s="30"/>
      <c r="AX249" s="36">
        <f t="shared" si="105"/>
        <v>4069.7087999999994</v>
      </c>
      <c r="AY249" s="36">
        <f t="shared" si="105"/>
        <v>1356.5695999999994</v>
      </c>
      <c r="AZ249" s="36">
        <f t="shared" si="105"/>
        <v>0</v>
      </c>
      <c r="BF249" s="42">
        <f t="shared" si="110"/>
        <v>2713.1392000000001</v>
      </c>
      <c r="BG249" s="42">
        <f t="shared" si="111"/>
        <v>2713.14</v>
      </c>
      <c r="BH249" s="42">
        <f t="shared" si="112"/>
        <v>-7.9999999979918357E-4</v>
      </c>
      <c r="BI249" s="42">
        <f t="shared" si="113"/>
        <v>8139.4175999999989</v>
      </c>
    </row>
    <row r="250" spans="1:61" ht="14.45" hidden="1" outlineLevel="1" x14ac:dyDescent="0.3">
      <c r="A250" s="5" t="s">
        <v>7</v>
      </c>
      <c r="B250" s="5" t="s">
        <v>8</v>
      </c>
      <c r="C250" s="5" t="s">
        <v>1354</v>
      </c>
      <c r="D250" s="2" t="s">
        <v>287</v>
      </c>
      <c r="E250" s="2" t="s">
        <v>284</v>
      </c>
      <c r="F250" s="2" t="s">
        <v>16</v>
      </c>
      <c r="G250" s="2" t="s">
        <v>20</v>
      </c>
      <c r="H250" s="2" t="s">
        <v>13</v>
      </c>
      <c r="I250" s="18">
        <v>428</v>
      </c>
      <c r="J250" s="18">
        <v>15635.62</v>
      </c>
      <c r="K250" s="18">
        <v>14461.36</v>
      </c>
      <c r="L250" s="18">
        <v>1174.26</v>
      </c>
      <c r="M250" s="18">
        <v>867.68</v>
      </c>
      <c r="N250" s="18"/>
      <c r="O250" s="18"/>
      <c r="P250" s="18"/>
      <c r="Q250" s="18"/>
      <c r="R250" s="18"/>
      <c r="S250" s="18"/>
      <c r="T250" s="18"/>
      <c r="U250" s="18"/>
      <c r="V250" s="18"/>
      <c r="W250" s="18"/>
      <c r="X250" s="18"/>
      <c r="Y250" s="18"/>
      <c r="Z250" s="18">
        <v>306.58</v>
      </c>
      <c r="AA250" s="18"/>
      <c r="AB250" s="43">
        <f t="shared" si="106"/>
        <v>8.1200000000000161E-2</v>
      </c>
      <c r="AC250" s="14">
        <f t="shared" si="90"/>
        <v>0.06</v>
      </c>
      <c r="AD250" s="14">
        <f t="shared" si="91"/>
        <v>0</v>
      </c>
      <c r="AE250" s="14">
        <f t="shared" si="92"/>
        <v>0</v>
      </c>
      <c r="AF250" s="14">
        <f t="shared" si="93"/>
        <v>0</v>
      </c>
      <c r="AG250" s="14">
        <f t="shared" si="94"/>
        <v>0</v>
      </c>
      <c r="AH250" s="14">
        <f t="shared" si="95"/>
        <v>0</v>
      </c>
      <c r="AI250" s="14">
        <f t="shared" si="96"/>
        <v>0</v>
      </c>
      <c r="AJ250" s="14">
        <f t="shared" si="97"/>
        <v>0</v>
      </c>
      <c r="AK250" s="14">
        <f t="shared" si="98"/>
        <v>0</v>
      </c>
      <c r="AL250" s="14">
        <f t="shared" si="99"/>
        <v>0</v>
      </c>
      <c r="AM250" s="14">
        <f t="shared" si="100"/>
        <v>0</v>
      </c>
      <c r="AN250" s="14">
        <f t="shared" si="101"/>
        <v>0</v>
      </c>
      <c r="AO250" s="14">
        <f t="shared" si="102"/>
        <v>0</v>
      </c>
      <c r="AP250" s="14">
        <f t="shared" si="103"/>
        <v>0.02</v>
      </c>
      <c r="AQ250" s="14">
        <f t="shared" si="104"/>
        <v>0</v>
      </c>
      <c r="AR250" s="26">
        <f t="shared" si="107"/>
        <v>867.6816000000008</v>
      </c>
      <c r="AS250" s="184">
        <f t="shared" si="108"/>
        <v>0</v>
      </c>
      <c r="AT250" s="26">
        <f t="shared" si="109"/>
        <v>306.58083200000004</v>
      </c>
      <c r="AU250" s="30"/>
      <c r="AV250" s="30"/>
      <c r="AW250" s="30">
        <f>K250*$AU$1</f>
        <v>1735.3632</v>
      </c>
      <c r="AX250" s="36">
        <f t="shared" si="105"/>
        <v>-867.6816000000008</v>
      </c>
      <c r="AY250" s="36">
        <f t="shared" si="105"/>
        <v>0</v>
      </c>
      <c r="AZ250" s="36">
        <f t="shared" si="105"/>
        <v>1428.7823679999999</v>
      </c>
      <c r="BF250" s="42">
        <f t="shared" si="110"/>
        <v>1174.2624320000009</v>
      </c>
      <c r="BG250" s="42">
        <f t="shared" si="111"/>
        <v>1174.26</v>
      </c>
      <c r="BH250" s="42">
        <f t="shared" si="112"/>
        <v>2.4320000009083742E-3</v>
      </c>
      <c r="BI250" s="42">
        <f t="shared" si="113"/>
        <v>1735.3632</v>
      </c>
    </row>
    <row r="251" spans="1:61" ht="14.45" hidden="1" outlineLevel="1" x14ac:dyDescent="0.3">
      <c r="A251" s="5" t="s">
        <v>7</v>
      </c>
      <c r="B251" s="5" t="s">
        <v>8</v>
      </c>
      <c r="C251" s="5" t="s">
        <v>1354</v>
      </c>
      <c r="D251" s="2" t="s">
        <v>287</v>
      </c>
      <c r="E251" s="2" t="s">
        <v>216</v>
      </c>
      <c r="F251" s="2" t="s">
        <v>11</v>
      </c>
      <c r="G251" s="2" t="s">
        <v>12</v>
      </c>
      <c r="H251" s="2" t="s">
        <v>13</v>
      </c>
      <c r="I251" s="18">
        <v>291</v>
      </c>
      <c r="J251" s="18">
        <v>7762.7199999999993</v>
      </c>
      <c r="K251" s="18">
        <v>7464.15</v>
      </c>
      <c r="L251" s="18">
        <v>298.57</v>
      </c>
      <c r="M251" s="18"/>
      <c r="N251" s="18"/>
      <c r="O251" s="18"/>
      <c r="P251" s="18"/>
      <c r="Q251" s="18"/>
      <c r="R251" s="18"/>
      <c r="S251" s="18">
        <v>298.57</v>
      </c>
      <c r="T251" s="18"/>
      <c r="U251" s="18"/>
      <c r="V251" s="18"/>
      <c r="W251" s="18"/>
      <c r="X251" s="18"/>
      <c r="Y251" s="18"/>
      <c r="Z251" s="18"/>
      <c r="AA251" s="18"/>
      <c r="AB251" s="43">
        <f t="shared" si="106"/>
        <v>4.0000000000000036E-2</v>
      </c>
      <c r="AC251" s="14">
        <f t="shared" si="90"/>
        <v>0</v>
      </c>
      <c r="AD251" s="14">
        <f t="shared" si="91"/>
        <v>0</v>
      </c>
      <c r="AE251" s="14">
        <f t="shared" si="92"/>
        <v>0</v>
      </c>
      <c r="AF251" s="14">
        <f t="shared" si="93"/>
        <v>0</v>
      </c>
      <c r="AG251" s="14">
        <f t="shared" si="94"/>
        <v>0</v>
      </c>
      <c r="AH251" s="14">
        <f t="shared" si="95"/>
        <v>0</v>
      </c>
      <c r="AI251" s="14">
        <f t="shared" si="96"/>
        <v>0.04</v>
      </c>
      <c r="AJ251" s="14">
        <f t="shared" si="97"/>
        <v>0</v>
      </c>
      <c r="AK251" s="14">
        <f t="shared" si="98"/>
        <v>0</v>
      </c>
      <c r="AL251" s="14">
        <f t="shared" si="99"/>
        <v>0</v>
      </c>
      <c r="AM251" s="14">
        <f t="shared" si="100"/>
        <v>0</v>
      </c>
      <c r="AN251" s="14">
        <f t="shared" si="101"/>
        <v>0</v>
      </c>
      <c r="AO251" s="14">
        <f t="shared" si="102"/>
        <v>0</v>
      </c>
      <c r="AP251" s="14">
        <f t="shared" si="103"/>
        <v>0</v>
      </c>
      <c r="AQ251" s="14">
        <f t="shared" si="104"/>
        <v>0</v>
      </c>
      <c r="AR251" s="26">
        <f t="shared" si="107"/>
        <v>0</v>
      </c>
      <c r="AS251" s="184">
        <f t="shared" si="108"/>
        <v>298.56599999999997</v>
      </c>
      <c r="AT251" s="26">
        <f t="shared" si="109"/>
        <v>0</v>
      </c>
      <c r="AU251" s="30">
        <f t="shared" ref="AU251:AU280" si="116">K251*$AU$2</f>
        <v>447.84899999999999</v>
      </c>
      <c r="AV251" s="30">
        <f t="shared" ref="AV251:AV280" si="117">K251*$AV$2</f>
        <v>447.84899999999999</v>
      </c>
      <c r="AW251" s="30"/>
      <c r="AX251" s="36">
        <f t="shared" si="105"/>
        <v>447.84899999999999</v>
      </c>
      <c r="AY251" s="36">
        <f t="shared" si="105"/>
        <v>149.28300000000002</v>
      </c>
      <c r="AZ251" s="36">
        <f t="shared" si="105"/>
        <v>0</v>
      </c>
      <c r="BF251" s="42">
        <f t="shared" si="110"/>
        <v>298.56599999999997</v>
      </c>
      <c r="BG251" s="42">
        <f t="shared" si="111"/>
        <v>298.57</v>
      </c>
      <c r="BH251" s="42">
        <f t="shared" si="112"/>
        <v>-4.0000000000190994E-3</v>
      </c>
      <c r="BI251" s="42">
        <f t="shared" si="113"/>
        <v>895.69799999999998</v>
      </c>
    </row>
    <row r="252" spans="1:61" ht="14.45" hidden="1" outlineLevel="1" x14ac:dyDescent="0.3">
      <c r="A252" s="5" t="s">
        <v>7</v>
      </c>
      <c r="B252" s="5" t="s">
        <v>8</v>
      </c>
      <c r="C252" s="5" t="s">
        <v>1354</v>
      </c>
      <c r="D252" s="2" t="s">
        <v>288</v>
      </c>
      <c r="E252" s="2" t="s">
        <v>216</v>
      </c>
      <c r="F252" s="2" t="s">
        <v>11</v>
      </c>
      <c r="G252" s="2" t="s">
        <v>12</v>
      </c>
      <c r="H252" s="2" t="s">
        <v>13</v>
      </c>
      <c r="I252" s="18">
        <v>9784</v>
      </c>
      <c r="J252" s="18">
        <v>382999</v>
      </c>
      <c r="K252" s="18">
        <v>368268.27</v>
      </c>
      <c r="L252" s="18">
        <v>14730.73</v>
      </c>
      <c r="M252" s="18"/>
      <c r="N252" s="18"/>
      <c r="O252" s="18"/>
      <c r="P252" s="18"/>
      <c r="Q252" s="18"/>
      <c r="R252" s="18"/>
      <c r="S252" s="18">
        <v>14730.73</v>
      </c>
      <c r="T252" s="18"/>
      <c r="U252" s="18"/>
      <c r="V252" s="18"/>
      <c r="W252" s="18"/>
      <c r="X252" s="18"/>
      <c r="Y252" s="18"/>
      <c r="Z252" s="18"/>
      <c r="AA252" s="18"/>
      <c r="AB252" s="43">
        <f t="shared" si="106"/>
        <v>4.0000000000000036E-2</v>
      </c>
      <c r="AC252" s="14">
        <f t="shared" si="90"/>
        <v>0</v>
      </c>
      <c r="AD252" s="14">
        <f t="shared" si="91"/>
        <v>0</v>
      </c>
      <c r="AE252" s="14">
        <f t="shared" si="92"/>
        <v>0</v>
      </c>
      <c r="AF252" s="14">
        <f t="shared" si="93"/>
        <v>0</v>
      </c>
      <c r="AG252" s="14">
        <f t="shared" si="94"/>
        <v>0</v>
      </c>
      <c r="AH252" s="14">
        <f t="shared" si="95"/>
        <v>0</v>
      </c>
      <c r="AI252" s="14">
        <f t="shared" si="96"/>
        <v>0.04</v>
      </c>
      <c r="AJ252" s="14">
        <f t="shared" si="97"/>
        <v>0</v>
      </c>
      <c r="AK252" s="14">
        <f t="shared" si="98"/>
        <v>0</v>
      </c>
      <c r="AL252" s="14">
        <f t="shared" si="99"/>
        <v>0</v>
      </c>
      <c r="AM252" s="14">
        <f t="shared" si="100"/>
        <v>0</v>
      </c>
      <c r="AN252" s="14">
        <f t="shared" si="101"/>
        <v>0</v>
      </c>
      <c r="AO252" s="14">
        <f t="shared" si="102"/>
        <v>0</v>
      </c>
      <c r="AP252" s="14">
        <f t="shared" si="103"/>
        <v>0</v>
      </c>
      <c r="AQ252" s="14">
        <f t="shared" si="104"/>
        <v>0</v>
      </c>
      <c r="AR252" s="26">
        <f t="shared" si="107"/>
        <v>0</v>
      </c>
      <c r="AS252" s="184">
        <f t="shared" si="108"/>
        <v>14730.730800000001</v>
      </c>
      <c r="AT252" s="26">
        <f t="shared" si="109"/>
        <v>0</v>
      </c>
      <c r="AU252" s="30">
        <f t="shared" si="116"/>
        <v>22096.0962</v>
      </c>
      <c r="AV252" s="30">
        <f t="shared" si="117"/>
        <v>22096.0962</v>
      </c>
      <c r="AW252" s="30"/>
      <c r="AX252" s="36">
        <f t="shared" si="105"/>
        <v>22096.0962</v>
      </c>
      <c r="AY252" s="36">
        <f t="shared" si="105"/>
        <v>7365.3653999999988</v>
      </c>
      <c r="AZ252" s="36">
        <f t="shared" si="105"/>
        <v>0</v>
      </c>
      <c r="BF252" s="42">
        <f t="shared" si="110"/>
        <v>14730.730800000001</v>
      </c>
      <c r="BG252" s="42">
        <f t="shared" si="111"/>
        <v>14730.73</v>
      </c>
      <c r="BH252" s="42">
        <f t="shared" si="112"/>
        <v>8.0000000161817297E-4</v>
      </c>
      <c r="BI252" s="42">
        <f t="shared" si="113"/>
        <v>44192.1924</v>
      </c>
    </row>
    <row r="253" spans="1:61" ht="14.45" hidden="1" outlineLevel="1" x14ac:dyDescent="0.3">
      <c r="A253" s="5" t="s">
        <v>7</v>
      </c>
      <c r="B253" s="5" t="s">
        <v>8</v>
      </c>
      <c r="C253" s="5" t="s">
        <v>1354</v>
      </c>
      <c r="D253" s="2" t="s">
        <v>289</v>
      </c>
      <c r="E253" s="2" t="s">
        <v>216</v>
      </c>
      <c r="F253" s="2" t="s">
        <v>11</v>
      </c>
      <c r="G253" s="2" t="s">
        <v>12</v>
      </c>
      <c r="H253" s="2" t="s">
        <v>13</v>
      </c>
      <c r="I253" s="18">
        <v>7465</v>
      </c>
      <c r="J253" s="18">
        <v>261167.03</v>
      </c>
      <c r="K253" s="18">
        <v>251122.14</v>
      </c>
      <c r="L253" s="18">
        <v>10044.89</v>
      </c>
      <c r="M253" s="18"/>
      <c r="N253" s="18"/>
      <c r="O253" s="18"/>
      <c r="P253" s="18"/>
      <c r="Q253" s="18"/>
      <c r="R253" s="18"/>
      <c r="S253" s="18">
        <v>10044.89</v>
      </c>
      <c r="T253" s="18"/>
      <c r="U253" s="18"/>
      <c r="V253" s="18"/>
      <c r="W253" s="18"/>
      <c r="X253" s="18"/>
      <c r="Y253" s="18"/>
      <c r="Z253" s="18"/>
      <c r="AA253" s="18"/>
      <c r="AB253" s="43">
        <f t="shared" si="106"/>
        <v>4.0000000000000036E-2</v>
      </c>
      <c r="AC253" s="14">
        <f t="shared" si="90"/>
        <v>0</v>
      </c>
      <c r="AD253" s="14">
        <f t="shared" si="91"/>
        <v>0</v>
      </c>
      <c r="AE253" s="14">
        <f t="shared" si="92"/>
        <v>0</v>
      </c>
      <c r="AF253" s="14">
        <f t="shared" si="93"/>
        <v>0</v>
      </c>
      <c r="AG253" s="14">
        <f t="shared" si="94"/>
        <v>0</v>
      </c>
      <c r="AH253" s="14">
        <f t="shared" si="95"/>
        <v>0</v>
      </c>
      <c r="AI253" s="14">
        <f t="shared" si="96"/>
        <v>0.04</v>
      </c>
      <c r="AJ253" s="14">
        <f t="shared" si="97"/>
        <v>0</v>
      </c>
      <c r="AK253" s="14">
        <f t="shared" si="98"/>
        <v>0</v>
      </c>
      <c r="AL253" s="14">
        <f t="shared" si="99"/>
        <v>0</v>
      </c>
      <c r="AM253" s="14">
        <f t="shared" si="100"/>
        <v>0</v>
      </c>
      <c r="AN253" s="14">
        <f t="shared" si="101"/>
        <v>0</v>
      </c>
      <c r="AO253" s="14">
        <f t="shared" si="102"/>
        <v>0</v>
      </c>
      <c r="AP253" s="14">
        <f t="shared" si="103"/>
        <v>0</v>
      </c>
      <c r="AQ253" s="14">
        <f t="shared" si="104"/>
        <v>0</v>
      </c>
      <c r="AR253" s="26">
        <f t="shared" si="107"/>
        <v>0</v>
      </c>
      <c r="AS253" s="184">
        <f t="shared" si="108"/>
        <v>10044.885600000001</v>
      </c>
      <c r="AT253" s="26">
        <f t="shared" si="109"/>
        <v>0</v>
      </c>
      <c r="AU253" s="30">
        <f t="shared" si="116"/>
        <v>15067.3284</v>
      </c>
      <c r="AV253" s="30">
        <f t="shared" si="117"/>
        <v>15067.3284</v>
      </c>
      <c r="AW253" s="30"/>
      <c r="AX253" s="36">
        <f t="shared" si="105"/>
        <v>15067.3284</v>
      </c>
      <c r="AY253" s="36">
        <f t="shared" si="105"/>
        <v>5022.4427999999989</v>
      </c>
      <c r="AZ253" s="36">
        <f t="shared" si="105"/>
        <v>0</v>
      </c>
      <c r="BF253" s="42">
        <f t="shared" si="110"/>
        <v>10044.885600000001</v>
      </c>
      <c r="BG253" s="42">
        <f t="shared" si="111"/>
        <v>10044.89</v>
      </c>
      <c r="BH253" s="42">
        <f t="shared" si="112"/>
        <v>-4.3999999979860149E-3</v>
      </c>
      <c r="BI253" s="42">
        <f t="shared" si="113"/>
        <v>30134.656800000001</v>
      </c>
    </row>
    <row r="254" spans="1:61" ht="14.45" hidden="1" outlineLevel="1" x14ac:dyDescent="0.3">
      <c r="A254" s="5" t="s">
        <v>7</v>
      </c>
      <c r="B254" s="5" t="s">
        <v>8</v>
      </c>
      <c r="C254" s="5" t="s">
        <v>1354</v>
      </c>
      <c r="D254" s="2" t="s">
        <v>290</v>
      </c>
      <c r="E254" s="2" t="s">
        <v>216</v>
      </c>
      <c r="F254" s="2" t="s">
        <v>11</v>
      </c>
      <c r="G254" s="2" t="s">
        <v>12</v>
      </c>
      <c r="H254" s="2" t="s">
        <v>13</v>
      </c>
      <c r="I254" s="18">
        <v>22897</v>
      </c>
      <c r="J254" s="18">
        <v>428630.6</v>
      </c>
      <c r="K254" s="18">
        <v>412144.81999999995</v>
      </c>
      <c r="L254" s="18">
        <v>16485.78</v>
      </c>
      <c r="M254" s="18"/>
      <c r="N254" s="18"/>
      <c r="O254" s="18"/>
      <c r="P254" s="18"/>
      <c r="Q254" s="18"/>
      <c r="R254" s="18"/>
      <c r="S254" s="18">
        <v>16485.78</v>
      </c>
      <c r="T254" s="18"/>
      <c r="U254" s="18"/>
      <c r="V254" s="18"/>
      <c r="W254" s="18"/>
      <c r="X254" s="18"/>
      <c r="Y254" s="18"/>
      <c r="Z254" s="18"/>
      <c r="AA254" s="18"/>
      <c r="AB254" s="43">
        <f t="shared" si="106"/>
        <v>4.0000000000000036E-2</v>
      </c>
      <c r="AC254" s="14">
        <f t="shared" si="90"/>
        <v>0</v>
      </c>
      <c r="AD254" s="14">
        <f t="shared" si="91"/>
        <v>0</v>
      </c>
      <c r="AE254" s="14">
        <f t="shared" si="92"/>
        <v>0</v>
      </c>
      <c r="AF254" s="14">
        <f t="shared" si="93"/>
        <v>0</v>
      </c>
      <c r="AG254" s="14">
        <f t="shared" si="94"/>
        <v>0</v>
      </c>
      <c r="AH254" s="14">
        <f t="shared" si="95"/>
        <v>0</v>
      </c>
      <c r="AI254" s="14">
        <f t="shared" si="96"/>
        <v>0.04</v>
      </c>
      <c r="AJ254" s="14">
        <f t="shared" si="97"/>
        <v>0</v>
      </c>
      <c r="AK254" s="14">
        <f t="shared" si="98"/>
        <v>0</v>
      </c>
      <c r="AL254" s="14">
        <f t="shared" si="99"/>
        <v>0</v>
      </c>
      <c r="AM254" s="14">
        <f t="shared" si="100"/>
        <v>0</v>
      </c>
      <c r="AN254" s="14">
        <f t="shared" si="101"/>
        <v>0</v>
      </c>
      <c r="AO254" s="14">
        <f t="shared" si="102"/>
        <v>0</v>
      </c>
      <c r="AP254" s="14">
        <f t="shared" si="103"/>
        <v>0</v>
      </c>
      <c r="AQ254" s="14">
        <f t="shared" si="104"/>
        <v>0</v>
      </c>
      <c r="AR254" s="26">
        <f t="shared" si="107"/>
        <v>0</v>
      </c>
      <c r="AS254" s="184">
        <f t="shared" si="108"/>
        <v>16485.792799999999</v>
      </c>
      <c r="AT254" s="26">
        <f t="shared" si="109"/>
        <v>0</v>
      </c>
      <c r="AU254" s="30">
        <f t="shared" si="116"/>
        <v>24728.689199999997</v>
      </c>
      <c r="AV254" s="30">
        <f t="shared" si="117"/>
        <v>24728.689199999997</v>
      </c>
      <c r="AW254" s="30"/>
      <c r="AX254" s="36">
        <f t="shared" si="105"/>
        <v>24728.689199999997</v>
      </c>
      <c r="AY254" s="36">
        <f t="shared" si="105"/>
        <v>8242.8963999999978</v>
      </c>
      <c r="AZ254" s="36">
        <f t="shared" si="105"/>
        <v>0</v>
      </c>
      <c r="BF254" s="42">
        <f t="shared" si="110"/>
        <v>16485.792799999999</v>
      </c>
      <c r="BG254" s="42">
        <f t="shared" si="111"/>
        <v>16485.78</v>
      </c>
      <c r="BH254" s="42">
        <f t="shared" si="112"/>
        <v>1.2800000000424916E-2</v>
      </c>
      <c r="BI254" s="42">
        <f t="shared" si="113"/>
        <v>49457.378399999994</v>
      </c>
    </row>
    <row r="255" spans="1:61" ht="14.45" hidden="1" outlineLevel="1" x14ac:dyDescent="0.3">
      <c r="A255" s="5" t="s">
        <v>7</v>
      </c>
      <c r="B255" s="5" t="s">
        <v>8</v>
      </c>
      <c r="C255" s="5" t="s">
        <v>1354</v>
      </c>
      <c r="D255" s="2" t="s">
        <v>291</v>
      </c>
      <c r="E255" s="2" t="s">
        <v>216</v>
      </c>
      <c r="F255" s="2" t="s">
        <v>11</v>
      </c>
      <c r="G255" s="2" t="s">
        <v>12</v>
      </c>
      <c r="H255" s="2" t="s">
        <v>13</v>
      </c>
      <c r="I255" s="18">
        <v>1360</v>
      </c>
      <c r="J255" s="18">
        <v>25459</v>
      </c>
      <c r="K255" s="18">
        <v>24479.81</v>
      </c>
      <c r="L255" s="18">
        <v>979.18999999999994</v>
      </c>
      <c r="M255" s="18"/>
      <c r="N255" s="18"/>
      <c r="O255" s="18"/>
      <c r="P255" s="18"/>
      <c r="Q255" s="18"/>
      <c r="R255" s="18"/>
      <c r="S255" s="18">
        <v>979.18999999999994</v>
      </c>
      <c r="T255" s="18"/>
      <c r="U255" s="18"/>
      <c r="V255" s="18"/>
      <c r="W255" s="18"/>
      <c r="X255" s="18"/>
      <c r="Y255" s="18"/>
      <c r="Z255" s="18"/>
      <c r="AA255" s="18"/>
      <c r="AB255" s="43">
        <f t="shared" si="106"/>
        <v>4.0000000000000036E-2</v>
      </c>
      <c r="AC255" s="14">
        <f t="shared" si="90"/>
        <v>0</v>
      </c>
      <c r="AD255" s="14">
        <f t="shared" si="91"/>
        <v>0</v>
      </c>
      <c r="AE255" s="14">
        <f t="shared" si="92"/>
        <v>0</v>
      </c>
      <c r="AF255" s="14">
        <f t="shared" si="93"/>
        <v>0</v>
      </c>
      <c r="AG255" s="14">
        <f t="shared" si="94"/>
        <v>0</v>
      </c>
      <c r="AH255" s="14">
        <f t="shared" si="95"/>
        <v>0</v>
      </c>
      <c r="AI255" s="14">
        <f t="shared" si="96"/>
        <v>0.04</v>
      </c>
      <c r="AJ255" s="14">
        <f t="shared" si="97"/>
        <v>0</v>
      </c>
      <c r="AK255" s="14">
        <f t="shared" si="98"/>
        <v>0</v>
      </c>
      <c r="AL255" s="14">
        <f t="shared" si="99"/>
        <v>0</v>
      </c>
      <c r="AM255" s="14">
        <f t="shared" si="100"/>
        <v>0</v>
      </c>
      <c r="AN255" s="14">
        <f t="shared" si="101"/>
        <v>0</v>
      </c>
      <c r="AO255" s="14">
        <f t="shared" si="102"/>
        <v>0</v>
      </c>
      <c r="AP255" s="14">
        <f t="shared" si="103"/>
        <v>0</v>
      </c>
      <c r="AQ255" s="14">
        <f t="shared" si="104"/>
        <v>0</v>
      </c>
      <c r="AR255" s="26">
        <f t="shared" si="107"/>
        <v>0</v>
      </c>
      <c r="AS255" s="184">
        <f t="shared" si="108"/>
        <v>979.19240000000002</v>
      </c>
      <c r="AT255" s="26">
        <f t="shared" si="109"/>
        <v>0</v>
      </c>
      <c r="AU255" s="30">
        <f t="shared" si="116"/>
        <v>1468.7886000000001</v>
      </c>
      <c r="AV255" s="30">
        <f t="shared" si="117"/>
        <v>1468.7886000000001</v>
      </c>
      <c r="AW255" s="30"/>
      <c r="AX255" s="36">
        <f t="shared" si="105"/>
        <v>1468.7886000000001</v>
      </c>
      <c r="AY255" s="36">
        <f t="shared" si="105"/>
        <v>489.59620000000007</v>
      </c>
      <c r="AZ255" s="36">
        <f t="shared" si="105"/>
        <v>0</v>
      </c>
      <c r="BF255" s="42">
        <f t="shared" si="110"/>
        <v>979.19240000000002</v>
      </c>
      <c r="BG255" s="42">
        <f t="shared" si="111"/>
        <v>979.18999999999994</v>
      </c>
      <c r="BH255" s="42">
        <f t="shared" si="112"/>
        <v>2.4000000000796717E-3</v>
      </c>
      <c r="BI255" s="42">
        <f t="shared" si="113"/>
        <v>2937.5772000000002</v>
      </c>
    </row>
    <row r="256" spans="1:61" ht="14.45" hidden="1" outlineLevel="1" x14ac:dyDescent="0.3">
      <c r="A256" s="5" t="s">
        <v>7</v>
      </c>
      <c r="B256" s="5" t="s">
        <v>8</v>
      </c>
      <c r="C256" s="5" t="s">
        <v>1354</v>
      </c>
      <c r="D256" s="2" t="s">
        <v>292</v>
      </c>
      <c r="E256" s="2" t="s">
        <v>10</v>
      </c>
      <c r="F256" s="2" t="s">
        <v>11</v>
      </c>
      <c r="G256" s="2" t="s">
        <v>12</v>
      </c>
      <c r="H256" s="2" t="s">
        <v>13</v>
      </c>
      <c r="I256" s="18">
        <v>8688</v>
      </c>
      <c r="J256" s="18">
        <v>135081.02000000002</v>
      </c>
      <c r="K256" s="18">
        <v>129885.6</v>
      </c>
      <c r="L256" s="18">
        <v>5195.42</v>
      </c>
      <c r="M256" s="18"/>
      <c r="N256" s="18"/>
      <c r="O256" s="18"/>
      <c r="P256" s="18"/>
      <c r="Q256" s="18"/>
      <c r="R256" s="18"/>
      <c r="S256" s="18">
        <v>5195.42</v>
      </c>
      <c r="T256" s="18"/>
      <c r="U256" s="18"/>
      <c r="V256" s="18"/>
      <c r="W256" s="18"/>
      <c r="X256" s="18"/>
      <c r="Y256" s="18"/>
      <c r="Z256" s="18"/>
      <c r="AA256" s="18"/>
      <c r="AB256" s="43">
        <f t="shared" si="106"/>
        <v>4.0000000000000036E-2</v>
      </c>
      <c r="AC256" s="14">
        <f t="shared" si="90"/>
        <v>0</v>
      </c>
      <c r="AD256" s="14">
        <f t="shared" si="91"/>
        <v>0</v>
      </c>
      <c r="AE256" s="14">
        <f t="shared" si="92"/>
        <v>0</v>
      </c>
      <c r="AF256" s="14">
        <f t="shared" si="93"/>
        <v>0</v>
      </c>
      <c r="AG256" s="14">
        <f t="shared" si="94"/>
        <v>0</v>
      </c>
      <c r="AH256" s="14">
        <f t="shared" si="95"/>
        <v>0</v>
      </c>
      <c r="AI256" s="14">
        <f t="shared" si="96"/>
        <v>0.04</v>
      </c>
      <c r="AJ256" s="14">
        <f t="shared" si="97"/>
        <v>0</v>
      </c>
      <c r="AK256" s="14">
        <f t="shared" si="98"/>
        <v>0</v>
      </c>
      <c r="AL256" s="14">
        <f t="shared" si="99"/>
        <v>0</v>
      </c>
      <c r="AM256" s="14">
        <f t="shared" si="100"/>
        <v>0</v>
      </c>
      <c r="AN256" s="14">
        <f t="shared" si="101"/>
        <v>0</v>
      </c>
      <c r="AO256" s="14">
        <f t="shared" si="102"/>
        <v>0</v>
      </c>
      <c r="AP256" s="14">
        <f t="shared" si="103"/>
        <v>0</v>
      </c>
      <c r="AQ256" s="14">
        <f t="shared" si="104"/>
        <v>0</v>
      </c>
      <c r="AR256" s="26">
        <f t="shared" si="107"/>
        <v>0</v>
      </c>
      <c r="AS256" s="184">
        <f t="shared" si="108"/>
        <v>5195.424</v>
      </c>
      <c r="AT256" s="26">
        <f t="shared" si="109"/>
        <v>0</v>
      </c>
      <c r="AU256" s="30">
        <f t="shared" si="116"/>
        <v>7793.1360000000004</v>
      </c>
      <c r="AV256" s="30">
        <f t="shared" si="117"/>
        <v>7793.1360000000004</v>
      </c>
      <c r="AW256" s="30"/>
      <c r="AX256" s="36">
        <f t="shared" si="105"/>
        <v>7793.1360000000004</v>
      </c>
      <c r="AY256" s="36">
        <f t="shared" si="105"/>
        <v>2597.7120000000004</v>
      </c>
      <c r="AZ256" s="36">
        <f t="shared" si="105"/>
        <v>0</v>
      </c>
      <c r="BF256" s="42">
        <f t="shared" si="110"/>
        <v>5195.424</v>
      </c>
      <c r="BG256" s="42">
        <f t="shared" si="111"/>
        <v>5195.42</v>
      </c>
      <c r="BH256" s="42">
        <f t="shared" si="112"/>
        <v>3.9999999999054126E-3</v>
      </c>
      <c r="BI256" s="42">
        <f t="shared" si="113"/>
        <v>15586.272000000001</v>
      </c>
    </row>
    <row r="257" spans="1:61" ht="14.45" hidden="1" outlineLevel="1" x14ac:dyDescent="0.3">
      <c r="A257" s="5" t="s">
        <v>7</v>
      </c>
      <c r="B257" s="5" t="s">
        <v>8</v>
      </c>
      <c r="C257" s="5" t="s">
        <v>1354</v>
      </c>
      <c r="D257" s="2" t="s">
        <v>293</v>
      </c>
      <c r="E257" s="2" t="s">
        <v>10</v>
      </c>
      <c r="F257" s="2" t="s">
        <v>11</v>
      </c>
      <c r="G257" s="2" t="s">
        <v>12</v>
      </c>
      <c r="H257" s="2" t="s">
        <v>13</v>
      </c>
      <c r="I257" s="18">
        <v>6605</v>
      </c>
      <c r="J257" s="18">
        <v>105304.83</v>
      </c>
      <c r="K257" s="18">
        <v>101254.65000000001</v>
      </c>
      <c r="L257" s="18">
        <v>4050.18</v>
      </c>
      <c r="M257" s="18"/>
      <c r="N257" s="18"/>
      <c r="O257" s="18"/>
      <c r="P257" s="18"/>
      <c r="Q257" s="18"/>
      <c r="R257" s="18"/>
      <c r="S257" s="18">
        <v>4050.18</v>
      </c>
      <c r="T257" s="18"/>
      <c r="U257" s="18"/>
      <c r="V257" s="18"/>
      <c r="W257" s="18"/>
      <c r="X257" s="18"/>
      <c r="Y257" s="18"/>
      <c r="Z257" s="18"/>
      <c r="AA257" s="18"/>
      <c r="AB257" s="43">
        <f t="shared" si="106"/>
        <v>4.0000000000000036E-2</v>
      </c>
      <c r="AC257" s="14">
        <f t="shared" si="90"/>
        <v>0</v>
      </c>
      <c r="AD257" s="14">
        <f t="shared" si="91"/>
        <v>0</v>
      </c>
      <c r="AE257" s="14">
        <f t="shared" si="92"/>
        <v>0</v>
      </c>
      <c r="AF257" s="14">
        <f t="shared" si="93"/>
        <v>0</v>
      </c>
      <c r="AG257" s="14">
        <f t="shared" si="94"/>
        <v>0</v>
      </c>
      <c r="AH257" s="14">
        <f t="shared" si="95"/>
        <v>0</v>
      </c>
      <c r="AI257" s="14">
        <f t="shared" si="96"/>
        <v>0.04</v>
      </c>
      <c r="AJ257" s="14">
        <f t="shared" si="97"/>
        <v>0</v>
      </c>
      <c r="AK257" s="14">
        <f t="shared" si="98"/>
        <v>0</v>
      </c>
      <c r="AL257" s="14">
        <f t="shared" si="99"/>
        <v>0</v>
      </c>
      <c r="AM257" s="14">
        <f t="shared" si="100"/>
        <v>0</v>
      </c>
      <c r="AN257" s="14">
        <f t="shared" si="101"/>
        <v>0</v>
      </c>
      <c r="AO257" s="14">
        <f t="shared" si="102"/>
        <v>0</v>
      </c>
      <c r="AP257" s="14">
        <f t="shared" si="103"/>
        <v>0</v>
      </c>
      <c r="AQ257" s="14">
        <f t="shared" si="104"/>
        <v>0</v>
      </c>
      <c r="AR257" s="26">
        <f t="shared" si="107"/>
        <v>0</v>
      </c>
      <c r="AS257" s="184">
        <f t="shared" si="108"/>
        <v>4050.1860000000006</v>
      </c>
      <c r="AT257" s="26">
        <f t="shared" si="109"/>
        <v>0</v>
      </c>
      <c r="AU257" s="30">
        <f t="shared" si="116"/>
        <v>6075.2790000000005</v>
      </c>
      <c r="AV257" s="30">
        <f t="shared" si="117"/>
        <v>6075.2790000000005</v>
      </c>
      <c r="AW257" s="30"/>
      <c r="AX257" s="36">
        <f t="shared" si="105"/>
        <v>6075.2790000000005</v>
      </c>
      <c r="AY257" s="36">
        <f t="shared" si="105"/>
        <v>2025.0929999999998</v>
      </c>
      <c r="AZ257" s="36">
        <f t="shared" si="105"/>
        <v>0</v>
      </c>
      <c r="BF257" s="42">
        <f t="shared" si="110"/>
        <v>4050.1860000000006</v>
      </c>
      <c r="BG257" s="42">
        <f t="shared" si="111"/>
        <v>4050.18</v>
      </c>
      <c r="BH257" s="42">
        <f t="shared" si="112"/>
        <v>6.0000000007676135E-3</v>
      </c>
      <c r="BI257" s="42">
        <f t="shared" si="113"/>
        <v>12150.558000000001</v>
      </c>
    </row>
    <row r="258" spans="1:61" ht="14.45" hidden="1" outlineLevel="1" x14ac:dyDescent="0.3">
      <c r="A258" s="5" t="s">
        <v>7</v>
      </c>
      <c r="B258" s="5" t="s">
        <v>8</v>
      </c>
      <c r="C258" s="5" t="s">
        <v>1354</v>
      </c>
      <c r="D258" s="2" t="s">
        <v>293</v>
      </c>
      <c r="E258" s="2" t="s">
        <v>216</v>
      </c>
      <c r="F258" s="2" t="s">
        <v>11</v>
      </c>
      <c r="G258" s="2" t="s">
        <v>12</v>
      </c>
      <c r="H258" s="2" t="s">
        <v>13</v>
      </c>
      <c r="I258" s="18">
        <v>6575</v>
      </c>
      <c r="J258" s="18">
        <v>101817.8</v>
      </c>
      <c r="K258" s="18">
        <v>97901.73</v>
      </c>
      <c r="L258" s="18">
        <v>3916.0700000000006</v>
      </c>
      <c r="M258" s="18"/>
      <c r="N258" s="18"/>
      <c r="O258" s="18"/>
      <c r="P258" s="18"/>
      <c r="Q258" s="18"/>
      <c r="R258" s="18"/>
      <c r="S258" s="18">
        <v>3916.0700000000006</v>
      </c>
      <c r="T258" s="18"/>
      <c r="U258" s="18"/>
      <c r="V258" s="18"/>
      <c r="W258" s="18"/>
      <c r="X258" s="18"/>
      <c r="Y258" s="18"/>
      <c r="Z258" s="18"/>
      <c r="AA258" s="18"/>
      <c r="AB258" s="43">
        <f t="shared" si="106"/>
        <v>4.0000000000000036E-2</v>
      </c>
      <c r="AC258" s="14">
        <f t="shared" si="90"/>
        <v>0</v>
      </c>
      <c r="AD258" s="14">
        <f t="shared" si="91"/>
        <v>0</v>
      </c>
      <c r="AE258" s="14">
        <f t="shared" si="92"/>
        <v>0</v>
      </c>
      <c r="AF258" s="14">
        <f t="shared" si="93"/>
        <v>0</v>
      </c>
      <c r="AG258" s="14">
        <f t="shared" si="94"/>
        <v>0</v>
      </c>
      <c r="AH258" s="14">
        <f t="shared" si="95"/>
        <v>0</v>
      </c>
      <c r="AI258" s="14">
        <f t="shared" si="96"/>
        <v>0.04</v>
      </c>
      <c r="AJ258" s="14">
        <f t="shared" si="97"/>
        <v>0</v>
      </c>
      <c r="AK258" s="14">
        <f t="shared" si="98"/>
        <v>0</v>
      </c>
      <c r="AL258" s="14">
        <f t="shared" si="99"/>
        <v>0</v>
      </c>
      <c r="AM258" s="14">
        <f t="shared" si="100"/>
        <v>0</v>
      </c>
      <c r="AN258" s="14">
        <f t="shared" si="101"/>
        <v>0</v>
      </c>
      <c r="AO258" s="14">
        <f t="shared" si="102"/>
        <v>0</v>
      </c>
      <c r="AP258" s="14">
        <f t="shared" si="103"/>
        <v>0</v>
      </c>
      <c r="AQ258" s="14">
        <f t="shared" si="104"/>
        <v>0</v>
      </c>
      <c r="AR258" s="26">
        <f t="shared" si="107"/>
        <v>0</v>
      </c>
      <c r="AS258" s="184">
        <f t="shared" si="108"/>
        <v>3916.0691999999999</v>
      </c>
      <c r="AT258" s="26">
        <f t="shared" si="109"/>
        <v>0</v>
      </c>
      <c r="AU258" s="30">
        <f t="shared" si="116"/>
        <v>5874.1037999999999</v>
      </c>
      <c r="AV258" s="30">
        <f t="shared" si="117"/>
        <v>5874.1037999999999</v>
      </c>
      <c r="AW258" s="30"/>
      <c r="AX258" s="36">
        <f t="shared" si="105"/>
        <v>5874.1037999999999</v>
      </c>
      <c r="AY258" s="36">
        <f t="shared" si="105"/>
        <v>1958.0346</v>
      </c>
      <c r="AZ258" s="36">
        <f t="shared" si="105"/>
        <v>0</v>
      </c>
      <c r="BF258" s="42">
        <f t="shared" si="110"/>
        <v>3916.0691999999999</v>
      </c>
      <c r="BG258" s="42">
        <f t="shared" si="111"/>
        <v>3916.0700000000006</v>
      </c>
      <c r="BH258" s="42">
        <f t="shared" si="112"/>
        <v>-8.0000000070867827E-4</v>
      </c>
      <c r="BI258" s="42">
        <f t="shared" si="113"/>
        <v>11748.2076</v>
      </c>
    </row>
    <row r="259" spans="1:61" ht="14.45" hidden="1" outlineLevel="1" x14ac:dyDescent="0.3">
      <c r="A259" s="5" t="s">
        <v>7</v>
      </c>
      <c r="B259" s="5" t="s">
        <v>8</v>
      </c>
      <c r="C259" s="5" t="s">
        <v>1354</v>
      </c>
      <c r="D259" s="2" t="s">
        <v>294</v>
      </c>
      <c r="E259" s="2" t="s">
        <v>10</v>
      </c>
      <c r="F259" s="2" t="s">
        <v>11</v>
      </c>
      <c r="G259" s="2" t="s">
        <v>12</v>
      </c>
      <c r="H259" s="2" t="s">
        <v>13</v>
      </c>
      <c r="I259" s="18">
        <v>18075</v>
      </c>
      <c r="J259" s="18">
        <v>360921.60999999993</v>
      </c>
      <c r="K259" s="18">
        <v>347040.00000000006</v>
      </c>
      <c r="L259" s="18">
        <v>13881.61</v>
      </c>
      <c r="M259" s="18"/>
      <c r="N259" s="18"/>
      <c r="O259" s="18"/>
      <c r="P259" s="18"/>
      <c r="Q259" s="18"/>
      <c r="R259" s="18"/>
      <c r="S259" s="18">
        <v>13881.61</v>
      </c>
      <c r="T259" s="18"/>
      <c r="U259" s="18"/>
      <c r="V259" s="18"/>
      <c r="W259" s="18"/>
      <c r="X259" s="18"/>
      <c r="Y259" s="18"/>
      <c r="Z259" s="18"/>
      <c r="AA259" s="18"/>
      <c r="AB259" s="43">
        <f t="shared" si="106"/>
        <v>4.0000000000000036E-2</v>
      </c>
      <c r="AC259" s="14">
        <f t="shared" si="90"/>
        <v>0</v>
      </c>
      <c r="AD259" s="14">
        <f t="shared" si="91"/>
        <v>0</v>
      </c>
      <c r="AE259" s="14">
        <f t="shared" si="92"/>
        <v>0</v>
      </c>
      <c r="AF259" s="14">
        <f t="shared" si="93"/>
        <v>0</v>
      </c>
      <c r="AG259" s="14">
        <f t="shared" si="94"/>
        <v>0</v>
      </c>
      <c r="AH259" s="14">
        <f t="shared" si="95"/>
        <v>0</v>
      </c>
      <c r="AI259" s="14">
        <f t="shared" si="96"/>
        <v>0.04</v>
      </c>
      <c r="AJ259" s="14">
        <f t="shared" si="97"/>
        <v>0</v>
      </c>
      <c r="AK259" s="14">
        <f t="shared" si="98"/>
        <v>0</v>
      </c>
      <c r="AL259" s="14">
        <f t="shared" si="99"/>
        <v>0</v>
      </c>
      <c r="AM259" s="14">
        <f t="shared" si="100"/>
        <v>0</v>
      </c>
      <c r="AN259" s="14">
        <f t="shared" si="101"/>
        <v>0</v>
      </c>
      <c r="AO259" s="14">
        <f t="shared" si="102"/>
        <v>0</v>
      </c>
      <c r="AP259" s="14">
        <f t="shared" si="103"/>
        <v>0</v>
      </c>
      <c r="AQ259" s="14">
        <f t="shared" si="104"/>
        <v>0</v>
      </c>
      <c r="AR259" s="26">
        <f t="shared" si="107"/>
        <v>0</v>
      </c>
      <c r="AS259" s="184">
        <f t="shared" si="108"/>
        <v>13881.600000000002</v>
      </c>
      <c r="AT259" s="26">
        <f t="shared" si="109"/>
        <v>0</v>
      </c>
      <c r="AU259" s="30">
        <f t="shared" si="116"/>
        <v>20822.400000000001</v>
      </c>
      <c r="AV259" s="30">
        <f t="shared" si="117"/>
        <v>20822.400000000001</v>
      </c>
      <c r="AW259" s="30"/>
      <c r="AX259" s="36">
        <f t="shared" si="105"/>
        <v>20822.400000000001</v>
      </c>
      <c r="AY259" s="36">
        <f t="shared" si="105"/>
        <v>6940.7999999999993</v>
      </c>
      <c r="AZ259" s="36">
        <f t="shared" si="105"/>
        <v>0</v>
      </c>
      <c r="BF259" s="42">
        <f t="shared" si="110"/>
        <v>13881.600000000002</v>
      </c>
      <c r="BG259" s="42">
        <f t="shared" si="111"/>
        <v>13881.61</v>
      </c>
      <c r="BH259" s="42">
        <f t="shared" si="112"/>
        <v>-9.9999999983992893E-3</v>
      </c>
      <c r="BI259" s="42">
        <f t="shared" si="113"/>
        <v>41644.800000000003</v>
      </c>
    </row>
    <row r="260" spans="1:61" ht="14.45" hidden="1" outlineLevel="1" x14ac:dyDescent="0.3">
      <c r="A260" s="5" t="s">
        <v>7</v>
      </c>
      <c r="B260" s="5" t="s">
        <v>8</v>
      </c>
      <c r="C260" s="5" t="s">
        <v>1354</v>
      </c>
      <c r="D260" s="2" t="s">
        <v>294</v>
      </c>
      <c r="E260" s="2" t="s">
        <v>216</v>
      </c>
      <c r="F260" s="2" t="s">
        <v>11</v>
      </c>
      <c r="G260" s="2" t="s">
        <v>12</v>
      </c>
      <c r="H260" s="2" t="s">
        <v>13</v>
      </c>
      <c r="I260" s="18">
        <v>28272</v>
      </c>
      <c r="J260" s="18">
        <v>546892.55999999994</v>
      </c>
      <c r="K260" s="18">
        <v>525858.23</v>
      </c>
      <c r="L260" s="18">
        <v>21034.33</v>
      </c>
      <c r="M260" s="18"/>
      <c r="N260" s="18"/>
      <c r="O260" s="18"/>
      <c r="P260" s="18"/>
      <c r="Q260" s="18"/>
      <c r="R260" s="18"/>
      <c r="S260" s="18">
        <v>21034.33</v>
      </c>
      <c r="T260" s="18"/>
      <c r="U260" s="18"/>
      <c r="V260" s="18"/>
      <c r="W260" s="18"/>
      <c r="X260" s="18"/>
      <c r="Y260" s="18"/>
      <c r="Z260" s="18"/>
      <c r="AA260" s="18"/>
      <c r="AB260" s="43">
        <f t="shared" si="106"/>
        <v>4.0000000000000036E-2</v>
      </c>
      <c r="AC260" s="14">
        <f t="shared" si="90"/>
        <v>0</v>
      </c>
      <c r="AD260" s="14">
        <f t="shared" si="91"/>
        <v>0</v>
      </c>
      <c r="AE260" s="14">
        <f t="shared" si="92"/>
        <v>0</v>
      </c>
      <c r="AF260" s="14">
        <f t="shared" si="93"/>
        <v>0</v>
      </c>
      <c r="AG260" s="14">
        <f t="shared" si="94"/>
        <v>0</v>
      </c>
      <c r="AH260" s="14">
        <f t="shared" si="95"/>
        <v>0</v>
      </c>
      <c r="AI260" s="14">
        <f t="shared" si="96"/>
        <v>0.04</v>
      </c>
      <c r="AJ260" s="14">
        <f t="shared" si="97"/>
        <v>0</v>
      </c>
      <c r="AK260" s="14">
        <f t="shared" si="98"/>
        <v>0</v>
      </c>
      <c r="AL260" s="14">
        <f t="shared" si="99"/>
        <v>0</v>
      </c>
      <c r="AM260" s="14">
        <f t="shared" si="100"/>
        <v>0</v>
      </c>
      <c r="AN260" s="14">
        <f t="shared" si="101"/>
        <v>0</v>
      </c>
      <c r="AO260" s="14">
        <f t="shared" si="102"/>
        <v>0</v>
      </c>
      <c r="AP260" s="14">
        <f t="shared" si="103"/>
        <v>0</v>
      </c>
      <c r="AQ260" s="14">
        <f t="shared" si="104"/>
        <v>0</v>
      </c>
      <c r="AR260" s="26">
        <f t="shared" si="107"/>
        <v>0</v>
      </c>
      <c r="AS260" s="184">
        <f t="shared" si="108"/>
        <v>21034.3292</v>
      </c>
      <c r="AT260" s="26">
        <f t="shared" si="109"/>
        <v>0</v>
      </c>
      <c r="AU260" s="30">
        <f t="shared" si="116"/>
        <v>31551.493799999997</v>
      </c>
      <c r="AV260" s="30">
        <f t="shared" si="117"/>
        <v>31551.493799999997</v>
      </c>
      <c r="AW260" s="30"/>
      <c r="AX260" s="36">
        <f t="shared" si="105"/>
        <v>31551.493799999997</v>
      </c>
      <c r="AY260" s="36">
        <f t="shared" si="105"/>
        <v>10517.164599999996</v>
      </c>
      <c r="AZ260" s="36">
        <f t="shared" si="105"/>
        <v>0</v>
      </c>
      <c r="BF260" s="42">
        <f t="shared" si="110"/>
        <v>21034.3292</v>
      </c>
      <c r="BG260" s="42">
        <f t="shared" si="111"/>
        <v>21034.33</v>
      </c>
      <c r="BH260" s="42">
        <f t="shared" si="112"/>
        <v>-8.0000000161817297E-4</v>
      </c>
      <c r="BI260" s="42">
        <f t="shared" si="113"/>
        <v>63102.987599999993</v>
      </c>
    </row>
    <row r="261" spans="1:61" ht="14.45" hidden="1" outlineLevel="1" x14ac:dyDescent="0.3">
      <c r="A261" s="5" t="s">
        <v>7</v>
      </c>
      <c r="B261" s="5" t="s">
        <v>8</v>
      </c>
      <c r="C261" s="5" t="s">
        <v>1354</v>
      </c>
      <c r="D261" s="2" t="s">
        <v>295</v>
      </c>
      <c r="E261" s="2" t="s">
        <v>10</v>
      </c>
      <c r="F261" s="2" t="s">
        <v>11</v>
      </c>
      <c r="G261" s="2" t="s">
        <v>12</v>
      </c>
      <c r="H261" s="2" t="s">
        <v>13</v>
      </c>
      <c r="I261" s="18">
        <v>32659</v>
      </c>
      <c r="J261" s="18">
        <v>636850.5</v>
      </c>
      <c r="K261" s="18">
        <v>612356.25</v>
      </c>
      <c r="L261" s="18">
        <v>24494.25</v>
      </c>
      <c r="M261" s="18"/>
      <c r="N261" s="18"/>
      <c r="O261" s="18"/>
      <c r="P261" s="18"/>
      <c r="Q261" s="18"/>
      <c r="R261" s="18"/>
      <c r="S261" s="18">
        <v>24494.25</v>
      </c>
      <c r="T261" s="18"/>
      <c r="U261" s="18"/>
      <c r="V261" s="18"/>
      <c r="W261" s="18"/>
      <c r="X261" s="18"/>
      <c r="Y261" s="18"/>
      <c r="Z261" s="18"/>
      <c r="AA261" s="18"/>
      <c r="AB261" s="43">
        <f t="shared" si="106"/>
        <v>4.0000000000000036E-2</v>
      </c>
      <c r="AC261" s="14">
        <f t="shared" ref="AC261:AC280" si="118">IF(M261&gt;0,M$4,0)</f>
        <v>0</v>
      </c>
      <c r="AD261" s="14">
        <f t="shared" ref="AD261:AD280" si="119">IF(N261&gt;0,N$4,0)</f>
        <v>0</v>
      </c>
      <c r="AE261" s="14">
        <f t="shared" ref="AE261:AE280" si="120">IF(O261&gt;0,O$4,0)</f>
        <v>0</v>
      </c>
      <c r="AF261" s="14">
        <f t="shared" ref="AF261:AF280" si="121">IF(P261&gt;0,P$4,0)</f>
        <v>0</v>
      </c>
      <c r="AG261" s="14">
        <f t="shared" ref="AG261:AG280" si="122">IF(Q261&gt;0,Q$4,0)</f>
        <v>0</v>
      </c>
      <c r="AH261" s="14">
        <f t="shared" ref="AH261:AH280" si="123">IF(R261&gt;0,R$4,0)</f>
        <v>0</v>
      </c>
      <c r="AI261" s="14">
        <f t="shared" ref="AI261:AI280" si="124">IF(S261&gt;0,S$4,0)</f>
        <v>0.04</v>
      </c>
      <c r="AJ261" s="14">
        <f t="shared" ref="AJ261:AJ280" si="125">IF(T261&gt;0,T$4,0)</f>
        <v>0</v>
      </c>
      <c r="AK261" s="14">
        <f t="shared" ref="AK261:AK280" si="126">IF(U261&gt;0,U$4,0)</f>
        <v>0</v>
      </c>
      <c r="AL261" s="14">
        <f t="shared" ref="AL261:AL280" si="127">IF(V261&gt;0,V$4,0)</f>
        <v>0</v>
      </c>
      <c r="AM261" s="14">
        <f t="shared" ref="AM261:AM280" si="128">IF(W261&gt;0,W$4,0)</f>
        <v>0</v>
      </c>
      <c r="AN261" s="14">
        <f t="shared" ref="AN261:AN280" si="129">IF(X261&gt;0,X$4,0)</f>
        <v>0</v>
      </c>
      <c r="AO261" s="14">
        <f t="shared" ref="AO261:AO280" si="130">IF(Y261&gt;0,Y$4,0)</f>
        <v>0</v>
      </c>
      <c r="AP261" s="14">
        <f t="shared" ref="AP261:AP280" si="131">IF(Z261&gt;0,Z$4,0)</f>
        <v>0</v>
      </c>
      <c r="AQ261" s="14">
        <f t="shared" ref="AQ261:AQ280" si="132">IF(AA261&gt;0,AA$4,0)</f>
        <v>0</v>
      </c>
      <c r="AR261" s="26">
        <f t="shared" si="107"/>
        <v>0</v>
      </c>
      <c r="AS261" s="184">
        <f t="shared" si="108"/>
        <v>24494.25</v>
      </c>
      <c r="AT261" s="26">
        <f t="shared" si="109"/>
        <v>0</v>
      </c>
      <c r="AU261" s="30">
        <f t="shared" si="116"/>
        <v>36741.375</v>
      </c>
      <c r="AV261" s="30">
        <f t="shared" si="117"/>
        <v>36741.375</v>
      </c>
      <c r="AW261" s="30"/>
      <c r="AX261" s="36">
        <f t="shared" ref="AX261:AZ324" si="133">AU261-AR261</f>
        <v>36741.375</v>
      </c>
      <c r="AY261" s="36">
        <f t="shared" si="133"/>
        <v>12247.125</v>
      </c>
      <c r="AZ261" s="36">
        <f t="shared" si="133"/>
        <v>0</v>
      </c>
      <c r="BF261" s="42">
        <f t="shared" si="110"/>
        <v>24494.25</v>
      </c>
      <c r="BG261" s="42">
        <f t="shared" si="111"/>
        <v>24494.25</v>
      </c>
      <c r="BH261" s="42">
        <f t="shared" si="112"/>
        <v>0</v>
      </c>
      <c r="BI261" s="42">
        <f t="shared" si="113"/>
        <v>73482.75</v>
      </c>
    </row>
    <row r="262" spans="1:61" ht="14.45" hidden="1" outlineLevel="1" x14ac:dyDescent="0.3">
      <c r="A262" s="5" t="s">
        <v>7</v>
      </c>
      <c r="B262" s="5" t="s">
        <v>8</v>
      </c>
      <c r="C262" s="5" t="s">
        <v>1354</v>
      </c>
      <c r="D262" s="2" t="s">
        <v>295</v>
      </c>
      <c r="E262" s="2" t="s">
        <v>216</v>
      </c>
      <c r="F262" s="2" t="s">
        <v>11</v>
      </c>
      <c r="G262" s="2" t="s">
        <v>12</v>
      </c>
      <c r="H262" s="2" t="s">
        <v>13</v>
      </c>
      <c r="I262" s="18">
        <v>23300</v>
      </c>
      <c r="J262" s="18">
        <v>441021.07999999996</v>
      </c>
      <c r="K262" s="18">
        <v>424058.73000000004</v>
      </c>
      <c r="L262" s="18">
        <v>16962.349999999999</v>
      </c>
      <c r="M262" s="18"/>
      <c r="N262" s="18"/>
      <c r="O262" s="18"/>
      <c r="P262" s="18"/>
      <c r="Q262" s="18"/>
      <c r="R262" s="18"/>
      <c r="S262" s="18">
        <v>16962.349999999999</v>
      </c>
      <c r="T262" s="18"/>
      <c r="U262" s="18"/>
      <c r="V262" s="18"/>
      <c r="W262" s="18"/>
      <c r="X262" s="18"/>
      <c r="Y262" s="18"/>
      <c r="Z262" s="18"/>
      <c r="AA262" s="18"/>
      <c r="AB262" s="43">
        <f t="shared" ref="AB262:AB325" si="134">(1+SUM(AC262:AF262)*(1+AG262)*(1+AH262))*(1+SUM(AI262:AN262))*(1+SUM(AO262:AQ262))-1</f>
        <v>4.0000000000000036E-2</v>
      </c>
      <c r="AC262" s="14">
        <f t="shared" si="118"/>
        <v>0</v>
      </c>
      <c r="AD262" s="14">
        <f t="shared" si="119"/>
        <v>0</v>
      </c>
      <c r="AE262" s="14">
        <f t="shared" si="120"/>
        <v>0</v>
      </c>
      <c r="AF262" s="14">
        <f t="shared" si="121"/>
        <v>0</v>
      </c>
      <c r="AG262" s="14">
        <f t="shared" si="122"/>
        <v>0</v>
      </c>
      <c r="AH262" s="14">
        <f t="shared" si="123"/>
        <v>0</v>
      </c>
      <c r="AI262" s="14">
        <f t="shared" si="124"/>
        <v>0.04</v>
      </c>
      <c r="AJ262" s="14">
        <f t="shared" si="125"/>
        <v>0</v>
      </c>
      <c r="AK262" s="14">
        <f t="shared" si="126"/>
        <v>0</v>
      </c>
      <c r="AL262" s="14">
        <f t="shared" si="127"/>
        <v>0</v>
      </c>
      <c r="AM262" s="14">
        <f t="shared" si="128"/>
        <v>0</v>
      </c>
      <c r="AN262" s="14">
        <f t="shared" si="129"/>
        <v>0</v>
      </c>
      <c r="AO262" s="14">
        <f t="shared" si="130"/>
        <v>0</v>
      </c>
      <c r="AP262" s="14">
        <f t="shared" si="131"/>
        <v>0</v>
      </c>
      <c r="AQ262" s="14">
        <f t="shared" si="132"/>
        <v>0</v>
      </c>
      <c r="AR262" s="26">
        <f t="shared" ref="AR262:AR325" si="135">K262*(1+SUM(AC262:AF262)*(1+AG262)*(1+AH262)-1)</f>
        <v>0</v>
      </c>
      <c r="AS262" s="184">
        <f t="shared" ref="AS262:AS325" si="136">SUM(AI262:AN262)*(AR262+K262)</f>
        <v>16962.349200000001</v>
      </c>
      <c r="AT262" s="26">
        <f t="shared" ref="AT262:AT325" si="137">SUM(AO262:AQ262)*(K262+AR262)</f>
        <v>0</v>
      </c>
      <c r="AU262" s="30">
        <f t="shared" si="116"/>
        <v>25443.523800000003</v>
      </c>
      <c r="AV262" s="30">
        <f t="shared" si="117"/>
        <v>25443.523800000003</v>
      </c>
      <c r="AW262" s="30"/>
      <c r="AX262" s="36">
        <f t="shared" si="133"/>
        <v>25443.523800000003</v>
      </c>
      <c r="AY262" s="36">
        <f t="shared" si="133"/>
        <v>8481.1746000000021</v>
      </c>
      <c r="AZ262" s="36">
        <f t="shared" si="133"/>
        <v>0</v>
      </c>
      <c r="BF262" s="42">
        <f t="shared" ref="BF262:BF325" si="138">SUM(AR262:AT262)</f>
        <v>16962.349200000001</v>
      </c>
      <c r="BG262" s="42">
        <f t="shared" ref="BG262:BG325" si="139">SUM(M262:AA262)</f>
        <v>16962.349999999999</v>
      </c>
      <c r="BH262" s="42">
        <f t="shared" ref="BH262:BH325" si="140">BF262-BG262</f>
        <v>-7.9999999798019417E-4</v>
      </c>
      <c r="BI262" s="42">
        <f t="shared" ref="BI262:BI325" si="141">SUM(AU262:AW262)</f>
        <v>50887.047600000005</v>
      </c>
    </row>
    <row r="263" spans="1:61" ht="14.45" hidden="1" outlineLevel="1" x14ac:dyDescent="0.3">
      <c r="A263" s="5" t="s">
        <v>7</v>
      </c>
      <c r="B263" s="5" t="s">
        <v>8</v>
      </c>
      <c r="C263" s="5" t="s">
        <v>1354</v>
      </c>
      <c r="D263" s="2" t="s">
        <v>296</v>
      </c>
      <c r="E263" s="2" t="s">
        <v>230</v>
      </c>
      <c r="F263" s="2" t="s">
        <v>11</v>
      </c>
      <c r="G263" s="2" t="s">
        <v>12</v>
      </c>
      <c r="H263" s="2" t="s">
        <v>13</v>
      </c>
      <c r="I263" s="18">
        <v>738</v>
      </c>
      <c r="J263" s="18">
        <v>14974</v>
      </c>
      <c r="K263" s="18">
        <v>14398.08</v>
      </c>
      <c r="L263" s="18">
        <v>575.91999999999996</v>
      </c>
      <c r="M263" s="18"/>
      <c r="N263" s="18"/>
      <c r="O263" s="18"/>
      <c r="P263" s="18"/>
      <c r="Q263" s="18"/>
      <c r="R263" s="18"/>
      <c r="S263" s="18">
        <v>575.91999999999996</v>
      </c>
      <c r="T263" s="18"/>
      <c r="U263" s="18"/>
      <c r="V263" s="18"/>
      <c r="W263" s="18"/>
      <c r="X263" s="18"/>
      <c r="Y263" s="18"/>
      <c r="Z263" s="18"/>
      <c r="AA263" s="18"/>
      <c r="AB263" s="43">
        <f t="shared" si="134"/>
        <v>4.0000000000000036E-2</v>
      </c>
      <c r="AC263" s="14">
        <f t="shared" si="118"/>
        <v>0</v>
      </c>
      <c r="AD263" s="14">
        <f t="shared" si="119"/>
        <v>0</v>
      </c>
      <c r="AE263" s="14">
        <f t="shared" si="120"/>
        <v>0</v>
      </c>
      <c r="AF263" s="14">
        <f t="shared" si="121"/>
        <v>0</v>
      </c>
      <c r="AG263" s="14">
        <f t="shared" si="122"/>
        <v>0</v>
      </c>
      <c r="AH263" s="14">
        <f t="shared" si="123"/>
        <v>0</v>
      </c>
      <c r="AI263" s="14">
        <f t="shared" si="124"/>
        <v>0.04</v>
      </c>
      <c r="AJ263" s="14">
        <f t="shared" si="125"/>
        <v>0</v>
      </c>
      <c r="AK263" s="14">
        <f t="shared" si="126"/>
        <v>0</v>
      </c>
      <c r="AL263" s="14">
        <f t="shared" si="127"/>
        <v>0</v>
      </c>
      <c r="AM263" s="14">
        <f t="shared" si="128"/>
        <v>0</v>
      </c>
      <c r="AN263" s="14">
        <f t="shared" si="129"/>
        <v>0</v>
      </c>
      <c r="AO263" s="14">
        <f t="shared" si="130"/>
        <v>0</v>
      </c>
      <c r="AP263" s="14">
        <f t="shared" si="131"/>
        <v>0</v>
      </c>
      <c r="AQ263" s="14">
        <f t="shared" si="132"/>
        <v>0</v>
      </c>
      <c r="AR263" s="26">
        <f t="shared" si="135"/>
        <v>0</v>
      </c>
      <c r="AS263" s="184">
        <f t="shared" si="136"/>
        <v>575.92320000000007</v>
      </c>
      <c r="AT263" s="26">
        <f t="shared" si="137"/>
        <v>0</v>
      </c>
      <c r="AU263" s="30">
        <f t="shared" si="116"/>
        <v>863.88479999999993</v>
      </c>
      <c r="AV263" s="30">
        <f t="shared" si="117"/>
        <v>863.88479999999993</v>
      </c>
      <c r="AW263" s="30"/>
      <c r="AX263" s="36">
        <f t="shared" si="133"/>
        <v>863.88479999999993</v>
      </c>
      <c r="AY263" s="36">
        <f t="shared" si="133"/>
        <v>287.96159999999986</v>
      </c>
      <c r="AZ263" s="36">
        <f t="shared" si="133"/>
        <v>0</v>
      </c>
      <c r="BF263" s="42">
        <f t="shared" si="138"/>
        <v>575.92320000000007</v>
      </c>
      <c r="BG263" s="42">
        <f t="shared" si="139"/>
        <v>575.91999999999996</v>
      </c>
      <c r="BH263" s="42">
        <f t="shared" si="140"/>
        <v>3.200000000106229E-3</v>
      </c>
      <c r="BI263" s="42">
        <f t="shared" si="141"/>
        <v>1727.7695999999999</v>
      </c>
    </row>
    <row r="264" spans="1:61" ht="14.45" hidden="1" outlineLevel="1" x14ac:dyDescent="0.3">
      <c r="A264" s="5" t="s">
        <v>7</v>
      </c>
      <c r="B264" s="5" t="s">
        <v>8</v>
      </c>
      <c r="C264" s="5" t="s">
        <v>1354</v>
      </c>
      <c r="D264" s="2" t="s">
        <v>297</v>
      </c>
      <c r="E264" s="2" t="s">
        <v>298</v>
      </c>
      <c r="F264" s="2" t="s">
        <v>11</v>
      </c>
      <c r="G264" s="2" t="s">
        <v>12</v>
      </c>
      <c r="H264" s="2" t="s">
        <v>13</v>
      </c>
      <c r="I264" s="18">
        <v>1300</v>
      </c>
      <c r="J264" s="18">
        <v>22131.420000000002</v>
      </c>
      <c r="K264" s="18">
        <v>21280.22</v>
      </c>
      <c r="L264" s="18">
        <v>851.19999999999993</v>
      </c>
      <c r="M264" s="18"/>
      <c r="N264" s="18"/>
      <c r="O264" s="18"/>
      <c r="P264" s="18"/>
      <c r="Q264" s="18"/>
      <c r="R264" s="18"/>
      <c r="S264" s="18">
        <v>851.19999999999993</v>
      </c>
      <c r="T264" s="18"/>
      <c r="U264" s="18"/>
      <c r="V264" s="18"/>
      <c r="W264" s="18"/>
      <c r="X264" s="18"/>
      <c r="Y264" s="18"/>
      <c r="Z264" s="18"/>
      <c r="AA264" s="18"/>
      <c r="AB264" s="43">
        <f t="shared" si="134"/>
        <v>4.0000000000000036E-2</v>
      </c>
      <c r="AC264" s="14">
        <f t="shared" si="118"/>
        <v>0</v>
      </c>
      <c r="AD264" s="14">
        <f t="shared" si="119"/>
        <v>0</v>
      </c>
      <c r="AE264" s="14">
        <f t="shared" si="120"/>
        <v>0</v>
      </c>
      <c r="AF264" s="14">
        <f t="shared" si="121"/>
        <v>0</v>
      </c>
      <c r="AG264" s="14">
        <f t="shared" si="122"/>
        <v>0</v>
      </c>
      <c r="AH264" s="14">
        <f t="shared" si="123"/>
        <v>0</v>
      </c>
      <c r="AI264" s="14">
        <f t="shared" si="124"/>
        <v>0.04</v>
      </c>
      <c r="AJ264" s="14">
        <f t="shared" si="125"/>
        <v>0</v>
      </c>
      <c r="AK264" s="14">
        <f t="shared" si="126"/>
        <v>0</v>
      </c>
      <c r="AL264" s="14">
        <f t="shared" si="127"/>
        <v>0</v>
      </c>
      <c r="AM264" s="14">
        <f t="shared" si="128"/>
        <v>0</v>
      </c>
      <c r="AN264" s="14">
        <f t="shared" si="129"/>
        <v>0</v>
      </c>
      <c r="AO264" s="14">
        <f t="shared" si="130"/>
        <v>0</v>
      </c>
      <c r="AP264" s="14">
        <f t="shared" si="131"/>
        <v>0</v>
      </c>
      <c r="AQ264" s="14">
        <f t="shared" si="132"/>
        <v>0</v>
      </c>
      <c r="AR264" s="26">
        <f t="shared" si="135"/>
        <v>0</v>
      </c>
      <c r="AS264" s="184">
        <f t="shared" si="136"/>
        <v>851.20880000000011</v>
      </c>
      <c r="AT264" s="26">
        <f t="shared" si="137"/>
        <v>0</v>
      </c>
      <c r="AU264" s="30">
        <f t="shared" si="116"/>
        <v>1276.8132000000001</v>
      </c>
      <c r="AV264" s="30">
        <f t="shared" si="117"/>
        <v>1276.8132000000001</v>
      </c>
      <c r="AW264" s="30"/>
      <c r="AX264" s="36">
        <f t="shared" si="133"/>
        <v>1276.8132000000001</v>
      </c>
      <c r="AY264" s="36">
        <f t="shared" si="133"/>
        <v>425.60439999999994</v>
      </c>
      <c r="AZ264" s="36">
        <f t="shared" si="133"/>
        <v>0</v>
      </c>
      <c r="BF264" s="42">
        <f t="shared" si="138"/>
        <v>851.20880000000011</v>
      </c>
      <c r="BG264" s="42">
        <f t="shared" si="139"/>
        <v>851.19999999999993</v>
      </c>
      <c r="BH264" s="42">
        <f t="shared" si="140"/>
        <v>8.8000000001784429E-3</v>
      </c>
      <c r="BI264" s="42">
        <f t="shared" si="141"/>
        <v>2553.6264000000001</v>
      </c>
    </row>
    <row r="265" spans="1:61" ht="14.45" hidden="1" outlineLevel="1" x14ac:dyDescent="0.3">
      <c r="A265" s="5" t="s">
        <v>7</v>
      </c>
      <c r="B265" s="5" t="s">
        <v>8</v>
      </c>
      <c r="C265" s="5" t="s">
        <v>1354</v>
      </c>
      <c r="D265" s="2" t="s">
        <v>299</v>
      </c>
      <c r="E265" s="2" t="s">
        <v>298</v>
      </c>
      <c r="F265" s="2" t="s">
        <v>11</v>
      </c>
      <c r="G265" s="2" t="s">
        <v>12</v>
      </c>
      <c r="H265" s="2" t="s">
        <v>13</v>
      </c>
      <c r="I265" s="18">
        <v>3890</v>
      </c>
      <c r="J265" s="18">
        <v>76097.73</v>
      </c>
      <c r="K265" s="18">
        <v>73170.899999999994</v>
      </c>
      <c r="L265" s="18">
        <v>2926.83</v>
      </c>
      <c r="M265" s="18"/>
      <c r="N265" s="18"/>
      <c r="O265" s="18"/>
      <c r="P265" s="18"/>
      <c r="Q265" s="18"/>
      <c r="R265" s="18"/>
      <c r="S265" s="18">
        <v>2926.83</v>
      </c>
      <c r="T265" s="18"/>
      <c r="U265" s="18"/>
      <c r="V265" s="18"/>
      <c r="W265" s="18"/>
      <c r="X265" s="18"/>
      <c r="Y265" s="18"/>
      <c r="Z265" s="18"/>
      <c r="AA265" s="18"/>
      <c r="AB265" s="43">
        <f t="shared" si="134"/>
        <v>4.0000000000000036E-2</v>
      </c>
      <c r="AC265" s="14">
        <f t="shared" si="118"/>
        <v>0</v>
      </c>
      <c r="AD265" s="14">
        <f t="shared" si="119"/>
        <v>0</v>
      </c>
      <c r="AE265" s="14">
        <f t="shared" si="120"/>
        <v>0</v>
      </c>
      <c r="AF265" s="14">
        <f t="shared" si="121"/>
        <v>0</v>
      </c>
      <c r="AG265" s="14">
        <f t="shared" si="122"/>
        <v>0</v>
      </c>
      <c r="AH265" s="14">
        <f t="shared" si="123"/>
        <v>0</v>
      </c>
      <c r="AI265" s="14">
        <f t="shared" si="124"/>
        <v>0.04</v>
      </c>
      <c r="AJ265" s="14">
        <f t="shared" si="125"/>
        <v>0</v>
      </c>
      <c r="AK265" s="14">
        <f t="shared" si="126"/>
        <v>0</v>
      </c>
      <c r="AL265" s="14">
        <f t="shared" si="127"/>
        <v>0</v>
      </c>
      <c r="AM265" s="14">
        <f t="shared" si="128"/>
        <v>0</v>
      </c>
      <c r="AN265" s="14">
        <f t="shared" si="129"/>
        <v>0</v>
      </c>
      <c r="AO265" s="14">
        <f t="shared" si="130"/>
        <v>0</v>
      </c>
      <c r="AP265" s="14">
        <f t="shared" si="131"/>
        <v>0</v>
      </c>
      <c r="AQ265" s="14">
        <f t="shared" si="132"/>
        <v>0</v>
      </c>
      <c r="AR265" s="26">
        <f t="shared" si="135"/>
        <v>0</v>
      </c>
      <c r="AS265" s="184">
        <f t="shared" si="136"/>
        <v>2926.8359999999998</v>
      </c>
      <c r="AT265" s="26">
        <f t="shared" si="137"/>
        <v>0</v>
      </c>
      <c r="AU265" s="30">
        <f t="shared" si="116"/>
        <v>4390.2539999999999</v>
      </c>
      <c r="AV265" s="30">
        <f t="shared" si="117"/>
        <v>4390.2539999999999</v>
      </c>
      <c r="AW265" s="30"/>
      <c r="AX265" s="36">
        <f t="shared" si="133"/>
        <v>4390.2539999999999</v>
      </c>
      <c r="AY265" s="36">
        <f t="shared" si="133"/>
        <v>1463.4180000000001</v>
      </c>
      <c r="AZ265" s="36">
        <f t="shared" si="133"/>
        <v>0</v>
      </c>
      <c r="BF265" s="42">
        <f t="shared" si="138"/>
        <v>2926.8359999999998</v>
      </c>
      <c r="BG265" s="42">
        <f t="shared" si="139"/>
        <v>2926.83</v>
      </c>
      <c r="BH265" s="42">
        <f t="shared" si="140"/>
        <v>5.9999999998581188E-3</v>
      </c>
      <c r="BI265" s="42">
        <f t="shared" si="141"/>
        <v>8780.5079999999998</v>
      </c>
    </row>
    <row r="266" spans="1:61" ht="14.45" hidden="1" outlineLevel="1" x14ac:dyDescent="0.3">
      <c r="A266" s="5" t="s">
        <v>7</v>
      </c>
      <c r="B266" s="5" t="s">
        <v>8</v>
      </c>
      <c r="C266" s="5" t="s">
        <v>1354</v>
      </c>
      <c r="D266" s="2" t="s">
        <v>300</v>
      </c>
      <c r="E266" s="2" t="s">
        <v>298</v>
      </c>
      <c r="F266" s="2" t="s">
        <v>11</v>
      </c>
      <c r="G266" s="2" t="s">
        <v>12</v>
      </c>
      <c r="H266" s="2" t="s">
        <v>13</v>
      </c>
      <c r="I266" s="18">
        <v>1490</v>
      </c>
      <c r="J266" s="18">
        <v>25366.95</v>
      </c>
      <c r="K266" s="18">
        <v>24391.3</v>
      </c>
      <c r="L266" s="18">
        <v>975.65000000000009</v>
      </c>
      <c r="M266" s="18"/>
      <c r="N266" s="18"/>
      <c r="O266" s="18"/>
      <c r="P266" s="18"/>
      <c r="Q266" s="18"/>
      <c r="R266" s="18"/>
      <c r="S266" s="18">
        <v>975.65000000000009</v>
      </c>
      <c r="T266" s="18"/>
      <c r="U266" s="18"/>
      <c r="V266" s="18"/>
      <c r="W266" s="18"/>
      <c r="X266" s="18"/>
      <c r="Y266" s="18"/>
      <c r="Z266" s="18"/>
      <c r="AA266" s="18"/>
      <c r="AB266" s="43">
        <f t="shared" si="134"/>
        <v>4.0000000000000036E-2</v>
      </c>
      <c r="AC266" s="14">
        <f t="shared" si="118"/>
        <v>0</v>
      </c>
      <c r="AD266" s="14">
        <f t="shared" si="119"/>
        <v>0</v>
      </c>
      <c r="AE266" s="14">
        <f t="shared" si="120"/>
        <v>0</v>
      </c>
      <c r="AF266" s="14">
        <f t="shared" si="121"/>
        <v>0</v>
      </c>
      <c r="AG266" s="14">
        <f t="shared" si="122"/>
        <v>0</v>
      </c>
      <c r="AH266" s="14">
        <f t="shared" si="123"/>
        <v>0</v>
      </c>
      <c r="AI266" s="14">
        <f t="shared" si="124"/>
        <v>0.04</v>
      </c>
      <c r="AJ266" s="14">
        <f t="shared" si="125"/>
        <v>0</v>
      </c>
      <c r="AK266" s="14">
        <f t="shared" si="126"/>
        <v>0</v>
      </c>
      <c r="AL266" s="14">
        <f t="shared" si="127"/>
        <v>0</v>
      </c>
      <c r="AM266" s="14">
        <f t="shared" si="128"/>
        <v>0</v>
      </c>
      <c r="AN266" s="14">
        <f t="shared" si="129"/>
        <v>0</v>
      </c>
      <c r="AO266" s="14">
        <f t="shared" si="130"/>
        <v>0</v>
      </c>
      <c r="AP266" s="14">
        <f t="shared" si="131"/>
        <v>0</v>
      </c>
      <c r="AQ266" s="14">
        <f t="shared" si="132"/>
        <v>0</v>
      </c>
      <c r="AR266" s="26">
        <f t="shared" si="135"/>
        <v>0</v>
      </c>
      <c r="AS266" s="184">
        <f t="shared" si="136"/>
        <v>975.65200000000004</v>
      </c>
      <c r="AT266" s="26">
        <f t="shared" si="137"/>
        <v>0</v>
      </c>
      <c r="AU266" s="30">
        <f t="shared" si="116"/>
        <v>1463.4779999999998</v>
      </c>
      <c r="AV266" s="30">
        <f t="shared" si="117"/>
        <v>1463.4779999999998</v>
      </c>
      <c r="AW266" s="30"/>
      <c r="AX266" s="36">
        <f t="shared" si="133"/>
        <v>1463.4779999999998</v>
      </c>
      <c r="AY266" s="36">
        <f t="shared" si="133"/>
        <v>487.82599999999979</v>
      </c>
      <c r="AZ266" s="36">
        <f t="shared" si="133"/>
        <v>0</v>
      </c>
      <c r="BF266" s="42">
        <f t="shared" si="138"/>
        <v>975.65200000000004</v>
      </c>
      <c r="BG266" s="42">
        <f t="shared" si="139"/>
        <v>975.65000000000009</v>
      </c>
      <c r="BH266" s="42">
        <f t="shared" si="140"/>
        <v>1.9999999999527063E-3</v>
      </c>
      <c r="BI266" s="42">
        <f t="shared" si="141"/>
        <v>2926.9559999999997</v>
      </c>
    </row>
    <row r="267" spans="1:61" ht="14.45" hidden="1" outlineLevel="1" x14ac:dyDescent="0.3">
      <c r="A267" s="5" t="s">
        <v>7</v>
      </c>
      <c r="B267" s="5" t="s">
        <v>8</v>
      </c>
      <c r="C267" s="5" t="s">
        <v>1354</v>
      </c>
      <c r="D267" s="2" t="s">
        <v>301</v>
      </c>
      <c r="E267" s="2" t="s">
        <v>298</v>
      </c>
      <c r="F267" s="2" t="s">
        <v>11</v>
      </c>
      <c r="G267" s="2" t="s">
        <v>12</v>
      </c>
      <c r="H267" s="2" t="s">
        <v>13</v>
      </c>
      <c r="I267" s="18">
        <v>60870</v>
      </c>
      <c r="J267" s="18">
        <v>1348389.48</v>
      </c>
      <c r="K267" s="18">
        <v>1296528.3500000001</v>
      </c>
      <c r="L267" s="18">
        <v>51861.130000000005</v>
      </c>
      <c r="M267" s="18"/>
      <c r="N267" s="18"/>
      <c r="O267" s="18"/>
      <c r="P267" s="18"/>
      <c r="Q267" s="18"/>
      <c r="R267" s="18"/>
      <c r="S267" s="18">
        <v>51861.130000000005</v>
      </c>
      <c r="T267" s="18"/>
      <c r="U267" s="18"/>
      <c r="V267" s="18"/>
      <c r="W267" s="18"/>
      <c r="X267" s="18"/>
      <c r="Y267" s="18"/>
      <c r="Z267" s="18"/>
      <c r="AA267" s="18"/>
      <c r="AB267" s="43">
        <f t="shared" si="134"/>
        <v>4.0000000000000036E-2</v>
      </c>
      <c r="AC267" s="14">
        <f t="shared" si="118"/>
        <v>0</v>
      </c>
      <c r="AD267" s="14">
        <f t="shared" si="119"/>
        <v>0</v>
      </c>
      <c r="AE267" s="14">
        <f t="shared" si="120"/>
        <v>0</v>
      </c>
      <c r="AF267" s="14">
        <f t="shared" si="121"/>
        <v>0</v>
      </c>
      <c r="AG267" s="14">
        <f t="shared" si="122"/>
        <v>0</v>
      </c>
      <c r="AH267" s="14">
        <f t="shared" si="123"/>
        <v>0</v>
      </c>
      <c r="AI267" s="14">
        <f t="shared" si="124"/>
        <v>0.04</v>
      </c>
      <c r="AJ267" s="14">
        <f t="shared" si="125"/>
        <v>0</v>
      </c>
      <c r="AK267" s="14">
        <f t="shared" si="126"/>
        <v>0</v>
      </c>
      <c r="AL267" s="14">
        <f t="shared" si="127"/>
        <v>0</v>
      </c>
      <c r="AM267" s="14">
        <f t="shared" si="128"/>
        <v>0</v>
      </c>
      <c r="AN267" s="14">
        <f t="shared" si="129"/>
        <v>0</v>
      </c>
      <c r="AO267" s="14">
        <f t="shared" si="130"/>
        <v>0</v>
      </c>
      <c r="AP267" s="14">
        <f t="shared" si="131"/>
        <v>0</v>
      </c>
      <c r="AQ267" s="14">
        <f t="shared" si="132"/>
        <v>0</v>
      </c>
      <c r="AR267" s="26">
        <f t="shared" si="135"/>
        <v>0</v>
      </c>
      <c r="AS267" s="184">
        <f t="shared" si="136"/>
        <v>51861.134000000005</v>
      </c>
      <c r="AT267" s="26">
        <f t="shared" si="137"/>
        <v>0</v>
      </c>
      <c r="AU267" s="30">
        <f t="shared" si="116"/>
        <v>77791.701000000001</v>
      </c>
      <c r="AV267" s="30">
        <f t="shared" si="117"/>
        <v>77791.701000000001</v>
      </c>
      <c r="AW267" s="30"/>
      <c r="AX267" s="36">
        <f t="shared" si="133"/>
        <v>77791.701000000001</v>
      </c>
      <c r="AY267" s="36">
        <f t="shared" si="133"/>
        <v>25930.566999999995</v>
      </c>
      <c r="AZ267" s="36">
        <f t="shared" si="133"/>
        <v>0</v>
      </c>
      <c r="BF267" s="42">
        <f t="shared" si="138"/>
        <v>51861.134000000005</v>
      </c>
      <c r="BG267" s="42">
        <f t="shared" si="139"/>
        <v>51861.130000000005</v>
      </c>
      <c r="BH267" s="42">
        <f t="shared" si="140"/>
        <v>4.0000000008149073E-3</v>
      </c>
      <c r="BI267" s="42">
        <f t="shared" si="141"/>
        <v>155583.402</v>
      </c>
    </row>
    <row r="268" spans="1:61" ht="14.45" hidden="1" outlineLevel="1" x14ac:dyDescent="0.3">
      <c r="A268" s="5" t="s">
        <v>7</v>
      </c>
      <c r="B268" s="5" t="s">
        <v>8</v>
      </c>
      <c r="C268" s="5" t="s">
        <v>1354</v>
      </c>
      <c r="D268" s="2" t="s">
        <v>302</v>
      </c>
      <c r="E268" s="2" t="s">
        <v>298</v>
      </c>
      <c r="F268" s="2" t="s">
        <v>11</v>
      </c>
      <c r="G268" s="2" t="s">
        <v>12</v>
      </c>
      <c r="H268" s="2" t="s">
        <v>13</v>
      </c>
      <c r="I268" s="18">
        <v>4615</v>
      </c>
      <c r="J268" s="18">
        <v>90280.02</v>
      </c>
      <c r="K268" s="18">
        <v>86807.700000000012</v>
      </c>
      <c r="L268" s="18">
        <v>3472.3199999999997</v>
      </c>
      <c r="M268" s="18"/>
      <c r="N268" s="18"/>
      <c r="O268" s="18"/>
      <c r="P268" s="18"/>
      <c r="Q268" s="18"/>
      <c r="R268" s="18"/>
      <c r="S268" s="18">
        <v>3472.3199999999997</v>
      </c>
      <c r="T268" s="18"/>
      <c r="U268" s="18"/>
      <c r="V268" s="18"/>
      <c r="W268" s="18"/>
      <c r="X268" s="18"/>
      <c r="Y268" s="18"/>
      <c r="Z268" s="18"/>
      <c r="AA268" s="18"/>
      <c r="AB268" s="43">
        <f t="shared" si="134"/>
        <v>4.0000000000000036E-2</v>
      </c>
      <c r="AC268" s="14">
        <f t="shared" si="118"/>
        <v>0</v>
      </c>
      <c r="AD268" s="14">
        <f t="shared" si="119"/>
        <v>0</v>
      </c>
      <c r="AE268" s="14">
        <f t="shared" si="120"/>
        <v>0</v>
      </c>
      <c r="AF268" s="14">
        <f t="shared" si="121"/>
        <v>0</v>
      </c>
      <c r="AG268" s="14">
        <f t="shared" si="122"/>
        <v>0</v>
      </c>
      <c r="AH268" s="14">
        <f t="shared" si="123"/>
        <v>0</v>
      </c>
      <c r="AI268" s="14">
        <f t="shared" si="124"/>
        <v>0.04</v>
      </c>
      <c r="AJ268" s="14">
        <f t="shared" si="125"/>
        <v>0</v>
      </c>
      <c r="AK268" s="14">
        <f t="shared" si="126"/>
        <v>0</v>
      </c>
      <c r="AL268" s="14">
        <f t="shared" si="127"/>
        <v>0</v>
      </c>
      <c r="AM268" s="14">
        <f t="shared" si="128"/>
        <v>0</v>
      </c>
      <c r="AN268" s="14">
        <f t="shared" si="129"/>
        <v>0</v>
      </c>
      <c r="AO268" s="14">
        <f t="shared" si="130"/>
        <v>0</v>
      </c>
      <c r="AP268" s="14">
        <f t="shared" si="131"/>
        <v>0</v>
      </c>
      <c r="AQ268" s="14">
        <f t="shared" si="132"/>
        <v>0</v>
      </c>
      <c r="AR268" s="26">
        <f t="shared" si="135"/>
        <v>0</v>
      </c>
      <c r="AS268" s="184">
        <f t="shared" si="136"/>
        <v>3472.3080000000004</v>
      </c>
      <c r="AT268" s="26">
        <f t="shared" si="137"/>
        <v>0</v>
      </c>
      <c r="AU268" s="30">
        <f t="shared" si="116"/>
        <v>5208.4620000000004</v>
      </c>
      <c r="AV268" s="30">
        <f t="shared" si="117"/>
        <v>5208.4620000000004</v>
      </c>
      <c r="AW268" s="30"/>
      <c r="AX268" s="36">
        <f t="shared" si="133"/>
        <v>5208.4620000000004</v>
      </c>
      <c r="AY268" s="36">
        <f t="shared" si="133"/>
        <v>1736.154</v>
      </c>
      <c r="AZ268" s="36">
        <f t="shared" si="133"/>
        <v>0</v>
      </c>
      <c r="BF268" s="42">
        <f t="shared" si="138"/>
        <v>3472.3080000000004</v>
      </c>
      <c r="BG268" s="42">
        <f t="shared" si="139"/>
        <v>3472.3199999999997</v>
      </c>
      <c r="BH268" s="42">
        <f t="shared" si="140"/>
        <v>-1.199999999926149E-2</v>
      </c>
      <c r="BI268" s="42">
        <f t="shared" si="141"/>
        <v>10416.924000000001</v>
      </c>
    </row>
    <row r="269" spans="1:61" ht="14.45" hidden="1" outlineLevel="1" x14ac:dyDescent="0.3">
      <c r="A269" s="5" t="s">
        <v>7</v>
      </c>
      <c r="B269" s="5" t="s">
        <v>8</v>
      </c>
      <c r="C269" s="5" t="s">
        <v>1354</v>
      </c>
      <c r="D269" s="2" t="s">
        <v>303</v>
      </c>
      <c r="E269" s="2" t="s">
        <v>230</v>
      </c>
      <c r="F269" s="2" t="s">
        <v>11</v>
      </c>
      <c r="G269" s="2" t="s">
        <v>12</v>
      </c>
      <c r="H269" s="2" t="s">
        <v>13</v>
      </c>
      <c r="I269" s="18">
        <v>12192</v>
      </c>
      <c r="J269" s="18">
        <v>293788.18</v>
      </c>
      <c r="K269" s="18">
        <v>282488.64</v>
      </c>
      <c r="L269" s="18">
        <v>11299.540000000003</v>
      </c>
      <c r="M269" s="18"/>
      <c r="N269" s="18"/>
      <c r="O269" s="18"/>
      <c r="P269" s="18"/>
      <c r="Q269" s="18"/>
      <c r="R269" s="18"/>
      <c r="S269" s="18">
        <v>11299.540000000003</v>
      </c>
      <c r="T269" s="18"/>
      <c r="U269" s="18"/>
      <c r="V269" s="18"/>
      <c r="W269" s="18"/>
      <c r="X269" s="18"/>
      <c r="Y269" s="18"/>
      <c r="Z269" s="18"/>
      <c r="AA269" s="18"/>
      <c r="AB269" s="43">
        <f t="shared" si="134"/>
        <v>4.0000000000000036E-2</v>
      </c>
      <c r="AC269" s="14">
        <f t="shared" si="118"/>
        <v>0</v>
      </c>
      <c r="AD269" s="14">
        <f t="shared" si="119"/>
        <v>0</v>
      </c>
      <c r="AE269" s="14">
        <f t="shared" si="120"/>
        <v>0</v>
      </c>
      <c r="AF269" s="14">
        <f t="shared" si="121"/>
        <v>0</v>
      </c>
      <c r="AG269" s="14">
        <f t="shared" si="122"/>
        <v>0</v>
      </c>
      <c r="AH269" s="14">
        <f t="shared" si="123"/>
        <v>0</v>
      </c>
      <c r="AI269" s="14">
        <f t="shared" si="124"/>
        <v>0.04</v>
      </c>
      <c r="AJ269" s="14">
        <f t="shared" si="125"/>
        <v>0</v>
      </c>
      <c r="AK269" s="14">
        <f t="shared" si="126"/>
        <v>0</v>
      </c>
      <c r="AL269" s="14">
        <f t="shared" si="127"/>
        <v>0</v>
      </c>
      <c r="AM269" s="14">
        <f t="shared" si="128"/>
        <v>0</v>
      </c>
      <c r="AN269" s="14">
        <f t="shared" si="129"/>
        <v>0</v>
      </c>
      <c r="AO269" s="14">
        <f t="shared" si="130"/>
        <v>0</v>
      </c>
      <c r="AP269" s="14">
        <f t="shared" si="131"/>
        <v>0</v>
      </c>
      <c r="AQ269" s="14">
        <f t="shared" si="132"/>
        <v>0</v>
      </c>
      <c r="AR269" s="26">
        <f t="shared" si="135"/>
        <v>0</v>
      </c>
      <c r="AS269" s="184">
        <f t="shared" si="136"/>
        <v>11299.545600000001</v>
      </c>
      <c r="AT269" s="26">
        <f t="shared" si="137"/>
        <v>0</v>
      </c>
      <c r="AU269" s="30">
        <f t="shared" si="116"/>
        <v>16949.3184</v>
      </c>
      <c r="AV269" s="30">
        <f t="shared" si="117"/>
        <v>16949.3184</v>
      </c>
      <c r="AW269" s="30"/>
      <c r="AX269" s="36">
        <f t="shared" si="133"/>
        <v>16949.3184</v>
      </c>
      <c r="AY269" s="36">
        <f t="shared" si="133"/>
        <v>5649.7727999999988</v>
      </c>
      <c r="AZ269" s="36">
        <f t="shared" si="133"/>
        <v>0</v>
      </c>
      <c r="BF269" s="42">
        <f t="shared" si="138"/>
        <v>11299.545600000001</v>
      </c>
      <c r="BG269" s="42">
        <f t="shared" si="139"/>
        <v>11299.540000000003</v>
      </c>
      <c r="BH269" s="42">
        <f t="shared" si="140"/>
        <v>5.599999998594285E-3</v>
      </c>
      <c r="BI269" s="42">
        <f t="shared" si="141"/>
        <v>33898.6368</v>
      </c>
    </row>
    <row r="270" spans="1:61" ht="14.45" hidden="1" outlineLevel="1" x14ac:dyDescent="0.3">
      <c r="A270" s="5" t="s">
        <v>7</v>
      </c>
      <c r="B270" s="5" t="s">
        <v>8</v>
      </c>
      <c r="C270" s="5" t="s">
        <v>1354</v>
      </c>
      <c r="D270" s="2" t="s">
        <v>303</v>
      </c>
      <c r="E270" s="2" t="s">
        <v>298</v>
      </c>
      <c r="F270" s="2" t="s">
        <v>11</v>
      </c>
      <c r="G270" s="2" t="s">
        <v>12</v>
      </c>
      <c r="H270" s="2" t="s">
        <v>13</v>
      </c>
      <c r="I270" s="18">
        <v>12135</v>
      </c>
      <c r="J270" s="18">
        <v>237389.25</v>
      </c>
      <c r="K270" s="18">
        <v>228258.89999999997</v>
      </c>
      <c r="L270" s="18">
        <v>9130.35</v>
      </c>
      <c r="M270" s="18"/>
      <c r="N270" s="18"/>
      <c r="O270" s="18"/>
      <c r="P270" s="18"/>
      <c r="Q270" s="18"/>
      <c r="R270" s="18"/>
      <c r="S270" s="18">
        <v>9130.35</v>
      </c>
      <c r="T270" s="18"/>
      <c r="U270" s="18"/>
      <c r="V270" s="18"/>
      <c r="W270" s="18"/>
      <c r="X270" s="18"/>
      <c r="Y270" s="18"/>
      <c r="Z270" s="18"/>
      <c r="AA270" s="18"/>
      <c r="AB270" s="43">
        <f t="shared" si="134"/>
        <v>4.0000000000000036E-2</v>
      </c>
      <c r="AC270" s="14">
        <f t="shared" si="118"/>
        <v>0</v>
      </c>
      <c r="AD270" s="14">
        <f t="shared" si="119"/>
        <v>0</v>
      </c>
      <c r="AE270" s="14">
        <f t="shared" si="120"/>
        <v>0</v>
      </c>
      <c r="AF270" s="14">
        <f t="shared" si="121"/>
        <v>0</v>
      </c>
      <c r="AG270" s="14">
        <f t="shared" si="122"/>
        <v>0</v>
      </c>
      <c r="AH270" s="14">
        <f t="shared" si="123"/>
        <v>0</v>
      </c>
      <c r="AI270" s="14">
        <f t="shared" si="124"/>
        <v>0.04</v>
      </c>
      <c r="AJ270" s="14">
        <f t="shared" si="125"/>
        <v>0</v>
      </c>
      <c r="AK270" s="14">
        <f t="shared" si="126"/>
        <v>0</v>
      </c>
      <c r="AL270" s="14">
        <f t="shared" si="127"/>
        <v>0</v>
      </c>
      <c r="AM270" s="14">
        <f t="shared" si="128"/>
        <v>0</v>
      </c>
      <c r="AN270" s="14">
        <f t="shared" si="129"/>
        <v>0</v>
      </c>
      <c r="AO270" s="14">
        <f t="shared" si="130"/>
        <v>0</v>
      </c>
      <c r="AP270" s="14">
        <f t="shared" si="131"/>
        <v>0</v>
      </c>
      <c r="AQ270" s="14">
        <f t="shared" si="132"/>
        <v>0</v>
      </c>
      <c r="AR270" s="26">
        <f t="shared" si="135"/>
        <v>0</v>
      </c>
      <c r="AS270" s="184">
        <f t="shared" si="136"/>
        <v>9130.3559999999979</v>
      </c>
      <c r="AT270" s="26">
        <f t="shared" si="137"/>
        <v>0</v>
      </c>
      <c r="AU270" s="30">
        <f t="shared" si="116"/>
        <v>13695.533999999998</v>
      </c>
      <c r="AV270" s="30">
        <f t="shared" si="117"/>
        <v>13695.533999999998</v>
      </c>
      <c r="AW270" s="30"/>
      <c r="AX270" s="36">
        <f t="shared" si="133"/>
        <v>13695.533999999998</v>
      </c>
      <c r="AY270" s="36">
        <f t="shared" si="133"/>
        <v>4565.1779999999999</v>
      </c>
      <c r="AZ270" s="36">
        <f t="shared" si="133"/>
        <v>0</v>
      </c>
      <c r="BF270" s="42">
        <f t="shared" si="138"/>
        <v>9130.3559999999979</v>
      </c>
      <c r="BG270" s="42">
        <f t="shared" si="139"/>
        <v>9130.35</v>
      </c>
      <c r="BH270" s="42">
        <f t="shared" si="140"/>
        <v>5.9999999975843821E-3</v>
      </c>
      <c r="BI270" s="42">
        <f t="shared" si="141"/>
        <v>27391.067999999996</v>
      </c>
    </row>
    <row r="271" spans="1:61" ht="14.45" hidden="1" outlineLevel="1" x14ac:dyDescent="0.3">
      <c r="A271" s="5" t="s">
        <v>7</v>
      </c>
      <c r="B271" s="5" t="s">
        <v>8</v>
      </c>
      <c r="C271" s="5" t="s">
        <v>1354</v>
      </c>
      <c r="D271" s="2" t="s">
        <v>304</v>
      </c>
      <c r="E271" s="2" t="s">
        <v>298</v>
      </c>
      <c r="F271" s="2" t="s">
        <v>11</v>
      </c>
      <c r="G271" s="2" t="s">
        <v>12</v>
      </c>
      <c r="H271" s="2" t="s">
        <v>13</v>
      </c>
      <c r="I271" s="18">
        <v>2630</v>
      </c>
      <c r="J271" s="18">
        <v>44774.759999999995</v>
      </c>
      <c r="K271" s="18">
        <v>43052.66</v>
      </c>
      <c r="L271" s="18">
        <v>1722.1</v>
      </c>
      <c r="M271" s="18"/>
      <c r="N271" s="18"/>
      <c r="O271" s="18"/>
      <c r="P271" s="18"/>
      <c r="Q271" s="18"/>
      <c r="R271" s="18"/>
      <c r="S271" s="18">
        <v>1722.1</v>
      </c>
      <c r="T271" s="18"/>
      <c r="U271" s="18"/>
      <c r="V271" s="18"/>
      <c r="W271" s="18"/>
      <c r="X271" s="18"/>
      <c r="Y271" s="18"/>
      <c r="Z271" s="18"/>
      <c r="AA271" s="18"/>
      <c r="AB271" s="43">
        <f t="shared" si="134"/>
        <v>4.0000000000000036E-2</v>
      </c>
      <c r="AC271" s="14">
        <f t="shared" si="118"/>
        <v>0</v>
      </c>
      <c r="AD271" s="14">
        <f t="shared" si="119"/>
        <v>0</v>
      </c>
      <c r="AE271" s="14">
        <f t="shared" si="120"/>
        <v>0</v>
      </c>
      <c r="AF271" s="14">
        <f t="shared" si="121"/>
        <v>0</v>
      </c>
      <c r="AG271" s="14">
        <f t="shared" si="122"/>
        <v>0</v>
      </c>
      <c r="AH271" s="14">
        <f t="shared" si="123"/>
        <v>0</v>
      </c>
      <c r="AI271" s="14">
        <f t="shared" si="124"/>
        <v>0.04</v>
      </c>
      <c r="AJ271" s="14">
        <f t="shared" si="125"/>
        <v>0</v>
      </c>
      <c r="AK271" s="14">
        <f t="shared" si="126"/>
        <v>0</v>
      </c>
      <c r="AL271" s="14">
        <f t="shared" si="127"/>
        <v>0</v>
      </c>
      <c r="AM271" s="14">
        <f t="shared" si="128"/>
        <v>0</v>
      </c>
      <c r="AN271" s="14">
        <f t="shared" si="129"/>
        <v>0</v>
      </c>
      <c r="AO271" s="14">
        <f t="shared" si="130"/>
        <v>0</v>
      </c>
      <c r="AP271" s="14">
        <f t="shared" si="131"/>
        <v>0</v>
      </c>
      <c r="AQ271" s="14">
        <f t="shared" si="132"/>
        <v>0</v>
      </c>
      <c r="AR271" s="26">
        <f t="shared" si="135"/>
        <v>0</v>
      </c>
      <c r="AS271" s="184">
        <f t="shared" si="136"/>
        <v>1722.1064000000001</v>
      </c>
      <c r="AT271" s="26">
        <f t="shared" si="137"/>
        <v>0</v>
      </c>
      <c r="AU271" s="30">
        <f t="shared" si="116"/>
        <v>2583.1596</v>
      </c>
      <c r="AV271" s="30">
        <f t="shared" si="117"/>
        <v>2583.1596</v>
      </c>
      <c r="AW271" s="30"/>
      <c r="AX271" s="36">
        <f t="shared" si="133"/>
        <v>2583.1596</v>
      </c>
      <c r="AY271" s="36">
        <f t="shared" si="133"/>
        <v>861.05319999999983</v>
      </c>
      <c r="AZ271" s="36">
        <f t="shared" si="133"/>
        <v>0</v>
      </c>
      <c r="BF271" s="42">
        <f t="shared" si="138"/>
        <v>1722.1064000000001</v>
      </c>
      <c r="BG271" s="42">
        <f t="shared" si="139"/>
        <v>1722.1</v>
      </c>
      <c r="BH271" s="42">
        <f t="shared" si="140"/>
        <v>6.400000000212458E-3</v>
      </c>
      <c r="BI271" s="42">
        <f t="shared" si="141"/>
        <v>5166.3191999999999</v>
      </c>
    </row>
    <row r="272" spans="1:61" ht="14.45" hidden="1" outlineLevel="1" x14ac:dyDescent="0.3">
      <c r="A272" s="5" t="s">
        <v>7</v>
      </c>
      <c r="B272" s="5" t="s">
        <v>8</v>
      </c>
      <c r="C272" s="5" t="s">
        <v>1354</v>
      </c>
      <c r="D272" s="2" t="s">
        <v>305</v>
      </c>
      <c r="E272" s="2" t="s">
        <v>298</v>
      </c>
      <c r="F272" s="2" t="s">
        <v>11</v>
      </c>
      <c r="G272" s="2" t="s">
        <v>12</v>
      </c>
      <c r="H272" s="2" t="s">
        <v>13</v>
      </c>
      <c r="I272" s="18">
        <v>5010</v>
      </c>
      <c r="J272" s="18">
        <v>223611.22999999998</v>
      </c>
      <c r="K272" s="18">
        <v>215010.8</v>
      </c>
      <c r="L272" s="18">
        <v>8600.43</v>
      </c>
      <c r="M272" s="18"/>
      <c r="N272" s="18"/>
      <c r="O272" s="18"/>
      <c r="P272" s="18"/>
      <c r="Q272" s="18"/>
      <c r="R272" s="18"/>
      <c r="S272" s="18">
        <v>8600.43</v>
      </c>
      <c r="T272" s="18"/>
      <c r="U272" s="18"/>
      <c r="V272" s="18"/>
      <c r="W272" s="18"/>
      <c r="X272" s="18"/>
      <c r="Y272" s="18"/>
      <c r="Z272" s="18"/>
      <c r="AA272" s="18"/>
      <c r="AB272" s="43">
        <f t="shared" si="134"/>
        <v>4.0000000000000036E-2</v>
      </c>
      <c r="AC272" s="14">
        <f t="shared" si="118"/>
        <v>0</v>
      </c>
      <c r="AD272" s="14">
        <f t="shared" si="119"/>
        <v>0</v>
      </c>
      <c r="AE272" s="14">
        <f t="shared" si="120"/>
        <v>0</v>
      </c>
      <c r="AF272" s="14">
        <f t="shared" si="121"/>
        <v>0</v>
      </c>
      <c r="AG272" s="14">
        <f t="shared" si="122"/>
        <v>0</v>
      </c>
      <c r="AH272" s="14">
        <f t="shared" si="123"/>
        <v>0</v>
      </c>
      <c r="AI272" s="14">
        <f t="shared" si="124"/>
        <v>0.04</v>
      </c>
      <c r="AJ272" s="14">
        <f t="shared" si="125"/>
        <v>0</v>
      </c>
      <c r="AK272" s="14">
        <f t="shared" si="126"/>
        <v>0</v>
      </c>
      <c r="AL272" s="14">
        <f t="shared" si="127"/>
        <v>0</v>
      </c>
      <c r="AM272" s="14">
        <f t="shared" si="128"/>
        <v>0</v>
      </c>
      <c r="AN272" s="14">
        <f t="shared" si="129"/>
        <v>0</v>
      </c>
      <c r="AO272" s="14">
        <f t="shared" si="130"/>
        <v>0</v>
      </c>
      <c r="AP272" s="14">
        <f t="shared" si="131"/>
        <v>0</v>
      </c>
      <c r="AQ272" s="14">
        <f t="shared" si="132"/>
        <v>0</v>
      </c>
      <c r="AR272" s="26">
        <f t="shared" si="135"/>
        <v>0</v>
      </c>
      <c r="AS272" s="184">
        <f t="shared" si="136"/>
        <v>8600.4319999999989</v>
      </c>
      <c r="AT272" s="26">
        <f t="shared" si="137"/>
        <v>0</v>
      </c>
      <c r="AU272" s="30">
        <f t="shared" si="116"/>
        <v>12900.647999999999</v>
      </c>
      <c r="AV272" s="30">
        <f t="shared" si="117"/>
        <v>12900.647999999999</v>
      </c>
      <c r="AW272" s="30"/>
      <c r="AX272" s="36">
        <f t="shared" si="133"/>
        <v>12900.647999999999</v>
      </c>
      <c r="AY272" s="36">
        <f t="shared" si="133"/>
        <v>4300.2160000000003</v>
      </c>
      <c r="AZ272" s="36">
        <f t="shared" si="133"/>
        <v>0</v>
      </c>
      <c r="BF272" s="42">
        <f t="shared" si="138"/>
        <v>8600.4319999999989</v>
      </c>
      <c r="BG272" s="42">
        <f t="shared" si="139"/>
        <v>8600.43</v>
      </c>
      <c r="BH272" s="42">
        <f t="shared" si="140"/>
        <v>1.9999999985884642E-3</v>
      </c>
      <c r="BI272" s="42">
        <f t="shared" si="141"/>
        <v>25801.295999999998</v>
      </c>
    </row>
    <row r="273" spans="1:61" ht="14.45" hidden="1" outlineLevel="1" x14ac:dyDescent="0.3">
      <c r="A273" s="5" t="s">
        <v>7</v>
      </c>
      <c r="B273" s="5" t="s">
        <v>8</v>
      </c>
      <c r="C273" s="5" t="s">
        <v>1354</v>
      </c>
      <c r="D273" s="2" t="s">
        <v>306</v>
      </c>
      <c r="E273" s="2" t="s">
        <v>298</v>
      </c>
      <c r="F273" s="2" t="s">
        <v>11</v>
      </c>
      <c r="G273" s="2" t="s">
        <v>12</v>
      </c>
      <c r="H273" s="2" t="s">
        <v>13</v>
      </c>
      <c r="I273" s="18">
        <v>11982</v>
      </c>
      <c r="J273" s="18">
        <v>540854.23</v>
      </c>
      <c r="K273" s="18">
        <v>520052.16000000003</v>
      </c>
      <c r="L273" s="18">
        <v>20802.07</v>
      </c>
      <c r="M273" s="18"/>
      <c r="N273" s="18"/>
      <c r="O273" s="18"/>
      <c r="P273" s="18"/>
      <c r="Q273" s="18"/>
      <c r="R273" s="18"/>
      <c r="S273" s="18">
        <v>20802.07</v>
      </c>
      <c r="T273" s="18"/>
      <c r="U273" s="18"/>
      <c r="V273" s="18"/>
      <c r="W273" s="18"/>
      <c r="X273" s="18"/>
      <c r="Y273" s="18"/>
      <c r="Z273" s="18"/>
      <c r="AA273" s="18"/>
      <c r="AB273" s="43">
        <f t="shared" si="134"/>
        <v>4.0000000000000036E-2</v>
      </c>
      <c r="AC273" s="14">
        <f t="shared" si="118"/>
        <v>0</v>
      </c>
      <c r="AD273" s="14">
        <f t="shared" si="119"/>
        <v>0</v>
      </c>
      <c r="AE273" s="14">
        <f t="shared" si="120"/>
        <v>0</v>
      </c>
      <c r="AF273" s="14">
        <f t="shared" si="121"/>
        <v>0</v>
      </c>
      <c r="AG273" s="14">
        <f t="shared" si="122"/>
        <v>0</v>
      </c>
      <c r="AH273" s="14">
        <f t="shared" si="123"/>
        <v>0</v>
      </c>
      <c r="AI273" s="14">
        <f t="shared" si="124"/>
        <v>0.04</v>
      </c>
      <c r="AJ273" s="14">
        <f t="shared" si="125"/>
        <v>0</v>
      </c>
      <c r="AK273" s="14">
        <f t="shared" si="126"/>
        <v>0</v>
      </c>
      <c r="AL273" s="14">
        <f t="shared" si="127"/>
        <v>0</v>
      </c>
      <c r="AM273" s="14">
        <f t="shared" si="128"/>
        <v>0</v>
      </c>
      <c r="AN273" s="14">
        <f t="shared" si="129"/>
        <v>0</v>
      </c>
      <c r="AO273" s="14">
        <f t="shared" si="130"/>
        <v>0</v>
      </c>
      <c r="AP273" s="14">
        <f t="shared" si="131"/>
        <v>0</v>
      </c>
      <c r="AQ273" s="14">
        <f t="shared" si="132"/>
        <v>0</v>
      </c>
      <c r="AR273" s="26">
        <f t="shared" si="135"/>
        <v>0</v>
      </c>
      <c r="AS273" s="184">
        <f t="shared" si="136"/>
        <v>20802.0864</v>
      </c>
      <c r="AT273" s="26">
        <f t="shared" si="137"/>
        <v>0</v>
      </c>
      <c r="AU273" s="30">
        <f t="shared" si="116"/>
        <v>31203.1296</v>
      </c>
      <c r="AV273" s="30">
        <f t="shared" si="117"/>
        <v>31203.1296</v>
      </c>
      <c r="AW273" s="30"/>
      <c r="AX273" s="36">
        <f t="shared" si="133"/>
        <v>31203.1296</v>
      </c>
      <c r="AY273" s="36">
        <f t="shared" si="133"/>
        <v>10401.0432</v>
      </c>
      <c r="AZ273" s="36">
        <f t="shared" si="133"/>
        <v>0</v>
      </c>
      <c r="BF273" s="42">
        <f t="shared" si="138"/>
        <v>20802.0864</v>
      </c>
      <c r="BG273" s="42">
        <f t="shared" si="139"/>
        <v>20802.07</v>
      </c>
      <c r="BH273" s="42">
        <f t="shared" si="140"/>
        <v>1.6400000000430737E-2</v>
      </c>
      <c r="BI273" s="42">
        <f t="shared" si="141"/>
        <v>62406.2592</v>
      </c>
    </row>
    <row r="274" spans="1:61" ht="14.45" hidden="1" outlineLevel="1" x14ac:dyDescent="0.3">
      <c r="A274" s="5" t="s">
        <v>7</v>
      </c>
      <c r="B274" s="5" t="s">
        <v>8</v>
      </c>
      <c r="C274" s="5" t="s">
        <v>1354</v>
      </c>
      <c r="D274" s="2" t="s">
        <v>307</v>
      </c>
      <c r="E274" s="2" t="s">
        <v>298</v>
      </c>
      <c r="F274" s="2" t="s">
        <v>11</v>
      </c>
      <c r="G274" s="2" t="s">
        <v>12</v>
      </c>
      <c r="H274" s="2" t="s">
        <v>13</v>
      </c>
      <c r="I274" s="18">
        <v>1540</v>
      </c>
      <c r="J274" s="18">
        <v>60027.969999999994</v>
      </c>
      <c r="K274" s="18">
        <v>57719.199999999997</v>
      </c>
      <c r="L274" s="18">
        <v>2308.77</v>
      </c>
      <c r="M274" s="18"/>
      <c r="N274" s="18"/>
      <c r="O274" s="18"/>
      <c r="P274" s="18"/>
      <c r="Q274" s="18"/>
      <c r="R274" s="18"/>
      <c r="S274" s="18">
        <v>2308.77</v>
      </c>
      <c r="T274" s="18"/>
      <c r="U274" s="18"/>
      <c r="V274" s="18"/>
      <c r="W274" s="18"/>
      <c r="X274" s="18"/>
      <c r="Y274" s="18"/>
      <c r="Z274" s="18"/>
      <c r="AA274" s="18"/>
      <c r="AB274" s="43">
        <f t="shared" si="134"/>
        <v>4.0000000000000036E-2</v>
      </c>
      <c r="AC274" s="14">
        <f t="shared" si="118"/>
        <v>0</v>
      </c>
      <c r="AD274" s="14">
        <f t="shared" si="119"/>
        <v>0</v>
      </c>
      <c r="AE274" s="14">
        <f t="shared" si="120"/>
        <v>0</v>
      </c>
      <c r="AF274" s="14">
        <f t="shared" si="121"/>
        <v>0</v>
      </c>
      <c r="AG274" s="14">
        <f t="shared" si="122"/>
        <v>0</v>
      </c>
      <c r="AH274" s="14">
        <f t="shared" si="123"/>
        <v>0</v>
      </c>
      <c r="AI274" s="14">
        <f t="shared" si="124"/>
        <v>0.04</v>
      </c>
      <c r="AJ274" s="14">
        <f t="shared" si="125"/>
        <v>0</v>
      </c>
      <c r="AK274" s="14">
        <f t="shared" si="126"/>
        <v>0</v>
      </c>
      <c r="AL274" s="14">
        <f t="shared" si="127"/>
        <v>0</v>
      </c>
      <c r="AM274" s="14">
        <f t="shared" si="128"/>
        <v>0</v>
      </c>
      <c r="AN274" s="14">
        <f t="shared" si="129"/>
        <v>0</v>
      </c>
      <c r="AO274" s="14">
        <f t="shared" si="130"/>
        <v>0</v>
      </c>
      <c r="AP274" s="14">
        <f t="shared" si="131"/>
        <v>0</v>
      </c>
      <c r="AQ274" s="14">
        <f t="shared" si="132"/>
        <v>0</v>
      </c>
      <c r="AR274" s="26">
        <f t="shared" si="135"/>
        <v>0</v>
      </c>
      <c r="AS274" s="184">
        <f t="shared" si="136"/>
        <v>2308.768</v>
      </c>
      <c r="AT274" s="26">
        <f t="shared" si="137"/>
        <v>0</v>
      </c>
      <c r="AU274" s="30">
        <f t="shared" si="116"/>
        <v>3463.1519999999996</v>
      </c>
      <c r="AV274" s="30">
        <f t="shared" si="117"/>
        <v>3463.1519999999996</v>
      </c>
      <c r="AW274" s="30"/>
      <c r="AX274" s="36">
        <f t="shared" si="133"/>
        <v>3463.1519999999996</v>
      </c>
      <c r="AY274" s="36">
        <f t="shared" si="133"/>
        <v>1154.3839999999996</v>
      </c>
      <c r="AZ274" s="36">
        <f t="shared" si="133"/>
        <v>0</v>
      </c>
      <c r="BF274" s="42">
        <f t="shared" si="138"/>
        <v>2308.768</v>
      </c>
      <c r="BG274" s="42">
        <f t="shared" si="139"/>
        <v>2308.77</v>
      </c>
      <c r="BH274" s="42">
        <f t="shared" si="140"/>
        <v>-1.9999999999527063E-3</v>
      </c>
      <c r="BI274" s="42">
        <f t="shared" si="141"/>
        <v>6926.3039999999992</v>
      </c>
    </row>
    <row r="275" spans="1:61" ht="14.45" hidden="1" outlineLevel="1" x14ac:dyDescent="0.3">
      <c r="A275" s="5" t="s">
        <v>7</v>
      </c>
      <c r="B275" s="5" t="s">
        <v>8</v>
      </c>
      <c r="C275" s="5" t="s">
        <v>1354</v>
      </c>
      <c r="D275" s="2" t="s">
        <v>308</v>
      </c>
      <c r="E275" s="2" t="s">
        <v>298</v>
      </c>
      <c r="F275" s="2" t="s">
        <v>11</v>
      </c>
      <c r="G275" s="2" t="s">
        <v>12</v>
      </c>
      <c r="H275" s="2" t="s">
        <v>13</v>
      </c>
      <c r="I275" s="18">
        <v>7055</v>
      </c>
      <c r="J275" s="18">
        <v>399955.96</v>
      </c>
      <c r="K275" s="18">
        <v>384573.04000000004</v>
      </c>
      <c r="L275" s="18">
        <v>15382.92</v>
      </c>
      <c r="M275" s="18"/>
      <c r="N275" s="18"/>
      <c r="O275" s="18"/>
      <c r="P275" s="18"/>
      <c r="Q275" s="18"/>
      <c r="R275" s="18"/>
      <c r="S275" s="18">
        <v>15382.92</v>
      </c>
      <c r="T275" s="18"/>
      <c r="U275" s="18"/>
      <c r="V275" s="18"/>
      <c r="W275" s="18"/>
      <c r="X275" s="18"/>
      <c r="Y275" s="18"/>
      <c r="Z275" s="18"/>
      <c r="AA275" s="18"/>
      <c r="AB275" s="43">
        <f t="shared" si="134"/>
        <v>4.0000000000000036E-2</v>
      </c>
      <c r="AC275" s="14">
        <f t="shared" si="118"/>
        <v>0</v>
      </c>
      <c r="AD275" s="14">
        <f t="shared" si="119"/>
        <v>0</v>
      </c>
      <c r="AE275" s="14">
        <f t="shared" si="120"/>
        <v>0</v>
      </c>
      <c r="AF275" s="14">
        <f t="shared" si="121"/>
        <v>0</v>
      </c>
      <c r="AG275" s="14">
        <f t="shared" si="122"/>
        <v>0</v>
      </c>
      <c r="AH275" s="14">
        <f t="shared" si="123"/>
        <v>0</v>
      </c>
      <c r="AI275" s="14">
        <f t="shared" si="124"/>
        <v>0.04</v>
      </c>
      <c r="AJ275" s="14">
        <f t="shared" si="125"/>
        <v>0</v>
      </c>
      <c r="AK275" s="14">
        <f t="shared" si="126"/>
        <v>0</v>
      </c>
      <c r="AL275" s="14">
        <f t="shared" si="127"/>
        <v>0</v>
      </c>
      <c r="AM275" s="14">
        <f t="shared" si="128"/>
        <v>0</v>
      </c>
      <c r="AN275" s="14">
        <f t="shared" si="129"/>
        <v>0</v>
      </c>
      <c r="AO275" s="14">
        <f t="shared" si="130"/>
        <v>0</v>
      </c>
      <c r="AP275" s="14">
        <f t="shared" si="131"/>
        <v>0</v>
      </c>
      <c r="AQ275" s="14">
        <f t="shared" si="132"/>
        <v>0</v>
      </c>
      <c r="AR275" s="26">
        <f t="shared" si="135"/>
        <v>0</v>
      </c>
      <c r="AS275" s="184">
        <f t="shared" si="136"/>
        <v>15382.921600000001</v>
      </c>
      <c r="AT275" s="26">
        <f t="shared" si="137"/>
        <v>0</v>
      </c>
      <c r="AU275" s="30">
        <f t="shared" si="116"/>
        <v>23074.382400000002</v>
      </c>
      <c r="AV275" s="30">
        <f t="shared" si="117"/>
        <v>23074.382400000002</v>
      </c>
      <c r="AW275" s="30"/>
      <c r="AX275" s="36">
        <f t="shared" si="133"/>
        <v>23074.382400000002</v>
      </c>
      <c r="AY275" s="36">
        <f t="shared" si="133"/>
        <v>7691.4608000000007</v>
      </c>
      <c r="AZ275" s="36">
        <f t="shared" si="133"/>
        <v>0</v>
      </c>
      <c r="BF275" s="42">
        <f t="shared" si="138"/>
        <v>15382.921600000001</v>
      </c>
      <c r="BG275" s="42">
        <f t="shared" si="139"/>
        <v>15382.92</v>
      </c>
      <c r="BH275" s="42">
        <f t="shared" si="140"/>
        <v>1.6000000014173565E-3</v>
      </c>
      <c r="BI275" s="42">
        <f t="shared" si="141"/>
        <v>46148.764800000004</v>
      </c>
    </row>
    <row r="276" spans="1:61" ht="14.45" hidden="1" outlineLevel="1" x14ac:dyDescent="0.3">
      <c r="A276" s="5" t="s">
        <v>7</v>
      </c>
      <c r="B276" s="5" t="s">
        <v>8</v>
      </c>
      <c r="C276" s="5" t="s">
        <v>1354</v>
      </c>
      <c r="D276" s="2" t="s">
        <v>309</v>
      </c>
      <c r="E276" s="2" t="s">
        <v>10</v>
      </c>
      <c r="F276" s="2" t="s">
        <v>11</v>
      </c>
      <c r="G276" s="2" t="s">
        <v>12</v>
      </c>
      <c r="H276" s="2" t="s">
        <v>13</v>
      </c>
      <c r="I276" s="18">
        <v>56975</v>
      </c>
      <c r="J276" s="18">
        <v>3396058.36</v>
      </c>
      <c r="K276" s="18">
        <v>3265440.7399999998</v>
      </c>
      <c r="L276" s="18">
        <v>130617.62000000001</v>
      </c>
      <c r="M276" s="18"/>
      <c r="N276" s="18"/>
      <c r="O276" s="18"/>
      <c r="P276" s="18"/>
      <c r="Q276" s="18"/>
      <c r="R276" s="18"/>
      <c r="S276" s="18">
        <v>130617.62000000001</v>
      </c>
      <c r="T276" s="18"/>
      <c r="U276" s="18"/>
      <c r="V276" s="18"/>
      <c r="W276" s="18"/>
      <c r="X276" s="18"/>
      <c r="Y276" s="18"/>
      <c r="Z276" s="18"/>
      <c r="AA276" s="18"/>
      <c r="AB276" s="43">
        <f t="shared" si="134"/>
        <v>4.0000000000000036E-2</v>
      </c>
      <c r="AC276" s="14">
        <f t="shared" si="118"/>
        <v>0</v>
      </c>
      <c r="AD276" s="14">
        <f t="shared" si="119"/>
        <v>0</v>
      </c>
      <c r="AE276" s="14">
        <f t="shared" si="120"/>
        <v>0</v>
      </c>
      <c r="AF276" s="14">
        <f t="shared" si="121"/>
        <v>0</v>
      </c>
      <c r="AG276" s="14">
        <f t="shared" si="122"/>
        <v>0</v>
      </c>
      <c r="AH276" s="14">
        <f t="shared" si="123"/>
        <v>0</v>
      </c>
      <c r="AI276" s="14">
        <f t="shared" si="124"/>
        <v>0.04</v>
      </c>
      <c r="AJ276" s="14">
        <f t="shared" si="125"/>
        <v>0</v>
      </c>
      <c r="AK276" s="14">
        <f t="shared" si="126"/>
        <v>0</v>
      </c>
      <c r="AL276" s="14">
        <f t="shared" si="127"/>
        <v>0</v>
      </c>
      <c r="AM276" s="14">
        <f t="shared" si="128"/>
        <v>0</v>
      </c>
      <c r="AN276" s="14">
        <f t="shared" si="129"/>
        <v>0</v>
      </c>
      <c r="AO276" s="14">
        <f t="shared" si="130"/>
        <v>0</v>
      </c>
      <c r="AP276" s="14">
        <f t="shared" si="131"/>
        <v>0</v>
      </c>
      <c r="AQ276" s="14">
        <f t="shared" si="132"/>
        <v>0</v>
      </c>
      <c r="AR276" s="26">
        <f t="shared" si="135"/>
        <v>0</v>
      </c>
      <c r="AS276" s="184">
        <f t="shared" si="136"/>
        <v>130617.6296</v>
      </c>
      <c r="AT276" s="26">
        <f t="shared" si="137"/>
        <v>0</v>
      </c>
      <c r="AU276" s="30">
        <f t="shared" si="116"/>
        <v>195926.44439999998</v>
      </c>
      <c r="AV276" s="30">
        <f t="shared" si="117"/>
        <v>195926.44439999998</v>
      </c>
      <c r="AW276" s="30"/>
      <c r="AX276" s="36">
        <f t="shared" si="133"/>
        <v>195926.44439999998</v>
      </c>
      <c r="AY276" s="36">
        <f t="shared" si="133"/>
        <v>65308.814799999978</v>
      </c>
      <c r="AZ276" s="36">
        <f t="shared" si="133"/>
        <v>0</v>
      </c>
      <c r="BF276" s="42">
        <f t="shared" si="138"/>
        <v>130617.6296</v>
      </c>
      <c r="BG276" s="42">
        <f t="shared" si="139"/>
        <v>130617.62000000001</v>
      </c>
      <c r="BH276" s="42">
        <f t="shared" si="140"/>
        <v>9.5999999903142452E-3</v>
      </c>
      <c r="BI276" s="42">
        <f t="shared" si="141"/>
        <v>391852.88879999996</v>
      </c>
    </row>
    <row r="277" spans="1:61" ht="14.45" hidden="1" outlineLevel="1" x14ac:dyDescent="0.3">
      <c r="A277" s="5" t="s">
        <v>7</v>
      </c>
      <c r="B277" s="5" t="s">
        <v>8</v>
      </c>
      <c r="C277" s="5" t="s">
        <v>1354</v>
      </c>
      <c r="D277" s="2" t="s">
        <v>310</v>
      </c>
      <c r="E277" s="2" t="s">
        <v>10</v>
      </c>
      <c r="F277" s="2" t="s">
        <v>11</v>
      </c>
      <c r="G277" s="2" t="s">
        <v>12</v>
      </c>
      <c r="H277" s="2" t="s">
        <v>13</v>
      </c>
      <c r="I277" s="18">
        <v>3895</v>
      </c>
      <c r="J277" s="18">
        <v>159804.07</v>
      </c>
      <c r="K277" s="18">
        <v>153657.75</v>
      </c>
      <c r="L277" s="18">
        <v>6146.32</v>
      </c>
      <c r="M277" s="18"/>
      <c r="N277" s="18"/>
      <c r="O277" s="18"/>
      <c r="P277" s="18"/>
      <c r="Q277" s="18"/>
      <c r="R277" s="18"/>
      <c r="S277" s="18">
        <v>6146.32</v>
      </c>
      <c r="T277" s="18"/>
      <c r="U277" s="18"/>
      <c r="V277" s="18"/>
      <c r="W277" s="18"/>
      <c r="X277" s="18"/>
      <c r="Y277" s="18"/>
      <c r="Z277" s="18"/>
      <c r="AA277" s="18"/>
      <c r="AB277" s="43">
        <f t="shared" si="134"/>
        <v>4.0000000000000036E-2</v>
      </c>
      <c r="AC277" s="14">
        <f t="shared" si="118"/>
        <v>0</v>
      </c>
      <c r="AD277" s="14">
        <f t="shared" si="119"/>
        <v>0</v>
      </c>
      <c r="AE277" s="14">
        <f t="shared" si="120"/>
        <v>0</v>
      </c>
      <c r="AF277" s="14">
        <f t="shared" si="121"/>
        <v>0</v>
      </c>
      <c r="AG277" s="14">
        <f t="shared" si="122"/>
        <v>0</v>
      </c>
      <c r="AH277" s="14">
        <f t="shared" si="123"/>
        <v>0</v>
      </c>
      <c r="AI277" s="14">
        <f t="shared" si="124"/>
        <v>0.04</v>
      </c>
      <c r="AJ277" s="14">
        <f t="shared" si="125"/>
        <v>0</v>
      </c>
      <c r="AK277" s="14">
        <f t="shared" si="126"/>
        <v>0</v>
      </c>
      <c r="AL277" s="14">
        <f t="shared" si="127"/>
        <v>0</v>
      </c>
      <c r="AM277" s="14">
        <f t="shared" si="128"/>
        <v>0</v>
      </c>
      <c r="AN277" s="14">
        <f t="shared" si="129"/>
        <v>0</v>
      </c>
      <c r="AO277" s="14">
        <f t="shared" si="130"/>
        <v>0</v>
      </c>
      <c r="AP277" s="14">
        <f t="shared" si="131"/>
        <v>0</v>
      </c>
      <c r="AQ277" s="14">
        <f t="shared" si="132"/>
        <v>0</v>
      </c>
      <c r="AR277" s="26">
        <f t="shared" si="135"/>
        <v>0</v>
      </c>
      <c r="AS277" s="184">
        <f t="shared" si="136"/>
        <v>6146.31</v>
      </c>
      <c r="AT277" s="26">
        <f t="shared" si="137"/>
        <v>0</v>
      </c>
      <c r="AU277" s="30">
        <f t="shared" si="116"/>
        <v>9219.4650000000001</v>
      </c>
      <c r="AV277" s="30">
        <f t="shared" si="117"/>
        <v>9219.4650000000001</v>
      </c>
      <c r="AW277" s="30"/>
      <c r="AX277" s="36">
        <f t="shared" si="133"/>
        <v>9219.4650000000001</v>
      </c>
      <c r="AY277" s="36">
        <f t="shared" si="133"/>
        <v>3073.1549999999997</v>
      </c>
      <c r="AZ277" s="36">
        <f t="shared" si="133"/>
        <v>0</v>
      </c>
      <c r="BF277" s="42">
        <f t="shared" si="138"/>
        <v>6146.31</v>
      </c>
      <c r="BG277" s="42">
        <f t="shared" si="139"/>
        <v>6146.32</v>
      </c>
      <c r="BH277" s="42">
        <f t="shared" si="140"/>
        <v>-9.999999999308784E-3</v>
      </c>
      <c r="BI277" s="42">
        <f t="shared" si="141"/>
        <v>18438.93</v>
      </c>
    </row>
    <row r="278" spans="1:61" ht="14.45" hidden="1" outlineLevel="1" x14ac:dyDescent="0.3">
      <c r="A278" s="5" t="s">
        <v>7</v>
      </c>
      <c r="B278" s="5" t="s">
        <v>8</v>
      </c>
      <c r="C278" s="5" t="s">
        <v>1354</v>
      </c>
      <c r="D278" s="2" t="s">
        <v>311</v>
      </c>
      <c r="E278" s="2" t="s">
        <v>10</v>
      </c>
      <c r="F278" s="2" t="s">
        <v>11</v>
      </c>
      <c r="G278" s="2" t="s">
        <v>12</v>
      </c>
      <c r="H278" s="2" t="s">
        <v>13</v>
      </c>
      <c r="I278" s="18">
        <v>784</v>
      </c>
      <c r="J278" s="18">
        <v>12393.47</v>
      </c>
      <c r="K278" s="18">
        <v>11916.8</v>
      </c>
      <c r="L278" s="18">
        <v>476.67</v>
      </c>
      <c r="M278" s="18"/>
      <c r="N278" s="18"/>
      <c r="O278" s="18"/>
      <c r="P278" s="18"/>
      <c r="Q278" s="18"/>
      <c r="R278" s="18"/>
      <c r="S278" s="18">
        <v>476.67</v>
      </c>
      <c r="T278" s="18"/>
      <c r="U278" s="18"/>
      <c r="V278" s="18"/>
      <c r="W278" s="18"/>
      <c r="X278" s="18"/>
      <c r="Y278" s="18"/>
      <c r="Z278" s="18"/>
      <c r="AA278" s="18"/>
      <c r="AB278" s="43">
        <f t="shared" si="134"/>
        <v>4.0000000000000036E-2</v>
      </c>
      <c r="AC278" s="14">
        <f t="shared" si="118"/>
        <v>0</v>
      </c>
      <c r="AD278" s="14">
        <f t="shared" si="119"/>
        <v>0</v>
      </c>
      <c r="AE278" s="14">
        <f t="shared" si="120"/>
        <v>0</v>
      </c>
      <c r="AF278" s="14">
        <f t="shared" si="121"/>
        <v>0</v>
      </c>
      <c r="AG278" s="14">
        <f t="shared" si="122"/>
        <v>0</v>
      </c>
      <c r="AH278" s="14">
        <f t="shared" si="123"/>
        <v>0</v>
      </c>
      <c r="AI278" s="14">
        <f t="shared" si="124"/>
        <v>0.04</v>
      </c>
      <c r="AJ278" s="14">
        <f t="shared" si="125"/>
        <v>0</v>
      </c>
      <c r="AK278" s="14">
        <f t="shared" si="126"/>
        <v>0</v>
      </c>
      <c r="AL278" s="14">
        <f t="shared" si="127"/>
        <v>0</v>
      </c>
      <c r="AM278" s="14">
        <f t="shared" si="128"/>
        <v>0</v>
      </c>
      <c r="AN278" s="14">
        <f t="shared" si="129"/>
        <v>0</v>
      </c>
      <c r="AO278" s="14">
        <f t="shared" si="130"/>
        <v>0</v>
      </c>
      <c r="AP278" s="14">
        <f t="shared" si="131"/>
        <v>0</v>
      </c>
      <c r="AQ278" s="14">
        <f t="shared" si="132"/>
        <v>0</v>
      </c>
      <c r="AR278" s="26">
        <f t="shared" si="135"/>
        <v>0</v>
      </c>
      <c r="AS278" s="184">
        <f t="shared" si="136"/>
        <v>476.67199999999997</v>
      </c>
      <c r="AT278" s="26">
        <f t="shared" si="137"/>
        <v>0</v>
      </c>
      <c r="AU278" s="30">
        <f t="shared" si="116"/>
        <v>715.00799999999992</v>
      </c>
      <c r="AV278" s="30">
        <f t="shared" si="117"/>
        <v>715.00799999999992</v>
      </c>
      <c r="AW278" s="30"/>
      <c r="AX278" s="36">
        <f t="shared" si="133"/>
        <v>715.00799999999992</v>
      </c>
      <c r="AY278" s="36">
        <f t="shared" si="133"/>
        <v>238.33599999999996</v>
      </c>
      <c r="AZ278" s="36">
        <f t="shared" si="133"/>
        <v>0</v>
      </c>
      <c r="BF278" s="42">
        <f t="shared" si="138"/>
        <v>476.67199999999997</v>
      </c>
      <c r="BG278" s="42">
        <f t="shared" si="139"/>
        <v>476.67</v>
      </c>
      <c r="BH278" s="42">
        <f t="shared" si="140"/>
        <v>1.9999999999527063E-3</v>
      </c>
      <c r="BI278" s="42">
        <f t="shared" si="141"/>
        <v>1430.0159999999998</v>
      </c>
    </row>
    <row r="279" spans="1:61" ht="14.45" hidden="1" outlineLevel="1" x14ac:dyDescent="0.3">
      <c r="A279" s="5" t="s">
        <v>7</v>
      </c>
      <c r="B279" s="5" t="s">
        <v>8</v>
      </c>
      <c r="C279" s="5" t="s">
        <v>1354</v>
      </c>
      <c r="D279" s="2" t="s">
        <v>312</v>
      </c>
      <c r="E279" s="2" t="s">
        <v>10</v>
      </c>
      <c r="F279" s="2" t="s">
        <v>11</v>
      </c>
      <c r="G279" s="2" t="s">
        <v>12</v>
      </c>
      <c r="H279" s="2" t="s">
        <v>13</v>
      </c>
      <c r="I279" s="18">
        <v>1295</v>
      </c>
      <c r="J279" s="18">
        <v>17306.38</v>
      </c>
      <c r="K279" s="18">
        <v>16640.75</v>
      </c>
      <c r="L279" s="18">
        <v>665.63</v>
      </c>
      <c r="M279" s="18"/>
      <c r="N279" s="18"/>
      <c r="O279" s="18"/>
      <c r="P279" s="18"/>
      <c r="Q279" s="18"/>
      <c r="R279" s="18"/>
      <c r="S279" s="18">
        <v>665.63</v>
      </c>
      <c r="T279" s="18"/>
      <c r="U279" s="18"/>
      <c r="V279" s="18"/>
      <c r="W279" s="18"/>
      <c r="X279" s="18"/>
      <c r="Y279" s="18"/>
      <c r="Z279" s="18"/>
      <c r="AA279" s="18"/>
      <c r="AB279" s="43">
        <f t="shared" si="134"/>
        <v>4.0000000000000036E-2</v>
      </c>
      <c r="AC279" s="14">
        <f t="shared" si="118"/>
        <v>0</v>
      </c>
      <c r="AD279" s="14">
        <f t="shared" si="119"/>
        <v>0</v>
      </c>
      <c r="AE279" s="14">
        <f t="shared" si="120"/>
        <v>0</v>
      </c>
      <c r="AF279" s="14">
        <f t="shared" si="121"/>
        <v>0</v>
      </c>
      <c r="AG279" s="14">
        <f t="shared" si="122"/>
        <v>0</v>
      </c>
      <c r="AH279" s="14">
        <f t="shared" si="123"/>
        <v>0</v>
      </c>
      <c r="AI279" s="14">
        <f t="shared" si="124"/>
        <v>0.04</v>
      </c>
      <c r="AJ279" s="14">
        <f t="shared" si="125"/>
        <v>0</v>
      </c>
      <c r="AK279" s="14">
        <f t="shared" si="126"/>
        <v>0</v>
      </c>
      <c r="AL279" s="14">
        <f t="shared" si="127"/>
        <v>0</v>
      </c>
      <c r="AM279" s="14">
        <f t="shared" si="128"/>
        <v>0</v>
      </c>
      <c r="AN279" s="14">
        <f t="shared" si="129"/>
        <v>0</v>
      </c>
      <c r="AO279" s="14">
        <f t="shared" si="130"/>
        <v>0</v>
      </c>
      <c r="AP279" s="14">
        <f t="shared" si="131"/>
        <v>0</v>
      </c>
      <c r="AQ279" s="14">
        <f t="shared" si="132"/>
        <v>0</v>
      </c>
      <c r="AR279" s="26">
        <f t="shared" si="135"/>
        <v>0</v>
      </c>
      <c r="AS279" s="184">
        <f t="shared" si="136"/>
        <v>665.63</v>
      </c>
      <c r="AT279" s="26">
        <f t="shared" si="137"/>
        <v>0</v>
      </c>
      <c r="AU279" s="30">
        <f t="shared" si="116"/>
        <v>998.44499999999994</v>
      </c>
      <c r="AV279" s="30">
        <f t="shared" si="117"/>
        <v>998.44499999999994</v>
      </c>
      <c r="AW279" s="30"/>
      <c r="AX279" s="36">
        <f t="shared" si="133"/>
        <v>998.44499999999994</v>
      </c>
      <c r="AY279" s="36">
        <f t="shared" si="133"/>
        <v>332.81499999999994</v>
      </c>
      <c r="AZ279" s="36">
        <f t="shared" si="133"/>
        <v>0</v>
      </c>
      <c r="BF279" s="42">
        <f t="shared" si="138"/>
        <v>665.63</v>
      </c>
      <c r="BG279" s="42">
        <f t="shared" si="139"/>
        <v>665.63</v>
      </c>
      <c r="BH279" s="42">
        <f t="shared" si="140"/>
        <v>0</v>
      </c>
      <c r="BI279" s="42">
        <f t="shared" si="141"/>
        <v>1996.8899999999999</v>
      </c>
    </row>
    <row r="280" spans="1:61" ht="14.45" hidden="1" outlineLevel="1" x14ac:dyDescent="0.3">
      <c r="A280" s="5" t="s">
        <v>7</v>
      </c>
      <c r="B280" s="5" t="s">
        <v>8</v>
      </c>
      <c r="C280" s="5" t="s">
        <v>1354</v>
      </c>
      <c r="D280" s="2" t="s">
        <v>313</v>
      </c>
      <c r="E280" s="2" t="s">
        <v>10</v>
      </c>
      <c r="F280" s="2" t="s">
        <v>11</v>
      </c>
      <c r="G280" s="2" t="s">
        <v>12</v>
      </c>
      <c r="H280" s="2" t="s">
        <v>13</v>
      </c>
      <c r="I280" s="18">
        <v>100</v>
      </c>
      <c r="J280" s="18">
        <v>1729.52</v>
      </c>
      <c r="K280" s="18">
        <v>1663</v>
      </c>
      <c r="L280" s="18">
        <v>66.52</v>
      </c>
      <c r="M280" s="18"/>
      <c r="N280" s="18"/>
      <c r="O280" s="18"/>
      <c r="P280" s="18"/>
      <c r="Q280" s="18"/>
      <c r="R280" s="18"/>
      <c r="S280" s="18">
        <v>66.52</v>
      </c>
      <c r="T280" s="18"/>
      <c r="U280" s="18"/>
      <c r="V280" s="18"/>
      <c r="W280" s="18"/>
      <c r="X280" s="18"/>
      <c r="Y280" s="18"/>
      <c r="Z280" s="18"/>
      <c r="AA280" s="18"/>
      <c r="AB280" s="43">
        <f t="shared" si="134"/>
        <v>4.0000000000000036E-2</v>
      </c>
      <c r="AC280" s="14">
        <f t="shared" si="118"/>
        <v>0</v>
      </c>
      <c r="AD280" s="14">
        <f t="shared" si="119"/>
        <v>0</v>
      </c>
      <c r="AE280" s="14">
        <f t="shared" si="120"/>
        <v>0</v>
      </c>
      <c r="AF280" s="14">
        <f t="shared" si="121"/>
        <v>0</v>
      </c>
      <c r="AG280" s="14">
        <f t="shared" si="122"/>
        <v>0</v>
      </c>
      <c r="AH280" s="14">
        <f t="shared" si="123"/>
        <v>0</v>
      </c>
      <c r="AI280" s="14">
        <f t="shared" si="124"/>
        <v>0.04</v>
      </c>
      <c r="AJ280" s="14">
        <f t="shared" si="125"/>
        <v>0</v>
      </c>
      <c r="AK280" s="14">
        <f t="shared" si="126"/>
        <v>0</v>
      </c>
      <c r="AL280" s="14">
        <f t="shared" si="127"/>
        <v>0</v>
      </c>
      <c r="AM280" s="14">
        <f t="shared" si="128"/>
        <v>0</v>
      </c>
      <c r="AN280" s="14">
        <f t="shared" si="129"/>
        <v>0</v>
      </c>
      <c r="AO280" s="14">
        <f t="shared" si="130"/>
        <v>0</v>
      </c>
      <c r="AP280" s="14">
        <f t="shared" si="131"/>
        <v>0</v>
      </c>
      <c r="AQ280" s="14">
        <f t="shared" si="132"/>
        <v>0</v>
      </c>
      <c r="AR280" s="26">
        <f t="shared" si="135"/>
        <v>0</v>
      </c>
      <c r="AS280" s="184">
        <f t="shared" si="136"/>
        <v>66.52</v>
      </c>
      <c r="AT280" s="26">
        <f t="shared" si="137"/>
        <v>0</v>
      </c>
      <c r="AU280" s="30">
        <f t="shared" si="116"/>
        <v>99.78</v>
      </c>
      <c r="AV280" s="30">
        <f t="shared" si="117"/>
        <v>99.78</v>
      </c>
      <c r="AW280" s="30"/>
      <c r="AX280" s="36">
        <f t="shared" si="133"/>
        <v>99.78</v>
      </c>
      <c r="AY280" s="36">
        <f t="shared" si="133"/>
        <v>33.260000000000005</v>
      </c>
      <c r="AZ280" s="36">
        <f t="shared" si="133"/>
        <v>0</v>
      </c>
      <c r="BF280" s="42">
        <f t="shared" si="138"/>
        <v>66.52</v>
      </c>
      <c r="BG280" s="42">
        <f t="shared" si="139"/>
        <v>66.52</v>
      </c>
      <c r="BH280" s="42">
        <f t="shared" si="140"/>
        <v>0</v>
      </c>
      <c r="BI280" s="42">
        <f t="shared" si="141"/>
        <v>199.56</v>
      </c>
    </row>
    <row r="281" spans="1:61" ht="14.45" hidden="1" outlineLevel="1" x14ac:dyDescent="0.3">
      <c r="A281" s="5" t="s">
        <v>7</v>
      </c>
      <c r="B281" s="5" t="s">
        <v>8</v>
      </c>
      <c r="C281" s="5"/>
      <c r="D281" s="2" t="s">
        <v>314</v>
      </c>
      <c r="E281" s="2" t="s">
        <v>315</v>
      </c>
      <c r="F281" s="2" t="s">
        <v>16</v>
      </c>
      <c r="G281" s="2" t="s">
        <v>17</v>
      </c>
      <c r="H281" s="2" t="s">
        <v>13</v>
      </c>
      <c r="I281" s="18">
        <v>400</v>
      </c>
      <c r="J281" s="18">
        <v>28759.42594216</v>
      </c>
      <c r="K281" s="18">
        <v>26283.350000000006</v>
      </c>
      <c r="L281" s="18">
        <v>2476.0759421600001</v>
      </c>
      <c r="M281" s="18"/>
      <c r="N281" s="18">
        <v>432.25</v>
      </c>
      <c r="O281" s="18">
        <v>1557.3535999999999</v>
      </c>
      <c r="P281" s="18"/>
      <c r="Q281" s="18">
        <v>14.072072000000002</v>
      </c>
      <c r="R281" s="18">
        <v>7.0360360000000011</v>
      </c>
      <c r="S281" s="18"/>
      <c r="T281" s="18"/>
      <c r="U281" s="18"/>
      <c r="V281" s="18"/>
      <c r="W281" s="18"/>
      <c r="X281" s="18"/>
      <c r="Y281" s="18"/>
      <c r="Z281" s="18">
        <v>465.36423416000002</v>
      </c>
      <c r="AA281" s="18"/>
      <c r="AB281" s="43">
        <f t="shared" si="134"/>
        <v>0.16711256000000008</v>
      </c>
      <c r="AC281" s="14">
        <f t="shared" ref="AC281:AC344" si="142">IF(M281&gt;0,M$4,0)</f>
        <v>0</v>
      </c>
      <c r="AD281" s="14">
        <v>0</v>
      </c>
      <c r="AE281" s="14">
        <f t="shared" ref="AE281:AE344" si="143">IF(O281&gt;0,O$4,0)</f>
        <v>0.14000000000000001</v>
      </c>
      <c r="AF281" s="14">
        <f t="shared" ref="AF281:AF344" si="144">IF(P281&gt;0,P$4,0)</f>
        <v>0</v>
      </c>
      <c r="AG281" s="14">
        <f t="shared" ref="AG281:AG344" si="145">IF(Q281&gt;0,Q$4,0)</f>
        <v>0.02</v>
      </c>
      <c r="AH281" s="14">
        <f t="shared" ref="AH281:AH344" si="146">IF(R281&gt;0,R$4,0)</f>
        <v>0.01</v>
      </c>
      <c r="AI281" s="14">
        <f t="shared" ref="AI281:AI344" si="147">IF(S281&gt;0,S$4,0)</f>
        <v>0</v>
      </c>
      <c r="AJ281" s="14">
        <f t="shared" ref="AJ281:AJ344" si="148">IF(T281&gt;0,T$4,0)</f>
        <v>0</v>
      </c>
      <c r="AK281" s="14">
        <f t="shared" ref="AK281:AK344" si="149">IF(U281&gt;0,U$4,0)</f>
        <v>0</v>
      </c>
      <c r="AL281" s="14">
        <f t="shared" ref="AL281:AL344" si="150">IF(V281&gt;0,V$4,0)</f>
        <v>0</v>
      </c>
      <c r="AM281" s="14">
        <f t="shared" ref="AM281:AM344" si="151">IF(W281&gt;0,W$4,0)</f>
        <v>0</v>
      </c>
      <c r="AN281" s="14">
        <f t="shared" ref="AN281:AN344" si="152">IF(X281&gt;0,X$4,0)</f>
        <v>0</v>
      </c>
      <c r="AO281" s="14">
        <f t="shared" ref="AO281:AO344" si="153">IF(Y281&gt;0,Y$4,0)</f>
        <v>0</v>
      </c>
      <c r="AP281" s="14">
        <f t="shared" ref="AP281:AP344" si="154">IF(Z281&gt;0,Z$4,0)</f>
        <v>0.02</v>
      </c>
      <c r="AQ281" s="14">
        <f t="shared" ref="AQ281:AQ344" si="155">IF(AA281&gt;0,AA$4,0)</f>
        <v>0</v>
      </c>
      <c r="AR281" s="26">
        <f t="shared" si="135"/>
        <v>3790.7950038000013</v>
      </c>
      <c r="AS281" s="184">
        <f t="shared" si="136"/>
        <v>0</v>
      </c>
      <c r="AT281" s="26">
        <f t="shared" si="137"/>
        <v>601.48290007600019</v>
      </c>
      <c r="AU281" s="30"/>
      <c r="AV281" s="30"/>
      <c r="AW281" s="30">
        <f t="shared" ref="AW281:AW294" si="156">K281*$AU$1</f>
        <v>3154.0020000000004</v>
      </c>
      <c r="AX281" s="36">
        <f t="shared" si="133"/>
        <v>-3790.7950038000013</v>
      </c>
      <c r="AY281" s="36">
        <f t="shared" si="133"/>
        <v>0</v>
      </c>
      <c r="AZ281" s="36">
        <f t="shared" si="133"/>
        <v>2552.5190999240003</v>
      </c>
      <c r="BF281" s="42">
        <f t="shared" si="138"/>
        <v>4392.2779038760018</v>
      </c>
      <c r="BG281" s="42">
        <f t="shared" si="139"/>
        <v>2476.0759421599996</v>
      </c>
      <c r="BH281" s="42">
        <f t="shared" si="140"/>
        <v>1916.2019617160022</v>
      </c>
      <c r="BI281" s="42">
        <f t="shared" si="141"/>
        <v>3154.0020000000004</v>
      </c>
    </row>
    <row r="282" spans="1:61" ht="14.45" hidden="1" outlineLevel="1" x14ac:dyDescent="0.3">
      <c r="A282" s="5" t="s">
        <v>7</v>
      </c>
      <c r="B282" s="5" t="s">
        <v>8</v>
      </c>
      <c r="C282" s="5"/>
      <c r="D282" s="2" t="s">
        <v>316</v>
      </c>
      <c r="E282" s="2" t="s">
        <v>317</v>
      </c>
      <c r="F282" s="2" t="s">
        <v>16</v>
      </c>
      <c r="G282" s="2" t="s">
        <v>318</v>
      </c>
      <c r="H282" s="2" t="s">
        <v>13</v>
      </c>
      <c r="I282" s="18">
        <v>25</v>
      </c>
      <c r="J282" s="18">
        <v>4446.57</v>
      </c>
      <c r="K282" s="18">
        <v>3875</v>
      </c>
      <c r="L282" s="18">
        <v>571.56999999999994</v>
      </c>
      <c r="M282" s="18"/>
      <c r="N282" s="18">
        <v>484.38</v>
      </c>
      <c r="O282" s="18"/>
      <c r="P282" s="18"/>
      <c r="Q282" s="18"/>
      <c r="R282" s="18"/>
      <c r="S282" s="18"/>
      <c r="T282" s="18"/>
      <c r="U282" s="18"/>
      <c r="V282" s="18"/>
      <c r="W282" s="18"/>
      <c r="X282" s="18"/>
      <c r="Y282" s="18"/>
      <c r="Z282" s="18">
        <v>87.19</v>
      </c>
      <c r="AA282" s="18"/>
      <c r="AB282" s="43">
        <f t="shared" si="134"/>
        <v>0.14749999999999996</v>
      </c>
      <c r="AC282" s="14">
        <f t="shared" si="142"/>
        <v>0</v>
      </c>
      <c r="AD282" s="14">
        <f t="shared" ref="AD282:AD345" si="157">IF(N282&gt;0,N$4,0)</f>
        <v>0.125</v>
      </c>
      <c r="AE282" s="14">
        <f t="shared" si="143"/>
        <v>0</v>
      </c>
      <c r="AF282" s="14">
        <f t="shared" si="144"/>
        <v>0</v>
      </c>
      <c r="AG282" s="14">
        <f t="shared" si="145"/>
        <v>0</v>
      </c>
      <c r="AH282" s="14">
        <f t="shared" si="146"/>
        <v>0</v>
      </c>
      <c r="AI282" s="14">
        <f t="shared" si="147"/>
        <v>0</v>
      </c>
      <c r="AJ282" s="14">
        <f t="shared" si="148"/>
        <v>0</v>
      </c>
      <c r="AK282" s="14">
        <f t="shared" si="149"/>
        <v>0</v>
      </c>
      <c r="AL282" s="14">
        <f t="shared" si="150"/>
        <v>0</v>
      </c>
      <c r="AM282" s="14">
        <f t="shared" si="151"/>
        <v>0</v>
      </c>
      <c r="AN282" s="14">
        <f t="shared" si="152"/>
        <v>0</v>
      </c>
      <c r="AO282" s="14">
        <f t="shared" si="153"/>
        <v>0</v>
      </c>
      <c r="AP282" s="14">
        <f t="shared" si="154"/>
        <v>0.02</v>
      </c>
      <c r="AQ282" s="14">
        <f t="shared" si="155"/>
        <v>0</v>
      </c>
      <c r="AR282" s="26">
        <f t="shared" si="135"/>
        <v>484.375</v>
      </c>
      <c r="AS282" s="184">
        <f t="shared" si="136"/>
        <v>0</v>
      </c>
      <c r="AT282" s="26">
        <f t="shared" si="137"/>
        <v>87.1875</v>
      </c>
      <c r="AU282" s="30"/>
      <c r="AV282" s="30"/>
      <c r="AW282" s="30">
        <f t="shared" si="156"/>
        <v>465</v>
      </c>
      <c r="AX282" s="36">
        <f t="shared" si="133"/>
        <v>-484.375</v>
      </c>
      <c r="AY282" s="36">
        <f t="shared" si="133"/>
        <v>0</v>
      </c>
      <c r="AZ282" s="36">
        <f t="shared" si="133"/>
        <v>377.8125</v>
      </c>
      <c r="BF282" s="42">
        <f t="shared" si="138"/>
        <v>571.5625</v>
      </c>
      <c r="BG282" s="42">
        <f t="shared" si="139"/>
        <v>571.56999999999994</v>
      </c>
      <c r="BH282" s="42">
        <f t="shared" si="140"/>
        <v>-7.4999999999363354E-3</v>
      </c>
      <c r="BI282" s="42">
        <f t="shared" si="141"/>
        <v>465</v>
      </c>
    </row>
    <row r="283" spans="1:61" ht="14.45" hidden="1" outlineLevel="1" x14ac:dyDescent="0.3">
      <c r="A283" s="5" t="s">
        <v>7</v>
      </c>
      <c r="B283" s="5" t="s">
        <v>8</v>
      </c>
      <c r="C283" s="5"/>
      <c r="D283" s="2" t="s">
        <v>319</v>
      </c>
      <c r="E283" s="2" t="s">
        <v>320</v>
      </c>
      <c r="F283" s="2" t="s">
        <v>16</v>
      </c>
      <c r="G283" s="2" t="s">
        <v>321</v>
      </c>
      <c r="H283" s="2" t="s">
        <v>13</v>
      </c>
      <c r="I283" s="18">
        <v>1620</v>
      </c>
      <c r="J283" s="18">
        <v>1156680</v>
      </c>
      <c r="K283" s="18">
        <v>1134000</v>
      </c>
      <c r="L283" s="18">
        <v>22680</v>
      </c>
      <c r="M283" s="18"/>
      <c r="N283" s="18"/>
      <c r="O283" s="18"/>
      <c r="P283" s="18"/>
      <c r="Q283" s="18"/>
      <c r="R283" s="18"/>
      <c r="S283" s="18"/>
      <c r="T283" s="18"/>
      <c r="U283" s="18"/>
      <c r="V283" s="18"/>
      <c r="W283" s="18"/>
      <c r="X283" s="18"/>
      <c r="Y283" s="18"/>
      <c r="Z283" s="18">
        <v>22680</v>
      </c>
      <c r="AA283" s="18"/>
      <c r="AB283" s="43">
        <f t="shared" si="134"/>
        <v>2.0000000000000018E-2</v>
      </c>
      <c r="AC283" s="14">
        <f t="shared" si="142"/>
        <v>0</v>
      </c>
      <c r="AD283" s="14">
        <f t="shared" si="157"/>
        <v>0</v>
      </c>
      <c r="AE283" s="14">
        <f t="shared" si="143"/>
        <v>0</v>
      </c>
      <c r="AF283" s="14">
        <f t="shared" si="144"/>
        <v>0</v>
      </c>
      <c r="AG283" s="14">
        <f t="shared" si="145"/>
        <v>0</v>
      </c>
      <c r="AH283" s="14">
        <f t="shared" si="146"/>
        <v>0</v>
      </c>
      <c r="AI283" s="14">
        <f t="shared" si="147"/>
        <v>0</v>
      </c>
      <c r="AJ283" s="14">
        <f t="shared" si="148"/>
        <v>0</v>
      </c>
      <c r="AK283" s="14">
        <f t="shared" si="149"/>
        <v>0</v>
      </c>
      <c r="AL283" s="14">
        <f t="shared" si="150"/>
        <v>0</v>
      </c>
      <c r="AM283" s="14">
        <f t="shared" si="151"/>
        <v>0</v>
      </c>
      <c r="AN283" s="14">
        <f t="shared" si="152"/>
        <v>0</v>
      </c>
      <c r="AO283" s="14">
        <f t="shared" si="153"/>
        <v>0</v>
      </c>
      <c r="AP283" s="14">
        <f t="shared" si="154"/>
        <v>0.02</v>
      </c>
      <c r="AQ283" s="14">
        <f t="shared" si="155"/>
        <v>0</v>
      </c>
      <c r="AR283" s="26">
        <f t="shared" si="135"/>
        <v>0</v>
      </c>
      <c r="AS283" s="184">
        <f t="shared" si="136"/>
        <v>0</v>
      </c>
      <c r="AT283" s="26">
        <f t="shared" si="137"/>
        <v>22680</v>
      </c>
      <c r="AU283" s="30"/>
      <c r="AV283" s="30"/>
      <c r="AW283" s="30">
        <f t="shared" si="156"/>
        <v>136080</v>
      </c>
      <c r="AX283" s="36">
        <f t="shared" si="133"/>
        <v>0</v>
      </c>
      <c r="AY283" s="36">
        <f t="shared" si="133"/>
        <v>0</v>
      </c>
      <c r="AZ283" s="36">
        <f t="shared" si="133"/>
        <v>113400</v>
      </c>
      <c r="BF283" s="42">
        <f t="shared" si="138"/>
        <v>22680</v>
      </c>
      <c r="BG283" s="42">
        <f t="shared" si="139"/>
        <v>22680</v>
      </c>
      <c r="BH283" s="42">
        <f t="shared" si="140"/>
        <v>0</v>
      </c>
      <c r="BI283" s="42">
        <f t="shared" si="141"/>
        <v>136080</v>
      </c>
    </row>
    <row r="284" spans="1:61" ht="14.45" hidden="1" outlineLevel="1" x14ac:dyDescent="0.3">
      <c r="A284" s="5" t="s">
        <v>7</v>
      </c>
      <c r="B284" s="5" t="s">
        <v>8</v>
      </c>
      <c r="C284" s="5"/>
      <c r="D284" s="2" t="s">
        <v>322</v>
      </c>
      <c r="E284" s="2" t="s">
        <v>323</v>
      </c>
      <c r="F284" s="2" t="s">
        <v>16</v>
      </c>
      <c r="G284" s="2" t="s">
        <v>20</v>
      </c>
      <c r="H284" s="2" t="s">
        <v>13</v>
      </c>
      <c r="I284" s="18">
        <v>875</v>
      </c>
      <c r="J284" s="18">
        <v>1506093.75</v>
      </c>
      <c r="K284" s="18">
        <v>1312500</v>
      </c>
      <c r="L284" s="18">
        <v>193593.75</v>
      </c>
      <c r="M284" s="18"/>
      <c r="N284" s="18">
        <v>164062.5</v>
      </c>
      <c r="O284" s="18"/>
      <c r="P284" s="18"/>
      <c r="Q284" s="18"/>
      <c r="R284" s="18"/>
      <c r="S284" s="18"/>
      <c r="T284" s="18"/>
      <c r="U284" s="18"/>
      <c r="V284" s="18"/>
      <c r="W284" s="18"/>
      <c r="X284" s="18"/>
      <c r="Y284" s="18"/>
      <c r="Z284" s="18">
        <v>29531.25</v>
      </c>
      <c r="AA284" s="18"/>
      <c r="AB284" s="43">
        <f t="shared" si="134"/>
        <v>0.14749999999999996</v>
      </c>
      <c r="AC284" s="14">
        <f t="shared" si="142"/>
        <v>0</v>
      </c>
      <c r="AD284" s="14">
        <f t="shared" si="157"/>
        <v>0.125</v>
      </c>
      <c r="AE284" s="14">
        <f t="shared" si="143"/>
        <v>0</v>
      </c>
      <c r="AF284" s="14">
        <f t="shared" si="144"/>
        <v>0</v>
      </c>
      <c r="AG284" s="14">
        <f t="shared" si="145"/>
        <v>0</v>
      </c>
      <c r="AH284" s="14">
        <f t="shared" si="146"/>
        <v>0</v>
      </c>
      <c r="AI284" s="14">
        <f t="shared" si="147"/>
        <v>0</v>
      </c>
      <c r="AJ284" s="14">
        <f t="shared" si="148"/>
        <v>0</v>
      </c>
      <c r="AK284" s="14">
        <f t="shared" si="149"/>
        <v>0</v>
      </c>
      <c r="AL284" s="14">
        <f t="shared" si="150"/>
        <v>0</v>
      </c>
      <c r="AM284" s="14">
        <f t="shared" si="151"/>
        <v>0</v>
      </c>
      <c r="AN284" s="14">
        <f t="shared" si="152"/>
        <v>0</v>
      </c>
      <c r="AO284" s="14">
        <f t="shared" si="153"/>
        <v>0</v>
      </c>
      <c r="AP284" s="14">
        <f t="shared" si="154"/>
        <v>0.02</v>
      </c>
      <c r="AQ284" s="14">
        <f t="shared" si="155"/>
        <v>0</v>
      </c>
      <c r="AR284" s="26">
        <f t="shared" si="135"/>
        <v>164062.5</v>
      </c>
      <c r="AS284" s="184">
        <f t="shared" si="136"/>
        <v>0</v>
      </c>
      <c r="AT284" s="26">
        <f t="shared" si="137"/>
        <v>29531.25</v>
      </c>
      <c r="AU284" s="30"/>
      <c r="AV284" s="30"/>
      <c r="AW284" s="30">
        <f t="shared" si="156"/>
        <v>157500</v>
      </c>
      <c r="AX284" s="36">
        <f t="shared" si="133"/>
        <v>-164062.5</v>
      </c>
      <c r="AY284" s="36">
        <f t="shared" si="133"/>
        <v>0</v>
      </c>
      <c r="AZ284" s="36">
        <f t="shared" si="133"/>
        <v>127968.75</v>
      </c>
      <c r="BF284" s="42">
        <f t="shared" si="138"/>
        <v>193593.75</v>
      </c>
      <c r="BG284" s="42">
        <f t="shared" si="139"/>
        <v>193593.75</v>
      </c>
      <c r="BH284" s="42">
        <f t="shared" si="140"/>
        <v>0</v>
      </c>
      <c r="BI284" s="42">
        <f t="shared" si="141"/>
        <v>157500</v>
      </c>
    </row>
    <row r="285" spans="1:61" ht="14.45" hidden="1" outlineLevel="1" x14ac:dyDescent="0.3">
      <c r="A285" s="5" t="s">
        <v>7</v>
      </c>
      <c r="B285" s="5" t="s">
        <v>8</v>
      </c>
      <c r="C285" s="5"/>
      <c r="D285" s="2" t="s">
        <v>324</v>
      </c>
      <c r="E285" s="2" t="s">
        <v>325</v>
      </c>
      <c r="F285" s="2" t="s">
        <v>16</v>
      </c>
      <c r="G285" s="2" t="s">
        <v>17</v>
      </c>
      <c r="H285" s="2" t="s">
        <v>13</v>
      </c>
      <c r="I285" s="18">
        <v>90</v>
      </c>
      <c r="J285" s="18">
        <v>294058.55000000005</v>
      </c>
      <c r="K285" s="18">
        <v>276790.13</v>
      </c>
      <c r="L285" s="18">
        <v>17268.419999999998</v>
      </c>
      <c r="M285" s="18"/>
      <c r="N285" s="18">
        <v>11502.57</v>
      </c>
      <c r="O285" s="18"/>
      <c r="P285" s="18"/>
      <c r="Q285" s="18"/>
      <c r="R285" s="18"/>
      <c r="S285" s="18"/>
      <c r="T285" s="18"/>
      <c r="U285" s="18"/>
      <c r="V285" s="18"/>
      <c r="W285" s="18"/>
      <c r="X285" s="18"/>
      <c r="Y285" s="18"/>
      <c r="Z285" s="18">
        <v>5765.85</v>
      </c>
      <c r="AA285" s="18"/>
      <c r="AB285" s="43">
        <f t="shared" si="134"/>
        <v>0.14749999999999996</v>
      </c>
      <c r="AC285" s="14">
        <f t="shared" si="142"/>
        <v>0</v>
      </c>
      <c r="AD285" s="14">
        <f t="shared" si="157"/>
        <v>0.125</v>
      </c>
      <c r="AE285" s="14">
        <f t="shared" si="143"/>
        <v>0</v>
      </c>
      <c r="AF285" s="14">
        <f t="shared" si="144"/>
        <v>0</v>
      </c>
      <c r="AG285" s="14">
        <f t="shared" si="145"/>
        <v>0</v>
      </c>
      <c r="AH285" s="14">
        <f t="shared" si="146"/>
        <v>0</v>
      </c>
      <c r="AI285" s="14">
        <f t="shared" si="147"/>
        <v>0</v>
      </c>
      <c r="AJ285" s="14">
        <f t="shared" si="148"/>
        <v>0</v>
      </c>
      <c r="AK285" s="14">
        <f t="shared" si="149"/>
        <v>0</v>
      </c>
      <c r="AL285" s="14">
        <f t="shared" si="150"/>
        <v>0</v>
      </c>
      <c r="AM285" s="14">
        <f t="shared" si="151"/>
        <v>0</v>
      </c>
      <c r="AN285" s="14">
        <f t="shared" si="152"/>
        <v>0</v>
      </c>
      <c r="AO285" s="14">
        <f t="shared" si="153"/>
        <v>0</v>
      </c>
      <c r="AP285" s="14">
        <f t="shared" si="154"/>
        <v>0.02</v>
      </c>
      <c r="AQ285" s="14">
        <f t="shared" si="155"/>
        <v>0</v>
      </c>
      <c r="AR285" s="26">
        <f t="shared" si="135"/>
        <v>34598.766250000001</v>
      </c>
      <c r="AS285" s="184">
        <f t="shared" si="136"/>
        <v>0</v>
      </c>
      <c r="AT285" s="26">
        <f t="shared" si="137"/>
        <v>6227.7779250000003</v>
      </c>
      <c r="AU285" s="30"/>
      <c r="AV285" s="30"/>
      <c r="AW285" s="30">
        <f t="shared" si="156"/>
        <v>33214.815600000002</v>
      </c>
      <c r="AX285" s="36">
        <f t="shared" si="133"/>
        <v>-34598.766250000001</v>
      </c>
      <c r="AY285" s="36">
        <f t="shared" si="133"/>
        <v>0</v>
      </c>
      <c r="AZ285" s="36">
        <f t="shared" si="133"/>
        <v>26987.037675</v>
      </c>
      <c r="BF285" s="42">
        <f t="shared" si="138"/>
        <v>40826.544175000003</v>
      </c>
      <c r="BG285" s="42">
        <f t="shared" si="139"/>
        <v>17268.419999999998</v>
      </c>
      <c r="BH285" s="42">
        <f t="shared" si="140"/>
        <v>23558.124175000004</v>
      </c>
      <c r="BI285" s="42">
        <f t="shared" si="141"/>
        <v>33214.815600000002</v>
      </c>
    </row>
    <row r="286" spans="1:61" ht="14.45" hidden="1" outlineLevel="1" x14ac:dyDescent="0.3">
      <c r="A286" s="5" t="s">
        <v>7</v>
      </c>
      <c r="B286" s="5" t="s">
        <v>8</v>
      </c>
      <c r="C286" s="5"/>
      <c r="D286" s="2" t="s">
        <v>326</v>
      </c>
      <c r="E286" s="2" t="s">
        <v>327</v>
      </c>
      <c r="F286" s="2" t="s">
        <v>16</v>
      </c>
      <c r="G286" s="2" t="s">
        <v>17</v>
      </c>
      <c r="H286" s="2" t="s">
        <v>13</v>
      </c>
      <c r="I286" s="18">
        <v>10000</v>
      </c>
      <c r="J286" s="18">
        <v>3763.8</v>
      </c>
      <c r="K286" s="18">
        <v>3280</v>
      </c>
      <c r="L286" s="18">
        <v>483.8</v>
      </c>
      <c r="M286" s="18"/>
      <c r="N286" s="18">
        <v>410</v>
      </c>
      <c r="O286" s="18"/>
      <c r="P286" s="18"/>
      <c r="Q286" s="18"/>
      <c r="R286" s="18"/>
      <c r="S286" s="18"/>
      <c r="T286" s="18"/>
      <c r="U286" s="18"/>
      <c r="V286" s="18"/>
      <c r="W286" s="18"/>
      <c r="X286" s="18"/>
      <c r="Y286" s="18"/>
      <c r="Z286" s="18">
        <v>73.8</v>
      </c>
      <c r="AA286" s="18"/>
      <c r="AB286" s="43">
        <f t="shared" si="134"/>
        <v>0.14749999999999996</v>
      </c>
      <c r="AC286" s="14">
        <f t="shared" si="142"/>
        <v>0</v>
      </c>
      <c r="AD286" s="14">
        <f t="shared" si="157"/>
        <v>0.125</v>
      </c>
      <c r="AE286" s="14">
        <f t="shared" si="143"/>
        <v>0</v>
      </c>
      <c r="AF286" s="14">
        <f t="shared" si="144"/>
        <v>0</v>
      </c>
      <c r="AG286" s="14">
        <f t="shared" si="145"/>
        <v>0</v>
      </c>
      <c r="AH286" s="14">
        <f t="shared" si="146"/>
        <v>0</v>
      </c>
      <c r="AI286" s="14">
        <f t="shared" si="147"/>
        <v>0</v>
      </c>
      <c r="AJ286" s="14">
        <f t="shared" si="148"/>
        <v>0</v>
      </c>
      <c r="AK286" s="14">
        <f t="shared" si="149"/>
        <v>0</v>
      </c>
      <c r="AL286" s="14">
        <f t="shared" si="150"/>
        <v>0</v>
      </c>
      <c r="AM286" s="14">
        <f t="shared" si="151"/>
        <v>0</v>
      </c>
      <c r="AN286" s="14">
        <f t="shared" si="152"/>
        <v>0</v>
      </c>
      <c r="AO286" s="14">
        <f t="shared" si="153"/>
        <v>0</v>
      </c>
      <c r="AP286" s="14">
        <f t="shared" si="154"/>
        <v>0.02</v>
      </c>
      <c r="AQ286" s="14">
        <f t="shared" si="155"/>
        <v>0</v>
      </c>
      <c r="AR286" s="26">
        <f t="shared" si="135"/>
        <v>410</v>
      </c>
      <c r="AS286" s="184">
        <f t="shared" si="136"/>
        <v>0</v>
      </c>
      <c r="AT286" s="26">
        <f t="shared" si="137"/>
        <v>73.8</v>
      </c>
      <c r="AU286" s="30"/>
      <c r="AV286" s="30"/>
      <c r="AW286" s="30">
        <f t="shared" si="156"/>
        <v>393.59999999999997</v>
      </c>
      <c r="AX286" s="36">
        <f t="shared" si="133"/>
        <v>-410</v>
      </c>
      <c r="AY286" s="36">
        <f t="shared" si="133"/>
        <v>0</v>
      </c>
      <c r="AZ286" s="36">
        <f t="shared" si="133"/>
        <v>319.79999999999995</v>
      </c>
      <c r="BF286" s="42">
        <f t="shared" si="138"/>
        <v>483.8</v>
      </c>
      <c r="BG286" s="42">
        <f t="shared" si="139"/>
        <v>483.8</v>
      </c>
      <c r="BH286" s="42">
        <f t="shared" si="140"/>
        <v>0</v>
      </c>
      <c r="BI286" s="42">
        <f t="shared" si="141"/>
        <v>393.59999999999997</v>
      </c>
    </row>
    <row r="287" spans="1:61" ht="14.45" hidden="1" outlineLevel="1" x14ac:dyDescent="0.3">
      <c r="A287" s="5" t="s">
        <v>7</v>
      </c>
      <c r="B287" s="5" t="s">
        <v>8</v>
      </c>
      <c r="C287" s="5"/>
      <c r="D287" s="2" t="s">
        <v>328</v>
      </c>
      <c r="E287" s="2" t="s">
        <v>327</v>
      </c>
      <c r="F287" s="2" t="s">
        <v>16</v>
      </c>
      <c r="G287" s="2" t="s">
        <v>17</v>
      </c>
      <c r="H287" s="2" t="s">
        <v>13</v>
      </c>
      <c r="I287" s="18">
        <v>10000</v>
      </c>
      <c r="J287" s="18">
        <v>1319.63</v>
      </c>
      <c r="K287" s="18">
        <v>1150</v>
      </c>
      <c r="L287" s="18">
        <v>169.63</v>
      </c>
      <c r="M287" s="18"/>
      <c r="N287" s="18">
        <v>143.75</v>
      </c>
      <c r="O287" s="18"/>
      <c r="P287" s="18"/>
      <c r="Q287" s="18"/>
      <c r="R287" s="18"/>
      <c r="S287" s="18"/>
      <c r="T287" s="18"/>
      <c r="U287" s="18"/>
      <c r="V287" s="18"/>
      <c r="W287" s="18"/>
      <c r="X287" s="18"/>
      <c r="Y287" s="18"/>
      <c r="Z287" s="18">
        <v>25.88</v>
      </c>
      <c r="AA287" s="18"/>
      <c r="AB287" s="43">
        <f t="shared" si="134"/>
        <v>0.14749999999999996</v>
      </c>
      <c r="AC287" s="14">
        <f t="shared" si="142"/>
        <v>0</v>
      </c>
      <c r="AD287" s="14">
        <f t="shared" si="157"/>
        <v>0.125</v>
      </c>
      <c r="AE287" s="14">
        <f t="shared" si="143"/>
        <v>0</v>
      </c>
      <c r="AF287" s="14">
        <f t="shared" si="144"/>
        <v>0</v>
      </c>
      <c r="AG287" s="14">
        <f t="shared" si="145"/>
        <v>0</v>
      </c>
      <c r="AH287" s="14">
        <f t="shared" si="146"/>
        <v>0</v>
      </c>
      <c r="AI287" s="14">
        <f t="shared" si="147"/>
        <v>0</v>
      </c>
      <c r="AJ287" s="14">
        <f t="shared" si="148"/>
        <v>0</v>
      </c>
      <c r="AK287" s="14">
        <f t="shared" si="149"/>
        <v>0</v>
      </c>
      <c r="AL287" s="14">
        <f t="shared" si="150"/>
        <v>0</v>
      </c>
      <c r="AM287" s="14">
        <f t="shared" si="151"/>
        <v>0</v>
      </c>
      <c r="AN287" s="14">
        <f t="shared" si="152"/>
        <v>0</v>
      </c>
      <c r="AO287" s="14">
        <f t="shared" si="153"/>
        <v>0</v>
      </c>
      <c r="AP287" s="14">
        <f t="shared" si="154"/>
        <v>0.02</v>
      </c>
      <c r="AQ287" s="14">
        <f t="shared" si="155"/>
        <v>0</v>
      </c>
      <c r="AR287" s="26">
        <f t="shared" si="135"/>
        <v>143.75</v>
      </c>
      <c r="AS287" s="184">
        <f t="shared" si="136"/>
        <v>0</v>
      </c>
      <c r="AT287" s="26">
        <f t="shared" si="137"/>
        <v>25.875</v>
      </c>
      <c r="AU287" s="30"/>
      <c r="AV287" s="30"/>
      <c r="AW287" s="30">
        <f t="shared" si="156"/>
        <v>138</v>
      </c>
      <c r="AX287" s="36">
        <f t="shared" si="133"/>
        <v>-143.75</v>
      </c>
      <c r="AY287" s="36">
        <f t="shared" si="133"/>
        <v>0</v>
      </c>
      <c r="AZ287" s="36">
        <f t="shared" si="133"/>
        <v>112.125</v>
      </c>
      <c r="BF287" s="42">
        <f t="shared" si="138"/>
        <v>169.625</v>
      </c>
      <c r="BG287" s="42">
        <f t="shared" si="139"/>
        <v>169.63</v>
      </c>
      <c r="BH287" s="42">
        <f t="shared" si="140"/>
        <v>-4.9999999999954525E-3</v>
      </c>
      <c r="BI287" s="42">
        <f t="shared" si="141"/>
        <v>138</v>
      </c>
    </row>
    <row r="288" spans="1:61" ht="14.45" hidden="1" outlineLevel="1" x14ac:dyDescent="0.3">
      <c r="A288" s="5" t="s">
        <v>7</v>
      </c>
      <c r="B288" s="5" t="s">
        <v>8</v>
      </c>
      <c r="C288" s="5"/>
      <c r="D288" s="2" t="s">
        <v>329</v>
      </c>
      <c r="E288" s="2" t="s">
        <v>327</v>
      </c>
      <c r="F288" s="2" t="s">
        <v>16</v>
      </c>
      <c r="G288" s="2" t="s">
        <v>17</v>
      </c>
      <c r="H288" s="2" t="s">
        <v>13</v>
      </c>
      <c r="I288" s="18">
        <v>740000</v>
      </c>
      <c r="J288" s="18">
        <v>342408.67000000004</v>
      </c>
      <c r="K288" s="18">
        <v>298395.34999999998</v>
      </c>
      <c r="L288" s="18">
        <v>44013.32</v>
      </c>
      <c r="M288" s="18"/>
      <c r="N288" s="18">
        <v>37299.42</v>
      </c>
      <c r="O288" s="18"/>
      <c r="P288" s="18"/>
      <c r="Q288" s="18"/>
      <c r="R288" s="18"/>
      <c r="S288" s="18"/>
      <c r="T288" s="18"/>
      <c r="U288" s="18"/>
      <c r="V288" s="18"/>
      <c r="W288" s="18"/>
      <c r="X288" s="18"/>
      <c r="Y288" s="18"/>
      <c r="Z288" s="18">
        <v>6713.9</v>
      </c>
      <c r="AA288" s="18"/>
      <c r="AB288" s="43">
        <f t="shared" si="134"/>
        <v>0.14749999999999996</v>
      </c>
      <c r="AC288" s="14">
        <f t="shared" si="142"/>
        <v>0</v>
      </c>
      <c r="AD288" s="14">
        <f t="shared" si="157"/>
        <v>0.125</v>
      </c>
      <c r="AE288" s="14">
        <f t="shared" si="143"/>
        <v>0</v>
      </c>
      <c r="AF288" s="14">
        <f t="shared" si="144"/>
        <v>0</v>
      </c>
      <c r="AG288" s="14">
        <f t="shared" si="145"/>
        <v>0</v>
      </c>
      <c r="AH288" s="14">
        <f t="shared" si="146"/>
        <v>0</v>
      </c>
      <c r="AI288" s="14">
        <f t="shared" si="147"/>
        <v>0</v>
      </c>
      <c r="AJ288" s="14">
        <f t="shared" si="148"/>
        <v>0</v>
      </c>
      <c r="AK288" s="14">
        <f t="shared" si="149"/>
        <v>0</v>
      </c>
      <c r="AL288" s="14">
        <f t="shared" si="150"/>
        <v>0</v>
      </c>
      <c r="AM288" s="14">
        <f t="shared" si="151"/>
        <v>0</v>
      </c>
      <c r="AN288" s="14">
        <f t="shared" si="152"/>
        <v>0</v>
      </c>
      <c r="AO288" s="14">
        <f t="shared" si="153"/>
        <v>0</v>
      </c>
      <c r="AP288" s="14">
        <f t="shared" si="154"/>
        <v>0.02</v>
      </c>
      <c r="AQ288" s="14">
        <f t="shared" si="155"/>
        <v>0</v>
      </c>
      <c r="AR288" s="26">
        <f t="shared" si="135"/>
        <v>37299.418749999997</v>
      </c>
      <c r="AS288" s="184">
        <f t="shared" si="136"/>
        <v>0</v>
      </c>
      <c r="AT288" s="26">
        <f t="shared" si="137"/>
        <v>6713.8953750000001</v>
      </c>
      <c r="AU288" s="30"/>
      <c r="AV288" s="30"/>
      <c r="AW288" s="30">
        <f t="shared" si="156"/>
        <v>35807.441999999995</v>
      </c>
      <c r="AX288" s="36">
        <f t="shared" si="133"/>
        <v>-37299.418749999997</v>
      </c>
      <c r="AY288" s="36">
        <f t="shared" si="133"/>
        <v>0</v>
      </c>
      <c r="AZ288" s="36">
        <f t="shared" si="133"/>
        <v>29093.546624999995</v>
      </c>
      <c r="BF288" s="42">
        <f t="shared" si="138"/>
        <v>44013.314124999997</v>
      </c>
      <c r="BG288" s="42">
        <f t="shared" si="139"/>
        <v>44013.32</v>
      </c>
      <c r="BH288" s="42">
        <f t="shared" si="140"/>
        <v>-5.8750000025611371E-3</v>
      </c>
      <c r="BI288" s="42">
        <f t="shared" si="141"/>
        <v>35807.441999999995</v>
      </c>
    </row>
    <row r="289" spans="1:61" ht="14.45" hidden="1" outlineLevel="1" x14ac:dyDescent="0.3">
      <c r="A289" s="5" t="s">
        <v>7</v>
      </c>
      <c r="B289" s="5" t="s">
        <v>8</v>
      </c>
      <c r="C289" s="5"/>
      <c r="D289" s="2" t="s">
        <v>330</v>
      </c>
      <c r="E289" s="2" t="s">
        <v>327</v>
      </c>
      <c r="F289" s="2" t="s">
        <v>16</v>
      </c>
      <c r="G289" s="2" t="s">
        <v>17</v>
      </c>
      <c r="H289" s="2" t="s">
        <v>13</v>
      </c>
      <c r="I289" s="18">
        <v>4680000</v>
      </c>
      <c r="J289" s="18">
        <v>1908866.2799999993</v>
      </c>
      <c r="K289" s="18">
        <v>1663500</v>
      </c>
      <c r="L289" s="18">
        <v>245366.28000000003</v>
      </c>
      <c r="M289" s="18"/>
      <c r="N289" s="18">
        <v>207937.5</v>
      </c>
      <c r="O289" s="18"/>
      <c r="P289" s="18"/>
      <c r="Q289" s="18"/>
      <c r="R289" s="18"/>
      <c r="S289" s="18"/>
      <c r="T289" s="18"/>
      <c r="U289" s="18"/>
      <c r="V289" s="18"/>
      <c r="W289" s="18"/>
      <c r="X289" s="18"/>
      <c r="Y289" s="18"/>
      <c r="Z289" s="18">
        <v>37428.78</v>
      </c>
      <c r="AA289" s="18"/>
      <c r="AB289" s="43">
        <f t="shared" si="134"/>
        <v>0.14749999999999996</v>
      </c>
      <c r="AC289" s="14">
        <f t="shared" si="142"/>
        <v>0</v>
      </c>
      <c r="AD289" s="14">
        <f t="shared" si="157"/>
        <v>0.125</v>
      </c>
      <c r="AE289" s="14">
        <f t="shared" si="143"/>
        <v>0</v>
      </c>
      <c r="AF289" s="14">
        <f t="shared" si="144"/>
        <v>0</v>
      </c>
      <c r="AG289" s="14">
        <f t="shared" si="145"/>
        <v>0</v>
      </c>
      <c r="AH289" s="14">
        <f t="shared" si="146"/>
        <v>0</v>
      </c>
      <c r="AI289" s="14">
        <f t="shared" si="147"/>
        <v>0</v>
      </c>
      <c r="AJ289" s="14">
        <f t="shared" si="148"/>
        <v>0</v>
      </c>
      <c r="AK289" s="14">
        <f t="shared" si="149"/>
        <v>0</v>
      </c>
      <c r="AL289" s="14">
        <f t="shared" si="150"/>
        <v>0</v>
      </c>
      <c r="AM289" s="14">
        <f t="shared" si="151"/>
        <v>0</v>
      </c>
      <c r="AN289" s="14">
        <f t="shared" si="152"/>
        <v>0</v>
      </c>
      <c r="AO289" s="14">
        <f t="shared" si="153"/>
        <v>0</v>
      </c>
      <c r="AP289" s="14">
        <f t="shared" si="154"/>
        <v>0.02</v>
      </c>
      <c r="AQ289" s="14">
        <f t="shared" si="155"/>
        <v>0</v>
      </c>
      <c r="AR289" s="26">
        <f t="shared" si="135"/>
        <v>207937.5</v>
      </c>
      <c r="AS289" s="184">
        <f t="shared" si="136"/>
        <v>0</v>
      </c>
      <c r="AT289" s="26">
        <f t="shared" si="137"/>
        <v>37428.75</v>
      </c>
      <c r="AU289" s="30"/>
      <c r="AV289" s="30"/>
      <c r="AW289" s="30">
        <f t="shared" si="156"/>
        <v>199620</v>
      </c>
      <c r="AX289" s="36">
        <f t="shared" si="133"/>
        <v>-207937.5</v>
      </c>
      <c r="AY289" s="36">
        <f t="shared" si="133"/>
        <v>0</v>
      </c>
      <c r="AZ289" s="36">
        <f t="shared" si="133"/>
        <v>162191.25</v>
      </c>
      <c r="BF289" s="42">
        <f t="shared" si="138"/>
        <v>245366.25</v>
      </c>
      <c r="BG289" s="42">
        <f t="shared" si="139"/>
        <v>245366.28</v>
      </c>
      <c r="BH289" s="42">
        <f t="shared" si="140"/>
        <v>-2.9999999998835847E-2</v>
      </c>
      <c r="BI289" s="42">
        <f t="shared" si="141"/>
        <v>199620</v>
      </c>
    </row>
    <row r="290" spans="1:61" ht="14.45" hidden="1" outlineLevel="1" x14ac:dyDescent="0.3">
      <c r="A290" s="5" t="s">
        <v>7</v>
      </c>
      <c r="B290" s="5" t="s">
        <v>8</v>
      </c>
      <c r="C290" s="5"/>
      <c r="D290" s="2" t="s">
        <v>331</v>
      </c>
      <c r="E290" s="2" t="s">
        <v>332</v>
      </c>
      <c r="F290" s="2" t="s">
        <v>16</v>
      </c>
      <c r="G290" s="2" t="s">
        <v>17</v>
      </c>
      <c r="H290" s="2" t="s">
        <v>13</v>
      </c>
      <c r="I290" s="18">
        <v>2070</v>
      </c>
      <c r="J290" s="18">
        <v>288343.32999999996</v>
      </c>
      <c r="K290" s="18">
        <v>251279.6</v>
      </c>
      <c r="L290" s="18">
        <v>37063.730000000003</v>
      </c>
      <c r="M290" s="18"/>
      <c r="N290" s="18">
        <v>31409.930000000004</v>
      </c>
      <c r="O290" s="18"/>
      <c r="P290" s="18"/>
      <c r="Q290" s="18"/>
      <c r="R290" s="18"/>
      <c r="S290" s="18"/>
      <c r="T290" s="18"/>
      <c r="U290" s="18"/>
      <c r="V290" s="18"/>
      <c r="W290" s="18"/>
      <c r="X290" s="18"/>
      <c r="Y290" s="18"/>
      <c r="Z290" s="18">
        <v>5653.8</v>
      </c>
      <c r="AA290" s="18"/>
      <c r="AB290" s="43">
        <f t="shared" si="134"/>
        <v>0.14749999999999996</v>
      </c>
      <c r="AC290" s="14">
        <f t="shared" si="142"/>
        <v>0</v>
      </c>
      <c r="AD290" s="14">
        <f t="shared" si="157"/>
        <v>0.125</v>
      </c>
      <c r="AE290" s="14">
        <f t="shared" si="143"/>
        <v>0</v>
      </c>
      <c r="AF290" s="14">
        <f t="shared" si="144"/>
        <v>0</v>
      </c>
      <c r="AG290" s="14">
        <f t="shared" si="145"/>
        <v>0</v>
      </c>
      <c r="AH290" s="14">
        <f t="shared" si="146"/>
        <v>0</v>
      </c>
      <c r="AI290" s="14">
        <f t="shared" si="147"/>
        <v>0</v>
      </c>
      <c r="AJ290" s="14">
        <f t="shared" si="148"/>
        <v>0</v>
      </c>
      <c r="AK290" s="14">
        <f t="shared" si="149"/>
        <v>0</v>
      </c>
      <c r="AL290" s="14">
        <f t="shared" si="150"/>
        <v>0</v>
      </c>
      <c r="AM290" s="14">
        <f t="shared" si="151"/>
        <v>0</v>
      </c>
      <c r="AN290" s="14">
        <f t="shared" si="152"/>
        <v>0</v>
      </c>
      <c r="AO290" s="14">
        <f t="shared" si="153"/>
        <v>0</v>
      </c>
      <c r="AP290" s="14">
        <f t="shared" si="154"/>
        <v>0.02</v>
      </c>
      <c r="AQ290" s="14">
        <f t="shared" si="155"/>
        <v>0</v>
      </c>
      <c r="AR290" s="26">
        <f t="shared" si="135"/>
        <v>31409.95</v>
      </c>
      <c r="AS290" s="184">
        <f t="shared" si="136"/>
        <v>0</v>
      </c>
      <c r="AT290" s="26">
        <f t="shared" si="137"/>
        <v>5653.7910000000002</v>
      </c>
      <c r="AU290" s="30"/>
      <c r="AV290" s="30"/>
      <c r="AW290" s="30">
        <f t="shared" si="156"/>
        <v>30153.552</v>
      </c>
      <c r="AX290" s="36">
        <f t="shared" si="133"/>
        <v>-31409.95</v>
      </c>
      <c r="AY290" s="36">
        <f t="shared" si="133"/>
        <v>0</v>
      </c>
      <c r="AZ290" s="36">
        <f t="shared" si="133"/>
        <v>24499.760999999999</v>
      </c>
      <c r="BF290" s="42">
        <f t="shared" si="138"/>
        <v>37063.741000000002</v>
      </c>
      <c r="BG290" s="42">
        <f t="shared" si="139"/>
        <v>37063.730000000003</v>
      </c>
      <c r="BH290" s="42">
        <f t="shared" si="140"/>
        <v>1.0999999998603016E-2</v>
      </c>
      <c r="BI290" s="42">
        <f t="shared" si="141"/>
        <v>30153.552</v>
      </c>
    </row>
    <row r="291" spans="1:61" ht="14.45" hidden="1" outlineLevel="1" x14ac:dyDescent="0.3">
      <c r="A291" s="5" t="s">
        <v>7</v>
      </c>
      <c r="B291" s="5" t="s">
        <v>8</v>
      </c>
      <c r="C291" s="5"/>
      <c r="D291" s="2" t="s">
        <v>333</v>
      </c>
      <c r="E291" s="2" t="s">
        <v>334</v>
      </c>
      <c r="F291" s="2" t="s">
        <v>16</v>
      </c>
      <c r="G291" s="2" t="s">
        <v>17</v>
      </c>
      <c r="H291" s="2" t="s">
        <v>13</v>
      </c>
      <c r="I291" s="18">
        <v>360</v>
      </c>
      <c r="J291" s="18">
        <v>26025.059999999998</v>
      </c>
      <c r="K291" s="18">
        <v>22679.79</v>
      </c>
      <c r="L291" s="18">
        <v>3345.2700000000004</v>
      </c>
      <c r="M291" s="18"/>
      <c r="N291" s="18">
        <v>2834.9700000000003</v>
      </c>
      <c r="O291" s="18"/>
      <c r="P291" s="18"/>
      <c r="Q291" s="18"/>
      <c r="R291" s="18"/>
      <c r="S291" s="18"/>
      <c r="T291" s="18"/>
      <c r="U291" s="18"/>
      <c r="V291" s="18"/>
      <c r="W291" s="18"/>
      <c r="X291" s="18"/>
      <c r="Y291" s="18"/>
      <c r="Z291" s="18">
        <v>510.29999999999995</v>
      </c>
      <c r="AA291" s="18"/>
      <c r="AB291" s="43">
        <f t="shared" si="134"/>
        <v>0.14749999999999996</v>
      </c>
      <c r="AC291" s="14">
        <f t="shared" si="142"/>
        <v>0</v>
      </c>
      <c r="AD291" s="14">
        <f t="shared" si="157"/>
        <v>0.125</v>
      </c>
      <c r="AE291" s="14">
        <f t="shared" si="143"/>
        <v>0</v>
      </c>
      <c r="AF291" s="14">
        <f t="shared" si="144"/>
        <v>0</v>
      </c>
      <c r="AG291" s="14">
        <f t="shared" si="145"/>
        <v>0</v>
      </c>
      <c r="AH291" s="14">
        <f t="shared" si="146"/>
        <v>0</v>
      </c>
      <c r="AI291" s="14">
        <f t="shared" si="147"/>
        <v>0</v>
      </c>
      <c r="AJ291" s="14">
        <f t="shared" si="148"/>
        <v>0</v>
      </c>
      <c r="AK291" s="14">
        <f t="shared" si="149"/>
        <v>0</v>
      </c>
      <c r="AL291" s="14">
        <f t="shared" si="150"/>
        <v>0</v>
      </c>
      <c r="AM291" s="14">
        <f t="shared" si="151"/>
        <v>0</v>
      </c>
      <c r="AN291" s="14">
        <f t="shared" si="152"/>
        <v>0</v>
      </c>
      <c r="AO291" s="14">
        <f t="shared" si="153"/>
        <v>0</v>
      </c>
      <c r="AP291" s="14">
        <f t="shared" si="154"/>
        <v>0.02</v>
      </c>
      <c r="AQ291" s="14">
        <f t="shared" si="155"/>
        <v>0</v>
      </c>
      <c r="AR291" s="26">
        <f t="shared" si="135"/>
        <v>2834.9737500000001</v>
      </c>
      <c r="AS291" s="184">
        <f t="shared" si="136"/>
        <v>0</v>
      </c>
      <c r="AT291" s="26">
        <f t="shared" si="137"/>
        <v>510.29527500000006</v>
      </c>
      <c r="AU291" s="30"/>
      <c r="AV291" s="30"/>
      <c r="AW291" s="30">
        <f t="shared" si="156"/>
        <v>2721.5747999999999</v>
      </c>
      <c r="AX291" s="36">
        <f t="shared" si="133"/>
        <v>-2834.9737500000001</v>
      </c>
      <c r="AY291" s="36">
        <f t="shared" si="133"/>
        <v>0</v>
      </c>
      <c r="AZ291" s="36">
        <f t="shared" si="133"/>
        <v>2211.2795249999999</v>
      </c>
      <c r="BF291" s="42">
        <f t="shared" si="138"/>
        <v>3345.2690250000001</v>
      </c>
      <c r="BG291" s="42">
        <f t="shared" si="139"/>
        <v>3345.2700000000004</v>
      </c>
      <c r="BH291" s="42">
        <f t="shared" si="140"/>
        <v>-9.7500000038053258E-4</v>
      </c>
      <c r="BI291" s="42">
        <f t="shared" si="141"/>
        <v>2721.5747999999999</v>
      </c>
    </row>
    <row r="292" spans="1:61" ht="14.45" hidden="1" outlineLevel="1" x14ac:dyDescent="0.3">
      <c r="A292" s="5" t="s">
        <v>7</v>
      </c>
      <c r="B292" s="5" t="s">
        <v>8</v>
      </c>
      <c r="C292" s="5"/>
      <c r="D292" s="2" t="s">
        <v>335</v>
      </c>
      <c r="E292" s="2" t="s">
        <v>334</v>
      </c>
      <c r="F292" s="2" t="s">
        <v>16</v>
      </c>
      <c r="G292" s="2" t="s">
        <v>17</v>
      </c>
      <c r="H292" s="2" t="s">
        <v>13</v>
      </c>
      <c r="I292" s="18">
        <v>56400</v>
      </c>
      <c r="J292" s="18">
        <v>8588906.790000001</v>
      </c>
      <c r="K292" s="18">
        <v>7484886.080000001</v>
      </c>
      <c r="L292" s="18">
        <v>1104020.71</v>
      </c>
      <c r="M292" s="18"/>
      <c r="N292" s="18">
        <v>935610.71999999986</v>
      </c>
      <c r="O292" s="18"/>
      <c r="P292" s="18"/>
      <c r="Q292" s="18"/>
      <c r="R292" s="18"/>
      <c r="S292" s="18"/>
      <c r="T292" s="18"/>
      <c r="U292" s="18"/>
      <c r="V292" s="18"/>
      <c r="W292" s="18"/>
      <c r="X292" s="18"/>
      <c r="Y292" s="18"/>
      <c r="Z292" s="18">
        <v>168409.99000000008</v>
      </c>
      <c r="AA292" s="18"/>
      <c r="AB292" s="43">
        <f t="shared" si="134"/>
        <v>0.14749999999999996</v>
      </c>
      <c r="AC292" s="14">
        <f t="shared" si="142"/>
        <v>0</v>
      </c>
      <c r="AD292" s="14">
        <f t="shared" si="157"/>
        <v>0.125</v>
      </c>
      <c r="AE292" s="14">
        <f t="shared" si="143"/>
        <v>0</v>
      </c>
      <c r="AF292" s="14">
        <f t="shared" si="144"/>
        <v>0</v>
      </c>
      <c r="AG292" s="14">
        <f t="shared" si="145"/>
        <v>0</v>
      </c>
      <c r="AH292" s="14">
        <f t="shared" si="146"/>
        <v>0</v>
      </c>
      <c r="AI292" s="14">
        <f t="shared" si="147"/>
        <v>0</v>
      </c>
      <c r="AJ292" s="14">
        <f t="shared" si="148"/>
        <v>0</v>
      </c>
      <c r="AK292" s="14">
        <f t="shared" si="149"/>
        <v>0</v>
      </c>
      <c r="AL292" s="14">
        <f t="shared" si="150"/>
        <v>0</v>
      </c>
      <c r="AM292" s="14">
        <f t="shared" si="151"/>
        <v>0</v>
      </c>
      <c r="AN292" s="14">
        <f t="shared" si="152"/>
        <v>0</v>
      </c>
      <c r="AO292" s="14">
        <f t="shared" si="153"/>
        <v>0</v>
      </c>
      <c r="AP292" s="14">
        <f t="shared" si="154"/>
        <v>0.02</v>
      </c>
      <c r="AQ292" s="14">
        <f t="shared" si="155"/>
        <v>0</v>
      </c>
      <c r="AR292" s="26">
        <f t="shared" si="135"/>
        <v>935610.76000000013</v>
      </c>
      <c r="AS292" s="184">
        <f t="shared" si="136"/>
        <v>0</v>
      </c>
      <c r="AT292" s="26">
        <f t="shared" si="137"/>
        <v>168409.93680000002</v>
      </c>
      <c r="AU292" s="30"/>
      <c r="AV292" s="30"/>
      <c r="AW292" s="30">
        <f t="shared" si="156"/>
        <v>898186.32960000006</v>
      </c>
      <c r="AX292" s="36">
        <f t="shared" si="133"/>
        <v>-935610.76000000013</v>
      </c>
      <c r="AY292" s="36">
        <f t="shared" si="133"/>
        <v>0</v>
      </c>
      <c r="AZ292" s="36">
        <f t="shared" si="133"/>
        <v>729776.39280000003</v>
      </c>
      <c r="BF292" s="42">
        <f t="shared" si="138"/>
        <v>1104020.6968</v>
      </c>
      <c r="BG292" s="42">
        <f t="shared" si="139"/>
        <v>1104020.71</v>
      </c>
      <c r="BH292" s="42">
        <f t="shared" si="140"/>
        <v>-1.3199999928474426E-2</v>
      </c>
      <c r="BI292" s="42">
        <f t="shared" si="141"/>
        <v>898186.32960000006</v>
      </c>
    </row>
    <row r="293" spans="1:61" ht="14.45" hidden="1" outlineLevel="1" x14ac:dyDescent="0.3">
      <c r="A293" s="5" t="s">
        <v>7</v>
      </c>
      <c r="B293" s="5" t="s">
        <v>8</v>
      </c>
      <c r="C293" s="5"/>
      <c r="D293" s="2" t="s">
        <v>336</v>
      </c>
      <c r="E293" s="2" t="s">
        <v>337</v>
      </c>
      <c r="F293" s="2" t="s">
        <v>16</v>
      </c>
      <c r="G293" s="2" t="s">
        <v>17</v>
      </c>
      <c r="H293" s="2" t="s">
        <v>13</v>
      </c>
      <c r="I293" s="18">
        <v>8</v>
      </c>
      <c r="J293" s="18">
        <v>27540</v>
      </c>
      <c r="K293" s="18">
        <v>24000</v>
      </c>
      <c r="L293" s="18">
        <v>3540</v>
      </c>
      <c r="M293" s="18"/>
      <c r="N293" s="18">
        <v>3000</v>
      </c>
      <c r="O293" s="18"/>
      <c r="P293" s="18"/>
      <c r="Q293" s="18"/>
      <c r="R293" s="18"/>
      <c r="S293" s="18"/>
      <c r="T293" s="18"/>
      <c r="U293" s="18"/>
      <c r="V293" s="18"/>
      <c r="W293" s="18"/>
      <c r="X293" s="18"/>
      <c r="Y293" s="18"/>
      <c r="Z293" s="18">
        <v>540</v>
      </c>
      <c r="AA293" s="18"/>
      <c r="AB293" s="43">
        <f t="shared" si="134"/>
        <v>0.14749999999999996</v>
      </c>
      <c r="AC293" s="14">
        <f t="shared" si="142"/>
        <v>0</v>
      </c>
      <c r="AD293" s="14">
        <f t="shared" si="157"/>
        <v>0.125</v>
      </c>
      <c r="AE293" s="14">
        <f t="shared" si="143"/>
        <v>0</v>
      </c>
      <c r="AF293" s="14">
        <f t="shared" si="144"/>
        <v>0</v>
      </c>
      <c r="AG293" s="14">
        <f t="shared" si="145"/>
        <v>0</v>
      </c>
      <c r="AH293" s="14">
        <f t="shared" si="146"/>
        <v>0</v>
      </c>
      <c r="AI293" s="14">
        <f t="shared" si="147"/>
        <v>0</v>
      </c>
      <c r="AJ293" s="14">
        <f t="shared" si="148"/>
        <v>0</v>
      </c>
      <c r="AK293" s="14">
        <f t="shared" si="149"/>
        <v>0</v>
      </c>
      <c r="AL293" s="14">
        <f t="shared" si="150"/>
        <v>0</v>
      </c>
      <c r="AM293" s="14">
        <f t="shared" si="151"/>
        <v>0</v>
      </c>
      <c r="AN293" s="14">
        <f t="shared" si="152"/>
        <v>0</v>
      </c>
      <c r="AO293" s="14">
        <f t="shared" si="153"/>
        <v>0</v>
      </c>
      <c r="AP293" s="14">
        <f t="shared" si="154"/>
        <v>0.02</v>
      </c>
      <c r="AQ293" s="14">
        <f t="shared" si="155"/>
        <v>0</v>
      </c>
      <c r="AR293" s="26">
        <f t="shared" si="135"/>
        <v>3000</v>
      </c>
      <c r="AS293" s="184">
        <f t="shared" si="136"/>
        <v>0</v>
      </c>
      <c r="AT293" s="26">
        <f t="shared" si="137"/>
        <v>540</v>
      </c>
      <c r="AU293" s="30"/>
      <c r="AV293" s="30"/>
      <c r="AW293" s="30">
        <f t="shared" si="156"/>
        <v>2880</v>
      </c>
      <c r="AX293" s="36">
        <f t="shared" si="133"/>
        <v>-3000</v>
      </c>
      <c r="AY293" s="36">
        <f t="shared" si="133"/>
        <v>0</v>
      </c>
      <c r="AZ293" s="36">
        <f t="shared" si="133"/>
        <v>2340</v>
      </c>
      <c r="BF293" s="42">
        <f t="shared" si="138"/>
        <v>3540</v>
      </c>
      <c r="BG293" s="42">
        <f t="shared" si="139"/>
        <v>3540</v>
      </c>
      <c r="BH293" s="42">
        <f t="shared" si="140"/>
        <v>0</v>
      </c>
      <c r="BI293" s="42">
        <f t="shared" si="141"/>
        <v>2880</v>
      </c>
    </row>
    <row r="294" spans="1:61" ht="14.45" hidden="1" outlineLevel="1" x14ac:dyDescent="0.3">
      <c r="A294" s="5" t="s">
        <v>7</v>
      </c>
      <c r="B294" s="5" t="s">
        <v>8</v>
      </c>
      <c r="C294" s="5"/>
      <c r="D294" s="2" t="s">
        <v>338</v>
      </c>
      <c r="E294" s="2" t="s">
        <v>115</v>
      </c>
      <c r="F294" s="2" t="s">
        <v>16</v>
      </c>
      <c r="G294" s="2" t="s">
        <v>116</v>
      </c>
      <c r="H294" s="2" t="s">
        <v>13</v>
      </c>
      <c r="I294" s="18">
        <v>246540</v>
      </c>
      <c r="J294" s="18">
        <v>1041088.6599999999</v>
      </c>
      <c r="K294" s="18">
        <v>907266.8</v>
      </c>
      <c r="L294" s="18">
        <v>133821.85999999999</v>
      </c>
      <c r="M294" s="18"/>
      <c r="N294" s="18">
        <v>113408.35</v>
      </c>
      <c r="O294" s="18"/>
      <c r="P294" s="18"/>
      <c r="Q294" s="18"/>
      <c r="R294" s="18"/>
      <c r="S294" s="18"/>
      <c r="T294" s="18"/>
      <c r="U294" s="18"/>
      <c r="V294" s="18"/>
      <c r="W294" s="18"/>
      <c r="X294" s="18"/>
      <c r="Y294" s="18"/>
      <c r="Z294" s="18">
        <v>20413.510000000002</v>
      </c>
      <c r="AA294" s="18"/>
      <c r="AB294" s="43">
        <f t="shared" si="134"/>
        <v>0.14749999999999996</v>
      </c>
      <c r="AC294" s="14">
        <f t="shared" si="142"/>
        <v>0</v>
      </c>
      <c r="AD294" s="14">
        <f t="shared" si="157"/>
        <v>0.125</v>
      </c>
      <c r="AE294" s="14">
        <f t="shared" si="143"/>
        <v>0</v>
      </c>
      <c r="AF294" s="14">
        <f t="shared" si="144"/>
        <v>0</v>
      </c>
      <c r="AG294" s="14">
        <f t="shared" si="145"/>
        <v>0</v>
      </c>
      <c r="AH294" s="14">
        <f t="shared" si="146"/>
        <v>0</v>
      </c>
      <c r="AI294" s="14">
        <f t="shared" si="147"/>
        <v>0</v>
      </c>
      <c r="AJ294" s="14">
        <f t="shared" si="148"/>
        <v>0</v>
      </c>
      <c r="AK294" s="14">
        <f t="shared" si="149"/>
        <v>0</v>
      </c>
      <c r="AL294" s="14">
        <f t="shared" si="150"/>
        <v>0</v>
      </c>
      <c r="AM294" s="14">
        <f t="shared" si="151"/>
        <v>0</v>
      </c>
      <c r="AN294" s="14">
        <f t="shared" si="152"/>
        <v>0</v>
      </c>
      <c r="AO294" s="14">
        <f t="shared" si="153"/>
        <v>0</v>
      </c>
      <c r="AP294" s="14">
        <f t="shared" si="154"/>
        <v>0.02</v>
      </c>
      <c r="AQ294" s="14">
        <f t="shared" si="155"/>
        <v>0</v>
      </c>
      <c r="AR294" s="26">
        <f t="shared" si="135"/>
        <v>113408.35</v>
      </c>
      <c r="AS294" s="184">
        <f t="shared" si="136"/>
        <v>0</v>
      </c>
      <c r="AT294" s="26">
        <f t="shared" si="137"/>
        <v>20413.503000000001</v>
      </c>
      <c r="AU294" s="30"/>
      <c r="AV294" s="30"/>
      <c r="AW294" s="30">
        <f t="shared" si="156"/>
        <v>108872.016</v>
      </c>
      <c r="AX294" s="36">
        <f t="shared" si="133"/>
        <v>-113408.35</v>
      </c>
      <c r="AY294" s="36">
        <f t="shared" si="133"/>
        <v>0</v>
      </c>
      <c r="AZ294" s="36">
        <f t="shared" si="133"/>
        <v>88458.513000000006</v>
      </c>
      <c r="BF294" s="42">
        <f t="shared" si="138"/>
        <v>133821.853</v>
      </c>
      <c r="BG294" s="42">
        <f t="shared" si="139"/>
        <v>133821.86000000002</v>
      </c>
      <c r="BH294" s="42">
        <f t="shared" si="140"/>
        <v>-7.0000000123400241E-3</v>
      </c>
      <c r="BI294" s="42">
        <f t="shared" si="141"/>
        <v>108872.016</v>
      </c>
    </row>
    <row r="295" spans="1:61" ht="14.45" hidden="1" outlineLevel="1" x14ac:dyDescent="0.3">
      <c r="A295" s="5" t="s">
        <v>7</v>
      </c>
      <c r="B295" s="5" t="s">
        <v>8</v>
      </c>
      <c r="C295" s="5"/>
      <c r="D295" s="2" t="s">
        <v>339</v>
      </c>
      <c r="E295" s="2" t="s">
        <v>120</v>
      </c>
      <c r="F295" s="2" t="s">
        <v>11</v>
      </c>
      <c r="G295" s="2" t="s">
        <v>12</v>
      </c>
      <c r="H295" s="2" t="s">
        <v>13</v>
      </c>
      <c r="I295" s="18">
        <v>3892896</v>
      </c>
      <c r="J295" s="18">
        <v>22173598.289999995</v>
      </c>
      <c r="K295" s="18">
        <v>21320767.559999995</v>
      </c>
      <c r="L295" s="18">
        <v>852830.73</v>
      </c>
      <c r="M295" s="18"/>
      <c r="N295" s="18"/>
      <c r="O295" s="18"/>
      <c r="P295" s="18"/>
      <c r="Q295" s="18"/>
      <c r="R295" s="18"/>
      <c r="S295" s="18">
        <v>852830.73</v>
      </c>
      <c r="T295" s="18"/>
      <c r="U295" s="18"/>
      <c r="V295" s="18"/>
      <c r="W295" s="18"/>
      <c r="X295" s="18"/>
      <c r="Y295" s="18"/>
      <c r="Z295" s="18"/>
      <c r="AA295" s="18"/>
      <c r="AB295" s="43">
        <f t="shared" si="134"/>
        <v>4.0000000000000036E-2</v>
      </c>
      <c r="AC295" s="14">
        <f t="shared" si="142"/>
        <v>0</v>
      </c>
      <c r="AD295" s="14">
        <f t="shared" si="157"/>
        <v>0</v>
      </c>
      <c r="AE295" s="14">
        <f t="shared" si="143"/>
        <v>0</v>
      </c>
      <c r="AF295" s="14">
        <f t="shared" si="144"/>
        <v>0</v>
      </c>
      <c r="AG295" s="14">
        <f t="shared" si="145"/>
        <v>0</v>
      </c>
      <c r="AH295" s="14">
        <f t="shared" si="146"/>
        <v>0</v>
      </c>
      <c r="AI295" s="14">
        <f t="shared" si="147"/>
        <v>0.04</v>
      </c>
      <c r="AJ295" s="14">
        <f t="shared" si="148"/>
        <v>0</v>
      </c>
      <c r="AK295" s="14">
        <f t="shared" si="149"/>
        <v>0</v>
      </c>
      <c r="AL295" s="14">
        <f t="shared" si="150"/>
        <v>0</v>
      </c>
      <c r="AM295" s="14">
        <f t="shared" si="151"/>
        <v>0</v>
      </c>
      <c r="AN295" s="14">
        <f t="shared" si="152"/>
        <v>0</v>
      </c>
      <c r="AO295" s="14">
        <f t="shared" si="153"/>
        <v>0</v>
      </c>
      <c r="AP295" s="14">
        <f t="shared" si="154"/>
        <v>0</v>
      </c>
      <c r="AQ295" s="14">
        <f t="shared" si="155"/>
        <v>0</v>
      </c>
      <c r="AR295" s="26">
        <f t="shared" si="135"/>
        <v>0</v>
      </c>
      <c r="AS295" s="184">
        <f t="shared" si="136"/>
        <v>852830.70239999983</v>
      </c>
      <c r="AT295" s="26">
        <f t="shared" si="137"/>
        <v>0</v>
      </c>
      <c r="AU295" s="30">
        <f>K295*$AU$2</f>
        <v>1279246.0535999998</v>
      </c>
      <c r="AV295" s="30">
        <f>K295*$AV$2</f>
        <v>1279246.0535999998</v>
      </c>
      <c r="AW295" s="30"/>
      <c r="AX295" s="36">
        <f t="shared" si="133"/>
        <v>1279246.0535999998</v>
      </c>
      <c r="AY295" s="36">
        <f t="shared" si="133"/>
        <v>426415.35119999992</v>
      </c>
      <c r="AZ295" s="36">
        <f t="shared" si="133"/>
        <v>0</v>
      </c>
      <c r="BF295" s="42">
        <f t="shared" si="138"/>
        <v>852830.70239999983</v>
      </c>
      <c r="BG295" s="42">
        <f t="shared" si="139"/>
        <v>852830.73</v>
      </c>
      <c r="BH295" s="42">
        <f t="shared" si="140"/>
        <v>-2.7600000146776438E-2</v>
      </c>
      <c r="BI295" s="42">
        <f t="shared" si="141"/>
        <v>2558492.1071999995</v>
      </c>
    </row>
    <row r="296" spans="1:61" ht="14.45" hidden="1" outlineLevel="1" x14ac:dyDescent="0.3">
      <c r="A296" s="5" t="s">
        <v>7</v>
      </c>
      <c r="B296" s="5" t="s">
        <v>8</v>
      </c>
      <c r="C296" s="5"/>
      <c r="D296" s="2" t="s">
        <v>340</v>
      </c>
      <c r="E296" s="2" t="s">
        <v>120</v>
      </c>
      <c r="F296" s="2" t="s">
        <v>11</v>
      </c>
      <c r="G296" s="2" t="s">
        <v>12</v>
      </c>
      <c r="H296" s="2" t="s">
        <v>13</v>
      </c>
      <c r="I296" s="18">
        <v>6167040</v>
      </c>
      <c r="J296" s="18">
        <v>35330699.439999998</v>
      </c>
      <c r="K296" s="18">
        <v>33971826.529999994</v>
      </c>
      <c r="L296" s="18">
        <v>1358872.9099999997</v>
      </c>
      <c r="M296" s="18"/>
      <c r="N296" s="18"/>
      <c r="O296" s="18"/>
      <c r="P296" s="18"/>
      <c r="Q296" s="18"/>
      <c r="R296" s="18"/>
      <c r="S296" s="18">
        <v>1358872.9099999997</v>
      </c>
      <c r="T296" s="18"/>
      <c r="U296" s="18"/>
      <c r="V296" s="18"/>
      <c r="W296" s="18"/>
      <c r="X296" s="18"/>
      <c r="Y296" s="18"/>
      <c r="Z296" s="18"/>
      <c r="AA296" s="18"/>
      <c r="AB296" s="43">
        <f t="shared" si="134"/>
        <v>4.0000000000000036E-2</v>
      </c>
      <c r="AC296" s="14">
        <f t="shared" si="142"/>
        <v>0</v>
      </c>
      <c r="AD296" s="14">
        <f t="shared" si="157"/>
        <v>0</v>
      </c>
      <c r="AE296" s="14">
        <f t="shared" si="143"/>
        <v>0</v>
      </c>
      <c r="AF296" s="14">
        <f t="shared" si="144"/>
        <v>0</v>
      </c>
      <c r="AG296" s="14">
        <f t="shared" si="145"/>
        <v>0</v>
      </c>
      <c r="AH296" s="14">
        <f t="shared" si="146"/>
        <v>0</v>
      </c>
      <c r="AI296" s="14">
        <f t="shared" si="147"/>
        <v>0.04</v>
      </c>
      <c r="AJ296" s="14">
        <f t="shared" si="148"/>
        <v>0</v>
      </c>
      <c r="AK296" s="14">
        <f t="shared" si="149"/>
        <v>0</v>
      </c>
      <c r="AL296" s="14">
        <f t="shared" si="150"/>
        <v>0</v>
      </c>
      <c r="AM296" s="14">
        <f t="shared" si="151"/>
        <v>0</v>
      </c>
      <c r="AN296" s="14">
        <f t="shared" si="152"/>
        <v>0</v>
      </c>
      <c r="AO296" s="14">
        <f t="shared" si="153"/>
        <v>0</v>
      </c>
      <c r="AP296" s="14">
        <f t="shared" si="154"/>
        <v>0</v>
      </c>
      <c r="AQ296" s="14">
        <f t="shared" si="155"/>
        <v>0</v>
      </c>
      <c r="AR296" s="26">
        <f t="shared" si="135"/>
        <v>0</v>
      </c>
      <c r="AS296" s="184">
        <f t="shared" si="136"/>
        <v>1358873.0611999999</v>
      </c>
      <c r="AT296" s="26">
        <f t="shared" si="137"/>
        <v>0</v>
      </c>
      <c r="AU296" s="30">
        <f>K296*$AU$2</f>
        <v>2038309.5917999996</v>
      </c>
      <c r="AV296" s="30">
        <f>K296*$AV$2</f>
        <v>2038309.5917999996</v>
      </c>
      <c r="AW296" s="30"/>
      <c r="AX296" s="36">
        <f t="shared" si="133"/>
        <v>2038309.5917999996</v>
      </c>
      <c r="AY296" s="36">
        <f t="shared" si="133"/>
        <v>679436.53059999971</v>
      </c>
      <c r="AZ296" s="36">
        <f t="shared" si="133"/>
        <v>0</v>
      </c>
      <c r="BF296" s="42">
        <f t="shared" si="138"/>
        <v>1358873.0611999999</v>
      </c>
      <c r="BG296" s="42">
        <f t="shared" si="139"/>
        <v>1358872.9099999997</v>
      </c>
      <c r="BH296" s="42">
        <f t="shared" si="140"/>
        <v>0.15120000019669533</v>
      </c>
      <c r="BI296" s="42">
        <f t="shared" si="141"/>
        <v>4076619.1835999992</v>
      </c>
    </row>
    <row r="297" spans="1:61" ht="14.45" hidden="1" outlineLevel="1" x14ac:dyDescent="0.3">
      <c r="A297" s="5" t="s">
        <v>7</v>
      </c>
      <c r="B297" s="5" t="s">
        <v>8</v>
      </c>
      <c r="C297" s="5"/>
      <c r="D297" s="2" t="s">
        <v>341</v>
      </c>
      <c r="E297" s="2" t="s">
        <v>120</v>
      </c>
      <c r="F297" s="2" t="s">
        <v>11</v>
      </c>
      <c r="G297" s="2" t="s">
        <v>12</v>
      </c>
      <c r="H297" s="2" t="s">
        <v>13</v>
      </c>
      <c r="I297" s="18">
        <v>5010600</v>
      </c>
      <c r="J297" s="18">
        <v>8968415.2799999956</v>
      </c>
      <c r="K297" s="18">
        <v>8623476.2799999993</v>
      </c>
      <c r="L297" s="18">
        <v>344939.00000000006</v>
      </c>
      <c r="M297" s="18"/>
      <c r="N297" s="18"/>
      <c r="O297" s="18"/>
      <c r="P297" s="18"/>
      <c r="Q297" s="18"/>
      <c r="R297" s="18"/>
      <c r="S297" s="18">
        <v>344939.00000000006</v>
      </c>
      <c r="T297" s="18"/>
      <c r="U297" s="18"/>
      <c r="V297" s="18"/>
      <c r="W297" s="18"/>
      <c r="X297" s="18"/>
      <c r="Y297" s="18"/>
      <c r="Z297" s="18"/>
      <c r="AA297" s="18"/>
      <c r="AB297" s="43">
        <f t="shared" si="134"/>
        <v>4.0000000000000036E-2</v>
      </c>
      <c r="AC297" s="14">
        <f t="shared" si="142"/>
        <v>0</v>
      </c>
      <c r="AD297" s="14">
        <f t="shared" si="157"/>
        <v>0</v>
      </c>
      <c r="AE297" s="14">
        <f t="shared" si="143"/>
        <v>0</v>
      </c>
      <c r="AF297" s="14">
        <f t="shared" si="144"/>
        <v>0</v>
      </c>
      <c r="AG297" s="14">
        <f t="shared" si="145"/>
        <v>0</v>
      </c>
      <c r="AH297" s="14">
        <f t="shared" si="146"/>
        <v>0</v>
      </c>
      <c r="AI297" s="14">
        <f t="shared" si="147"/>
        <v>0.04</v>
      </c>
      <c r="AJ297" s="14">
        <f t="shared" si="148"/>
        <v>0</v>
      </c>
      <c r="AK297" s="14">
        <f t="shared" si="149"/>
        <v>0</v>
      </c>
      <c r="AL297" s="14">
        <f t="shared" si="150"/>
        <v>0</v>
      </c>
      <c r="AM297" s="14">
        <f t="shared" si="151"/>
        <v>0</v>
      </c>
      <c r="AN297" s="14">
        <f t="shared" si="152"/>
        <v>0</v>
      </c>
      <c r="AO297" s="14">
        <f t="shared" si="153"/>
        <v>0</v>
      </c>
      <c r="AP297" s="14">
        <f t="shared" si="154"/>
        <v>0</v>
      </c>
      <c r="AQ297" s="14">
        <f t="shared" si="155"/>
        <v>0</v>
      </c>
      <c r="AR297" s="26">
        <f t="shared" si="135"/>
        <v>0</v>
      </c>
      <c r="AS297" s="184">
        <f t="shared" si="136"/>
        <v>344939.05119999999</v>
      </c>
      <c r="AT297" s="26">
        <f t="shared" si="137"/>
        <v>0</v>
      </c>
      <c r="AU297" s="30">
        <f>K297*$AU$2</f>
        <v>517408.57679999992</v>
      </c>
      <c r="AV297" s="30">
        <f>K297*$AV$2</f>
        <v>517408.57679999992</v>
      </c>
      <c r="AW297" s="30"/>
      <c r="AX297" s="36">
        <f t="shared" si="133"/>
        <v>517408.57679999992</v>
      </c>
      <c r="AY297" s="36">
        <f t="shared" si="133"/>
        <v>172469.52559999994</v>
      </c>
      <c r="AZ297" s="36">
        <f t="shared" si="133"/>
        <v>0</v>
      </c>
      <c r="BF297" s="42">
        <f t="shared" si="138"/>
        <v>344939.05119999999</v>
      </c>
      <c r="BG297" s="42">
        <f t="shared" si="139"/>
        <v>344939.00000000006</v>
      </c>
      <c r="BH297" s="42">
        <f t="shared" si="140"/>
        <v>5.1199999928940088E-2</v>
      </c>
      <c r="BI297" s="42">
        <f t="shared" si="141"/>
        <v>1034817.1535999998</v>
      </c>
    </row>
    <row r="298" spans="1:61" ht="14.45" hidden="1" outlineLevel="1" x14ac:dyDescent="0.3">
      <c r="A298" s="5" t="s">
        <v>7</v>
      </c>
      <c r="B298" s="5" t="s">
        <v>8</v>
      </c>
      <c r="C298" s="5"/>
      <c r="D298" s="2" t="s">
        <v>342</v>
      </c>
      <c r="E298" s="2" t="s">
        <v>120</v>
      </c>
      <c r="F298" s="2" t="s">
        <v>11</v>
      </c>
      <c r="G298" s="2" t="s">
        <v>12</v>
      </c>
      <c r="H298" s="2" t="s">
        <v>13</v>
      </c>
      <c r="I298" s="18">
        <v>928200</v>
      </c>
      <c r="J298" s="18">
        <v>1704798.5099999998</v>
      </c>
      <c r="K298" s="18">
        <v>1639229.36</v>
      </c>
      <c r="L298" s="18">
        <v>65569.149999999994</v>
      </c>
      <c r="M298" s="18"/>
      <c r="N298" s="18"/>
      <c r="O298" s="18"/>
      <c r="P298" s="18"/>
      <c r="Q298" s="18"/>
      <c r="R298" s="18"/>
      <c r="S298" s="18">
        <v>65569.149999999994</v>
      </c>
      <c r="T298" s="18"/>
      <c r="U298" s="18"/>
      <c r="V298" s="18"/>
      <c r="W298" s="18"/>
      <c r="X298" s="18"/>
      <c r="Y298" s="18"/>
      <c r="Z298" s="18"/>
      <c r="AA298" s="18"/>
      <c r="AB298" s="43">
        <f t="shared" si="134"/>
        <v>4.0000000000000036E-2</v>
      </c>
      <c r="AC298" s="14">
        <f t="shared" si="142"/>
        <v>0</v>
      </c>
      <c r="AD298" s="14">
        <f t="shared" si="157"/>
        <v>0</v>
      </c>
      <c r="AE298" s="14">
        <f t="shared" si="143"/>
        <v>0</v>
      </c>
      <c r="AF298" s="14">
        <f t="shared" si="144"/>
        <v>0</v>
      </c>
      <c r="AG298" s="14">
        <f t="shared" si="145"/>
        <v>0</v>
      </c>
      <c r="AH298" s="14">
        <f t="shared" si="146"/>
        <v>0</v>
      </c>
      <c r="AI298" s="14">
        <f t="shared" si="147"/>
        <v>0.04</v>
      </c>
      <c r="AJ298" s="14">
        <f t="shared" si="148"/>
        <v>0</v>
      </c>
      <c r="AK298" s="14">
        <f t="shared" si="149"/>
        <v>0</v>
      </c>
      <c r="AL298" s="14">
        <f t="shared" si="150"/>
        <v>0</v>
      </c>
      <c r="AM298" s="14">
        <f t="shared" si="151"/>
        <v>0</v>
      </c>
      <c r="AN298" s="14">
        <f t="shared" si="152"/>
        <v>0</v>
      </c>
      <c r="AO298" s="14">
        <f t="shared" si="153"/>
        <v>0</v>
      </c>
      <c r="AP298" s="14">
        <f t="shared" si="154"/>
        <v>0</v>
      </c>
      <c r="AQ298" s="14">
        <f t="shared" si="155"/>
        <v>0</v>
      </c>
      <c r="AR298" s="26">
        <f t="shared" si="135"/>
        <v>0</v>
      </c>
      <c r="AS298" s="184">
        <f t="shared" si="136"/>
        <v>65569.174400000004</v>
      </c>
      <c r="AT298" s="26">
        <f t="shared" si="137"/>
        <v>0</v>
      </c>
      <c r="AU298" s="30">
        <f>K298*$AU$2</f>
        <v>98353.761599999998</v>
      </c>
      <c r="AV298" s="30">
        <f>K298*$AV$2</f>
        <v>98353.761599999998</v>
      </c>
      <c r="AW298" s="30"/>
      <c r="AX298" s="36">
        <f t="shared" si="133"/>
        <v>98353.761599999998</v>
      </c>
      <c r="AY298" s="36">
        <f t="shared" si="133"/>
        <v>32784.587199999994</v>
      </c>
      <c r="AZ298" s="36">
        <f t="shared" si="133"/>
        <v>0</v>
      </c>
      <c r="BF298" s="42">
        <f t="shared" si="138"/>
        <v>65569.174400000004</v>
      </c>
      <c r="BG298" s="42">
        <f t="shared" si="139"/>
        <v>65569.149999999994</v>
      </c>
      <c r="BH298" s="42">
        <f t="shared" si="140"/>
        <v>2.4400000009336509E-2</v>
      </c>
      <c r="BI298" s="42">
        <f t="shared" si="141"/>
        <v>196707.5232</v>
      </c>
    </row>
    <row r="299" spans="1:61" ht="14.45" hidden="1" outlineLevel="1" x14ac:dyDescent="0.3">
      <c r="A299" s="5" t="s">
        <v>7</v>
      </c>
      <c r="B299" s="5" t="s">
        <v>8</v>
      </c>
      <c r="C299" s="5"/>
      <c r="D299" s="2" t="s">
        <v>343</v>
      </c>
      <c r="E299" s="2" t="s">
        <v>126</v>
      </c>
      <c r="F299" s="2" t="s">
        <v>16</v>
      </c>
      <c r="G299" s="2" t="s">
        <v>116</v>
      </c>
      <c r="H299" s="2" t="s">
        <v>13</v>
      </c>
      <c r="I299" s="18">
        <v>345792</v>
      </c>
      <c r="J299" s="18">
        <v>3537915.5900000008</v>
      </c>
      <c r="K299" s="18">
        <v>3502886.7199999997</v>
      </c>
      <c r="L299" s="18">
        <v>35028.870000000003</v>
      </c>
      <c r="M299" s="18"/>
      <c r="N299" s="18"/>
      <c r="O299" s="18"/>
      <c r="P299" s="18"/>
      <c r="Q299" s="18"/>
      <c r="R299" s="18"/>
      <c r="S299" s="18"/>
      <c r="T299" s="18"/>
      <c r="U299" s="18"/>
      <c r="V299" s="18"/>
      <c r="W299" s="18"/>
      <c r="X299" s="18"/>
      <c r="Y299" s="18">
        <v>35028.870000000003</v>
      </c>
      <c r="Z299" s="18"/>
      <c r="AA299" s="18"/>
      <c r="AB299" s="43">
        <f t="shared" si="134"/>
        <v>1.0000000000000009E-2</v>
      </c>
      <c r="AC299" s="14">
        <f t="shared" si="142"/>
        <v>0</v>
      </c>
      <c r="AD299" s="14">
        <f t="shared" si="157"/>
        <v>0</v>
      </c>
      <c r="AE299" s="14">
        <f t="shared" si="143"/>
        <v>0</v>
      </c>
      <c r="AF299" s="14">
        <f t="shared" si="144"/>
        <v>0</v>
      </c>
      <c r="AG299" s="14">
        <f t="shared" si="145"/>
        <v>0</v>
      </c>
      <c r="AH299" s="14">
        <f t="shared" si="146"/>
        <v>0</v>
      </c>
      <c r="AI299" s="14">
        <f t="shared" si="147"/>
        <v>0</v>
      </c>
      <c r="AJ299" s="14">
        <f t="shared" si="148"/>
        <v>0</v>
      </c>
      <c r="AK299" s="14">
        <f t="shared" si="149"/>
        <v>0</v>
      </c>
      <c r="AL299" s="14">
        <f t="shared" si="150"/>
        <v>0</v>
      </c>
      <c r="AM299" s="14">
        <f t="shared" si="151"/>
        <v>0</v>
      </c>
      <c r="AN299" s="14">
        <f t="shared" si="152"/>
        <v>0</v>
      </c>
      <c r="AO299" s="14">
        <f t="shared" si="153"/>
        <v>0.01</v>
      </c>
      <c r="AP299" s="14">
        <f t="shared" si="154"/>
        <v>0</v>
      </c>
      <c r="AQ299" s="14">
        <f t="shared" si="155"/>
        <v>0</v>
      </c>
      <c r="AR299" s="26">
        <f t="shared" si="135"/>
        <v>0</v>
      </c>
      <c r="AS299" s="184">
        <f t="shared" si="136"/>
        <v>0</v>
      </c>
      <c r="AT299" s="26">
        <f t="shared" si="137"/>
        <v>35028.867200000001</v>
      </c>
      <c r="AU299" s="30"/>
      <c r="AV299" s="30"/>
      <c r="AW299" s="30">
        <f t="shared" ref="AW299:AW306" si="158">K299*$AU$1</f>
        <v>420346.40639999998</v>
      </c>
      <c r="AX299" s="36">
        <f t="shared" si="133"/>
        <v>0</v>
      </c>
      <c r="AY299" s="36">
        <f t="shared" si="133"/>
        <v>0</v>
      </c>
      <c r="AZ299" s="36">
        <f t="shared" si="133"/>
        <v>385317.5392</v>
      </c>
      <c r="BF299" s="42">
        <f t="shared" si="138"/>
        <v>35028.867200000001</v>
      </c>
      <c r="BG299" s="42">
        <f t="shared" si="139"/>
        <v>35028.870000000003</v>
      </c>
      <c r="BH299" s="42">
        <f t="shared" si="140"/>
        <v>-2.8000000020256266E-3</v>
      </c>
      <c r="BI299" s="42">
        <f t="shared" si="141"/>
        <v>420346.40639999998</v>
      </c>
    </row>
    <row r="300" spans="1:61" ht="14.45" hidden="1" outlineLevel="1" x14ac:dyDescent="0.3">
      <c r="A300" s="5" t="s">
        <v>7</v>
      </c>
      <c r="B300" s="5" t="s">
        <v>8</v>
      </c>
      <c r="C300" s="5"/>
      <c r="D300" s="2" t="s">
        <v>343</v>
      </c>
      <c r="E300" s="2" t="s">
        <v>115</v>
      </c>
      <c r="F300" s="2" t="s">
        <v>16</v>
      </c>
      <c r="G300" s="2" t="s">
        <v>100</v>
      </c>
      <c r="H300" s="2" t="s">
        <v>13</v>
      </c>
      <c r="I300" s="18">
        <v>457944</v>
      </c>
      <c r="J300" s="18">
        <v>4268035.4400000004</v>
      </c>
      <c r="K300" s="18">
        <v>4225777.6999999993</v>
      </c>
      <c r="L300" s="18">
        <v>42257.739999999991</v>
      </c>
      <c r="M300" s="18"/>
      <c r="N300" s="18"/>
      <c r="O300" s="18"/>
      <c r="P300" s="18"/>
      <c r="Q300" s="18"/>
      <c r="R300" s="18"/>
      <c r="S300" s="18"/>
      <c r="T300" s="18"/>
      <c r="U300" s="18"/>
      <c r="V300" s="18"/>
      <c r="W300" s="18"/>
      <c r="X300" s="18"/>
      <c r="Y300" s="18">
        <v>42257.739999999991</v>
      </c>
      <c r="Z300" s="18"/>
      <c r="AA300" s="18"/>
      <c r="AB300" s="43">
        <f t="shared" si="134"/>
        <v>1.0000000000000009E-2</v>
      </c>
      <c r="AC300" s="14">
        <f t="shared" si="142"/>
        <v>0</v>
      </c>
      <c r="AD300" s="14">
        <f t="shared" si="157"/>
        <v>0</v>
      </c>
      <c r="AE300" s="14">
        <f t="shared" si="143"/>
        <v>0</v>
      </c>
      <c r="AF300" s="14">
        <f t="shared" si="144"/>
        <v>0</v>
      </c>
      <c r="AG300" s="14">
        <f t="shared" si="145"/>
        <v>0</v>
      </c>
      <c r="AH300" s="14">
        <f t="shared" si="146"/>
        <v>0</v>
      </c>
      <c r="AI300" s="14">
        <f t="shared" si="147"/>
        <v>0</v>
      </c>
      <c r="AJ300" s="14">
        <f t="shared" si="148"/>
        <v>0</v>
      </c>
      <c r="AK300" s="14">
        <f t="shared" si="149"/>
        <v>0</v>
      </c>
      <c r="AL300" s="14">
        <f t="shared" si="150"/>
        <v>0</v>
      </c>
      <c r="AM300" s="14">
        <f t="shared" si="151"/>
        <v>0</v>
      </c>
      <c r="AN300" s="14">
        <f t="shared" si="152"/>
        <v>0</v>
      </c>
      <c r="AO300" s="14">
        <f t="shared" si="153"/>
        <v>0.01</v>
      </c>
      <c r="AP300" s="14">
        <f t="shared" si="154"/>
        <v>0</v>
      </c>
      <c r="AQ300" s="14">
        <f t="shared" si="155"/>
        <v>0</v>
      </c>
      <c r="AR300" s="26">
        <f t="shared" si="135"/>
        <v>0</v>
      </c>
      <c r="AS300" s="184">
        <f t="shared" si="136"/>
        <v>0</v>
      </c>
      <c r="AT300" s="26">
        <f t="shared" si="137"/>
        <v>42257.776999999995</v>
      </c>
      <c r="AU300" s="30"/>
      <c r="AV300" s="30"/>
      <c r="AW300" s="30">
        <f t="shared" si="158"/>
        <v>507093.32399999991</v>
      </c>
      <c r="AX300" s="36">
        <f t="shared" si="133"/>
        <v>0</v>
      </c>
      <c r="AY300" s="36">
        <f t="shared" si="133"/>
        <v>0</v>
      </c>
      <c r="AZ300" s="36">
        <f t="shared" si="133"/>
        <v>464835.5469999999</v>
      </c>
      <c r="BF300" s="42">
        <f t="shared" si="138"/>
        <v>42257.776999999995</v>
      </c>
      <c r="BG300" s="42">
        <f t="shared" si="139"/>
        <v>42257.739999999991</v>
      </c>
      <c r="BH300" s="42">
        <f t="shared" si="140"/>
        <v>3.7000000003899913E-2</v>
      </c>
      <c r="BI300" s="42">
        <f t="shared" si="141"/>
        <v>507093.32399999991</v>
      </c>
    </row>
    <row r="301" spans="1:61" ht="14.45" hidden="1" outlineLevel="1" x14ac:dyDescent="0.3">
      <c r="A301" s="5" t="s">
        <v>7</v>
      </c>
      <c r="B301" s="5" t="s">
        <v>8</v>
      </c>
      <c r="C301" s="5"/>
      <c r="D301" s="2" t="s">
        <v>344</v>
      </c>
      <c r="E301" s="2" t="s">
        <v>115</v>
      </c>
      <c r="F301" s="2" t="s">
        <v>16</v>
      </c>
      <c r="G301" s="2" t="s">
        <v>100</v>
      </c>
      <c r="H301" s="2" t="s">
        <v>13</v>
      </c>
      <c r="I301" s="18">
        <v>1487640</v>
      </c>
      <c r="J301" s="18">
        <v>14361505.32</v>
      </c>
      <c r="K301" s="18">
        <v>14219312.200000005</v>
      </c>
      <c r="L301" s="18">
        <v>142193.12</v>
      </c>
      <c r="M301" s="18"/>
      <c r="N301" s="18"/>
      <c r="O301" s="18"/>
      <c r="P301" s="18"/>
      <c r="Q301" s="18"/>
      <c r="R301" s="18"/>
      <c r="S301" s="18"/>
      <c r="T301" s="18"/>
      <c r="U301" s="18"/>
      <c r="V301" s="18"/>
      <c r="W301" s="18"/>
      <c r="X301" s="18"/>
      <c r="Y301" s="18">
        <v>142193.12</v>
      </c>
      <c r="Z301" s="18"/>
      <c r="AA301" s="18"/>
      <c r="AB301" s="43">
        <f t="shared" si="134"/>
        <v>1.0000000000000009E-2</v>
      </c>
      <c r="AC301" s="14">
        <f t="shared" si="142"/>
        <v>0</v>
      </c>
      <c r="AD301" s="14">
        <f t="shared" si="157"/>
        <v>0</v>
      </c>
      <c r="AE301" s="14">
        <f t="shared" si="143"/>
        <v>0</v>
      </c>
      <c r="AF301" s="14">
        <f t="shared" si="144"/>
        <v>0</v>
      </c>
      <c r="AG301" s="14">
        <f t="shared" si="145"/>
        <v>0</v>
      </c>
      <c r="AH301" s="14">
        <f t="shared" si="146"/>
        <v>0</v>
      </c>
      <c r="AI301" s="14">
        <f t="shared" si="147"/>
        <v>0</v>
      </c>
      <c r="AJ301" s="14">
        <f t="shared" si="148"/>
        <v>0</v>
      </c>
      <c r="AK301" s="14">
        <f t="shared" si="149"/>
        <v>0</v>
      </c>
      <c r="AL301" s="14">
        <f t="shared" si="150"/>
        <v>0</v>
      </c>
      <c r="AM301" s="14">
        <f t="shared" si="151"/>
        <v>0</v>
      </c>
      <c r="AN301" s="14">
        <f t="shared" si="152"/>
        <v>0</v>
      </c>
      <c r="AO301" s="14">
        <f t="shared" si="153"/>
        <v>0.01</v>
      </c>
      <c r="AP301" s="14">
        <f t="shared" si="154"/>
        <v>0</v>
      </c>
      <c r="AQ301" s="14">
        <f t="shared" si="155"/>
        <v>0</v>
      </c>
      <c r="AR301" s="26">
        <f t="shared" si="135"/>
        <v>0</v>
      </c>
      <c r="AS301" s="184">
        <f t="shared" si="136"/>
        <v>0</v>
      </c>
      <c r="AT301" s="26">
        <f t="shared" si="137"/>
        <v>142193.12200000006</v>
      </c>
      <c r="AU301" s="30"/>
      <c r="AV301" s="30"/>
      <c r="AW301" s="30">
        <f t="shared" si="158"/>
        <v>1706317.4640000006</v>
      </c>
      <c r="AX301" s="36">
        <f t="shared" si="133"/>
        <v>0</v>
      </c>
      <c r="AY301" s="36">
        <f t="shared" si="133"/>
        <v>0</v>
      </c>
      <c r="AZ301" s="36">
        <f t="shared" si="133"/>
        <v>1564124.3420000006</v>
      </c>
      <c r="BF301" s="42">
        <f t="shared" si="138"/>
        <v>142193.12200000006</v>
      </c>
      <c r="BG301" s="42">
        <f t="shared" si="139"/>
        <v>142193.12</v>
      </c>
      <c r="BH301" s="42">
        <f t="shared" si="140"/>
        <v>2.0000000658910722E-3</v>
      </c>
      <c r="BI301" s="42">
        <f t="shared" si="141"/>
        <v>1706317.4640000006</v>
      </c>
    </row>
    <row r="302" spans="1:61" ht="14.45" hidden="1" outlineLevel="1" x14ac:dyDescent="0.3">
      <c r="A302" s="5" t="s">
        <v>7</v>
      </c>
      <c r="B302" s="5" t="s">
        <v>8</v>
      </c>
      <c r="C302" s="5"/>
      <c r="D302" s="2" t="s">
        <v>345</v>
      </c>
      <c r="E302" s="2" t="s">
        <v>115</v>
      </c>
      <c r="F302" s="2" t="s">
        <v>16</v>
      </c>
      <c r="G302" s="2" t="s">
        <v>116</v>
      </c>
      <c r="H302" s="2" t="s">
        <v>13</v>
      </c>
      <c r="I302" s="18">
        <v>1038000</v>
      </c>
      <c r="J302" s="18">
        <v>3215981.87</v>
      </c>
      <c r="K302" s="18">
        <v>2802598.55</v>
      </c>
      <c r="L302" s="18">
        <v>413383.31999999995</v>
      </c>
      <c r="M302" s="18"/>
      <c r="N302" s="18">
        <v>350324.84</v>
      </c>
      <c r="O302" s="18"/>
      <c r="P302" s="18"/>
      <c r="Q302" s="18"/>
      <c r="R302" s="18"/>
      <c r="S302" s="18"/>
      <c r="T302" s="18"/>
      <c r="U302" s="18"/>
      <c r="V302" s="18"/>
      <c r="W302" s="18"/>
      <c r="X302" s="18"/>
      <c r="Y302" s="18"/>
      <c r="Z302" s="18">
        <v>63058.48</v>
      </c>
      <c r="AA302" s="18"/>
      <c r="AB302" s="43">
        <f t="shared" si="134"/>
        <v>0.14749999999999996</v>
      </c>
      <c r="AC302" s="14">
        <f t="shared" si="142"/>
        <v>0</v>
      </c>
      <c r="AD302" s="14">
        <f t="shared" si="157"/>
        <v>0.125</v>
      </c>
      <c r="AE302" s="14">
        <f t="shared" si="143"/>
        <v>0</v>
      </c>
      <c r="AF302" s="14">
        <f t="shared" si="144"/>
        <v>0</v>
      </c>
      <c r="AG302" s="14">
        <f t="shared" si="145"/>
        <v>0</v>
      </c>
      <c r="AH302" s="14">
        <f t="shared" si="146"/>
        <v>0</v>
      </c>
      <c r="AI302" s="14">
        <f t="shared" si="147"/>
        <v>0</v>
      </c>
      <c r="AJ302" s="14">
        <f t="shared" si="148"/>
        <v>0</v>
      </c>
      <c r="AK302" s="14">
        <f t="shared" si="149"/>
        <v>0</v>
      </c>
      <c r="AL302" s="14">
        <f t="shared" si="150"/>
        <v>0</v>
      </c>
      <c r="AM302" s="14">
        <f t="shared" si="151"/>
        <v>0</v>
      </c>
      <c r="AN302" s="14">
        <f t="shared" si="152"/>
        <v>0</v>
      </c>
      <c r="AO302" s="14">
        <f t="shared" si="153"/>
        <v>0</v>
      </c>
      <c r="AP302" s="14">
        <f t="shared" si="154"/>
        <v>0.02</v>
      </c>
      <c r="AQ302" s="14">
        <f t="shared" si="155"/>
        <v>0</v>
      </c>
      <c r="AR302" s="26">
        <f t="shared" si="135"/>
        <v>350324.81874999998</v>
      </c>
      <c r="AS302" s="184">
        <f t="shared" si="136"/>
        <v>0</v>
      </c>
      <c r="AT302" s="26">
        <f t="shared" si="137"/>
        <v>63058.467375</v>
      </c>
      <c r="AU302" s="30"/>
      <c r="AV302" s="30"/>
      <c r="AW302" s="30">
        <f t="shared" si="158"/>
        <v>336311.82599999994</v>
      </c>
      <c r="AX302" s="36">
        <f t="shared" si="133"/>
        <v>-350324.81874999998</v>
      </c>
      <c r="AY302" s="36">
        <f t="shared" si="133"/>
        <v>0</v>
      </c>
      <c r="AZ302" s="36">
        <f t="shared" si="133"/>
        <v>273253.35862499994</v>
      </c>
      <c r="BF302" s="42">
        <f t="shared" si="138"/>
        <v>413383.28612499998</v>
      </c>
      <c r="BG302" s="42">
        <f t="shared" si="139"/>
        <v>413383.32</v>
      </c>
      <c r="BH302" s="42">
        <f t="shared" si="140"/>
        <v>-3.3875000022817403E-2</v>
      </c>
      <c r="BI302" s="42">
        <f t="shared" si="141"/>
        <v>336311.82599999994</v>
      </c>
    </row>
    <row r="303" spans="1:61" ht="14.45" hidden="1" outlineLevel="1" x14ac:dyDescent="0.3">
      <c r="A303" s="5" t="s">
        <v>7</v>
      </c>
      <c r="B303" s="5" t="s">
        <v>8</v>
      </c>
      <c r="C303" s="5"/>
      <c r="D303" s="2" t="s">
        <v>346</v>
      </c>
      <c r="E303" s="2" t="s">
        <v>115</v>
      </c>
      <c r="F303" s="2" t="s">
        <v>16</v>
      </c>
      <c r="G303" s="2" t="s">
        <v>116</v>
      </c>
      <c r="H303" s="2" t="s">
        <v>13</v>
      </c>
      <c r="I303" s="18">
        <v>2515965</v>
      </c>
      <c r="J303" s="18">
        <v>8103631.3199999994</v>
      </c>
      <c r="K303" s="18">
        <v>7061988.0399999991</v>
      </c>
      <c r="L303" s="18">
        <v>1041643.28</v>
      </c>
      <c r="M303" s="18"/>
      <c r="N303" s="18">
        <v>882748.53999999992</v>
      </c>
      <c r="O303" s="18"/>
      <c r="P303" s="18"/>
      <c r="Q303" s="18"/>
      <c r="R303" s="18"/>
      <c r="S303" s="18"/>
      <c r="T303" s="18"/>
      <c r="U303" s="18"/>
      <c r="V303" s="18"/>
      <c r="W303" s="18"/>
      <c r="X303" s="18"/>
      <c r="Y303" s="18"/>
      <c r="Z303" s="18">
        <v>158894.74</v>
      </c>
      <c r="AA303" s="18"/>
      <c r="AB303" s="43">
        <f t="shared" si="134"/>
        <v>0.14749999999999996</v>
      </c>
      <c r="AC303" s="14">
        <f t="shared" si="142"/>
        <v>0</v>
      </c>
      <c r="AD303" s="14">
        <f t="shared" si="157"/>
        <v>0.125</v>
      </c>
      <c r="AE303" s="14">
        <f t="shared" si="143"/>
        <v>0</v>
      </c>
      <c r="AF303" s="14">
        <f t="shared" si="144"/>
        <v>0</v>
      </c>
      <c r="AG303" s="14">
        <f t="shared" si="145"/>
        <v>0</v>
      </c>
      <c r="AH303" s="14">
        <f t="shared" si="146"/>
        <v>0</v>
      </c>
      <c r="AI303" s="14">
        <f t="shared" si="147"/>
        <v>0</v>
      </c>
      <c r="AJ303" s="14">
        <f t="shared" si="148"/>
        <v>0</v>
      </c>
      <c r="AK303" s="14">
        <f t="shared" si="149"/>
        <v>0</v>
      </c>
      <c r="AL303" s="14">
        <f t="shared" si="150"/>
        <v>0</v>
      </c>
      <c r="AM303" s="14">
        <f t="shared" si="151"/>
        <v>0</v>
      </c>
      <c r="AN303" s="14">
        <f t="shared" si="152"/>
        <v>0</v>
      </c>
      <c r="AO303" s="14">
        <f t="shared" si="153"/>
        <v>0</v>
      </c>
      <c r="AP303" s="14">
        <f t="shared" si="154"/>
        <v>0.02</v>
      </c>
      <c r="AQ303" s="14">
        <f t="shared" si="155"/>
        <v>0</v>
      </c>
      <c r="AR303" s="26">
        <f t="shared" si="135"/>
        <v>882748.50499999989</v>
      </c>
      <c r="AS303" s="184">
        <f t="shared" si="136"/>
        <v>0</v>
      </c>
      <c r="AT303" s="26">
        <f t="shared" si="137"/>
        <v>158894.7309</v>
      </c>
      <c r="AU303" s="30"/>
      <c r="AV303" s="30"/>
      <c r="AW303" s="30">
        <f t="shared" si="158"/>
        <v>847438.56479999982</v>
      </c>
      <c r="AX303" s="36">
        <f t="shared" si="133"/>
        <v>-882748.50499999989</v>
      </c>
      <c r="AY303" s="36">
        <f t="shared" si="133"/>
        <v>0</v>
      </c>
      <c r="AZ303" s="36">
        <f t="shared" si="133"/>
        <v>688543.83389999985</v>
      </c>
      <c r="BF303" s="42">
        <f t="shared" si="138"/>
        <v>1041643.2358999999</v>
      </c>
      <c r="BG303" s="42">
        <f t="shared" si="139"/>
        <v>1041643.2799999999</v>
      </c>
      <c r="BH303" s="42">
        <f t="shared" si="140"/>
        <v>-4.4100000057369471E-2</v>
      </c>
      <c r="BI303" s="42">
        <f t="shared" si="141"/>
        <v>847438.56479999982</v>
      </c>
    </row>
    <row r="304" spans="1:61" ht="14.45" hidden="1" outlineLevel="1" x14ac:dyDescent="0.3">
      <c r="A304" s="5" t="s">
        <v>7</v>
      </c>
      <c r="B304" s="5" t="s">
        <v>8</v>
      </c>
      <c r="C304" s="5"/>
      <c r="D304" s="2" t="s">
        <v>347</v>
      </c>
      <c r="E304" s="2" t="s">
        <v>126</v>
      </c>
      <c r="F304" s="2" t="s">
        <v>16</v>
      </c>
      <c r="G304" s="2" t="s">
        <v>116</v>
      </c>
      <c r="H304" s="2" t="s">
        <v>13</v>
      </c>
      <c r="I304" s="18">
        <v>27492</v>
      </c>
      <c r="J304" s="18">
        <v>546452.44999999995</v>
      </c>
      <c r="K304" s="18">
        <v>541042.03</v>
      </c>
      <c r="L304" s="18">
        <v>5410.42</v>
      </c>
      <c r="M304" s="18"/>
      <c r="N304" s="18"/>
      <c r="O304" s="18"/>
      <c r="P304" s="18"/>
      <c r="Q304" s="18"/>
      <c r="R304" s="18"/>
      <c r="S304" s="18"/>
      <c r="T304" s="18"/>
      <c r="U304" s="18"/>
      <c r="V304" s="18"/>
      <c r="W304" s="18"/>
      <c r="X304" s="18"/>
      <c r="Y304" s="18">
        <v>5410.42</v>
      </c>
      <c r="Z304" s="18"/>
      <c r="AA304" s="18"/>
      <c r="AB304" s="43">
        <f t="shared" si="134"/>
        <v>1.0000000000000009E-2</v>
      </c>
      <c r="AC304" s="14">
        <f t="shared" si="142"/>
        <v>0</v>
      </c>
      <c r="AD304" s="14">
        <f t="shared" si="157"/>
        <v>0</v>
      </c>
      <c r="AE304" s="14">
        <f t="shared" si="143"/>
        <v>0</v>
      </c>
      <c r="AF304" s="14">
        <f t="shared" si="144"/>
        <v>0</v>
      </c>
      <c r="AG304" s="14">
        <f t="shared" si="145"/>
        <v>0</v>
      </c>
      <c r="AH304" s="14">
        <f t="shared" si="146"/>
        <v>0</v>
      </c>
      <c r="AI304" s="14">
        <f t="shared" si="147"/>
        <v>0</v>
      </c>
      <c r="AJ304" s="14">
        <f t="shared" si="148"/>
        <v>0</v>
      </c>
      <c r="AK304" s="14">
        <f t="shared" si="149"/>
        <v>0</v>
      </c>
      <c r="AL304" s="14">
        <f t="shared" si="150"/>
        <v>0</v>
      </c>
      <c r="AM304" s="14">
        <f t="shared" si="151"/>
        <v>0</v>
      </c>
      <c r="AN304" s="14">
        <f t="shared" si="152"/>
        <v>0</v>
      </c>
      <c r="AO304" s="14">
        <f t="shared" si="153"/>
        <v>0.01</v>
      </c>
      <c r="AP304" s="14">
        <f t="shared" si="154"/>
        <v>0</v>
      </c>
      <c r="AQ304" s="14">
        <f t="shared" si="155"/>
        <v>0</v>
      </c>
      <c r="AR304" s="26">
        <f t="shared" si="135"/>
        <v>0</v>
      </c>
      <c r="AS304" s="184">
        <f t="shared" si="136"/>
        <v>0</v>
      </c>
      <c r="AT304" s="26">
        <f t="shared" si="137"/>
        <v>5410.4203000000007</v>
      </c>
      <c r="AU304" s="30"/>
      <c r="AV304" s="30"/>
      <c r="AW304" s="30">
        <f t="shared" si="158"/>
        <v>64925.043600000005</v>
      </c>
      <c r="AX304" s="36">
        <f t="shared" si="133"/>
        <v>0</v>
      </c>
      <c r="AY304" s="36">
        <f t="shared" si="133"/>
        <v>0</v>
      </c>
      <c r="AZ304" s="36">
        <f t="shared" si="133"/>
        <v>59514.623300000007</v>
      </c>
      <c r="BF304" s="42">
        <f t="shared" si="138"/>
        <v>5410.4203000000007</v>
      </c>
      <c r="BG304" s="42">
        <f t="shared" si="139"/>
        <v>5410.42</v>
      </c>
      <c r="BH304" s="42">
        <f t="shared" si="140"/>
        <v>3.0000000060681487E-4</v>
      </c>
      <c r="BI304" s="42">
        <f t="shared" si="141"/>
        <v>64925.043600000005</v>
      </c>
    </row>
    <row r="305" spans="1:61" ht="14.45" hidden="1" outlineLevel="1" x14ac:dyDescent="0.3">
      <c r="A305" s="5" t="s">
        <v>7</v>
      </c>
      <c r="B305" s="5" t="s">
        <v>8</v>
      </c>
      <c r="C305" s="5"/>
      <c r="D305" s="2" t="s">
        <v>347</v>
      </c>
      <c r="E305" s="2" t="s">
        <v>115</v>
      </c>
      <c r="F305" s="2" t="s">
        <v>16</v>
      </c>
      <c r="G305" s="2" t="s">
        <v>100</v>
      </c>
      <c r="H305" s="2" t="s">
        <v>13</v>
      </c>
      <c r="I305" s="18">
        <v>176160</v>
      </c>
      <c r="J305" s="18">
        <v>3207118.6699999995</v>
      </c>
      <c r="K305" s="18">
        <v>3175365.0400000005</v>
      </c>
      <c r="L305" s="18">
        <v>31753.629999999994</v>
      </c>
      <c r="M305" s="18"/>
      <c r="N305" s="18"/>
      <c r="O305" s="18"/>
      <c r="P305" s="18"/>
      <c r="Q305" s="18"/>
      <c r="R305" s="18"/>
      <c r="S305" s="18"/>
      <c r="T305" s="18"/>
      <c r="U305" s="18"/>
      <c r="V305" s="18"/>
      <c r="W305" s="18"/>
      <c r="X305" s="18"/>
      <c r="Y305" s="18">
        <v>31753.629999999994</v>
      </c>
      <c r="Z305" s="18"/>
      <c r="AA305" s="18"/>
      <c r="AB305" s="43">
        <f t="shared" si="134"/>
        <v>1.0000000000000009E-2</v>
      </c>
      <c r="AC305" s="14">
        <f t="shared" si="142"/>
        <v>0</v>
      </c>
      <c r="AD305" s="14">
        <f t="shared" si="157"/>
        <v>0</v>
      </c>
      <c r="AE305" s="14">
        <f t="shared" si="143"/>
        <v>0</v>
      </c>
      <c r="AF305" s="14">
        <f t="shared" si="144"/>
        <v>0</v>
      </c>
      <c r="AG305" s="14">
        <f t="shared" si="145"/>
        <v>0</v>
      </c>
      <c r="AH305" s="14">
        <f t="shared" si="146"/>
        <v>0</v>
      </c>
      <c r="AI305" s="14">
        <f t="shared" si="147"/>
        <v>0</v>
      </c>
      <c r="AJ305" s="14">
        <f t="shared" si="148"/>
        <v>0</v>
      </c>
      <c r="AK305" s="14">
        <f t="shared" si="149"/>
        <v>0</v>
      </c>
      <c r="AL305" s="14">
        <f t="shared" si="150"/>
        <v>0</v>
      </c>
      <c r="AM305" s="14">
        <f t="shared" si="151"/>
        <v>0</v>
      </c>
      <c r="AN305" s="14">
        <f t="shared" si="152"/>
        <v>0</v>
      </c>
      <c r="AO305" s="14">
        <f t="shared" si="153"/>
        <v>0.01</v>
      </c>
      <c r="AP305" s="14">
        <f t="shared" si="154"/>
        <v>0</v>
      </c>
      <c r="AQ305" s="14">
        <f t="shared" si="155"/>
        <v>0</v>
      </c>
      <c r="AR305" s="26">
        <f t="shared" si="135"/>
        <v>0</v>
      </c>
      <c r="AS305" s="184">
        <f t="shared" si="136"/>
        <v>0</v>
      </c>
      <c r="AT305" s="26">
        <f t="shared" si="137"/>
        <v>31753.650400000006</v>
      </c>
      <c r="AU305" s="30"/>
      <c r="AV305" s="30"/>
      <c r="AW305" s="30">
        <f t="shared" si="158"/>
        <v>381043.80480000004</v>
      </c>
      <c r="AX305" s="36">
        <f t="shared" si="133"/>
        <v>0</v>
      </c>
      <c r="AY305" s="36">
        <f t="shared" si="133"/>
        <v>0</v>
      </c>
      <c r="AZ305" s="36">
        <f t="shared" si="133"/>
        <v>349290.15440000006</v>
      </c>
      <c r="BF305" s="42">
        <f t="shared" si="138"/>
        <v>31753.650400000006</v>
      </c>
      <c r="BG305" s="42">
        <f t="shared" si="139"/>
        <v>31753.629999999994</v>
      </c>
      <c r="BH305" s="42">
        <f t="shared" si="140"/>
        <v>2.040000001215958E-2</v>
      </c>
      <c r="BI305" s="42">
        <f t="shared" si="141"/>
        <v>381043.80480000004</v>
      </c>
    </row>
    <row r="306" spans="1:61" ht="14.45" hidden="1" outlineLevel="1" x14ac:dyDescent="0.3">
      <c r="A306" s="5" t="s">
        <v>7</v>
      </c>
      <c r="B306" s="5" t="s">
        <v>8</v>
      </c>
      <c r="C306" s="5"/>
      <c r="D306" s="2" t="s">
        <v>348</v>
      </c>
      <c r="E306" s="2" t="s">
        <v>115</v>
      </c>
      <c r="F306" s="2" t="s">
        <v>16</v>
      </c>
      <c r="G306" s="2" t="s">
        <v>100</v>
      </c>
      <c r="H306" s="2" t="s">
        <v>13</v>
      </c>
      <c r="I306" s="18">
        <v>293028</v>
      </c>
      <c r="J306" s="18">
        <v>5454962.7000000011</v>
      </c>
      <c r="K306" s="18">
        <v>5400953.1300000008</v>
      </c>
      <c r="L306" s="18">
        <v>54009.57</v>
      </c>
      <c r="M306" s="18"/>
      <c r="N306" s="18"/>
      <c r="O306" s="18"/>
      <c r="P306" s="18"/>
      <c r="Q306" s="18"/>
      <c r="R306" s="18"/>
      <c r="S306" s="18"/>
      <c r="T306" s="18"/>
      <c r="U306" s="18"/>
      <c r="V306" s="18"/>
      <c r="W306" s="18"/>
      <c r="X306" s="18"/>
      <c r="Y306" s="18">
        <v>54009.57</v>
      </c>
      <c r="Z306" s="18"/>
      <c r="AA306" s="18"/>
      <c r="AB306" s="43">
        <f t="shared" si="134"/>
        <v>1.0000000000000009E-2</v>
      </c>
      <c r="AC306" s="14">
        <f t="shared" si="142"/>
        <v>0</v>
      </c>
      <c r="AD306" s="14">
        <f t="shared" si="157"/>
        <v>0</v>
      </c>
      <c r="AE306" s="14">
        <f t="shared" si="143"/>
        <v>0</v>
      </c>
      <c r="AF306" s="14">
        <f t="shared" si="144"/>
        <v>0</v>
      </c>
      <c r="AG306" s="14">
        <f t="shared" si="145"/>
        <v>0</v>
      </c>
      <c r="AH306" s="14">
        <f t="shared" si="146"/>
        <v>0</v>
      </c>
      <c r="AI306" s="14">
        <f t="shared" si="147"/>
        <v>0</v>
      </c>
      <c r="AJ306" s="14">
        <f t="shared" si="148"/>
        <v>0</v>
      </c>
      <c r="AK306" s="14">
        <f t="shared" si="149"/>
        <v>0</v>
      </c>
      <c r="AL306" s="14">
        <f t="shared" si="150"/>
        <v>0</v>
      </c>
      <c r="AM306" s="14">
        <f t="shared" si="151"/>
        <v>0</v>
      </c>
      <c r="AN306" s="14">
        <f t="shared" si="152"/>
        <v>0</v>
      </c>
      <c r="AO306" s="14">
        <f t="shared" si="153"/>
        <v>0.01</v>
      </c>
      <c r="AP306" s="14">
        <f t="shared" si="154"/>
        <v>0</v>
      </c>
      <c r="AQ306" s="14">
        <f t="shared" si="155"/>
        <v>0</v>
      </c>
      <c r="AR306" s="26">
        <f t="shared" si="135"/>
        <v>0</v>
      </c>
      <c r="AS306" s="184">
        <f t="shared" si="136"/>
        <v>0</v>
      </c>
      <c r="AT306" s="26">
        <f t="shared" si="137"/>
        <v>54009.53130000001</v>
      </c>
      <c r="AU306" s="30"/>
      <c r="AV306" s="30"/>
      <c r="AW306" s="30">
        <f t="shared" si="158"/>
        <v>648114.37560000003</v>
      </c>
      <c r="AX306" s="36">
        <f t="shared" si="133"/>
        <v>0</v>
      </c>
      <c r="AY306" s="36">
        <f t="shared" si="133"/>
        <v>0</v>
      </c>
      <c r="AZ306" s="36">
        <f t="shared" si="133"/>
        <v>594104.8443</v>
      </c>
      <c r="BF306" s="42">
        <f t="shared" si="138"/>
        <v>54009.53130000001</v>
      </c>
      <c r="BG306" s="42">
        <f t="shared" si="139"/>
        <v>54009.57</v>
      </c>
      <c r="BH306" s="42">
        <f t="shared" si="140"/>
        <v>-3.8699999990058132E-2</v>
      </c>
      <c r="BI306" s="42">
        <f t="shared" si="141"/>
        <v>648114.37560000003</v>
      </c>
    </row>
    <row r="307" spans="1:61" ht="14.45" hidden="1" outlineLevel="1" x14ac:dyDescent="0.3">
      <c r="A307" s="5" t="s">
        <v>7</v>
      </c>
      <c r="B307" s="5" t="s">
        <v>8</v>
      </c>
      <c r="C307" s="5"/>
      <c r="D307" s="2" t="s">
        <v>349</v>
      </c>
      <c r="E307" s="2" t="s">
        <v>120</v>
      </c>
      <c r="F307" s="2" t="s">
        <v>11</v>
      </c>
      <c r="G307" s="2" t="s">
        <v>12</v>
      </c>
      <c r="H307" s="2" t="s">
        <v>13</v>
      </c>
      <c r="I307" s="18">
        <v>2448</v>
      </c>
      <c r="J307" s="18">
        <v>14231.26</v>
      </c>
      <c r="K307" s="18">
        <v>13683.91</v>
      </c>
      <c r="L307" s="18">
        <v>547.34999999999991</v>
      </c>
      <c r="M307" s="18"/>
      <c r="N307" s="18"/>
      <c r="O307" s="18"/>
      <c r="P307" s="18"/>
      <c r="Q307" s="18"/>
      <c r="R307" s="18"/>
      <c r="S307" s="18">
        <v>547.34999999999991</v>
      </c>
      <c r="T307" s="18"/>
      <c r="U307" s="18"/>
      <c r="V307" s="18"/>
      <c r="W307" s="18"/>
      <c r="X307" s="18"/>
      <c r="Y307" s="18"/>
      <c r="Z307" s="18"/>
      <c r="AA307" s="18"/>
      <c r="AB307" s="43">
        <f t="shared" si="134"/>
        <v>4.0000000000000036E-2</v>
      </c>
      <c r="AC307" s="14">
        <f t="shared" si="142"/>
        <v>0</v>
      </c>
      <c r="AD307" s="14">
        <f t="shared" si="157"/>
        <v>0</v>
      </c>
      <c r="AE307" s="14">
        <f t="shared" si="143"/>
        <v>0</v>
      </c>
      <c r="AF307" s="14">
        <f t="shared" si="144"/>
        <v>0</v>
      </c>
      <c r="AG307" s="14">
        <f t="shared" si="145"/>
        <v>0</v>
      </c>
      <c r="AH307" s="14">
        <f t="shared" si="146"/>
        <v>0</v>
      </c>
      <c r="AI307" s="14">
        <f t="shared" si="147"/>
        <v>0.04</v>
      </c>
      <c r="AJ307" s="14">
        <f t="shared" si="148"/>
        <v>0</v>
      </c>
      <c r="AK307" s="14">
        <f t="shared" si="149"/>
        <v>0</v>
      </c>
      <c r="AL307" s="14">
        <f t="shared" si="150"/>
        <v>0</v>
      </c>
      <c r="AM307" s="14">
        <f t="shared" si="151"/>
        <v>0</v>
      </c>
      <c r="AN307" s="14">
        <f t="shared" si="152"/>
        <v>0</v>
      </c>
      <c r="AO307" s="14">
        <f t="shared" si="153"/>
        <v>0</v>
      </c>
      <c r="AP307" s="14">
        <f t="shared" si="154"/>
        <v>0</v>
      </c>
      <c r="AQ307" s="14">
        <f t="shared" si="155"/>
        <v>0</v>
      </c>
      <c r="AR307" s="26">
        <f t="shared" si="135"/>
        <v>0</v>
      </c>
      <c r="AS307" s="184">
        <f t="shared" si="136"/>
        <v>547.35640000000001</v>
      </c>
      <c r="AT307" s="26">
        <f t="shared" si="137"/>
        <v>0</v>
      </c>
      <c r="AU307" s="30">
        <f>K307*$AU$2</f>
        <v>821.03459999999995</v>
      </c>
      <c r="AV307" s="30">
        <f>K307*$AV$2</f>
        <v>821.03459999999995</v>
      </c>
      <c r="AW307" s="30"/>
      <c r="AX307" s="36">
        <f t="shared" si="133"/>
        <v>821.03459999999995</v>
      </c>
      <c r="AY307" s="36">
        <f t="shared" si="133"/>
        <v>273.67819999999995</v>
      </c>
      <c r="AZ307" s="36">
        <f t="shared" si="133"/>
        <v>0</v>
      </c>
      <c r="BF307" s="42">
        <f t="shared" si="138"/>
        <v>547.35640000000001</v>
      </c>
      <c r="BG307" s="42">
        <f t="shared" si="139"/>
        <v>547.34999999999991</v>
      </c>
      <c r="BH307" s="42">
        <f t="shared" si="140"/>
        <v>6.4000000000987711E-3</v>
      </c>
      <c r="BI307" s="42">
        <f t="shared" si="141"/>
        <v>1642.0691999999999</v>
      </c>
    </row>
    <row r="308" spans="1:61" ht="14.45" hidden="1" outlineLevel="1" x14ac:dyDescent="0.3">
      <c r="A308" s="5" t="s">
        <v>7</v>
      </c>
      <c r="B308" s="5" t="s">
        <v>8</v>
      </c>
      <c r="C308" s="5"/>
      <c r="D308" s="2" t="s">
        <v>350</v>
      </c>
      <c r="E308" s="2" t="s">
        <v>120</v>
      </c>
      <c r="F308" s="2" t="s">
        <v>11</v>
      </c>
      <c r="G308" s="2" t="s">
        <v>12</v>
      </c>
      <c r="H308" s="2" t="s">
        <v>13</v>
      </c>
      <c r="I308" s="18">
        <v>3108</v>
      </c>
      <c r="J308" s="18">
        <v>212815.56</v>
      </c>
      <c r="K308" s="18">
        <v>204630.35</v>
      </c>
      <c r="L308" s="18">
        <v>8185.2100000000009</v>
      </c>
      <c r="M308" s="18"/>
      <c r="N308" s="18"/>
      <c r="O308" s="18"/>
      <c r="P308" s="18"/>
      <c r="Q308" s="18"/>
      <c r="R308" s="18"/>
      <c r="S308" s="18">
        <v>8185.2100000000009</v>
      </c>
      <c r="T308" s="18"/>
      <c r="U308" s="18"/>
      <c r="V308" s="18"/>
      <c r="W308" s="18"/>
      <c r="X308" s="18"/>
      <c r="Y308" s="18"/>
      <c r="Z308" s="18"/>
      <c r="AA308" s="18"/>
      <c r="AB308" s="43">
        <f t="shared" si="134"/>
        <v>4.0000000000000036E-2</v>
      </c>
      <c r="AC308" s="14">
        <f t="shared" si="142"/>
        <v>0</v>
      </c>
      <c r="AD308" s="14">
        <f t="shared" si="157"/>
        <v>0</v>
      </c>
      <c r="AE308" s="14">
        <f t="shared" si="143"/>
        <v>0</v>
      </c>
      <c r="AF308" s="14">
        <f t="shared" si="144"/>
        <v>0</v>
      </c>
      <c r="AG308" s="14">
        <f t="shared" si="145"/>
        <v>0</v>
      </c>
      <c r="AH308" s="14">
        <f t="shared" si="146"/>
        <v>0</v>
      </c>
      <c r="AI308" s="14">
        <f t="shared" si="147"/>
        <v>0.04</v>
      </c>
      <c r="AJ308" s="14">
        <f t="shared" si="148"/>
        <v>0</v>
      </c>
      <c r="AK308" s="14">
        <f t="shared" si="149"/>
        <v>0</v>
      </c>
      <c r="AL308" s="14">
        <f t="shared" si="150"/>
        <v>0</v>
      </c>
      <c r="AM308" s="14">
        <f t="shared" si="151"/>
        <v>0</v>
      </c>
      <c r="AN308" s="14">
        <f t="shared" si="152"/>
        <v>0</v>
      </c>
      <c r="AO308" s="14">
        <f t="shared" si="153"/>
        <v>0</v>
      </c>
      <c r="AP308" s="14">
        <f t="shared" si="154"/>
        <v>0</v>
      </c>
      <c r="AQ308" s="14">
        <f t="shared" si="155"/>
        <v>0</v>
      </c>
      <c r="AR308" s="26">
        <f t="shared" si="135"/>
        <v>0</v>
      </c>
      <c r="AS308" s="184">
        <f t="shared" si="136"/>
        <v>8185.2140000000009</v>
      </c>
      <c r="AT308" s="26">
        <f t="shared" si="137"/>
        <v>0</v>
      </c>
      <c r="AU308" s="30">
        <f>K308*$AU$2</f>
        <v>12277.821</v>
      </c>
      <c r="AV308" s="30">
        <f>K308*$AV$2</f>
        <v>12277.821</v>
      </c>
      <c r="AW308" s="30"/>
      <c r="AX308" s="36">
        <f t="shared" si="133"/>
        <v>12277.821</v>
      </c>
      <c r="AY308" s="36">
        <f t="shared" si="133"/>
        <v>4092.6069999999991</v>
      </c>
      <c r="AZ308" s="36">
        <f t="shared" si="133"/>
        <v>0</v>
      </c>
      <c r="BF308" s="42">
        <f t="shared" si="138"/>
        <v>8185.2140000000009</v>
      </c>
      <c r="BG308" s="42">
        <f t="shared" si="139"/>
        <v>8185.2100000000009</v>
      </c>
      <c r="BH308" s="42">
        <f t="shared" si="140"/>
        <v>3.9999999999054126E-3</v>
      </c>
      <c r="BI308" s="42">
        <f t="shared" si="141"/>
        <v>24555.642</v>
      </c>
    </row>
    <row r="309" spans="1:61" ht="14.45" hidden="1" outlineLevel="1" x14ac:dyDescent="0.3">
      <c r="A309" s="5" t="s">
        <v>7</v>
      </c>
      <c r="B309" s="5" t="s">
        <v>8</v>
      </c>
      <c r="C309" s="5"/>
      <c r="D309" s="2" t="s">
        <v>351</v>
      </c>
      <c r="E309" s="2" t="s">
        <v>126</v>
      </c>
      <c r="F309" s="2" t="s">
        <v>16</v>
      </c>
      <c r="G309" s="2" t="s">
        <v>116</v>
      </c>
      <c r="H309" s="2" t="s">
        <v>13</v>
      </c>
      <c r="I309" s="18">
        <v>147888</v>
      </c>
      <c r="J309" s="18">
        <v>1184478.1500000001</v>
      </c>
      <c r="K309" s="18">
        <v>1172750.6499999999</v>
      </c>
      <c r="L309" s="18">
        <v>11727.499999999998</v>
      </c>
      <c r="M309" s="18"/>
      <c r="N309" s="18"/>
      <c r="O309" s="18"/>
      <c r="P309" s="18"/>
      <c r="Q309" s="18"/>
      <c r="R309" s="18"/>
      <c r="S309" s="18"/>
      <c r="T309" s="18"/>
      <c r="U309" s="18"/>
      <c r="V309" s="18"/>
      <c r="W309" s="18"/>
      <c r="X309" s="18"/>
      <c r="Y309" s="18">
        <v>11727.499999999998</v>
      </c>
      <c r="Z309" s="18"/>
      <c r="AA309" s="18"/>
      <c r="AB309" s="43">
        <f t="shared" si="134"/>
        <v>1.0000000000000009E-2</v>
      </c>
      <c r="AC309" s="14">
        <f t="shared" si="142"/>
        <v>0</v>
      </c>
      <c r="AD309" s="14">
        <f t="shared" si="157"/>
        <v>0</v>
      </c>
      <c r="AE309" s="14">
        <f t="shared" si="143"/>
        <v>0</v>
      </c>
      <c r="AF309" s="14">
        <f t="shared" si="144"/>
        <v>0</v>
      </c>
      <c r="AG309" s="14">
        <f t="shared" si="145"/>
        <v>0</v>
      </c>
      <c r="AH309" s="14">
        <f t="shared" si="146"/>
        <v>0</v>
      </c>
      <c r="AI309" s="14">
        <f t="shared" si="147"/>
        <v>0</v>
      </c>
      <c r="AJ309" s="14">
        <f t="shared" si="148"/>
        <v>0</v>
      </c>
      <c r="AK309" s="14">
        <f t="shared" si="149"/>
        <v>0</v>
      </c>
      <c r="AL309" s="14">
        <f t="shared" si="150"/>
        <v>0</v>
      </c>
      <c r="AM309" s="14">
        <f t="shared" si="151"/>
        <v>0</v>
      </c>
      <c r="AN309" s="14">
        <f t="shared" si="152"/>
        <v>0</v>
      </c>
      <c r="AO309" s="14">
        <f t="shared" si="153"/>
        <v>0.01</v>
      </c>
      <c r="AP309" s="14">
        <f t="shared" si="154"/>
        <v>0</v>
      </c>
      <c r="AQ309" s="14">
        <f t="shared" si="155"/>
        <v>0</v>
      </c>
      <c r="AR309" s="26">
        <f t="shared" si="135"/>
        <v>0</v>
      </c>
      <c r="AS309" s="184">
        <f t="shared" si="136"/>
        <v>0</v>
      </c>
      <c r="AT309" s="26">
        <f t="shared" si="137"/>
        <v>11727.5065</v>
      </c>
      <c r="AU309" s="30"/>
      <c r="AV309" s="30"/>
      <c r="AW309" s="30">
        <f t="shared" ref="AW309:AW326" si="159">K309*$AU$1</f>
        <v>140730.07799999998</v>
      </c>
      <c r="AX309" s="36">
        <f t="shared" si="133"/>
        <v>0</v>
      </c>
      <c r="AY309" s="36">
        <f t="shared" si="133"/>
        <v>0</v>
      </c>
      <c r="AZ309" s="36">
        <f t="shared" si="133"/>
        <v>129002.57149999998</v>
      </c>
      <c r="BF309" s="42">
        <f t="shared" si="138"/>
        <v>11727.5065</v>
      </c>
      <c r="BG309" s="42">
        <f t="shared" si="139"/>
        <v>11727.499999999998</v>
      </c>
      <c r="BH309" s="42">
        <f t="shared" si="140"/>
        <v>6.5000000013242243E-3</v>
      </c>
      <c r="BI309" s="42">
        <f t="shared" si="141"/>
        <v>140730.07799999998</v>
      </c>
    </row>
    <row r="310" spans="1:61" ht="14.45" hidden="1" outlineLevel="1" x14ac:dyDescent="0.3">
      <c r="A310" s="5" t="s">
        <v>7</v>
      </c>
      <c r="B310" s="5" t="s">
        <v>8</v>
      </c>
      <c r="C310" s="5"/>
      <c r="D310" s="2" t="s">
        <v>351</v>
      </c>
      <c r="E310" s="2" t="s">
        <v>115</v>
      </c>
      <c r="F310" s="2" t="s">
        <v>16</v>
      </c>
      <c r="G310" s="2" t="s">
        <v>100</v>
      </c>
      <c r="H310" s="2" t="s">
        <v>13</v>
      </c>
      <c r="I310" s="18">
        <v>107422</v>
      </c>
      <c r="J310" s="18">
        <v>810466.75999999989</v>
      </c>
      <c r="K310" s="18">
        <v>802442.34000000008</v>
      </c>
      <c r="L310" s="18">
        <v>8024.42</v>
      </c>
      <c r="M310" s="18"/>
      <c r="N310" s="18"/>
      <c r="O310" s="18"/>
      <c r="P310" s="18"/>
      <c r="Q310" s="18"/>
      <c r="R310" s="18"/>
      <c r="S310" s="18"/>
      <c r="T310" s="18"/>
      <c r="U310" s="18"/>
      <c r="V310" s="18"/>
      <c r="W310" s="18"/>
      <c r="X310" s="18"/>
      <c r="Y310" s="18">
        <v>8024.42</v>
      </c>
      <c r="Z310" s="18"/>
      <c r="AA310" s="18"/>
      <c r="AB310" s="43">
        <f t="shared" si="134"/>
        <v>1.0000000000000009E-2</v>
      </c>
      <c r="AC310" s="14">
        <f t="shared" si="142"/>
        <v>0</v>
      </c>
      <c r="AD310" s="14">
        <f t="shared" si="157"/>
        <v>0</v>
      </c>
      <c r="AE310" s="14">
        <f t="shared" si="143"/>
        <v>0</v>
      </c>
      <c r="AF310" s="14">
        <f t="shared" si="144"/>
        <v>0</v>
      </c>
      <c r="AG310" s="14">
        <f t="shared" si="145"/>
        <v>0</v>
      </c>
      <c r="AH310" s="14">
        <f t="shared" si="146"/>
        <v>0</v>
      </c>
      <c r="AI310" s="14">
        <f t="shared" si="147"/>
        <v>0</v>
      </c>
      <c r="AJ310" s="14">
        <f t="shared" si="148"/>
        <v>0</v>
      </c>
      <c r="AK310" s="14">
        <f t="shared" si="149"/>
        <v>0</v>
      </c>
      <c r="AL310" s="14">
        <f t="shared" si="150"/>
        <v>0</v>
      </c>
      <c r="AM310" s="14">
        <f t="shared" si="151"/>
        <v>0</v>
      </c>
      <c r="AN310" s="14">
        <f t="shared" si="152"/>
        <v>0</v>
      </c>
      <c r="AO310" s="14">
        <f t="shared" si="153"/>
        <v>0.01</v>
      </c>
      <c r="AP310" s="14">
        <f t="shared" si="154"/>
        <v>0</v>
      </c>
      <c r="AQ310" s="14">
        <f t="shared" si="155"/>
        <v>0</v>
      </c>
      <c r="AR310" s="26">
        <f t="shared" si="135"/>
        <v>0</v>
      </c>
      <c r="AS310" s="184">
        <f t="shared" si="136"/>
        <v>0</v>
      </c>
      <c r="AT310" s="26">
        <f t="shared" si="137"/>
        <v>8024.4234000000006</v>
      </c>
      <c r="AU310" s="30"/>
      <c r="AV310" s="30"/>
      <c r="AW310" s="30">
        <f t="shared" si="159"/>
        <v>96293.080800000011</v>
      </c>
      <c r="AX310" s="36">
        <f t="shared" si="133"/>
        <v>0</v>
      </c>
      <c r="AY310" s="36">
        <f t="shared" si="133"/>
        <v>0</v>
      </c>
      <c r="AZ310" s="36">
        <f t="shared" si="133"/>
        <v>88268.657400000011</v>
      </c>
      <c r="BF310" s="42">
        <f t="shared" si="138"/>
        <v>8024.4234000000006</v>
      </c>
      <c r="BG310" s="42">
        <f t="shared" si="139"/>
        <v>8024.42</v>
      </c>
      <c r="BH310" s="42">
        <f t="shared" si="140"/>
        <v>3.4000000005107722E-3</v>
      </c>
      <c r="BI310" s="42">
        <f t="shared" si="141"/>
        <v>96293.080800000011</v>
      </c>
    </row>
    <row r="311" spans="1:61" ht="14.45" hidden="1" outlineLevel="1" x14ac:dyDescent="0.3">
      <c r="A311" s="5" t="s">
        <v>7</v>
      </c>
      <c r="B311" s="5" t="s">
        <v>8</v>
      </c>
      <c r="C311" s="5"/>
      <c r="D311" s="2" t="s">
        <v>352</v>
      </c>
      <c r="E311" s="2" t="s">
        <v>126</v>
      </c>
      <c r="F311" s="2" t="s">
        <v>16</v>
      </c>
      <c r="G311" s="2" t="s">
        <v>116</v>
      </c>
      <c r="H311" s="2" t="s">
        <v>13</v>
      </c>
      <c r="I311" s="18">
        <v>18288</v>
      </c>
      <c r="J311" s="18">
        <v>146473.87</v>
      </c>
      <c r="K311" s="18">
        <v>145023.63999999998</v>
      </c>
      <c r="L311" s="18">
        <v>1450.23</v>
      </c>
      <c r="M311" s="18"/>
      <c r="N311" s="18"/>
      <c r="O311" s="18"/>
      <c r="P311" s="18"/>
      <c r="Q311" s="18"/>
      <c r="R311" s="18"/>
      <c r="S311" s="18"/>
      <c r="T311" s="18"/>
      <c r="U311" s="18"/>
      <c r="V311" s="18"/>
      <c r="W311" s="18"/>
      <c r="X311" s="18"/>
      <c r="Y311" s="18">
        <v>1450.23</v>
      </c>
      <c r="Z311" s="18"/>
      <c r="AA311" s="18"/>
      <c r="AB311" s="43">
        <f t="shared" si="134"/>
        <v>1.0000000000000009E-2</v>
      </c>
      <c r="AC311" s="14">
        <f t="shared" si="142"/>
        <v>0</v>
      </c>
      <c r="AD311" s="14">
        <f t="shared" si="157"/>
        <v>0</v>
      </c>
      <c r="AE311" s="14">
        <f t="shared" si="143"/>
        <v>0</v>
      </c>
      <c r="AF311" s="14">
        <f t="shared" si="144"/>
        <v>0</v>
      </c>
      <c r="AG311" s="14">
        <f t="shared" si="145"/>
        <v>0</v>
      </c>
      <c r="AH311" s="14">
        <f t="shared" si="146"/>
        <v>0</v>
      </c>
      <c r="AI311" s="14">
        <f t="shared" si="147"/>
        <v>0</v>
      </c>
      <c r="AJ311" s="14">
        <f t="shared" si="148"/>
        <v>0</v>
      </c>
      <c r="AK311" s="14">
        <f t="shared" si="149"/>
        <v>0</v>
      </c>
      <c r="AL311" s="14">
        <f t="shared" si="150"/>
        <v>0</v>
      </c>
      <c r="AM311" s="14">
        <f t="shared" si="151"/>
        <v>0</v>
      </c>
      <c r="AN311" s="14">
        <f t="shared" si="152"/>
        <v>0</v>
      </c>
      <c r="AO311" s="14">
        <f t="shared" si="153"/>
        <v>0.01</v>
      </c>
      <c r="AP311" s="14">
        <f t="shared" si="154"/>
        <v>0</v>
      </c>
      <c r="AQ311" s="14">
        <f t="shared" si="155"/>
        <v>0</v>
      </c>
      <c r="AR311" s="26">
        <f t="shared" si="135"/>
        <v>0</v>
      </c>
      <c r="AS311" s="184">
        <f t="shared" si="136"/>
        <v>0</v>
      </c>
      <c r="AT311" s="26">
        <f t="shared" si="137"/>
        <v>1450.2363999999998</v>
      </c>
      <c r="AU311" s="30"/>
      <c r="AV311" s="30"/>
      <c r="AW311" s="30">
        <f t="shared" si="159"/>
        <v>17402.836799999997</v>
      </c>
      <c r="AX311" s="36">
        <f t="shared" si="133"/>
        <v>0</v>
      </c>
      <c r="AY311" s="36">
        <f t="shared" si="133"/>
        <v>0</v>
      </c>
      <c r="AZ311" s="36">
        <f t="shared" si="133"/>
        <v>15952.600399999998</v>
      </c>
      <c r="BF311" s="42">
        <f t="shared" si="138"/>
        <v>1450.2363999999998</v>
      </c>
      <c r="BG311" s="42">
        <f t="shared" si="139"/>
        <v>1450.23</v>
      </c>
      <c r="BH311" s="42">
        <f t="shared" si="140"/>
        <v>6.3999999997577106E-3</v>
      </c>
      <c r="BI311" s="42">
        <f t="shared" si="141"/>
        <v>17402.836799999997</v>
      </c>
    </row>
    <row r="312" spans="1:61" ht="14.45" hidden="1" outlineLevel="1" x14ac:dyDescent="0.3">
      <c r="A312" s="5" t="s">
        <v>7</v>
      </c>
      <c r="B312" s="5" t="s">
        <v>8</v>
      </c>
      <c r="C312" s="5"/>
      <c r="D312" s="2" t="s">
        <v>353</v>
      </c>
      <c r="E312" s="2" t="s">
        <v>126</v>
      </c>
      <c r="F312" s="2" t="s">
        <v>16</v>
      </c>
      <c r="G312" s="2" t="s">
        <v>116</v>
      </c>
      <c r="H312" s="2" t="s">
        <v>13</v>
      </c>
      <c r="I312" s="18">
        <v>385776</v>
      </c>
      <c r="J312" s="18">
        <v>3043038.4699999993</v>
      </c>
      <c r="K312" s="18">
        <v>3012909.38</v>
      </c>
      <c r="L312" s="18">
        <v>30129.089999999997</v>
      </c>
      <c r="M312" s="18"/>
      <c r="N312" s="18"/>
      <c r="O312" s="18"/>
      <c r="P312" s="18"/>
      <c r="Q312" s="18"/>
      <c r="R312" s="18"/>
      <c r="S312" s="18"/>
      <c r="T312" s="18"/>
      <c r="U312" s="18"/>
      <c r="V312" s="18"/>
      <c r="W312" s="18"/>
      <c r="X312" s="18"/>
      <c r="Y312" s="18">
        <v>30129.089999999997</v>
      </c>
      <c r="Z312" s="18"/>
      <c r="AA312" s="18"/>
      <c r="AB312" s="43">
        <f t="shared" si="134"/>
        <v>1.0000000000000009E-2</v>
      </c>
      <c r="AC312" s="14">
        <f t="shared" si="142"/>
        <v>0</v>
      </c>
      <c r="AD312" s="14">
        <f t="shared" si="157"/>
        <v>0</v>
      </c>
      <c r="AE312" s="14">
        <f t="shared" si="143"/>
        <v>0</v>
      </c>
      <c r="AF312" s="14">
        <f t="shared" si="144"/>
        <v>0</v>
      </c>
      <c r="AG312" s="14">
        <f t="shared" si="145"/>
        <v>0</v>
      </c>
      <c r="AH312" s="14">
        <f t="shared" si="146"/>
        <v>0</v>
      </c>
      <c r="AI312" s="14">
        <f t="shared" si="147"/>
        <v>0</v>
      </c>
      <c r="AJ312" s="14">
        <f t="shared" si="148"/>
        <v>0</v>
      </c>
      <c r="AK312" s="14">
        <f t="shared" si="149"/>
        <v>0</v>
      </c>
      <c r="AL312" s="14">
        <f t="shared" si="150"/>
        <v>0</v>
      </c>
      <c r="AM312" s="14">
        <f t="shared" si="151"/>
        <v>0</v>
      </c>
      <c r="AN312" s="14">
        <f t="shared" si="152"/>
        <v>0</v>
      </c>
      <c r="AO312" s="14">
        <f t="shared" si="153"/>
        <v>0.01</v>
      </c>
      <c r="AP312" s="14">
        <f t="shared" si="154"/>
        <v>0</v>
      </c>
      <c r="AQ312" s="14">
        <f t="shared" si="155"/>
        <v>0</v>
      </c>
      <c r="AR312" s="26">
        <f t="shared" si="135"/>
        <v>0</v>
      </c>
      <c r="AS312" s="184">
        <f t="shared" si="136"/>
        <v>0</v>
      </c>
      <c r="AT312" s="26">
        <f t="shared" si="137"/>
        <v>30129.093799999999</v>
      </c>
      <c r="AU312" s="30"/>
      <c r="AV312" s="30"/>
      <c r="AW312" s="30">
        <f t="shared" si="159"/>
        <v>361549.12559999997</v>
      </c>
      <c r="AX312" s="36">
        <f t="shared" si="133"/>
        <v>0</v>
      </c>
      <c r="AY312" s="36">
        <f t="shared" si="133"/>
        <v>0</v>
      </c>
      <c r="AZ312" s="36">
        <f t="shared" si="133"/>
        <v>331420.0318</v>
      </c>
      <c r="BF312" s="42">
        <f t="shared" si="138"/>
        <v>30129.093799999999</v>
      </c>
      <c r="BG312" s="42">
        <f t="shared" si="139"/>
        <v>30129.089999999997</v>
      </c>
      <c r="BH312" s="42">
        <f t="shared" si="140"/>
        <v>3.8000000022293534E-3</v>
      </c>
      <c r="BI312" s="42">
        <f t="shared" si="141"/>
        <v>361549.12559999997</v>
      </c>
    </row>
    <row r="313" spans="1:61" ht="14.45" hidden="1" outlineLevel="1" x14ac:dyDescent="0.3">
      <c r="A313" s="5" t="s">
        <v>7</v>
      </c>
      <c r="B313" s="5" t="s">
        <v>8</v>
      </c>
      <c r="C313" s="5"/>
      <c r="D313" s="2" t="s">
        <v>353</v>
      </c>
      <c r="E313" s="2" t="s">
        <v>115</v>
      </c>
      <c r="F313" s="2" t="s">
        <v>16</v>
      </c>
      <c r="G313" s="2" t="s">
        <v>100</v>
      </c>
      <c r="H313" s="2" t="s">
        <v>13</v>
      </c>
      <c r="I313" s="18">
        <v>219456</v>
      </c>
      <c r="J313" s="18">
        <v>1688977.25</v>
      </c>
      <c r="K313" s="18">
        <v>1672254.72</v>
      </c>
      <c r="L313" s="18">
        <v>16722.53</v>
      </c>
      <c r="M313" s="18"/>
      <c r="N313" s="18"/>
      <c r="O313" s="18"/>
      <c r="P313" s="18"/>
      <c r="Q313" s="18"/>
      <c r="R313" s="18"/>
      <c r="S313" s="18"/>
      <c r="T313" s="18"/>
      <c r="U313" s="18"/>
      <c r="V313" s="18"/>
      <c r="W313" s="18"/>
      <c r="X313" s="18"/>
      <c r="Y313" s="18">
        <v>16722.53</v>
      </c>
      <c r="Z313" s="18"/>
      <c r="AA313" s="18"/>
      <c r="AB313" s="43">
        <f t="shared" si="134"/>
        <v>1.0000000000000009E-2</v>
      </c>
      <c r="AC313" s="14">
        <f t="shared" si="142"/>
        <v>0</v>
      </c>
      <c r="AD313" s="14">
        <f t="shared" si="157"/>
        <v>0</v>
      </c>
      <c r="AE313" s="14">
        <f t="shared" si="143"/>
        <v>0</v>
      </c>
      <c r="AF313" s="14">
        <f t="shared" si="144"/>
        <v>0</v>
      </c>
      <c r="AG313" s="14">
        <f t="shared" si="145"/>
        <v>0</v>
      </c>
      <c r="AH313" s="14">
        <f t="shared" si="146"/>
        <v>0</v>
      </c>
      <c r="AI313" s="14">
        <f t="shared" si="147"/>
        <v>0</v>
      </c>
      <c r="AJ313" s="14">
        <f t="shared" si="148"/>
        <v>0</v>
      </c>
      <c r="AK313" s="14">
        <f t="shared" si="149"/>
        <v>0</v>
      </c>
      <c r="AL313" s="14">
        <f t="shared" si="150"/>
        <v>0</v>
      </c>
      <c r="AM313" s="14">
        <f t="shared" si="151"/>
        <v>0</v>
      </c>
      <c r="AN313" s="14">
        <f t="shared" si="152"/>
        <v>0</v>
      </c>
      <c r="AO313" s="14">
        <f t="shared" si="153"/>
        <v>0.01</v>
      </c>
      <c r="AP313" s="14">
        <f t="shared" si="154"/>
        <v>0</v>
      </c>
      <c r="AQ313" s="14">
        <f t="shared" si="155"/>
        <v>0</v>
      </c>
      <c r="AR313" s="26">
        <f t="shared" si="135"/>
        <v>0</v>
      </c>
      <c r="AS313" s="184">
        <f t="shared" si="136"/>
        <v>0</v>
      </c>
      <c r="AT313" s="26">
        <f t="shared" si="137"/>
        <v>16722.547200000001</v>
      </c>
      <c r="AU313" s="30"/>
      <c r="AV313" s="30"/>
      <c r="AW313" s="30">
        <f t="shared" si="159"/>
        <v>200670.56639999998</v>
      </c>
      <c r="AX313" s="36">
        <f t="shared" si="133"/>
        <v>0</v>
      </c>
      <c r="AY313" s="36">
        <f t="shared" si="133"/>
        <v>0</v>
      </c>
      <c r="AZ313" s="36">
        <f t="shared" si="133"/>
        <v>183948.01919999998</v>
      </c>
      <c r="BF313" s="42">
        <f t="shared" si="138"/>
        <v>16722.547200000001</v>
      </c>
      <c r="BG313" s="42">
        <f t="shared" si="139"/>
        <v>16722.53</v>
      </c>
      <c r="BH313" s="42">
        <f t="shared" si="140"/>
        <v>1.720000000204891E-2</v>
      </c>
      <c r="BI313" s="42">
        <f t="shared" si="141"/>
        <v>200670.56639999998</v>
      </c>
    </row>
    <row r="314" spans="1:61" ht="14.45" hidden="1" outlineLevel="1" x14ac:dyDescent="0.3">
      <c r="A314" s="5" t="s">
        <v>7</v>
      </c>
      <c r="B314" s="5" t="s">
        <v>8</v>
      </c>
      <c r="C314" s="5"/>
      <c r="D314" s="2" t="s">
        <v>354</v>
      </c>
      <c r="E314" s="2" t="s">
        <v>115</v>
      </c>
      <c r="F314" s="2" t="s">
        <v>16</v>
      </c>
      <c r="G314" s="2" t="s">
        <v>100</v>
      </c>
      <c r="H314" s="2" t="s">
        <v>13</v>
      </c>
      <c r="I314" s="18">
        <v>36960</v>
      </c>
      <c r="J314" s="18">
        <v>475952.39999999997</v>
      </c>
      <c r="K314" s="18">
        <v>471240</v>
      </c>
      <c r="L314" s="18">
        <v>4712.4000000000005</v>
      </c>
      <c r="M314" s="18"/>
      <c r="N314" s="18"/>
      <c r="O314" s="18"/>
      <c r="P314" s="18"/>
      <c r="Q314" s="18"/>
      <c r="R314" s="18"/>
      <c r="S314" s="18"/>
      <c r="T314" s="18"/>
      <c r="U314" s="18"/>
      <c r="V314" s="18"/>
      <c r="W314" s="18"/>
      <c r="X314" s="18"/>
      <c r="Y314" s="18">
        <v>4712.4000000000005</v>
      </c>
      <c r="Z314" s="18"/>
      <c r="AA314" s="18"/>
      <c r="AB314" s="43">
        <f t="shared" si="134"/>
        <v>1.0000000000000009E-2</v>
      </c>
      <c r="AC314" s="14">
        <f t="shared" si="142"/>
        <v>0</v>
      </c>
      <c r="AD314" s="14">
        <f t="shared" si="157"/>
        <v>0</v>
      </c>
      <c r="AE314" s="14">
        <f t="shared" si="143"/>
        <v>0</v>
      </c>
      <c r="AF314" s="14">
        <f t="shared" si="144"/>
        <v>0</v>
      </c>
      <c r="AG314" s="14">
        <f t="shared" si="145"/>
        <v>0</v>
      </c>
      <c r="AH314" s="14">
        <f t="shared" si="146"/>
        <v>0</v>
      </c>
      <c r="AI314" s="14">
        <f t="shared" si="147"/>
        <v>0</v>
      </c>
      <c r="AJ314" s="14">
        <f t="shared" si="148"/>
        <v>0</v>
      </c>
      <c r="AK314" s="14">
        <f t="shared" si="149"/>
        <v>0</v>
      </c>
      <c r="AL314" s="14">
        <f t="shared" si="150"/>
        <v>0</v>
      </c>
      <c r="AM314" s="14">
        <f t="shared" si="151"/>
        <v>0</v>
      </c>
      <c r="AN314" s="14">
        <f t="shared" si="152"/>
        <v>0</v>
      </c>
      <c r="AO314" s="14">
        <f t="shared" si="153"/>
        <v>0.01</v>
      </c>
      <c r="AP314" s="14">
        <f t="shared" si="154"/>
        <v>0</v>
      </c>
      <c r="AQ314" s="14">
        <f t="shared" si="155"/>
        <v>0</v>
      </c>
      <c r="AR314" s="26">
        <f t="shared" si="135"/>
        <v>0</v>
      </c>
      <c r="AS314" s="184">
        <f t="shared" si="136"/>
        <v>0</v>
      </c>
      <c r="AT314" s="26">
        <f t="shared" si="137"/>
        <v>4712.4000000000005</v>
      </c>
      <c r="AU314" s="30"/>
      <c r="AV314" s="30"/>
      <c r="AW314" s="30">
        <f t="shared" si="159"/>
        <v>56548.799999999996</v>
      </c>
      <c r="AX314" s="36">
        <f t="shared" si="133"/>
        <v>0</v>
      </c>
      <c r="AY314" s="36">
        <f t="shared" si="133"/>
        <v>0</v>
      </c>
      <c r="AZ314" s="36">
        <f t="shared" si="133"/>
        <v>51836.399999999994</v>
      </c>
      <c r="BF314" s="42">
        <f t="shared" si="138"/>
        <v>4712.4000000000005</v>
      </c>
      <c r="BG314" s="42">
        <f t="shared" si="139"/>
        <v>4712.4000000000005</v>
      </c>
      <c r="BH314" s="42">
        <f t="shared" si="140"/>
        <v>0</v>
      </c>
      <c r="BI314" s="42">
        <f t="shared" si="141"/>
        <v>56548.799999999996</v>
      </c>
    </row>
    <row r="315" spans="1:61" ht="14.45" hidden="1" outlineLevel="1" x14ac:dyDescent="0.3">
      <c r="A315" s="5" t="s">
        <v>7</v>
      </c>
      <c r="B315" s="5" t="s">
        <v>8</v>
      </c>
      <c r="C315" s="5"/>
      <c r="D315" s="2" t="s">
        <v>355</v>
      </c>
      <c r="E315" s="2" t="s">
        <v>126</v>
      </c>
      <c r="F315" s="2" t="s">
        <v>16</v>
      </c>
      <c r="G315" s="2" t="s">
        <v>116</v>
      </c>
      <c r="H315" s="2" t="s">
        <v>13</v>
      </c>
      <c r="I315" s="18">
        <v>530320</v>
      </c>
      <c r="J315" s="18">
        <v>2490646.7100000004</v>
      </c>
      <c r="K315" s="18">
        <v>2465986.83</v>
      </c>
      <c r="L315" s="18">
        <v>24659.880000000005</v>
      </c>
      <c r="M315" s="18"/>
      <c r="N315" s="18"/>
      <c r="O315" s="18"/>
      <c r="P315" s="18"/>
      <c r="Q315" s="18"/>
      <c r="R315" s="18"/>
      <c r="S315" s="18"/>
      <c r="T315" s="18"/>
      <c r="U315" s="18"/>
      <c r="V315" s="18"/>
      <c r="W315" s="18"/>
      <c r="X315" s="18"/>
      <c r="Y315" s="18">
        <v>24659.880000000005</v>
      </c>
      <c r="Z315" s="18"/>
      <c r="AA315" s="18"/>
      <c r="AB315" s="43">
        <f t="shared" si="134"/>
        <v>1.0000000000000009E-2</v>
      </c>
      <c r="AC315" s="14">
        <f t="shared" si="142"/>
        <v>0</v>
      </c>
      <c r="AD315" s="14">
        <f t="shared" si="157"/>
        <v>0</v>
      </c>
      <c r="AE315" s="14">
        <f t="shared" si="143"/>
        <v>0</v>
      </c>
      <c r="AF315" s="14">
        <f t="shared" si="144"/>
        <v>0</v>
      </c>
      <c r="AG315" s="14">
        <f t="shared" si="145"/>
        <v>0</v>
      </c>
      <c r="AH315" s="14">
        <f t="shared" si="146"/>
        <v>0</v>
      </c>
      <c r="AI315" s="14">
        <f t="shared" si="147"/>
        <v>0</v>
      </c>
      <c r="AJ315" s="14">
        <f t="shared" si="148"/>
        <v>0</v>
      </c>
      <c r="AK315" s="14">
        <f t="shared" si="149"/>
        <v>0</v>
      </c>
      <c r="AL315" s="14">
        <f t="shared" si="150"/>
        <v>0</v>
      </c>
      <c r="AM315" s="14">
        <f t="shared" si="151"/>
        <v>0</v>
      </c>
      <c r="AN315" s="14">
        <f t="shared" si="152"/>
        <v>0</v>
      </c>
      <c r="AO315" s="14">
        <f t="shared" si="153"/>
        <v>0.01</v>
      </c>
      <c r="AP315" s="14">
        <f t="shared" si="154"/>
        <v>0</v>
      </c>
      <c r="AQ315" s="14">
        <f t="shared" si="155"/>
        <v>0</v>
      </c>
      <c r="AR315" s="26">
        <f t="shared" si="135"/>
        <v>0</v>
      </c>
      <c r="AS315" s="184">
        <f t="shared" si="136"/>
        <v>0</v>
      </c>
      <c r="AT315" s="26">
        <f t="shared" si="137"/>
        <v>24659.868300000002</v>
      </c>
      <c r="AU315" s="30"/>
      <c r="AV315" s="30"/>
      <c r="AW315" s="30">
        <f t="shared" si="159"/>
        <v>295918.41960000002</v>
      </c>
      <c r="AX315" s="36">
        <f t="shared" si="133"/>
        <v>0</v>
      </c>
      <c r="AY315" s="36">
        <f t="shared" si="133"/>
        <v>0</v>
      </c>
      <c r="AZ315" s="36">
        <f t="shared" si="133"/>
        <v>271258.55130000005</v>
      </c>
      <c r="BF315" s="42">
        <f t="shared" si="138"/>
        <v>24659.868300000002</v>
      </c>
      <c r="BG315" s="42">
        <f t="shared" si="139"/>
        <v>24659.880000000005</v>
      </c>
      <c r="BH315" s="42">
        <f t="shared" si="140"/>
        <v>-1.1700000002747402E-2</v>
      </c>
      <c r="BI315" s="42">
        <f t="shared" si="141"/>
        <v>295918.41960000002</v>
      </c>
    </row>
    <row r="316" spans="1:61" ht="14.45" hidden="1" outlineLevel="1" x14ac:dyDescent="0.3">
      <c r="A316" s="5" t="s">
        <v>7</v>
      </c>
      <c r="B316" s="5" t="s">
        <v>8</v>
      </c>
      <c r="C316" s="5"/>
      <c r="D316" s="2" t="s">
        <v>355</v>
      </c>
      <c r="E316" s="2" t="s">
        <v>115</v>
      </c>
      <c r="F316" s="2" t="s">
        <v>16</v>
      </c>
      <c r="G316" s="2" t="s">
        <v>100</v>
      </c>
      <c r="H316" s="2" t="s">
        <v>13</v>
      </c>
      <c r="I316" s="18">
        <v>148120</v>
      </c>
      <c r="J316" s="18">
        <v>677693.44000000006</v>
      </c>
      <c r="K316" s="18">
        <v>670983.6</v>
      </c>
      <c r="L316" s="18">
        <v>6709.84</v>
      </c>
      <c r="M316" s="18"/>
      <c r="N316" s="18"/>
      <c r="O316" s="18"/>
      <c r="P316" s="18"/>
      <c r="Q316" s="18"/>
      <c r="R316" s="18"/>
      <c r="S316" s="18"/>
      <c r="T316" s="18"/>
      <c r="U316" s="18"/>
      <c r="V316" s="18"/>
      <c r="W316" s="18"/>
      <c r="X316" s="18"/>
      <c r="Y316" s="18">
        <v>6709.84</v>
      </c>
      <c r="Z316" s="18"/>
      <c r="AA316" s="18"/>
      <c r="AB316" s="43">
        <f t="shared" si="134"/>
        <v>1.0000000000000009E-2</v>
      </c>
      <c r="AC316" s="14">
        <f t="shared" si="142"/>
        <v>0</v>
      </c>
      <c r="AD316" s="14">
        <f t="shared" si="157"/>
        <v>0</v>
      </c>
      <c r="AE316" s="14">
        <f t="shared" si="143"/>
        <v>0</v>
      </c>
      <c r="AF316" s="14">
        <f t="shared" si="144"/>
        <v>0</v>
      </c>
      <c r="AG316" s="14">
        <f t="shared" si="145"/>
        <v>0</v>
      </c>
      <c r="AH316" s="14">
        <f t="shared" si="146"/>
        <v>0</v>
      </c>
      <c r="AI316" s="14">
        <f t="shared" si="147"/>
        <v>0</v>
      </c>
      <c r="AJ316" s="14">
        <f t="shared" si="148"/>
        <v>0</v>
      </c>
      <c r="AK316" s="14">
        <f t="shared" si="149"/>
        <v>0</v>
      </c>
      <c r="AL316" s="14">
        <f t="shared" si="150"/>
        <v>0</v>
      </c>
      <c r="AM316" s="14">
        <f t="shared" si="151"/>
        <v>0</v>
      </c>
      <c r="AN316" s="14">
        <f t="shared" si="152"/>
        <v>0</v>
      </c>
      <c r="AO316" s="14">
        <f t="shared" si="153"/>
        <v>0.01</v>
      </c>
      <c r="AP316" s="14">
        <f t="shared" si="154"/>
        <v>0</v>
      </c>
      <c r="AQ316" s="14">
        <f t="shared" si="155"/>
        <v>0</v>
      </c>
      <c r="AR316" s="26">
        <f t="shared" si="135"/>
        <v>0</v>
      </c>
      <c r="AS316" s="184">
        <f t="shared" si="136"/>
        <v>0</v>
      </c>
      <c r="AT316" s="26">
        <f t="shared" si="137"/>
        <v>6709.8360000000002</v>
      </c>
      <c r="AU316" s="30"/>
      <c r="AV316" s="30"/>
      <c r="AW316" s="30">
        <f t="shared" si="159"/>
        <v>80518.031999999992</v>
      </c>
      <c r="AX316" s="36">
        <f t="shared" si="133"/>
        <v>0</v>
      </c>
      <c r="AY316" s="36">
        <f t="shared" si="133"/>
        <v>0</v>
      </c>
      <c r="AZ316" s="36">
        <f t="shared" si="133"/>
        <v>73808.195999999996</v>
      </c>
      <c r="BF316" s="42">
        <f t="shared" si="138"/>
        <v>6709.8360000000002</v>
      </c>
      <c r="BG316" s="42">
        <f t="shared" si="139"/>
        <v>6709.84</v>
      </c>
      <c r="BH316" s="42">
        <f t="shared" si="140"/>
        <v>-3.9999999999054126E-3</v>
      </c>
      <c r="BI316" s="42">
        <f t="shared" si="141"/>
        <v>80518.031999999992</v>
      </c>
    </row>
    <row r="317" spans="1:61" ht="14.45" hidden="1" outlineLevel="1" x14ac:dyDescent="0.3">
      <c r="A317" s="5" t="s">
        <v>7</v>
      </c>
      <c r="B317" s="5" t="s">
        <v>8</v>
      </c>
      <c r="C317" s="5"/>
      <c r="D317" s="2" t="s">
        <v>356</v>
      </c>
      <c r="E317" s="2" t="s">
        <v>126</v>
      </c>
      <c r="F317" s="2" t="s">
        <v>16</v>
      </c>
      <c r="G317" s="2" t="s">
        <v>116</v>
      </c>
      <c r="H317" s="2" t="s">
        <v>13</v>
      </c>
      <c r="I317" s="18">
        <v>27216</v>
      </c>
      <c r="J317" s="18">
        <v>212208.55</v>
      </c>
      <c r="K317" s="18">
        <v>210107.46999999997</v>
      </c>
      <c r="L317" s="18">
        <v>2101.08</v>
      </c>
      <c r="M317" s="18"/>
      <c r="N317" s="18"/>
      <c r="O317" s="18"/>
      <c r="P317" s="18"/>
      <c r="Q317" s="18"/>
      <c r="R317" s="18"/>
      <c r="S317" s="18"/>
      <c r="T317" s="18"/>
      <c r="U317" s="18"/>
      <c r="V317" s="18"/>
      <c r="W317" s="18"/>
      <c r="X317" s="18"/>
      <c r="Y317" s="18">
        <v>2101.08</v>
      </c>
      <c r="Z317" s="18"/>
      <c r="AA317" s="18"/>
      <c r="AB317" s="43">
        <f t="shared" si="134"/>
        <v>1.0000000000000009E-2</v>
      </c>
      <c r="AC317" s="14">
        <f t="shared" si="142"/>
        <v>0</v>
      </c>
      <c r="AD317" s="14">
        <f t="shared" si="157"/>
        <v>0</v>
      </c>
      <c r="AE317" s="14">
        <f t="shared" si="143"/>
        <v>0</v>
      </c>
      <c r="AF317" s="14">
        <f t="shared" si="144"/>
        <v>0</v>
      </c>
      <c r="AG317" s="14">
        <f t="shared" si="145"/>
        <v>0</v>
      </c>
      <c r="AH317" s="14">
        <f t="shared" si="146"/>
        <v>0</v>
      </c>
      <c r="AI317" s="14">
        <f t="shared" si="147"/>
        <v>0</v>
      </c>
      <c r="AJ317" s="14">
        <f t="shared" si="148"/>
        <v>0</v>
      </c>
      <c r="AK317" s="14">
        <f t="shared" si="149"/>
        <v>0</v>
      </c>
      <c r="AL317" s="14">
        <f t="shared" si="150"/>
        <v>0</v>
      </c>
      <c r="AM317" s="14">
        <f t="shared" si="151"/>
        <v>0</v>
      </c>
      <c r="AN317" s="14">
        <f t="shared" si="152"/>
        <v>0</v>
      </c>
      <c r="AO317" s="14">
        <f t="shared" si="153"/>
        <v>0.01</v>
      </c>
      <c r="AP317" s="14">
        <f t="shared" si="154"/>
        <v>0</v>
      </c>
      <c r="AQ317" s="14">
        <f t="shared" si="155"/>
        <v>0</v>
      </c>
      <c r="AR317" s="26">
        <f t="shared" si="135"/>
        <v>0</v>
      </c>
      <c r="AS317" s="184">
        <f t="shared" si="136"/>
        <v>0</v>
      </c>
      <c r="AT317" s="26">
        <f t="shared" si="137"/>
        <v>2101.0746999999997</v>
      </c>
      <c r="AU317" s="30"/>
      <c r="AV317" s="30"/>
      <c r="AW317" s="30">
        <f t="shared" si="159"/>
        <v>25212.896399999994</v>
      </c>
      <c r="AX317" s="36">
        <f t="shared" si="133"/>
        <v>0</v>
      </c>
      <c r="AY317" s="36">
        <f t="shared" si="133"/>
        <v>0</v>
      </c>
      <c r="AZ317" s="36">
        <f t="shared" si="133"/>
        <v>23111.821699999993</v>
      </c>
      <c r="BF317" s="42">
        <f t="shared" si="138"/>
        <v>2101.0746999999997</v>
      </c>
      <c r="BG317" s="42">
        <f t="shared" si="139"/>
        <v>2101.08</v>
      </c>
      <c r="BH317" s="42">
        <f t="shared" si="140"/>
        <v>-5.3000000002612069E-3</v>
      </c>
      <c r="BI317" s="42">
        <f t="shared" si="141"/>
        <v>25212.896399999994</v>
      </c>
    </row>
    <row r="318" spans="1:61" ht="14.45" hidden="1" outlineLevel="1" x14ac:dyDescent="0.3">
      <c r="A318" s="5" t="s">
        <v>7</v>
      </c>
      <c r="B318" s="5" t="s">
        <v>8</v>
      </c>
      <c r="C318" s="5"/>
      <c r="D318" s="2" t="s">
        <v>357</v>
      </c>
      <c r="E318" s="2" t="s">
        <v>126</v>
      </c>
      <c r="F318" s="2" t="s">
        <v>16</v>
      </c>
      <c r="G318" s="2" t="s">
        <v>116</v>
      </c>
      <c r="H318" s="2" t="s">
        <v>13</v>
      </c>
      <c r="I318" s="18">
        <v>24122</v>
      </c>
      <c r="J318" s="18">
        <v>329877.59999999998</v>
      </c>
      <c r="K318" s="18">
        <v>326611.49</v>
      </c>
      <c r="L318" s="18">
        <v>3266.11</v>
      </c>
      <c r="M318" s="18"/>
      <c r="N318" s="18"/>
      <c r="O318" s="18"/>
      <c r="P318" s="18"/>
      <c r="Q318" s="18"/>
      <c r="R318" s="18"/>
      <c r="S318" s="18"/>
      <c r="T318" s="18"/>
      <c r="U318" s="18"/>
      <c r="V318" s="18"/>
      <c r="W318" s="18"/>
      <c r="X318" s="18"/>
      <c r="Y318" s="18">
        <v>3266.11</v>
      </c>
      <c r="Z318" s="18"/>
      <c r="AA318" s="18"/>
      <c r="AB318" s="43">
        <f t="shared" si="134"/>
        <v>1.0000000000000009E-2</v>
      </c>
      <c r="AC318" s="14">
        <f t="shared" si="142"/>
        <v>0</v>
      </c>
      <c r="AD318" s="14">
        <f t="shared" si="157"/>
        <v>0</v>
      </c>
      <c r="AE318" s="14">
        <f t="shared" si="143"/>
        <v>0</v>
      </c>
      <c r="AF318" s="14">
        <f t="shared" si="144"/>
        <v>0</v>
      </c>
      <c r="AG318" s="14">
        <f t="shared" si="145"/>
        <v>0</v>
      </c>
      <c r="AH318" s="14">
        <f t="shared" si="146"/>
        <v>0</v>
      </c>
      <c r="AI318" s="14">
        <f t="shared" si="147"/>
        <v>0</v>
      </c>
      <c r="AJ318" s="14">
        <f t="shared" si="148"/>
        <v>0</v>
      </c>
      <c r="AK318" s="14">
        <f t="shared" si="149"/>
        <v>0</v>
      </c>
      <c r="AL318" s="14">
        <f t="shared" si="150"/>
        <v>0</v>
      </c>
      <c r="AM318" s="14">
        <f t="shared" si="151"/>
        <v>0</v>
      </c>
      <c r="AN318" s="14">
        <f t="shared" si="152"/>
        <v>0</v>
      </c>
      <c r="AO318" s="14">
        <f t="shared" si="153"/>
        <v>0.01</v>
      </c>
      <c r="AP318" s="14">
        <f t="shared" si="154"/>
        <v>0</v>
      </c>
      <c r="AQ318" s="14">
        <f t="shared" si="155"/>
        <v>0</v>
      </c>
      <c r="AR318" s="26">
        <f t="shared" si="135"/>
        <v>0</v>
      </c>
      <c r="AS318" s="184">
        <f t="shared" si="136"/>
        <v>0</v>
      </c>
      <c r="AT318" s="26">
        <f t="shared" si="137"/>
        <v>3266.1149</v>
      </c>
      <c r="AU318" s="30"/>
      <c r="AV318" s="30"/>
      <c r="AW318" s="30">
        <f t="shared" si="159"/>
        <v>39193.378799999999</v>
      </c>
      <c r="AX318" s="36">
        <f t="shared" si="133"/>
        <v>0</v>
      </c>
      <c r="AY318" s="36">
        <f t="shared" si="133"/>
        <v>0</v>
      </c>
      <c r="AZ318" s="36">
        <f t="shared" si="133"/>
        <v>35927.263899999998</v>
      </c>
      <c r="BF318" s="42">
        <f t="shared" si="138"/>
        <v>3266.1149</v>
      </c>
      <c r="BG318" s="42">
        <f t="shared" si="139"/>
        <v>3266.11</v>
      </c>
      <c r="BH318" s="42">
        <f t="shared" si="140"/>
        <v>4.8999999999068677E-3</v>
      </c>
      <c r="BI318" s="42">
        <f t="shared" si="141"/>
        <v>39193.378799999999</v>
      </c>
    </row>
    <row r="319" spans="1:61" ht="14.45" hidden="1" outlineLevel="1" x14ac:dyDescent="0.3">
      <c r="A319" s="5" t="s">
        <v>7</v>
      </c>
      <c r="B319" s="5" t="s">
        <v>8</v>
      </c>
      <c r="C319" s="5"/>
      <c r="D319" s="2" t="s">
        <v>358</v>
      </c>
      <c r="E319" s="2" t="s">
        <v>126</v>
      </c>
      <c r="F319" s="2" t="s">
        <v>16</v>
      </c>
      <c r="G319" s="2" t="s">
        <v>116</v>
      </c>
      <c r="H319" s="2" t="s">
        <v>13</v>
      </c>
      <c r="I319" s="18">
        <v>4644</v>
      </c>
      <c r="J319" s="18">
        <v>21810.55</v>
      </c>
      <c r="K319" s="18">
        <v>21594.6</v>
      </c>
      <c r="L319" s="18">
        <v>215.95</v>
      </c>
      <c r="M319" s="18"/>
      <c r="N319" s="18"/>
      <c r="O319" s="18"/>
      <c r="P319" s="18"/>
      <c r="Q319" s="18"/>
      <c r="R319" s="18"/>
      <c r="S319" s="18"/>
      <c r="T319" s="18"/>
      <c r="U319" s="18"/>
      <c r="V319" s="18"/>
      <c r="W319" s="18"/>
      <c r="X319" s="18"/>
      <c r="Y319" s="18">
        <v>215.95</v>
      </c>
      <c r="Z319" s="18"/>
      <c r="AA319" s="18"/>
      <c r="AB319" s="43">
        <f t="shared" si="134"/>
        <v>1.0000000000000009E-2</v>
      </c>
      <c r="AC319" s="14">
        <f t="shared" si="142"/>
        <v>0</v>
      </c>
      <c r="AD319" s="14">
        <f t="shared" si="157"/>
        <v>0</v>
      </c>
      <c r="AE319" s="14">
        <f t="shared" si="143"/>
        <v>0</v>
      </c>
      <c r="AF319" s="14">
        <f t="shared" si="144"/>
        <v>0</v>
      </c>
      <c r="AG319" s="14">
        <f t="shared" si="145"/>
        <v>0</v>
      </c>
      <c r="AH319" s="14">
        <f t="shared" si="146"/>
        <v>0</v>
      </c>
      <c r="AI319" s="14">
        <f t="shared" si="147"/>
        <v>0</v>
      </c>
      <c r="AJ319" s="14">
        <f t="shared" si="148"/>
        <v>0</v>
      </c>
      <c r="AK319" s="14">
        <f t="shared" si="149"/>
        <v>0</v>
      </c>
      <c r="AL319" s="14">
        <f t="shared" si="150"/>
        <v>0</v>
      </c>
      <c r="AM319" s="14">
        <f t="shared" si="151"/>
        <v>0</v>
      </c>
      <c r="AN319" s="14">
        <f t="shared" si="152"/>
        <v>0</v>
      </c>
      <c r="AO319" s="14">
        <f t="shared" si="153"/>
        <v>0.01</v>
      </c>
      <c r="AP319" s="14">
        <f t="shared" si="154"/>
        <v>0</v>
      </c>
      <c r="AQ319" s="14">
        <f t="shared" si="155"/>
        <v>0</v>
      </c>
      <c r="AR319" s="26">
        <f t="shared" si="135"/>
        <v>0</v>
      </c>
      <c r="AS319" s="184">
        <f t="shared" si="136"/>
        <v>0</v>
      </c>
      <c r="AT319" s="26">
        <f t="shared" si="137"/>
        <v>215.946</v>
      </c>
      <c r="AU319" s="30"/>
      <c r="AV319" s="30"/>
      <c r="AW319" s="30">
        <f t="shared" si="159"/>
        <v>2591.3519999999999</v>
      </c>
      <c r="AX319" s="36">
        <f t="shared" si="133"/>
        <v>0</v>
      </c>
      <c r="AY319" s="36">
        <f t="shared" si="133"/>
        <v>0</v>
      </c>
      <c r="AZ319" s="36">
        <f t="shared" si="133"/>
        <v>2375.4059999999999</v>
      </c>
      <c r="BF319" s="42">
        <f t="shared" si="138"/>
        <v>215.946</v>
      </c>
      <c r="BG319" s="42">
        <f t="shared" si="139"/>
        <v>215.95</v>
      </c>
      <c r="BH319" s="42">
        <f t="shared" si="140"/>
        <v>-3.9999999999906777E-3</v>
      </c>
      <c r="BI319" s="42">
        <f t="shared" si="141"/>
        <v>2591.3519999999999</v>
      </c>
    </row>
    <row r="320" spans="1:61" ht="14.45" hidden="1" outlineLevel="1" x14ac:dyDescent="0.3">
      <c r="A320" s="5" t="s">
        <v>7</v>
      </c>
      <c r="B320" s="5" t="s">
        <v>8</v>
      </c>
      <c r="C320" s="5"/>
      <c r="D320" s="2" t="s">
        <v>359</v>
      </c>
      <c r="E320" s="2" t="s">
        <v>325</v>
      </c>
      <c r="F320" s="2" t="s">
        <v>16</v>
      </c>
      <c r="G320" s="2" t="s">
        <v>17</v>
      </c>
      <c r="H320" s="2" t="s">
        <v>13</v>
      </c>
      <c r="I320" s="18">
        <v>30</v>
      </c>
      <c r="J320" s="18">
        <v>100093.62</v>
      </c>
      <c r="K320" s="18">
        <v>98131</v>
      </c>
      <c r="L320" s="18">
        <v>1962.62</v>
      </c>
      <c r="M320" s="18"/>
      <c r="N320" s="18"/>
      <c r="O320" s="18"/>
      <c r="P320" s="18"/>
      <c r="Q320" s="18"/>
      <c r="R320" s="18"/>
      <c r="S320" s="18"/>
      <c r="T320" s="18"/>
      <c r="U320" s="18"/>
      <c r="V320" s="18"/>
      <c r="W320" s="18"/>
      <c r="X320" s="18"/>
      <c r="Y320" s="18"/>
      <c r="Z320" s="18">
        <v>1962.62</v>
      </c>
      <c r="AA320" s="18"/>
      <c r="AB320" s="43">
        <f t="shared" si="134"/>
        <v>2.0000000000000018E-2</v>
      </c>
      <c r="AC320" s="14">
        <f t="shared" si="142"/>
        <v>0</v>
      </c>
      <c r="AD320" s="14">
        <f t="shared" si="157"/>
        <v>0</v>
      </c>
      <c r="AE320" s="14">
        <f t="shared" si="143"/>
        <v>0</v>
      </c>
      <c r="AF320" s="14">
        <f t="shared" si="144"/>
        <v>0</v>
      </c>
      <c r="AG320" s="14">
        <f t="shared" si="145"/>
        <v>0</v>
      </c>
      <c r="AH320" s="14">
        <f t="shared" si="146"/>
        <v>0</v>
      </c>
      <c r="AI320" s="14">
        <f t="shared" si="147"/>
        <v>0</v>
      </c>
      <c r="AJ320" s="14">
        <f t="shared" si="148"/>
        <v>0</v>
      </c>
      <c r="AK320" s="14">
        <f t="shared" si="149"/>
        <v>0</v>
      </c>
      <c r="AL320" s="14">
        <f t="shared" si="150"/>
        <v>0</v>
      </c>
      <c r="AM320" s="14">
        <f t="shared" si="151"/>
        <v>0</v>
      </c>
      <c r="AN320" s="14">
        <f t="shared" si="152"/>
        <v>0</v>
      </c>
      <c r="AO320" s="14">
        <f t="shared" si="153"/>
        <v>0</v>
      </c>
      <c r="AP320" s="14">
        <f t="shared" si="154"/>
        <v>0.02</v>
      </c>
      <c r="AQ320" s="14">
        <f t="shared" si="155"/>
        <v>0</v>
      </c>
      <c r="AR320" s="26">
        <f t="shared" si="135"/>
        <v>0</v>
      </c>
      <c r="AS320" s="184">
        <f t="shared" si="136"/>
        <v>0</v>
      </c>
      <c r="AT320" s="26">
        <f t="shared" si="137"/>
        <v>1962.6200000000001</v>
      </c>
      <c r="AU320" s="30"/>
      <c r="AV320" s="30"/>
      <c r="AW320" s="30">
        <f t="shared" si="159"/>
        <v>11775.72</v>
      </c>
      <c r="AX320" s="36">
        <f t="shared" si="133"/>
        <v>0</v>
      </c>
      <c r="AY320" s="36">
        <f t="shared" si="133"/>
        <v>0</v>
      </c>
      <c r="AZ320" s="36">
        <f t="shared" si="133"/>
        <v>9813.0999999999985</v>
      </c>
      <c r="BF320" s="42">
        <f t="shared" si="138"/>
        <v>1962.6200000000001</v>
      </c>
      <c r="BG320" s="42">
        <f t="shared" si="139"/>
        <v>1962.62</v>
      </c>
      <c r="BH320" s="42">
        <f t="shared" si="140"/>
        <v>0</v>
      </c>
      <c r="BI320" s="42">
        <f t="shared" si="141"/>
        <v>11775.72</v>
      </c>
    </row>
    <row r="321" spans="1:61" ht="14.45" hidden="1" outlineLevel="1" x14ac:dyDescent="0.3">
      <c r="A321" s="5" t="s">
        <v>7</v>
      </c>
      <c r="B321" s="5" t="s">
        <v>8</v>
      </c>
      <c r="C321" s="5"/>
      <c r="D321" s="2" t="s">
        <v>360</v>
      </c>
      <c r="E321" s="2" t="s">
        <v>337</v>
      </c>
      <c r="F321" s="2" t="s">
        <v>16</v>
      </c>
      <c r="G321" s="2" t="s">
        <v>17</v>
      </c>
      <c r="H321" s="2" t="s">
        <v>13</v>
      </c>
      <c r="I321" s="18">
        <v>3</v>
      </c>
      <c r="J321" s="18">
        <v>21459.78</v>
      </c>
      <c r="K321" s="18">
        <v>21039</v>
      </c>
      <c r="L321" s="18">
        <v>420.78</v>
      </c>
      <c r="M321" s="18"/>
      <c r="N321" s="18"/>
      <c r="O321" s="18"/>
      <c r="P321" s="18"/>
      <c r="Q321" s="18"/>
      <c r="R321" s="18"/>
      <c r="S321" s="18"/>
      <c r="T321" s="18"/>
      <c r="U321" s="18"/>
      <c r="V321" s="18"/>
      <c r="W321" s="18"/>
      <c r="X321" s="18"/>
      <c r="Y321" s="18"/>
      <c r="Z321" s="18">
        <v>420.78</v>
      </c>
      <c r="AA321" s="18"/>
      <c r="AB321" s="43">
        <f t="shared" si="134"/>
        <v>2.0000000000000018E-2</v>
      </c>
      <c r="AC321" s="14">
        <f t="shared" si="142"/>
        <v>0</v>
      </c>
      <c r="AD321" s="14">
        <f t="shared" si="157"/>
        <v>0</v>
      </c>
      <c r="AE321" s="14">
        <f t="shared" si="143"/>
        <v>0</v>
      </c>
      <c r="AF321" s="14">
        <f t="shared" si="144"/>
        <v>0</v>
      </c>
      <c r="AG321" s="14">
        <f t="shared" si="145"/>
        <v>0</v>
      </c>
      <c r="AH321" s="14">
        <f t="shared" si="146"/>
        <v>0</v>
      </c>
      <c r="AI321" s="14">
        <f t="shared" si="147"/>
        <v>0</v>
      </c>
      <c r="AJ321" s="14">
        <f t="shared" si="148"/>
        <v>0</v>
      </c>
      <c r="AK321" s="14">
        <f t="shared" si="149"/>
        <v>0</v>
      </c>
      <c r="AL321" s="14">
        <f t="shared" si="150"/>
        <v>0</v>
      </c>
      <c r="AM321" s="14">
        <f t="shared" si="151"/>
        <v>0</v>
      </c>
      <c r="AN321" s="14">
        <f t="shared" si="152"/>
        <v>0</v>
      </c>
      <c r="AO321" s="14">
        <f t="shared" si="153"/>
        <v>0</v>
      </c>
      <c r="AP321" s="14">
        <f t="shared" si="154"/>
        <v>0.02</v>
      </c>
      <c r="AQ321" s="14">
        <f t="shared" si="155"/>
        <v>0</v>
      </c>
      <c r="AR321" s="26">
        <f t="shared" si="135"/>
        <v>0</v>
      </c>
      <c r="AS321" s="184">
        <f t="shared" si="136"/>
        <v>0</v>
      </c>
      <c r="AT321" s="26">
        <f t="shared" si="137"/>
        <v>420.78000000000003</v>
      </c>
      <c r="AU321" s="30"/>
      <c r="AV321" s="30"/>
      <c r="AW321" s="30">
        <f t="shared" si="159"/>
        <v>2524.6799999999998</v>
      </c>
      <c r="AX321" s="36">
        <f t="shared" si="133"/>
        <v>0</v>
      </c>
      <c r="AY321" s="36">
        <f t="shared" si="133"/>
        <v>0</v>
      </c>
      <c r="AZ321" s="36">
        <f t="shared" si="133"/>
        <v>2103.8999999999996</v>
      </c>
      <c r="BF321" s="42">
        <f t="shared" si="138"/>
        <v>420.78000000000003</v>
      </c>
      <c r="BG321" s="42">
        <f t="shared" si="139"/>
        <v>420.78</v>
      </c>
      <c r="BH321" s="42">
        <f t="shared" si="140"/>
        <v>0</v>
      </c>
      <c r="BI321" s="42">
        <f t="shared" si="141"/>
        <v>2524.6799999999998</v>
      </c>
    </row>
    <row r="322" spans="1:61" ht="14.45" hidden="1" outlineLevel="1" x14ac:dyDescent="0.3">
      <c r="A322" s="5" t="s">
        <v>7</v>
      </c>
      <c r="B322" s="5" t="s">
        <v>8</v>
      </c>
      <c r="C322" s="5"/>
      <c r="D322" s="2" t="s">
        <v>361</v>
      </c>
      <c r="E322" s="2" t="s">
        <v>362</v>
      </c>
      <c r="F322" s="2" t="s">
        <v>16</v>
      </c>
      <c r="G322" s="2" t="s">
        <v>12</v>
      </c>
      <c r="H322" s="2" t="s">
        <v>13</v>
      </c>
      <c r="I322" s="18">
        <v>1808281</v>
      </c>
      <c r="J322" s="18">
        <v>5758132.9199999971</v>
      </c>
      <c r="K322" s="18">
        <v>5017980.6599999992</v>
      </c>
      <c r="L322" s="18">
        <v>740152.26000000013</v>
      </c>
      <c r="M322" s="18"/>
      <c r="N322" s="18">
        <v>627247.65</v>
      </c>
      <c r="O322" s="18"/>
      <c r="P322" s="18"/>
      <c r="Q322" s="18"/>
      <c r="R322" s="18"/>
      <c r="S322" s="18"/>
      <c r="T322" s="18"/>
      <c r="U322" s="18"/>
      <c r="V322" s="18"/>
      <c r="W322" s="18"/>
      <c r="X322" s="18"/>
      <c r="Y322" s="18"/>
      <c r="Z322" s="18">
        <v>112904.61</v>
      </c>
      <c r="AA322" s="18"/>
      <c r="AB322" s="43">
        <f t="shared" si="134"/>
        <v>0.14749999999999996</v>
      </c>
      <c r="AC322" s="14">
        <f t="shared" si="142"/>
        <v>0</v>
      </c>
      <c r="AD322" s="14">
        <f t="shared" si="157"/>
        <v>0.125</v>
      </c>
      <c r="AE322" s="14">
        <f t="shared" si="143"/>
        <v>0</v>
      </c>
      <c r="AF322" s="14">
        <f t="shared" si="144"/>
        <v>0</v>
      </c>
      <c r="AG322" s="14">
        <f t="shared" si="145"/>
        <v>0</v>
      </c>
      <c r="AH322" s="14">
        <f t="shared" si="146"/>
        <v>0</v>
      </c>
      <c r="AI322" s="14">
        <f t="shared" si="147"/>
        <v>0</v>
      </c>
      <c r="AJ322" s="14">
        <f t="shared" si="148"/>
        <v>0</v>
      </c>
      <c r="AK322" s="14">
        <f t="shared" si="149"/>
        <v>0</v>
      </c>
      <c r="AL322" s="14">
        <f t="shared" si="150"/>
        <v>0</v>
      </c>
      <c r="AM322" s="14">
        <f t="shared" si="151"/>
        <v>0</v>
      </c>
      <c r="AN322" s="14">
        <f t="shared" si="152"/>
        <v>0</v>
      </c>
      <c r="AO322" s="14">
        <f t="shared" si="153"/>
        <v>0</v>
      </c>
      <c r="AP322" s="14">
        <f t="shared" si="154"/>
        <v>0.02</v>
      </c>
      <c r="AQ322" s="14">
        <f t="shared" si="155"/>
        <v>0</v>
      </c>
      <c r="AR322" s="26">
        <f t="shared" si="135"/>
        <v>627247.5824999999</v>
      </c>
      <c r="AS322" s="184">
        <f t="shared" si="136"/>
        <v>0</v>
      </c>
      <c r="AT322" s="26">
        <f t="shared" si="137"/>
        <v>112904.56484999998</v>
      </c>
      <c r="AU322" s="30"/>
      <c r="AV322" s="30"/>
      <c r="AW322" s="30">
        <f t="shared" si="159"/>
        <v>602157.6791999999</v>
      </c>
      <c r="AX322" s="36">
        <f t="shared" si="133"/>
        <v>-627247.5824999999</v>
      </c>
      <c r="AY322" s="36">
        <f t="shared" si="133"/>
        <v>0</v>
      </c>
      <c r="AZ322" s="36">
        <f t="shared" si="133"/>
        <v>489253.11434999993</v>
      </c>
      <c r="BF322" s="42">
        <f t="shared" si="138"/>
        <v>740152.14734999987</v>
      </c>
      <c r="BG322" s="42">
        <f t="shared" si="139"/>
        <v>740152.26</v>
      </c>
      <c r="BH322" s="42">
        <f t="shared" si="140"/>
        <v>-0.11265000014100224</v>
      </c>
      <c r="BI322" s="42">
        <f t="shared" si="141"/>
        <v>602157.6791999999</v>
      </c>
    </row>
    <row r="323" spans="1:61" ht="14.45" hidden="1" outlineLevel="1" x14ac:dyDescent="0.3">
      <c r="A323" s="5" t="s">
        <v>7</v>
      </c>
      <c r="B323" s="5" t="s">
        <v>8</v>
      </c>
      <c r="C323" s="5"/>
      <c r="D323" s="2" t="s">
        <v>361</v>
      </c>
      <c r="E323" s="2" t="s">
        <v>363</v>
      </c>
      <c r="F323" s="2" t="s">
        <v>16</v>
      </c>
      <c r="G323" s="2" t="s">
        <v>100</v>
      </c>
      <c r="H323" s="2" t="s">
        <v>13</v>
      </c>
      <c r="I323" s="18">
        <v>155250</v>
      </c>
      <c r="J323" s="18">
        <v>508040</v>
      </c>
      <c r="K323" s="18">
        <v>503009.89999999997</v>
      </c>
      <c r="L323" s="18">
        <v>5030.1000000000004</v>
      </c>
      <c r="M323" s="18"/>
      <c r="N323" s="18"/>
      <c r="O323" s="18"/>
      <c r="P323" s="18"/>
      <c r="Q323" s="18"/>
      <c r="R323" s="18"/>
      <c r="S323" s="18"/>
      <c r="T323" s="18"/>
      <c r="U323" s="18"/>
      <c r="V323" s="18"/>
      <c r="W323" s="18"/>
      <c r="X323" s="18"/>
      <c r="Y323" s="18">
        <v>5030.1000000000004</v>
      </c>
      <c r="Z323" s="18"/>
      <c r="AA323" s="18"/>
      <c r="AB323" s="43">
        <f t="shared" si="134"/>
        <v>1.0000000000000009E-2</v>
      </c>
      <c r="AC323" s="14">
        <f t="shared" si="142"/>
        <v>0</v>
      </c>
      <c r="AD323" s="14">
        <f t="shared" si="157"/>
        <v>0</v>
      </c>
      <c r="AE323" s="14">
        <f t="shared" si="143"/>
        <v>0</v>
      </c>
      <c r="AF323" s="14">
        <f t="shared" si="144"/>
        <v>0</v>
      </c>
      <c r="AG323" s="14">
        <f t="shared" si="145"/>
        <v>0</v>
      </c>
      <c r="AH323" s="14">
        <f t="shared" si="146"/>
        <v>0</v>
      </c>
      <c r="AI323" s="14">
        <f t="shared" si="147"/>
        <v>0</v>
      </c>
      <c r="AJ323" s="14">
        <f t="shared" si="148"/>
        <v>0</v>
      </c>
      <c r="AK323" s="14">
        <f t="shared" si="149"/>
        <v>0</v>
      </c>
      <c r="AL323" s="14">
        <f t="shared" si="150"/>
        <v>0</v>
      </c>
      <c r="AM323" s="14">
        <f t="shared" si="151"/>
        <v>0</v>
      </c>
      <c r="AN323" s="14">
        <f t="shared" si="152"/>
        <v>0</v>
      </c>
      <c r="AO323" s="14">
        <f t="shared" si="153"/>
        <v>0.01</v>
      </c>
      <c r="AP323" s="14">
        <f t="shared" si="154"/>
        <v>0</v>
      </c>
      <c r="AQ323" s="14">
        <f t="shared" si="155"/>
        <v>0</v>
      </c>
      <c r="AR323" s="26">
        <f t="shared" si="135"/>
        <v>0</v>
      </c>
      <c r="AS323" s="184">
        <f t="shared" si="136"/>
        <v>0</v>
      </c>
      <c r="AT323" s="26">
        <f t="shared" si="137"/>
        <v>5030.0990000000002</v>
      </c>
      <c r="AU323" s="30"/>
      <c r="AV323" s="30"/>
      <c r="AW323" s="30">
        <f t="shared" si="159"/>
        <v>60361.187999999995</v>
      </c>
      <c r="AX323" s="36">
        <f t="shared" si="133"/>
        <v>0</v>
      </c>
      <c r="AY323" s="36">
        <f t="shared" si="133"/>
        <v>0</v>
      </c>
      <c r="AZ323" s="36">
        <f t="shared" si="133"/>
        <v>55331.088999999993</v>
      </c>
      <c r="BF323" s="42">
        <f t="shared" si="138"/>
        <v>5030.0990000000002</v>
      </c>
      <c r="BG323" s="42">
        <f t="shared" si="139"/>
        <v>5030.1000000000004</v>
      </c>
      <c r="BH323" s="42">
        <f t="shared" si="140"/>
        <v>-1.0000000002037268E-3</v>
      </c>
      <c r="BI323" s="42">
        <f t="shared" si="141"/>
        <v>60361.187999999995</v>
      </c>
    </row>
    <row r="324" spans="1:61" ht="14.45" hidden="1" outlineLevel="1" x14ac:dyDescent="0.3">
      <c r="A324" s="5" t="s">
        <v>7</v>
      </c>
      <c r="B324" s="5" t="s">
        <v>8</v>
      </c>
      <c r="C324" s="5"/>
      <c r="D324" s="2" t="s">
        <v>361</v>
      </c>
      <c r="E324" s="2" t="s">
        <v>364</v>
      </c>
      <c r="F324" s="2" t="s">
        <v>16</v>
      </c>
      <c r="G324" s="2" t="s">
        <v>35</v>
      </c>
      <c r="H324" s="2" t="s">
        <v>13</v>
      </c>
      <c r="I324" s="18">
        <v>5000</v>
      </c>
      <c r="J324" s="18">
        <v>15950.25</v>
      </c>
      <c r="K324" s="18">
        <v>13900</v>
      </c>
      <c r="L324" s="18">
        <v>2050.25</v>
      </c>
      <c r="M324" s="18"/>
      <c r="N324" s="18">
        <v>1737.5</v>
      </c>
      <c r="O324" s="18"/>
      <c r="P324" s="18"/>
      <c r="Q324" s="18"/>
      <c r="R324" s="18"/>
      <c r="S324" s="18"/>
      <c r="T324" s="18"/>
      <c r="U324" s="18"/>
      <c r="V324" s="18"/>
      <c r="W324" s="18"/>
      <c r="X324" s="18"/>
      <c r="Y324" s="18"/>
      <c r="Z324" s="18">
        <v>312.75</v>
      </c>
      <c r="AA324" s="18"/>
      <c r="AB324" s="43">
        <f t="shared" si="134"/>
        <v>0.14749999999999996</v>
      </c>
      <c r="AC324" s="14">
        <f t="shared" si="142"/>
        <v>0</v>
      </c>
      <c r="AD324" s="14">
        <f t="shared" si="157"/>
        <v>0.125</v>
      </c>
      <c r="AE324" s="14">
        <f t="shared" si="143"/>
        <v>0</v>
      </c>
      <c r="AF324" s="14">
        <f t="shared" si="144"/>
        <v>0</v>
      </c>
      <c r="AG324" s="14">
        <f t="shared" si="145"/>
        <v>0</v>
      </c>
      <c r="AH324" s="14">
        <f t="shared" si="146"/>
        <v>0</v>
      </c>
      <c r="AI324" s="14">
        <f t="shared" si="147"/>
        <v>0</v>
      </c>
      <c r="AJ324" s="14">
        <f t="shared" si="148"/>
        <v>0</v>
      </c>
      <c r="AK324" s="14">
        <f t="shared" si="149"/>
        <v>0</v>
      </c>
      <c r="AL324" s="14">
        <f t="shared" si="150"/>
        <v>0</v>
      </c>
      <c r="AM324" s="14">
        <f t="shared" si="151"/>
        <v>0</v>
      </c>
      <c r="AN324" s="14">
        <f t="shared" si="152"/>
        <v>0</v>
      </c>
      <c r="AO324" s="14">
        <f t="shared" si="153"/>
        <v>0</v>
      </c>
      <c r="AP324" s="14">
        <f t="shared" si="154"/>
        <v>0.02</v>
      </c>
      <c r="AQ324" s="14">
        <f t="shared" si="155"/>
        <v>0</v>
      </c>
      <c r="AR324" s="26">
        <f t="shared" si="135"/>
        <v>1737.5</v>
      </c>
      <c r="AS324" s="184">
        <f t="shared" si="136"/>
        <v>0</v>
      </c>
      <c r="AT324" s="26">
        <f t="shared" si="137"/>
        <v>312.75</v>
      </c>
      <c r="AU324" s="30"/>
      <c r="AV324" s="30"/>
      <c r="AW324" s="30">
        <f t="shared" si="159"/>
        <v>1668</v>
      </c>
      <c r="AX324" s="36">
        <f t="shared" si="133"/>
        <v>-1737.5</v>
      </c>
      <c r="AY324" s="36">
        <f t="shared" si="133"/>
        <v>0</v>
      </c>
      <c r="AZ324" s="36">
        <f t="shared" si="133"/>
        <v>1355.25</v>
      </c>
      <c r="BF324" s="42">
        <f t="shared" si="138"/>
        <v>2050.25</v>
      </c>
      <c r="BG324" s="42">
        <f t="shared" si="139"/>
        <v>2050.25</v>
      </c>
      <c r="BH324" s="42">
        <f t="shared" si="140"/>
        <v>0</v>
      </c>
      <c r="BI324" s="42">
        <f t="shared" si="141"/>
        <v>1668</v>
      </c>
    </row>
    <row r="325" spans="1:61" ht="14.45" hidden="1" outlineLevel="1" x14ac:dyDescent="0.3">
      <c r="A325" s="12" t="s">
        <v>805</v>
      </c>
      <c r="B325" s="5" t="s">
        <v>8</v>
      </c>
      <c r="C325" s="5" t="s">
        <v>1437</v>
      </c>
      <c r="D325" s="2" t="s">
        <v>365</v>
      </c>
      <c r="E325" s="2" t="s">
        <v>366</v>
      </c>
      <c r="F325" s="2" t="s">
        <v>16</v>
      </c>
      <c r="G325" s="2" t="s">
        <v>20</v>
      </c>
      <c r="H325" s="2" t="s">
        <v>13</v>
      </c>
      <c r="I325" s="18">
        <v>450</v>
      </c>
      <c r="J325" s="18">
        <v>151526.48000000001</v>
      </c>
      <c r="K325" s="18">
        <v>132049.21</v>
      </c>
      <c r="L325" s="18">
        <v>19477.27</v>
      </c>
      <c r="M325" s="18"/>
      <c r="N325" s="18">
        <v>16506.149999999998</v>
      </c>
      <c r="O325" s="18"/>
      <c r="P325" s="18"/>
      <c r="Q325" s="18"/>
      <c r="R325" s="18"/>
      <c r="S325" s="18"/>
      <c r="T325" s="18"/>
      <c r="U325" s="18"/>
      <c r="V325" s="18"/>
      <c r="W325" s="18"/>
      <c r="X325" s="18"/>
      <c r="Y325" s="18"/>
      <c r="Z325" s="18">
        <v>2971.12</v>
      </c>
      <c r="AA325" s="18"/>
      <c r="AB325" s="43">
        <f t="shared" si="134"/>
        <v>0.14749999999999996</v>
      </c>
      <c r="AC325" s="14">
        <f t="shared" si="142"/>
        <v>0</v>
      </c>
      <c r="AD325" s="14">
        <f t="shared" si="157"/>
        <v>0.125</v>
      </c>
      <c r="AE325" s="14">
        <f t="shared" si="143"/>
        <v>0</v>
      </c>
      <c r="AF325" s="14">
        <f t="shared" si="144"/>
        <v>0</v>
      </c>
      <c r="AG325" s="14">
        <f t="shared" si="145"/>
        <v>0</v>
      </c>
      <c r="AH325" s="14">
        <f t="shared" si="146"/>
        <v>0</v>
      </c>
      <c r="AI325" s="14">
        <f t="shared" si="147"/>
        <v>0</v>
      </c>
      <c r="AJ325" s="14">
        <f t="shared" si="148"/>
        <v>0</v>
      </c>
      <c r="AK325" s="14">
        <f t="shared" si="149"/>
        <v>0</v>
      </c>
      <c r="AL325" s="14">
        <f t="shared" si="150"/>
        <v>0</v>
      </c>
      <c r="AM325" s="14">
        <f t="shared" si="151"/>
        <v>0</v>
      </c>
      <c r="AN325" s="14">
        <f t="shared" si="152"/>
        <v>0</v>
      </c>
      <c r="AO325" s="14">
        <f t="shared" si="153"/>
        <v>0</v>
      </c>
      <c r="AP325" s="14">
        <f t="shared" si="154"/>
        <v>0.02</v>
      </c>
      <c r="AQ325" s="14">
        <f t="shared" si="155"/>
        <v>0</v>
      </c>
      <c r="AR325" s="26">
        <f t="shared" si="135"/>
        <v>16506.151249999999</v>
      </c>
      <c r="AS325" s="184">
        <f t="shared" si="136"/>
        <v>0</v>
      </c>
      <c r="AT325" s="26">
        <f t="shared" si="137"/>
        <v>2971.1072249999997</v>
      </c>
      <c r="AU325" s="30"/>
      <c r="AV325" s="30"/>
      <c r="AW325" s="30">
        <f t="shared" si="159"/>
        <v>15845.905199999999</v>
      </c>
      <c r="AX325" s="36">
        <f t="shared" ref="AX325:AZ388" si="160">AU325-AR325</f>
        <v>-16506.151249999999</v>
      </c>
      <c r="AY325" s="36">
        <f t="shared" si="160"/>
        <v>0</v>
      </c>
      <c r="AZ325" s="36">
        <f t="shared" si="160"/>
        <v>12874.797974999999</v>
      </c>
      <c r="BF325" s="42">
        <f t="shared" si="138"/>
        <v>19477.258474999999</v>
      </c>
      <c r="BG325" s="42">
        <f t="shared" si="139"/>
        <v>19477.269999999997</v>
      </c>
      <c r="BH325" s="42">
        <f t="shared" si="140"/>
        <v>-1.1524999998073326E-2</v>
      </c>
      <c r="BI325" s="42">
        <f t="shared" si="141"/>
        <v>15845.905199999999</v>
      </c>
    </row>
    <row r="326" spans="1:61" ht="14.45" hidden="1" outlineLevel="1" x14ac:dyDescent="0.3">
      <c r="A326" s="12" t="s">
        <v>805</v>
      </c>
      <c r="B326" s="5" t="s">
        <v>8</v>
      </c>
      <c r="C326" s="5" t="s">
        <v>1437</v>
      </c>
      <c r="D326" s="2" t="s">
        <v>367</v>
      </c>
      <c r="E326" s="2" t="s">
        <v>368</v>
      </c>
      <c r="F326" s="2" t="s">
        <v>16</v>
      </c>
      <c r="G326" s="2" t="s">
        <v>20</v>
      </c>
      <c r="H326" s="2" t="s">
        <v>13</v>
      </c>
      <c r="I326" s="18">
        <v>10850</v>
      </c>
      <c r="J326" s="18">
        <v>2273340.0599999996</v>
      </c>
      <c r="K326" s="18">
        <v>1981124.22</v>
      </c>
      <c r="L326" s="18">
        <v>292215.83999999997</v>
      </c>
      <c r="M326" s="18"/>
      <c r="N326" s="18">
        <v>247640.55000000002</v>
      </c>
      <c r="O326" s="18"/>
      <c r="P326" s="18"/>
      <c r="Q326" s="18"/>
      <c r="R326" s="18"/>
      <c r="S326" s="18"/>
      <c r="T326" s="18"/>
      <c r="U326" s="18"/>
      <c r="V326" s="18"/>
      <c r="W326" s="18"/>
      <c r="X326" s="18"/>
      <c r="Y326" s="18"/>
      <c r="Z326" s="18">
        <v>44575.29</v>
      </c>
      <c r="AA326" s="18"/>
      <c r="AB326" s="43">
        <f t="shared" ref="AB326:AB389" si="161">(1+SUM(AC326:AF326)*(1+AG326)*(1+AH326))*(1+SUM(AI326:AN326))*(1+SUM(AO326:AQ326))-1</f>
        <v>0.14749999999999996</v>
      </c>
      <c r="AC326" s="14">
        <f t="shared" si="142"/>
        <v>0</v>
      </c>
      <c r="AD326" s="14">
        <f t="shared" si="157"/>
        <v>0.125</v>
      </c>
      <c r="AE326" s="14">
        <f t="shared" si="143"/>
        <v>0</v>
      </c>
      <c r="AF326" s="14">
        <f t="shared" si="144"/>
        <v>0</v>
      </c>
      <c r="AG326" s="14">
        <f t="shared" si="145"/>
        <v>0</v>
      </c>
      <c r="AH326" s="14">
        <f t="shared" si="146"/>
        <v>0</v>
      </c>
      <c r="AI326" s="14">
        <f t="shared" si="147"/>
        <v>0</v>
      </c>
      <c r="AJ326" s="14">
        <f t="shared" si="148"/>
        <v>0</v>
      </c>
      <c r="AK326" s="14">
        <f t="shared" si="149"/>
        <v>0</v>
      </c>
      <c r="AL326" s="14">
        <f t="shared" si="150"/>
        <v>0</v>
      </c>
      <c r="AM326" s="14">
        <f t="shared" si="151"/>
        <v>0</v>
      </c>
      <c r="AN326" s="14">
        <f t="shared" si="152"/>
        <v>0</v>
      </c>
      <c r="AO326" s="14">
        <f t="shared" si="153"/>
        <v>0</v>
      </c>
      <c r="AP326" s="14">
        <f t="shared" si="154"/>
        <v>0.02</v>
      </c>
      <c r="AQ326" s="14">
        <f t="shared" si="155"/>
        <v>0</v>
      </c>
      <c r="AR326" s="26">
        <f t="shared" ref="AR326:AR389" si="162">K326*(1+SUM(AC326:AF326)*(1+AG326)*(1+AH326)-1)</f>
        <v>247640.5275</v>
      </c>
      <c r="AS326" s="184">
        <f t="shared" ref="AS326:AS389" si="163">SUM(AI326:AN326)*(AR326+K326)</f>
        <v>0</v>
      </c>
      <c r="AT326" s="26">
        <f t="shared" ref="AT326:AT389" si="164">SUM(AO326:AQ326)*(K326+AR326)</f>
        <v>44575.294950000003</v>
      </c>
      <c r="AU326" s="30"/>
      <c r="AV326" s="30"/>
      <c r="AW326" s="30">
        <f t="shared" si="159"/>
        <v>237734.90639999998</v>
      </c>
      <c r="AX326" s="36">
        <f t="shared" si="160"/>
        <v>-247640.5275</v>
      </c>
      <c r="AY326" s="36">
        <f t="shared" si="160"/>
        <v>0</v>
      </c>
      <c r="AZ326" s="36">
        <f t="shared" si="160"/>
        <v>193159.61144999997</v>
      </c>
      <c r="BF326" s="42">
        <f t="shared" ref="BF326:BF389" si="165">SUM(AR326:AT326)</f>
        <v>292215.82244999998</v>
      </c>
      <c r="BG326" s="42">
        <f t="shared" ref="BG326:BG389" si="166">SUM(M326:AA326)</f>
        <v>292215.84000000003</v>
      </c>
      <c r="BH326" s="42">
        <f t="shared" ref="BH326:BH389" si="167">BF326-BG326</f>
        <v>-1.7550000047776848E-2</v>
      </c>
      <c r="BI326" s="42">
        <f t="shared" ref="BI326:BI389" si="168">SUM(AU326:AW326)</f>
        <v>237734.90639999998</v>
      </c>
    </row>
    <row r="327" spans="1:61" ht="14.45" hidden="1" outlineLevel="1" x14ac:dyDescent="0.3">
      <c r="A327" s="5" t="s">
        <v>7</v>
      </c>
      <c r="B327" s="5" t="s">
        <v>8</v>
      </c>
      <c r="C327" s="5"/>
      <c r="D327" s="2" t="s">
        <v>369</v>
      </c>
      <c r="E327" s="2" t="s">
        <v>39</v>
      </c>
      <c r="F327" s="2" t="s">
        <v>11</v>
      </c>
      <c r="G327" s="2" t="s">
        <v>12</v>
      </c>
      <c r="H327" s="2" t="s">
        <v>13</v>
      </c>
      <c r="I327" s="18">
        <v>373</v>
      </c>
      <c r="J327" s="18">
        <v>102798.8</v>
      </c>
      <c r="K327" s="18">
        <v>98845</v>
      </c>
      <c r="L327" s="18">
        <v>3953.8</v>
      </c>
      <c r="M327" s="18"/>
      <c r="N327" s="18"/>
      <c r="O327" s="18"/>
      <c r="P327" s="18"/>
      <c r="Q327" s="18"/>
      <c r="R327" s="18"/>
      <c r="S327" s="18">
        <v>3953.8</v>
      </c>
      <c r="T327" s="18"/>
      <c r="U327" s="18"/>
      <c r="V327" s="18"/>
      <c r="W327" s="18"/>
      <c r="X327" s="18"/>
      <c r="Y327" s="18"/>
      <c r="Z327" s="18"/>
      <c r="AA327" s="18"/>
      <c r="AB327" s="43">
        <f t="shared" si="161"/>
        <v>4.0000000000000036E-2</v>
      </c>
      <c r="AC327" s="14">
        <f t="shared" si="142"/>
        <v>0</v>
      </c>
      <c r="AD327" s="14">
        <f t="shared" si="157"/>
        <v>0</v>
      </c>
      <c r="AE327" s="14">
        <f t="shared" si="143"/>
        <v>0</v>
      </c>
      <c r="AF327" s="14">
        <f t="shared" si="144"/>
        <v>0</v>
      </c>
      <c r="AG327" s="14">
        <f t="shared" si="145"/>
        <v>0</v>
      </c>
      <c r="AH327" s="14">
        <f t="shared" si="146"/>
        <v>0</v>
      </c>
      <c r="AI327" s="14">
        <f t="shared" si="147"/>
        <v>0.04</v>
      </c>
      <c r="AJ327" s="14">
        <f t="shared" si="148"/>
        <v>0</v>
      </c>
      <c r="AK327" s="14">
        <f t="shared" si="149"/>
        <v>0</v>
      </c>
      <c r="AL327" s="14">
        <f t="shared" si="150"/>
        <v>0</v>
      </c>
      <c r="AM327" s="14">
        <f t="shared" si="151"/>
        <v>0</v>
      </c>
      <c r="AN327" s="14">
        <f t="shared" si="152"/>
        <v>0</v>
      </c>
      <c r="AO327" s="14">
        <f t="shared" si="153"/>
        <v>0</v>
      </c>
      <c r="AP327" s="14">
        <f t="shared" si="154"/>
        <v>0</v>
      </c>
      <c r="AQ327" s="14">
        <f t="shared" si="155"/>
        <v>0</v>
      </c>
      <c r="AR327" s="26">
        <f t="shared" si="162"/>
        <v>0</v>
      </c>
      <c r="AS327" s="184">
        <f t="shared" si="163"/>
        <v>3953.8</v>
      </c>
      <c r="AT327" s="26">
        <f t="shared" si="164"/>
        <v>0</v>
      </c>
      <c r="AU327" s="30">
        <f>K327*$AU$2</f>
        <v>5930.7</v>
      </c>
      <c r="AV327" s="30">
        <f>K327*$AV$2</f>
        <v>5930.7</v>
      </c>
      <c r="AW327" s="30"/>
      <c r="AX327" s="36">
        <f t="shared" si="160"/>
        <v>5930.7</v>
      </c>
      <c r="AY327" s="36">
        <f t="shared" si="160"/>
        <v>1976.8999999999996</v>
      </c>
      <c r="AZ327" s="36">
        <f t="shared" si="160"/>
        <v>0</v>
      </c>
      <c r="BF327" s="42">
        <f t="shared" si="165"/>
        <v>3953.8</v>
      </c>
      <c r="BG327" s="42">
        <f t="shared" si="166"/>
        <v>3953.8</v>
      </c>
      <c r="BH327" s="42">
        <f t="shared" si="167"/>
        <v>0</v>
      </c>
      <c r="BI327" s="42">
        <f t="shared" si="168"/>
        <v>11861.4</v>
      </c>
    </row>
    <row r="328" spans="1:61" ht="14.45" hidden="1" outlineLevel="1" x14ac:dyDescent="0.3">
      <c r="A328" s="5" t="s">
        <v>7</v>
      </c>
      <c r="B328" s="5" t="s">
        <v>8</v>
      </c>
      <c r="C328" s="5"/>
      <c r="D328" s="2" t="s">
        <v>370</v>
      </c>
      <c r="E328" s="2" t="s">
        <v>371</v>
      </c>
      <c r="F328" s="2" t="s">
        <v>11</v>
      </c>
      <c r="G328" s="2" t="s">
        <v>12</v>
      </c>
      <c r="H328" s="2" t="s">
        <v>13</v>
      </c>
      <c r="I328" s="18">
        <v>225</v>
      </c>
      <c r="J328" s="18">
        <v>383531.53999999992</v>
      </c>
      <c r="K328" s="18">
        <v>337170.58999999997</v>
      </c>
      <c r="L328" s="18">
        <v>46360.94999999999</v>
      </c>
      <c r="M328" s="18"/>
      <c r="N328" s="18"/>
      <c r="O328" s="18"/>
      <c r="P328" s="18"/>
      <c r="Q328" s="18"/>
      <c r="R328" s="18"/>
      <c r="S328" s="18"/>
      <c r="T328" s="18"/>
      <c r="U328" s="18"/>
      <c r="V328" s="18">
        <v>46360.94999999999</v>
      </c>
      <c r="W328" s="18"/>
      <c r="X328" s="18"/>
      <c r="Y328" s="18"/>
      <c r="Z328" s="18"/>
      <c r="AA328" s="18"/>
      <c r="AB328" s="43">
        <f t="shared" si="161"/>
        <v>0.13749999999999996</v>
      </c>
      <c r="AC328" s="14">
        <f t="shared" si="142"/>
        <v>0</v>
      </c>
      <c r="AD328" s="14">
        <f t="shared" si="157"/>
        <v>0</v>
      </c>
      <c r="AE328" s="14">
        <f t="shared" si="143"/>
        <v>0</v>
      </c>
      <c r="AF328" s="14">
        <f t="shared" si="144"/>
        <v>0</v>
      </c>
      <c r="AG328" s="14">
        <f t="shared" si="145"/>
        <v>0</v>
      </c>
      <c r="AH328" s="14">
        <f t="shared" si="146"/>
        <v>0</v>
      </c>
      <c r="AI328" s="14">
        <f t="shared" si="147"/>
        <v>0</v>
      </c>
      <c r="AJ328" s="14">
        <f t="shared" si="148"/>
        <v>0</v>
      </c>
      <c r="AK328" s="14">
        <f t="shared" si="149"/>
        <v>0</v>
      </c>
      <c r="AL328" s="14">
        <f t="shared" si="150"/>
        <v>0.13750000000000001</v>
      </c>
      <c r="AM328" s="14">
        <f t="shared" si="151"/>
        <v>0</v>
      </c>
      <c r="AN328" s="14">
        <f t="shared" si="152"/>
        <v>0</v>
      </c>
      <c r="AO328" s="14">
        <f t="shared" si="153"/>
        <v>0</v>
      </c>
      <c r="AP328" s="14">
        <f t="shared" si="154"/>
        <v>0</v>
      </c>
      <c r="AQ328" s="14">
        <f t="shared" si="155"/>
        <v>0</v>
      </c>
      <c r="AR328" s="26">
        <f t="shared" si="162"/>
        <v>0</v>
      </c>
      <c r="AS328" s="184">
        <f t="shared" si="163"/>
        <v>46360.956124999997</v>
      </c>
      <c r="AT328" s="26">
        <f t="shared" si="164"/>
        <v>0</v>
      </c>
      <c r="AU328" s="30">
        <f>K328*$AU$2</f>
        <v>20230.235399999998</v>
      </c>
      <c r="AV328" s="30">
        <f>K328*$AV$2</f>
        <v>20230.235399999998</v>
      </c>
      <c r="AW328" s="30"/>
      <c r="AX328" s="36">
        <f t="shared" si="160"/>
        <v>20230.235399999998</v>
      </c>
      <c r="AY328" s="36">
        <f t="shared" si="160"/>
        <v>-26130.720724999999</v>
      </c>
      <c r="AZ328" s="36">
        <f t="shared" si="160"/>
        <v>0</v>
      </c>
      <c r="BF328" s="42">
        <f t="shared" si="165"/>
        <v>46360.956124999997</v>
      </c>
      <c r="BG328" s="42">
        <f t="shared" si="166"/>
        <v>46360.94999999999</v>
      </c>
      <c r="BH328" s="42">
        <f t="shared" si="167"/>
        <v>6.1250000071595423E-3</v>
      </c>
      <c r="BI328" s="42">
        <f t="shared" si="168"/>
        <v>40460.470799999996</v>
      </c>
    </row>
    <row r="329" spans="1:61" ht="14.45" hidden="1" outlineLevel="1" x14ac:dyDescent="0.3">
      <c r="A329" s="5" t="s">
        <v>7</v>
      </c>
      <c r="B329" s="5" t="s">
        <v>8</v>
      </c>
      <c r="C329" s="5"/>
      <c r="D329" s="2" t="s">
        <v>372</v>
      </c>
      <c r="E329" s="2" t="s">
        <v>373</v>
      </c>
      <c r="F329" s="2" t="s">
        <v>16</v>
      </c>
      <c r="G329" s="2" t="s">
        <v>17</v>
      </c>
      <c r="H329" s="2" t="s">
        <v>13</v>
      </c>
      <c r="I329" s="18">
        <v>11690</v>
      </c>
      <c r="J329" s="18">
        <v>10297256.169999998</v>
      </c>
      <c r="K329" s="18">
        <v>9087440.1700000018</v>
      </c>
      <c r="L329" s="18">
        <v>1209816.0000000002</v>
      </c>
      <c r="M329" s="18"/>
      <c r="N329" s="18">
        <v>1007908.97</v>
      </c>
      <c r="O329" s="18"/>
      <c r="P329" s="18"/>
      <c r="Q329" s="18"/>
      <c r="R329" s="18"/>
      <c r="S329" s="18"/>
      <c r="T329" s="18"/>
      <c r="U329" s="18"/>
      <c r="V329" s="18"/>
      <c r="W329" s="18"/>
      <c r="X329" s="18"/>
      <c r="Y329" s="18"/>
      <c r="Z329" s="18">
        <v>201907.03000000003</v>
      </c>
      <c r="AA329" s="18"/>
      <c r="AB329" s="43">
        <f t="shared" si="161"/>
        <v>0.14749999999999996</v>
      </c>
      <c r="AC329" s="14">
        <f t="shared" si="142"/>
        <v>0</v>
      </c>
      <c r="AD329" s="14">
        <f t="shared" si="157"/>
        <v>0.125</v>
      </c>
      <c r="AE329" s="14">
        <f t="shared" si="143"/>
        <v>0</v>
      </c>
      <c r="AF329" s="14">
        <f t="shared" si="144"/>
        <v>0</v>
      </c>
      <c r="AG329" s="14">
        <f t="shared" si="145"/>
        <v>0</v>
      </c>
      <c r="AH329" s="14">
        <f t="shared" si="146"/>
        <v>0</v>
      </c>
      <c r="AI329" s="14">
        <f t="shared" si="147"/>
        <v>0</v>
      </c>
      <c r="AJ329" s="14">
        <f t="shared" si="148"/>
        <v>0</v>
      </c>
      <c r="AK329" s="14">
        <f t="shared" si="149"/>
        <v>0</v>
      </c>
      <c r="AL329" s="14">
        <f t="shared" si="150"/>
        <v>0</v>
      </c>
      <c r="AM329" s="14">
        <f t="shared" si="151"/>
        <v>0</v>
      </c>
      <c r="AN329" s="14">
        <f t="shared" si="152"/>
        <v>0</v>
      </c>
      <c r="AO329" s="14">
        <f t="shared" si="153"/>
        <v>0</v>
      </c>
      <c r="AP329" s="14">
        <f t="shared" si="154"/>
        <v>0.02</v>
      </c>
      <c r="AQ329" s="14">
        <f t="shared" si="155"/>
        <v>0</v>
      </c>
      <c r="AR329" s="26">
        <f t="shared" si="162"/>
        <v>1135930.0212500002</v>
      </c>
      <c r="AS329" s="184">
        <f t="shared" si="163"/>
        <v>0</v>
      </c>
      <c r="AT329" s="26">
        <f t="shared" si="164"/>
        <v>204467.40382500004</v>
      </c>
      <c r="AU329" s="30"/>
      <c r="AV329" s="30"/>
      <c r="AW329" s="30">
        <f t="shared" ref="AW329:AW344" si="169">K329*$AU$1</f>
        <v>1090492.8204000001</v>
      </c>
      <c r="AX329" s="36">
        <f t="shared" si="160"/>
        <v>-1135930.0212500002</v>
      </c>
      <c r="AY329" s="36">
        <f t="shared" si="160"/>
        <v>0</v>
      </c>
      <c r="AZ329" s="36">
        <f t="shared" si="160"/>
        <v>886025.41657500004</v>
      </c>
      <c r="BF329" s="42">
        <f t="shared" si="165"/>
        <v>1340397.4250750002</v>
      </c>
      <c r="BG329" s="42">
        <f t="shared" si="166"/>
        <v>1209816</v>
      </c>
      <c r="BH329" s="42">
        <f t="shared" si="167"/>
        <v>130581.42507500015</v>
      </c>
      <c r="BI329" s="42">
        <f t="shared" si="168"/>
        <v>1090492.8204000001</v>
      </c>
    </row>
    <row r="330" spans="1:61" ht="14.45" hidden="1" outlineLevel="1" x14ac:dyDescent="0.3">
      <c r="A330" s="12" t="s">
        <v>805</v>
      </c>
      <c r="B330" s="5" t="s">
        <v>8</v>
      </c>
      <c r="C330" s="5" t="s">
        <v>1437</v>
      </c>
      <c r="D330" s="2" t="s">
        <v>374</v>
      </c>
      <c r="E330" s="2" t="s">
        <v>368</v>
      </c>
      <c r="F330" s="2" t="s">
        <v>16</v>
      </c>
      <c r="G330" s="2" t="s">
        <v>20</v>
      </c>
      <c r="H330" s="2" t="s">
        <v>13</v>
      </c>
      <c r="I330" s="18">
        <v>225</v>
      </c>
      <c r="J330" s="18">
        <v>47375.47</v>
      </c>
      <c r="K330" s="18">
        <v>41285.800000000003</v>
      </c>
      <c r="L330" s="18">
        <v>6089.67</v>
      </c>
      <c r="M330" s="18"/>
      <c r="N330" s="18">
        <v>5160.74</v>
      </c>
      <c r="O330" s="18"/>
      <c r="P330" s="18"/>
      <c r="Q330" s="18"/>
      <c r="R330" s="18"/>
      <c r="S330" s="18"/>
      <c r="T330" s="18"/>
      <c r="U330" s="18"/>
      <c r="V330" s="18"/>
      <c r="W330" s="18"/>
      <c r="X330" s="18"/>
      <c r="Y330" s="18"/>
      <c r="Z330" s="18">
        <v>928.93000000000018</v>
      </c>
      <c r="AA330" s="18"/>
      <c r="AB330" s="43">
        <f t="shared" si="161"/>
        <v>0.14749999999999996</v>
      </c>
      <c r="AC330" s="14">
        <f t="shared" si="142"/>
        <v>0</v>
      </c>
      <c r="AD330" s="14">
        <f t="shared" si="157"/>
        <v>0.125</v>
      </c>
      <c r="AE330" s="14">
        <f t="shared" si="143"/>
        <v>0</v>
      </c>
      <c r="AF330" s="14">
        <f t="shared" si="144"/>
        <v>0</v>
      </c>
      <c r="AG330" s="14">
        <f t="shared" si="145"/>
        <v>0</v>
      </c>
      <c r="AH330" s="14">
        <f t="shared" si="146"/>
        <v>0</v>
      </c>
      <c r="AI330" s="14">
        <f t="shared" si="147"/>
        <v>0</v>
      </c>
      <c r="AJ330" s="14">
        <f t="shared" si="148"/>
        <v>0</v>
      </c>
      <c r="AK330" s="14">
        <f t="shared" si="149"/>
        <v>0</v>
      </c>
      <c r="AL330" s="14">
        <f t="shared" si="150"/>
        <v>0</v>
      </c>
      <c r="AM330" s="14">
        <f t="shared" si="151"/>
        <v>0</v>
      </c>
      <c r="AN330" s="14">
        <f t="shared" si="152"/>
        <v>0</v>
      </c>
      <c r="AO330" s="14">
        <f t="shared" si="153"/>
        <v>0</v>
      </c>
      <c r="AP330" s="14">
        <f t="shared" si="154"/>
        <v>0.02</v>
      </c>
      <c r="AQ330" s="14">
        <f t="shared" si="155"/>
        <v>0</v>
      </c>
      <c r="AR330" s="26">
        <f t="shared" si="162"/>
        <v>5160.7250000000004</v>
      </c>
      <c r="AS330" s="184">
        <f t="shared" si="163"/>
        <v>0</v>
      </c>
      <c r="AT330" s="26">
        <f t="shared" si="164"/>
        <v>928.93050000000005</v>
      </c>
      <c r="AU330" s="30"/>
      <c r="AV330" s="30"/>
      <c r="AW330" s="30">
        <f t="shared" si="169"/>
        <v>4954.2960000000003</v>
      </c>
      <c r="AX330" s="36">
        <f t="shared" si="160"/>
        <v>-5160.7250000000004</v>
      </c>
      <c r="AY330" s="36">
        <f t="shared" si="160"/>
        <v>0</v>
      </c>
      <c r="AZ330" s="36">
        <f t="shared" si="160"/>
        <v>4025.3655000000003</v>
      </c>
      <c r="BF330" s="42">
        <f t="shared" si="165"/>
        <v>6089.6555000000008</v>
      </c>
      <c r="BG330" s="42">
        <f t="shared" si="166"/>
        <v>6089.67</v>
      </c>
      <c r="BH330" s="42">
        <f t="shared" si="167"/>
        <v>-1.449999999931606E-2</v>
      </c>
      <c r="BI330" s="42">
        <f t="shared" si="168"/>
        <v>4954.2960000000003</v>
      </c>
    </row>
    <row r="331" spans="1:61" ht="14.45" hidden="1" outlineLevel="1" x14ac:dyDescent="0.3">
      <c r="A331" s="5" t="s">
        <v>7</v>
      </c>
      <c r="B331" s="5" t="s">
        <v>8</v>
      </c>
      <c r="C331" s="5"/>
      <c r="D331" s="2" t="s">
        <v>375</v>
      </c>
      <c r="E331" s="2" t="s">
        <v>376</v>
      </c>
      <c r="F331" s="2" t="s">
        <v>16</v>
      </c>
      <c r="G331" s="2" t="s">
        <v>17</v>
      </c>
      <c r="H331" s="2" t="s">
        <v>13</v>
      </c>
      <c r="I331" s="18">
        <v>675</v>
      </c>
      <c r="J331" s="18">
        <v>2052264.4300000002</v>
      </c>
      <c r="K331" s="18">
        <v>2012023.9500000004</v>
      </c>
      <c r="L331" s="18">
        <v>40240.480000000003</v>
      </c>
      <c r="M331" s="18"/>
      <c r="N331" s="18"/>
      <c r="O331" s="18"/>
      <c r="P331" s="18"/>
      <c r="Q331" s="18"/>
      <c r="R331" s="18"/>
      <c r="S331" s="18"/>
      <c r="T331" s="18"/>
      <c r="U331" s="18"/>
      <c r="V331" s="18"/>
      <c r="W331" s="18"/>
      <c r="X331" s="18"/>
      <c r="Y331" s="18"/>
      <c r="Z331" s="18">
        <v>40240.480000000003</v>
      </c>
      <c r="AA331" s="18"/>
      <c r="AB331" s="43">
        <f t="shared" si="161"/>
        <v>2.0000000000000018E-2</v>
      </c>
      <c r="AC331" s="14">
        <f t="shared" si="142"/>
        <v>0</v>
      </c>
      <c r="AD331" s="14">
        <f t="shared" si="157"/>
        <v>0</v>
      </c>
      <c r="AE331" s="14">
        <f t="shared" si="143"/>
        <v>0</v>
      </c>
      <c r="AF331" s="14">
        <f t="shared" si="144"/>
        <v>0</v>
      </c>
      <c r="AG331" s="14">
        <f t="shared" si="145"/>
        <v>0</v>
      </c>
      <c r="AH331" s="14">
        <f t="shared" si="146"/>
        <v>0</v>
      </c>
      <c r="AI331" s="14">
        <f t="shared" si="147"/>
        <v>0</v>
      </c>
      <c r="AJ331" s="14">
        <f t="shared" si="148"/>
        <v>0</v>
      </c>
      <c r="AK331" s="14">
        <f t="shared" si="149"/>
        <v>0</v>
      </c>
      <c r="AL331" s="14">
        <f t="shared" si="150"/>
        <v>0</v>
      </c>
      <c r="AM331" s="14">
        <f t="shared" si="151"/>
        <v>0</v>
      </c>
      <c r="AN331" s="14">
        <f t="shared" si="152"/>
        <v>0</v>
      </c>
      <c r="AO331" s="14">
        <f t="shared" si="153"/>
        <v>0</v>
      </c>
      <c r="AP331" s="14">
        <f t="shared" si="154"/>
        <v>0.02</v>
      </c>
      <c r="AQ331" s="14">
        <f t="shared" si="155"/>
        <v>0</v>
      </c>
      <c r="AR331" s="26">
        <f t="shared" si="162"/>
        <v>0</v>
      </c>
      <c r="AS331" s="184">
        <f t="shared" si="163"/>
        <v>0</v>
      </c>
      <c r="AT331" s="26">
        <f t="shared" si="164"/>
        <v>40240.479000000007</v>
      </c>
      <c r="AU331" s="30"/>
      <c r="AV331" s="30"/>
      <c r="AW331" s="30">
        <f t="shared" si="169"/>
        <v>241442.87400000004</v>
      </c>
      <c r="AX331" s="36">
        <f t="shared" si="160"/>
        <v>0</v>
      </c>
      <c r="AY331" s="36">
        <f t="shared" si="160"/>
        <v>0</v>
      </c>
      <c r="AZ331" s="36">
        <f t="shared" si="160"/>
        <v>201202.39500000002</v>
      </c>
      <c r="BF331" s="42">
        <f t="shared" si="165"/>
        <v>40240.479000000007</v>
      </c>
      <c r="BG331" s="42">
        <f t="shared" si="166"/>
        <v>40240.480000000003</v>
      </c>
      <c r="BH331" s="42">
        <f t="shared" si="167"/>
        <v>-9.9999999656574801E-4</v>
      </c>
      <c r="BI331" s="42">
        <f t="shared" si="168"/>
        <v>241442.87400000004</v>
      </c>
    </row>
    <row r="332" spans="1:61" ht="14.45" hidden="1" outlineLevel="1" x14ac:dyDescent="0.3">
      <c r="A332" s="5" t="s">
        <v>7</v>
      </c>
      <c r="B332" s="5" t="s">
        <v>8</v>
      </c>
      <c r="C332" s="5"/>
      <c r="D332" s="2" t="s">
        <v>377</v>
      </c>
      <c r="E332" s="2" t="s">
        <v>378</v>
      </c>
      <c r="F332" s="2" t="s">
        <v>16</v>
      </c>
      <c r="G332" s="2" t="s">
        <v>17</v>
      </c>
      <c r="H332" s="2" t="s">
        <v>13</v>
      </c>
      <c r="I332" s="18">
        <v>610800</v>
      </c>
      <c r="J332" s="18">
        <v>1948171.0299999998</v>
      </c>
      <c r="K332" s="18">
        <v>1801860</v>
      </c>
      <c r="L332" s="18">
        <v>146311.03</v>
      </c>
      <c r="M332" s="18">
        <v>108111.6</v>
      </c>
      <c r="N332" s="18"/>
      <c r="O332" s="18"/>
      <c r="P332" s="18"/>
      <c r="Q332" s="18"/>
      <c r="R332" s="18"/>
      <c r="S332" s="18"/>
      <c r="T332" s="18"/>
      <c r="U332" s="18"/>
      <c r="V332" s="18"/>
      <c r="W332" s="18"/>
      <c r="X332" s="18"/>
      <c r="Y332" s="18"/>
      <c r="Z332" s="18">
        <v>38199.43</v>
      </c>
      <c r="AA332" s="18"/>
      <c r="AB332" s="43">
        <f t="shared" si="161"/>
        <v>8.1200000000000161E-2</v>
      </c>
      <c r="AC332" s="14">
        <f t="shared" si="142"/>
        <v>0.06</v>
      </c>
      <c r="AD332" s="14">
        <f t="shared" si="157"/>
        <v>0</v>
      </c>
      <c r="AE332" s="14">
        <f t="shared" si="143"/>
        <v>0</v>
      </c>
      <c r="AF332" s="14">
        <f t="shared" si="144"/>
        <v>0</v>
      </c>
      <c r="AG332" s="14">
        <f t="shared" si="145"/>
        <v>0</v>
      </c>
      <c r="AH332" s="14">
        <f t="shared" si="146"/>
        <v>0</v>
      </c>
      <c r="AI332" s="14">
        <f t="shared" si="147"/>
        <v>0</v>
      </c>
      <c r="AJ332" s="14">
        <f t="shared" si="148"/>
        <v>0</v>
      </c>
      <c r="AK332" s="14">
        <f t="shared" si="149"/>
        <v>0</v>
      </c>
      <c r="AL332" s="14">
        <f t="shared" si="150"/>
        <v>0</v>
      </c>
      <c r="AM332" s="14">
        <f t="shared" si="151"/>
        <v>0</v>
      </c>
      <c r="AN332" s="14">
        <f t="shared" si="152"/>
        <v>0</v>
      </c>
      <c r="AO332" s="14">
        <f t="shared" si="153"/>
        <v>0</v>
      </c>
      <c r="AP332" s="14">
        <f t="shared" si="154"/>
        <v>0.02</v>
      </c>
      <c r="AQ332" s="14">
        <f t="shared" si="155"/>
        <v>0</v>
      </c>
      <c r="AR332" s="26">
        <f t="shared" si="162"/>
        <v>108111.60000000009</v>
      </c>
      <c r="AS332" s="184">
        <f t="shared" si="163"/>
        <v>0</v>
      </c>
      <c r="AT332" s="26">
        <f t="shared" si="164"/>
        <v>38199.432000000001</v>
      </c>
      <c r="AU332" s="30"/>
      <c r="AV332" s="30"/>
      <c r="AW332" s="30">
        <f t="shared" si="169"/>
        <v>216223.19999999998</v>
      </c>
      <c r="AX332" s="36">
        <f t="shared" si="160"/>
        <v>-108111.60000000009</v>
      </c>
      <c r="AY332" s="36">
        <f t="shared" si="160"/>
        <v>0</v>
      </c>
      <c r="AZ332" s="36">
        <f t="shared" si="160"/>
        <v>178023.76799999998</v>
      </c>
      <c r="BF332" s="42">
        <f t="shared" si="165"/>
        <v>146311.03200000009</v>
      </c>
      <c r="BG332" s="42">
        <f t="shared" si="166"/>
        <v>146311.03</v>
      </c>
      <c r="BH332" s="42">
        <f t="shared" si="167"/>
        <v>2.0000000949949026E-3</v>
      </c>
      <c r="BI332" s="42">
        <f t="shared" si="168"/>
        <v>216223.19999999998</v>
      </c>
    </row>
    <row r="333" spans="1:61" ht="14.45" hidden="1" outlineLevel="1" x14ac:dyDescent="0.3">
      <c r="A333" s="5" t="s">
        <v>7</v>
      </c>
      <c r="B333" s="5" t="s">
        <v>8</v>
      </c>
      <c r="C333" s="12" t="s">
        <v>1362</v>
      </c>
      <c r="D333" s="2" t="s">
        <v>379</v>
      </c>
      <c r="E333" s="2" t="s">
        <v>380</v>
      </c>
      <c r="F333" s="2" t="s">
        <v>16</v>
      </c>
      <c r="G333" s="2" t="s">
        <v>381</v>
      </c>
      <c r="H333" s="2" t="s">
        <v>13</v>
      </c>
      <c r="I333" s="18">
        <v>450</v>
      </c>
      <c r="J333" s="18">
        <v>1066313.8999999999</v>
      </c>
      <c r="K333" s="18">
        <v>929249.59000000008</v>
      </c>
      <c r="L333" s="18">
        <v>137064.31</v>
      </c>
      <c r="M333" s="18"/>
      <c r="N333" s="18">
        <v>116156.2</v>
      </c>
      <c r="O333" s="18"/>
      <c r="P333" s="18"/>
      <c r="Q333" s="18"/>
      <c r="R333" s="18"/>
      <c r="S333" s="18"/>
      <c r="T333" s="18"/>
      <c r="U333" s="18"/>
      <c r="V333" s="18"/>
      <c r="W333" s="18"/>
      <c r="X333" s="18"/>
      <c r="Y333" s="18"/>
      <c r="Z333" s="18">
        <v>20908.11</v>
      </c>
      <c r="AA333" s="18"/>
      <c r="AB333" s="43">
        <f t="shared" si="161"/>
        <v>0.14749999999999996</v>
      </c>
      <c r="AC333" s="14">
        <f t="shared" si="142"/>
        <v>0</v>
      </c>
      <c r="AD333" s="14">
        <f t="shared" si="157"/>
        <v>0.125</v>
      </c>
      <c r="AE333" s="14">
        <f t="shared" si="143"/>
        <v>0</v>
      </c>
      <c r="AF333" s="14">
        <f t="shared" si="144"/>
        <v>0</v>
      </c>
      <c r="AG333" s="14">
        <f t="shared" si="145"/>
        <v>0</v>
      </c>
      <c r="AH333" s="14">
        <f t="shared" si="146"/>
        <v>0</v>
      </c>
      <c r="AI333" s="14">
        <f t="shared" si="147"/>
        <v>0</v>
      </c>
      <c r="AJ333" s="14">
        <f t="shared" si="148"/>
        <v>0</v>
      </c>
      <c r="AK333" s="14">
        <f t="shared" si="149"/>
        <v>0</v>
      </c>
      <c r="AL333" s="14">
        <f t="shared" si="150"/>
        <v>0</v>
      </c>
      <c r="AM333" s="14">
        <f t="shared" si="151"/>
        <v>0</v>
      </c>
      <c r="AN333" s="14">
        <f t="shared" si="152"/>
        <v>0</v>
      </c>
      <c r="AO333" s="14">
        <f t="shared" si="153"/>
        <v>0</v>
      </c>
      <c r="AP333" s="14">
        <f t="shared" si="154"/>
        <v>0.02</v>
      </c>
      <c r="AQ333" s="14">
        <f t="shared" si="155"/>
        <v>0</v>
      </c>
      <c r="AR333" s="26">
        <f t="shared" si="162"/>
        <v>116156.19875000001</v>
      </c>
      <c r="AS333" s="184">
        <f t="shared" si="163"/>
        <v>0</v>
      </c>
      <c r="AT333" s="26">
        <f t="shared" si="164"/>
        <v>20908.115775000002</v>
      </c>
      <c r="AU333" s="30"/>
      <c r="AV333" s="30"/>
      <c r="AW333" s="30">
        <f t="shared" si="169"/>
        <v>111509.95080000001</v>
      </c>
      <c r="AX333" s="36">
        <f t="shared" si="160"/>
        <v>-116156.19875000001</v>
      </c>
      <c r="AY333" s="36">
        <f t="shared" si="160"/>
        <v>0</v>
      </c>
      <c r="AZ333" s="36">
        <f t="shared" si="160"/>
        <v>90601.835025000008</v>
      </c>
      <c r="BF333" s="42">
        <f t="shared" si="165"/>
        <v>137064.31452500002</v>
      </c>
      <c r="BG333" s="42">
        <f t="shared" si="166"/>
        <v>137064.31</v>
      </c>
      <c r="BH333" s="42">
        <f t="shared" si="167"/>
        <v>4.5250000257510692E-3</v>
      </c>
      <c r="BI333" s="42">
        <f t="shared" si="168"/>
        <v>111509.95080000001</v>
      </c>
    </row>
    <row r="334" spans="1:61" ht="14.45" hidden="1" outlineLevel="1" x14ac:dyDescent="0.3">
      <c r="A334" s="5" t="s">
        <v>7</v>
      </c>
      <c r="B334" s="5" t="s">
        <v>8</v>
      </c>
      <c r="C334" s="12" t="s">
        <v>1362</v>
      </c>
      <c r="D334" s="2" t="s">
        <v>382</v>
      </c>
      <c r="E334" s="2" t="s">
        <v>383</v>
      </c>
      <c r="F334" s="2" t="s">
        <v>16</v>
      </c>
      <c r="G334" s="2" t="s">
        <v>17</v>
      </c>
      <c r="H334" s="2" t="s">
        <v>13</v>
      </c>
      <c r="I334" s="18">
        <v>100</v>
      </c>
      <c r="J334" s="18">
        <v>350331.18</v>
      </c>
      <c r="K334" s="18">
        <v>305299.5</v>
      </c>
      <c r="L334" s="18">
        <v>45031.68</v>
      </c>
      <c r="M334" s="18"/>
      <c r="N334" s="18">
        <v>38162.44</v>
      </c>
      <c r="O334" s="18"/>
      <c r="P334" s="18"/>
      <c r="Q334" s="18"/>
      <c r="R334" s="18"/>
      <c r="S334" s="18"/>
      <c r="T334" s="18"/>
      <c r="U334" s="18"/>
      <c r="V334" s="18"/>
      <c r="W334" s="18"/>
      <c r="X334" s="18"/>
      <c r="Y334" s="18"/>
      <c r="Z334" s="18">
        <v>6869.24</v>
      </c>
      <c r="AA334" s="18"/>
      <c r="AB334" s="43">
        <f t="shared" si="161"/>
        <v>0.14749999999999996</v>
      </c>
      <c r="AC334" s="14">
        <f t="shared" si="142"/>
        <v>0</v>
      </c>
      <c r="AD334" s="14">
        <f t="shared" si="157"/>
        <v>0.125</v>
      </c>
      <c r="AE334" s="14">
        <f t="shared" si="143"/>
        <v>0</v>
      </c>
      <c r="AF334" s="14">
        <f t="shared" si="144"/>
        <v>0</v>
      </c>
      <c r="AG334" s="14">
        <f t="shared" si="145"/>
        <v>0</v>
      </c>
      <c r="AH334" s="14">
        <f t="shared" si="146"/>
        <v>0</v>
      </c>
      <c r="AI334" s="14">
        <f t="shared" si="147"/>
        <v>0</v>
      </c>
      <c r="AJ334" s="14">
        <f t="shared" si="148"/>
        <v>0</v>
      </c>
      <c r="AK334" s="14">
        <f t="shared" si="149"/>
        <v>0</v>
      </c>
      <c r="AL334" s="14">
        <f t="shared" si="150"/>
        <v>0</v>
      </c>
      <c r="AM334" s="14">
        <f t="shared" si="151"/>
        <v>0</v>
      </c>
      <c r="AN334" s="14">
        <f t="shared" si="152"/>
        <v>0</v>
      </c>
      <c r="AO334" s="14">
        <f t="shared" si="153"/>
        <v>0</v>
      </c>
      <c r="AP334" s="14">
        <f t="shared" si="154"/>
        <v>0.02</v>
      </c>
      <c r="AQ334" s="14">
        <f t="shared" si="155"/>
        <v>0</v>
      </c>
      <c r="AR334" s="26">
        <f t="shared" si="162"/>
        <v>38162.4375</v>
      </c>
      <c r="AS334" s="184">
        <f t="shared" si="163"/>
        <v>0</v>
      </c>
      <c r="AT334" s="26">
        <f t="shared" si="164"/>
        <v>6869.2387500000004</v>
      </c>
      <c r="AU334" s="30"/>
      <c r="AV334" s="30"/>
      <c r="AW334" s="30">
        <f t="shared" si="169"/>
        <v>36635.939999999995</v>
      </c>
      <c r="AX334" s="36">
        <f t="shared" si="160"/>
        <v>-38162.4375</v>
      </c>
      <c r="AY334" s="36">
        <f t="shared" si="160"/>
        <v>0</v>
      </c>
      <c r="AZ334" s="36">
        <f t="shared" si="160"/>
        <v>29766.701249999995</v>
      </c>
      <c r="BF334" s="42">
        <f t="shared" si="165"/>
        <v>45031.676250000004</v>
      </c>
      <c r="BG334" s="42">
        <f t="shared" si="166"/>
        <v>45031.68</v>
      </c>
      <c r="BH334" s="42">
        <f t="shared" si="167"/>
        <v>-3.749999996216502E-3</v>
      </c>
      <c r="BI334" s="42">
        <f t="shared" si="168"/>
        <v>36635.939999999995</v>
      </c>
    </row>
    <row r="335" spans="1:61" ht="14.45" hidden="1" outlineLevel="1" x14ac:dyDescent="0.3">
      <c r="A335" s="5" t="s">
        <v>7</v>
      </c>
      <c r="B335" s="5" t="s">
        <v>8</v>
      </c>
      <c r="C335" s="12" t="s">
        <v>1362</v>
      </c>
      <c r="D335" s="2" t="s">
        <v>384</v>
      </c>
      <c r="E335" s="2" t="s">
        <v>383</v>
      </c>
      <c r="F335" s="2" t="s">
        <v>16</v>
      </c>
      <c r="G335" s="2" t="s">
        <v>17</v>
      </c>
      <c r="H335" s="2" t="s">
        <v>13</v>
      </c>
      <c r="I335" s="18">
        <v>1025</v>
      </c>
      <c r="J335" s="18">
        <v>2300622.4</v>
      </c>
      <c r="K335" s="18">
        <v>2004899.7</v>
      </c>
      <c r="L335" s="18">
        <v>295722.7</v>
      </c>
      <c r="M335" s="18"/>
      <c r="N335" s="18">
        <v>250612.46</v>
      </c>
      <c r="O335" s="18"/>
      <c r="P335" s="18"/>
      <c r="Q335" s="18"/>
      <c r="R335" s="18"/>
      <c r="S335" s="18"/>
      <c r="T335" s="18"/>
      <c r="U335" s="18"/>
      <c r="V335" s="18"/>
      <c r="W335" s="18"/>
      <c r="X335" s="18"/>
      <c r="Y335" s="18"/>
      <c r="Z335" s="18">
        <v>45110.239999999998</v>
      </c>
      <c r="AA335" s="18"/>
      <c r="AB335" s="43">
        <f t="shared" si="161"/>
        <v>0.14749999999999996</v>
      </c>
      <c r="AC335" s="14">
        <f t="shared" si="142"/>
        <v>0</v>
      </c>
      <c r="AD335" s="14">
        <f t="shared" si="157"/>
        <v>0.125</v>
      </c>
      <c r="AE335" s="14">
        <f t="shared" si="143"/>
        <v>0</v>
      </c>
      <c r="AF335" s="14">
        <f t="shared" si="144"/>
        <v>0</v>
      </c>
      <c r="AG335" s="14">
        <f t="shared" si="145"/>
        <v>0</v>
      </c>
      <c r="AH335" s="14">
        <f t="shared" si="146"/>
        <v>0</v>
      </c>
      <c r="AI335" s="14">
        <f t="shared" si="147"/>
        <v>0</v>
      </c>
      <c r="AJ335" s="14">
        <f t="shared" si="148"/>
        <v>0</v>
      </c>
      <c r="AK335" s="14">
        <f t="shared" si="149"/>
        <v>0</v>
      </c>
      <c r="AL335" s="14">
        <f t="shared" si="150"/>
        <v>0</v>
      </c>
      <c r="AM335" s="14">
        <f t="shared" si="151"/>
        <v>0</v>
      </c>
      <c r="AN335" s="14">
        <f t="shared" si="152"/>
        <v>0</v>
      </c>
      <c r="AO335" s="14">
        <f t="shared" si="153"/>
        <v>0</v>
      </c>
      <c r="AP335" s="14">
        <f t="shared" si="154"/>
        <v>0.02</v>
      </c>
      <c r="AQ335" s="14">
        <f t="shared" si="155"/>
        <v>0</v>
      </c>
      <c r="AR335" s="26">
        <f t="shared" si="162"/>
        <v>250612.46249999999</v>
      </c>
      <c r="AS335" s="184">
        <f t="shared" si="163"/>
        <v>0</v>
      </c>
      <c r="AT335" s="26">
        <f t="shared" si="164"/>
        <v>45110.24325</v>
      </c>
      <c r="AU335" s="30"/>
      <c r="AV335" s="30"/>
      <c r="AW335" s="30">
        <f t="shared" si="169"/>
        <v>240587.96399999998</v>
      </c>
      <c r="AX335" s="36">
        <f t="shared" si="160"/>
        <v>-250612.46249999999</v>
      </c>
      <c r="AY335" s="36">
        <f t="shared" si="160"/>
        <v>0</v>
      </c>
      <c r="AZ335" s="36">
        <f t="shared" si="160"/>
        <v>195477.72074999998</v>
      </c>
      <c r="BF335" s="42">
        <f t="shared" si="165"/>
        <v>295722.70574999996</v>
      </c>
      <c r="BG335" s="42">
        <f t="shared" si="166"/>
        <v>295722.7</v>
      </c>
      <c r="BH335" s="42">
        <f t="shared" si="167"/>
        <v>5.74999995296821E-3</v>
      </c>
      <c r="BI335" s="42">
        <f t="shared" si="168"/>
        <v>240587.96399999998</v>
      </c>
    </row>
    <row r="336" spans="1:61" ht="14.45" hidden="1" outlineLevel="1" x14ac:dyDescent="0.3">
      <c r="A336" s="5" t="s">
        <v>7</v>
      </c>
      <c r="B336" s="5" t="s">
        <v>8</v>
      </c>
      <c r="C336" s="12" t="s">
        <v>1362</v>
      </c>
      <c r="D336" s="2" t="s">
        <v>385</v>
      </c>
      <c r="E336" s="2" t="s">
        <v>383</v>
      </c>
      <c r="F336" s="2" t="s">
        <v>16</v>
      </c>
      <c r="G336" s="2" t="s">
        <v>17</v>
      </c>
      <c r="H336" s="2" t="s">
        <v>13</v>
      </c>
      <c r="I336" s="18">
        <v>1800</v>
      </c>
      <c r="J336" s="18">
        <v>2581873.8699999996</v>
      </c>
      <c r="K336" s="18">
        <v>2249999</v>
      </c>
      <c r="L336" s="18">
        <v>331874.87</v>
      </c>
      <c r="M336" s="18"/>
      <c r="N336" s="18">
        <v>281249.88</v>
      </c>
      <c r="O336" s="18"/>
      <c r="P336" s="18"/>
      <c r="Q336" s="18"/>
      <c r="R336" s="18"/>
      <c r="S336" s="18"/>
      <c r="T336" s="18"/>
      <c r="U336" s="18"/>
      <c r="V336" s="18"/>
      <c r="W336" s="18"/>
      <c r="X336" s="18"/>
      <c r="Y336" s="18"/>
      <c r="Z336" s="18">
        <v>50624.99</v>
      </c>
      <c r="AA336" s="18"/>
      <c r="AB336" s="43">
        <f t="shared" si="161"/>
        <v>0.14749999999999996</v>
      </c>
      <c r="AC336" s="14">
        <f t="shared" si="142"/>
        <v>0</v>
      </c>
      <c r="AD336" s="14">
        <f t="shared" si="157"/>
        <v>0.125</v>
      </c>
      <c r="AE336" s="14">
        <f t="shared" si="143"/>
        <v>0</v>
      </c>
      <c r="AF336" s="14">
        <f t="shared" si="144"/>
        <v>0</v>
      </c>
      <c r="AG336" s="14">
        <f t="shared" si="145"/>
        <v>0</v>
      </c>
      <c r="AH336" s="14">
        <f t="shared" si="146"/>
        <v>0</v>
      </c>
      <c r="AI336" s="14">
        <f t="shared" si="147"/>
        <v>0</v>
      </c>
      <c r="AJ336" s="14">
        <f t="shared" si="148"/>
        <v>0</v>
      </c>
      <c r="AK336" s="14">
        <f t="shared" si="149"/>
        <v>0</v>
      </c>
      <c r="AL336" s="14">
        <f t="shared" si="150"/>
        <v>0</v>
      </c>
      <c r="AM336" s="14">
        <f t="shared" si="151"/>
        <v>0</v>
      </c>
      <c r="AN336" s="14">
        <f t="shared" si="152"/>
        <v>0</v>
      </c>
      <c r="AO336" s="14">
        <f t="shared" si="153"/>
        <v>0</v>
      </c>
      <c r="AP336" s="14">
        <f t="shared" si="154"/>
        <v>0.02</v>
      </c>
      <c r="AQ336" s="14">
        <f t="shared" si="155"/>
        <v>0</v>
      </c>
      <c r="AR336" s="26">
        <f t="shared" si="162"/>
        <v>281249.875</v>
      </c>
      <c r="AS336" s="184">
        <f t="shared" si="163"/>
        <v>0</v>
      </c>
      <c r="AT336" s="26">
        <f t="shared" si="164"/>
        <v>50624.977500000001</v>
      </c>
      <c r="AU336" s="30"/>
      <c r="AV336" s="30"/>
      <c r="AW336" s="30">
        <f t="shared" si="169"/>
        <v>269999.88</v>
      </c>
      <c r="AX336" s="36">
        <f t="shared" si="160"/>
        <v>-281249.875</v>
      </c>
      <c r="AY336" s="36">
        <f t="shared" si="160"/>
        <v>0</v>
      </c>
      <c r="AZ336" s="36">
        <f t="shared" si="160"/>
        <v>219374.9025</v>
      </c>
      <c r="BF336" s="42">
        <f t="shared" si="165"/>
        <v>331874.85249999998</v>
      </c>
      <c r="BG336" s="42">
        <f t="shared" si="166"/>
        <v>331874.87</v>
      </c>
      <c r="BH336" s="42">
        <f t="shared" si="167"/>
        <v>-1.7500000016298145E-2</v>
      </c>
      <c r="BI336" s="42">
        <f t="shared" si="168"/>
        <v>269999.88</v>
      </c>
    </row>
    <row r="337" spans="1:61" ht="14.45" hidden="1" outlineLevel="1" x14ac:dyDescent="0.3">
      <c r="A337" s="5" t="s">
        <v>7</v>
      </c>
      <c r="B337" s="5" t="s">
        <v>8</v>
      </c>
      <c r="C337" s="12" t="s">
        <v>1362</v>
      </c>
      <c r="D337" s="2" t="s">
        <v>386</v>
      </c>
      <c r="E337" s="2" t="s">
        <v>380</v>
      </c>
      <c r="F337" s="2" t="s">
        <v>16</v>
      </c>
      <c r="G337" s="2" t="s">
        <v>381</v>
      </c>
      <c r="H337" s="2" t="s">
        <v>13</v>
      </c>
      <c r="I337" s="18">
        <v>4825</v>
      </c>
      <c r="J337" s="18">
        <v>10879331.300000001</v>
      </c>
      <c r="K337" s="18">
        <v>9480898.7400000002</v>
      </c>
      <c r="L337" s="18">
        <v>1398432.56</v>
      </c>
      <c r="M337" s="18"/>
      <c r="N337" s="18">
        <v>1185112.3399999999</v>
      </c>
      <c r="O337" s="18"/>
      <c r="P337" s="18"/>
      <c r="Q337" s="18"/>
      <c r="R337" s="18"/>
      <c r="S337" s="18"/>
      <c r="T337" s="18"/>
      <c r="U337" s="18"/>
      <c r="V337" s="18"/>
      <c r="W337" s="18"/>
      <c r="X337" s="18"/>
      <c r="Y337" s="18"/>
      <c r="Z337" s="18">
        <v>213320.22</v>
      </c>
      <c r="AA337" s="18"/>
      <c r="AB337" s="43">
        <f t="shared" si="161"/>
        <v>0.14749999999999996</v>
      </c>
      <c r="AC337" s="14">
        <f t="shared" si="142"/>
        <v>0</v>
      </c>
      <c r="AD337" s="14">
        <f t="shared" si="157"/>
        <v>0.125</v>
      </c>
      <c r="AE337" s="14">
        <f t="shared" si="143"/>
        <v>0</v>
      </c>
      <c r="AF337" s="14">
        <f t="shared" si="144"/>
        <v>0</v>
      </c>
      <c r="AG337" s="14">
        <f t="shared" si="145"/>
        <v>0</v>
      </c>
      <c r="AH337" s="14">
        <f t="shared" si="146"/>
        <v>0</v>
      </c>
      <c r="AI337" s="14">
        <f t="shared" si="147"/>
        <v>0</v>
      </c>
      <c r="AJ337" s="14">
        <f t="shared" si="148"/>
        <v>0</v>
      </c>
      <c r="AK337" s="14">
        <f t="shared" si="149"/>
        <v>0</v>
      </c>
      <c r="AL337" s="14">
        <f t="shared" si="150"/>
        <v>0</v>
      </c>
      <c r="AM337" s="14">
        <f t="shared" si="151"/>
        <v>0</v>
      </c>
      <c r="AN337" s="14">
        <f t="shared" si="152"/>
        <v>0</v>
      </c>
      <c r="AO337" s="14">
        <f t="shared" si="153"/>
        <v>0</v>
      </c>
      <c r="AP337" s="14">
        <f t="shared" si="154"/>
        <v>0.02</v>
      </c>
      <c r="AQ337" s="14">
        <f t="shared" si="155"/>
        <v>0</v>
      </c>
      <c r="AR337" s="26">
        <f t="shared" si="162"/>
        <v>1185112.3425</v>
      </c>
      <c r="AS337" s="184">
        <f t="shared" si="163"/>
        <v>0</v>
      </c>
      <c r="AT337" s="26">
        <f t="shared" si="164"/>
        <v>213320.22164999999</v>
      </c>
      <c r="AU337" s="30"/>
      <c r="AV337" s="30"/>
      <c r="AW337" s="30">
        <f t="shared" si="169"/>
        <v>1137707.8488</v>
      </c>
      <c r="AX337" s="36">
        <f t="shared" si="160"/>
        <v>-1185112.3425</v>
      </c>
      <c r="AY337" s="36">
        <f t="shared" si="160"/>
        <v>0</v>
      </c>
      <c r="AZ337" s="36">
        <f t="shared" si="160"/>
        <v>924387.62715000007</v>
      </c>
      <c r="BF337" s="42">
        <f t="shared" si="165"/>
        <v>1398432.56415</v>
      </c>
      <c r="BG337" s="42">
        <f t="shared" si="166"/>
        <v>1398432.5599999998</v>
      </c>
      <c r="BH337" s="42">
        <f t="shared" si="167"/>
        <v>4.1500001680105925E-3</v>
      </c>
      <c r="BI337" s="42">
        <f t="shared" si="168"/>
        <v>1137707.8488</v>
      </c>
    </row>
    <row r="338" spans="1:61" ht="14.45" hidden="1" outlineLevel="1" x14ac:dyDescent="0.3">
      <c r="A338" s="5" t="s">
        <v>7</v>
      </c>
      <c r="B338" s="5" t="s">
        <v>8</v>
      </c>
      <c r="C338" s="5"/>
      <c r="D338" s="2" t="s">
        <v>387</v>
      </c>
      <c r="E338" s="2" t="s">
        <v>388</v>
      </c>
      <c r="F338" s="2" t="s">
        <v>16</v>
      </c>
      <c r="G338" s="2" t="s">
        <v>17</v>
      </c>
      <c r="H338" s="2" t="s">
        <v>13</v>
      </c>
      <c r="I338" s="18">
        <v>2750</v>
      </c>
      <c r="J338" s="18">
        <v>232855.5</v>
      </c>
      <c r="K338" s="18">
        <v>202924.18000000002</v>
      </c>
      <c r="L338" s="18">
        <v>29931.319999999992</v>
      </c>
      <c r="M338" s="18"/>
      <c r="N338" s="18">
        <v>25365.520000000004</v>
      </c>
      <c r="O338" s="18"/>
      <c r="P338" s="18"/>
      <c r="Q338" s="18"/>
      <c r="R338" s="18"/>
      <c r="S338" s="18"/>
      <c r="T338" s="18"/>
      <c r="U338" s="18"/>
      <c r="V338" s="18"/>
      <c r="W338" s="18"/>
      <c r="X338" s="18"/>
      <c r="Y338" s="18"/>
      <c r="Z338" s="18">
        <v>4565.7999999999993</v>
      </c>
      <c r="AA338" s="18"/>
      <c r="AB338" s="43">
        <f t="shared" si="161"/>
        <v>0.14749999999999996</v>
      </c>
      <c r="AC338" s="14">
        <f t="shared" si="142"/>
        <v>0</v>
      </c>
      <c r="AD338" s="14">
        <f t="shared" si="157"/>
        <v>0.125</v>
      </c>
      <c r="AE338" s="14">
        <f t="shared" si="143"/>
        <v>0</v>
      </c>
      <c r="AF338" s="14">
        <f t="shared" si="144"/>
        <v>0</v>
      </c>
      <c r="AG338" s="14">
        <f t="shared" si="145"/>
        <v>0</v>
      </c>
      <c r="AH338" s="14">
        <f t="shared" si="146"/>
        <v>0</v>
      </c>
      <c r="AI338" s="14">
        <f t="shared" si="147"/>
        <v>0</v>
      </c>
      <c r="AJ338" s="14">
        <f t="shared" si="148"/>
        <v>0</v>
      </c>
      <c r="AK338" s="14">
        <f t="shared" si="149"/>
        <v>0</v>
      </c>
      <c r="AL338" s="14">
        <f t="shared" si="150"/>
        <v>0</v>
      </c>
      <c r="AM338" s="14">
        <f t="shared" si="151"/>
        <v>0</v>
      </c>
      <c r="AN338" s="14">
        <f t="shared" si="152"/>
        <v>0</v>
      </c>
      <c r="AO338" s="14">
        <f t="shared" si="153"/>
        <v>0</v>
      </c>
      <c r="AP338" s="14">
        <f t="shared" si="154"/>
        <v>0.02</v>
      </c>
      <c r="AQ338" s="14">
        <f t="shared" si="155"/>
        <v>0</v>
      </c>
      <c r="AR338" s="26">
        <f t="shared" si="162"/>
        <v>25365.522500000003</v>
      </c>
      <c r="AS338" s="184">
        <f t="shared" si="163"/>
        <v>0</v>
      </c>
      <c r="AT338" s="26">
        <f t="shared" si="164"/>
        <v>4565.7940500000004</v>
      </c>
      <c r="AU338" s="30"/>
      <c r="AV338" s="30"/>
      <c r="AW338" s="30">
        <f t="shared" si="169"/>
        <v>24350.901600000001</v>
      </c>
      <c r="AX338" s="36">
        <f t="shared" si="160"/>
        <v>-25365.522500000003</v>
      </c>
      <c r="AY338" s="36">
        <f t="shared" si="160"/>
        <v>0</v>
      </c>
      <c r="AZ338" s="36">
        <f t="shared" si="160"/>
        <v>19785.107550000001</v>
      </c>
      <c r="BF338" s="42">
        <f t="shared" si="165"/>
        <v>29931.316550000003</v>
      </c>
      <c r="BG338" s="42">
        <f t="shared" si="166"/>
        <v>29931.320000000003</v>
      </c>
      <c r="BH338" s="42">
        <f t="shared" si="167"/>
        <v>-3.4500000001571607E-3</v>
      </c>
      <c r="BI338" s="42">
        <f t="shared" si="168"/>
        <v>24350.901600000001</v>
      </c>
    </row>
    <row r="339" spans="1:61" ht="14.45" hidden="1" outlineLevel="1" x14ac:dyDescent="0.3">
      <c r="A339" s="5" t="s">
        <v>7</v>
      </c>
      <c r="B339" s="5" t="s">
        <v>8</v>
      </c>
      <c r="C339" s="5"/>
      <c r="D339" s="2" t="s">
        <v>389</v>
      </c>
      <c r="E339" s="2" t="s">
        <v>376</v>
      </c>
      <c r="F339" s="2" t="s">
        <v>16</v>
      </c>
      <c r="G339" s="2" t="s">
        <v>17</v>
      </c>
      <c r="H339" s="2" t="s">
        <v>13</v>
      </c>
      <c r="I339" s="18">
        <v>50</v>
      </c>
      <c r="J339" s="18">
        <v>11930.94</v>
      </c>
      <c r="K339" s="18">
        <v>11697</v>
      </c>
      <c r="L339" s="18">
        <v>233.94</v>
      </c>
      <c r="M339" s="18"/>
      <c r="N339" s="18"/>
      <c r="O339" s="18"/>
      <c r="P339" s="18"/>
      <c r="Q339" s="18"/>
      <c r="R339" s="18"/>
      <c r="S339" s="18"/>
      <c r="T339" s="18"/>
      <c r="U339" s="18"/>
      <c r="V339" s="18"/>
      <c r="W339" s="18"/>
      <c r="X339" s="18"/>
      <c r="Y339" s="18"/>
      <c r="Z339" s="18">
        <v>233.94</v>
      </c>
      <c r="AA339" s="18"/>
      <c r="AB339" s="43">
        <f t="shared" si="161"/>
        <v>2.0000000000000018E-2</v>
      </c>
      <c r="AC339" s="14">
        <f t="shared" si="142"/>
        <v>0</v>
      </c>
      <c r="AD339" s="14">
        <f t="shared" si="157"/>
        <v>0</v>
      </c>
      <c r="AE339" s="14">
        <f t="shared" si="143"/>
        <v>0</v>
      </c>
      <c r="AF339" s="14">
        <f t="shared" si="144"/>
        <v>0</v>
      </c>
      <c r="AG339" s="14">
        <f t="shared" si="145"/>
        <v>0</v>
      </c>
      <c r="AH339" s="14">
        <f t="shared" si="146"/>
        <v>0</v>
      </c>
      <c r="AI339" s="14">
        <f t="shared" si="147"/>
        <v>0</v>
      </c>
      <c r="AJ339" s="14">
        <f t="shared" si="148"/>
        <v>0</v>
      </c>
      <c r="AK339" s="14">
        <f t="shared" si="149"/>
        <v>0</v>
      </c>
      <c r="AL339" s="14">
        <f t="shared" si="150"/>
        <v>0</v>
      </c>
      <c r="AM339" s="14">
        <f t="shared" si="151"/>
        <v>0</v>
      </c>
      <c r="AN339" s="14">
        <f t="shared" si="152"/>
        <v>0</v>
      </c>
      <c r="AO339" s="14">
        <f t="shared" si="153"/>
        <v>0</v>
      </c>
      <c r="AP339" s="14">
        <f t="shared" si="154"/>
        <v>0.02</v>
      </c>
      <c r="AQ339" s="14">
        <f t="shared" si="155"/>
        <v>0</v>
      </c>
      <c r="AR339" s="26">
        <f t="shared" si="162"/>
        <v>0</v>
      </c>
      <c r="AS339" s="184">
        <f t="shared" si="163"/>
        <v>0</v>
      </c>
      <c r="AT339" s="26">
        <f t="shared" si="164"/>
        <v>233.94</v>
      </c>
      <c r="AU339" s="30"/>
      <c r="AV339" s="30"/>
      <c r="AW339" s="30">
        <f t="shared" si="169"/>
        <v>1403.6399999999999</v>
      </c>
      <c r="AX339" s="36">
        <f t="shared" si="160"/>
        <v>0</v>
      </c>
      <c r="AY339" s="36">
        <f t="shared" si="160"/>
        <v>0</v>
      </c>
      <c r="AZ339" s="36">
        <f t="shared" si="160"/>
        <v>1169.6999999999998</v>
      </c>
      <c r="BF339" s="42">
        <f t="shared" si="165"/>
        <v>233.94</v>
      </c>
      <c r="BG339" s="42">
        <f t="shared" si="166"/>
        <v>233.94</v>
      </c>
      <c r="BH339" s="42">
        <f t="shared" si="167"/>
        <v>0</v>
      </c>
      <c r="BI339" s="42">
        <f t="shared" si="168"/>
        <v>1403.6399999999999</v>
      </c>
    </row>
    <row r="340" spans="1:61" ht="14.45" hidden="1" outlineLevel="1" x14ac:dyDescent="0.3">
      <c r="A340" s="5" t="s">
        <v>7</v>
      </c>
      <c r="B340" s="5" t="s">
        <v>8</v>
      </c>
      <c r="C340" s="5"/>
      <c r="D340" s="2" t="s">
        <v>390</v>
      </c>
      <c r="E340" s="2" t="s">
        <v>391</v>
      </c>
      <c r="F340" s="2" t="s">
        <v>16</v>
      </c>
      <c r="G340" s="2" t="s">
        <v>17</v>
      </c>
      <c r="H340" s="2" t="s">
        <v>13</v>
      </c>
      <c r="I340" s="18">
        <v>2375</v>
      </c>
      <c r="J340" s="18">
        <v>760348.02</v>
      </c>
      <c r="K340" s="18">
        <v>662612.64999999991</v>
      </c>
      <c r="L340" s="18">
        <v>97735.37</v>
      </c>
      <c r="M340" s="18"/>
      <c r="N340" s="18">
        <v>82826.58</v>
      </c>
      <c r="O340" s="18"/>
      <c r="P340" s="18"/>
      <c r="Q340" s="18"/>
      <c r="R340" s="18"/>
      <c r="S340" s="18"/>
      <c r="T340" s="18"/>
      <c r="U340" s="18"/>
      <c r="V340" s="18"/>
      <c r="W340" s="18"/>
      <c r="X340" s="18"/>
      <c r="Y340" s="18"/>
      <c r="Z340" s="18">
        <v>14908.789999999999</v>
      </c>
      <c r="AA340" s="18"/>
      <c r="AB340" s="43">
        <f t="shared" si="161"/>
        <v>0.14749999999999996</v>
      </c>
      <c r="AC340" s="14">
        <f t="shared" si="142"/>
        <v>0</v>
      </c>
      <c r="AD340" s="14">
        <f t="shared" si="157"/>
        <v>0.125</v>
      </c>
      <c r="AE340" s="14">
        <f t="shared" si="143"/>
        <v>0</v>
      </c>
      <c r="AF340" s="14">
        <f t="shared" si="144"/>
        <v>0</v>
      </c>
      <c r="AG340" s="14">
        <f t="shared" si="145"/>
        <v>0</v>
      </c>
      <c r="AH340" s="14">
        <f t="shared" si="146"/>
        <v>0</v>
      </c>
      <c r="AI340" s="14">
        <f t="shared" si="147"/>
        <v>0</v>
      </c>
      <c r="AJ340" s="14">
        <f t="shared" si="148"/>
        <v>0</v>
      </c>
      <c r="AK340" s="14">
        <f t="shared" si="149"/>
        <v>0</v>
      </c>
      <c r="AL340" s="14">
        <f t="shared" si="150"/>
        <v>0</v>
      </c>
      <c r="AM340" s="14">
        <f t="shared" si="151"/>
        <v>0</v>
      </c>
      <c r="AN340" s="14">
        <f t="shared" si="152"/>
        <v>0</v>
      </c>
      <c r="AO340" s="14">
        <f t="shared" si="153"/>
        <v>0</v>
      </c>
      <c r="AP340" s="14">
        <f t="shared" si="154"/>
        <v>0.02</v>
      </c>
      <c r="AQ340" s="14">
        <f t="shared" si="155"/>
        <v>0</v>
      </c>
      <c r="AR340" s="26">
        <f t="shared" si="162"/>
        <v>82826.581249999988</v>
      </c>
      <c r="AS340" s="184">
        <f t="shared" si="163"/>
        <v>0</v>
      </c>
      <c r="AT340" s="26">
        <f t="shared" si="164"/>
        <v>14908.784625</v>
      </c>
      <c r="AU340" s="30"/>
      <c r="AV340" s="30"/>
      <c r="AW340" s="30">
        <f t="shared" si="169"/>
        <v>79513.517999999982</v>
      </c>
      <c r="AX340" s="36">
        <f t="shared" si="160"/>
        <v>-82826.581249999988</v>
      </c>
      <c r="AY340" s="36">
        <f t="shared" si="160"/>
        <v>0</v>
      </c>
      <c r="AZ340" s="36">
        <f t="shared" si="160"/>
        <v>64604.733374999982</v>
      </c>
      <c r="BF340" s="42">
        <f t="shared" si="165"/>
        <v>97735.365874999989</v>
      </c>
      <c r="BG340" s="42">
        <f t="shared" si="166"/>
        <v>97735.37</v>
      </c>
      <c r="BH340" s="42">
        <f t="shared" si="167"/>
        <v>-4.1250000067520887E-3</v>
      </c>
      <c r="BI340" s="42">
        <f t="shared" si="168"/>
        <v>79513.517999999982</v>
      </c>
    </row>
    <row r="341" spans="1:61" ht="14.45" hidden="1" outlineLevel="1" x14ac:dyDescent="0.3">
      <c r="A341" s="5" t="s">
        <v>7</v>
      </c>
      <c r="B341" s="5" t="s">
        <v>8</v>
      </c>
      <c r="C341" s="5"/>
      <c r="D341" s="2" t="s">
        <v>390</v>
      </c>
      <c r="E341" s="2" t="s">
        <v>392</v>
      </c>
      <c r="F341" s="2" t="s">
        <v>16</v>
      </c>
      <c r="G341" s="2" t="s">
        <v>17</v>
      </c>
      <c r="H341" s="2" t="s">
        <v>13</v>
      </c>
      <c r="I341" s="18">
        <v>875</v>
      </c>
      <c r="J341" s="18">
        <v>229647.5</v>
      </c>
      <c r="K341" s="18">
        <v>225144.61</v>
      </c>
      <c r="L341" s="18">
        <v>4502.8900000000003</v>
      </c>
      <c r="M341" s="18"/>
      <c r="N341" s="18"/>
      <c r="O341" s="18"/>
      <c r="P341" s="18"/>
      <c r="Q341" s="18"/>
      <c r="R341" s="18"/>
      <c r="S341" s="18"/>
      <c r="T341" s="18"/>
      <c r="U341" s="18"/>
      <c r="V341" s="18"/>
      <c r="W341" s="18"/>
      <c r="X341" s="18"/>
      <c r="Y341" s="18"/>
      <c r="Z341" s="18">
        <v>4502.8900000000003</v>
      </c>
      <c r="AA341" s="18"/>
      <c r="AB341" s="43">
        <f t="shared" si="161"/>
        <v>2.0000000000000018E-2</v>
      </c>
      <c r="AC341" s="14">
        <f t="shared" si="142"/>
        <v>0</v>
      </c>
      <c r="AD341" s="14">
        <f t="shared" si="157"/>
        <v>0</v>
      </c>
      <c r="AE341" s="14">
        <f t="shared" si="143"/>
        <v>0</v>
      </c>
      <c r="AF341" s="14">
        <f t="shared" si="144"/>
        <v>0</v>
      </c>
      <c r="AG341" s="14">
        <f t="shared" si="145"/>
        <v>0</v>
      </c>
      <c r="AH341" s="14">
        <f t="shared" si="146"/>
        <v>0</v>
      </c>
      <c r="AI341" s="14">
        <f t="shared" si="147"/>
        <v>0</v>
      </c>
      <c r="AJ341" s="14">
        <f t="shared" si="148"/>
        <v>0</v>
      </c>
      <c r="AK341" s="14">
        <f t="shared" si="149"/>
        <v>0</v>
      </c>
      <c r="AL341" s="14">
        <f t="shared" si="150"/>
        <v>0</v>
      </c>
      <c r="AM341" s="14">
        <f t="shared" si="151"/>
        <v>0</v>
      </c>
      <c r="AN341" s="14">
        <f t="shared" si="152"/>
        <v>0</v>
      </c>
      <c r="AO341" s="14">
        <f t="shared" si="153"/>
        <v>0</v>
      </c>
      <c r="AP341" s="14">
        <f t="shared" si="154"/>
        <v>0.02</v>
      </c>
      <c r="AQ341" s="14">
        <f t="shared" si="155"/>
        <v>0</v>
      </c>
      <c r="AR341" s="26">
        <f t="shared" si="162"/>
        <v>0</v>
      </c>
      <c r="AS341" s="184">
        <f t="shared" si="163"/>
        <v>0</v>
      </c>
      <c r="AT341" s="26">
        <f t="shared" si="164"/>
        <v>4502.8922000000002</v>
      </c>
      <c r="AU341" s="30"/>
      <c r="AV341" s="30"/>
      <c r="AW341" s="30">
        <f t="shared" si="169"/>
        <v>27017.353199999998</v>
      </c>
      <c r="AX341" s="36">
        <f t="shared" si="160"/>
        <v>0</v>
      </c>
      <c r="AY341" s="36">
        <f t="shared" si="160"/>
        <v>0</v>
      </c>
      <c r="AZ341" s="36">
        <f t="shared" si="160"/>
        <v>22514.460999999996</v>
      </c>
      <c r="BF341" s="42">
        <f t="shared" si="165"/>
        <v>4502.8922000000002</v>
      </c>
      <c r="BG341" s="42">
        <f t="shared" si="166"/>
        <v>4502.8900000000003</v>
      </c>
      <c r="BH341" s="42">
        <f t="shared" si="167"/>
        <v>2.1999999999025022E-3</v>
      </c>
      <c r="BI341" s="42">
        <f t="shared" si="168"/>
        <v>27017.353199999998</v>
      </c>
    </row>
    <row r="342" spans="1:61" ht="14.45" hidden="1" outlineLevel="1" x14ac:dyDescent="0.3">
      <c r="A342" s="5" t="s">
        <v>7</v>
      </c>
      <c r="B342" s="5" t="s">
        <v>8</v>
      </c>
      <c r="C342" s="5"/>
      <c r="D342" s="2" t="s">
        <v>393</v>
      </c>
      <c r="E342" s="2" t="s">
        <v>105</v>
      </c>
      <c r="F342" s="2" t="s">
        <v>16</v>
      </c>
      <c r="G342" s="2" t="s">
        <v>17</v>
      </c>
      <c r="H342" s="2" t="s">
        <v>13</v>
      </c>
      <c r="I342" s="18">
        <v>120</v>
      </c>
      <c r="J342" s="18">
        <v>974959.04</v>
      </c>
      <c r="K342" s="18">
        <v>941595.7</v>
      </c>
      <c r="L342" s="18">
        <v>33363.339999999997</v>
      </c>
      <c r="M342" s="18"/>
      <c r="N342" s="18">
        <v>14246.49</v>
      </c>
      <c r="O342" s="18"/>
      <c r="P342" s="18"/>
      <c r="Q342" s="18"/>
      <c r="R342" s="18"/>
      <c r="S342" s="18"/>
      <c r="T342" s="18"/>
      <c r="U342" s="18"/>
      <c r="V342" s="18"/>
      <c r="W342" s="18"/>
      <c r="X342" s="18"/>
      <c r="Y342" s="18"/>
      <c r="Z342" s="18">
        <v>19116.850000000002</v>
      </c>
      <c r="AA342" s="18"/>
      <c r="AB342" s="43">
        <f t="shared" si="161"/>
        <v>0.14749999999999996</v>
      </c>
      <c r="AC342" s="14">
        <f t="shared" si="142"/>
        <v>0</v>
      </c>
      <c r="AD342" s="14">
        <f t="shared" si="157"/>
        <v>0.125</v>
      </c>
      <c r="AE342" s="14">
        <f t="shared" si="143"/>
        <v>0</v>
      </c>
      <c r="AF342" s="14">
        <f t="shared" si="144"/>
        <v>0</v>
      </c>
      <c r="AG342" s="14">
        <f t="shared" si="145"/>
        <v>0</v>
      </c>
      <c r="AH342" s="14">
        <f t="shared" si="146"/>
        <v>0</v>
      </c>
      <c r="AI342" s="14">
        <f t="shared" si="147"/>
        <v>0</v>
      </c>
      <c r="AJ342" s="14">
        <f t="shared" si="148"/>
        <v>0</v>
      </c>
      <c r="AK342" s="14">
        <f t="shared" si="149"/>
        <v>0</v>
      </c>
      <c r="AL342" s="14">
        <f t="shared" si="150"/>
        <v>0</v>
      </c>
      <c r="AM342" s="14">
        <f t="shared" si="151"/>
        <v>0</v>
      </c>
      <c r="AN342" s="14">
        <f t="shared" si="152"/>
        <v>0</v>
      </c>
      <c r="AO342" s="14">
        <f t="shared" si="153"/>
        <v>0</v>
      </c>
      <c r="AP342" s="14">
        <f t="shared" si="154"/>
        <v>0.02</v>
      </c>
      <c r="AQ342" s="14">
        <f t="shared" si="155"/>
        <v>0</v>
      </c>
      <c r="AR342" s="26">
        <f t="shared" si="162"/>
        <v>117699.46249999999</v>
      </c>
      <c r="AS342" s="184">
        <f t="shared" si="163"/>
        <v>0</v>
      </c>
      <c r="AT342" s="26">
        <f t="shared" si="164"/>
        <v>21185.903249999999</v>
      </c>
      <c r="AU342" s="30"/>
      <c r="AV342" s="30"/>
      <c r="AW342" s="30">
        <f t="shared" si="169"/>
        <v>112991.484</v>
      </c>
      <c r="AX342" s="36">
        <f t="shared" si="160"/>
        <v>-117699.46249999999</v>
      </c>
      <c r="AY342" s="36">
        <f t="shared" si="160"/>
        <v>0</v>
      </c>
      <c r="AZ342" s="36">
        <f t="shared" si="160"/>
        <v>91805.580749999994</v>
      </c>
      <c r="BF342" s="42">
        <f t="shared" si="165"/>
        <v>138885.36575</v>
      </c>
      <c r="BG342" s="42">
        <f t="shared" si="166"/>
        <v>33363.340000000004</v>
      </c>
      <c r="BH342" s="42">
        <f t="shared" si="167"/>
        <v>105522.02575</v>
      </c>
      <c r="BI342" s="42">
        <f t="shared" si="168"/>
        <v>112991.484</v>
      </c>
    </row>
    <row r="343" spans="1:61" ht="14.45" hidden="1" outlineLevel="1" x14ac:dyDescent="0.3">
      <c r="A343" s="5" t="s">
        <v>7</v>
      </c>
      <c r="B343" s="5" t="s">
        <v>8</v>
      </c>
      <c r="C343" s="5"/>
      <c r="D343" s="2" t="s">
        <v>394</v>
      </c>
      <c r="E343" s="2" t="s">
        <v>395</v>
      </c>
      <c r="F343" s="2" t="s">
        <v>16</v>
      </c>
      <c r="G343" s="2" t="s">
        <v>396</v>
      </c>
      <c r="H343" s="2" t="s">
        <v>13</v>
      </c>
      <c r="I343" s="18">
        <v>36032</v>
      </c>
      <c r="J343" s="18">
        <v>4410.3099999999995</v>
      </c>
      <c r="K343" s="18">
        <v>4323.84</v>
      </c>
      <c r="L343" s="18">
        <v>86.47</v>
      </c>
      <c r="M343" s="18"/>
      <c r="N343" s="18"/>
      <c r="O343" s="18"/>
      <c r="P343" s="18"/>
      <c r="Q343" s="18"/>
      <c r="R343" s="18"/>
      <c r="S343" s="18"/>
      <c r="T343" s="18"/>
      <c r="U343" s="18"/>
      <c r="V343" s="18"/>
      <c r="W343" s="18"/>
      <c r="X343" s="18"/>
      <c r="Y343" s="18"/>
      <c r="Z343" s="18">
        <v>86.47</v>
      </c>
      <c r="AA343" s="18"/>
      <c r="AB343" s="43">
        <f t="shared" si="161"/>
        <v>2.0000000000000018E-2</v>
      </c>
      <c r="AC343" s="14">
        <f t="shared" si="142"/>
        <v>0</v>
      </c>
      <c r="AD343" s="14">
        <f t="shared" si="157"/>
        <v>0</v>
      </c>
      <c r="AE343" s="14">
        <f t="shared" si="143"/>
        <v>0</v>
      </c>
      <c r="AF343" s="14">
        <f t="shared" si="144"/>
        <v>0</v>
      </c>
      <c r="AG343" s="14">
        <f t="shared" si="145"/>
        <v>0</v>
      </c>
      <c r="AH343" s="14">
        <f t="shared" si="146"/>
        <v>0</v>
      </c>
      <c r="AI343" s="14">
        <f t="shared" si="147"/>
        <v>0</v>
      </c>
      <c r="AJ343" s="14">
        <f t="shared" si="148"/>
        <v>0</v>
      </c>
      <c r="AK343" s="14">
        <f t="shared" si="149"/>
        <v>0</v>
      </c>
      <c r="AL343" s="14">
        <f t="shared" si="150"/>
        <v>0</v>
      </c>
      <c r="AM343" s="14">
        <f t="shared" si="151"/>
        <v>0</v>
      </c>
      <c r="AN343" s="14">
        <f t="shared" si="152"/>
        <v>0</v>
      </c>
      <c r="AO343" s="14">
        <f t="shared" si="153"/>
        <v>0</v>
      </c>
      <c r="AP343" s="14">
        <f t="shared" si="154"/>
        <v>0.02</v>
      </c>
      <c r="AQ343" s="14">
        <f t="shared" si="155"/>
        <v>0</v>
      </c>
      <c r="AR343" s="26">
        <f t="shared" si="162"/>
        <v>0</v>
      </c>
      <c r="AS343" s="184">
        <f t="shared" si="163"/>
        <v>0</v>
      </c>
      <c r="AT343" s="26">
        <f t="shared" si="164"/>
        <v>86.476800000000011</v>
      </c>
      <c r="AU343" s="30"/>
      <c r="AV343" s="30"/>
      <c r="AW343" s="30">
        <f t="shared" si="169"/>
        <v>518.86080000000004</v>
      </c>
      <c r="AX343" s="36">
        <f t="shared" si="160"/>
        <v>0</v>
      </c>
      <c r="AY343" s="36">
        <f t="shared" si="160"/>
        <v>0</v>
      </c>
      <c r="AZ343" s="36">
        <f t="shared" si="160"/>
        <v>432.38400000000001</v>
      </c>
      <c r="BF343" s="42">
        <f t="shared" si="165"/>
        <v>86.476800000000011</v>
      </c>
      <c r="BG343" s="42">
        <f t="shared" si="166"/>
        <v>86.47</v>
      </c>
      <c r="BH343" s="42">
        <f t="shared" si="167"/>
        <v>6.8000000000125738E-3</v>
      </c>
      <c r="BI343" s="42">
        <f t="shared" si="168"/>
        <v>518.86080000000004</v>
      </c>
    </row>
    <row r="344" spans="1:61" ht="14.45" hidden="1" outlineLevel="1" x14ac:dyDescent="0.3">
      <c r="A344" s="5" t="s">
        <v>7</v>
      </c>
      <c r="B344" s="5" t="s">
        <v>8</v>
      </c>
      <c r="C344" s="5"/>
      <c r="D344" s="2" t="s">
        <v>397</v>
      </c>
      <c r="E344" s="2" t="s">
        <v>398</v>
      </c>
      <c r="F344" s="2" t="s">
        <v>16</v>
      </c>
      <c r="G344" s="2" t="s">
        <v>17</v>
      </c>
      <c r="H344" s="2" t="s">
        <v>13</v>
      </c>
      <c r="I344" s="18">
        <v>60</v>
      </c>
      <c r="J344" s="18">
        <v>12737.25</v>
      </c>
      <c r="K344" s="18">
        <v>11100</v>
      </c>
      <c r="L344" s="18">
        <v>1637.25</v>
      </c>
      <c r="M344" s="18"/>
      <c r="N344" s="18">
        <v>1387.5</v>
      </c>
      <c r="O344" s="18"/>
      <c r="P344" s="18"/>
      <c r="Q344" s="18"/>
      <c r="R344" s="18"/>
      <c r="S344" s="18"/>
      <c r="T344" s="18"/>
      <c r="U344" s="18"/>
      <c r="V344" s="18"/>
      <c r="W344" s="18"/>
      <c r="X344" s="18"/>
      <c r="Y344" s="18"/>
      <c r="Z344" s="18">
        <v>249.75</v>
      </c>
      <c r="AA344" s="18"/>
      <c r="AB344" s="43">
        <f t="shared" si="161"/>
        <v>0.14749999999999996</v>
      </c>
      <c r="AC344" s="14">
        <f t="shared" si="142"/>
        <v>0</v>
      </c>
      <c r="AD344" s="14">
        <f t="shared" si="157"/>
        <v>0.125</v>
      </c>
      <c r="AE344" s="14">
        <f t="shared" si="143"/>
        <v>0</v>
      </c>
      <c r="AF344" s="14">
        <f t="shared" si="144"/>
        <v>0</v>
      </c>
      <c r="AG344" s="14">
        <f t="shared" si="145"/>
        <v>0</v>
      </c>
      <c r="AH344" s="14">
        <f t="shared" si="146"/>
        <v>0</v>
      </c>
      <c r="AI344" s="14">
        <f t="shared" si="147"/>
        <v>0</v>
      </c>
      <c r="AJ344" s="14">
        <f t="shared" si="148"/>
        <v>0</v>
      </c>
      <c r="AK344" s="14">
        <f t="shared" si="149"/>
        <v>0</v>
      </c>
      <c r="AL344" s="14">
        <f t="shared" si="150"/>
        <v>0</v>
      </c>
      <c r="AM344" s="14">
        <f t="shared" si="151"/>
        <v>0</v>
      </c>
      <c r="AN344" s="14">
        <f t="shared" si="152"/>
        <v>0</v>
      </c>
      <c r="AO344" s="14">
        <f t="shared" si="153"/>
        <v>0</v>
      </c>
      <c r="AP344" s="14">
        <f t="shared" si="154"/>
        <v>0.02</v>
      </c>
      <c r="AQ344" s="14">
        <f t="shared" si="155"/>
        <v>0</v>
      </c>
      <c r="AR344" s="26">
        <f t="shared" si="162"/>
        <v>1387.5</v>
      </c>
      <c r="AS344" s="184">
        <f t="shared" si="163"/>
        <v>0</v>
      </c>
      <c r="AT344" s="26">
        <f t="shared" si="164"/>
        <v>249.75</v>
      </c>
      <c r="AU344" s="30"/>
      <c r="AV344" s="30"/>
      <c r="AW344" s="30">
        <f t="shared" si="169"/>
        <v>1332</v>
      </c>
      <c r="AX344" s="36">
        <f t="shared" si="160"/>
        <v>-1387.5</v>
      </c>
      <c r="AY344" s="36">
        <f t="shared" si="160"/>
        <v>0</v>
      </c>
      <c r="AZ344" s="36">
        <f t="shared" si="160"/>
        <v>1082.25</v>
      </c>
      <c r="BF344" s="42">
        <f t="shared" si="165"/>
        <v>1637.25</v>
      </c>
      <c r="BG344" s="42">
        <f t="shared" si="166"/>
        <v>1637.25</v>
      </c>
      <c r="BH344" s="42">
        <f t="shared" si="167"/>
        <v>0</v>
      </c>
      <c r="BI344" s="42">
        <f t="shared" si="168"/>
        <v>1332</v>
      </c>
    </row>
    <row r="345" spans="1:61" ht="14.45" hidden="1" outlineLevel="1" x14ac:dyDescent="0.3">
      <c r="A345" s="5" t="s">
        <v>7</v>
      </c>
      <c r="B345" s="5" t="s">
        <v>8</v>
      </c>
      <c r="C345" s="5"/>
      <c r="D345" s="2" t="s">
        <v>399</v>
      </c>
      <c r="E345" s="2" t="s">
        <v>39</v>
      </c>
      <c r="F345" s="2" t="s">
        <v>11</v>
      </c>
      <c r="G345" s="2" t="s">
        <v>12</v>
      </c>
      <c r="H345" s="2" t="s">
        <v>13</v>
      </c>
      <c r="I345" s="18">
        <v>1168</v>
      </c>
      <c r="J345" s="18">
        <v>5466240</v>
      </c>
      <c r="K345" s="18">
        <v>5256000</v>
      </c>
      <c r="L345" s="18">
        <v>210240</v>
      </c>
      <c r="M345" s="18"/>
      <c r="N345" s="18"/>
      <c r="O345" s="18"/>
      <c r="P345" s="18"/>
      <c r="Q345" s="18"/>
      <c r="R345" s="18"/>
      <c r="S345" s="18">
        <v>210240</v>
      </c>
      <c r="T345" s="18"/>
      <c r="U345" s="18"/>
      <c r="V345" s="18"/>
      <c r="W345" s="18"/>
      <c r="X345" s="18"/>
      <c r="Y345" s="18"/>
      <c r="Z345" s="18"/>
      <c r="AA345" s="18"/>
      <c r="AB345" s="43">
        <f t="shared" si="161"/>
        <v>4.0000000000000036E-2</v>
      </c>
      <c r="AC345" s="14">
        <f t="shared" ref="AC345:AC408" si="170">IF(M345&gt;0,M$4,0)</f>
        <v>0</v>
      </c>
      <c r="AD345" s="14">
        <f t="shared" si="157"/>
        <v>0</v>
      </c>
      <c r="AE345" s="14">
        <f t="shared" ref="AE345:AE408" si="171">IF(O345&gt;0,O$4,0)</f>
        <v>0</v>
      </c>
      <c r="AF345" s="14">
        <f t="shared" ref="AF345:AF408" si="172">IF(P345&gt;0,P$4,0)</f>
        <v>0</v>
      </c>
      <c r="AG345" s="14">
        <f t="shared" ref="AG345:AG408" si="173">IF(Q345&gt;0,Q$4,0)</f>
        <v>0</v>
      </c>
      <c r="AH345" s="14">
        <f t="shared" ref="AH345:AH408" si="174">IF(R345&gt;0,R$4,0)</f>
        <v>0</v>
      </c>
      <c r="AI345" s="14">
        <f t="shared" ref="AI345:AI408" si="175">IF(S345&gt;0,S$4,0)</f>
        <v>0.04</v>
      </c>
      <c r="AJ345" s="14">
        <f t="shared" ref="AJ345:AJ408" si="176">IF(T345&gt;0,T$4,0)</f>
        <v>0</v>
      </c>
      <c r="AK345" s="14">
        <f t="shared" ref="AK345:AK408" si="177">IF(U345&gt;0,U$4,0)</f>
        <v>0</v>
      </c>
      <c r="AL345" s="14">
        <f t="shared" ref="AL345:AL408" si="178">IF(V345&gt;0,V$4,0)</f>
        <v>0</v>
      </c>
      <c r="AM345" s="14">
        <f t="shared" ref="AM345:AM408" si="179">IF(W345&gt;0,W$4,0)</f>
        <v>0</v>
      </c>
      <c r="AN345" s="14">
        <f t="shared" ref="AN345:AN408" si="180">IF(X345&gt;0,X$4,0)</f>
        <v>0</v>
      </c>
      <c r="AO345" s="14">
        <f t="shared" ref="AO345:AO408" si="181">IF(Y345&gt;0,Y$4,0)</f>
        <v>0</v>
      </c>
      <c r="AP345" s="14">
        <f t="shared" ref="AP345:AP408" si="182">IF(Z345&gt;0,Z$4,0)</f>
        <v>0</v>
      </c>
      <c r="AQ345" s="14">
        <f t="shared" ref="AQ345:AQ408" si="183">IF(AA345&gt;0,AA$4,0)</f>
        <v>0</v>
      </c>
      <c r="AR345" s="26">
        <f t="shared" si="162"/>
        <v>0</v>
      </c>
      <c r="AS345" s="184">
        <f t="shared" si="163"/>
        <v>210240</v>
      </c>
      <c r="AT345" s="26">
        <f t="shared" si="164"/>
        <v>0</v>
      </c>
      <c r="AU345" s="30">
        <f>K345*$AU$2</f>
        <v>315360</v>
      </c>
      <c r="AV345" s="30">
        <f>K345*$AV$2</f>
        <v>315360</v>
      </c>
      <c r="AW345" s="30"/>
      <c r="AX345" s="36">
        <f t="shared" si="160"/>
        <v>315360</v>
      </c>
      <c r="AY345" s="36">
        <f t="shared" si="160"/>
        <v>105120</v>
      </c>
      <c r="AZ345" s="36">
        <f t="shared" si="160"/>
        <v>0</v>
      </c>
      <c r="BF345" s="42">
        <f t="shared" si="165"/>
        <v>210240</v>
      </c>
      <c r="BG345" s="42">
        <f t="shared" si="166"/>
        <v>210240</v>
      </c>
      <c r="BH345" s="42">
        <f t="shared" si="167"/>
        <v>0</v>
      </c>
      <c r="BI345" s="42">
        <f t="shared" si="168"/>
        <v>630720</v>
      </c>
    </row>
    <row r="346" spans="1:61" ht="14.45" hidden="1" outlineLevel="1" x14ac:dyDescent="0.3">
      <c r="A346" s="5" t="s">
        <v>7</v>
      </c>
      <c r="B346" s="5" t="s">
        <v>8</v>
      </c>
      <c r="C346" s="5"/>
      <c r="D346" s="2" t="s">
        <v>400</v>
      </c>
      <c r="E346" s="2" t="s">
        <v>39</v>
      </c>
      <c r="F346" s="2" t="s">
        <v>11</v>
      </c>
      <c r="G346" s="2" t="s">
        <v>12</v>
      </c>
      <c r="H346" s="2" t="s">
        <v>13</v>
      </c>
      <c r="I346" s="18">
        <v>908</v>
      </c>
      <c r="J346" s="18">
        <v>472160</v>
      </c>
      <c r="K346" s="18">
        <v>454000</v>
      </c>
      <c r="L346" s="18">
        <v>18160</v>
      </c>
      <c r="M346" s="18"/>
      <c r="N346" s="18"/>
      <c r="O346" s="18"/>
      <c r="P346" s="18"/>
      <c r="Q346" s="18"/>
      <c r="R346" s="18"/>
      <c r="S346" s="18">
        <v>18160</v>
      </c>
      <c r="T346" s="18"/>
      <c r="U346" s="18"/>
      <c r="V346" s="18"/>
      <c r="W346" s="18"/>
      <c r="X346" s="18"/>
      <c r="Y346" s="18"/>
      <c r="Z346" s="18"/>
      <c r="AA346" s="18"/>
      <c r="AB346" s="43">
        <f t="shared" si="161"/>
        <v>4.0000000000000036E-2</v>
      </c>
      <c r="AC346" s="14">
        <f t="shared" si="170"/>
        <v>0</v>
      </c>
      <c r="AD346" s="14">
        <f t="shared" ref="AD346:AD409" si="184">IF(N346&gt;0,N$4,0)</f>
        <v>0</v>
      </c>
      <c r="AE346" s="14">
        <f t="shared" si="171"/>
        <v>0</v>
      </c>
      <c r="AF346" s="14">
        <f t="shared" si="172"/>
        <v>0</v>
      </c>
      <c r="AG346" s="14">
        <f t="shared" si="173"/>
        <v>0</v>
      </c>
      <c r="AH346" s="14">
        <f t="shared" si="174"/>
        <v>0</v>
      </c>
      <c r="AI346" s="14">
        <f t="shared" si="175"/>
        <v>0.04</v>
      </c>
      <c r="AJ346" s="14">
        <f t="shared" si="176"/>
        <v>0</v>
      </c>
      <c r="AK346" s="14">
        <f t="shared" si="177"/>
        <v>0</v>
      </c>
      <c r="AL346" s="14">
        <f t="shared" si="178"/>
        <v>0</v>
      </c>
      <c r="AM346" s="14">
        <f t="shared" si="179"/>
        <v>0</v>
      </c>
      <c r="AN346" s="14">
        <f t="shared" si="180"/>
        <v>0</v>
      </c>
      <c r="AO346" s="14">
        <f t="shared" si="181"/>
        <v>0</v>
      </c>
      <c r="AP346" s="14">
        <f t="shared" si="182"/>
        <v>0</v>
      </c>
      <c r="AQ346" s="14">
        <f t="shared" si="183"/>
        <v>0</v>
      </c>
      <c r="AR346" s="26">
        <f t="shared" si="162"/>
        <v>0</v>
      </c>
      <c r="AS346" s="184">
        <f t="shared" si="163"/>
        <v>18160</v>
      </c>
      <c r="AT346" s="26">
        <f t="shared" si="164"/>
        <v>0</v>
      </c>
      <c r="AU346" s="30">
        <f>K346*$AU$2</f>
        <v>27240</v>
      </c>
      <c r="AV346" s="30">
        <f>K346*$AV$2</f>
        <v>27240</v>
      </c>
      <c r="AW346" s="30"/>
      <c r="AX346" s="36">
        <f t="shared" si="160"/>
        <v>27240</v>
      </c>
      <c r="AY346" s="36">
        <f t="shared" si="160"/>
        <v>9080</v>
      </c>
      <c r="AZ346" s="36">
        <f t="shared" si="160"/>
        <v>0</v>
      </c>
      <c r="BF346" s="42">
        <f t="shared" si="165"/>
        <v>18160</v>
      </c>
      <c r="BG346" s="42">
        <f t="shared" si="166"/>
        <v>18160</v>
      </c>
      <c r="BH346" s="42">
        <f t="shared" si="167"/>
        <v>0</v>
      </c>
      <c r="BI346" s="42">
        <f t="shared" si="168"/>
        <v>54480</v>
      </c>
    </row>
    <row r="347" spans="1:61" ht="14.45" hidden="1" outlineLevel="1" x14ac:dyDescent="0.3">
      <c r="A347" s="5" t="s">
        <v>7</v>
      </c>
      <c r="B347" s="5" t="s">
        <v>8</v>
      </c>
      <c r="C347" s="5"/>
      <c r="D347" s="2" t="s">
        <v>401</v>
      </c>
      <c r="E347" s="2" t="s">
        <v>402</v>
      </c>
      <c r="F347" s="2" t="s">
        <v>16</v>
      </c>
      <c r="G347" s="2" t="s">
        <v>17</v>
      </c>
      <c r="H347" s="2" t="s">
        <v>13</v>
      </c>
      <c r="I347" s="18">
        <v>1413260</v>
      </c>
      <c r="J347" s="18">
        <v>194605.79</v>
      </c>
      <c r="K347" s="18">
        <v>169591.09</v>
      </c>
      <c r="L347" s="18">
        <v>25014.7</v>
      </c>
      <c r="M347" s="18"/>
      <c r="N347" s="18">
        <v>21198.890000000003</v>
      </c>
      <c r="O347" s="18"/>
      <c r="P347" s="18"/>
      <c r="Q347" s="18"/>
      <c r="R347" s="18"/>
      <c r="S347" s="18"/>
      <c r="T347" s="18"/>
      <c r="U347" s="18"/>
      <c r="V347" s="18"/>
      <c r="W347" s="18"/>
      <c r="X347" s="18"/>
      <c r="Y347" s="18"/>
      <c r="Z347" s="18">
        <v>3815.8100000000004</v>
      </c>
      <c r="AA347" s="18"/>
      <c r="AB347" s="43">
        <f t="shared" si="161"/>
        <v>0.14749999999999996</v>
      </c>
      <c r="AC347" s="14">
        <f t="shared" si="170"/>
        <v>0</v>
      </c>
      <c r="AD347" s="14">
        <f t="shared" si="184"/>
        <v>0.125</v>
      </c>
      <c r="AE347" s="14">
        <f t="shared" si="171"/>
        <v>0</v>
      </c>
      <c r="AF347" s="14">
        <f t="shared" si="172"/>
        <v>0</v>
      </c>
      <c r="AG347" s="14">
        <f t="shared" si="173"/>
        <v>0</v>
      </c>
      <c r="AH347" s="14">
        <f t="shared" si="174"/>
        <v>0</v>
      </c>
      <c r="AI347" s="14">
        <f t="shared" si="175"/>
        <v>0</v>
      </c>
      <c r="AJ347" s="14">
        <f t="shared" si="176"/>
        <v>0</v>
      </c>
      <c r="AK347" s="14">
        <f t="shared" si="177"/>
        <v>0</v>
      </c>
      <c r="AL347" s="14">
        <f t="shared" si="178"/>
        <v>0</v>
      </c>
      <c r="AM347" s="14">
        <f t="shared" si="179"/>
        <v>0</v>
      </c>
      <c r="AN347" s="14">
        <f t="shared" si="180"/>
        <v>0</v>
      </c>
      <c r="AO347" s="14">
        <f t="shared" si="181"/>
        <v>0</v>
      </c>
      <c r="AP347" s="14">
        <f t="shared" si="182"/>
        <v>0.02</v>
      </c>
      <c r="AQ347" s="14">
        <f t="shared" si="183"/>
        <v>0</v>
      </c>
      <c r="AR347" s="26">
        <f t="shared" si="162"/>
        <v>21198.88625</v>
      </c>
      <c r="AS347" s="184">
        <f t="shared" si="163"/>
        <v>0</v>
      </c>
      <c r="AT347" s="26">
        <f t="shared" si="164"/>
        <v>3815.7995250000004</v>
      </c>
      <c r="AU347" s="30"/>
      <c r="AV347" s="30"/>
      <c r="AW347" s="30">
        <f>K347*$AU$1</f>
        <v>20350.930799999998</v>
      </c>
      <c r="AX347" s="36">
        <f t="shared" si="160"/>
        <v>-21198.88625</v>
      </c>
      <c r="AY347" s="36">
        <f t="shared" si="160"/>
        <v>0</v>
      </c>
      <c r="AZ347" s="36">
        <f t="shared" si="160"/>
        <v>16535.131275</v>
      </c>
      <c r="BF347" s="42">
        <f t="shared" si="165"/>
        <v>25014.685774999998</v>
      </c>
      <c r="BG347" s="42">
        <f t="shared" si="166"/>
        <v>25014.700000000004</v>
      </c>
      <c r="BH347" s="42">
        <f t="shared" si="167"/>
        <v>-1.4225000006263144E-2</v>
      </c>
      <c r="BI347" s="42">
        <f t="shared" si="168"/>
        <v>20350.930799999998</v>
      </c>
    </row>
    <row r="348" spans="1:61" ht="14.45" hidden="1" outlineLevel="1" x14ac:dyDescent="0.3">
      <c r="A348" s="5" t="s">
        <v>7</v>
      </c>
      <c r="B348" s="5" t="s">
        <v>8</v>
      </c>
      <c r="C348" s="5" t="s">
        <v>1359</v>
      </c>
      <c r="D348" s="2" t="s">
        <v>403</v>
      </c>
      <c r="E348" s="2" t="s">
        <v>404</v>
      </c>
      <c r="F348" s="2" t="s">
        <v>11</v>
      </c>
      <c r="G348" s="2" t="s">
        <v>12</v>
      </c>
      <c r="H348" s="2" t="s">
        <v>13</v>
      </c>
      <c r="I348" s="18">
        <v>4292080</v>
      </c>
      <c r="J348" s="18">
        <v>381651.56999999995</v>
      </c>
      <c r="K348" s="18">
        <v>366972.66000000003</v>
      </c>
      <c r="L348" s="18">
        <v>14678.910000000002</v>
      </c>
      <c r="M348" s="18"/>
      <c r="N348" s="18"/>
      <c r="O348" s="18"/>
      <c r="P348" s="18"/>
      <c r="Q348" s="18"/>
      <c r="R348" s="18"/>
      <c r="S348" s="18">
        <v>14678.910000000002</v>
      </c>
      <c r="T348" s="18"/>
      <c r="U348" s="18"/>
      <c r="V348" s="18"/>
      <c r="W348" s="18"/>
      <c r="X348" s="18"/>
      <c r="Y348" s="18"/>
      <c r="Z348" s="18"/>
      <c r="AA348" s="18"/>
      <c r="AB348" s="43">
        <f t="shared" si="161"/>
        <v>4.0000000000000036E-2</v>
      </c>
      <c r="AC348" s="14">
        <f t="shared" si="170"/>
        <v>0</v>
      </c>
      <c r="AD348" s="14">
        <f t="shared" si="184"/>
        <v>0</v>
      </c>
      <c r="AE348" s="14">
        <f t="shared" si="171"/>
        <v>0</v>
      </c>
      <c r="AF348" s="14">
        <f t="shared" si="172"/>
        <v>0</v>
      </c>
      <c r="AG348" s="14">
        <f t="shared" si="173"/>
        <v>0</v>
      </c>
      <c r="AH348" s="14">
        <f t="shared" si="174"/>
        <v>0</v>
      </c>
      <c r="AI348" s="14">
        <f t="shared" si="175"/>
        <v>0.04</v>
      </c>
      <c r="AJ348" s="14">
        <f t="shared" si="176"/>
        <v>0</v>
      </c>
      <c r="AK348" s="14">
        <f t="shared" si="177"/>
        <v>0</v>
      </c>
      <c r="AL348" s="14">
        <f t="shared" si="178"/>
        <v>0</v>
      </c>
      <c r="AM348" s="14">
        <f t="shared" si="179"/>
        <v>0</v>
      </c>
      <c r="AN348" s="14">
        <f t="shared" si="180"/>
        <v>0</v>
      </c>
      <c r="AO348" s="14">
        <f t="shared" si="181"/>
        <v>0</v>
      </c>
      <c r="AP348" s="14">
        <f t="shared" si="182"/>
        <v>0</v>
      </c>
      <c r="AQ348" s="14">
        <f t="shared" si="183"/>
        <v>0</v>
      </c>
      <c r="AR348" s="26">
        <f t="shared" si="162"/>
        <v>0</v>
      </c>
      <c r="AS348" s="184">
        <f t="shared" si="163"/>
        <v>14678.906400000002</v>
      </c>
      <c r="AT348" s="26">
        <f t="shared" si="164"/>
        <v>0</v>
      </c>
      <c r="AU348" s="30">
        <f>K348*$AU$2</f>
        <v>22018.3596</v>
      </c>
      <c r="AV348" s="30">
        <f>K348*$AV$2</f>
        <v>22018.3596</v>
      </c>
      <c r="AW348" s="30"/>
      <c r="AX348" s="36">
        <f t="shared" si="160"/>
        <v>22018.3596</v>
      </c>
      <c r="AY348" s="36">
        <f t="shared" si="160"/>
        <v>7339.4531999999981</v>
      </c>
      <c r="AZ348" s="36">
        <f t="shared" si="160"/>
        <v>0</v>
      </c>
      <c r="BF348" s="42">
        <f t="shared" si="165"/>
        <v>14678.906400000002</v>
      </c>
      <c r="BG348" s="42">
        <f t="shared" si="166"/>
        <v>14678.910000000002</v>
      </c>
      <c r="BH348" s="42">
        <f t="shared" si="167"/>
        <v>-3.6000000000058208E-3</v>
      </c>
      <c r="BI348" s="42">
        <f t="shared" si="168"/>
        <v>44036.7192</v>
      </c>
    </row>
    <row r="349" spans="1:61" ht="14.45" hidden="1" outlineLevel="1" x14ac:dyDescent="0.3">
      <c r="A349" s="5" t="s">
        <v>7</v>
      </c>
      <c r="B349" s="5" t="s">
        <v>8</v>
      </c>
      <c r="C349" s="5" t="s">
        <v>1355</v>
      </c>
      <c r="D349" s="2" t="s">
        <v>405</v>
      </c>
      <c r="E349" s="2" t="s">
        <v>78</v>
      </c>
      <c r="F349" s="2" t="s">
        <v>11</v>
      </c>
      <c r="G349" s="2" t="s">
        <v>12</v>
      </c>
      <c r="H349" s="2" t="s">
        <v>13</v>
      </c>
      <c r="I349" s="18">
        <v>2964.7</v>
      </c>
      <c r="J349" s="18">
        <v>591528.45000000007</v>
      </c>
      <c r="K349" s="18">
        <v>568777.34000000008</v>
      </c>
      <c r="L349" s="18">
        <v>22751.11</v>
      </c>
      <c r="M349" s="18"/>
      <c r="N349" s="18"/>
      <c r="O349" s="18"/>
      <c r="P349" s="18"/>
      <c r="Q349" s="18"/>
      <c r="R349" s="18"/>
      <c r="S349" s="18">
        <v>22751.11</v>
      </c>
      <c r="T349" s="18"/>
      <c r="U349" s="18"/>
      <c r="V349" s="18"/>
      <c r="W349" s="18"/>
      <c r="X349" s="18"/>
      <c r="Y349" s="18"/>
      <c r="Z349" s="18"/>
      <c r="AA349" s="18"/>
      <c r="AB349" s="43">
        <f t="shared" si="161"/>
        <v>4.0000000000000036E-2</v>
      </c>
      <c r="AC349" s="14">
        <f t="shared" si="170"/>
        <v>0</v>
      </c>
      <c r="AD349" s="14">
        <f t="shared" si="184"/>
        <v>0</v>
      </c>
      <c r="AE349" s="14">
        <f t="shared" si="171"/>
        <v>0</v>
      </c>
      <c r="AF349" s="14">
        <f t="shared" si="172"/>
        <v>0</v>
      </c>
      <c r="AG349" s="14">
        <f t="shared" si="173"/>
        <v>0</v>
      </c>
      <c r="AH349" s="14">
        <f t="shared" si="174"/>
        <v>0</v>
      </c>
      <c r="AI349" s="14">
        <f t="shared" si="175"/>
        <v>0.04</v>
      </c>
      <c r="AJ349" s="14">
        <f t="shared" si="176"/>
        <v>0</v>
      </c>
      <c r="AK349" s="14">
        <f t="shared" si="177"/>
        <v>0</v>
      </c>
      <c r="AL349" s="14">
        <f t="shared" si="178"/>
        <v>0</v>
      </c>
      <c r="AM349" s="14">
        <f t="shared" si="179"/>
        <v>0</v>
      </c>
      <c r="AN349" s="14">
        <f t="shared" si="180"/>
        <v>0</v>
      </c>
      <c r="AO349" s="14">
        <f t="shared" si="181"/>
        <v>0</v>
      </c>
      <c r="AP349" s="14">
        <f t="shared" si="182"/>
        <v>0</v>
      </c>
      <c r="AQ349" s="14">
        <f t="shared" si="183"/>
        <v>0</v>
      </c>
      <c r="AR349" s="26">
        <f t="shared" si="162"/>
        <v>0</v>
      </c>
      <c r="AS349" s="184">
        <f t="shared" si="163"/>
        <v>22751.093600000004</v>
      </c>
      <c r="AT349" s="26">
        <f t="shared" si="164"/>
        <v>0</v>
      </c>
      <c r="AU349" s="30">
        <f>K349*$AU$2</f>
        <v>34126.640400000004</v>
      </c>
      <c r="AV349" s="30">
        <f>K349*$AV$2</f>
        <v>34126.640400000004</v>
      </c>
      <c r="AW349" s="30"/>
      <c r="AX349" s="36">
        <f t="shared" si="160"/>
        <v>34126.640400000004</v>
      </c>
      <c r="AY349" s="36">
        <f t="shared" si="160"/>
        <v>11375.5468</v>
      </c>
      <c r="AZ349" s="36">
        <f t="shared" si="160"/>
        <v>0</v>
      </c>
      <c r="BF349" s="42">
        <f t="shared" si="165"/>
        <v>22751.093600000004</v>
      </c>
      <c r="BG349" s="42">
        <f t="shared" si="166"/>
        <v>22751.11</v>
      </c>
      <c r="BH349" s="42">
        <f t="shared" si="167"/>
        <v>-1.6399999996792758E-2</v>
      </c>
      <c r="BI349" s="42">
        <f t="shared" si="168"/>
        <v>68253.280800000008</v>
      </c>
    </row>
    <row r="350" spans="1:61" ht="14.45" hidden="1" outlineLevel="1" x14ac:dyDescent="0.3">
      <c r="A350" s="5" t="s">
        <v>7</v>
      </c>
      <c r="B350" s="5" t="s">
        <v>8</v>
      </c>
      <c r="C350" s="5" t="s">
        <v>1355</v>
      </c>
      <c r="D350" s="2" t="s">
        <v>406</v>
      </c>
      <c r="E350" s="2" t="s">
        <v>78</v>
      </c>
      <c r="F350" s="2" t="s">
        <v>11</v>
      </c>
      <c r="G350" s="2" t="s">
        <v>12</v>
      </c>
      <c r="H350" s="2" t="s">
        <v>13</v>
      </c>
      <c r="I350" s="18">
        <v>749.7</v>
      </c>
      <c r="J350" s="18">
        <v>149583.15000000002</v>
      </c>
      <c r="K350" s="18">
        <v>143829.96</v>
      </c>
      <c r="L350" s="18">
        <v>5753.1900000000005</v>
      </c>
      <c r="M350" s="18"/>
      <c r="N350" s="18"/>
      <c r="O350" s="18"/>
      <c r="P350" s="18"/>
      <c r="Q350" s="18"/>
      <c r="R350" s="18"/>
      <c r="S350" s="18">
        <v>5753.1900000000005</v>
      </c>
      <c r="T350" s="18"/>
      <c r="U350" s="18"/>
      <c r="V350" s="18"/>
      <c r="W350" s="18"/>
      <c r="X350" s="18"/>
      <c r="Y350" s="18"/>
      <c r="Z350" s="18"/>
      <c r="AA350" s="18"/>
      <c r="AB350" s="43">
        <f t="shared" si="161"/>
        <v>4.0000000000000036E-2</v>
      </c>
      <c r="AC350" s="14">
        <f t="shared" si="170"/>
        <v>0</v>
      </c>
      <c r="AD350" s="14">
        <f t="shared" si="184"/>
        <v>0</v>
      </c>
      <c r="AE350" s="14">
        <f t="shared" si="171"/>
        <v>0</v>
      </c>
      <c r="AF350" s="14">
        <f t="shared" si="172"/>
        <v>0</v>
      </c>
      <c r="AG350" s="14">
        <f t="shared" si="173"/>
        <v>0</v>
      </c>
      <c r="AH350" s="14">
        <f t="shared" si="174"/>
        <v>0</v>
      </c>
      <c r="AI350" s="14">
        <f t="shared" si="175"/>
        <v>0.04</v>
      </c>
      <c r="AJ350" s="14">
        <f t="shared" si="176"/>
        <v>0</v>
      </c>
      <c r="AK350" s="14">
        <f t="shared" si="177"/>
        <v>0</v>
      </c>
      <c r="AL350" s="14">
        <f t="shared" si="178"/>
        <v>0</v>
      </c>
      <c r="AM350" s="14">
        <f t="shared" si="179"/>
        <v>0</v>
      </c>
      <c r="AN350" s="14">
        <f t="shared" si="180"/>
        <v>0</v>
      </c>
      <c r="AO350" s="14">
        <f t="shared" si="181"/>
        <v>0</v>
      </c>
      <c r="AP350" s="14">
        <f t="shared" si="182"/>
        <v>0</v>
      </c>
      <c r="AQ350" s="14">
        <f t="shared" si="183"/>
        <v>0</v>
      </c>
      <c r="AR350" s="26">
        <f t="shared" si="162"/>
        <v>0</v>
      </c>
      <c r="AS350" s="184">
        <f t="shared" si="163"/>
        <v>5753.1984000000002</v>
      </c>
      <c r="AT350" s="26">
        <f t="shared" si="164"/>
        <v>0</v>
      </c>
      <c r="AU350" s="30">
        <f>K350*$AU$2</f>
        <v>8629.7975999999999</v>
      </c>
      <c r="AV350" s="30">
        <f>K350*$AV$2</f>
        <v>8629.7975999999999</v>
      </c>
      <c r="AW350" s="30"/>
      <c r="AX350" s="36">
        <f t="shared" si="160"/>
        <v>8629.7975999999999</v>
      </c>
      <c r="AY350" s="36">
        <f t="shared" si="160"/>
        <v>2876.5991999999997</v>
      </c>
      <c r="AZ350" s="36">
        <f t="shared" si="160"/>
        <v>0</v>
      </c>
      <c r="BF350" s="42">
        <f t="shared" si="165"/>
        <v>5753.1984000000002</v>
      </c>
      <c r="BG350" s="42">
        <f t="shared" si="166"/>
        <v>5753.1900000000005</v>
      </c>
      <c r="BH350" s="42">
        <f t="shared" si="167"/>
        <v>8.3999999997104169E-3</v>
      </c>
      <c r="BI350" s="42">
        <f t="shared" si="168"/>
        <v>17259.5952</v>
      </c>
    </row>
    <row r="351" spans="1:61" ht="14.45" hidden="1" outlineLevel="1" x14ac:dyDescent="0.3">
      <c r="A351" s="5" t="s">
        <v>7</v>
      </c>
      <c r="B351" s="5" t="s">
        <v>8</v>
      </c>
      <c r="C351" s="5" t="s">
        <v>1355</v>
      </c>
      <c r="D351" s="2" t="s">
        <v>407</v>
      </c>
      <c r="E351" s="2" t="s">
        <v>88</v>
      </c>
      <c r="F351" s="2" t="s">
        <v>16</v>
      </c>
      <c r="G351" s="2" t="s">
        <v>17</v>
      </c>
      <c r="H351" s="2" t="s">
        <v>13</v>
      </c>
      <c r="I351" s="18">
        <v>69.53</v>
      </c>
      <c r="J351" s="18">
        <v>25885.58</v>
      </c>
      <c r="K351" s="18">
        <v>25378.02</v>
      </c>
      <c r="L351" s="18">
        <v>507.56</v>
      </c>
      <c r="M351" s="18"/>
      <c r="N351" s="18"/>
      <c r="O351" s="18"/>
      <c r="P351" s="18"/>
      <c r="Q351" s="18"/>
      <c r="R351" s="18"/>
      <c r="S351" s="18"/>
      <c r="T351" s="18"/>
      <c r="U351" s="18"/>
      <c r="V351" s="18"/>
      <c r="W351" s="18"/>
      <c r="X351" s="18"/>
      <c r="Y351" s="18"/>
      <c r="Z351" s="18">
        <v>507.56</v>
      </c>
      <c r="AA351" s="18"/>
      <c r="AB351" s="43">
        <f t="shared" si="161"/>
        <v>2.0000000000000018E-2</v>
      </c>
      <c r="AC351" s="14">
        <f t="shared" si="170"/>
        <v>0</v>
      </c>
      <c r="AD351" s="14">
        <f t="shared" si="184"/>
        <v>0</v>
      </c>
      <c r="AE351" s="14">
        <f t="shared" si="171"/>
        <v>0</v>
      </c>
      <c r="AF351" s="14">
        <f t="shared" si="172"/>
        <v>0</v>
      </c>
      <c r="AG351" s="14">
        <f t="shared" si="173"/>
        <v>0</v>
      </c>
      <c r="AH351" s="14">
        <f t="shared" si="174"/>
        <v>0</v>
      </c>
      <c r="AI351" s="14">
        <f t="shared" si="175"/>
        <v>0</v>
      </c>
      <c r="AJ351" s="14">
        <f t="shared" si="176"/>
        <v>0</v>
      </c>
      <c r="AK351" s="14">
        <f t="shared" si="177"/>
        <v>0</v>
      </c>
      <c r="AL351" s="14">
        <f t="shared" si="178"/>
        <v>0</v>
      </c>
      <c r="AM351" s="14">
        <f t="shared" si="179"/>
        <v>0</v>
      </c>
      <c r="AN351" s="14">
        <f t="shared" si="180"/>
        <v>0</v>
      </c>
      <c r="AO351" s="14">
        <f t="shared" si="181"/>
        <v>0</v>
      </c>
      <c r="AP351" s="14">
        <f t="shared" si="182"/>
        <v>0.02</v>
      </c>
      <c r="AQ351" s="14">
        <f t="shared" si="183"/>
        <v>0</v>
      </c>
      <c r="AR351" s="26">
        <f t="shared" si="162"/>
        <v>0</v>
      </c>
      <c r="AS351" s="184">
        <f t="shared" si="163"/>
        <v>0</v>
      </c>
      <c r="AT351" s="26">
        <f t="shared" si="164"/>
        <v>507.56040000000002</v>
      </c>
      <c r="AU351" s="30"/>
      <c r="AV351" s="30"/>
      <c r="AW351" s="30">
        <f t="shared" ref="AW351:AW357" si="185">K351*$AU$1</f>
        <v>3045.3624</v>
      </c>
      <c r="AX351" s="36">
        <f t="shared" si="160"/>
        <v>0</v>
      </c>
      <c r="AY351" s="36">
        <f t="shared" si="160"/>
        <v>0</v>
      </c>
      <c r="AZ351" s="36">
        <f t="shared" si="160"/>
        <v>2537.8020000000001</v>
      </c>
      <c r="BF351" s="42">
        <f t="shared" si="165"/>
        <v>507.56040000000002</v>
      </c>
      <c r="BG351" s="42">
        <f t="shared" si="166"/>
        <v>507.56</v>
      </c>
      <c r="BH351" s="42">
        <f t="shared" si="167"/>
        <v>4.0000000001327862E-4</v>
      </c>
      <c r="BI351" s="42">
        <f t="shared" si="168"/>
        <v>3045.3624</v>
      </c>
    </row>
    <row r="352" spans="1:61" ht="14.45" hidden="1" outlineLevel="1" x14ac:dyDescent="0.3">
      <c r="A352" s="5" t="s">
        <v>7</v>
      </c>
      <c r="B352" s="5" t="s">
        <v>8</v>
      </c>
      <c r="C352" s="5" t="s">
        <v>1355</v>
      </c>
      <c r="D352" s="2" t="s">
        <v>408</v>
      </c>
      <c r="E352" s="2" t="s">
        <v>88</v>
      </c>
      <c r="F352" s="2" t="s">
        <v>16</v>
      </c>
      <c r="G352" s="2" t="s">
        <v>17</v>
      </c>
      <c r="H352" s="2" t="s">
        <v>13</v>
      </c>
      <c r="I352" s="18">
        <v>1122.943</v>
      </c>
      <c r="J352" s="18">
        <v>418071.49</v>
      </c>
      <c r="K352" s="18">
        <v>409874.01</v>
      </c>
      <c r="L352" s="18">
        <v>8197.48</v>
      </c>
      <c r="M352" s="18"/>
      <c r="N352" s="18"/>
      <c r="O352" s="18"/>
      <c r="P352" s="18"/>
      <c r="Q352" s="18"/>
      <c r="R352" s="18"/>
      <c r="S352" s="18"/>
      <c r="T352" s="18"/>
      <c r="U352" s="18"/>
      <c r="V352" s="18"/>
      <c r="W352" s="18"/>
      <c r="X352" s="18"/>
      <c r="Y352" s="18"/>
      <c r="Z352" s="18">
        <v>8197.48</v>
      </c>
      <c r="AA352" s="18"/>
      <c r="AB352" s="43">
        <f t="shared" si="161"/>
        <v>2.0000000000000018E-2</v>
      </c>
      <c r="AC352" s="14">
        <f t="shared" si="170"/>
        <v>0</v>
      </c>
      <c r="AD352" s="14">
        <f t="shared" si="184"/>
        <v>0</v>
      </c>
      <c r="AE352" s="14">
        <f t="shared" si="171"/>
        <v>0</v>
      </c>
      <c r="AF352" s="14">
        <f t="shared" si="172"/>
        <v>0</v>
      </c>
      <c r="AG352" s="14">
        <f t="shared" si="173"/>
        <v>0</v>
      </c>
      <c r="AH352" s="14">
        <f t="shared" si="174"/>
        <v>0</v>
      </c>
      <c r="AI352" s="14">
        <f t="shared" si="175"/>
        <v>0</v>
      </c>
      <c r="AJ352" s="14">
        <f t="shared" si="176"/>
        <v>0</v>
      </c>
      <c r="AK352" s="14">
        <f t="shared" si="177"/>
        <v>0</v>
      </c>
      <c r="AL352" s="14">
        <f t="shared" si="178"/>
        <v>0</v>
      </c>
      <c r="AM352" s="14">
        <f t="shared" si="179"/>
        <v>0</v>
      </c>
      <c r="AN352" s="14">
        <f t="shared" si="180"/>
        <v>0</v>
      </c>
      <c r="AO352" s="14">
        <f t="shared" si="181"/>
        <v>0</v>
      </c>
      <c r="AP352" s="14">
        <f t="shared" si="182"/>
        <v>0.02</v>
      </c>
      <c r="AQ352" s="14">
        <f t="shared" si="183"/>
        <v>0</v>
      </c>
      <c r="AR352" s="26">
        <f t="shared" si="162"/>
        <v>0</v>
      </c>
      <c r="AS352" s="184">
        <f t="shared" si="163"/>
        <v>0</v>
      </c>
      <c r="AT352" s="26">
        <f t="shared" si="164"/>
        <v>8197.4802</v>
      </c>
      <c r="AU352" s="30"/>
      <c r="AV352" s="30"/>
      <c r="AW352" s="30">
        <f t="shared" si="185"/>
        <v>49184.881199999996</v>
      </c>
      <c r="AX352" s="36">
        <f t="shared" si="160"/>
        <v>0</v>
      </c>
      <c r="AY352" s="36">
        <f t="shared" si="160"/>
        <v>0</v>
      </c>
      <c r="AZ352" s="36">
        <f t="shared" si="160"/>
        <v>40987.400999999998</v>
      </c>
      <c r="BF352" s="42">
        <f t="shared" si="165"/>
        <v>8197.4802</v>
      </c>
      <c r="BG352" s="42">
        <f t="shared" si="166"/>
        <v>8197.48</v>
      </c>
      <c r="BH352" s="42">
        <f t="shared" si="167"/>
        <v>2.0000000040454324E-4</v>
      </c>
      <c r="BI352" s="42">
        <f t="shared" si="168"/>
        <v>49184.881199999996</v>
      </c>
    </row>
    <row r="353" spans="1:61" ht="14.45" hidden="1" outlineLevel="1" x14ac:dyDescent="0.3">
      <c r="A353" s="5" t="s">
        <v>7</v>
      </c>
      <c r="B353" s="5" t="s">
        <v>8</v>
      </c>
      <c r="C353" s="5" t="s">
        <v>1355</v>
      </c>
      <c r="D353" s="2" t="s">
        <v>409</v>
      </c>
      <c r="E353" s="2" t="s">
        <v>88</v>
      </c>
      <c r="F353" s="2" t="s">
        <v>16</v>
      </c>
      <c r="G353" s="2" t="s">
        <v>17</v>
      </c>
      <c r="H353" s="2" t="s">
        <v>13</v>
      </c>
      <c r="I353" s="18">
        <v>232.85400000000001</v>
      </c>
      <c r="J353" s="18">
        <v>86691.569999999992</v>
      </c>
      <c r="K353" s="18">
        <v>84991.73000000001</v>
      </c>
      <c r="L353" s="18">
        <v>1699.8400000000001</v>
      </c>
      <c r="M353" s="18"/>
      <c r="N353" s="18"/>
      <c r="O353" s="18"/>
      <c r="P353" s="18"/>
      <c r="Q353" s="18"/>
      <c r="R353" s="18"/>
      <c r="S353" s="18"/>
      <c r="T353" s="18"/>
      <c r="U353" s="18"/>
      <c r="V353" s="18"/>
      <c r="W353" s="18"/>
      <c r="X353" s="18"/>
      <c r="Y353" s="18"/>
      <c r="Z353" s="18">
        <v>1699.8400000000001</v>
      </c>
      <c r="AA353" s="18"/>
      <c r="AB353" s="43">
        <f t="shared" si="161"/>
        <v>2.0000000000000018E-2</v>
      </c>
      <c r="AC353" s="14">
        <f t="shared" si="170"/>
        <v>0</v>
      </c>
      <c r="AD353" s="14">
        <f t="shared" si="184"/>
        <v>0</v>
      </c>
      <c r="AE353" s="14">
        <f t="shared" si="171"/>
        <v>0</v>
      </c>
      <c r="AF353" s="14">
        <f t="shared" si="172"/>
        <v>0</v>
      </c>
      <c r="AG353" s="14">
        <f t="shared" si="173"/>
        <v>0</v>
      </c>
      <c r="AH353" s="14">
        <f t="shared" si="174"/>
        <v>0</v>
      </c>
      <c r="AI353" s="14">
        <f t="shared" si="175"/>
        <v>0</v>
      </c>
      <c r="AJ353" s="14">
        <f t="shared" si="176"/>
        <v>0</v>
      </c>
      <c r="AK353" s="14">
        <f t="shared" si="177"/>
        <v>0</v>
      </c>
      <c r="AL353" s="14">
        <f t="shared" si="178"/>
        <v>0</v>
      </c>
      <c r="AM353" s="14">
        <f t="shared" si="179"/>
        <v>0</v>
      </c>
      <c r="AN353" s="14">
        <f t="shared" si="180"/>
        <v>0</v>
      </c>
      <c r="AO353" s="14">
        <f t="shared" si="181"/>
        <v>0</v>
      </c>
      <c r="AP353" s="14">
        <f t="shared" si="182"/>
        <v>0.02</v>
      </c>
      <c r="AQ353" s="14">
        <f t="shared" si="183"/>
        <v>0</v>
      </c>
      <c r="AR353" s="26">
        <f t="shared" si="162"/>
        <v>0</v>
      </c>
      <c r="AS353" s="184">
        <f t="shared" si="163"/>
        <v>0</v>
      </c>
      <c r="AT353" s="26">
        <f t="shared" si="164"/>
        <v>1699.8346000000001</v>
      </c>
      <c r="AU353" s="30"/>
      <c r="AV353" s="30"/>
      <c r="AW353" s="30">
        <f t="shared" si="185"/>
        <v>10199.007600000001</v>
      </c>
      <c r="AX353" s="36">
        <f t="shared" si="160"/>
        <v>0</v>
      </c>
      <c r="AY353" s="36">
        <f t="shared" si="160"/>
        <v>0</v>
      </c>
      <c r="AZ353" s="36">
        <f t="shared" si="160"/>
        <v>8499.1730000000007</v>
      </c>
      <c r="BF353" s="42">
        <f t="shared" si="165"/>
        <v>1699.8346000000001</v>
      </c>
      <c r="BG353" s="42">
        <f t="shared" si="166"/>
        <v>1699.8400000000001</v>
      </c>
      <c r="BH353" s="42">
        <f t="shared" si="167"/>
        <v>-5.4000000000087311E-3</v>
      </c>
      <c r="BI353" s="42">
        <f t="shared" si="168"/>
        <v>10199.007600000001</v>
      </c>
    </row>
    <row r="354" spans="1:61" ht="14.45" hidden="1" outlineLevel="1" x14ac:dyDescent="0.3">
      <c r="A354" s="5" t="s">
        <v>7</v>
      </c>
      <c r="B354" s="5" t="s">
        <v>8</v>
      </c>
      <c r="C354" s="5" t="s">
        <v>1355</v>
      </c>
      <c r="D354" s="2" t="s">
        <v>410</v>
      </c>
      <c r="E354" s="2" t="s">
        <v>88</v>
      </c>
      <c r="F354" s="2" t="s">
        <v>16</v>
      </c>
      <c r="G354" s="2" t="s">
        <v>17</v>
      </c>
      <c r="H354" s="2" t="s">
        <v>13</v>
      </c>
      <c r="I354" s="18">
        <v>1346.75</v>
      </c>
      <c r="J354" s="18">
        <v>501393.48</v>
      </c>
      <c r="K354" s="18">
        <v>491562.23999999999</v>
      </c>
      <c r="L354" s="18">
        <v>9831.2399999999961</v>
      </c>
      <c r="M354" s="18"/>
      <c r="N354" s="18"/>
      <c r="O354" s="18"/>
      <c r="P354" s="18"/>
      <c r="Q354" s="18"/>
      <c r="R354" s="18"/>
      <c r="S354" s="18"/>
      <c r="T354" s="18"/>
      <c r="U354" s="18"/>
      <c r="V354" s="18"/>
      <c r="W354" s="18"/>
      <c r="X354" s="18"/>
      <c r="Y354" s="18"/>
      <c r="Z354" s="18">
        <v>9831.2399999999961</v>
      </c>
      <c r="AA354" s="18"/>
      <c r="AB354" s="43">
        <f t="shared" si="161"/>
        <v>2.0000000000000018E-2</v>
      </c>
      <c r="AC354" s="14">
        <f t="shared" si="170"/>
        <v>0</v>
      </c>
      <c r="AD354" s="14">
        <f t="shared" si="184"/>
        <v>0</v>
      </c>
      <c r="AE354" s="14">
        <f t="shared" si="171"/>
        <v>0</v>
      </c>
      <c r="AF354" s="14">
        <f t="shared" si="172"/>
        <v>0</v>
      </c>
      <c r="AG354" s="14">
        <f t="shared" si="173"/>
        <v>0</v>
      </c>
      <c r="AH354" s="14">
        <f t="shared" si="174"/>
        <v>0</v>
      </c>
      <c r="AI354" s="14">
        <f t="shared" si="175"/>
        <v>0</v>
      </c>
      <c r="AJ354" s="14">
        <f t="shared" si="176"/>
        <v>0</v>
      </c>
      <c r="AK354" s="14">
        <f t="shared" si="177"/>
        <v>0</v>
      </c>
      <c r="AL354" s="14">
        <f t="shared" si="178"/>
        <v>0</v>
      </c>
      <c r="AM354" s="14">
        <f t="shared" si="179"/>
        <v>0</v>
      </c>
      <c r="AN354" s="14">
        <f t="shared" si="180"/>
        <v>0</v>
      </c>
      <c r="AO354" s="14">
        <f t="shared" si="181"/>
        <v>0</v>
      </c>
      <c r="AP354" s="14">
        <f t="shared" si="182"/>
        <v>0.02</v>
      </c>
      <c r="AQ354" s="14">
        <f t="shared" si="183"/>
        <v>0</v>
      </c>
      <c r="AR354" s="26">
        <f t="shared" si="162"/>
        <v>0</v>
      </c>
      <c r="AS354" s="184">
        <f t="shared" si="163"/>
        <v>0</v>
      </c>
      <c r="AT354" s="26">
        <f t="shared" si="164"/>
        <v>9831.2448000000004</v>
      </c>
      <c r="AU354" s="30"/>
      <c r="AV354" s="30"/>
      <c r="AW354" s="30">
        <f t="shared" si="185"/>
        <v>58987.468799999995</v>
      </c>
      <c r="AX354" s="36">
        <f t="shared" si="160"/>
        <v>0</v>
      </c>
      <c r="AY354" s="36">
        <f t="shared" si="160"/>
        <v>0</v>
      </c>
      <c r="AZ354" s="36">
        <f t="shared" si="160"/>
        <v>49156.223999999995</v>
      </c>
      <c r="BF354" s="42">
        <f t="shared" si="165"/>
        <v>9831.2448000000004</v>
      </c>
      <c r="BG354" s="42">
        <f t="shared" si="166"/>
        <v>9831.2399999999961</v>
      </c>
      <c r="BH354" s="42">
        <f t="shared" si="167"/>
        <v>4.8000000042520696E-3</v>
      </c>
      <c r="BI354" s="42">
        <f t="shared" si="168"/>
        <v>58987.468799999995</v>
      </c>
    </row>
    <row r="355" spans="1:61" ht="14.45" hidden="1" outlineLevel="1" x14ac:dyDescent="0.3">
      <c r="A355" s="5" t="s">
        <v>7</v>
      </c>
      <c r="B355" s="5" t="s">
        <v>8</v>
      </c>
      <c r="C355" s="5" t="s">
        <v>1355</v>
      </c>
      <c r="D355" s="2" t="s">
        <v>411</v>
      </c>
      <c r="E355" s="2" t="s">
        <v>88</v>
      </c>
      <c r="F355" s="2" t="s">
        <v>16</v>
      </c>
      <c r="G355" s="2" t="s">
        <v>17</v>
      </c>
      <c r="H355" s="2" t="s">
        <v>13</v>
      </c>
      <c r="I355" s="18">
        <v>105.086</v>
      </c>
      <c r="J355" s="18">
        <v>39123.509999999995</v>
      </c>
      <c r="K355" s="18">
        <v>38356.379999999997</v>
      </c>
      <c r="L355" s="18">
        <v>767.13</v>
      </c>
      <c r="M355" s="18"/>
      <c r="N355" s="18"/>
      <c r="O355" s="18"/>
      <c r="P355" s="18"/>
      <c r="Q355" s="18"/>
      <c r="R355" s="18"/>
      <c r="S355" s="18"/>
      <c r="T355" s="18"/>
      <c r="U355" s="18"/>
      <c r="V355" s="18"/>
      <c r="W355" s="18"/>
      <c r="X355" s="18"/>
      <c r="Y355" s="18"/>
      <c r="Z355" s="18">
        <v>767.13</v>
      </c>
      <c r="AA355" s="18"/>
      <c r="AB355" s="43">
        <f t="shared" si="161"/>
        <v>2.0000000000000018E-2</v>
      </c>
      <c r="AC355" s="14">
        <f t="shared" si="170"/>
        <v>0</v>
      </c>
      <c r="AD355" s="14">
        <f t="shared" si="184"/>
        <v>0</v>
      </c>
      <c r="AE355" s="14">
        <f t="shared" si="171"/>
        <v>0</v>
      </c>
      <c r="AF355" s="14">
        <f t="shared" si="172"/>
        <v>0</v>
      </c>
      <c r="AG355" s="14">
        <f t="shared" si="173"/>
        <v>0</v>
      </c>
      <c r="AH355" s="14">
        <f t="shared" si="174"/>
        <v>0</v>
      </c>
      <c r="AI355" s="14">
        <f t="shared" si="175"/>
        <v>0</v>
      </c>
      <c r="AJ355" s="14">
        <f t="shared" si="176"/>
        <v>0</v>
      </c>
      <c r="AK355" s="14">
        <f t="shared" si="177"/>
        <v>0</v>
      </c>
      <c r="AL355" s="14">
        <f t="shared" si="178"/>
        <v>0</v>
      </c>
      <c r="AM355" s="14">
        <f t="shared" si="179"/>
        <v>0</v>
      </c>
      <c r="AN355" s="14">
        <f t="shared" si="180"/>
        <v>0</v>
      </c>
      <c r="AO355" s="14">
        <f t="shared" si="181"/>
        <v>0</v>
      </c>
      <c r="AP355" s="14">
        <f t="shared" si="182"/>
        <v>0.02</v>
      </c>
      <c r="AQ355" s="14">
        <f t="shared" si="183"/>
        <v>0</v>
      </c>
      <c r="AR355" s="26">
        <f t="shared" si="162"/>
        <v>0</v>
      </c>
      <c r="AS355" s="184">
        <f t="shared" si="163"/>
        <v>0</v>
      </c>
      <c r="AT355" s="26">
        <f t="shared" si="164"/>
        <v>767.12759999999992</v>
      </c>
      <c r="AU355" s="30"/>
      <c r="AV355" s="30"/>
      <c r="AW355" s="30">
        <f t="shared" si="185"/>
        <v>4602.7655999999997</v>
      </c>
      <c r="AX355" s="36">
        <f t="shared" si="160"/>
        <v>0</v>
      </c>
      <c r="AY355" s="36">
        <f t="shared" si="160"/>
        <v>0</v>
      </c>
      <c r="AZ355" s="36">
        <f t="shared" si="160"/>
        <v>3835.6379999999999</v>
      </c>
      <c r="BF355" s="42">
        <f t="shared" si="165"/>
        <v>767.12759999999992</v>
      </c>
      <c r="BG355" s="42">
        <f t="shared" si="166"/>
        <v>767.13</v>
      </c>
      <c r="BH355" s="42">
        <f t="shared" si="167"/>
        <v>-2.4000000000796717E-3</v>
      </c>
      <c r="BI355" s="42">
        <f t="shared" si="168"/>
        <v>4602.7655999999997</v>
      </c>
    </row>
    <row r="356" spans="1:61" ht="14.45" hidden="1" outlineLevel="1" x14ac:dyDescent="0.3">
      <c r="A356" s="5" t="s">
        <v>7</v>
      </c>
      <c r="B356" s="5" t="s">
        <v>8</v>
      </c>
      <c r="C356" s="5" t="s">
        <v>1355</v>
      </c>
      <c r="D356" s="2" t="s">
        <v>412</v>
      </c>
      <c r="E356" s="2" t="s">
        <v>88</v>
      </c>
      <c r="F356" s="2" t="s">
        <v>16</v>
      </c>
      <c r="G356" s="2" t="s">
        <v>17</v>
      </c>
      <c r="H356" s="2" t="s">
        <v>13</v>
      </c>
      <c r="I356" s="18">
        <v>304.98599999999999</v>
      </c>
      <c r="J356" s="18">
        <v>113546.30000000002</v>
      </c>
      <c r="K356" s="18">
        <v>111319.91</v>
      </c>
      <c r="L356" s="18">
        <v>2226.39</v>
      </c>
      <c r="M356" s="18"/>
      <c r="N356" s="18"/>
      <c r="O356" s="18"/>
      <c r="P356" s="18"/>
      <c r="Q356" s="18"/>
      <c r="R356" s="18"/>
      <c r="S356" s="18"/>
      <c r="T356" s="18"/>
      <c r="U356" s="18"/>
      <c r="V356" s="18"/>
      <c r="W356" s="18"/>
      <c r="X356" s="18"/>
      <c r="Y356" s="18"/>
      <c r="Z356" s="18">
        <v>2226.39</v>
      </c>
      <c r="AA356" s="18"/>
      <c r="AB356" s="43">
        <f t="shared" si="161"/>
        <v>2.0000000000000018E-2</v>
      </c>
      <c r="AC356" s="14">
        <f t="shared" si="170"/>
        <v>0</v>
      </c>
      <c r="AD356" s="14">
        <f t="shared" si="184"/>
        <v>0</v>
      </c>
      <c r="AE356" s="14">
        <f t="shared" si="171"/>
        <v>0</v>
      </c>
      <c r="AF356" s="14">
        <f t="shared" si="172"/>
        <v>0</v>
      </c>
      <c r="AG356" s="14">
        <f t="shared" si="173"/>
        <v>0</v>
      </c>
      <c r="AH356" s="14">
        <f t="shared" si="174"/>
        <v>0</v>
      </c>
      <c r="AI356" s="14">
        <f t="shared" si="175"/>
        <v>0</v>
      </c>
      <c r="AJ356" s="14">
        <f t="shared" si="176"/>
        <v>0</v>
      </c>
      <c r="AK356" s="14">
        <f t="shared" si="177"/>
        <v>0</v>
      </c>
      <c r="AL356" s="14">
        <f t="shared" si="178"/>
        <v>0</v>
      </c>
      <c r="AM356" s="14">
        <f t="shared" si="179"/>
        <v>0</v>
      </c>
      <c r="AN356" s="14">
        <f t="shared" si="180"/>
        <v>0</v>
      </c>
      <c r="AO356" s="14">
        <f t="shared" si="181"/>
        <v>0</v>
      </c>
      <c r="AP356" s="14">
        <f t="shared" si="182"/>
        <v>0.02</v>
      </c>
      <c r="AQ356" s="14">
        <f t="shared" si="183"/>
        <v>0</v>
      </c>
      <c r="AR356" s="26">
        <f t="shared" si="162"/>
        <v>0</v>
      </c>
      <c r="AS356" s="184">
        <f t="shared" si="163"/>
        <v>0</v>
      </c>
      <c r="AT356" s="26">
        <f t="shared" si="164"/>
        <v>2226.3982000000001</v>
      </c>
      <c r="AU356" s="30"/>
      <c r="AV356" s="30"/>
      <c r="AW356" s="30">
        <f t="shared" si="185"/>
        <v>13358.3892</v>
      </c>
      <c r="AX356" s="36">
        <f t="shared" si="160"/>
        <v>0</v>
      </c>
      <c r="AY356" s="36">
        <f t="shared" si="160"/>
        <v>0</v>
      </c>
      <c r="AZ356" s="36">
        <f t="shared" si="160"/>
        <v>11131.991</v>
      </c>
      <c r="BF356" s="42">
        <f t="shared" si="165"/>
        <v>2226.3982000000001</v>
      </c>
      <c r="BG356" s="42">
        <f t="shared" si="166"/>
        <v>2226.39</v>
      </c>
      <c r="BH356" s="42">
        <f t="shared" si="167"/>
        <v>8.2000000002153683E-3</v>
      </c>
      <c r="BI356" s="42">
        <f t="shared" si="168"/>
        <v>13358.3892</v>
      </c>
    </row>
    <row r="357" spans="1:61" ht="14.45" hidden="1" outlineLevel="1" x14ac:dyDescent="0.3">
      <c r="A357" s="5" t="s">
        <v>7</v>
      </c>
      <c r="B357" s="5" t="s">
        <v>8</v>
      </c>
      <c r="C357" s="5" t="s">
        <v>1355</v>
      </c>
      <c r="D357" s="2" t="s">
        <v>413</v>
      </c>
      <c r="E357" s="2" t="s">
        <v>88</v>
      </c>
      <c r="F357" s="2" t="s">
        <v>16</v>
      </c>
      <c r="G357" s="2" t="s">
        <v>17</v>
      </c>
      <c r="H357" s="2" t="s">
        <v>13</v>
      </c>
      <c r="I357" s="18">
        <v>2092.41</v>
      </c>
      <c r="J357" s="18">
        <v>779003.75</v>
      </c>
      <c r="K357" s="18">
        <v>763729.15000000014</v>
      </c>
      <c r="L357" s="18">
        <v>15274.599999999999</v>
      </c>
      <c r="M357" s="18"/>
      <c r="N357" s="18"/>
      <c r="O357" s="18"/>
      <c r="P357" s="18"/>
      <c r="Q357" s="18"/>
      <c r="R357" s="18"/>
      <c r="S357" s="18"/>
      <c r="T357" s="18"/>
      <c r="U357" s="18"/>
      <c r="V357" s="18"/>
      <c r="W357" s="18"/>
      <c r="X357" s="18"/>
      <c r="Y357" s="18"/>
      <c r="Z357" s="18">
        <v>15274.599999999999</v>
      </c>
      <c r="AA357" s="18"/>
      <c r="AB357" s="43">
        <f t="shared" si="161"/>
        <v>2.0000000000000018E-2</v>
      </c>
      <c r="AC357" s="14">
        <f t="shared" si="170"/>
        <v>0</v>
      </c>
      <c r="AD357" s="14">
        <f t="shared" si="184"/>
        <v>0</v>
      </c>
      <c r="AE357" s="14">
        <f t="shared" si="171"/>
        <v>0</v>
      </c>
      <c r="AF357" s="14">
        <f t="shared" si="172"/>
        <v>0</v>
      </c>
      <c r="AG357" s="14">
        <f t="shared" si="173"/>
        <v>0</v>
      </c>
      <c r="AH357" s="14">
        <f t="shared" si="174"/>
        <v>0</v>
      </c>
      <c r="AI357" s="14">
        <f t="shared" si="175"/>
        <v>0</v>
      </c>
      <c r="AJ357" s="14">
        <f t="shared" si="176"/>
        <v>0</v>
      </c>
      <c r="AK357" s="14">
        <f t="shared" si="177"/>
        <v>0</v>
      </c>
      <c r="AL357" s="14">
        <f t="shared" si="178"/>
        <v>0</v>
      </c>
      <c r="AM357" s="14">
        <f t="shared" si="179"/>
        <v>0</v>
      </c>
      <c r="AN357" s="14">
        <f t="shared" si="180"/>
        <v>0</v>
      </c>
      <c r="AO357" s="14">
        <f t="shared" si="181"/>
        <v>0</v>
      </c>
      <c r="AP357" s="14">
        <f t="shared" si="182"/>
        <v>0.02</v>
      </c>
      <c r="AQ357" s="14">
        <f t="shared" si="183"/>
        <v>0</v>
      </c>
      <c r="AR357" s="26">
        <f t="shared" si="162"/>
        <v>0</v>
      </c>
      <c r="AS357" s="184">
        <f t="shared" si="163"/>
        <v>0</v>
      </c>
      <c r="AT357" s="26">
        <f t="shared" si="164"/>
        <v>15274.583000000002</v>
      </c>
      <c r="AU357" s="30"/>
      <c r="AV357" s="30"/>
      <c r="AW357" s="30">
        <f t="shared" si="185"/>
        <v>91647.498000000007</v>
      </c>
      <c r="AX357" s="36">
        <f t="shared" si="160"/>
        <v>0</v>
      </c>
      <c r="AY357" s="36">
        <f t="shared" si="160"/>
        <v>0</v>
      </c>
      <c r="AZ357" s="36">
        <f t="shared" si="160"/>
        <v>76372.915000000008</v>
      </c>
      <c r="BF357" s="42">
        <f t="shared" si="165"/>
        <v>15274.583000000002</v>
      </c>
      <c r="BG357" s="42">
        <f t="shared" si="166"/>
        <v>15274.599999999999</v>
      </c>
      <c r="BH357" s="42">
        <f t="shared" si="167"/>
        <v>-1.6999999996187398E-2</v>
      </c>
      <c r="BI357" s="42">
        <f t="shared" si="168"/>
        <v>91647.498000000007</v>
      </c>
    </row>
    <row r="358" spans="1:61" ht="14.45" hidden="1" outlineLevel="1" x14ac:dyDescent="0.3">
      <c r="A358" s="5" t="s">
        <v>7</v>
      </c>
      <c r="B358" s="5" t="s">
        <v>8</v>
      </c>
      <c r="C358" s="5" t="s">
        <v>1355</v>
      </c>
      <c r="D358" s="2" t="s">
        <v>414</v>
      </c>
      <c r="E358" s="2" t="s">
        <v>78</v>
      </c>
      <c r="F358" s="2" t="s">
        <v>11</v>
      </c>
      <c r="G358" s="2" t="s">
        <v>12</v>
      </c>
      <c r="H358" s="2" t="s">
        <v>13</v>
      </c>
      <c r="I358" s="18">
        <v>1442.9</v>
      </c>
      <c r="J358" s="18">
        <v>328939.59999999998</v>
      </c>
      <c r="K358" s="18">
        <v>316288.08</v>
      </c>
      <c r="L358" s="18">
        <v>12651.52</v>
      </c>
      <c r="M358" s="18"/>
      <c r="N358" s="18"/>
      <c r="O358" s="18"/>
      <c r="P358" s="18"/>
      <c r="Q358" s="18"/>
      <c r="R358" s="18"/>
      <c r="S358" s="18">
        <v>12651.52</v>
      </c>
      <c r="T358" s="18"/>
      <c r="U358" s="18"/>
      <c r="V358" s="18"/>
      <c r="W358" s="18"/>
      <c r="X358" s="18"/>
      <c r="Y358" s="18"/>
      <c r="Z358" s="18"/>
      <c r="AA358" s="18"/>
      <c r="AB358" s="43">
        <f t="shared" si="161"/>
        <v>4.0000000000000036E-2</v>
      </c>
      <c r="AC358" s="14">
        <f t="shared" si="170"/>
        <v>0</v>
      </c>
      <c r="AD358" s="14">
        <f t="shared" si="184"/>
        <v>0</v>
      </c>
      <c r="AE358" s="14">
        <f t="shared" si="171"/>
        <v>0</v>
      </c>
      <c r="AF358" s="14">
        <f t="shared" si="172"/>
        <v>0</v>
      </c>
      <c r="AG358" s="14">
        <f t="shared" si="173"/>
        <v>0</v>
      </c>
      <c r="AH358" s="14">
        <f t="shared" si="174"/>
        <v>0</v>
      </c>
      <c r="AI358" s="14">
        <f t="shared" si="175"/>
        <v>0.04</v>
      </c>
      <c r="AJ358" s="14">
        <f t="shared" si="176"/>
        <v>0</v>
      </c>
      <c r="AK358" s="14">
        <f t="shared" si="177"/>
        <v>0</v>
      </c>
      <c r="AL358" s="14">
        <f t="shared" si="178"/>
        <v>0</v>
      </c>
      <c r="AM358" s="14">
        <f t="shared" si="179"/>
        <v>0</v>
      </c>
      <c r="AN358" s="14">
        <f t="shared" si="180"/>
        <v>0</v>
      </c>
      <c r="AO358" s="14">
        <f t="shared" si="181"/>
        <v>0</v>
      </c>
      <c r="AP358" s="14">
        <f t="shared" si="182"/>
        <v>0</v>
      </c>
      <c r="AQ358" s="14">
        <f t="shared" si="183"/>
        <v>0</v>
      </c>
      <c r="AR358" s="26">
        <f t="shared" si="162"/>
        <v>0</v>
      </c>
      <c r="AS358" s="184">
        <f t="shared" si="163"/>
        <v>12651.523200000001</v>
      </c>
      <c r="AT358" s="26">
        <f t="shared" si="164"/>
        <v>0</v>
      </c>
      <c r="AU358" s="30">
        <f>K358*$AU$2</f>
        <v>18977.284800000001</v>
      </c>
      <c r="AV358" s="30">
        <f>K358*$AV$2</f>
        <v>18977.284800000001</v>
      </c>
      <c r="AW358" s="30"/>
      <c r="AX358" s="36">
        <f t="shared" si="160"/>
        <v>18977.284800000001</v>
      </c>
      <c r="AY358" s="36">
        <f t="shared" si="160"/>
        <v>6325.7615999999998</v>
      </c>
      <c r="AZ358" s="36">
        <f t="shared" si="160"/>
        <v>0</v>
      </c>
      <c r="BF358" s="42">
        <f t="shared" si="165"/>
        <v>12651.523200000001</v>
      </c>
      <c r="BG358" s="42">
        <f t="shared" si="166"/>
        <v>12651.52</v>
      </c>
      <c r="BH358" s="42">
        <f t="shared" si="167"/>
        <v>3.2000000010157237E-3</v>
      </c>
      <c r="BI358" s="42">
        <f t="shared" si="168"/>
        <v>37954.569600000003</v>
      </c>
    </row>
    <row r="359" spans="1:61" ht="14.45" hidden="1" outlineLevel="1" x14ac:dyDescent="0.3">
      <c r="A359" s="5" t="s">
        <v>7</v>
      </c>
      <c r="B359" s="5" t="s">
        <v>8</v>
      </c>
      <c r="C359" s="5" t="s">
        <v>1355</v>
      </c>
      <c r="D359" s="2" t="s">
        <v>415</v>
      </c>
      <c r="E359" s="2" t="s">
        <v>88</v>
      </c>
      <c r="F359" s="2" t="s">
        <v>16</v>
      </c>
      <c r="G359" s="2" t="s">
        <v>17</v>
      </c>
      <c r="H359" s="2" t="s">
        <v>13</v>
      </c>
      <c r="I359" s="18">
        <v>152.31300000000002</v>
      </c>
      <c r="J359" s="18">
        <v>56706.14</v>
      </c>
      <c r="K359" s="18">
        <v>55594.25</v>
      </c>
      <c r="L359" s="18">
        <v>1111.8899999999999</v>
      </c>
      <c r="M359" s="18"/>
      <c r="N359" s="18"/>
      <c r="O359" s="18"/>
      <c r="P359" s="18"/>
      <c r="Q359" s="18"/>
      <c r="R359" s="18"/>
      <c r="S359" s="18"/>
      <c r="T359" s="18"/>
      <c r="U359" s="18"/>
      <c r="V359" s="18"/>
      <c r="W359" s="18"/>
      <c r="X359" s="18"/>
      <c r="Y359" s="18"/>
      <c r="Z359" s="18">
        <v>1111.8899999999999</v>
      </c>
      <c r="AA359" s="18"/>
      <c r="AB359" s="43">
        <f t="shared" si="161"/>
        <v>2.0000000000000018E-2</v>
      </c>
      <c r="AC359" s="14">
        <f t="shared" si="170"/>
        <v>0</v>
      </c>
      <c r="AD359" s="14">
        <f t="shared" si="184"/>
        <v>0</v>
      </c>
      <c r="AE359" s="14">
        <f t="shared" si="171"/>
        <v>0</v>
      </c>
      <c r="AF359" s="14">
        <f t="shared" si="172"/>
        <v>0</v>
      </c>
      <c r="AG359" s="14">
        <f t="shared" si="173"/>
        <v>0</v>
      </c>
      <c r="AH359" s="14">
        <f t="shared" si="174"/>
        <v>0</v>
      </c>
      <c r="AI359" s="14">
        <f t="shared" si="175"/>
        <v>0</v>
      </c>
      <c r="AJ359" s="14">
        <f t="shared" si="176"/>
        <v>0</v>
      </c>
      <c r="AK359" s="14">
        <f t="shared" si="177"/>
        <v>0</v>
      </c>
      <c r="AL359" s="14">
        <f t="shared" si="178"/>
        <v>0</v>
      </c>
      <c r="AM359" s="14">
        <f t="shared" si="179"/>
        <v>0</v>
      </c>
      <c r="AN359" s="14">
        <f t="shared" si="180"/>
        <v>0</v>
      </c>
      <c r="AO359" s="14">
        <f t="shared" si="181"/>
        <v>0</v>
      </c>
      <c r="AP359" s="14">
        <f t="shared" si="182"/>
        <v>0.02</v>
      </c>
      <c r="AQ359" s="14">
        <f t="shared" si="183"/>
        <v>0</v>
      </c>
      <c r="AR359" s="26">
        <f t="shared" si="162"/>
        <v>0</v>
      </c>
      <c r="AS359" s="184">
        <f t="shared" si="163"/>
        <v>0</v>
      </c>
      <c r="AT359" s="26">
        <f t="shared" si="164"/>
        <v>1111.885</v>
      </c>
      <c r="AU359" s="30"/>
      <c r="AV359" s="30"/>
      <c r="AW359" s="30">
        <f>K359*$AU$1</f>
        <v>6671.3099999999995</v>
      </c>
      <c r="AX359" s="36">
        <f t="shared" si="160"/>
        <v>0</v>
      </c>
      <c r="AY359" s="36">
        <f t="shared" si="160"/>
        <v>0</v>
      </c>
      <c r="AZ359" s="36">
        <f t="shared" si="160"/>
        <v>5559.4249999999993</v>
      </c>
      <c r="BF359" s="42">
        <f t="shared" si="165"/>
        <v>1111.885</v>
      </c>
      <c r="BG359" s="42">
        <f t="shared" si="166"/>
        <v>1111.8899999999999</v>
      </c>
      <c r="BH359" s="42">
        <f t="shared" si="167"/>
        <v>-4.9999999998817657E-3</v>
      </c>
      <c r="BI359" s="42">
        <f t="shared" si="168"/>
        <v>6671.3099999999995</v>
      </c>
    </row>
    <row r="360" spans="1:61" ht="14.45" hidden="1" outlineLevel="1" x14ac:dyDescent="0.3">
      <c r="A360" s="5" t="s">
        <v>7</v>
      </c>
      <c r="B360" s="5" t="s">
        <v>8</v>
      </c>
      <c r="C360" s="5" t="s">
        <v>1355</v>
      </c>
      <c r="D360" s="2" t="s">
        <v>416</v>
      </c>
      <c r="E360" s="2" t="s">
        <v>88</v>
      </c>
      <c r="F360" s="2" t="s">
        <v>16</v>
      </c>
      <c r="G360" s="2" t="s">
        <v>17</v>
      </c>
      <c r="H360" s="2" t="s">
        <v>13</v>
      </c>
      <c r="I360" s="18">
        <v>2026.6399999999999</v>
      </c>
      <c r="J360" s="18">
        <v>754518.03999999992</v>
      </c>
      <c r="K360" s="18">
        <v>739723.57000000007</v>
      </c>
      <c r="L360" s="18">
        <v>14794.470000000001</v>
      </c>
      <c r="M360" s="18"/>
      <c r="N360" s="18"/>
      <c r="O360" s="18"/>
      <c r="P360" s="18"/>
      <c r="Q360" s="18"/>
      <c r="R360" s="18"/>
      <c r="S360" s="18"/>
      <c r="T360" s="18"/>
      <c r="U360" s="18"/>
      <c r="V360" s="18"/>
      <c r="W360" s="18"/>
      <c r="X360" s="18"/>
      <c r="Y360" s="18"/>
      <c r="Z360" s="18">
        <v>14794.470000000001</v>
      </c>
      <c r="AA360" s="18"/>
      <c r="AB360" s="43">
        <f t="shared" si="161"/>
        <v>2.0000000000000018E-2</v>
      </c>
      <c r="AC360" s="14">
        <f t="shared" si="170"/>
        <v>0</v>
      </c>
      <c r="AD360" s="14">
        <f t="shared" si="184"/>
        <v>0</v>
      </c>
      <c r="AE360" s="14">
        <f t="shared" si="171"/>
        <v>0</v>
      </c>
      <c r="AF360" s="14">
        <f t="shared" si="172"/>
        <v>0</v>
      </c>
      <c r="AG360" s="14">
        <f t="shared" si="173"/>
        <v>0</v>
      </c>
      <c r="AH360" s="14">
        <f t="shared" si="174"/>
        <v>0</v>
      </c>
      <c r="AI360" s="14">
        <f t="shared" si="175"/>
        <v>0</v>
      </c>
      <c r="AJ360" s="14">
        <f t="shared" si="176"/>
        <v>0</v>
      </c>
      <c r="AK360" s="14">
        <f t="shared" si="177"/>
        <v>0</v>
      </c>
      <c r="AL360" s="14">
        <f t="shared" si="178"/>
        <v>0</v>
      </c>
      <c r="AM360" s="14">
        <f t="shared" si="179"/>
        <v>0</v>
      </c>
      <c r="AN360" s="14">
        <f t="shared" si="180"/>
        <v>0</v>
      </c>
      <c r="AO360" s="14">
        <f t="shared" si="181"/>
        <v>0</v>
      </c>
      <c r="AP360" s="14">
        <f t="shared" si="182"/>
        <v>0.02</v>
      </c>
      <c r="AQ360" s="14">
        <f t="shared" si="183"/>
        <v>0</v>
      </c>
      <c r="AR360" s="26">
        <f t="shared" si="162"/>
        <v>0</v>
      </c>
      <c r="AS360" s="184">
        <f t="shared" si="163"/>
        <v>0</v>
      </c>
      <c r="AT360" s="26">
        <f t="shared" si="164"/>
        <v>14794.471400000002</v>
      </c>
      <c r="AU360" s="30"/>
      <c r="AV360" s="30"/>
      <c r="AW360" s="30">
        <f>K360*$AU$1</f>
        <v>88766.828399999999</v>
      </c>
      <c r="AX360" s="36">
        <f t="shared" si="160"/>
        <v>0</v>
      </c>
      <c r="AY360" s="36">
        <f t="shared" si="160"/>
        <v>0</v>
      </c>
      <c r="AZ360" s="36">
        <f t="shared" si="160"/>
        <v>73972.356999999989</v>
      </c>
      <c r="BF360" s="42">
        <f t="shared" si="165"/>
        <v>14794.471400000002</v>
      </c>
      <c r="BG360" s="42">
        <f t="shared" si="166"/>
        <v>14794.470000000001</v>
      </c>
      <c r="BH360" s="42">
        <f t="shared" si="167"/>
        <v>1.4000000010128133E-3</v>
      </c>
      <c r="BI360" s="42">
        <f t="shared" si="168"/>
        <v>88766.828399999999</v>
      </c>
    </row>
    <row r="361" spans="1:61" ht="14.45" hidden="1" outlineLevel="1" x14ac:dyDescent="0.3">
      <c r="A361" s="5" t="s">
        <v>7</v>
      </c>
      <c r="B361" s="5" t="s">
        <v>8</v>
      </c>
      <c r="C361" s="5" t="s">
        <v>1355</v>
      </c>
      <c r="D361" s="2" t="s">
        <v>417</v>
      </c>
      <c r="E361" s="2" t="s">
        <v>76</v>
      </c>
      <c r="F361" s="2" t="s">
        <v>16</v>
      </c>
      <c r="G361" s="2" t="s">
        <v>20</v>
      </c>
      <c r="H361" s="2" t="s">
        <v>13</v>
      </c>
      <c r="I361" s="18">
        <v>1337.81</v>
      </c>
      <c r="J361" s="18">
        <v>290294.33999999997</v>
      </c>
      <c r="K361" s="18">
        <v>252979.81</v>
      </c>
      <c r="L361" s="18">
        <v>37314.53</v>
      </c>
      <c r="M361" s="18"/>
      <c r="N361" s="18">
        <v>31622.48</v>
      </c>
      <c r="O361" s="18"/>
      <c r="P361" s="18"/>
      <c r="Q361" s="18"/>
      <c r="R361" s="18"/>
      <c r="S361" s="18"/>
      <c r="T361" s="18"/>
      <c r="U361" s="18"/>
      <c r="V361" s="18"/>
      <c r="W361" s="18"/>
      <c r="X361" s="18"/>
      <c r="Y361" s="18"/>
      <c r="Z361" s="18">
        <v>5692.05</v>
      </c>
      <c r="AA361" s="18"/>
      <c r="AB361" s="43">
        <f t="shared" si="161"/>
        <v>0.14749999999999996</v>
      </c>
      <c r="AC361" s="14">
        <f t="shared" si="170"/>
        <v>0</v>
      </c>
      <c r="AD361" s="14">
        <f t="shared" si="184"/>
        <v>0.125</v>
      </c>
      <c r="AE361" s="14">
        <f t="shared" si="171"/>
        <v>0</v>
      </c>
      <c r="AF361" s="14">
        <f t="shared" si="172"/>
        <v>0</v>
      </c>
      <c r="AG361" s="14">
        <f t="shared" si="173"/>
        <v>0</v>
      </c>
      <c r="AH361" s="14">
        <f t="shared" si="174"/>
        <v>0</v>
      </c>
      <c r="AI361" s="14">
        <f t="shared" si="175"/>
        <v>0</v>
      </c>
      <c r="AJ361" s="14">
        <f t="shared" si="176"/>
        <v>0</v>
      </c>
      <c r="AK361" s="14">
        <f t="shared" si="177"/>
        <v>0</v>
      </c>
      <c r="AL361" s="14">
        <f t="shared" si="178"/>
        <v>0</v>
      </c>
      <c r="AM361" s="14">
        <f t="shared" si="179"/>
        <v>0</v>
      </c>
      <c r="AN361" s="14">
        <f t="shared" si="180"/>
        <v>0</v>
      </c>
      <c r="AO361" s="14">
        <f t="shared" si="181"/>
        <v>0</v>
      </c>
      <c r="AP361" s="14">
        <f t="shared" si="182"/>
        <v>0.02</v>
      </c>
      <c r="AQ361" s="14">
        <f t="shared" si="183"/>
        <v>0</v>
      </c>
      <c r="AR361" s="26">
        <f t="shared" si="162"/>
        <v>31622.47625</v>
      </c>
      <c r="AS361" s="184">
        <f t="shared" si="163"/>
        <v>0</v>
      </c>
      <c r="AT361" s="26">
        <f t="shared" si="164"/>
        <v>5692.0457249999999</v>
      </c>
      <c r="AU361" s="30"/>
      <c r="AV361" s="30"/>
      <c r="AW361" s="30">
        <f>K361*$AU$1</f>
        <v>30357.5772</v>
      </c>
      <c r="AX361" s="36">
        <f t="shared" si="160"/>
        <v>-31622.47625</v>
      </c>
      <c r="AY361" s="36">
        <f t="shared" si="160"/>
        <v>0</v>
      </c>
      <c r="AZ361" s="36">
        <f t="shared" si="160"/>
        <v>24665.531475</v>
      </c>
      <c r="BF361" s="42">
        <f t="shared" si="165"/>
        <v>37314.521974999996</v>
      </c>
      <c r="BG361" s="42">
        <f t="shared" si="166"/>
        <v>37314.53</v>
      </c>
      <c r="BH361" s="42">
        <f t="shared" si="167"/>
        <v>-8.0250000028172508E-3</v>
      </c>
      <c r="BI361" s="42">
        <f t="shared" si="168"/>
        <v>30357.5772</v>
      </c>
    </row>
    <row r="362" spans="1:61" ht="14.45" hidden="1" outlineLevel="1" x14ac:dyDescent="0.3">
      <c r="A362" s="5" t="s">
        <v>7</v>
      </c>
      <c r="B362" s="5" t="s">
        <v>8</v>
      </c>
      <c r="C362" s="5" t="s">
        <v>1355</v>
      </c>
      <c r="D362" s="2" t="s">
        <v>418</v>
      </c>
      <c r="E362" s="2" t="s">
        <v>76</v>
      </c>
      <c r="F362" s="2" t="s">
        <v>16</v>
      </c>
      <c r="G362" s="2" t="s">
        <v>20</v>
      </c>
      <c r="H362" s="2" t="s">
        <v>13</v>
      </c>
      <c r="I362" s="18">
        <v>2320.17</v>
      </c>
      <c r="J362" s="18">
        <v>588655.22</v>
      </c>
      <c r="K362" s="18">
        <v>512989.29000000004</v>
      </c>
      <c r="L362" s="18">
        <v>75665.930000000008</v>
      </c>
      <c r="M362" s="18"/>
      <c r="N362" s="18">
        <v>64123.67</v>
      </c>
      <c r="O362" s="18"/>
      <c r="P362" s="18"/>
      <c r="Q362" s="18"/>
      <c r="R362" s="18"/>
      <c r="S362" s="18"/>
      <c r="T362" s="18"/>
      <c r="U362" s="18"/>
      <c r="V362" s="18"/>
      <c r="W362" s="18"/>
      <c r="X362" s="18"/>
      <c r="Y362" s="18"/>
      <c r="Z362" s="18">
        <v>11542.26</v>
      </c>
      <c r="AA362" s="18"/>
      <c r="AB362" s="43">
        <f t="shared" si="161"/>
        <v>0.14749999999999996</v>
      </c>
      <c r="AC362" s="14">
        <f t="shared" si="170"/>
        <v>0</v>
      </c>
      <c r="AD362" s="14">
        <f t="shared" si="184"/>
        <v>0.125</v>
      </c>
      <c r="AE362" s="14">
        <f t="shared" si="171"/>
        <v>0</v>
      </c>
      <c r="AF362" s="14">
        <f t="shared" si="172"/>
        <v>0</v>
      </c>
      <c r="AG362" s="14">
        <f t="shared" si="173"/>
        <v>0</v>
      </c>
      <c r="AH362" s="14">
        <f t="shared" si="174"/>
        <v>0</v>
      </c>
      <c r="AI362" s="14">
        <f t="shared" si="175"/>
        <v>0</v>
      </c>
      <c r="AJ362" s="14">
        <f t="shared" si="176"/>
        <v>0</v>
      </c>
      <c r="AK362" s="14">
        <f t="shared" si="177"/>
        <v>0</v>
      </c>
      <c r="AL362" s="14">
        <f t="shared" si="178"/>
        <v>0</v>
      </c>
      <c r="AM362" s="14">
        <f t="shared" si="179"/>
        <v>0</v>
      </c>
      <c r="AN362" s="14">
        <f t="shared" si="180"/>
        <v>0</v>
      </c>
      <c r="AO362" s="14">
        <f t="shared" si="181"/>
        <v>0</v>
      </c>
      <c r="AP362" s="14">
        <f t="shared" si="182"/>
        <v>0.02</v>
      </c>
      <c r="AQ362" s="14">
        <f t="shared" si="183"/>
        <v>0</v>
      </c>
      <c r="AR362" s="26">
        <f t="shared" si="162"/>
        <v>64123.661250000005</v>
      </c>
      <c r="AS362" s="184">
        <f t="shared" si="163"/>
        <v>0</v>
      </c>
      <c r="AT362" s="26">
        <f t="shared" si="164"/>
        <v>11542.259025000001</v>
      </c>
      <c r="AU362" s="30"/>
      <c r="AV362" s="30"/>
      <c r="AW362" s="30">
        <f>K362*$AU$1</f>
        <v>61558.714800000002</v>
      </c>
      <c r="AX362" s="36">
        <f t="shared" si="160"/>
        <v>-64123.661250000005</v>
      </c>
      <c r="AY362" s="36">
        <f t="shared" si="160"/>
        <v>0</v>
      </c>
      <c r="AZ362" s="36">
        <f t="shared" si="160"/>
        <v>50016.455775000002</v>
      </c>
      <c r="BF362" s="42">
        <f t="shared" si="165"/>
        <v>75665.920275000011</v>
      </c>
      <c r="BG362" s="42">
        <f t="shared" si="166"/>
        <v>75665.929999999993</v>
      </c>
      <c r="BH362" s="42">
        <f t="shared" si="167"/>
        <v>-9.7249999816995114E-3</v>
      </c>
      <c r="BI362" s="42">
        <f t="shared" si="168"/>
        <v>61558.714800000002</v>
      </c>
    </row>
    <row r="363" spans="1:61" ht="14.45" hidden="1" outlineLevel="1" x14ac:dyDescent="0.3">
      <c r="A363" s="5" t="s">
        <v>7</v>
      </c>
      <c r="B363" s="5" t="s">
        <v>8</v>
      </c>
      <c r="C363" s="5"/>
      <c r="D363" s="2" t="s">
        <v>419</v>
      </c>
      <c r="E363" s="2" t="s">
        <v>420</v>
      </c>
      <c r="F363" s="2" t="s">
        <v>16</v>
      </c>
      <c r="G363" s="2" t="s">
        <v>17</v>
      </c>
      <c r="H363" s="2" t="s">
        <v>13</v>
      </c>
      <c r="I363" s="18">
        <v>300</v>
      </c>
      <c r="J363" s="18">
        <v>145962</v>
      </c>
      <c r="K363" s="18">
        <v>135000</v>
      </c>
      <c r="L363" s="18">
        <v>10962</v>
      </c>
      <c r="M363" s="18">
        <v>8100</v>
      </c>
      <c r="N363" s="18"/>
      <c r="O363" s="18"/>
      <c r="P363" s="18"/>
      <c r="Q363" s="18"/>
      <c r="R363" s="18"/>
      <c r="S363" s="18"/>
      <c r="T363" s="18"/>
      <c r="U363" s="18"/>
      <c r="V363" s="18"/>
      <c r="W363" s="18"/>
      <c r="X363" s="18"/>
      <c r="Y363" s="18"/>
      <c r="Z363" s="18">
        <v>2862</v>
      </c>
      <c r="AA363" s="18"/>
      <c r="AB363" s="43">
        <f t="shared" si="161"/>
        <v>8.1200000000000161E-2</v>
      </c>
      <c r="AC363" s="14">
        <f t="shared" si="170"/>
        <v>0.06</v>
      </c>
      <c r="AD363" s="14">
        <f t="shared" si="184"/>
        <v>0</v>
      </c>
      <c r="AE363" s="14">
        <f t="shared" si="171"/>
        <v>0</v>
      </c>
      <c r="AF363" s="14">
        <f t="shared" si="172"/>
        <v>0</v>
      </c>
      <c r="AG363" s="14">
        <f t="shared" si="173"/>
        <v>0</v>
      </c>
      <c r="AH363" s="14">
        <f t="shared" si="174"/>
        <v>0</v>
      </c>
      <c r="AI363" s="14">
        <f t="shared" si="175"/>
        <v>0</v>
      </c>
      <c r="AJ363" s="14">
        <f t="shared" si="176"/>
        <v>0</v>
      </c>
      <c r="AK363" s="14">
        <f t="shared" si="177"/>
        <v>0</v>
      </c>
      <c r="AL363" s="14">
        <f t="shared" si="178"/>
        <v>0</v>
      </c>
      <c r="AM363" s="14">
        <f t="shared" si="179"/>
        <v>0</v>
      </c>
      <c r="AN363" s="14">
        <f t="shared" si="180"/>
        <v>0</v>
      </c>
      <c r="AO363" s="14">
        <f t="shared" si="181"/>
        <v>0</v>
      </c>
      <c r="AP363" s="14">
        <f t="shared" si="182"/>
        <v>0.02</v>
      </c>
      <c r="AQ363" s="14">
        <f t="shared" si="183"/>
        <v>0</v>
      </c>
      <c r="AR363" s="26">
        <f t="shared" si="162"/>
        <v>8100.0000000000073</v>
      </c>
      <c r="AS363" s="184">
        <f t="shared" si="163"/>
        <v>0</v>
      </c>
      <c r="AT363" s="26">
        <f t="shared" si="164"/>
        <v>2862</v>
      </c>
      <c r="AU363" s="30"/>
      <c r="AV363" s="30"/>
      <c r="AW363" s="30">
        <f>K363*$AU$1</f>
        <v>16200</v>
      </c>
      <c r="AX363" s="36">
        <f t="shared" si="160"/>
        <v>-8100.0000000000073</v>
      </c>
      <c r="AY363" s="36">
        <f t="shared" si="160"/>
        <v>0</v>
      </c>
      <c r="AZ363" s="36">
        <f t="shared" si="160"/>
        <v>13338</v>
      </c>
      <c r="BF363" s="42">
        <f t="shared" si="165"/>
        <v>10962.000000000007</v>
      </c>
      <c r="BG363" s="42">
        <f t="shared" si="166"/>
        <v>10962</v>
      </c>
      <c r="BH363" s="42">
        <f t="shared" si="167"/>
        <v>0</v>
      </c>
      <c r="BI363" s="42">
        <f t="shared" si="168"/>
        <v>16200</v>
      </c>
    </row>
    <row r="364" spans="1:61" ht="14.45" hidden="1" outlineLevel="1" x14ac:dyDescent="0.3">
      <c r="A364" s="5" t="s">
        <v>7</v>
      </c>
      <c r="B364" s="5" t="s">
        <v>8</v>
      </c>
      <c r="C364" s="5"/>
      <c r="D364" s="2" t="s">
        <v>421</v>
      </c>
      <c r="E364" s="2" t="s">
        <v>422</v>
      </c>
      <c r="F364" s="2" t="s">
        <v>16</v>
      </c>
      <c r="G364" s="2" t="s">
        <v>17</v>
      </c>
      <c r="H364" s="2" t="s">
        <v>36</v>
      </c>
      <c r="I364" s="18">
        <v>14373.030000000002</v>
      </c>
      <c r="J364" s="18">
        <v>1070783.8400000003</v>
      </c>
      <c r="K364" s="18">
        <v>939284.07000000007</v>
      </c>
      <c r="L364" s="18">
        <v>131499.76999999999</v>
      </c>
      <c r="M364" s="18"/>
      <c r="N364" s="18"/>
      <c r="O364" s="18">
        <v>131499.76999999999</v>
      </c>
      <c r="P364" s="18"/>
      <c r="Q364" s="18"/>
      <c r="R364" s="18"/>
      <c r="S364" s="18"/>
      <c r="T364" s="18"/>
      <c r="U364" s="18"/>
      <c r="V364" s="18"/>
      <c r="W364" s="18"/>
      <c r="X364" s="18"/>
      <c r="Y364" s="18"/>
      <c r="Z364" s="18"/>
      <c r="AA364" s="18"/>
      <c r="AB364" s="43">
        <f t="shared" si="161"/>
        <v>0.14000000000000012</v>
      </c>
      <c r="AC364" s="14">
        <f t="shared" si="170"/>
        <v>0</v>
      </c>
      <c r="AD364" s="14">
        <f t="shared" si="184"/>
        <v>0</v>
      </c>
      <c r="AE364" s="14">
        <f t="shared" si="171"/>
        <v>0.14000000000000001</v>
      </c>
      <c r="AF364" s="14">
        <f t="shared" si="172"/>
        <v>0</v>
      </c>
      <c r="AG364" s="14">
        <f t="shared" si="173"/>
        <v>0</v>
      </c>
      <c r="AH364" s="14">
        <f t="shared" si="174"/>
        <v>0</v>
      </c>
      <c r="AI364" s="14">
        <f t="shared" si="175"/>
        <v>0</v>
      </c>
      <c r="AJ364" s="14">
        <f t="shared" si="176"/>
        <v>0</v>
      </c>
      <c r="AK364" s="14">
        <f t="shared" si="177"/>
        <v>0</v>
      </c>
      <c r="AL364" s="14">
        <f t="shared" si="178"/>
        <v>0</v>
      </c>
      <c r="AM364" s="14">
        <f t="shared" si="179"/>
        <v>0</v>
      </c>
      <c r="AN364" s="14">
        <f t="shared" si="180"/>
        <v>0</v>
      </c>
      <c r="AO364" s="14">
        <f t="shared" si="181"/>
        <v>0</v>
      </c>
      <c r="AP364" s="14">
        <f t="shared" si="182"/>
        <v>0</v>
      </c>
      <c r="AQ364" s="14">
        <f t="shared" si="183"/>
        <v>0</v>
      </c>
      <c r="AR364" s="26">
        <f t="shared" si="162"/>
        <v>131499.76980000013</v>
      </c>
      <c r="AS364" s="184">
        <f t="shared" si="163"/>
        <v>0</v>
      </c>
      <c r="AT364" s="26">
        <f t="shared" si="164"/>
        <v>0</v>
      </c>
      <c r="AU364" s="30">
        <f>K364*$AU$2</f>
        <v>56357.044200000004</v>
      </c>
      <c r="AV364" s="30">
        <f>K364*$AV$2</f>
        <v>56357.044200000004</v>
      </c>
      <c r="AW364" s="30"/>
      <c r="AX364" s="36">
        <f t="shared" si="160"/>
        <v>-75142.725600000122</v>
      </c>
      <c r="AY364" s="36">
        <f t="shared" si="160"/>
        <v>56357.044200000004</v>
      </c>
      <c r="AZ364" s="36">
        <f t="shared" si="160"/>
        <v>0</v>
      </c>
      <c r="BF364" s="42">
        <f t="shared" si="165"/>
        <v>131499.76980000013</v>
      </c>
      <c r="BG364" s="42">
        <f t="shared" si="166"/>
        <v>131499.76999999999</v>
      </c>
      <c r="BH364" s="42">
        <f t="shared" si="167"/>
        <v>-1.9999986398033798E-4</v>
      </c>
      <c r="BI364" s="42">
        <f t="shared" si="168"/>
        <v>112714.08840000001</v>
      </c>
    </row>
    <row r="365" spans="1:61" ht="14.45" hidden="1" outlineLevel="1" x14ac:dyDescent="0.3">
      <c r="A365" s="5" t="s">
        <v>7</v>
      </c>
      <c r="B365" s="5" t="s">
        <v>8</v>
      </c>
      <c r="C365" s="5"/>
      <c r="D365" s="2" t="s">
        <v>423</v>
      </c>
      <c r="E365" s="2" t="s">
        <v>424</v>
      </c>
      <c r="F365" s="2" t="s">
        <v>16</v>
      </c>
      <c r="G365" s="2" t="s">
        <v>17</v>
      </c>
      <c r="H365" s="2" t="s">
        <v>13</v>
      </c>
      <c r="I365" s="18">
        <v>80</v>
      </c>
      <c r="J365" s="18">
        <v>55798</v>
      </c>
      <c r="K365" s="18">
        <v>54703.93</v>
      </c>
      <c r="L365" s="18">
        <v>1094.0700000000002</v>
      </c>
      <c r="M365" s="18"/>
      <c r="N365" s="18"/>
      <c r="O365" s="18"/>
      <c r="P365" s="18"/>
      <c r="Q365" s="18"/>
      <c r="R365" s="18"/>
      <c r="S365" s="18"/>
      <c r="T365" s="18"/>
      <c r="U365" s="18"/>
      <c r="V365" s="18"/>
      <c r="W365" s="18"/>
      <c r="X365" s="18"/>
      <c r="Y365" s="18"/>
      <c r="Z365" s="18">
        <v>1094.0700000000002</v>
      </c>
      <c r="AA365" s="18"/>
      <c r="AB365" s="43">
        <f t="shared" si="161"/>
        <v>2.0000000000000018E-2</v>
      </c>
      <c r="AC365" s="14">
        <f t="shared" si="170"/>
        <v>0</v>
      </c>
      <c r="AD365" s="14">
        <f t="shared" si="184"/>
        <v>0</v>
      </c>
      <c r="AE365" s="14">
        <f t="shared" si="171"/>
        <v>0</v>
      </c>
      <c r="AF365" s="14">
        <f t="shared" si="172"/>
        <v>0</v>
      </c>
      <c r="AG365" s="14">
        <f t="shared" si="173"/>
        <v>0</v>
      </c>
      <c r="AH365" s="14">
        <f t="shared" si="174"/>
        <v>0</v>
      </c>
      <c r="AI365" s="14">
        <f t="shared" si="175"/>
        <v>0</v>
      </c>
      <c r="AJ365" s="14">
        <f t="shared" si="176"/>
        <v>0</v>
      </c>
      <c r="AK365" s="14">
        <f t="shared" si="177"/>
        <v>0</v>
      </c>
      <c r="AL365" s="14">
        <f t="shared" si="178"/>
        <v>0</v>
      </c>
      <c r="AM365" s="14">
        <f t="shared" si="179"/>
        <v>0</v>
      </c>
      <c r="AN365" s="14">
        <f t="shared" si="180"/>
        <v>0</v>
      </c>
      <c r="AO365" s="14">
        <f t="shared" si="181"/>
        <v>0</v>
      </c>
      <c r="AP365" s="14">
        <f t="shared" si="182"/>
        <v>0.02</v>
      </c>
      <c r="AQ365" s="14">
        <f t="shared" si="183"/>
        <v>0</v>
      </c>
      <c r="AR365" s="26">
        <f t="shared" si="162"/>
        <v>0</v>
      </c>
      <c r="AS365" s="184">
        <f t="shared" si="163"/>
        <v>0</v>
      </c>
      <c r="AT365" s="26">
        <f t="shared" si="164"/>
        <v>1094.0786000000001</v>
      </c>
      <c r="AU365" s="30"/>
      <c r="AV365" s="30"/>
      <c r="AW365" s="30">
        <f>K365*$AU$1</f>
        <v>6564.4715999999999</v>
      </c>
      <c r="AX365" s="36">
        <f t="shared" si="160"/>
        <v>0</v>
      </c>
      <c r="AY365" s="36">
        <f t="shared" si="160"/>
        <v>0</v>
      </c>
      <c r="AZ365" s="36">
        <f t="shared" si="160"/>
        <v>5470.393</v>
      </c>
      <c r="BF365" s="42">
        <f t="shared" si="165"/>
        <v>1094.0786000000001</v>
      </c>
      <c r="BG365" s="42">
        <f t="shared" si="166"/>
        <v>1094.0700000000002</v>
      </c>
      <c r="BH365" s="42">
        <f t="shared" si="167"/>
        <v>8.5999999998875865E-3</v>
      </c>
      <c r="BI365" s="42">
        <f t="shared" si="168"/>
        <v>6564.4715999999999</v>
      </c>
    </row>
    <row r="366" spans="1:61" ht="14.45" hidden="1" outlineLevel="1" x14ac:dyDescent="0.3">
      <c r="A366" s="5" t="s">
        <v>7</v>
      </c>
      <c r="B366" s="5" t="s">
        <v>8</v>
      </c>
      <c r="C366" s="5"/>
      <c r="D366" s="2" t="s">
        <v>425</v>
      </c>
      <c r="E366" s="2" t="s">
        <v>424</v>
      </c>
      <c r="F366" s="2" t="s">
        <v>16</v>
      </c>
      <c r="G366" s="2" t="s">
        <v>17</v>
      </c>
      <c r="H366" s="2" t="s">
        <v>13</v>
      </c>
      <c r="I366" s="18">
        <v>80</v>
      </c>
      <c r="J366" s="18">
        <v>68011.200000000012</v>
      </c>
      <c r="K366" s="18">
        <v>66677.640000000014</v>
      </c>
      <c r="L366" s="18">
        <v>1333.56</v>
      </c>
      <c r="M366" s="18"/>
      <c r="N366" s="18"/>
      <c r="O366" s="18"/>
      <c r="P366" s="18"/>
      <c r="Q366" s="18"/>
      <c r="R366" s="18"/>
      <c r="S366" s="18"/>
      <c r="T366" s="18"/>
      <c r="U366" s="18"/>
      <c r="V366" s="18"/>
      <c r="W366" s="18"/>
      <c r="X366" s="18"/>
      <c r="Y366" s="18"/>
      <c r="Z366" s="18">
        <v>1333.56</v>
      </c>
      <c r="AA366" s="18"/>
      <c r="AB366" s="43">
        <f t="shared" si="161"/>
        <v>2.0000000000000018E-2</v>
      </c>
      <c r="AC366" s="14">
        <f t="shared" si="170"/>
        <v>0</v>
      </c>
      <c r="AD366" s="14">
        <f t="shared" si="184"/>
        <v>0</v>
      </c>
      <c r="AE366" s="14">
        <f t="shared" si="171"/>
        <v>0</v>
      </c>
      <c r="AF366" s="14">
        <f t="shared" si="172"/>
        <v>0</v>
      </c>
      <c r="AG366" s="14">
        <f t="shared" si="173"/>
        <v>0</v>
      </c>
      <c r="AH366" s="14">
        <f t="shared" si="174"/>
        <v>0</v>
      </c>
      <c r="AI366" s="14">
        <f t="shared" si="175"/>
        <v>0</v>
      </c>
      <c r="AJ366" s="14">
        <f t="shared" si="176"/>
        <v>0</v>
      </c>
      <c r="AK366" s="14">
        <f t="shared" si="177"/>
        <v>0</v>
      </c>
      <c r="AL366" s="14">
        <f t="shared" si="178"/>
        <v>0</v>
      </c>
      <c r="AM366" s="14">
        <f t="shared" si="179"/>
        <v>0</v>
      </c>
      <c r="AN366" s="14">
        <f t="shared" si="180"/>
        <v>0</v>
      </c>
      <c r="AO366" s="14">
        <f t="shared" si="181"/>
        <v>0</v>
      </c>
      <c r="AP366" s="14">
        <f t="shared" si="182"/>
        <v>0.02</v>
      </c>
      <c r="AQ366" s="14">
        <f t="shared" si="183"/>
        <v>0</v>
      </c>
      <c r="AR366" s="26">
        <f t="shared" si="162"/>
        <v>0</v>
      </c>
      <c r="AS366" s="184">
        <f t="shared" si="163"/>
        <v>0</v>
      </c>
      <c r="AT366" s="26">
        <f t="shared" si="164"/>
        <v>1333.5528000000004</v>
      </c>
      <c r="AU366" s="30"/>
      <c r="AV366" s="30"/>
      <c r="AW366" s="30">
        <f>K366*$AU$1</f>
        <v>8001.3168000000014</v>
      </c>
      <c r="AX366" s="36">
        <f t="shared" si="160"/>
        <v>0</v>
      </c>
      <c r="AY366" s="36">
        <f t="shared" si="160"/>
        <v>0</v>
      </c>
      <c r="AZ366" s="36">
        <f t="shared" si="160"/>
        <v>6667.764000000001</v>
      </c>
      <c r="BF366" s="42">
        <f t="shared" si="165"/>
        <v>1333.5528000000004</v>
      </c>
      <c r="BG366" s="42">
        <f t="shared" si="166"/>
        <v>1333.56</v>
      </c>
      <c r="BH366" s="42">
        <f t="shared" si="167"/>
        <v>-7.1999999995568942E-3</v>
      </c>
      <c r="BI366" s="42">
        <f t="shared" si="168"/>
        <v>8001.3168000000014</v>
      </c>
    </row>
    <row r="367" spans="1:61" ht="14.45" hidden="1" outlineLevel="1" x14ac:dyDescent="0.3">
      <c r="A367" s="5" t="s">
        <v>7</v>
      </c>
      <c r="B367" s="5" t="s">
        <v>8</v>
      </c>
      <c r="C367" s="5"/>
      <c r="D367" s="2" t="s">
        <v>426</v>
      </c>
      <c r="E367" s="2" t="s">
        <v>427</v>
      </c>
      <c r="F367" s="2" t="s">
        <v>16</v>
      </c>
      <c r="G367" s="2" t="s">
        <v>17</v>
      </c>
      <c r="H367" s="2" t="s">
        <v>13</v>
      </c>
      <c r="I367" s="18">
        <v>20</v>
      </c>
      <c r="J367" s="18">
        <v>5852.25</v>
      </c>
      <c r="K367" s="18">
        <v>5100</v>
      </c>
      <c r="L367" s="18">
        <v>752.25</v>
      </c>
      <c r="M367" s="18"/>
      <c r="N367" s="18">
        <v>637.5</v>
      </c>
      <c r="O367" s="18"/>
      <c r="P367" s="18"/>
      <c r="Q367" s="18"/>
      <c r="R367" s="18"/>
      <c r="S367" s="18"/>
      <c r="T367" s="18"/>
      <c r="U367" s="18"/>
      <c r="V367" s="18"/>
      <c r="W367" s="18"/>
      <c r="X367" s="18"/>
      <c r="Y367" s="18"/>
      <c r="Z367" s="18">
        <v>114.75</v>
      </c>
      <c r="AA367" s="18"/>
      <c r="AB367" s="43">
        <f t="shared" si="161"/>
        <v>0.14749999999999996</v>
      </c>
      <c r="AC367" s="14">
        <f t="shared" si="170"/>
        <v>0</v>
      </c>
      <c r="AD367" s="14">
        <f t="shared" si="184"/>
        <v>0.125</v>
      </c>
      <c r="AE367" s="14">
        <f t="shared" si="171"/>
        <v>0</v>
      </c>
      <c r="AF367" s="14">
        <f t="shared" si="172"/>
        <v>0</v>
      </c>
      <c r="AG367" s="14">
        <f t="shared" si="173"/>
        <v>0</v>
      </c>
      <c r="AH367" s="14">
        <f t="shared" si="174"/>
        <v>0</v>
      </c>
      <c r="AI367" s="14">
        <f t="shared" si="175"/>
        <v>0</v>
      </c>
      <c r="AJ367" s="14">
        <f t="shared" si="176"/>
        <v>0</v>
      </c>
      <c r="AK367" s="14">
        <f t="shared" si="177"/>
        <v>0</v>
      </c>
      <c r="AL367" s="14">
        <f t="shared" si="178"/>
        <v>0</v>
      </c>
      <c r="AM367" s="14">
        <f t="shared" si="179"/>
        <v>0</v>
      </c>
      <c r="AN367" s="14">
        <f t="shared" si="180"/>
        <v>0</v>
      </c>
      <c r="AO367" s="14">
        <f t="shared" si="181"/>
        <v>0</v>
      </c>
      <c r="AP367" s="14">
        <f t="shared" si="182"/>
        <v>0.02</v>
      </c>
      <c r="AQ367" s="14">
        <f t="shared" si="183"/>
        <v>0</v>
      </c>
      <c r="AR367" s="26">
        <f t="shared" si="162"/>
        <v>637.5</v>
      </c>
      <c r="AS367" s="184">
        <f t="shared" si="163"/>
        <v>0</v>
      </c>
      <c r="AT367" s="26">
        <f t="shared" si="164"/>
        <v>114.75</v>
      </c>
      <c r="AU367" s="30"/>
      <c r="AV367" s="30"/>
      <c r="AW367" s="30">
        <f>K367*$AU$1</f>
        <v>612</v>
      </c>
      <c r="AX367" s="36">
        <f t="shared" si="160"/>
        <v>-637.5</v>
      </c>
      <c r="AY367" s="36">
        <f t="shared" si="160"/>
        <v>0</v>
      </c>
      <c r="AZ367" s="36">
        <f t="shared" si="160"/>
        <v>497.25</v>
      </c>
      <c r="BF367" s="42">
        <f t="shared" si="165"/>
        <v>752.25</v>
      </c>
      <c r="BG367" s="42">
        <f t="shared" si="166"/>
        <v>752.25</v>
      </c>
      <c r="BH367" s="42">
        <f t="shared" si="167"/>
        <v>0</v>
      </c>
      <c r="BI367" s="42">
        <f t="shared" si="168"/>
        <v>612</v>
      </c>
    </row>
    <row r="368" spans="1:61" ht="14.45" hidden="1" outlineLevel="1" x14ac:dyDescent="0.3">
      <c r="A368" s="5" t="s">
        <v>7</v>
      </c>
      <c r="B368" s="5" t="s">
        <v>8</v>
      </c>
      <c r="C368" s="5"/>
      <c r="D368" s="2" t="s">
        <v>428</v>
      </c>
      <c r="E368" s="2" t="s">
        <v>22</v>
      </c>
      <c r="F368" s="2" t="s">
        <v>16</v>
      </c>
      <c r="G368" s="2" t="s">
        <v>17</v>
      </c>
      <c r="H368" s="2" t="s">
        <v>13</v>
      </c>
      <c r="I368" s="18">
        <v>600</v>
      </c>
      <c r="J368" s="18">
        <v>163024.69</v>
      </c>
      <c r="K368" s="18">
        <v>142069.45000000001</v>
      </c>
      <c r="L368" s="18">
        <v>20955.240000000002</v>
      </c>
      <c r="M368" s="18"/>
      <c r="N368" s="18">
        <v>17758.68</v>
      </c>
      <c r="O368" s="18"/>
      <c r="P368" s="18"/>
      <c r="Q368" s="18"/>
      <c r="R368" s="18"/>
      <c r="S368" s="18"/>
      <c r="T368" s="18"/>
      <c r="U368" s="18"/>
      <c r="V368" s="18"/>
      <c r="W368" s="18"/>
      <c r="X368" s="18"/>
      <c r="Y368" s="18"/>
      <c r="Z368" s="18">
        <v>3196.56</v>
      </c>
      <c r="AA368" s="18"/>
      <c r="AB368" s="43">
        <f t="shared" si="161"/>
        <v>0.14749999999999996</v>
      </c>
      <c r="AC368" s="14">
        <f t="shared" si="170"/>
        <v>0</v>
      </c>
      <c r="AD368" s="14">
        <f t="shared" si="184"/>
        <v>0.125</v>
      </c>
      <c r="AE368" s="14">
        <f t="shared" si="171"/>
        <v>0</v>
      </c>
      <c r="AF368" s="14">
        <f t="shared" si="172"/>
        <v>0</v>
      </c>
      <c r="AG368" s="14">
        <f t="shared" si="173"/>
        <v>0</v>
      </c>
      <c r="AH368" s="14">
        <f t="shared" si="174"/>
        <v>0</v>
      </c>
      <c r="AI368" s="14">
        <f t="shared" si="175"/>
        <v>0</v>
      </c>
      <c r="AJ368" s="14">
        <f t="shared" si="176"/>
        <v>0</v>
      </c>
      <c r="AK368" s="14">
        <f t="shared" si="177"/>
        <v>0</v>
      </c>
      <c r="AL368" s="14">
        <f t="shared" si="178"/>
        <v>0</v>
      </c>
      <c r="AM368" s="14">
        <f t="shared" si="179"/>
        <v>0</v>
      </c>
      <c r="AN368" s="14">
        <f t="shared" si="180"/>
        <v>0</v>
      </c>
      <c r="AO368" s="14">
        <f t="shared" si="181"/>
        <v>0</v>
      </c>
      <c r="AP368" s="14">
        <f t="shared" si="182"/>
        <v>0.02</v>
      </c>
      <c r="AQ368" s="14">
        <f t="shared" si="183"/>
        <v>0</v>
      </c>
      <c r="AR368" s="26">
        <f t="shared" si="162"/>
        <v>17758.681250000001</v>
      </c>
      <c r="AS368" s="184">
        <f t="shared" si="163"/>
        <v>0</v>
      </c>
      <c r="AT368" s="26">
        <f t="shared" si="164"/>
        <v>3196.562625</v>
      </c>
      <c r="AU368" s="30"/>
      <c r="AV368" s="30"/>
      <c r="AW368" s="30">
        <f>K368*$AU$1</f>
        <v>17048.334000000003</v>
      </c>
      <c r="AX368" s="36">
        <f t="shared" si="160"/>
        <v>-17758.681250000001</v>
      </c>
      <c r="AY368" s="36">
        <f t="shared" si="160"/>
        <v>0</v>
      </c>
      <c r="AZ368" s="36">
        <f t="shared" si="160"/>
        <v>13851.771375000002</v>
      </c>
      <c r="BF368" s="42">
        <f t="shared" si="165"/>
        <v>20955.243875</v>
      </c>
      <c r="BG368" s="42">
        <f t="shared" si="166"/>
        <v>20955.240000000002</v>
      </c>
      <c r="BH368" s="42">
        <f t="shared" si="167"/>
        <v>3.8749999985157046E-3</v>
      </c>
      <c r="BI368" s="42">
        <f t="shared" si="168"/>
        <v>17048.334000000003</v>
      </c>
    </row>
    <row r="369" spans="1:61" ht="14.45" hidden="1" outlineLevel="1" x14ac:dyDescent="0.3">
      <c r="A369" s="5" t="s">
        <v>7</v>
      </c>
      <c r="B369" s="5" t="s">
        <v>8</v>
      </c>
      <c r="C369" s="5"/>
      <c r="D369" s="2" t="s">
        <v>429</v>
      </c>
      <c r="E369" s="2" t="s">
        <v>430</v>
      </c>
      <c r="F369" s="2" t="s">
        <v>16</v>
      </c>
      <c r="G369" s="2" t="s">
        <v>17</v>
      </c>
      <c r="H369" s="2" t="s">
        <v>13</v>
      </c>
      <c r="I369" s="18">
        <v>56000</v>
      </c>
      <c r="J369" s="18">
        <v>63608260.800000004</v>
      </c>
      <c r="K369" s="18">
        <v>53200000</v>
      </c>
      <c r="L369" s="18">
        <v>10408260.800000003</v>
      </c>
      <c r="M369" s="18"/>
      <c r="N369" s="18"/>
      <c r="O369" s="18"/>
      <c r="P369" s="18">
        <v>9161040</v>
      </c>
      <c r="Q369" s="18"/>
      <c r="R369" s="18"/>
      <c r="S369" s="18"/>
      <c r="T369" s="18"/>
      <c r="U369" s="18"/>
      <c r="V369" s="18"/>
      <c r="W369" s="18"/>
      <c r="X369" s="18"/>
      <c r="Y369" s="18"/>
      <c r="Z369" s="18">
        <v>1247220.7999999996</v>
      </c>
      <c r="AA369" s="18"/>
      <c r="AB369" s="43">
        <f t="shared" si="161"/>
        <v>0.19340000000000002</v>
      </c>
      <c r="AC369" s="14">
        <f t="shared" si="170"/>
        <v>0</v>
      </c>
      <c r="AD369" s="14">
        <f t="shared" si="184"/>
        <v>0</v>
      </c>
      <c r="AE369" s="14">
        <f t="shared" si="171"/>
        <v>0</v>
      </c>
      <c r="AF369" s="14">
        <f t="shared" si="172"/>
        <v>0.17</v>
      </c>
      <c r="AG369" s="14">
        <f t="shared" si="173"/>
        <v>0</v>
      </c>
      <c r="AH369" s="14">
        <f t="shared" si="174"/>
        <v>0</v>
      </c>
      <c r="AI369" s="14">
        <f t="shared" si="175"/>
        <v>0</v>
      </c>
      <c r="AJ369" s="14">
        <f t="shared" si="176"/>
        <v>0</v>
      </c>
      <c r="AK369" s="14">
        <f t="shared" si="177"/>
        <v>0</v>
      </c>
      <c r="AL369" s="14">
        <f t="shared" si="178"/>
        <v>0</v>
      </c>
      <c r="AM369" s="14">
        <f t="shared" si="179"/>
        <v>0</v>
      </c>
      <c r="AN369" s="14">
        <f t="shared" si="180"/>
        <v>0</v>
      </c>
      <c r="AO369" s="14">
        <f t="shared" si="181"/>
        <v>0</v>
      </c>
      <c r="AP369" s="14">
        <f t="shared" si="182"/>
        <v>0.02</v>
      </c>
      <c r="AQ369" s="14">
        <f t="shared" si="183"/>
        <v>0</v>
      </c>
      <c r="AR369" s="26">
        <f t="shared" si="162"/>
        <v>9043999.9999999963</v>
      </c>
      <c r="AS369" s="184">
        <f t="shared" si="163"/>
        <v>0</v>
      </c>
      <c r="AT369" s="26">
        <f t="shared" si="164"/>
        <v>1244880</v>
      </c>
      <c r="AU369" s="30"/>
      <c r="AV369" s="30"/>
      <c r="AW369" s="30">
        <f>K369*$AU$1</f>
        <v>6384000</v>
      </c>
      <c r="AX369" s="36">
        <f t="shared" si="160"/>
        <v>-9043999.9999999963</v>
      </c>
      <c r="AY369" s="36">
        <f t="shared" si="160"/>
        <v>0</v>
      </c>
      <c r="AZ369" s="36">
        <f t="shared" si="160"/>
        <v>5139120</v>
      </c>
      <c r="BF369" s="42">
        <f t="shared" si="165"/>
        <v>10288879.999999996</v>
      </c>
      <c r="BG369" s="42">
        <f t="shared" si="166"/>
        <v>10408260.799999999</v>
      </c>
      <c r="BH369" s="42">
        <f t="shared" si="167"/>
        <v>-119380.80000000261</v>
      </c>
      <c r="BI369" s="42">
        <f t="shared" si="168"/>
        <v>6384000</v>
      </c>
    </row>
    <row r="370" spans="1:61" ht="14.45" hidden="1" outlineLevel="1" x14ac:dyDescent="0.3">
      <c r="A370" s="5" t="s">
        <v>7</v>
      </c>
      <c r="B370" s="5" t="s">
        <v>8</v>
      </c>
      <c r="C370" s="5" t="s">
        <v>1354</v>
      </c>
      <c r="D370" s="2" t="s">
        <v>431</v>
      </c>
      <c r="E370" s="2" t="s">
        <v>10</v>
      </c>
      <c r="F370" s="2" t="s">
        <v>11</v>
      </c>
      <c r="G370" s="2" t="s">
        <v>12</v>
      </c>
      <c r="H370" s="2" t="s">
        <v>13</v>
      </c>
      <c r="I370" s="18">
        <v>239462</v>
      </c>
      <c r="J370" s="18">
        <v>402270.44</v>
      </c>
      <c r="K370" s="18">
        <v>386798.5</v>
      </c>
      <c r="L370" s="18">
        <v>15471.939999999997</v>
      </c>
      <c r="M370" s="18"/>
      <c r="N370" s="18"/>
      <c r="O370" s="18"/>
      <c r="P370" s="18"/>
      <c r="Q370" s="18"/>
      <c r="R370" s="18"/>
      <c r="S370" s="18">
        <v>15471.939999999997</v>
      </c>
      <c r="T370" s="18"/>
      <c r="U370" s="18"/>
      <c r="V370" s="18"/>
      <c r="W370" s="18"/>
      <c r="X370" s="18"/>
      <c r="Y370" s="18"/>
      <c r="Z370" s="18"/>
      <c r="AA370" s="18"/>
      <c r="AB370" s="43">
        <f t="shared" si="161"/>
        <v>4.0000000000000036E-2</v>
      </c>
      <c r="AC370" s="14">
        <f t="shared" si="170"/>
        <v>0</v>
      </c>
      <c r="AD370" s="14">
        <f t="shared" si="184"/>
        <v>0</v>
      </c>
      <c r="AE370" s="14">
        <f t="shared" si="171"/>
        <v>0</v>
      </c>
      <c r="AF370" s="14">
        <f t="shared" si="172"/>
        <v>0</v>
      </c>
      <c r="AG370" s="14">
        <f t="shared" si="173"/>
        <v>0</v>
      </c>
      <c r="AH370" s="14">
        <f t="shared" si="174"/>
        <v>0</v>
      </c>
      <c r="AI370" s="14">
        <f t="shared" si="175"/>
        <v>0.04</v>
      </c>
      <c r="AJ370" s="14">
        <f t="shared" si="176"/>
        <v>0</v>
      </c>
      <c r="AK370" s="14">
        <f t="shared" si="177"/>
        <v>0</v>
      </c>
      <c r="AL370" s="14">
        <f t="shared" si="178"/>
        <v>0</v>
      </c>
      <c r="AM370" s="14">
        <f t="shared" si="179"/>
        <v>0</v>
      </c>
      <c r="AN370" s="14">
        <f t="shared" si="180"/>
        <v>0</v>
      </c>
      <c r="AO370" s="14">
        <f t="shared" si="181"/>
        <v>0</v>
      </c>
      <c r="AP370" s="14">
        <f t="shared" si="182"/>
        <v>0</v>
      </c>
      <c r="AQ370" s="14">
        <f t="shared" si="183"/>
        <v>0</v>
      </c>
      <c r="AR370" s="26">
        <f t="shared" si="162"/>
        <v>0</v>
      </c>
      <c r="AS370" s="184">
        <f t="shared" si="163"/>
        <v>15471.94</v>
      </c>
      <c r="AT370" s="26">
        <f t="shared" si="164"/>
        <v>0</v>
      </c>
      <c r="AU370" s="30">
        <f>K370*$AU$2</f>
        <v>23207.91</v>
      </c>
      <c r="AV370" s="30">
        <f>K370*$AV$2</f>
        <v>23207.91</v>
      </c>
      <c r="AW370" s="30"/>
      <c r="AX370" s="36">
        <f t="shared" si="160"/>
        <v>23207.91</v>
      </c>
      <c r="AY370" s="36">
        <f t="shared" si="160"/>
        <v>7735.9699999999993</v>
      </c>
      <c r="AZ370" s="36">
        <f t="shared" si="160"/>
        <v>0</v>
      </c>
      <c r="BF370" s="42">
        <f t="shared" si="165"/>
        <v>15471.94</v>
      </c>
      <c r="BG370" s="42">
        <f t="shared" si="166"/>
        <v>15471.939999999997</v>
      </c>
      <c r="BH370" s="42">
        <f t="shared" si="167"/>
        <v>0</v>
      </c>
      <c r="BI370" s="42">
        <f t="shared" si="168"/>
        <v>46415.82</v>
      </c>
    </row>
    <row r="371" spans="1:61" ht="14.45" hidden="1" outlineLevel="1" x14ac:dyDescent="0.3">
      <c r="A371" s="5" t="s">
        <v>7</v>
      </c>
      <c r="B371" s="5" t="s">
        <v>8</v>
      </c>
      <c r="C371" s="5"/>
      <c r="D371" s="2" t="s">
        <v>432</v>
      </c>
      <c r="E371" s="2" t="s">
        <v>433</v>
      </c>
      <c r="F371" s="2" t="s">
        <v>16</v>
      </c>
      <c r="G371" s="2" t="s">
        <v>20</v>
      </c>
      <c r="H371" s="2" t="s">
        <v>13</v>
      </c>
      <c r="I371" s="18">
        <v>20</v>
      </c>
      <c r="J371" s="18">
        <v>27030</v>
      </c>
      <c r="K371" s="18">
        <v>26500</v>
      </c>
      <c r="L371" s="18">
        <v>530</v>
      </c>
      <c r="M371" s="18"/>
      <c r="N371" s="18"/>
      <c r="O371" s="18"/>
      <c r="P371" s="18"/>
      <c r="Q371" s="18"/>
      <c r="R371" s="18"/>
      <c r="S371" s="18"/>
      <c r="T371" s="18"/>
      <c r="U371" s="18"/>
      <c r="V371" s="18"/>
      <c r="W371" s="18"/>
      <c r="X371" s="18"/>
      <c r="Y371" s="18"/>
      <c r="Z371" s="18">
        <v>530</v>
      </c>
      <c r="AA371" s="18"/>
      <c r="AB371" s="43">
        <f t="shared" si="161"/>
        <v>2.0000000000000018E-2</v>
      </c>
      <c r="AC371" s="14">
        <f t="shared" si="170"/>
        <v>0</v>
      </c>
      <c r="AD371" s="14">
        <f t="shared" si="184"/>
        <v>0</v>
      </c>
      <c r="AE371" s="14">
        <f t="shared" si="171"/>
        <v>0</v>
      </c>
      <c r="AF371" s="14">
        <f t="shared" si="172"/>
        <v>0</v>
      </c>
      <c r="AG371" s="14">
        <f t="shared" si="173"/>
        <v>0</v>
      </c>
      <c r="AH371" s="14">
        <f t="shared" si="174"/>
        <v>0</v>
      </c>
      <c r="AI371" s="14">
        <f t="shared" si="175"/>
        <v>0</v>
      </c>
      <c r="AJ371" s="14">
        <f t="shared" si="176"/>
        <v>0</v>
      </c>
      <c r="AK371" s="14">
        <f t="shared" si="177"/>
        <v>0</v>
      </c>
      <c r="AL371" s="14">
        <f t="shared" si="178"/>
        <v>0</v>
      </c>
      <c r="AM371" s="14">
        <f t="shared" si="179"/>
        <v>0</v>
      </c>
      <c r="AN371" s="14">
        <f t="shared" si="180"/>
        <v>0</v>
      </c>
      <c r="AO371" s="14">
        <f t="shared" si="181"/>
        <v>0</v>
      </c>
      <c r="AP371" s="14">
        <f t="shared" si="182"/>
        <v>0.02</v>
      </c>
      <c r="AQ371" s="14">
        <f t="shared" si="183"/>
        <v>0</v>
      </c>
      <c r="AR371" s="26">
        <f t="shared" si="162"/>
        <v>0</v>
      </c>
      <c r="AS371" s="184">
        <f t="shared" si="163"/>
        <v>0</v>
      </c>
      <c r="AT371" s="26">
        <f t="shared" si="164"/>
        <v>530</v>
      </c>
      <c r="AU371" s="30"/>
      <c r="AV371" s="30"/>
      <c r="AW371" s="30">
        <f>K371*$AU$1</f>
        <v>3180</v>
      </c>
      <c r="AX371" s="36">
        <f t="shared" si="160"/>
        <v>0</v>
      </c>
      <c r="AY371" s="36">
        <f t="shared" si="160"/>
        <v>0</v>
      </c>
      <c r="AZ371" s="36">
        <f t="shared" si="160"/>
        <v>2650</v>
      </c>
      <c r="BF371" s="42">
        <f t="shared" si="165"/>
        <v>530</v>
      </c>
      <c r="BG371" s="42">
        <f t="shared" si="166"/>
        <v>530</v>
      </c>
      <c r="BH371" s="42">
        <f t="shared" si="167"/>
        <v>0</v>
      </c>
      <c r="BI371" s="42">
        <f t="shared" si="168"/>
        <v>3180</v>
      </c>
    </row>
    <row r="372" spans="1:61" ht="14.45" hidden="1" outlineLevel="1" x14ac:dyDescent="0.3">
      <c r="A372" s="5" t="s">
        <v>7</v>
      </c>
      <c r="B372" s="5" t="s">
        <v>8</v>
      </c>
      <c r="C372" s="5"/>
      <c r="D372" s="2" t="s">
        <v>434</v>
      </c>
      <c r="E372" s="2" t="s">
        <v>376</v>
      </c>
      <c r="F372" s="2" t="s">
        <v>16</v>
      </c>
      <c r="G372" s="2" t="s">
        <v>17</v>
      </c>
      <c r="H372" s="2" t="s">
        <v>13</v>
      </c>
      <c r="I372" s="18">
        <v>200</v>
      </c>
      <c r="J372" s="18">
        <v>209554.92</v>
      </c>
      <c r="K372" s="18">
        <v>205446</v>
      </c>
      <c r="L372" s="18">
        <v>4108.92</v>
      </c>
      <c r="M372" s="18"/>
      <c r="N372" s="18"/>
      <c r="O372" s="18"/>
      <c r="P372" s="18"/>
      <c r="Q372" s="18"/>
      <c r="R372" s="18"/>
      <c r="S372" s="18"/>
      <c r="T372" s="18"/>
      <c r="U372" s="18"/>
      <c r="V372" s="18"/>
      <c r="W372" s="18"/>
      <c r="X372" s="18"/>
      <c r="Y372" s="18"/>
      <c r="Z372" s="18">
        <v>4108.92</v>
      </c>
      <c r="AA372" s="18"/>
      <c r="AB372" s="43">
        <f t="shared" si="161"/>
        <v>2.0000000000000018E-2</v>
      </c>
      <c r="AC372" s="14">
        <f t="shared" si="170"/>
        <v>0</v>
      </c>
      <c r="AD372" s="14">
        <f t="shared" si="184"/>
        <v>0</v>
      </c>
      <c r="AE372" s="14">
        <f t="shared" si="171"/>
        <v>0</v>
      </c>
      <c r="AF372" s="14">
        <f t="shared" si="172"/>
        <v>0</v>
      </c>
      <c r="AG372" s="14">
        <f t="shared" si="173"/>
        <v>0</v>
      </c>
      <c r="AH372" s="14">
        <f t="shared" si="174"/>
        <v>0</v>
      </c>
      <c r="AI372" s="14">
        <f t="shared" si="175"/>
        <v>0</v>
      </c>
      <c r="AJ372" s="14">
        <f t="shared" si="176"/>
        <v>0</v>
      </c>
      <c r="AK372" s="14">
        <f t="shared" si="177"/>
        <v>0</v>
      </c>
      <c r="AL372" s="14">
        <f t="shared" si="178"/>
        <v>0</v>
      </c>
      <c r="AM372" s="14">
        <f t="shared" si="179"/>
        <v>0</v>
      </c>
      <c r="AN372" s="14">
        <f t="shared" si="180"/>
        <v>0</v>
      </c>
      <c r="AO372" s="14">
        <f t="shared" si="181"/>
        <v>0</v>
      </c>
      <c r="AP372" s="14">
        <f t="shared" si="182"/>
        <v>0.02</v>
      </c>
      <c r="AQ372" s="14">
        <f t="shared" si="183"/>
        <v>0</v>
      </c>
      <c r="AR372" s="26">
        <f t="shared" si="162"/>
        <v>0</v>
      </c>
      <c r="AS372" s="184">
        <f t="shared" si="163"/>
        <v>0</v>
      </c>
      <c r="AT372" s="26">
        <f t="shared" si="164"/>
        <v>4108.92</v>
      </c>
      <c r="AU372" s="30"/>
      <c r="AV372" s="30"/>
      <c r="AW372" s="30">
        <f>K372*$AU$1</f>
        <v>24653.52</v>
      </c>
      <c r="AX372" s="36">
        <f t="shared" si="160"/>
        <v>0</v>
      </c>
      <c r="AY372" s="36">
        <f t="shared" si="160"/>
        <v>0</v>
      </c>
      <c r="AZ372" s="36">
        <f t="shared" si="160"/>
        <v>20544.599999999999</v>
      </c>
      <c r="BF372" s="42">
        <f t="shared" si="165"/>
        <v>4108.92</v>
      </c>
      <c r="BG372" s="42">
        <f t="shared" si="166"/>
        <v>4108.92</v>
      </c>
      <c r="BH372" s="42">
        <f t="shared" si="167"/>
        <v>0</v>
      </c>
      <c r="BI372" s="42">
        <f t="shared" si="168"/>
        <v>24653.52</v>
      </c>
    </row>
    <row r="373" spans="1:61" ht="14.45" hidden="1" outlineLevel="1" x14ac:dyDescent="0.3">
      <c r="A373" s="5" t="s">
        <v>7</v>
      </c>
      <c r="B373" s="5" t="s">
        <v>8</v>
      </c>
      <c r="C373" s="5" t="s">
        <v>1359</v>
      </c>
      <c r="D373" s="2" t="s">
        <v>435</v>
      </c>
      <c r="E373" s="2" t="s">
        <v>150</v>
      </c>
      <c r="F373" s="2" t="s">
        <v>11</v>
      </c>
      <c r="G373" s="2" t="s">
        <v>12</v>
      </c>
      <c r="H373" s="2" t="s">
        <v>13</v>
      </c>
      <c r="I373" s="18">
        <v>15810</v>
      </c>
      <c r="J373" s="18">
        <v>36781.65</v>
      </c>
      <c r="K373" s="18">
        <v>35366.97</v>
      </c>
      <c r="L373" s="18">
        <v>1414.68</v>
      </c>
      <c r="M373" s="18"/>
      <c r="N373" s="18"/>
      <c r="O373" s="18"/>
      <c r="P373" s="18"/>
      <c r="Q373" s="18"/>
      <c r="R373" s="18"/>
      <c r="S373" s="18">
        <v>1414.68</v>
      </c>
      <c r="T373" s="18"/>
      <c r="U373" s="18"/>
      <c r="V373" s="18"/>
      <c r="W373" s="18"/>
      <c r="X373" s="18"/>
      <c r="Y373" s="18"/>
      <c r="Z373" s="18"/>
      <c r="AA373" s="18"/>
      <c r="AB373" s="43">
        <f t="shared" si="161"/>
        <v>4.0000000000000036E-2</v>
      </c>
      <c r="AC373" s="14">
        <f t="shared" si="170"/>
        <v>0</v>
      </c>
      <c r="AD373" s="14">
        <f t="shared" si="184"/>
        <v>0</v>
      </c>
      <c r="AE373" s="14">
        <f t="shared" si="171"/>
        <v>0</v>
      </c>
      <c r="AF373" s="14">
        <f t="shared" si="172"/>
        <v>0</v>
      </c>
      <c r="AG373" s="14">
        <f t="shared" si="173"/>
        <v>0</v>
      </c>
      <c r="AH373" s="14">
        <f t="shared" si="174"/>
        <v>0</v>
      </c>
      <c r="AI373" s="14">
        <f t="shared" si="175"/>
        <v>0.04</v>
      </c>
      <c r="AJ373" s="14">
        <f t="shared" si="176"/>
        <v>0</v>
      </c>
      <c r="AK373" s="14">
        <f t="shared" si="177"/>
        <v>0</v>
      </c>
      <c r="AL373" s="14">
        <f t="shared" si="178"/>
        <v>0</v>
      </c>
      <c r="AM373" s="14">
        <f t="shared" si="179"/>
        <v>0</v>
      </c>
      <c r="AN373" s="14">
        <f t="shared" si="180"/>
        <v>0</v>
      </c>
      <c r="AO373" s="14">
        <f t="shared" si="181"/>
        <v>0</v>
      </c>
      <c r="AP373" s="14">
        <f t="shared" si="182"/>
        <v>0</v>
      </c>
      <c r="AQ373" s="14">
        <f t="shared" si="183"/>
        <v>0</v>
      </c>
      <c r="AR373" s="26">
        <f t="shared" si="162"/>
        <v>0</v>
      </c>
      <c r="AS373" s="184">
        <f t="shared" si="163"/>
        <v>1414.6788000000001</v>
      </c>
      <c r="AT373" s="26">
        <f t="shared" si="164"/>
        <v>0</v>
      </c>
      <c r="AU373" s="30">
        <f>K373*$AU$2</f>
        <v>2122.0182</v>
      </c>
      <c r="AV373" s="30">
        <f>K373*$AV$2</f>
        <v>2122.0182</v>
      </c>
      <c r="AW373" s="30"/>
      <c r="AX373" s="36">
        <f t="shared" si="160"/>
        <v>2122.0182</v>
      </c>
      <c r="AY373" s="36">
        <f t="shared" si="160"/>
        <v>707.33939999999984</v>
      </c>
      <c r="AZ373" s="36">
        <f t="shared" si="160"/>
        <v>0</v>
      </c>
      <c r="BF373" s="42">
        <f t="shared" si="165"/>
        <v>1414.6788000000001</v>
      </c>
      <c r="BG373" s="42">
        <f t="shared" si="166"/>
        <v>1414.68</v>
      </c>
      <c r="BH373" s="42">
        <f t="shared" si="167"/>
        <v>-1.199999999926149E-3</v>
      </c>
      <c r="BI373" s="42">
        <f t="shared" si="168"/>
        <v>4244.0364</v>
      </c>
    </row>
    <row r="374" spans="1:61" ht="14.45" hidden="1" outlineLevel="1" x14ac:dyDescent="0.3">
      <c r="A374" s="5" t="s">
        <v>7</v>
      </c>
      <c r="B374" s="5" t="s">
        <v>8</v>
      </c>
      <c r="C374" s="5" t="s">
        <v>1359</v>
      </c>
      <c r="D374" s="2" t="s">
        <v>436</v>
      </c>
      <c r="E374" s="2" t="s">
        <v>150</v>
      </c>
      <c r="F374" s="2" t="s">
        <v>11</v>
      </c>
      <c r="G374" s="2" t="s">
        <v>12</v>
      </c>
      <c r="H374" s="2" t="s">
        <v>13</v>
      </c>
      <c r="I374" s="18">
        <v>30090</v>
      </c>
      <c r="J374" s="18">
        <v>95601.95</v>
      </c>
      <c r="K374" s="18">
        <v>91924.95</v>
      </c>
      <c r="L374" s="18">
        <v>3677</v>
      </c>
      <c r="M374" s="18"/>
      <c r="N374" s="18"/>
      <c r="O374" s="18"/>
      <c r="P374" s="18"/>
      <c r="Q374" s="18"/>
      <c r="R374" s="18"/>
      <c r="S374" s="18">
        <v>3677</v>
      </c>
      <c r="T374" s="18"/>
      <c r="U374" s="18"/>
      <c r="V374" s="18"/>
      <c r="W374" s="18"/>
      <c r="X374" s="18"/>
      <c r="Y374" s="18"/>
      <c r="Z374" s="18"/>
      <c r="AA374" s="18"/>
      <c r="AB374" s="43">
        <f t="shared" si="161"/>
        <v>4.0000000000000036E-2</v>
      </c>
      <c r="AC374" s="14">
        <f t="shared" si="170"/>
        <v>0</v>
      </c>
      <c r="AD374" s="14">
        <f t="shared" si="184"/>
        <v>0</v>
      </c>
      <c r="AE374" s="14">
        <f t="shared" si="171"/>
        <v>0</v>
      </c>
      <c r="AF374" s="14">
        <f t="shared" si="172"/>
        <v>0</v>
      </c>
      <c r="AG374" s="14">
        <f t="shared" si="173"/>
        <v>0</v>
      </c>
      <c r="AH374" s="14">
        <f t="shared" si="174"/>
        <v>0</v>
      </c>
      <c r="AI374" s="14">
        <f t="shared" si="175"/>
        <v>0.04</v>
      </c>
      <c r="AJ374" s="14">
        <f t="shared" si="176"/>
        <v>0</v>
      </c>
      <c r="AK374" s="14">
        <f t="shared" si="177"/>
        <v>0</v>
      </c>
      <c r="AL374" s="14">
        <f t="shared" si="178"/>
        <v>0</v>
      </c>
      <c r="AM374" s="14">
        <f t="shared" si="179"/>
        <v>0</v>
      </c>
      <c r="AN374" s="14">
        <f t="shared" si="180"/>
        <v>0</v>
      </c>
      <c r="AO374" s="14">
        <f t="shared" si="181"/>
        <v>0</v>
      </c>
      <c r="AP374" s="14">
        <f t="shared" si="182"/>
        <v>0</v>
      </c>
      <c r="AQ374" s="14">
        <f t="shared" si="183"/>
        <v>0</v>
      </c>
      <c r="AR374" s="26">
        <f t="shared" si="162"/>
        <v>0</v>
      </c>
      <c r="AS374" s="184">
        <f t="shared" si="163"/>
        <v>3676.998</v>
      </c>
      <c r="AT374" s="26">
        <f t="shared" si="164"/>
        <v>0</v>
      </c>
      <c r="AU374" s="30">
        <f>K374*$AU$2</f>
        <v>5515.4969999999994</v>
      </c>
      <c r="AV374" s="30">
        <f>K374*$AV$2</f>
        <v>5515.4969999999994</v>
      </c>
      <c r="AW374" s="30"/>
      <c r="AX374" s="36">
        <f t="shared" si="160"/>
        <v>5515.4969999999994</v>
      </c>
      <c r="AY374" s="36">
        <f t="shared" si="160"/>
        <v>1838.4989999999993</v>
      </c>
      <c r="AZ374" s="36">
        <f t="shared" si="160"/>
        <v>0</v>
      </c>
      <c r="BF374" s="42">
        <f t="shared" si="165"/>
        <v>3676.998</v>
      </c>
      <c r="BG374" s="42">
        <f t="shared" si="166"/>
        <v>3677</v>
      </c>
      <c r="BH374" s="42">
        <f t="shared" si="167"/>
        <v>-1.9999999999527063E-3</v>
      </c>
      <c r="BI374" s="42">
        <f t="shared" si="168"/>
        <v>11030.993999999999</v>
      </c>
    </row>
    <row r="375" spans="1:61" ht="14.45" hidden="1" outlineLevel="1" x14ac:dyDescent="0.3">
      <c r="A375" s="5" t="s">
        <v>7</v>
      </c>
      <c r="B375" s="5" t="s">
        <v>8</v>
      </c>
      <c r="C375" s="5" t="s">
        <v>1359</v>
      </c>
      <c r="D375" s="2" t="s">
        <v>437</v>
      </c>
      <c r="E375" s="2" t="s">
        <v>150</v>
      </c>
      <c r="F375" s="2" t="s">
        <v>11</v>
      </c>
      <c r="G375" s="2" t="s">
        <v>12</v>
      </c>
      <c r="H375" s="2" t="s">
        <v>13</v>
      </c>
      <c r="I375" s="18">
        <v>22400</v>
      </c>
      <c r="J375" s="18">
        <v>48315.9</v>
      </c>
      <c r="K375" s="18">
        <v>46457.599999999999</v>
      </c>
      <c r="L375" s="18">
        <v>1858.3</v>
      </c>
      <c r="M375" s="18"/>
      <c r="N375" s="18"/>
      <c r="O375" s="18"/>
      <c r="P375" s="18"/>
      <c r="Q375" s="18"/>
      <c r="R375" s="18"/>
      <c r="S375" s="18">
        <v>1858.3</v>
      </c>
      <c r="T375" s="18"/>
      <c r="U375" s="18"/>
      <c r="V375" s="18"/>
      <c r="W375" s="18"/>
      <c r="X375" s="18"/>
      <c r="Y375" s="18"/>
      <c r="Z375" s="18"/>
      <c r="AA375" s="18"/>
      <c r="AB375" s="43">
        <f t="shared" si="161"/>
        <v>4.0000000000000036E-2</v>
      </c>
      <c r="AC375" s="14">
        <f t="shared" si="170"/>
        <v>0</v>
      </c>
      <c r="AD375" s="14">
        <f t="shared" si="184"/>
        <v>0</v>
      </c>
      <c r="AE375" s="14">
        <f t="shared" si="171"/>
        <v>0</v>
      </c>
      <c r="AF375" s="14">
        <f t="shared" si="172"/>
        <v>0</v>
      </c>
      <c r="AG375" s="14">
        <f t="shared" si="173"/>
        <v>0</v>
      </c>
      <c r="AH375" s="14">
        <f t="shared" si="174"/>
        <v>0</v>
      </c>
      <c r="AI375" s="14">
        <f t="shared" si="175"/>
        <v>0.04</v>
      </c>
      <c r="AJ375" s="14">
        <f t="shared" si="176"/>
        <v>0</v>
      </c>
      <c r="AK375" s="14">
        <f t="shared" si="177"/>
        <v>0</v>
      </c>
      <c r="AL375" s="14">
        <f t="shared" si="178"/>
        <v>0</v>
      </c>
      <c r="AM375" s="14">
        <f t="shared" si="179"/>
        <v>0</v>
      </c>
      <c r="AN375" s="14">
        <f t="shared" si="180"/>
        <v>0</v>
      </c>
      <c r="AO375" s="14">
        <f t="shared" si="181"/>
        <v>0</v>
      </c>
      <c r="AP375" s="14">
        <f t="shared" si="182"/>
        <v>0</v>
      </c>
      <c r="AQ375" s="14">
        <f t="shared" si="183"/>
        <v>0</v>
      </c>
      <c r="AR375" s="26">
        <f t="shared" si="162"/>
        <v>0</v>
      </c>
      <c r="AS375" s="184">
        <f t="shared" si="163"/>
        <v>1858.3040000000001</v>
      </c>
      <c r="AT375" s="26">
        <f t="shared" si="164"/>
        <v>0</v>
      </c>
      <c r="AU375" s="30">
        <f>K375*$AU$2</f>
        <v>2787.4559999999997</v>
      </c>
      <c r="AV375" s="30">
        <f>K375*$AV$2</f>
        <v>2787.4559999999997</v>
      </c>
      <c r="AW375" s="30"/>
      <c r="AX375" s="36">
        <f t="shared" si="160"/>
        <v>2787.4559999999997</v>
      </c>
      <c r="AY375" s="36">
        <f t="shared" si="160"/>
        <v>929.15199999999959</v>
      </c>
      <c r="AZ375" s="36">
        <f t="shared" si="160"/>
        <v>0</v>
      </c>
      <c r="BF375" s="42">
        <f t="shared" si="165"/>
        <v>1858.3040000000001</v>
      </c>
      <c r="BG375" s="42">
        <f t="shared" si="166"/>
        <v>1858.3</v>
      </c>
      <c r="BH375" s="42">
        <f t="shared" si="167"/>
        <v>4.0000000001327862E-3</v>
      </c>
      <c r="BI375" s="42">
        <f t="shared" si="168"/>
        <v>5574.9119999999994</v>
      </c>
    </row>
    <row r="376" spans="1:61" ht="14.45" hidden="1" outlineLevel="1" x14ac:dyDescent="0.3">
      <c r="A376" s="5" t="s">
        <v>7</v>
      </c>
      <c r="B376" s="5" t="s">
        <v>8</v>
      </c>
      <c r="C376" s="5" t="s">
        <v>1359</v>
      </c>
      <c r="D376" s="2" t="s">
        <v>438</v>
      </c>
      <c r="E376" s="2" t="s">
        <v>150</v>
      </c>
      <c r="F376" s="2" t="s">
        <v>11</v>
      </c>
      <c r="G376" s="2" t="s">
        <v>12</v>
      </c>
      <c r="H376" s="2" t="s">
        <v>13</v>
      </c>
      <c r="I376" s="18">
        <v>52800</v>
      </c>
      <c r="J376" s="18">
        <v>137773.96000000002</v>
      </c>
      <c r="K376" s="18">
        <v>132474.96</v>
      </c>
      <c r="L376" s="18">
        <v>5299</v>
      </c>
      <c r="M376" s="18"/>
      <c r="N376" s="18"/>
      <c r="O376" s="18"/>
      <c r="P376" s="18"/>
      <c r="Q376" s="18"/>
      <c r="R376" s="18"/>
      <c r="S376" s="18">
        <v>5299</v>
      </c>
      <c r="T376" s="18"/>
      <c r="U376" s="18"/>
      <c r="V376" s="18"/>
      <c r="W376" s="18"/>
      <c r="X376" s="18"/>
      <c r="Y376" s="18"/>
      <c r="Z376" s="18"/>
      <c r="AA376" s="18"/>
      <c r="AB376" s="43">
        <f t="shared" si="161"/>
        <v>4.0000000000000036E-2</v>
      </c>
      <c r="AC376" s="14">
        <f t="shared" si="170"/>
        <v>0</v>
      </c>
      <c r="AD376" s="14">
        <f t="shared" si="184"/>
        <v>0</v>
      </c>
      <c r="AE376" s="14">
        <f t="shared" si="171"/>
        <v>0</v>
      </c>
      <c r="AF376" s="14">
        <f t="shared" si="172"/>
        <v>0</v>
      </c>
      <c r="AG376" s="14">
        <f t="shared" si="173"/>
        <v>0</v>
      </c>
      <c r="AH376" s="14">
        <f t="shared" si="174"/>
        <v>0</v>
      </c>
      <c r="AI376" s="14">
        <f t="shared" si="175"/>
        <v>0.04</v>
      </c>
      <c r="AJ376" s="14">
        <f t="shared" si="176"/>
        <v>0</v>
      </c>
      <c r="AK376" s="14">
        <f t="shared" si="177"/>
        <v>0</v>
      </c>
      <c r="AL376" s="14">
        <f t="shared" si="178"/>
        <v>0</v>
      </c>
      <c r="AM376" s="14">
        <f t="shared" si="179"/>
        <v>0</v>
      </c>
      <c r="AN376" s="14">
        <f t="shared" si="180"/>
        <v>0</v>
      </c>
      <c r="AO376" s="14">
        <f t="shared" si="181"/>
        <v>0</v>
      </c>
      <c r="AP376" s="14">
        <f t="shared" si="182"/>
        <v>0</v>
      </c>
      <c r="AQ376" s="14">
        <f t="shared" si="183"/>
        <v>0</v>
      </c>
      <c r="AR376" s="26">
        <f t="shared" si="162"/>
        <v>0</v>
      </c>
      <c r="AS376" s="184">
        <f t="shared" si="163"/>
        <v>5298.9983999999995</v>
      </c>
      <c r="AT376" s="26">
        <f t="shared" si="164"/>
        <v>0</v>
      </c>
      <c r="AU376" s="30">
        <f>K376*$AU$2</f>
        <v>7948.4975999999988</v>
      </c>
      <c r="AV376" s="30">
        <f>K376*$AV$2</f>
        <v>7948.4975999999988</v>
      </c>
      <c r="AW376" s="30"/>
      <c r="AX376" s="36">
        <f t="shared" si="160"/>
        <v>7948.4975999999988</v>
      </c>
      <c r="AY376" s="36">
        <f t="shared" si="160"/>
        <v>2649.4991999999993</v>
      </c>
      <c r="AZ376" s="36">
        <f t="shared" si="160"/>
        <v>0</v>
      </c>
      <c r="BF376" s="42">
        <f t="shared" si="165"/>
        <v>5298.9983999999995</v>
      </c>
      <c r="BG376" s="42">
        <f t="shared" si="166"/>
        <v>5299</v>
      </c>
      <c r="BH376" s="42">
        <f t="shared" si="167"/>
        <v>-1.6000000005078618E-3</v>
      </c>
      <c r="BI376" s="42">
        <f t="shared" si="168"/>
        <v>15896.995199999998</v>
      </c>
    </row>
    <row r="377" spans="1:61" ht="14.45" hidden="1" outlineLevel="1" x14ac:dyDescent="0.3">
      <c r="A377" s="5" t="s">
        <v>7</v>
      </c>
      <c r="B377" s="5" t="s">
        <v>8</v>
      </c>
      <c r="C377" s="5"/>
      <c r="D377" s="2" t="s">
        <v>439</v>
      </c>
      <c r="E377" s="2" t="s">
        <v>440</v>
      </c>
      <c r="F377" s="2" t="s">
        <v>16</v>
      </c>
      <c r="G377" s="2" t="s">
        <v>17</v>
      </c>
      <c r="H377" s="2" t="s">
        <v>13</v>
      </c>
      <c r="I377" s="18">
        <v>1757</v>
      </c>
      <c r="J377" s="18">
        <v>236992.58</v>
      </c>
      <c r="K377" s="18">
        <v>203812</v>
      </c>
      <c r="L377" s="18">
        <v>33180.58</v>
      </c>
      <c r="M377" s="18"/>
      <c r="N377" s="18"/>
      <c r="O377" s="18">
        <v>28533.68</v>
      </c>
      <c r="P377" s="18"/>
      <c r="Q377" s="18"/>
      <c r="R377" s="18"/>
      <c r="S377" s="18"/>
      <c r="T377" s="18"/>
      <c r="U377" s="18"/>
      <c r="V377" s="18"/>
      <c r="W377" s="18"/>
      <c r="X377" s="18"/>
      <c r="Y377" s="18"/>
      <c r="Z377" s="18">
        <v>4646.8999999999996</v>
      </c>
      <c r="AA377" s="18"/>
      <c r="AB377" s="43">
        <f t="shared" si="161"/>
        <v>0.16280000000000006</v>
      </c>
      <c r="AC377" s="14">
        <f t="shared" si="170"/>
        <v>0</v>
      </c>
      <c r="AD377" s="14">
        <f t="shared" si="184"/>
        <v>0</v>
      </c>
      <c r="AE377" s="14">
        <f t="shared" si="171"/>
        <v>0.14000000000000001</v>
      </c>
      <c r="AF377" s="14">
        <f t="shared" si="172"/>
        <v>0</v>
      </c>
      <c r="AG377" s="14">
        <f t="shared" si="173"/>
        <v>0</v>
      </c>
      <c r="AH377" s="14">
        <f t="shared" si="174"/>
        <v>0</v>
      </c>
      <c r="AI377" s="14">
        <f t="shared" si="175"/>
        <v>0</v>
      </c>
      <c r="AJ377" s="14">
        <f t="shared" si="176"/>
        <v>0</v>
      </c>
      <c r="AK377" s="14">
        <f t="shared" si="177"/>
        <v>0</v>
      </c>
      <c r="AL377" s="14">
        <f t="shared" si="178"/>
        <v>0</v>
      </c>
      <c r="AM377" s="14">
        <f t="shared" si="179"/>
        <v>0</v>
      </c>
      <c r="AN377" s="14">
        <f t="shared" si="180"/>
        <v>0</v>
      </c>
      <c r="AO377" s="14">
        <f t="shared" si="181"/>
        <v>0</v>
      </c>
      <c r="AP377" s="14">
        <f t="shared" si="182"/>
        <v>0.02</v>
      </c>
      <c r="AQ377" s="14">
        <f t="shared" si="183"/>
        <v>0</v>
      </c>
      <c r="AR377" s="26">
        <f t="shared" si="162"/>
        <v>28533.680000000026</v>
      </c>
      <c r="AS377" s="184">
        <f t="shared" si="163"/>
        <v>0</v>
      </c>
      <c r="AT377" s="26">
        <f t="shared" si="164"/>
        <v>4646.9136000000008</v>
      </c>
      <c r="AU377" s="30"/>
      <c r="AV377" s="30"/>
      <c r="AW377" s="30">
        <f t="shared" ref="AW377:AW382" si="186">K377*$AU$1</f>
        <v>24457.439999999999</v>
      </c>
      <c r="AX377" s="36">
        <f t="shared" si="160"/>
        <v>-28533.680000000026</v>
      </c>
      <c r="AY377" s="36">
        <f t="shared" si="160"/>
        <v>0</v>
      </c>
      <c r="AZ377" s="36">
        <f t="shared" si="160"/>
        <v>19810.526399999999</v>
      </c>
      <c r="BF377" s="42">
        <f t="shared" si="165"/>
        <v>33180.593600000029</v>
      </c>
      <c r="BG377" s="42">
        <f t="shared" si="166"/>
        <v>33180.58</v>
      </c>
      <c r="BH377" s="42">
        <f t="shared" si="167"/>
        <v>1.3600000027508941E-2</v>
      </c>
      <c r="BI377" s="42">
        <f t="shared" si="168"/>
        <v>24457.439999999999</v>
      </c>
    </row>
    <row r="378" spans="1:61" ht="14.45" hidden="1" outlineLevel="1" x14ac:dyDescent="0.3">
      <c r="A378" s="5" t="s">
        <v>7</v>
      </c>
      <c r="B378" s="5" t="s">
        <v>8</v>
      </c>
      <c r="C378" s="5"/>
      <c r="D378" s="2" t="s">
        <v>441</v>
      </c>
      <c r="E378" s="2" t="s">
        <v>25</v>
      </c>
      <c r="F378" s="2" t="s">
        <v>16</v>
      </c>
      <c r="G378" s="2" t="s">
        <v>17</v>
      </c>
      <c r="H378" s="2" t="s">
        <v>13</v>
      </c>
      <c r="I378" s="18">
        <v>460</v>
      </c>
      <c r="J378" s="18">
        <v>50087.53</v>
      </c>
      <c r="K378" s="18">
        <v>46295.49</v>
      </c>
      <c r="L378" s="18">
        <v>3792.0400000000004</v>
      </c>
      <c r="M378" s="18"/>
      <c r="N378" s="18">
        <v>2728.09</v>
      </c>
      <c r="O378" s="18"/>
      <c r="P378" s="18"/>
      <c r="Q378" s="18">
        <v>54.56</v>
      </c>
      <c r="R378" s="18">
        <v>27.28</v>
      </c>
      <c r="S378" s="18"/>
      <c r="T378" s="18"/>
      <c r="U378" s="18"/>
      <c r="V378" s="18"/>
      <c r="W378" s="18"/>
      <c r="X378" s="18"/>
      <c r="Y378" s="18"/>
      <c r="Z378" s="18">
        <v>982.11</v>
      </c>
      <c r="AA378" s="18"/>
      <c r="AB378" s="43">
        <f t="shared" si="161"/>
        <v>0.15135050000000017</v>
      </c>
      <c r="AC378" s="14">
        <f t="shared" si="170"/>
        <v>0</v>
      </c>
      <c r="AD378" s="14">
        <f t="shared" si="184"/>
        <v>0.125</v>
      </c>
      <c r="AE378" s="14">
        <f t="shared" si="171"/>
        <v>0</v>
      </c>
      <c r="AF378" s="14">
        <f t="shared" si="172"/>
        <v>0</v>
      </c>
      <c r="AG378" s="14">
        <f t="shared" si="173"/>
        <v>0.02</v>
      </c>
      <c r="AH378" s="14">
        <f t="shared" si="174"/>
        <v>0.01</v>
      </c>
      <c r="AI378" s="14">
        <f t="shared" si="175"/>
        <v>0</v>
      </c>
      <c r="AJ378" s="14">
        <f t="shared" si="176"/>
        <v>0</v>
      </c>
      <c r="AK378" s="14">
        <f t="shared" si="177"/>
        <v>0</v>
      </c>
      <c r="AL378" s="14">
        <f t="shared" si="178"/>
        <v>0</v>
      </c>
      <c r="AM378" s="14">
        <f t="shared" si="179"/>
        <v>0</v>
      </c>
      <c r="AN378" s="14">
        <f t="shared" si="180"/>
        <v>0</v>
      </c>
      <c r="AO378" s="14">
        <f t="shared" si="181"/>
        <v>0</v>
      </c>
      <c r="AP378" s="14">
        <f t="shared" si="182"/>
        <v>0.02</v>
      </c>
      <c r="AQ378" s="14">
        <f t="shared" si="183"/>
        <v>0</v>
      </c>
      <c r="AR378" s="26">
        <f t="shared" si="162"/>
        <v>5961.7017247500035</v>
      </c>
      <c r="AS378" s="184">
        <f t="shared" si="163"/>
        <v>0</v>
      </c>
      <c r="AT378" s="26">
        <f t="shared" si="164"/>
        <v>1045.143834495</v>
      </c>
      <c r="AU378" s="30"/>
      <c r="AV378" s="30"/>
      <c r="AW378" s="30">
        <f t="shared" si="186"/>
        <v>5555.4587999999994</v>
      </c>
      <c r="AX378" s="36">
        <f t="shared" si="160"/>
        <v>-5961.7017247500035</v>
      </c>
      <c r="AY378" s="36">
        <f t="shared" si="160"/>
        <v>0</v>
      </c>
      <c r="AZ378" s="36">
        <f t="shared" si="160"/>
        <v>4510.3149655049992</v>
      </c>
      <c r="BF378" s="42">
        <f t="shared" si="165"/>
        <v>7006.8455592450036</v>
      </c>
      <c r="BG378" s="42">
        <f t="shared" si="166"/>
        <v>3792.0400000000004</v>
      </c>
      <c r="BH378" s="42">
        <f t="shared" si="167"/>
        <v>3214.8055592450032</v>
      </c>
      <c r="BI378" s="42">
        <f t="shared" si="168"/>
        <v>5555.4587999999994</v>
      </c>
    </row>
    <row r="379" spans="1:61" ht="14.45" hidden="1" outlineLevel="1" x14ac:dyDescent="0.3">
      <c r="A379" s="5" t="s">
        <v>7</v>
      </c>
      <c r="B379" s="5" t="s">
        <v>8</v>
      </c>
      <c r="C379" s="5"/>
      <c r="D379" s="2" t="s">
        <v>441</v>
      </c>
      <c r="E379" s="2" t="s">
        <v>442</v>
      </c>
      <c r="F379" s="2" t="s">
        <v>16</v>
      </c>
      <c r="G379" s="2" t="s">
        <v>17</v>
      </c>
      <c r="H379" s="2" t="s">
        <v>13</v>
      </c>
      <c r="I379" s="18">
        <v>460</v>
      </c>
      <c r="J379" s="18">
        <v>44426.75</v>
      </c>
      <c r="K379" s="18">
        <v>38716.119999999995</v>
      </c>
      <c r="L379" s="18">
        <v>5710.63</v>
      </c>
      <c r="M379" s="18"/>
      <c r="N379" s="18">
        <v>4839.5200000000004</v>
      </c>
      <c r="O379" s="18"/>
      <c r="P379" s="18"/>
      <c r="Q379" s="18"/>
      <c r="R379" s="18"/>
      <c r="S379" s="18"/>
      <c r="T379" s="18"/>
      <c r="U379" s="18"/>
      <c r="V379" s="18"/>
      <c r="W379" s="18"/>
      <c r="X379" s="18"/>
      <c r="Y379" s="18"/>
      <c r="Z379" s="18">
        <v>871.11</v>
      </c>
      <c r="AA379" s="18"/>
      <c r="AB379" s="43">
        <f t="shared" si="161"/>
        <v>0.14749999999999996</v>
      </c>
      <c r="AC379" s="14">
        <f t="shared" si="170"/>
        <v>0</v>
      </c>
      <c r="AD379" s="14">
        <f t="shared" si="184"/>
        <v>0.125</v>
      </c>
      <c r="AE379" s="14">
        <f t="shared" si="171"/>
        <v>0</v>
      </c>
      <c r="AF379" s="14">
        <f t="shared" si="172"/>
        <v>0</v>
      </c>
      <c r="AG379" s="14">
        <f t="shared" si="173"/>
        <v>0</v>
      </c>
      <c r="AH379" s="14">
        <f t="shared" si="174"/>
        <v>0</v>
      </c>
      <c r="AI379" s="14">
        <f t="shared" si="175"/>
        <v>0</v>
      </c>
      <c r="AJ379" s="14">
        <f t="shared" si="176"/>
        <v>0</v>
      </c>
      <c r="AK379" s="14">
        <f t="shared" si="177"/>
        <v>0</v>
      </c>
      <c r="AL379" s="14">
        <f t="shared" si="178"/>
        <v>0</v>
      </c>
      <c r="AM379" s="14">
        <f t="shared" si="179"/>
        <v>0</v>
      </c>
      <c r="AN379" s="14">
        <f t="shared" si="180"/>
        <v>0</v>
      </c>
      <c r="AO379" s="14">
        <f t="shared" si="181"/>
        <v>0</v>
      </c>
      <c r="AP379" s="14">
        <f t="shared" si="182"/>
        <v>0.02</v>
      </c>
      <c r="AQ379" s="14">
        <f t="shared" si="183"/>
        <v>0</v>
      </c>
      <c r="AR379" s="26">
        <f t="shared" si="162"/>
        <v>4839.5149999999994</v>
      </c>
      <c r="AS379" s="184">
        <f t="shared" si="163"/>
        <v>0</v>
      </c>
      <c r="AT379" s="26">
        <f t="shared" si="164"/>
        <v>871.1126999999999</v>
      </c>
      <c r="AU379" s="30"/>
      <c r="AV379" s="30"/>
      <c r="AW379" s="30">
        <f t="shared" si="186"/>
        <v>4645.9343999999992</v>
      </c>
      <c r="AX379" s="36">
        <f t="shared" si="160"/>
        <v>-4839.5149999999994</v>
      </c>
      <c r="AY379" s="36">
        <f t="shared" si="160"/>
        <v>0</v>
      </c>
      <c r="AZ379" s="36">
        <f t="shared" si="160"/>
        <v>3774.8216999999995</v>
      </c>
      <c r="BF379" s="42">
        <f t="shared" si="165"/>
        <v>5710.6276999999991</v>
      </c>
      <c r="BG379" s="42">
        <f t="shared" si="166"/>
        <v>5710.63</v>
      </c>
      <c r="BH379" s="42">
        <f t="shared" si="167"/>
        <v>-2.3000000010142685E-3</v>
      </c>
      <c r="BI379" s="42">
        <f t="shared" si="168"/>
        <v>4645.9343999999992</v>
      </c>
    </row>
    <row r="380" spans="1:61" ht="14.45" hidden="1" outlineLevel="1" x14ac:dyDescent="0.3">
      <c r="A380" s="5" t="s">
        <v>7</v>
      </c>
      <c r="B380" s="5" t="s">
        <v>8</v>
      </c>
      <c r="C380" s="12" t="s">
        <v>1362</v>
      </c>
      <c r="D380" s="2" t="s">
        <v>443</v>
      </c>
      <c r="E380" s="2" t="s">
        <v>380</v>
      </c>
      <c r="F380" s="2" t="s">
        <v>16</v>
      </c>
      <c r="G380" s="2" t="s">
        <v>381</v>
      </c>
      <c r="H380" s="2" t="s">
        <v>13</v>
      </c>
      <c r="I380" s="18">
        <v>1000</v>
      </c>
      <c r="J380" s="18">
        <v>547357.5</v>
      </c>
      <c r="K380" s="18">
        <v>477000</v>
      </c>
      <c r="L380" s="18">
        <v>70357.5</v>
      </c>
      <c r="M380" s="18"/>
      <c r="N380" s="18">
        <v>59625</v>
      </c>
      <c r="O380" s="18"/>
      <c r="P380" s="18"/>
      <c r="Q380" s="18"/>
      <c r="R380" s="18"/>
      <c r="S380" s="18"/>
      <c r="T380" s="18"/>
      <c r="U380" s="18"/>
      <c r="V380" s="18"/>
      <c r="W380" s="18"/>
      <c r="X380" s="18"/>
      <c r="Y380" s="18"/>
      <c r="Z380" s="18">
        <v>10732.5</v>
      </c>
      <c r="AA380" s="18"/>
      <c r="AB380" s="43">
        <f t="shared" si="161"/>
        <v>0.14749999999999996</v>
      </c>
      <c r="AC380" s="14">
        <f t="shared" si="170"/>
        <v>0</v>
      </c>
      <c r="AD380" s="14">
        <f t="shared" si="184"/>
        <v>0.125</v>
      </c>
      <c r="AE380" s="14">
        <f t="shared" si="171"/>
        <v>0</v>
      </c>
      <c r="AF380" s="14">
        <f t="shared" si="172"/>
        <v>0</v>
      </c>
      <c r="AG380" s="14">
        <f t="shared" si="173"/>
        <v>0</v>
      </c>
      <c r="AH380" s="14">
        <f t="shared" si="174"/>
        <v>0</v>
      </c>
      <c r="AI380" s="14">
        <f t="shared" si="175"/>
        <v>0</v>
      </c>
      <c r="AJ380" s="14">
        <f t="shared" si="176"/>
        <v>0</v>
      </c>
      <c r="AK380" s="14">
        <f t="shared" si="177"/>
        <v>0</v>
      </c>
      <c r="AL380" s="14">
        <f t="shared" si="178"/>
        <v>0</v>
      </c>
      <c r="AM380" s="14">
        <f t="shared" si="179"/>
        <v>0</v>
      </c>
      <c r="AN380" s="14">
        <f t="shared" si="180"/>
        <v>0</v>
      </c>
      <c r="AO380" s="14">
        <f t="shared" si="181"/>
        <v>0</v>
      </c>
      <c r="AP380" s="14">
        <f t="shared" si="182"/>
        <v>0.02</v>
      </c>
      <c r="AQ380" s="14">
        <f t="shared" si="183"/>
        <v>0</v>
      </c>
      <c r="AR380" s="26">
        <f t="shared" si="162"/>
        <v>59625</v>
      </c>
      <c r="AS380" s="184">
        <f t="shared" si="163"/>
        <v>0</v>
      </c>
      <c r="AT380" s="26">
        <f t="shared" si="164"/>
        <v>10732.5</v>
      </c>
      <c r="AU380" s="30"/>
      <c r="AV380" s="30"/>
      <c r="AW380" s="30">
        <f t="shared" si="186"/>
        <v>57240</v>
      </c>
      <c r="AX380" s="36">
        <f t="shared" si="160"/>
        <v>-59625</v>
      </c>
      <c r="AY380" s="36">
        <f t="shared" si="160"/>
        <v>0</v>
      </c>
      <c r="AZ380" s="36">
        <f t="shared" si="160"/>
        <v>46507.5</v>
      </c>
      <c r="BF380" s="42">
        <f t="shared" si="165"/>
        <v>70357.5</v>
      </c>
      <c r="BG380" s="42">
        <f t="shared" si="166"/>
        <v>70357.5</v>
      </c>
      <c r="BH380" s="42">
        <f t="shared" si="167"/>
        <v>0</v>
      </c>
      <c r="BI380" s="42">
        <f t="shared" si="168"/>
        <v>57240</v>
      </c>
    </row>
    <row r="381" spans="1:61" ht="14.45" hidden="1" outlineLevel="1" x14ac:dyDescent="0.3">
      <c r="A381" s="5" t="s">
        <v>7</v>
      </c>
      <c r="B381" s="5" t="s">
        <v>8</v>
      </c>
      <c r="C381" s="12" t="s">
        <v>1362</v>
      </c>
      <c r="D381" s="2" t="s">
        <v>444</v>
      </c>
      <c r="E381" s="2" t="s">
        <v>445</v>
      </c>
      <c r="F381" s="2" t="s">
        <v>16</v>
      </c>
      <c r="G381" s="2" t="s">
        <v>396</v>
      </c>
      <c r="H381" s="2" t="s">
        <v>13</v>
      </c>
      <c r="I381" s="18">
        <v>58800</v>
      </c>
      <c r="J381" s="18">
        <v>64774080</v>
      </c>
      <c r="K381" s="18">
        <v>56448000</v>
      </c>
      <c r="L381" s="18">
        <v>8326080</v>
      </c>
      <c r="M381" s="18"/>
      <c r="N381" s="18">
        <v>7056000</v>
      </c>
      <c r="O381" s="18"/>
      <c r="P381" s="18"/>
      <c r="Q381" s="18"/>
      <c r="R381" s="18"/>
      <c r="S381" s="18"/>
      <c r="T381" s="18"/>
      <c r="U381" s="18"/>
      <c r="V381" s="18"/>
      <c r="W381" s="18"/>
      <c r="X381" s="18"/>
      <c r="Y381" s="18"/>
      <c r="Z381" s="18">
        <v>1270080</v>
      </c>
      <c r="AA381" s="18"/>
      <c r="AB381" s="43">
        <f t="shared" si="161"/>
        <v>0.14749999999999996</v>
      </c>
      <c r="AC381" s="14">
        <f t="shared" si="170"/>
        <v>0</v>
      </c>
      <c r="AD381" s="14">
        <f t="shared" si="184"/>
        <v>0.125</v>
      </c>
      <c r="AE381" s="14">
        <f t="shared" si="171"/>
        <v>0</v>
      </c>
      <c r="AF381" s="14">
        <f t="shared" si="172"/>
        <v>0</v>
      </c>
      <c r="AG381" s="14">
        <f t="shared" si="173"/>
        <v>0</v>
      </c>
      <c r="AH381" s="14">
        <f t="shared" si="174"/>
        <v>0</v>
      </c>
      <c r="AI381" s="14">
        <f t="shared" si="175"/>
        <v>0</v>
      </c>
      <c r="AJ381" s="14">
        <f t="shared" si="176"/>
        <v>0</v>
      </c>
      <c r="AK381" s="14">
        <f t="shared" si="177"/>
        <v>0</v>
      </c>
      <c r="AL381" s="14">
        <f t="shared" si="178"/>
        <v>0</v>
      </c>
      <c r="AM381" s="14">
        <f t="shared" si="179"/>
        <v>0</v>
      </c>
      <c r="AN381" s="14">
        <f t="shared" si="180"/>
        <v>0</v>
      </c>
      <c r="AO381" s="14">
        <f t="shared" si="181"/>
        <v>0</v>
      </c>
      <c r="AP381" s="14">
        <f t="shared" si="182"/>
        <v>0.02</v>
      </c>
      <c r="AQ381" s="14">
        <f t="shared" si="183"/>
        <v>0</v>
      </c>
      <c r="AR381" s="26">
        <f t="shared" si="162"/>
        <v>7056000</v>
      </c>
      <c r="AS381" s="184">
        <f t="shared" si="163"/>
        <v>0</v>
      </c>
      <c r="AT381" s="26">
        <f t="shared" si="164"/>
        <v>1270080</v>
      </c>
      <c r="AU381" s="30"/>
      <c r="AV381" s="30"/>
      <c r="AW381" s="30">
        <f t="shared" si="186"/>
        <v>6773760</v>
      </c>
      <c r="AX381" s="36">
        <f t="shared" si="160"/>
        <v>-7056000</v>
      </c>
      <c r="AY381" s="36">
        <f t="shared" si="160"/>
        <v>0</v>
      </c>
      <c r="AZ381" s="36">
        <f t="shared" si="160"/>
        <v>5503680</v>
      </c>
      <c r="BF381" s="42">
        <f t="shared" si="165"/>
        <v>8326080</v>
      </c>
      <c r="BG381" s="42">
        <f t="shared" si="166"/>
        <v>8326080</v>
      </c>
      <c r="BH381" s="42">
        <f t="shared" si="167"/>
        <v>0</v>
      </c>
      <c r="BI381" s="42">
        <f t="shared" si="168"/>
        <v>6773760</v>
      </c>
    </row>
    <row r="382" spans="1:61" ht="14.45" hidden="1" outlineLevel="1" x14ac:dyDescent="0.3">
      <c r="A382" s="5" t="s">
        <v>7</v>
      </c>
      <c r="B382" s="5" t="s">
        <v>8</v>
      </c>
      <c r="C382" s="12" t="s">
        <v>1362</v>
      </c>
      <c r="D382" s="2" t="s">
        <v>446</v>
      </c>
      <c r="E382" s="2" t="s">
        <v>447</v>
      </c>
      <c r="F382" s="2" t="s">
        <v>16</v>
      </c>
      <c r="G382" s="2" t="s">
        <v>318</v>
      </c>
      <c r="H382" s="2" t="s">
        <v>13</v>
      </c>
      <c r="I382" s="18">
        <v>800</v>
      </c>
      <c r="J382" s="18">
        <v>702618.59</v>
      </c>
      <c r="K382" s="18">
        <v>612303.78</v>
      </c>
      <c r="L382" s="18">
        <v>90314.81</v>
      </c>
      <c r="M382" s="18"/>
      <c r="N382" s="18">
        <v>76537.970000000016</v>
      </c>
      <c r="O382" s="18"/>
      <c r="P382" s="18"/>
      <c r="Q382" s="18"/>
      <c r="R382" s="18"/>
      <c r="S382" s="18"/>
      <c r="T382" s="18"/>
      <c r="U382" s="18"/>
      <c r="V382" s="18"/>
      <c r="W382" s="18"/>
      <c r="X382" s="18"/>
      <c r="Y382" s="18"/>
      <c r="Z382" s="18">
        <v>13776.84</v>
      </c>
      <c r="AA382" s="18"/>
      <c r="AB382" s="43">
        <f t="shared" si="161"/>
        <v>0.14749999999999996</v>
      </c>
      <c r="AC382" s="14">
        <f t="shared" si="170"/>
        <v>0</v>
      </c>
      <c r="AD382" s="14">
        <f t="shared" si="184"/>
        <v>0.125</v>
      </c>
      <c r="AE382" s="14">
        <f t="shared" si="171"/>
        <v>0</v>
      </c>
      <c r="AF382" s="14">
        <f t="shared" si="172"/>
        <v>0</v>
      </c>
      <c r="AG382" s="14">
        <f t="shared" si="173"/>
        <v>0</v>
      </c>
      <c r="AH382" s="14">
        <f t="shared" si="174"/>
        <v>0</v>
      </c>
      <c r="AI382" s="14">
        <f t="shared" si="175"/>
        <v>0</v>
      </c>
      <c r="AJ382" s="14">
        <f t="shared" si="176"/>
        <v>0</v>
      </c>
      <c r="AK382" s="14">
        <f t="shared" si="177"/>
        <v>0</v>
      </c>
      <c r="AL382" s="14">
        <f t="shared" si="178"/>
        <v>0</v>
      </c>
      <c r="AM382" s="14">
        <f t="shared" si="179"/>
        <v>0</v>
      </c>
      <c r="AN382" s="14">
        <f t="shared" si="180"/>
        <v>0</v>
      </c>
      <c r="AO382" s="14">
        <f t="shared" si="181"/>
        <v>0</v>
      </c>
      <c r="AP382" s="14">
        <f t="shared" si="182"/>
        <v>0.02</v>
      </c>
      <c r="AQ382" s="14">
        <f t="shared" si="183"/>
        <v>0</v>
      </c>
      <c r="AR382" s="26">
        <f t="shared" si="162"/>
        <v>76537.972500000003</v>
      </c>
      <c r="AS382" s="184">
        <f t="shared" si="163"/>
        <v>0</v>
      </c>
      <c r="AT382" s="26">
        <f t="shared" si="164"/>
        <v>13776.835050000002</v>
      </c>
      <c r="AU382" s="30"/>
      <c r="AV382" s="30"/>
      <c r="AW382" s="30">
        <f t="shared" si="186"/>
        <v>73476.453599999993</v>
      </c>
      <c r="AX382" s="36">
        <f t="shared" si="160"/>
        <v>-76537.972500000003</v>
      </c>
      <c r="AY382" s="36">
        <f t="shared" si="160"/>
        <v>0</v>
      </c>
      <c r="AZ382" s="36">
        <f t="shared" si="160"/>
        <v>59699.618549999992</v>
      </c>
      <c r="BF382" s="42">
        <f t="shared" si="165"/>
        <v>90314.807549999998</v>
      </c>
      <c r="BG382" s="42">
        <f t="shared" si="166"/>
        <v>90314.810000000012</v>
      </c>
      <c r="BH382" s="42">
        <f t="shared" si="167"/>
        <v>-2.4500000145053491E-3</v>
      </c>
      <c r="BI382" s="42">
        <f t="shared" si="168"/>
        <v>73476.453599999993</v>
      </c>
    </row>
    <row r="383" spans="1:61" ht="14.45" hidden="1" outlineLevel="1" x14ac:dyDescent="0.3">
      <c r="A383" s="5" t="s">
        <v>7</v>
      </c>
      <c r="B383" s="5" t="s">
        <v>8</v>
      </c>
      <c r="C383" s="12" t="s">
        <v>1362</v>
      </c>
      <c r="D383" s="2" t="s">
        <v>448</v>
      </c>
      <c r="E383" s="2" t="s">
        <v>39</v>
      </c>
      <c r="F383" s="2" t="s">
        <v>11</v>
      </c>
      <c r="G383" s="2" t="s">
        <v>12</v>
      </c>
      <c r="H383" s="2" t="s">
        <v>13</v>
      </c>
      <c r="I383" s="18">
        <v>325</v>
      </c>
      <c r="J383" s="18">
        <v>253500</v>
      </c>
      <c r="K383" s="18">
        <v>243750</v>
      </c>
      <c r="L383" s="18">
        <v>9750</v>
      </c>
      <c r="M383" s="18"/>
      <c r="N383" s="18"/>
      <c r="O383" s="18"/>
      <c r="P383" s="18"/>
      <c r="Q383" s="18"/>
      <c r="R383" s="18"/>
      <c r="S383" s="18">
        <v>9750</v>
      </c>
      <c r="T383" s="18"/>
      <c r="U383" s="18"/>
      <c r="V383" s="18"/>
      <c r="W383" s="18"/>
      <c r="X383" s="18"/>
      <c r="Y383" s="18"/>
      <c r="Z383" s="18"/>
      <c r="AA383" s="18"/>
      <c r="AB383" s="43">
        <f t="shared" si="161"/>
        <v>4.0000000000000036E-2</v>
      </c>
      <c r="AC383" s="14">
        <f t="shared" si="170"/>
        <v>0</v>
      </c>
      <c r="AD383" s="14">
        <f t="shared" si="184"/>
        <v>0</v>
      </c>
      <c r="AE383" s="14">
        <f t="shared" si="171"/>
        <v>0</v>
      </c>
      <c r="AF383" s="14">
        <f t="shared" si="172"/>
        <v>0</v>
      </c>
      <c r="AG383" s="14">
        <f t="shared" si="173"/>
        <v>0</v>
      </c>
      <c r="AH383" s="14">
        <f t="shared" si="174"/>
        <v>0</v>
      </c>
      <c r="AI383" s="14">
        <f t="shared" si="175"/>
        <v>0.04</v>
      </c>
      <c r="AJ383" s="14">
        <f t="shared" si="176"/>
        <v>0</v>
      </c>
      <c r="AK383" s="14">
        <f t="shared" si="177"/>
        <v>0</v>
      </c>
      <c r="AL383" s="14">
        <f t="shared" si="178"/>
        <v>0</v>
      </c>
      <c r="AM383" s="14">
        <f t="shared" si="179"/>
        <v>0</v>
      </c>
      <c r="AN383" s="14">
        <f t="shared" si="180"/>
        <v>0</v>
      </c>
      <c r="AO383" s="14">
        <f t="shared" si="181"/>
        <v>0</v>
      </c>
      <c r="AP383" s="14">
        <f t="shared" si="182"/>
        <v>0</v>
      </c>
      <c r="AQ383" s="14">
        <f t="shared" si="183"/>
        <v>0</v>
      </c>
      <c r="AR383" s="26">
        <f t="shared" si="162"/>
        <v>0</v>
      </c>
      <c r="AS383" s="184">
        <f t="shared" si="163"/>
        <v>9750</v>
      </c>
      <c r="AT383" s="26">
        <f t="shared" si="164"/>
        <v>0</v>
      </c>
      <c r="AU383" s="30">
        <f>K383*$AU$2</f>
        <v>14625</v>
      </c>
      <c r="AV383" s="30">
        <f>K383*$AV$2</f>
        <v>14625</v>
      </c>
      <c r="AW383" s="30"/>
      <c r="AX383" s="36">
        <f t="shared" si="160"/>
        <v>14625</v>
      </c>
      <c r="AY383" s="36">
        <f t="shared" si="160"/>
        <v>4875</v>
      </c>
      <c r="AZ383" s="36">
        <f t="shared" si="160"/>
        <v>0</v>
      </c>
      <c r="BF383" s="42">
        <f t="shared" si="165"/>
        <v>9750</v>
      </c>
      <c r="BG383" s="42">
        <f t="shared" si="166"/>
        <v>9750</v>
      </c>
      <c r="BH383" s="42">
        <f t="shared" si="167"/>
        <v>0</v>
      </c>
      <c r="BI383" s="42">
        <f t="shared" si="168"/>
        <v>29250</v>
      </c>
    </row>
    <row r="384" spans="1:61" ht="14.45" hidden="1" outlineLevel="1" x14ac:dyDescent="0.3">
      <c r="A384" s="5" t="s">
        <v>7</v>
      </c>
      <c r="B384" s="5" t="s">
        <v>8</v>
      </c>
      <c r="C384" s="12" t="s">
        <v>1362</v>
      </c>
      <c r="D384" s="2" t="s">
        <v>449</v>
      </c>
      <c r="E384" s="2" t="s">
        <v>450</v>
      </c>
      <c r="F384" s="2" t="s">
        <v>16</v>
      </c>
      <c r="G384" s="2" t="s">
        <v>17</v>
      </c>
      <c r="H384" s="2" t="s">
        <v>13</v>
      </c>
      <c r="I384" s="18">
        <v>1800</v>
      </c>
      <c r="J384" s="18">
        <v>2238465.09</v>
      </c>
      <c r="K384" s="18">
        <v>1950732.1</v>
      </c>
      <c r="L384" s="18">
        <v>287732.98999999993</v>
      </c>
      <c r="M384" s="18"/>
      <c r="N384" s="18">
        <v>243841.52000000002</v>
      </c>
      <c r="O384" s="18"/>
      <c r="P384" s="18"/>
      <c r="Q384" s="18"/>
      <c r="R384" s="18"/>
      <c r="S384" s="18"/>
      <c r="T384" s="18"/>
      <c r="U384" s="18"/>
      <c r="V384" s="18"/>
      <c r="W384" s="18"/>
      <c r="X384" s="18"/>
      <c r="Y384" s="18"/>
      <c r="Z384" s="18">
        <v>43891.47</v>
      </c>
      <c r="AA384" s="18"/>
      <c r="AB384" s="43">
        <f t="shared" si="161"/>
        <v>0.14749999999999996</v>
      </c>
      <c r="AC384" s="14">
        <f t="shared" si="170"/>
        <v>0</v>
      </c>
      <c r="AD384" s="14">
        <f t="shared" si="184"/>
        <v>0.125</v>
      </c>
      <c r="AE384" s="14">
        <f t="shared" si="171"/>
        <v>0</v>
      </c>
      <c r="AF384" s="14">
        <f t="shared" si="172"/>
        <v>0</v>
      </c>
      <c r="AG384" s="14">
        <f t="shared" si="173"/>
        <v>0</v>
      </c>
      <c r="AH384" s="14">
        <f t="shared" si="174"/>
        <v>0</v>
      </c>
      <c r="AI384" s="14">
        <f t="shared" si="175"/>
        <v>0</v>
      </c>
      <c r="AJ384" s="14">
        <f t="shared" si="176"/>
        <v>0</v>
      </c>
      <c r="AK384" s="14">
        <f t="shared" si="177"/>
        <v>0</v>
      </c>
      <c r="AL384" s="14">
        <f t="shared" si="178"/>
        <v>0</v>
      </c>
      <c r="AM384" s="14">
        <f t="shared" si="179"/>
        <v>0</v>
      </c>
      <c r="AN384" s="14">
        <f t="shared" si="180"/>
        <v>0</v>
      </c>
      <c r="AO384" s="14">
        <f t="shared" si="181"/>
        <v>0</v>
      </c>
      <c r="AP384" s="14">
        <f t="shared" si="182"/>
        <v>0.02</v>
      </c>
      <c r="AQ384" s="14">
        <f t="shared" si="183"/>
        <v>0</v>
      </c>
      <c r="AR384" s="26">
        <f t="shared" si="162"/>
        <v>243841.51250000001</v>
      </c>
      <c r="AS384" s="184">
        <f t="shared" si="163"/>
        <v>0</v>
      </c>
      <c r="AT384" s="26">
        <f t="shared" si="164"/>
        <v>43891.472250000006</v>
      </c>
      <c r="AU384" s="30"/>
      <c r="AV384" s="30"/>
      <c r="AW384" s="30">
        <f>K384*$AU$1</f>
        <v>234087.85200000001</v>
      </c>
      <c r="AX384" s="36">
        <f t="shared" si="160"/>
        <v>-243841.51250000001</v>
      </c>
      <c r="AY384" s="36">
        <f t="shared" si="160"/>
        <v>0</v>
      </c>
      <c r="AZ384" s="36">
        <f t="shared" si="160"/>
        <v>190196.37975000002</v>
      </c>
      <c r="BF384" s="42">
        <f t="shared" si="165"/>
        <v>287732.98475</v>
      </c>
      <c r="BG384" s="42">
        <f t="shared" si="166"/>
        <v>287732.99</v>
      </c>
      <c r="BH384" s="42">
        <f t="shared" si="167"/>
        <v>-5.2499999874271452E-3</v>
      </c>
      <c r="BI384" s="42">
        <f t="shared" si="168"/>
        <v>234087.85200000001</v>
      </c>
    </row>
    <row r="385" spans="1:61" ht="14.45" hidden="1" outlineLevel="1" x14ac:dyDescent="0.3">
      <c r="A385" s="5" t="s">
        <v>7</v>
      </c>
      <c r="B385" s="5" t="s">
        <v>8</v>
      </c>
      <c r="C385" s="12" t="s">
        <v>1362</v>
      </c>
      <c r="D385" s="2" t="s">
        <v>451</v>
      </c>
      <c r="E385" s="2" t="s">
        <v>450</v>
      </c>
      <c r="F385" s="2" t="s">
        <v>16</v>
      </c>
      <c r="G385" s="2" t="s">
        <v>17</v>
      </c>
      <c r="H385" s="2" t="s">
        <v>13</v>
      </c>
      <c r="I385" s="18">
        <v>810</v>
      </c>
      <c r="J385" s="18">
        <v>929475</v>
      </c>
      <c r="K385" s="18">
        <v>810000</v>
      </c>
      <c r="L385" s="18">
        <v>119475</v>
      </c>
      <c r="M385" s="18"/>
      <c r="N385" s="18">
        <v>101250</v>
      </c>
      <c r="O385" s="18"/>
      <c r="P385" s="18"/>
      <c r="Q385" s="18"/>
      <c r="R385" s="18"/>
      <c r="S385" s="18"/>
      <c r="T385" s="18"/>
      <c r="U385" s="18"/>
      <c r="V385" s="18"/>
      <c r="W385" s="18"/>
      <c r="X385" s="18"/>
      <c r="Y385" s="18"/>
      <c r="Z385" s="18">
        <v>18225</v>
      </c>
      <c r="AA385" s="18"/>
      <c r="AB385" s="43">
        <f t="shared" si="161"/>
        <v>0.14749999999999996</v>
      </c>
      <c r="AC385" s="14">
        <f t="shared" si="170"/>
        <v>0</v>
      </c>
      <c r="AD385" s="14">
        <f t="shared" si="184"/>
        <v>0.125</v>
      </c>
      <c r="AE385" s="14">
        <f t="shared" si="171"/>
        <v>0</v>
      </c>
      <c r="AF385" s="14">
        <f t="shared" si="172"/>
        <v>0</v>
      </c>
      <c r="AG385" s="14">
        <f t="shared" si="173"/>
        <v>0</v>
      </c>
      <c r="AH385" s="14">
        <f t="shared" si="174"/>
        <v>0</v>
      </c>
      <c r="AI385" s="14">
        <f t="shared" si="175"/>
        <v>0</v>
      </c>
      <c r="AJ385" s="14">
        <f t="shared" si="176"/>
        <v>0</v>
      </c>
      <c r="AK385" s="14">
        <f t="shared" si="177"/>
        <v>0</v>
      </c>
      <c r="AL385" s="14">
        <f t="shared" si="178"/>
        <v>0</v>
      </c>
      <c r="AM385" s="14">
        <f t="shared" si="179"/>
        <v>0</v>
      </c>
      <c r="AN385" s="14">
        <f t="shared" si="180"/>
        <v>0</v>
      </c>
      <c r="AO385" s="14">
        <f t="shared" si="181"/>
        <v>0</v>
      </c>
      <c r="AP385" s="14">
        <f t="shared" si="182"/>
        <v>0.02</v>
      </c>
      <c r="AQ385" s="14">
        <f t="shared" si="183"/>
        <v>0</v>
      </c>
      <c r="AR385" s="26">
        <f t="shared" si="162"/>
        <v>101250</v>
      </c>
      <c r="AS385" s="184">
        <f t="shared" si="163"/>
        <v>0</v>
      </c>
      <c r="AT385" s="26">
        <f t="shared" si="164"/>
        <v>18225</v>
      </c>
      <c r="AU385" s="30"/>
      <c r="AV385" s="30"/>
      <c r="AW385" s="30">
        <f>K385*$AU$1</f>
        <v>97200</v>
      </c>
      <c r="AX385" s="36">
        <f t="shared" si="160"/>
        <v>-101250</v>
      </c>
      <c r="AY385" s="36">
        <f t="shared" si="160"/>
        <v>0</v>
      </c>
      <c r="AZ385" s="36">
        <f t="shared" si="160"/>
        <v>78975</v>
      </c>
      <c r="BF385" s="42">
        <f t="shared" si="165"/>
        <v>119475</v>
      </c>
      <c r="BG385" s="42">
        <f t="shared" si="166"/>
        <v>119475</v>
      </c>
      <c r="BH385" s="42">
        <f t="shared" si="167"/>
        <v>0</v>
      </c>
      <c r="BI385" s="42">
        <f t="shared" si="168"/>
        <v>97200</v>
      </c>
    </row>
    <row r="386" spans="1:61" ht="14.45" hidden="1" outlineLevel="1" x14ac:dyDescent="0.3">
      <c r="A386" s="5" t="s">
        <v>7</v>
      </c>
      <c r="B386" s="5" t="s">
        <v>8</v>
      </c>
      <c r="C386" s="12" t="s">
        <v>1362</v>
      </c>
      <c r="D386" s="2" t="s">
        <v>452</v>
      </c>
      <c r="E386" s="2" t="s">
        <v>39</v>
      </c>
      <c r="F386" s="2" t="s">
        <v>11</v>
      </c>
      <c r="G386" s="2" t="s">
        <v>12</v>
      </c>
      <c r="H386" s="2" t="s">
        <v>13</v>
      </c>
      <c r="I386" s="18">
        <v>2715</v>
      </c>
      <c r="J386" s="18">
        <v>2117700</v>
      </c>
      <c r="K386" s="18">
        <v>2036250</v>
      </c>
      <c r="L386" s="18">
        <v>81450</v>
      </c>
      <c r="M386" s="18"/>
      <c r="N386" s="18"/>
      <c r="O386" s="18"/>
      <c r="P386" s="18"/>
      <c r="Q386" s="18"/>
      <c r="R386" s="18"/>
      <c r="S386" s="18">
        <v>81450</v>
      </c>
      <c r="T386" s="18"/>
      <c r="U386" s="18"/>
      <c r="V386" s="18"/>
      <c r="W386" s="18"/>
      <c r="X386" s="18"/>
      <c r="Y386" s="18"/>
      <c r="Z386" s="18"/>
      <c r="AA386" s="18"/>
      <c r="AB386" s="43">
        <f t="shared" si="161"/>
        <v>4.0000000000000036E-2</v>
      </c>
      <c r="AC386" s="14">
        <f t="shared" si="170"/>
        <v>0</v>
      </c>
      <c r="AD386" s="14">
        <f t="shared" si="184"/>
        <v>0</v>
      </c>
      <c r="AE386" s="14">
        <f t="shared" si="171"/>
        <v>0</v>
      </c>
      <c r="AF386" s="14">
        <f t="shared" si="172"/>
        <v>0</v>
      </c>
      <c r="AG386" s="14">
        <f t="shared" si="173"/>
        <v>0</v>
      </c>
      <c r="AH386" s="14">
        <f t="shared" si="174"/>
        <v>0</v>
      </c>
      <c r="AI386" s="14">
        <f t="shared" si="175"/>
        <v>0.04</v>
      </c>
      <c r="AJ386" s="14">
        <f t="shared" si="176"/>
        <v>0</v>
      </c>
      <c r="AK386" s="14">
        <f t="shared" si="177"/>
        <v>0</v>
      </c>
      <c r="AL386" s="14">
        <f t="shared" si="178"/>
        <v>0</v>
      </c>
      <c r="AM386" s="14">
        <f t="shared" si="179"/>
        <v>0</v>
      </c>
      <c r="AN386" s="14">
        <f t="shared" si="180"/>
        <v>0</v>
      </c>
      <c r="AO386" s="14">
        <f t="shared" si="181"/>
        <v>0</v>
      </c>
      <c r="AP386" s="14">
        <f t="shared" si="182"/>
        <v>0</v>
      </c>
      <c r="AQ386" s="14">
        <f t="shared" si="183"/>
        <v>0</v>
      </c>
      <c r="AR386" s="26">
        <f t="shared" si="162"/>
        <v>0</v>
      </c>
      <c r="AS386" s="184">
        <f t="shared" si="163"/>
        <v>81450</v>
      </c>
      <c r="AT386" s="26">
        <f t="shared" si="164"/>
        <v>0</v>
      </c>
      <c r="AU386" s="30">
        <f>K386*$AU$2</f>
        <v>122175</v>
      </c>
      <c r="AV386" s="30">
        <f>K386*$AV$2</f>
        <v>122175</v>
      </c>
      <c r="AW386" s="30"/>
      <c r="AX386" s="36">
        <f t="shared" si="160"/>
        <v>122175</v>
      </c>
      <c r="AY386" s="36">
        <f t="shared" si="160"/>
        <v>40725</v>
      </c>
      <c r="AZ386" s="36">
        <f t="shared" si="160"/>
        <v>0</v>
      </c>
      <c r="BF386" s="42">
        <f t="shared" si="165"/>
        <v>81450</v>
      </c>
      <c r="BG386" s="42">
        <f t="shared" si="166"/>
        <v>81450</v>
      </c>
      <c r="BH386" s="42">
        <f t="shared" si="167"/>
        <v>0</v>
      </c>
      <c r="BI386" s="42">
        <f t="shared" si="168"/>
        <v>244350</v>
      </c>
    </row>
    <row r="387" spans="1:61" ht="14.45" hidden="1" outlineLevel="1" x14ac:dyDescent="0.3">
      <c r="A387" s="5" t="s">
        <v>7</v>
      </c>
      <c r="B387" s="5" t="s">
        <v>8</v>
      </c>
      <c r="C387" s="12" t="s">
        <v>1362</v>
      </c>
      <c r="D387" s="2" t="s">
        <v>453</v>
      </c>
      <c r="E387" s="2" t="s">
        <v>39</v>
      </c>
      <c r="F387" s="2" t="s">
        <v>11</v>
      </c>
      <c r="G387" s="2" t="s">
        <v>12</v>
      </c>
      <c r="H387" s="2" t="s">
        <v>13</v>
      </c>
      <c r="I387" s="18">
        <v>1632.0000000000002</v>
      </c>
      <c r="J387" s="18">
        <v>1272959.68</v>
      </c>
      <c r="K387" s="18">
        <v>1223999.69</v>
      </c>
      <c r="L387" s="18">
        <v>48959.99</v>
      </c>
      <c r="M387" s="18"/>
      <c r="N387" s="18"/>
      <c r="O387" s="18"/>
      <c r="P387" s="18"/>
      <c r="Q387" s="18"/>
      <c r="R387" s="18"/>
      <c r="S387" s="18">
        <v>48959.99</v>
      </c>
      <c r="T387" s="18"/>
      <c r="U387" s="18"/>
      <c r="V387" s="18"/>
      <c r="W387" s="18"/>
      <c r="X387" s="18"/>
      <c r="Y387" s="18"/>
      <c r="Z387" s="18"/>
      <c r="AA387" s="18"/>
      <c r="AB387" s="43">
        <f t="shared" si="161"/>
        <v>4.0000000000000036E-2</v>
      </c>
      <c r="AC387" s="14">
        <f t="shared" si="170"/>
        <v>0</v>
      </c>
      <c r="AD387" s="14">
        <f t="shared" si="184"/>
        <v>0</v>
      </c>
      <c r="AE387" s="14">
        <f t="shared" si="171"/>
        <v>0</v>
      </c>
      <c r="AF387" s="14">
        <f t="shared" si="172"/>
        <v>0</v>
      </c>
      <c r="AG387" s="14">
        <f t="shared" si="173"/>
        <v>0</v>
      </c>
      <c r="AH387" s="14">
        <f t="shared" si="174"/>
        <v>0</v>
      </c>
      <c r="AI387" s="14">
        <f t="shared" si="175"/>
        <v>0.04</v>
      </c>
      <c r="AJ387" s="14">
        <f t="shared" si="176"/>
        <v>0</v>
      </c>
      <c r="AK387" s="14">
        <f t="shared" si="177"/>
        <v>0</v>
      </c>
      <c r="AL387" s="14">
        <f t="shared" si="178"/>
        <v>0</v>
      </c>
      <c r="AM387" s="14">
        <f t="shared" si="179"/>
        <v>0</v>
      </c>
      <c r="AN387" s="14">
        <f t="shared" si="180"/>
        <v>0</v>
      </c>
      <c r="AO387" s="14">
        <f t="shared" si="181"/>
        <v>0</v>
      </c>
      <c r="AP387" s="14">
        <f t="shared" si="182"/>
        <v>0</v>
      </c>
      <c r="AQ387" s="14">
        <f t="shared" si="183"/>
        <v>0</v>
      </c>
      <c r="AR387" s="26">
        <f t="shared" si="162"/>
        <v>0</v>
      </c>
      <c r="AS387" s="184">
        <f t="shared" si="163"/>
        <v>48959.9876</v>
      </c>
      <c r="AT387" s="26">
        <f t="shared" si="164"/>
        <v>0</v>
      </c>
      <c r="AU387" s="30">
        <f>K387*$AU$2</f>
        <v>73439.98139999999</v>
      </c>
      <c r="AV387" s="30">
        <f>K387*$AV$2</f>
        <v>73439.98139999999</v>
      </c>
      <c r="AW387" s="30"/>
      <c r="AX387" s="36">
        <f t="shared" si="160"/>
        <v>73439.98139999999</v>
      </c>
      <c r="AY387" s="36">
        <f t="shared" si="160"/>
        <v>24479.993799999989</v>
      </c>
      <c r="AZ387" s="36">
        <f t="shared" si="160"/>
        <v>0</v>
      </c>
      <c r="BF387" s="42">
        <f t="shared" si="165"/>
        <v>48959.9876</v>
      </c>
      <c r="BG387" s="42">
        <f t="shared" si="166"/>
        <v>48959.99</v>
      </c>
      <c r="BH387" s="42">
        <f t="shared" si="167"/>
        <v>-2.3999999975785613E-3</v>
      </c>
      <c r="BI387" s="42">
        <f t="shared" si="168"/>
        <v>146879.96279999998</v>
      </c>
    </row>
    <row r="388" spans="1:61" ht="14.45" hidden="1" outlineLevel="1" x14ac:dyDescent="0.3">
      <c r="A388" s="5" t="s">
        <v>7</v>
      </c>
      <c r="B388" s="5" t="s">
        <v>8</v>
      </c>
      <c r="C388" s="12" t="s">
        <v>1362</v>
      </c>
      <c r="D388" s="2" t="s">
        <v>454</v>
      </c>
      <c r="E388" s="2" t="s">
        <v>39</v>
      </c>
      <c r="F388" s="2" t="s">
        <v>11</v>
      </c>
      <c r="G388" s="2" t="s">
        <v>12</v>
      </c>
      <c r="H388" s="2" t="s">
        <v>13</v>
      </c>
      <c r="I388" s="18">
        <v>1745</v>
      </c>
      <c r="J388" s="18">
        <v>1515358</v>
      </c>
      <c r="K388" s="18">
        <v>1457075</v>
      </c>
      <c r="L388" s="18">
        <v>58283</v>
      </c>
      <c r="M388" s="18"/>
      <c r="N388" s="18"/>
      <c r="O388" s="18"/>
      <c r="P388" s="18"/>
      <c r="Q388" s="18"/>
      <c r="R388" s="18"/>
      <c r="S388" s="18">
        <v>58283</v>
      </c>
      <c r="T388" s="18"/>
      <c r="U388" s="18"/>
      <c r="V388" s="18"/>
      <c r="W388" s="18"/>
      <c r="X388" s="18"/>
      <c r="Y388" s="18"/>
      <c r="Z388" s="18"/>
      <c r="AA388" s="18"/>
      <c r="AB388" s="43">
        <f t="shared" si="161"/>
        <v>4.0000000000000036E-2</v>
      </c>
      <c r="AC388" s="14">
        <f t="shared" si="170"/>
        <v>0</v>
      </c>
      <c r="AD388" s="14">
        <f t="shared" si="184"/>
        <v>0</v>
      </c>
      <c r="AE388" s="14">
        <f t="shared" si="171"/>
        <v>0</v>
      </c>
      <c r="AF388" s="14">
        <f t="shared" si="172"/>
        <v>0</v>
      </c>
      <c r="AG388" s="14">
        <f t="shared" si="173"/>
        <v>0</v>
      </c>
      <c r="AH388" s="14">
        <f t="shared" si="174"/>
        <v>0</v>
      </c>
      <c r="AI388" s="14">
        <f t="shared" si="175"/>
        <v>0.04</v>
      </c>
      <c r="AJ388" s="14">
        <f t="shared" si="176"/>
        <v>0</v>
      </c>
      <c r="AK388" s="14">
        <f t="shared" si="177"/>
        <v>0</v>
      </c>
      <c r="AL388" s="14">
        <f t="shared" si="178"/>
        <v>0</v>
      </c>
      <c r="AM388" s="14">
        <f t="shared" si="179"/>
        <v>0</v>
      </c>
      <c r="AN388" s="14">
        <f t="shared" si="180"/>
        <v>0</v>
      </c>
      <c r="AO388" s="14">
        <f t="shared" si="181"/>
        <v>0</v>
      </c>
      <c r="AP388" s="14">
        <f t="shared" si="182"/>
        <v>0</v>
      </c>
      <c r="AQ388" s="14">
        <f t="shared" si="183"/>
        <v>0</v>
      </c>
      <c r="AR388" s="26">
        <f t="shared" si="162"/>
        <v>0</v>
      </c>
      <c r="AS388" s="184">
        <f t="shared" si="163"/>
        <v>58283</v>
      </c>
      <c r="AT388" s="26">
        <f t="shared" si="164"/>
        <v>0</v>
      </c>
      <c r="AU388" s="30">
        <f>K388*$AU$2</f>
        <v>87424.5</v>
      </c>
      <c r="AV388" s="30">
        <f>K388*$AV$2</f>
        <v>87424.5</v>
      </c>
      <c r="AW388" s="30"/>
      <c r="AX388" s="36">
        <f t="shared" si="160"/>
        <v>87424.5</v>
      </c>
      <c r="AY388" s="36">
        <f t="shared" si="160"/>
        <v>29141.5</v>
      </c>
      <c r="AZ388" s="36">
        <f t="shared" si="160"/>
        <v>0</v>
      </c>
      <c r="BF388" s="42">
        <f t="shared" si="165"/>
        <v>58283</v>
      </c>
      <c r="BG388" s="42">
        <f t="shared" si="166"/>
        <v>58283</v>
      </c>
      <c r="BH388" s="42">
        <f t="shared" si="167"/>
        <v>0</v>
      </c>
      <c r="BI388" s="42">
        <f t="shared" si="168"/>
        <v>174849</v>
      </c>
    </row>
    <row r="389" spans="1:61" ht="14.45" hidden="1" outlineLevel="1" x14ac:dyDescent="0.3">
      <c r="A389" s="5" t="s">
        <v>7</v>
      </c>
      <c r="B389" s="5" t="s">
        <v>8</v>
      </c>
      <c r="C389" s="12" t="s">
        <v>1362</v>
      </c>
      <c r="D389" s="2" t="s">
        <v>455</v>
      </c>
      <c r="E389" s="2" t="s">
        <v>456</v>
      </c>
      <c r="F389" s="2" t="s">
        <v>16</v>
      </c>
      <c r="G389" s="2" t="s">
        <v>457</v>
      </c>
      <c r="H389" s="2" t="s">
        <v>13</v>
      </c>
      <c r="I389" s="18">
        <v>1000</v>
      </c>
      <c r="J389" s="18">
        <v>1290937.5</v>
      </c>
      <c r="K389" s="18">
        <v>1125000</v>
      </c>
      <c r="L389" s="18">
        <v>165937.5</v>
      </c>
      <c r="M389" s="18"/>
      <c r="N389" s="18">
        <v>140625</v>
      </c>
      <c r="O389" s="18"/>
      <c r="P389" s="18"/>
      <c r="Q389" s="18"/>
      <c r="R389" s="18"/>
      <c r="S389" s="18"/>
      <c r="T389" s="18"/>
      <c r="U389" s="18"/>
      <c r="V389" s="18"/>
      <c r="W389" s="18"/>
      <c r="X389" s="18"/>
      <c r="Y389" s="18"/>
      <c r="Z389" s="18">
        <v>25312.5</v>
      </c>
      <c r="AA389" s="18"/>
      <c r="AB389" s="43">
        <f t="shared" si="161"/>
        <v>0.14749999999999996</v>
      </c>
      <c r="AC389" s="14">
        <f t="shared" si="170"/>
        <v>0</v>
      </c>
      <c r="AD389" s="14">
        <f t="shared" si="184"/>
        <v>0.125</v>
      </c>
      <c r="AE389" s="14">
        <f t="shared" si="171"/>
        <v>0</v>
      </c>
      <c r="AF389" s="14">
        <f t="shared" si="172"/>
        <v>0</v>
      </c>
      <c r="AG389" s="14">
        <f t="shared" si="173"/>
        <v>0</v>
      </c>
      <c r="AH389" s="14">
        <f t="shared" si="174"/>
        <v>0</v>
      </c>
      <c r="AI389" s="14">
        <f t="shared" si="175"/>
        <v>0</v>
      </c>
      <c r="AJ389" s="14">
        <f t="shared" si="176"/>
        <v>0</v>
      </c>
      <c r="AK389" s="14">
        <f t="shared" si="177"/>
        <v>0</v>
      </c>
      <c r="AL389" s="14">
        <f t="shared" si="178"/>
        <v>0</v>
      </c>
      <c r="AM389" s="14">
        <f t="shared" si="179"/>
        <v>0</v>
      </c>
      <c r="AN389" s="14">
        <f t="shared" si="180"/>
        <v>0</v>
      </c>
      <c r="AO389" s="14">
        <f t="shared" si="181"/>
        <v>0</v>
      </c>
      <c r="AP389" s="14">
        <f t="shared" si="182"/>
        <v>0.02</v>
      </c>
      <c r="AQ389" s="14">
        <f t="shared" si="183"/>
        <v>0</v>
      </c>
      <c r="AR389" s="26">
        <f t="shared" si="162"/>
        <v>140625</v>
      </c>
      <c r="AS389" s="184">
        <f t="shared" si="163"/>
        <v>0</v>
      </c>
      <c r="AT389" s="26">
        <f t="shared" si="164"/>
        <v>25312.5</v>
      </c>
      <c r="AU389" s="30"/>
      <c r="AV389" s="30"/>
      <c r="AW389" s="30">
        <f t="shared" ref="AW389:AW402" si="187">K389*$AU$1</f>
        <v>135000</v>
      </c>
      <c r="AX389" s="36">
        <f t="shared" ref="AX389:AZ452" si="188">AU389-AR389</f>
        <v>-140625</v>
      </c>
      <c r="AY389" s="36">
        <f t="shared" si="188"/>
        <v>0</v>
      </c>
      <c r="AZ389" s="36">
        <f t="shared" si="188"/>
        <v>109687.5</v>
      </c>
      <c r="BF389" s="42">
        <f t="shared" si="165"/>
        <v>165937.5</v>
      </c>
      <c r="BG389" s="42">
        <f t="shared" si="166"/>
        <v>165937.5</v>
      </c>
      <c r="BH389" s="42">
        <f t="shared" si="167"/>
        <v>0</v>
      </c>
      <c r="BI389" s="42">
        <f t="shared" si="168"/>
        <v>135000</v>
      </c>
    </row>
    <row r="390" spans="1:61" ht="14.45" hidden="1" outlineLevel="1" x14ac:dyDescent="0.3">
      <c r="A390" s="5" t="s">
        <v>7</v>
      </c>
      <c r="B390" s="5" t="s">
        <v>8</v>
      </c>
      <c r="C390" s="12" t="s">
        <v>1362</v>
      </c>
      <c r="D390" s="2" t="s">
        <v>458</v>
      </c>
      <c r="E390" s="2" t="s">
        <v>456</v>
      </c>
      <c r="F390" s="2" t="s">
        <v>16</v>
      </c>
      <c r="G390" s="2" t="s">
        <v>457</v>
      </c>
      <c r="H390" s="2" t="s">
        <v>13</v>
      </c>
      <c r="I390" s="18">
        <v>300</v>
      </c>
      <c r="J390" s="18">
        <v>230647.5</v>
      </c>
      <c r="K390" s="18">
        <v>201000</v>
      </c>
      <c r="L390" s="18">
        <v>29647.5</v>
      </c>
      <c r="M390" s="18"/>
      <c r="N390" s="18">
        <v>25125</v>
      </c>
      <c r="O390" s="18"/>
      <c r="P390" s="18"/>
      <c r="Q390" s="18"/>
      <c r="R390" s="18"/>
      <c r="S390" s="18"/>
      <c r="T390" s="18"/>
      <c r="U390" s="18"/>
      <c r="V390" s="18"/>
      <c r="W390" s="18"/>
      <c r="X390" s="18"/>
      <c r="Y390" s="18"/>
      <c r="Z390" s="18">
        <v>4522.5</v>
      </c>
      <c r="AA390" s="18"/>
      <c r="AB390" s="43">
        <f t="shared" ref="AB390:AB453" si="189">(1+SUM(AC390:AF390)*(1+AG390)*(1+AH390))*(1+SUM(AI390:AN390))*(1+SUM(AO390:AQ390))-1</f>
        <v>0.14749999999999996</v>
      </c>
      <c r="AC390" s="14">
        <f t="shared" si="170"/>
        <v>0</v>
      </c>
      <c r="AD390" s="14">
        <f t="shared" si="184"/>
        <v>0.125</v>
      </c>
      <c r="AE390" s="14">
        <f t="shared" si="171"/>
        <v>0</v>
      </c>
      <c r="AF390" s="14">
        <f t="shared" si="172"/>
        <v>0</v>
      </c>
      <c r="AG390" s="14">
        <f t="shared" si="173"/>
        <v>0</v>
      </c>
      <c r="AH390" s="14">
        <f t="shared" si="174"/>
        <v>0</v>
      </c>
      <c r="AI390" s="14">
        <f t="shared" si="175"/>
        <v>0</v>
      </c>
      <c r="AJ390" s="14">
        <f t="shared" si="176"/>
        <v>0</v>
      </c>
      <c r="AK390" s="14">
        <f t="shared" si="177"/>
        <v>0</v>
      </c>
      <c r="AL390" s="14">
        <f t="shared" si="178"/>
        <v>0</v>
      </c>
      <c r="AM390" s="14">
        <f t="shared" si="179"/>
        <v>0</v>
      </c>
      <c r="AN390" s="14">
        <f t="shared" si="180"/>
        <v>0</v>
      </c>
      <c r="AO390" s="14">
        <f t="shared" si="181"/>
        <v>0</v>
      </c>
      <c r="AP390" s="14">
        <f t="shared" si="182"/>
        <v>0.02</v>
      </c>
      <c r="AQ390" s="14">
        <f t="shared" si="183"/>
        <v>0</v>
      </c>
      <c r="AR390" s="26">
        <f t="shared" ref="AR390:AR453" si="190">K390*(1+SUM(AC390:AF390)*(1+AG390)*(1+AH390)-1)</f>
        <v>25125</v>
      </c>
      <c r="AS390" s="184">
        <f t="shared" ref="AS390:AS453" si="191">SUM(AI390:AN390)*(AR390+K390)</f>
        <v>0</v>
      </c>
      <c r="AT390" s="26">
        <f t="shared" ref="AT390:AT453" si="192">SUM(AO390:AQ390)*(K390+AR390)</f>
        <v>4522.5</v>
      </c>
      <c r="AU390" s="30"/>
      <c r="AV390" s="30"/>
      <c r="AW390" s="30">
        <f t="shared" si="187"/>
        <v>24120</v>
      </c>
      <c r="AX390" s="36">
        <f t="shared" si="188"/>
        <v>-25125</v>
      </c>
      <c r="AY390" s="36">
        <f t="shared" si="188"/>
        <v>0</v>
      </c>
      <c r="AZ390" s="36">
        <f t="shared" si="188"/>
        <v>19597.5</v>
      </c>
      <c r="BF390" s="42">
        <f t="shared" ref="BF390:BF453" si="193">SUM(AR390:AT390)</f>
        <v>29647.5</v>
      </c>
      <c r="BG390" s="42">
        <f t="shared" ref="BG390:BG453" si="194">SUM(M390:AA390)</f>
        <v>29647.5</v>
      </c>
      <c r="BH390" s="42">
        <f t="shared" ref="BH390:BH453" si="195">BF390-BG390</f>
        <v>0</v>
      </c>
      <c r="BI390" s="42">
        <f t="shared" ref="BI390:BI453" si="196">SUM(AU390:AW390)</f>
        <v>24120</v>
      </c>
    </row>
    <row r="391" spans="1:61" ht="14.45" hidden="1" outlineLevel="1" x14ac:dyDescent="0.3">
      <c r="A391" s="5" t="s">
        <v>7</v>
      </c>
      <c r="B391" s="5" t="s">
        <v>8</v>
      </c>
      <c r="C391" s="12" t="s">
        <v>1362</v>
      </c>
      <c r="D391" s="2" t="s">
        <v>459</v>
      </c>
      <c r="E391" s="2" t="s">
        <v>447</v>
      </c>
      <c r="F391" s="2" t="s">
        <v>16</v>
      </c>
      <c r="G391" s="2" t="s">
        <v>318</v>
      </c>
      <c r="H391" s="2" t="s">
        <v>13</v>
      </c>
      <c r="I391" s="18">
        <v>200</v>
      </c>
      <c r="J391" s="18">
        <v>205801.72</v>
      </c>
      <c r="K391" s="18">
        <v>179347.9</v>
      </c>
      <c r="L391" s="18">
        <v>26453.82</v>
      </c>
      <c r="M391" s="18"/>
      <c r="N391" s="18">
        <v>22418.49</v>
      </c>
      <c r="O391" s="18"/>
      <c r="P391" s="18"/>
      <c r="Q391" s="18"/>
      <c r="R391" s="18"/>
      <c r="S391" s="18"/>
      <c r="T391" s="18"/>
      <c r="U391" s="18"/>
      <c r="V391" s="18"/>
      <c r="W391" s="18"/>
      <c r="X391" s="18"/>
      <c r="Y391" s="18"/>
      <c r="Z391" s="18">
        <v>4035.33</v>
      </c>
      <c r="AA391" s="18"/>
      <c r="AB391" s="43">
        <f t="shared" si="189"/>
        <v>0.14749999999999996</v>
      </c>
      <c r="AC391" s="14">
        <f t="shared" si="170"/>
        <v>0</v>
      </c>
      <c r="AD391" s="14">
        <f t="shared" si="184"/>
        <v>0.125</v>
      </c>
      <c r="AE391" s="14">
        <f t="shared" si="171"/>
        <v>0</v>
      </c>
      <c r="AF391" s="14">
        <f t="shared" si="172"/>
        <v>0</v>
      </c>
      <c r="AG391" s="14">
        <f t="shared" si="173"/>
        <v>0</v>
      </c>
      <c r="AH391" s="14">
        <f t="shared" si="174"/>
        <v>0</v>
      </c>
      <c r="AI391" s="14">
        <f t="shared" si="175"/>
        <v>0</v>
      </c>
      <c r="AJ391" s="14">
        <f t="shared" si="176"/>
        <v>0</v>
      </c>
      <c r="AK391" s="14">
        <f t="shared" si="177"/>
        <v>0</v>
      </c>
      <c r="AL391" s="14">
        <f t="shared" si="178"/>
        <v>0</v>
      </c>
      <c r="AM391" s="14">
        <f t="shared" si="179"/>
        <v>0</v>
      </c>
      <c r="AN391" s="14">
        <f t="shared" si="180"/>
        <v>0</v>
      </c>
      <c r="AO391" s="14">
        <f t="shared" si="181"/>
        <v>0</v>
      </c>
      <c r="AP391" s="14">
        <f t="shared" si="182"/>
        <v>0.02</v>
      </c>
      <c r="AQ391" s="14">
        <f t="shared" si="183"/>
        <v>0</v>
      </c>
      <c r="AR391" s="26">
        <f t="shared" si="190"/>
        <v>22418.487499999999</v>
      </c>
      <c r="AS391" s="184">
        <f t="shared" si="191"/>
        <v>0</v>
      </c>
      <c r="AT391" s="26">
        <f t="shared" si="192"/>
        <v>4035.3277499999999</v>
      </c>
      <c r="AU391" s="30"/>
      <c r="AV391" s="30"/>
      <c r="AW391" s="30">
        <f t="shared" si="187"/>
        <v>21521.748</v>
      </c>
      <c r="AX391" s="36">
        <f t="shared" si="188"/>
        <v>-22418.487499999999</v>
      </c>
      <c r="AY391" s="36">
        <f t="shared" si="188"/>
        <v>0</v>
      </c>
      <c r="AZ391" s="36">
        <f t="shared" si="188"/>
        <v>17486.420249999999</v>
      </c>
      <c r="BF391" s="42">
        <f t="shared" si="193"/>
        <v>26453.81525</v>
      </c>
      <c r="BG391" s="42">
        <f t="shared" si="194"/>
        <v>26453.82</v>
      </c>
      <c r="BH391" s="42">
        <f t="shared" si="195"/>
        <v>-4.7500000000582077E-3</v>
      </c>
      <c r="BI391" s="42">
        <f t="shared" si="196"/>
        <v>21521.748</v>
      </c>
    </row>
    <row r="392" spans="1:61" ht="14.45" hidden="1" outlineLevel="1" x14ac:dyDescent="0.3">
      <c r="A392" s="5" t="s">
        <v>7</v>
      </c>
      <c r="B392" s="5" t="s">
        <v>8</v>
      </c>
      <c r="C392" s="12" t="s">
        <v>1362</v>
      </c>
      <c r="D392" s="2" t="s">
        <v>460</v>
      </c>
      <c r="E392" s="2" t="s">
        <v>456</v>
      </c>
      <c r="F392" s="2" t="s">
        <v>16</v>
      </c>
      <c r="G392" s="2" t="s">
        <v>457</v>
      </c>
      <c r="H392" s="2" t="s">
        <v>13</v>
      </c>
      <c r="I392" s="18">
        <v>350</v>
      </c>
      <c r="J392" s="18">
        <v>337365</v>
      </c>
      <c r="K392" s="18">
        <v>294000</v>
      </c>
      <c r="L392" s="18">
        <v>43365</v>
      </c>
      <c r="M392" s="18"/>
      <c r="N392" s="18">
        <v>36750</v>
      </c>
      <c r="O392" s="18"/>
      <c r="P392" s="18"/>
      <c r="Q392" s="18"/>
      <c r="R392" s="18"/>
      <c r="S392" s="18"/>
      <c r="T392" s="18"/>
      <c r="U392" s="18"/>
      <c r="V392" s="18"/>
      <c r="W392" s="18"/>
      <c r="X392" s="18"/>
      <c r="Y392" s="18"/>
      <c r="Z392" s="18">
        <v>6615</v>
      </c>
      <c r="AA392" s="18"/>
      <c r="AB392" s="43">
        <f t="shared" si="189"/>
        <v>0.14749999999999996</v>
      </c>
      <c r="AC392" s="14">
        <f t="shared" si="170"/>
        <v>0</v>
      </c>
      <c r="AD392" s="14">
        <f t="shared" si="184"/>
        <v>0.125</v>
      </c>
      <c r="AE392" s="14">
        <f t="shared" si="171"/>
        <v>0</v>
      </c>
      <c r="AF392" s="14">
        <f t="shared" si="172"/>
        <v>0</v>
      </c>
      <c r="AG392" s="14">
        <f t="shared" si="173"/>
        <v>0</v>
      </c>
      <c r="AH392" s="14">
        <f t="shared" si="174"/>
        <v>0</v>
      </c>
      <c r="AI392" s="14">
        <f t="shared" si="175"/>
        <v>0</v>
      </c>
      <c r="AJ392" s="14">
        <f t="shared" si="176"/>
        <v>0</v>
      </c>
      <c r="AK392" s="14">
        <f t="shared" si="177"/>
        <v>0</v>
      </c>
      <c r="AL392" s="14">
        <f t="shared" si="178"/>
        <v>0</v>
      </c>
      <c r="AM392" s="14">
        <f t="shared" si="179"/>
        <v>0</v>
      </c>
      <c r="AN392" s="14">
        <f t="shared" si="180"/>
        <v>0</v>
      </c>
      <c r="AO392" s="14">
        <f t="shared" si="181"/>
        <v>0</v>
      </c>
      <c r="AP392" s="14">
        <f t="shared" si="182"/>
        <v>0.02</v>
      </c>
      <c r="AQ392" s="14">
        <f t="shared" si="183"/>
        <v>0</v>
      </c>
      <c r="AR392" s="26">
        <f t="shared" si="190"/>
        <v>36750</v>
      </c>
      <c r="AS392" s="184">
        <f t="shared" si="191"/>
        <v>0</v>
      </c>
      <c r="AT392" s="26">
        <f t="shared" si="192"/>
        <v>6615</v>
      </c>
      <c r="AU392" s="30"/>
      <c r="AV392" s="30"/>
      <c r="AW392" s="30">
        <f t="shared" si="187"/>
        <v>35280</v>
      </c>
      <c r="AX392" s="36">
        <f t="shared" si="188"/>
        <v>-36750</v>
      </c>
      <c r="AY392" s="36">
        <f t="shared" si="188"/>
        <v>0</v>
      </c>
      <c r="AZ392" s="36">
        <f t="shared" si="188"/>
        <v>28665</v>
      </c>
      <c r="BF392" s="42">
        <f t="shared" si="193"/>
        <v>43365</v>
      </c>
      <c r="BG392" s="42">
        <f t="shared" si="194"/>
        <v>43365</v>
      </c>
      <c r="BH392" s="42">
        <f t="shared" si="195"/>
        <v>0</v>
      </c>
      <c r="BI392" s="42">
        <f t="shared" si="196"/>
        <v>35280</v>
      </c>
    </row>
    <row r="393" spans="1:61" ht="14.45" hidden="1" outlineLevel="1" x14ac:dyDescent="0.3">
      <c r="A393" s="5" t="s">
        <v>7</v>
      </c>
      <c r="B393" s="5" t="s">
        <v>8</v>
      </c>
      <c r="C393" s="12" t="s">
        <v>1362</v>
      </c>
      <c r="D393" s="2" t="s">
        <v>461</v>
      </c>
      <c r="E393" s="2" t="s">
        <v>462</v>
      </c>
      <c r="F393" s="2" t="s">
        <v>16</v>
      </c>
      <c r="G393" s="2" t="s">
        <v>381</v>
      </c>
      <c r="H393" s="2" t="s">
        <v>13</v>
      </c>
      <c r="I393" s="18">
        <v>1780</v>
      </c>
      <c r="J393" s="18">
        <v>3047484.5999999996</v>
      </c>
      <c r="K393" s="18">
        <v>2655760</v>
      </c>
      <c r="L393" s="18">
        <v>391724.6</v>
      </c>
      <c r="M393" s="18"/>
      <c r="N393" s="18">
        <v>331970</v>
      </c>
      <c r="O393" s="18"/>
      <c r="P393" s="18"/>
      <c r="Q393" s="18"/>
      <c r="R393" s="18"/>
      <c r="S393" s="18"/>
      <c r="T393" s="18"/>
      <c r="U393" s="18"/>
      <c r="V393" s="18"/>
      <c r="W393" s="18"/>
      <c r="X393" s="18"/>
      <c r="Y393" s="18"/>
      <c r="Z393" s="18">
        <v>59754.600000000006</v>
      </c>
      <c r="AA393" s="18"/>
      <c r="AB393" s="43">
        <f t="shared" si="189"/>
        <v>0.14749999999999996</v>
      </c>
      <c r="AC393" s="14">
        <f t="shared" si="170"/>
        <v>0</v>
      </c>
      <c r="AD393" s="14">
        <f t="shared" si="184"/>
        <v>0.125</v>
      </c>
      <c r="AE393" s="14">
        <f t="shared" si="171"/>
        <v>0</v>
      </c>
      <c r="AF393" s="14">
        <f t="shared" si="172"/>
        <v>0</v>
      </c>
      <c r="AG393" s="14">
        <f t="shared" si="173"/>
        <v>0</v>
      </c>
      <c r="AH393" s="14">
        <f t="shared" si="174"/>
        <v>0</v>
      </c>
      <c r="AI393" s="14">
        <f t="shared" si="175"/>
        <v>0</v>
      </c>
      <c r="AJ393" s="14">
        <f t="shared" si="176"/>
        <v>0</v>
      </c>
      <c r="AK393" s="14">
        <f t="shared" si="177"/>
        <v>0</v>
      </c>
      <c r="AL393" s="14">
        <f t="shared" si="178"/>
        <v>0</v>
      </c>
      <c r="AM393" s="14">
        <f t="shared" si="179"/>
        <v>0</v>
      </c>
      <c r="AN393" s="14">
        <f t="shared" si="180"/>
        <v>0</v>
      </c>
      <c r="AO393" s="14">
        <f t="shared" si="181"/>
        <v>0</v>
      </c>
      <c r="AP393" s="14">
        <f t="shared" si="182"/>
        <v>0.02</v>
      </c>
      <c r="AQ393" s="14">
        <f t="shared" si="183"/>
        <v>0</v>
      </c>
      <c r="AR393" s="26">
        <f t="shared" si="190"/>
        <v>331970</v>
      </c>
      <c r="AS393" s="184">
        <f t="shared" si="191"/>
        <v>0</v>
      </c>
      <c r="AT393" s="26">
        <f t="shared" si="192"/>
        <v>59754.6</v>
      </c>
      <c r="AU393" s="30"/>
      <c r="AV393" s="30"/>
      <c r="AW393" s="30">
        <f t="shared" si="187"/>
        <v>318691.20000000001</v>
      </c>
      <c r="AX393" s="36">
        <f t="shared" si="188"/>
        <v>-331970</v>
      </c>
      <c r="AY393" s="36">
        <f t="shared" si="188"/>
        <v>0</v>
      </c>
      <c r="AZ393" s="36">
        <f t="shared" si="188"/>
        <v>258936.6</v>
      </c>
      <c r="BF393" s="42">
        <f t="shared" si="193"/>
        <v>391724.6</v>
      </c>
      <c r="BG393" s="42">
        <f t="shared" si="194"/>
        <v>391724.6</v>
      </c>
      <c r="BH393" s="42">
        <f t="shared" si="195"/>
        <v>0</v>
      </c>
      <c r="BI393" s="42">
        <f t="shared" si="196"/>
        <v>318691.20000000001</v>
      </c>
    </row>
    <row r="394" spans="1:61" ht="14.45" hidden="1" outlineLevel="1" x14ac:dyDescent="0.3">
      <c r="A394" s="5" t="s">
        <v>7</v>
      </c>
      <c r="B394" s="5" t="s">
        <v>8</v>
      </c>
      <c r="C394" s="12" t="s">
        <v>1362</v>
      </c>
      <c r="D394" s="2" t="s">
        <v>463</v>
      </c>
      <c r="E394" s="2" t="s">
        <v>447</v>
      </c>
      <c r="F394" s="2" t="s">
        <v>16</v>
      </c>
      <c r="G394" s="2" t="s">
        <v>318</v>
      </c>
      <c r="H394" s="2" t="s">
        <v>13</v>
      </c>
      <c r="I394" s="18">
        <v>8000</v>
      </c>
      <c r="J394" s="18">
        <v>7026187.6299999999</v>
      </c>
      <c r="K394" s="18">
        <v>6123039.3300000001</v>
      </c>
      <c r="L394" s="18">
        <v>903148.29999999993</v>
      </c>
      <c r="M394" s="18"/>
      <c r="N394" s="18">
        <v>765379.91999999993</v>
      </c>
      <c r="O394" s="18"/>
      <c r="P394" s="18"/>
      <c r="Q394" s="18"/>
      <c r="R394" s="18"/>
      <c r="S394" s="18"/>
      <c r="T394" s="18"/>
      <c r="U394" s="18"/>
      <c r="V394" s="18"/>
      <c r="W394" s="18"/>
      <c r="X394" s="18"/>
      <c r="Y394" s="18"/>
      <c r="Z394" s="18">
        <v>137768.38</v>
      </c>
      <c r="AA394" s="18"/>
      <c r="AB394" s="43">
        <f t="shared" si="189"/>
        <v>0.14749999999999996</v>
      </c>
      <c r="AC394" s="14">
        <f t="shared" si="170"/>
        <v>0</v>
      </c>
      <c r="AD394" s="14">
        <f t="shared" si="184"/>
        <v>0.125</v>
      </c>
      <c r="AE394" s="14">
        <f t="shared" si="171"/>
        <v>0</v>
      </c>
      <c r="AF394" s="14">
        <f t="shared" si="172"/>
        <v>0</v>
      </c>
      <c r="AG394" s="14">
        <f t="shared" si="173"/>
        <v>0</v>
      </c>
      <c r="AH394" s="14">
        <f t="shared" si="174"/>
        <v>0</v>
      </c>
      <c r="AI394" s="14">
        <f t="shared" si="175"/>
        <v>0</v>
      </c>
      <c r="AJ394" s="14">
        <f t="shared" si="176"/>
        <v>0</v>
      </c>
      <c r="AK394" s="14">
        <f t="shared" si="177"/>
        <v>0</v>
      </c>
      <c r="AL394" s="14">
        <f t="shared" si="178"/>
        <v>0</v>
      </c>
      <c r="AM394" s="14">
        <f t="shared" si="179"/>
        <v>0</v>
      </c>
      <c r="AN394" s="14">
        <f t="shared" si="180"/>
        <v>0</v>
      </c>
      <c r="AO394" s="14">
        <f t="shared" si="181"/>
        <v>0</v>
      </c>
      <c r="AP394" s="14">
        <f t="shared" si="182"/>
        <v>0.02</v>
      </c>
      <c r="AQ394" s="14">
        <f t="shared" si="183"/>
        <v>0</v>
      </c>
      <c r="AR394" s="26">
        <f t="shared" si="190"/>
        <v>765379.91625000001</v>
      </c>
      <c r="AS394" s="184">
        <f t="shared" si="191"/>
        <v>0</v>
      </c>
      <c r="AT394" s="26">
        <f t="shared" si="192"/>
        <v>137768.38492499999</v>
      </c>
      <c r="AU394" s="30"/>
      <c r="AV394" s="30"/>
      <c r="AW394" s="30">
        <f t="shared" si="187"/>
        <v>734764.71959999995</v>
      </c>
      <c r="AX394" s="36">
        <f t="shared" si="188"/>
        <v>-765379.91625000001</v>
      </c>
      <c r="AY394" s="36">
        <f t="shared" si="188"/>
        <v>0</v>
      </c>
      <c r="AZ394" s="36">
        <f t="shared" si="188"/>
        <v>596996.33467499993</v>
      </c>
      <c r="BF394" s="42">
        <f t="shared" si="193"/>
        <v>903148.30117500003</v>
      </c>
      <c r="BG394" s="42">
        <f t="shared" si="194"/>
        <v>903148.29999999993</v>
      </c>
      <c r="BH394" s="42">
        <f t="shared" si="195"/>
        <v>1.175000099465251E-3</v>
      </c>
      <c r="BI394" s="42">
        <f t="shared" si="196"/>
        <v>734764.71959999995</v>
      </c>
    </row>
    <row r="395" spans="1:61" ht="14.45" hidden="1" outlineLevel="1" x14ac:dyDescent="0.3">
      <c r="A395" s="5" t="s">
        <v>7</v>
      </c>
      <c r="B395" s="5" t="s">
        <v>8</v>
      </c>
      <c r="C395" s="12" t="s">
        <v>1362</v>
      </c>
      <c r="D395" s="2" t="s">
        <v>463</v>
      </c>
      <c r="E395" s="2" t="s">
        <v>129</v>
      </c>
      <c r="F395" s="2" t="s">
        <v>16</v>
      </c>
      <c r="G395" s="2" t="s">
        <v>100</v>
      </c>
      <c r="H395" s="2" t="s">
        <v>13</v>
      </c>
      <c r="I395" s="18">
        <v>799.9</v>
      </c>
      <c r="J395" s="18">
        <v>716578.7300000001</v>
      </c>
      <c r="K395" s="18">
        <v>702528.17</v>
      </c>
      <c r="L395" s="18">
        <v>14050.56</v>
      </c>
      <c r="M395" s="18"/>
      <c r="N395" s="18"/>
      <c r="O395" s="18"/>
      <c r="P395" s="18"/>
      <c r="Q395" s="18"/>
      <c r="R395" s="18"/>
      <c r="S395" s="18"/>
      <c r="T395" s="18"/>
      <c r="U395" s="18"/>
      <c r="V395" s="18"/>
      <c r="W395" s="18"/>
      <c r="X395" s="18"/>
      <c r="Y395" s="18"/>
      <c r="Z395" s="18">
        <v>14050.56</v>
      </c>
      <c r="AA395" s="18"/>
      <c r="AB395" s="43">
        <f t="shared" si="189"/>
        <v>2.0000000000000018E-2</v>
      </c>
      <c r="AC395" s="14">
        <f t="shared" si="170"/>
        <v>0</v>
      </c>
      <c r="AD395" s="14">
        <f t="shared" si="184"/>
        <v>0</v>
      </c>
      <c r="AE395" s="14">
        <f t="shared" si="171"/>
        <v>0</v>
      </c>
      <c r="AF395" s="14">
        <f t="shared" si="172"/>
        <v>0</v>
      </c>
      <c r="AG395" s="14">
        <f t="shared" si="173"/>
        <v>0</v>
      </c>
      <c r="AH395" s="14">
        <f t="shared" si="174"/>
        <v>0</v>
      </c>
      <c r="AI395" s="14">
        <f t="shared" si="175"/>
        <v>0</v>
      </c>
      <c r="AJ395" s="14">
        <f t="shared" si="176"/>
        <v>0</v>
      </c>
      <c r="AK395" s="14">
        <f t="shared" si="177"/>
        <v>0</v>
      </c>
      <c r="AL395" s="14">
        <f t="shared" si="178"/>
        <v>0</v>
      </c>
      <c r="AM395" s="14">
        <f t="shared" si="179"/>
        <v>0</v>
      </c>
      <c r="AN395" s="14">
        <f t="shared" si="180"/>
        <v>0</v>
      </c>
      <c r="AO395" s="14">
        <f t="shared" si="181"/>
        <v>0</v>
      </c>
      <c r="AP395" s="14">
        <f t="shared" si="182"/>
        <v>0.02</v>
      </c>
      <c r="AQ395" s="14">
        <f t="shared" si="183"/>
        <v>0</v>
      </c>
      <c r="AR395" s="26">
        <f t="shared" si="190"/>
        <v>0</v>
      </c>
      <c r="AS395" s="184">
        <f t="shared" si="191"/>
        <v>0</v>
      </c>
      <c r="AT395" s="26">
        <f t="shared" si="192"/>
        <v>14050.563400000001</v>
      </c>
      <c r="AU395" s="30"/>
      <c r="AV395" s="30"/>
      <c r="AW395" s="30">
        <f t="shared" si="187"/>
        <v>84303.380400000009</v>
      </c>
      <c r="AX395" s="36">
        <f t="shared" si="188"/>
        <v>0</v>
      </c>
      <c r="AY395" s="36">
        <f t="shared" si="188"/>
        <v>0</v>
      </c>
      <c r="AZ395" s="36">
        <f t="shared" si="188"/>
        <v>70252.81700000001</v>
      </c>
      <c r="BF395" s="42">
        <f t="shared" si="193"/>
        <v>14050.563400000001</v>
      </c>
      <c r="BG395" s="42">
        <f t="shared" si="194"/>
        <v>14050.56</v>
      </c>
      <c r="BH395" s="42">
        <f t="shared" si="195"/>
        <v>3.4000000014202669E-3</v>
      </c>
      <c r="BI395" s="42">
        <f t="shared" si="196"/>
        <v>84303.380400000009</v>
      </c>
    </row>
    <row r="396" spans="1:61" ht="14.45" hidden="1" outlineLevel="1" x14ac:dyDescent="0.3">
      <c r="A396" s="5" t="s">
        <v>7</v>
      </c>
      <c r="B396" s="5" t="s">
        <v>8</v>
      </c>
      <c r="C396" s="12" t="s">
        <v>1362</v>
      </c>
      <c r="D396" s="2" t="s">
        <v>464</v>
      </c>
      <c r="E396" s="2" t="s">
        <v>456</v>
      </c>
      <c r="F396" s="2" t="s">
        <v>16</v>
      </c>
      <c r="G396" s="2" t="s">
        <v>457</v>
      </c>
      <c r="H396" s="2" t="s">
        <v>13</v>
      </c>
      <c r="I396" s="18">
        <v>150</v>
      </c>
      <c r="J396" s="18">
        <v>112741.88</v>
      </c>
      <c r="K396" s="18">
        <v>98250</v>
      </c>
      <c r="L396" s="18">
        <v>14491.880000000001</v>
      </c>
      <c r="M396" s="18"/>
      <c r="N396" s="18">
        <v>12281.25</v>
      </c>
      <c r="O396" s="18"/>
      <c r="P396" s="18"/>
      <c r="Q396" s="18"/>
      <c r="R396" s="18"/>
      <c r="S396" s="18"/>
      <c r="T396" s="18"/>
      <c r="U396" s="18"/>
      <c r="V396" s="18"/>
      <c r="W396" s="18"/>
      <c r="X396" s="18"/>
      <c r="Y396" s="18"/>
      <c r="Z396" s="18">
        <v>2210.63</v>
      </c>
      <c r="AA396" s="18"/>
      <c r="AB396" s="43">
        <f t="shared" si="189"/>
        <v>0.14749999999999996</v>
      </c>
      <c r="AC396" s="14">
        <f t="shared" si="170"/>
        <v>0</v>
      </c>
      <c r="AD396" s="14">
        <f t="shared" si="184"/>
        <v>0.125</v>
      </c>
      <c r="AE396" s="14">
        <f t="shared" si="171"/>
        <v>0</v>
      </c>
      <c r="AF396" s="14">
        <f t="shared" si="172"/>
        <v>0</v>
      </c>
      <c r="AG396" s="14">
        <f t="shared" si="173"/>
        <v>0</v>
      </c>
      <c r="AH396" s="14">
        <f t="shared" si="174"/>
        <v>0</v>
      </c>
      <c r="AI396" s="14">
        <f t="shared" si="175"/>
        <v>0</v>
      </c>
      <c r="AJ396" s="14">
        <f t="shared" si="176"/>
        <v>0</v>
      </c>
      <c r="AK396" s="14">
        <f t="shared" si="177"/>
        <v>0</v>
      </c>
      <c r="AL396" s="14">
        <f t="shared" si="178"/>
        <v>0</v>
      </c>
      <c r="AM396" s="14">
        <f t="shared" si="179"/>
        <v>0</v>
      </c>
      <c r="AN396" s="14">
        <f t="shared" si="180"/>
        <v>0</v>
      </c>
      <c r="AO396" s="14">
        <f t="shared" si="181"/>
        <v>0</v>
      </c>
      <c r="AP396" s="14">
        <f t="shared" si="182"/>
        <v>0.02</v>
      </c>
      <c r="AQ396" s="14">
        <f t="shared" si="183"/>
        <v>0</v>
      </c>
      <c r="AR396" s="26">
        <f t="shared" si="190"/>
        <v>12281.25</v>
      </c>
      <c r="AS396" s="184">
        <f t="shared" si="191"/>
        <v>0</v>
      </c>
      <c r="AT396" s="26">
        <f t="shared" si="192"/>
        <v>2210.625</v>
      </c>
      <c r="AU396" s="30"/>
      <c r="AV396" s="30"/>
      <c r="AW396" s="30">
        <f t="shared" si="187"/>
        <v>11790</v>
      </c>
      <c r="AX396" s="36">
        <f t="shared" si="188"/>
        <v>-12281.25</v>
      </c>
      <c r="AY396" s="36">
        <f t="shared" si="188"/>
        <v>0</v>
      </c>
      <c r="AZ396" s="36">
        <f t="shared" si="188"/>
        <v>9579.375</v>
      </c>
      <c r="BF396" s="42">
        <f t="shared" si="193"/>
        <v>14491.875</v>
      </c>
      <c r="BG396" s="42">
        <f t="shared" si="194"/>
        <v>14491.880000000001</v>
      </c>
      <c r="BH396" s="42">
        <f t="shared" si="195"/>
        <v>-5.0000000010186341E-3</v>
      </c>
      <c r="BI396" s="42">
        <f t="shared" si="196"/>
        <v>11790</v>
      </c>
    </row>
    <row r="397" spans="1:61" ht="14.45" hidden="1" outlineLevel="1" x14ac:dyDescent="0.3">
      <c r="A397" s="5" t="s">
        <v>7</v>
      </c>
      <c r="B397" s="5" t="s">
        <v>8</v>
      </c>
      <c r="C397" s="12" t="s">
        <v>1362</v>
      </c>
      <c r="D397" s="2" t="s">
        <v>465</v>
      </c>
      <c r="E397" s="2" t="s">
        <v>450</v>
      </c>
      <c r="F397" s="2" t="s">
        <v>16</v>
      </c>
      <c r="G397" s="2" t="s">
        <v>17</v>
      </c>
      <c r="H397" s="2" t="s">
        <v>13</v>
      </c>
      <c r="I397" s="18">
        <v>900</v>
      </c>
      <c r="J397" s="18">
        <v>1268123.8199999998</v>
      </c>
      <c r="K397" s="18">
        <v>1105118.8</v>
      </c>
      <c r="L397" s="18">
        <v>163005.02000000002</v>
      </c>
      <c r="M397" s="18"/>
      <c r="N397" s="18">
        <v>138139.85</v>
      </c>
      <c r="O397" s="18"/>
      <c r="P397" s="18"/>
      <c r="Q397" s="18"/>
      <c r="R397" s="18"/>
      <c r="S397" s="18"/>
      <c r="T397" s="18"/>
      <c r="U397" s="18"/>
      <c r="V397" s="18"/>
      <c r="W397" s="18"/>
      <c r="X397" s="18"/>
      <c r="Y397" s="18"/>
      <c r="Z397" s="18">
        <v>24865.170000000002</v>
      </c>
      <c r="AA397" s="18"/>
      <c r="AB397" s="43">
        <f t="shared" si="189"/>
        <v>0.14749999999999996</v>
      </c>
      <c r="AC397" s="14">
        <f t="shared" si="170"/>
        <v>0</v>
      </c>
      <c r="AD397" s="14">
        <f t="shared" si="184"/>
        <v>0.125</v>
      </c>
      <c r="AE397" s="14">
        <f t="shared" si="171"/>
        <v>0</v>
      </c>
      <c r="AF397" s="14">
        <f t="shared" si="172"/>
        <v>0</v>
      </c>
      <c r="AG397" s="14">
        <f t="shared" si="173"/>
        <v>0</v>
      </c>
      <c r="AH397" s="14">
        <f t="shared" si="174"/>
        <v>0</v>
      </c>
      <c r="AI397" s="14">
        <f t="shared" si="175"/>
        <v>0</v>
      </c>
      <c r="AJ397" s="14">
        <f t="shared" si="176"/>
        <v>0</v>
      </c>
      <c r="AK397" s="14">
        <f t="shared" si="177"/>
        <v>0</v>
      </c>
      <c r="AL397" s="14">
        <f t="shared" si="178"/>
        <v>0</v>
      </c>
      <c r="AM397" s="14">
        <f t="shared" si="179"/>
        <v>0</v>
      </c>
      <c r="AN397" s="14">
        <f t="shared" si="180"/>
        <v>0</v>
      </c>
      <c r="AO397" s="14">
        <f t="shared" si="181"/>
        <v>0</v>
      </c>
      <c r="AP397" s="14">
        <f t="shared" si="182"/>
        <v>0.02</v>
      </c>
      <c r="AQ397" s="14">
        <f t="shared" si="183"/>
        <v>0</v>
      </c>
      <c r="AR397" s="26">
        <f t="shared" si="190"/>
        <v>138139.85</v>
      </c>
      <c r="AS397" s="184">
        <f t="shared" si="191"/>
        <v>0</v>
      </c>
      <c r="AT397" s="26">
        <f t="shared" si="192"/>
        <v>24865.173000000003</v>
      </c>
      <c r="AU397" s="30"/>
      <c r="AV397" s="30"/>
      <c r="AW397" s="30">
        <f t="shared" si="187"/>
        <v>132614.25599999999</v>
      </c>
      <c r="AX397" s="36">
        <f t="shared" si="188"/>
        <v>-138139.85</v>
      </c>
      <c r="AY397" s="36">
        <f t="shared" si="188"/>
        <v>0</v>
      </c>
      <c r="AZ397" s="36">
        <f t="shared" si="188"/>
        <v>107749.08299999998</v>
      </c>
      <c r="BF397" s="42">
        <f t="shared" si="193"/>
        <v>163005.02300000002</v>
      </c>
      <c r="BG397" s="42">
        <f t="shared" si="194"/>
        <v>163005.02000000002</v>
      </c>
      <c r="BH397" s="42">
        <f t="shared" si="195"/>
        <v>2.9999999969732016E-3</v>
      </c>
      <c r="BI397" s="42">
        <f t="shared" si="196"/>
        <v>132614.25599999999</v>
      </c>
    </row>
    <row r="398" spans="1:61" ht="14.45" hidden="1" outlineLevel="1" x14ac:dyDescent="0.3">
      <c r="A398" s="5" t="s">
        <v>7</v>
      </c>
      <c r="B398" s="5" t="s">
        <v>8</v>
      </c>
      <c r="C398" s="12" t="s">
        <v>1362</v>
      </c>
      <c r="D398" s="2" t="s">
        <v>466</v>
      </c>
      <c r="E398" s="2" t="s">
        <v>467</v>
      </c>
      <c r="F398" s="2" t="s">
        <v>16</v>
      </c>
      <c r="G398" s="2" t="s">
        <v>116</v>
      </c>
      <c r="H398" s="2" t="s">
        <v>13</v>
      </c>
      <c r="I398" s="18">
        <v>750</v>
      </c>
      <c r="J398" s="18">
        <v>761653.14</v>
      </c>
      <c r="K398" s="18">
        <v>663750</v>
      </c>
      <c r="L398" s="18">
        <v>97903.140000000014</v>
      </c>
      <c r="M398" s="18"/>
      <c r="N398" s="18">
        <v>82968.75</v>
      </c>
      <c r="O398" s="18"/>
      <c r="P398" s="18"/>
      <c r="Q398" s="18"/>
      <c r="R398" s="18"/>
      <c r="S398" s="18"/>
      <c r="T398" s="18"/>
      <c r="U398" s="18"/>
      <c r="V398" s="18"/>
      <c r="W398" s="18"/>
      <c r="X398" s="18"/>
      <c r="Y398" s="18"/>
      <c r="Z398" s="18">
        <v>14934.39</v>
      </c>
      <c r="AA398" s="18"/>
      <c r="AB398" s="43">
        <f t="shared" si="189"/>
        <v>0.14749999999999996</v>
      </c>
      <c r="AC398" s="14">
        <f t="shared" si="170"/>
        <v>0</v>
      </c>
      <c r="AD398" s="14">
        <f t="shared" si="184"/>
        <v>0.125</v>
      </c>
      <c r="AE398" s="14">
        <f t="shared" si="171"/>
        <v>0</v>
      </c>
      <c r="AF398" s="14">
        <f t="shared" si="172"/>
        <v>0</v>
      </c>
      <c r="AG398" s="14">
        <f t="shared" si="173"/>
        <v>0</v>
      </c>
      <c r="AH398" s="14">
        <f t="shared" si="174"/>
        <v>0</v>
      </c>
      <c r="AI398" s="14">
        <f t="shared" si="175"/>
        <v>0</v>
      </c>
      <c r="AJ398" s="14">
        <f t="shared" si="176"/>
        <v>0</v>
      </c>
      <c r="AK398" s="14">
        <f t="shared" si="177"/>
        <v>0</v>
      </c>
      <c r="AL398" s="14">
        <f t="shared" si="178"/>
        <v>0</v>
      </c>
      <c r="AM398" s="14">
        <f t="shared" si="179"/>
        <v>0</v>
      </c>
      <c r="AN398" s="14">
        <f t="shared" si="180"/>
        <v>0</v>
      </c>
      <c r="AO398" s="14">
        <f t="shared" si="181"/>
        <v>0</v>
      </c>
      <c r="AP398" s="14">
        <f t="shared" si="182"/>
        <v>0.02</v>
      </c>
      <c r="AQ398" s="14">
        <f t="shared" si="183"/>
        <v>0</v>
      </c>
      <c r="AR398" s="26">
        <f t="shared" si="190"/>
        <v>82968.75</v>
      </c>
      <c r="AS398" s="184">
        <f t="shared" si="191"/>
        <v>0</v>
      </c>
      <c r="AT398" s="26">
        <f t="shared" si="192"/>
        <v>14934.375</v>
      </c>
      <c r="AU398" s="30"/>
      <c r="AV398" s="30"/>
      <c r="AW398" s="30">
        <f t="shared" si="187"/>
        <v>79650</v>
      </c>
      <c r="AX398" s="36">
        <f t="shared" si="188"/>
        <v>-82968.75</v>
      </c>
      <c r="AY398" s="36">
        <f t="shared" si="188"/>
        <v>0</v>
      </c>
      <c r="AZ398" s="36">
        <f t="shared" si="188"/>
        <v>64715.625</v>
      </c>
      <c r="BF398" s="42">
        <f t="shared" si="193"/>
        <v>97903.125</v>
      </c>
      <c r="BG398" s="42">
        <f t="shared" si="194"/>
        <v>97903.14</v>
      </c>
      <c r="BH398" s="42">
        <f t="shared" si="195"/>
        <v>-1.4999999999417923E-2</v>
      </c>
      <c r="BI398" s="42">
        <f t="shared" si="196"/>
        <v>79650</v>
      </c>
    </row>
    <row r="399" spans="1:61" ht="14.45" hidden="1" outlineLevel="1" x14ac:dyDescent="0.3">
      <c r="A399" s="5" t="s">
        <v>7</v>
      </c>
      <c r="B399" s="5" t="s">
        <v>8</v>
      </c>
      <c r="C399" s="12" t="s">
        <v>1362</v>
      </c>
      <c r="D399" s="2" t="s">
        <v>468</v>
      </c>
      <c r="E399" s="2" t="s">
        <v>445</v>
      </c>
      <c r="F399" s="2" t="s">
        <v>16</v>
      </c>
      <c r="G399" s="2" t="s">
        <v>396</v>
      </c>
      <c r="H399" s="2" t="s">
        <v>13</v>
      </c>
      <c r="I399" s="18">
        <v>2110</v>
      </c>
      <c r="J399" s="18">
        <v>3995021.82</v>
      </c>
      <c r="K399" s="18">
        <v>3481500.5</v>
      </c>
      <c r="L399" s="18">
        <v>513521.32</v>
      </c>
      <c r="M399" s="18"/>
      <c r="N399" s="18">
        <v>435187.56</v>
      </c>
      <c r="O399" s="18"/>
      <c r="P399" s="18"/>
      <c r="Q399" s="18"/>
      <c r="R399" s="18"/>
      <c r="S399" s="18"/>
      <c r="T399" s="18"/>
      <c r="U399" s="18"/>
      <c r="V399" s="18"/>
      <c r="W399" s="18"/>
      <c r="X399" s="18"/>
      <c r="Y399" s="18"/>
      <c r="Z399" s="18">
        <v>78333.759999999995</v>
      </c>
      <c r="AA399" s="18"/>
      <c r="AB399" s="43">
        <f t="shared" si="189"/>
        <v>0.14749999999999996</v>
      </c>
      <c r="AC399" s="14">
        <f t="shared" si="170"/>
        <v>0</v>
      </c>
      <c r="AD399" s="14">
        <f t="shared" si="184"/>
        <v>0.125</v>
      </c>
      <c r="AE399" s="14">
        <f t="shared" si="171"/>
        <v>0</v>
      </c>
      <c r="AF399" s="14">
        <f t="shared" si="172"/>
        <v>0</v>
      </c>
      <c r="AG399" s="14">
        <f t="shared" si="173"/>
        <v>0</v>
      </c>
      <c r="AH399" s="14">
        <f t="shared" si="174"/>
        <v>0</v>
      </c>
      <c r="AI399" s="14">
        <f t="shared" si="175"/>
        <v>0</v>
      </c>
      <c r="AJ399" s="14">
        <f t="shared" si="176"/>
        <v>0</v>
      </c>
      <c r="AK399" s="14">
        <f t="shared" si="177"/>
        <v>0</v>
      </c>
      <c r="AL399" s="14">
        <f t="shared" si="178"/>
        <v>0</v>
      </c>
      <c r="AM399" s="14">
        <f t="shared" si="179"/>
        <v>0</v>
      </c>
      <c r="AN399" s="14">
        <f t="shared" si="180"/>
        <v>0</v>
      </c>
      <c r="AO399" s="14">
        <f t="shared" si="181"/>
        <v>0</v>
      </c>
      <c r="AP399" s="14">
        <f t="shared" si="182"/>
        <v>0.02</v>
      </c>
      <c r="AQ399" s="14">
        <f t="shared" si="183"/>
        <v>0</v>
      </c>
      <c r="AR399" s="26">
        <f t="shared" si="190"/>
        <v>435187.5625</v>
      </c>
      <c r="AS399" s="184">
        <f t="shared" si="191"/>
        <v>0</v>
      </c>
      <c r="AT399" s="26">
        <f t="shared" si="192"/>
        <v>78333.761249999996</v>
      </c>
      <c r="AU399" s="30"/>
      <c r="AV399" s="30"/>
      <c r="AW399" s="30">
        <f t="shared" si="187"/>
        <v>417780.06</v>
      </c>
      <c r="AX399" s="36">
        <f t="shared" si="188"/>
        <v>-435187.5625</v>
      </c>
      <c r="AY399" s="36">
        <f t="shared" si="188"/>
        <v>0</v>
      </c>
      <c r="AZ399" s="36">
        <f t="shared" si="188"/>
        <v>339446.29875000002</v>
      </c>
      <c r="BF399" s="42">
        <f t="shared" si="193"/>
        <v>513521.32374999998</v>
      </c>
      <c r="BG399" s="42">
        <f t="shared" si="194"/>
        <v>513521.32</v>
      </c>
      <c r="BH399" s="42">
        <f t="shared" si="195"/>
        <v>3.7499999743886292E-3</v>
      </c>
      <c r="BI399" s="42">
        <f t="shared" si="196"/>
        <v>417780.06</v>
      </c>
    </row>
    <row r="400" spans="1:61" ht="14.45" hidden="1" outlineLevel="1" x14ac:dyDescent="0.3">
      <c r="A400" s="5" t="s">
        <v>7</v>
      </c>
      <c r="B400" s="5" t="s">
        <v>8</v>
      </c>
      <c r="C400" s="12" t="s">
        <v>1362</v>
      </c>
      <c r="D400" s="2" t="s">
        <v>469</v>
      </c>
      <c r="E400" s="2" t="s">
        <v>456</v>
      </c>
      <c r="F400" s="2" t="s">
        <v>16</v>
      </c>
      <c r="G400" s="2" t="s">
        <v>457</v>
      </c>
      <c r="H400" s="2" t="s">
        <v>13</v>
      </c>
      <c r="I400" s="18">
        <v>13300</v>
      </c>
      <c r="J400" s="18">
        <v>11064768.239999998</v>
      </c>
      <c r="K400" s="18">
        <v>9642499.5600000005</v>
      </c>
      <c r="L400" s="18">
        <v>1422268.68</v>
      </c>
      <c r="M400" s="18"/>
      <c r="N400" s="18">
        <v>1205312.44</v>
      </c>
      <c r="O400" s="18"/>
      <c r="P400" s="18"/>
      <c r="Q400" s="18"/>
      <c r="R400" s="18"/>
      <c r="S400" s="18"/>
      <c r="T400" s="18"/>
      <c r="U400" s="18"/>
      <c r="V400" s="18"/>
      <c r="W400" s="18"/>
      <c r="X400" s="18"/>
      <c r="Y400" s="18"/>
      <c r="Z400" s="18">
        <v>216956.24</v>
      </c>
      <c r="AA400" s="18"/>
      <c r="AB400" s="43">
        <f t="shared" si="189"/>
        <v>0.14749999999999996</v>
      </c>
      <c r="AC400" s="14">
        <f t="shared" si="170"/>
        <v>0</v>
      </c>
      <c r="AD400" s="14">
        <f t="shared" si="184"/>
        <v>0.125</v>
      </c>
      <c r="AE400" s="14">
        <f t="shared" si="171"/>
        <v>0</v>
      </c>
      <c r="AF400" s="14">
        <f t="shared" si="172"/>
        <v>0</v>
      </c>
      <c r="AG400" s="14">
        <f t="shared" si="173"/>
        <v>0</v>
      </c>
      <c r="AH400" s="14">
        <f t="shared" si="174"/>
        <v>0</v>
      </c>
      <c r="AI400" s="14">
        <f t="shared" si="175"/>
        <v>0</v>
      </c>
      <c r="AJ400" s="14">
        <f t="shared" si="176"/>
        <v>0</v>
      </c>
      <c r="AK400" s="14">
        <f t="shared" si="177"/>
        <v>0</v>
      </c>
      <c r="AL400" s="14">
        <f t="shared" si="178"/>
        <v>0</v>
      </c>
      <c r="AM400" s="14">
        <f t="shared" si="179"/>
        <v>0</v>
      </c>
      <c r="AN400" s="14">
        <f t="shared" si="180"/>
        <v>0</v>
      </c>
      <c r="AO400" s="14">
        <f t="shared" si="181"/>
        <v>0</v>
      </c>
      <c r="AP400" s="14">
        <f t="shared" si="182"/>
        <v>0.02</v>
      </c>
      <c r="AQ400" s="14">
        <f t="shared" si="183"/>
        <v>0</v>
      </c>
      <c r="AR400" s="26">
        <f t="shared" si="190"/>
        <v>1205312.4450000001</v>
      </c>
      <c r="AS400" s="184">
        <f t="shared" si="191"/>
        <v>0</v>
      </c>
      <c r="AT400" s="26">
        <f t="shared" si="192"/>
        <v>216956.24010000002</v>
      </c>
      <c r="AU400" s="30"/>
      <c r="AV400" s="30"/>
      <c r="AW400" s="30">
        <f t="shared" si="187"/>
        <v>1157099.9472000001</v>
      </c>
      <c r="AX400" s="36">
        <f t="shared" si="188"/>
        <v>-1205312.4450000001</v>
      </c>
      <c r="AY400" s="36">
        <f t="shared" si="188"/>
        <v>0</v>
      </c>
      <c r="AZ400" s="36">
        <f t="shared" si="188"/>
        <v>940143.7071</v>
      </c>
      <c r="BF400" s="42">
        <f t="shared" si="193"/>
        <v>1422268.6851000001</v>
      </c>
      <c r="BG400" s="42">
        <f t="shared" si="194"/>
        <v>1422268.68</v>
      </c>
      <c r="BH400" s="42">
        <f t="shared" si="195"/>
        <v>5.1000001840293407E-3</v>
      </c>
      <c r="BI400" s="42">
        <f t="shared" si="196"/>
        <v>1157099.9472000001</v>
      </c>
    </row>
    <row r="401" spans="1:61" ht="14.45" hidden="1" outlineLevel="1" x14ac:dyDescent="0.3">
      <c r="A401" s="5" t="s">
        <v>7</v>
      </c>
      <c r="B401" s="5" t="s">
        <v>8</v>
      </c>
      <c r="C401" s="12" t="s">
        <v>1362</v>
      </c>
      <c r="D401" s="2" t="s">
        <v>470</v>
      </c>
      <c r="E401" s="2" t="s">
        <v>450</v>
      </c>
      <c r="F401" s="2" t="s">
        <v>16</v>
      </c>
      <c r="G401" s="2" t="s">
        <v>17</v>
      </c>
      <c r="H401" s="2" t="s">
        <v>13</v>
      </c>
      <c r="I401" s="18">
        <v>2600</v>
      </c>
      <c r="J401" s="18">
        <v>2163037.38</v>
      </c>
      <c r="K401" s="18">
        <v>1884999.9</v>
      </c>
      <c r="L401" s="18">
        <v>278037.48</v>
      </c>
      <c r="M401" s="18"/>
      <c r="N401" s="18">
        <v>235624.97999999998</v>
      </c>
      <c r="O401" s="18"/>
      <c r="P401" s="18"/>
      <c r="Q401" s="18"/>
      <c r="R401" s="18"/>
      <c r="S401" s="18"/>
      <c r="T401" s="18"/>
      <c r="U401" s="18"/>
      <c r="V401" s="18"/>
      <c r="W401" s="18"/>
      <c r="X401" s="18"/>
      <c r="Y401" s="18"/>
      <c r="Z401" s="18">
        <v>42412.5</v>
      </c>
      <c r="AA401" s="18"/>
      <c r="AB401" s="43">
        <f t="shared" si="189"/>
        <v>0.14749999999999996</v>
      </c>
      <c r="AC401" s="14">
        <f t="shared" si="170"/>
        <v>0</v>
      </c>
      <c r="AD401" s="14">
        <f t="shared" si="184"/>
        <v>0.125</v>
      </c>
      <c r="AE401" s="14">
        <f t="shared" si="171"/>
        <v>0</v>
      </c>
      <c r="AF401" s="14">
        <f t="shared" si="172"/>
        <v>0</v>
      </c>
      <c r="AG401" s="14">
        <f t="shared" si="173"/>
        <v>0</v>
      </c>
      <c r="AH401" s="14">
        <f t="shared" si="174"/>
        <v>0</v>
      </c>
      <c r="AI401" s="14">
        <f t="shared" si="175"/>
        <v>0</v>
      </c>
      <c r="AJ401" s="14">
        <f t="shared" si="176"/>
        <v>0</v>
      </c>
      <c r="AK401" s="14">
        <f t="shared" si="177"/>
        <v>0</v>
      </c>
      <c r="AL401" s="14">
        <f t="shared" si="178"/>
        <v>0</v>
      </c>
      <c r="AM401" s="14">
        <f t="shared" si="179"/>
        <v>0</v>
      </c>
      <c r="AN401" s="14">
        <f t="shared" si="180"/>
        <v>0</v>
      </c>
      <c r="AO401" s="14">
        <f t="shared" si="181"/>
        <v>0</v>
      </c>
      <c r="AP401" s="14">
        <f t="shared" si="182"/>
        <v>0.02</v>
      </c>
      <c r="AQ401" s="14">
        <f t="shared" si="183"/>
        <v>0</v>
      </c>
      <c r="AR401" s="26">
        <f t="shared" si="190"/>
        <v>235624.98749999999</v>
      </c>
      <c r="AS401" s="184">
        <f t="shared" si="191"/>
        <v>0</v>
      </c>
      <c r="AT401" s="26">
        <f t="shared" si="192"/>
        <v>42412.497749999995</v>
      </c>
      <c r="AU401" s="30"/>
      <c r="AV401" s="30"/>
      <c r="AW401" s="30">
        <f t="shared" si="187"/>
        <v>226199.98799999998</v>
      </c>
      <c r="AX401" s="36">
        <f t="shared" si="188"/>
        <v>-235624.98749999999</v>
      </c>
      <c r="AY401" s="36">
        <f t="shared" si="188"/>
        <v>0</v>
      </c>
      <c r="AZ401" s="36">
        <f t="shared" si="188"/>
        <v>183787.49024999997</v>
      </c>
      <c r="BF401" s="42">
        <f t="shared" si="193"/>
        <v>278037.48524999997</v>
      </c>
      <c r="BG401" s="42">
        <f t="shared" si="194"/>
        <v>278037.48</v>
      </c>
      <c r="BH401" s="42">
        <f t="shared" si="195"/>
        <v>5.2499999874271452E-3</v>
      </c>
      <c r="BI401" s="42">
        <f t="shared" si="196"/>
        <v>226199.98799999998</v>
      </c>
    </row>
    <row r="402" spans="1:61" ht="14.45" hidden="1" outlineLevel="1" x14ac:dyDescent="0.3">
      <c r="A402" s="5" t="s">
        <v>7</v>
      </c>
      <c r="B402" s="5" t="s">
        <v>8</v>
      </c>
      <c r="C402" s="12" t="s">
        <v>1362</v>
      </c>
      <c r="D402" s="2" t="s">
        <v>471</v>
      </c>
      <c r="E402" s="2" t="s">
        <v>462</v>
      </c>
      <c r="F402" s="2" t="s">
        <v>16</v>
      </c>
      <c r="G402" s="2" t="s">
        <v>381</v>
      </c>
      <c r="H402" s="2" t="s">
        <v>13</v>
      </c>
      <c r="I402" s="18">
        <v>100</v>
      </c>
      <c r="J402" s="18">
        <v>90652.5</v>
      </c>
      <c r="K402" s="18">
        <v>79000</v>
      </c>
      <c r="L402" s="18">
        <v>11652.5</v>
      </c>
      <c r="M402" s="18"/>
      <c r="N402" s="18">
        <v>9875</v>
      </c>
      <c r="O402" s="18"/>
      <c r="P402" s="18"/>
      <c r="Q402" s="18"/>
      <c r="R402" s="18"/>
      <c r="S402" s="18"/>
      <c r="T402" s="18"/>
      <c r="U402" s="18"/>
      <c r="V402" s="18"/>
      <c r="W402" s="18"/>
      <c r="X402" s="18"/>
      <c r="Y402" s="18"/>
      <c r="Z402" s="18">
        <v>1777.5</v>
      </c>
      <c r="AA402" s="18"/>
      <c r="AB402" s="43">
        <f t="shared" si="189"/>
        <v>0.14749999999999996</v>
      </c>
      <c r="AC402" s="14">
        <f t="shared" si="170"/>
        <v>0</v>
      </c>
      <c r="AD402" s="14">
        <f t="shared" si="184"/>
        <v>0.125</v>
      </c>
      <c r="AE402" s="14">
        <f t="shared" si="171"/>
        <v>0</v>
      </c>
      <c r="AF402" s="14">
        <f t="shared" si="172"/>
        <v>0</v>
      </c>
      <c r="AG402" s="14">
        <f t="shared" si="173"/>
        <v>0</v>
      </c>
      <c r="AH402" s="14">
        <f t="shared" si="174"/>
        <v>0</v>
      </c>
      <c r="AI402" s="14">
        <f t="shared" si="175"/>
        <v>0</v>
      </c>
      <c r="AJ402" s="14">
        <f t="shared" si="176"/>
        <v>0</v>
      </c>
      <c r="AK402" s="14">
        <f t="shared" si="177"/>
        <v>0</v>
      </c>
      <c r="AL402" s="14">
        <f t="shared" si="178"/>
        <v>0</v>
      </c>
      <c r="AM402" s="14">
        <f t="shared" si="179"/>
        <v>0</v>
      </c>
      <c r="AN402" s="14">
        <f t="shared" si="180"/>
        <v>0</v>
      </c>
      <c r="AO402" s="14">
        <f t="shared" si="181"/>
        <v>0</v>
      </c>
      <c r="AP402" s="14">
        <f t="shared" si="182"/>
        <v>0.02</v>
      </c>
      <c r="AQ402" s="14">
        <f t="shared" si="183"/>
        <v>0</v>
      </c>
      <c r="AR402" s="26">
        <f t="shared" si="190"/>
        <v>9875</v>
      </c>
      <c r="AS402" s="184">
        <f t="shared" si="191"/>
        <v>0</v>
      </c>
      <c r="AT402" s="26">
        <f t="shared" si="192"/>
        <v>1777.5</v>
      </c>
      <c r="AU402" s="30"/>
      <c r="AV402" s="30"/>
      <c r="AW402" s="30">
        <f t="shared" si="187"/>
        <v>9480</v>
      </c>
      <c r="AX402" s="36">
        <f t="shared" si="188"/>
        <v>-9875</v>
      </c>
      <c r="AY402" s="36">
        <f t="shared" si="188"/>
        <v>0</v>
      </c>
      <c r="AZ402" s="36">
        <f t="shared" si="188"/>
        <v>7702.5</v>
      </c>
      <c r="BF402" s="42">
        <f t="shared" si="193"/>
        <v>11652.5</v>
      </c>
      <c r="BG402" s="42">
        <f t="shared" si="194"/>
        <v>11652.5</v>
      </c>
      <c r="BH402" s="42">
        <f t="shared" si="195"/>
        <v>0</v>
      </c>
      <c r="BI402" s="42">
        <f t="shared" si="196"/>
        <v>9480</v>
      </c>
    </row>
    <row r="403" spans="1:61" ht="14.45" hidden="1" outlineLevel="1" x14ac:dyDescent="0.3">
      <c r="A403" s="5" t="s">
        <v>7</v>
      </c>
      <c r="B403" s="5" t="s">
        <v>8</v>
      </c>
      <c r="C403" s="12" t="s">
        <v>1362</v>
      </c>
      <c r="D403" s="2" t="s">
        <v>472</v>
      </c>
      <c r="E403" s="2" t="s">
        <v>473</v>
      </c>
      <c r="F403" s="2" t="s">
        <v>16</v>
      </c>
      <c r="G403" s="2" t="s">
        <v>17</v>
      </c>
      <c r="H403" s="2" t="s">
        <v>36</v>
      </c>
      <c r="I403" s="18">
        <v>350</v>
      </c>
      <c r="J403" s="18">
        <v>551250</v>
      </c>
      <c r="K403" s="18">
        <v>490000</v>
      </c>
      <c r="L403" s="18">
        <v>61250</v>
      </c>
      <c r="M403" s="18"/>
      <c r="N403" s="18">
        <v>61250</v>
      </c>
      <c r="O403" s="18"/>
      <c r="P403" s="18"/>
      <c r="Q403" s="18"/>
      <c r="R403" s="18"/>
      <c r="S403" s="18"/>
      <c r="T403" s="18"/>
      <c r="U403" s="18"/>
      <c r="V403" s="18"/>
      <c r="W403" s="18"/>
      <c r="X403" s="18"/>
      <c r="Y403" s="18"/>
      <c r="Z403" s="18"/>
      <c r="AA403" s="18"/>
      <c r="AB403" s="43">
        <f t="shared" si="189"/>
        <v>0.125</v>
      </c>
      <c r="AC403" s="14">
        <f t="shared" si="170"/>
        <v>0</v>
      </c>
      <c r="AD403" s="14">
        <f t="shared" si="184"/>
        <v>0.125</v>
      </c>
      <c r="AE403" s="14">
        <f t="shared" si="171"/>
        <v>0</v>
      </c>
      <c r="AF403" s="14">
        <f t="shared" si="172"/>
        <v>0</v>
      </c>
      <c r="AG403" s="14">
        <f t="shared" si="173"/>
        <v>0</v>
      </c>
      <c r="AH403" s="14">
        <f t="shared" si="174"/>
        <v>0</v>
      </c>
      <c r="AI403" s="14">
        <f t="shared" si="175"/>
        <v>0</v>
      </c>
      <c r="AJ403" s="14">
        <f t="shared" si="176"/>
        <v>0</v>
      </c>
      <c r="AK403" s="14">
        <f t="shared" si="177"/>
        <v>0</v>
      </c>
      <c r="AL403" s="14">
        <f t="shared" si="178"/>
        <v>0</v>
      </c>
      <c r="AM403" s="14">
        <f t="shared" si="179"/>
        <v>0</v>
      </c>
      <c r="AN403" s="14">
        <f t="shared" si="180"/>
        <v>0</v>
      </c>
      <c r="AO403" s="14">
        <f t="shared" si="181"/>
        <v>0</v>
      </c>
      <c r="AP403" s="14">
        <f t="shared" si="182"/>
        <v>0</v>
      </c>
      <c r="AQ403" s="14">
        <f t="shared" si="183"/>
        <v>0</v>
      </c>
      <c r="AR403" s="26">
        <f t="shared" si="190"/>
        <v>61250</v>
      </c>
      <c r="AS403" s="184">
        <f t="shared" si="191"/>
        <v>0</v>
      </c>
      <c r="AT403" s="26">
        <f t="shared" si="192"/>
        <v>0</v>
      </c>
      <c r="AU403" s="30">
        <f>K403*$AU$2</f>
        <v>29400</v>
      </c>
      <c r="AV403" s="30">
        <f>K403*$AV$2</f>
        <v>29400</v>
      </c>
      <c r="AW403" s="30"/>
      <c r="AX403" s="36">
        <f t="shared" si="188"/>
        <v>-31850</v>
      </c>
      <c r="AY403" s="36">
        <f t="shared" si="188"/>
        <v>29400</v>
      </c>
      <c r="AZ403" s="36">
        <f t="shared" si="188"/>
        <v>0</v>
      </c>
      <c r="BF403" s="42">
        <f t="shared" si="193"/>
        <v>61250</v>
      </c>
      <c r="BG403" s="42">
        <f t="shared" si="194"/>
        <v>61250</v>
      </c>
      <c r="BH403" s="42">
        <f t="shared" si="195"/>
        <v>0</v>
      </c>
      <c r="BI403" s="42">
        <f t="shared" si="196"/>
        <v>58800</v>
      </c>
    </row>
    <row r="404" spans="1:61" ht="14.45" hidden="1" outlineLevel="1" x14ac:dyDescent="0.3">
      <c r="A404" s="5" t="s">
        <v>7</v>
      </c>
      <c r="B404" s="5" t="s">
        <v>8</v>
      </c>
      <c r="C404" s="12" t="s">
        <v>1362</v>
      </c>
      <c r="D404" s="2" t="s">
        <v>474</v>
      </c>
      <c r="E404" s="2" t="s">
        <v>456</v>
      </c>
      <c r="F404" s="2" t="s">
        <v>16</v>
      </c>
      <c r="G404" s="2" t="s">
        <v>457</v>
      </c>
      <c r="H404" s="2" t="s">
        <v>13</v>
      </c>
      <c r="I404" s="18">
        <v>200</v>
      </c>
      <c r="J404" s="18">
        <v>151470</v>
      </c>
      <c r="K404" s="18">
        <v>132000</v>
      </c>
      <c r="L404" s="18">
        <v>19470</v>
      </c>
      <c r="M404" s="18"/>
      <c r="N404" s="18">
        <v>16500</v>
      </c>
      <c r="O404" s="18"/>
      <c r="P404" s="18"/>
      <c r="Q404" s="18"/>
      <c r="R404" s="18"/>
      <c r="S404" s="18"/>
      <c r="T404" s="18"/>
      <c r="U404" s="18"/>
      <c r="V404" s="18"/>
      <c r="W404" s="18"/>
      <c r="X404" s="18"/>
      <c r="Y404" s="18"/>
      <c r="Z404" s="18">
        <v>2970</v>
      </c>
      <c r="AA404" s="18"/>
      <c r="AB404" s="43">
        <f t="shared" si="189"/>
        <v>0.14749999999999996</v>
      </c>
      <c r="AC404" s="14">
        <f t="shared" si="170"/>
        <v>0</v>
      </c>
      <c r="AD404" s="14">
        <f t="shared" si="184"/>
        <v>0.125</v>
      </c>
      <c r="AE404" s="14">
        <f t="shared" si="171"/>
        <v>0</v>
      </c>
      <c r="AF404" s="14">
        <f t="shared" si="172"/>
        <v>0</v>
      </c>
      <c r="AG404" s="14">
        <f t="shared" si="173"/>
        <v>0</v>
      </c>
      <c r="AH404" s="14">
        <f t="shared" si="174"/>
        <v>0</v>
      </c>
      <c r="AI404" s="14">
        <f t="shared" si="175"/>
        <v>0</v>
      </c>
      <c r="AJ404" s="14">
        <f t="shared" si="176"/>
        <v>0</v>
      </c>
      <c r="AK404" s="14">
        <f t="shared" si="177"/>
        <v>0</v>
      </c>
      <c r="AL404" s="14">
        <f t="shared" si="178"/>
        <v>0</v>
      </c>
      <c r="AM404" s="14">
        <f t="shared" si="179"/>
        <v>0</v>
      </c>
      <c r="AN404" s="14">
        <f t="shared" si="180"/>
        <v>0</v>
      </c>
      <c r="AO404" s="14">
        <f t="shared" si="181"/>
        <v>0</v>
      </c>
      <c r="AP404" s="14">
        <f t="shared" si="182"/>
        <v>0.02</v>
      </c>
      <c r="AQ404" s="14">
        <f t="shared" si="183"/>
        <v>0</v>
      </c>
      <c r="AR404" s="26">
        <f t="shared" si="190"/>
        <v>16500</v>
      </c>
      <c r="AS404" s="184">
        <f t="shared" si="191"/>
        <v>0</v>
      </c>
      <c r="AT404" s="26">
        <f t="shared" si="192"/>
        <v>2970</v>
      </c>
      <c r="AU404" s="30"/>
      <c r="AV404" s="30"/>
      <c r="AW404" s="30">
        <f>K404*$AU$1</f>
        <v>15840</v>
      </c>
      <c r="AX404" s="36">
        <f t="shared" si="188"/>
        <v>-16500</v>
      </c>
      <c r="AY404" s="36">
        <f t="shared" si="188"/>
        <v>0</v>
      </c>
      <c r="AZ404" s="36">
        <f t="shared" si="188"/>
        <v>12870</v>
      </c>
      <c r="BF404" s="42">
        <f t="shared" si="193"/>
        <v>19470</v>
      </c>
      <c r="BG404" s="42">
        <f t="shared" si="194"/>
        <v>19470</v>
      </c>
      <c r="BH404" s="42">
        <f t="shared" si="195"/>
        <v>0</v>
      </c>
      <c r="BI404" s="42">
        <f t="shared" si="196"/>
        <v>15840</v>
      </c>
    </row>
    <row r="405" spans="1:61" ht="14.45" hidden="1" outlineLevel="1" x14ac:dyDescent="0.3">
      <c r="A405" s="5" t="s">
        <v>7</v>
      </c>
      <c r="B405" s="5" t="s">
        <v>8</v>
      </c>
      <c r="C405" s="5"/>
      <c r="D405" s="2" t="s">
        <v>475</v>
      </c>
      <c r="E405" s="2" t="s">
        <v>39</v>
      </c>
      <c r="F405" s="2" t="s">
        <v>11</v>
      </c>
      <c r="G405" s="2" t="s">
        <v>12</v>
      </c>
      <c r="H405" s="2" t="s">
        <v>13</v>
      </c>
      <c r="I405" s="18">
        <v>216</v>
      </c>
      <c r="J405" s="18">
        <v>494208</v>
      </c>
      <c r="K405" s="18">
        <v>475200</v>
      </c>
      <c r="L405" s="18">
        <v>19008</v>
      </c>
      <c r="M405" s="18"/>
      <c r="N405" s="18"/>
      <c r="O405" s="18"/>
      <c r="P405" s="18"/>
      <c r="Q405" s="18"/>
      <c r="R405" s="18"/>
      <c r="S405" s="18">
        <v>19008</v>
      </c>
      <c r="T405" s="18"/>
      <c r="U405" s="18"/>
      <c r="V405" s="18"/>
      <c r="W405" s="18"/>
      <c r="X405" s="18"/>
      <c r="Y405" s="18"/>
      <c r="Z405" s="18"/>
      <c r="AA405" s="18"/>
      <c r="AB405" s="43">
        <f t="shared" si="189"/>
        <v>4.0000000000000036E-2</v>
      </c>
      <c r="AC405" s="14">
        <f t="shared" si="170"/>
        <v>0</v>
      </c>
      <c r="AD405" s="14">
        <f t="shared" si="184"/>
        <v>0</v>
      </c>
      <c r="AE405" s="14">
        <f t="shared" si="171"/>
        <v>0</v>
      </c>
      <c r="AF405" s="14">
        <f t="shared" si="172"/>
        <v>0</v>
      </c>
      <c r="AG405" s="14">
        <f t="shared" si="173"/>
        <v>0</v>
      </c>
      <c r="AH405" s="14">
        <f t="shared" si="174"/>
        <v>0</v>
      </c>
      <c r="AI405" s="14">
        <f t="shared" si="175"/>
        <v>0.04</v>
      </c>
      <c r="AJ405" s="14">
        <f t="shared" si="176"/>
        <v>0</v>
      </c>
      <c r="AK405" s="14">
        <f t="shared" si="177"/>
        <v>0</v>
      </c>
      <c r="AL405" s="14">
        <f t="shared" si="178"/>
        <v>0</v>
      </c>
      <c r="AM405" s="14">
        <f t="shared" si="179"/>
        <v>0</v>
      </c>
      <c r="AN405" s="14">
        <f t="shared" si="180"/>
        <v>0</v>
      </c>
      <c r="AO405" s="14">
        <f t="shared" si="181"/>
        <v>0</v>
      </c>
      <c r="AP405" s="14">
        <f t="shared" si="182"/>
        <v>0</v>
      </c>
      <c r="AQ405" s="14">
        <f t="shared" si="183"/>
        <v>0</v>
      </c>
      <c r="AR405" s="26">
        <f t="shared" si="190"/>
        <v>0</v>
      </c>
      <c r="AS405" s="184">
        <f t="shared" si="191"/>
        <v>19008</v>
      </c>
      <c r="AT405" s="26">
        <f t="shared" si="192"/>
        <v>0</v>
      </c>
      <c r="AU405" s="30">
        <f>K405*$AU$2</f>
        <v>28512</v>
      </c>
      <c r="AV405" s="30">
        <f>K405*$AV$2</f>
        <v>28512</v>
      </c>
      <c r="AW405" s="30"/>
      <c r="AX405" s="36">
        <f t="shared" si="188"/>
        <v>28512</v>
      </c>
      <c r="AY405" s="36">
        <f t="shared" si="188"/>
        <v>9504</v>
      </c>
      <c r="AZ405" s="36">
        <f t="shared" si="188"/>
        <v>0</v>
      </c>
      <c r="BF405" s="42">
        <f t="shared" si="193"/>
        <v>19008</v>
      </c>
      <c r="BG405" s="42">
        <f t="shared" si="194"/>
        <v>19008</v>
      </c>
      <c r="BH405" s="42">
        <f t="shared" si="195"/>
        <v>0</v>
      </c>
      <c r="BI405" s="42">
        <f t="shared" si="196"/>
        <v>57024</v>
      </c>
    </row>
    <row r="406" spans="1:61" ht="14.45" hidden="1" outlineLevel="1" x14ac:dyDescent="0.3">
      <c r="A406" s="5" t="s">
        <v>7</v>
      </c>
      <c r="B406" s="5" t="s">
        <v>8</v>
      </c>
      <c r="C406" s="5"/>
      <c r="D406" s="2" t="s">
        <v>476</v>
      </c>
      <c r="E406" s="2" t="s">
        <v>477</v>
      </c>
      <c r="F406" s="2" t="s">
        <v>16</v>
      </c>
      <c r="G406" s="2" t="s">
        <v>17</v>
      </c>
      <c r="H406" s="2" t="s">
        <v>36</v>
      </c>
      <c r="I406" s="18">
        <v>4042.2999999999997</v>
      </c>
      <c r="J406" s="18">
        <v>2273792.63</v>
      </c>
      <c r="K406" s="18">
        <v>2021149</v>
      </c>
      <c r="L406" s="18">
        <v>252643.63</v>
      </c>
      <c r="M406" s="18"/>
      <c r="N406" s="18">
        <v>252643.63</v>
      </c>
      <c r="O406" s="18"/>
      <c r="P406" s="18"/>
      <c r="Q406" s="18"/>
      <c r="R406" s="18"/>
      <c r="S406" s="18"/>
      <c r="T406" s="18"/>
      <c r="U406" s="18"/>
      <c r="V406" s="18"/>
      <c r="W406" s="18"/>
      <c r="X406" s="18"/>
      <c r="Y406" s="18"/>
      <c r="Z406" s="18"/>
      <c r="AA406" s="18"/>
      <c r="AB406" s="43">
        <f t="shared" si="189"/>
        <v>0.125</v>
      </c>
      <c r="AC406" s="14">
        <f t="shared" si="170"/>
        <v>0</v>
      </c>
      <c r="AD406" s="14">
        <f t="shared" si="184"/>
        <v>0.125</v>
      </c>
      <c r="AE406" s="14">
        <f t="shared" si="171"/>
        <v>0</v>
      </c>
      <c r="AF406" s="14">
        <f t="shared" si="172"/>
        <v>0</v>
      </c>
      <c r="AG406" s="14">
        <f t="shared" si="173"/>
        <v>0</v>
      </c>
      <c r="AH406" s="14">
        <f t="shared" si="174"/>
        <v>0</v>
      </c>
      <c r="AI406" s="14">
        <f t="shared" si="175"/>
        <v>0</v>
      </c>
      <c r="AJ406" s="14">
        <f t="shared" si="176"/>
        <v>0</v>
      </c>
      <c r="AK406" s="14">
        <f t="shared" si="177"/>
        <v>0</v>
      </c>
      <c r="AL406" s="14">
        <f t="shared" si="178"/>
        <v>0</v>
      </c>
      <c r="AM406" s="14">
        <f t="shared" si="179"/>
        <v>0</v>
      </c>
      <c r="AN406" s="14">
        <f t="shared" si="180"/>
        <v>0</v>
      </c>
      <c r="AO406" s="14">
        <f t="shared" si="181"/>
        <v>0</v>
      </c>
      <c r="AP406" s="14">
        <f t="shared" si="182"/>
        <v>0</v>
      </c>
      <c r="AQ406" s="14">
        <f t="shared" si="183"/>
        <v>0</v>
      </c>
      <c r="AR406" s="26">
        <f t="shared" si="190"/>
        <v>252643.625</v>
      </c>
      <c r="AS406" s="184">
        <f t="shared" si="191"/>
        <v>0</v>
      </c>
      <c r="AT406" s="26">
        <f t="shared" si="192"/>
        <v>0</v>
      </c>
      <c r="AU406" s="30">
        <f>K406*$AU$2</f>
        <v>121268.94</v>
      </c>
      <c r="AV406" s="30">
        <f>K406*$AV$2</f>
        <v>121268.94</v>
      </c>
      <c r="AW406" s="30"/>
      <c r="AX406" s="36">
        <f t="shared" si="188"/>
        <v>-131374.685</v>
      </c>
      <c r="AY406" s="36">
        <f t="shared" si="188"/>
        <v>121268.94</v>
      </c>
      <c r="AZ406" s="36">
        <f t="shared" si="188"/>
        <v>0</v>
      </c>
      <c r="BF406" s="42">
        <f t="shared" si="193"/>
        <v>252643.625</v>
      </c>
      <c r="BG406" s="42">
        <f t="shared" si="194"/>
        <v>252643.63</v>
      </c>
      <c r="BH406" s="42">
        <f t="shared" si="195"/>
        <v>-5.0000000046566129E-3</v>
      </c>
      <c r="BI406" s="42">
        <f t="shared" si="196"/>
        <v>242537.88</v>
      </c>
    </row>
    <row r="407" spans="1:61" ht="14.45" hidden="1" outlineLevel="1" x14ac:dyDescent="0.3">
      <c r="A407" s="5" t="s">
        <v>7</v>
      </c>
      <c r="B407" s="5" t="s">
        <v>8</v>
      </c>
      <c r="C407" s="5"/>
      <c r="D407" s="2" t="s">
        <v>478</v>
      </c>
      <c r="E407" s="2" t="s">
        <v>477</v>
      </c>
      <c r="F407" s="2" t="s">
        <v>16</v>
      </c>
      <c r="G407" s="2" t="s">
        <v>17</v>
      </c>
      <c r="H407" s="2" t="s">
        <v>36</v>
      </c>
      <c r="I407" s="18">
        <v>509.6</v>
      </c>
      <c r="J407" s="18">
        <v>292383</v>
      </c>
      <c r="K407" s="18">
        <v>259896</v>
      </c>
      <c r="L407" s="18">
        <v>32487</v>
      </c>
      <c r="M407" s="18"/>
      <c r="N407" s="18">
        <v>32487</v>
      </c>
      <c r="O407" s="18"/>
      <c r="P407" s="18"/>
      <c r="Q407" s="18"/>
      <c r="R407" s="18"/>
      <c r="S407" s="18"/>
      <c r="T407" s="18"/>
      <c r="U407" s="18"/>
      <c r="V407" s="18"/>
      <c r="W407" s="18"/>
      <c r="X407" s="18"/>
      <c r="Y407" s="18"/>
      <c r="Z407" s="18"/>
      <c r="AA407" s="18"/>
      <c r="AB407" s="43">
        <f t="shared" si="189"/>
        <v>0.125</v>
      </c>
      <c r="AC407" s="14">
        <f t="shared" si="170"/>
        <v>0</v>
      </c>
      <c r="AD407" s="14">
        <f t="shared" si="184"/>
        <v>0.125</v>
      </c>
      <c r="AE407" s="14">
        <f t="shared" si="171"/>
        <v>0</v>
      </c>
      <c r="AF407" s="14">
        <f t="shared" si="172"/>
        <v>0</v>
      </c>
      <c r="AG407" s="14">
        <f t="shared" si="173"/>
        <v>0</v>
      </c>
      <c r="AH407" s="14">
        <f t="shared" si="174"/>
        <v>0</v>
      </c>
      <c r="AI407" s="14">
        <f t="shared" si="175"/>
        <v>0</v>
      </c>
      <c r="AJ407" s="14">
        <f t="shared" si="176"/>
        <v>0</v>
      </c>
      <c r="AK407" s="14">
        <f t="shared" si="177"/>
        <v>0</v>
      </c>
      <c r="AL407" s="14">
        <f t="shared" si="178"/>
        <v>0</v>
      </c>
      <c r="AM407" s="14">
        <f t="shared" si="179"/>
        <v>0</v>
      </c>
      <c r="AN407" s="14">
        <f t="shared" si="180"/>
        <v>0</v>
      </c>
      <c r="AO407" s="14">
        <f t="shared" si="181"/>
        <v>0</v>
      </c>
      <c r="AP407" s="14">
        <f t="shared" si="182"/>
        <v>0</v>
      </c>
      <c r="AQ407" s="14">
        <f t="shared" si="183"/>
        <v>0</v>
      </c>
      <c r="AR407" s="26">
        <f t="shared" si="190"/>
        <v>32487</v>
      </c>
      <c r="AS407" s="184">
        <f t="shared" si="191"/>
        <v>0</v>
      </c>
      <c r="AT407" s="26">
        <f t="shared" si="192"/>
        <v>0</v>
      </c>
      <c r="AU407" s="30">
        <f>K407*$AU$2</f>
        <v>15593.76</v>
      </c>
      <c r="AV407" s="30">
        <f>K407*$AV$2</f>
        <v>15593.76</v>
      </c>
      <c r="AW407" s="30"/>
      <c r="AX407" s="36">
        <f t="shared" si="188"/>
        <v>-16893.239999999998</v>
      </c>
      <c r="AY407" s="36">
        <f t="shared" si="188"/>
        <v>15593.76</v>
      </c>
      <c r="AZ407" s="36">
        <f t="shared" si="188"/>
        <v>0</v>
      </c>
      <c r="BF407" s="42">
        <f t="shared" si="193"/>
        <v>32487</v>
      </c>
      <c r="BG407" s="42">
        <f t="shared" si="194"/>
        <v>32487</v>
      </c>
      <c r="BH407" s="42">
        <f t="shared" si="195"/>
        <v>0</v>
      </c>
      <c r="BI407" s="42">
        <f t="shared" si="196"/>
        <v>31187.52</v>
      </c>
    </row>
    <row r="408" spans="1:61" ht="14.45" hidden="1" outlineLevel="1" x14ac:dyDescent="0.3">
      <c r="A408" s="5" t="s">
        <v>7</v>
      </c>
      <c r="B408" s="5" t="s">
        <v>8</v>
      </c>
      <c r="C408" s="5"/>
      <c r="D408" s="2" t="s">
        <v>479</v>
      </c>
      <c r="E408" s="2" t="s">
        <v>477</v>
      </c>
      <c r="F408" s="2" t="s">
        <v>16</v>
      </c>
      <c r="G408" s="2" t="s">
        <v>17</v>
      </c>
      <c r="H408" s="2" t="s">
        <v>36</v>
      </c>
      <c r="I408" s="18">
        <v>656.8</v>
      </c>
      <c r="J408" s="18">
        <v>369447.75</v>
      </c>
      <c r="K408" s="18">
        <v>328398</v>
      </c>
      <c r="L408" s="18">
        <v>41049.75</v>
      </c>
      <c r="M408" s="18"/>
      <c r="N408" s="18">
        <v>41049.75</v>
      </c>
      <c r="O408" s="18"/>
      <c r="P408" s="18"/>
      <c r="Q408" s="18"/>
      <c r="R408" s="18"/>
      <c r="S408" s="18"/>
      <c r="T408" s="18"/>
      <c r="U408" s="18"/>
      <c r="V408" s="18"/>
      <c r="W408" s="18"/>
      <c r="X408" s="18"/>
      <c r="Y408" s="18"/>
      <c r="Z408" s="18"/>
      <c r="AA408" s="18"/>
      <c r="AB408" s="43">
        <f t="shared" si="189"/>
        <v>0.125</v>
      </c>
      <c r="AC408" s="14">
        <f t="shared" si="170"/>
        <v>0</v>
      </c>
      <c r="AD408" s="14">
        <f t="shared" si="184"/>
        <v>0.125</v>
      </c>
      <c r="AE408" s="14">
        <f t="shared" si="171"/>
        <v>0</v>
      </c>
      <c r="AF408" s="14">
        <f t="shared" si="172"/>
        <v>0</v>
      </c>
      <c r="AG408" s="14">
        <f t="shared" si="173"/>
        <v>0</v>
      </c>
      <c r="AH408" s="14">
        <f t="shared" si="174"/>
        <v>0</v>
      </c>
      <c r="AI408" s="14">
        <f t="shared" si="175"/>
        <v>0</v>
      </c>
      <c r="AJ408" s="14">
        <f t="shared" si="176"/>
        <v>0</v>
      </c>
      <c r="AK408" s="14">
        <f t="shared" si="177"/>
        <v>0</v>
      </c>
      <c r="AL408" s="14">
        <f t="shared" si="178"/>
        <v>0</v>
      </c>
      <c r="AM408" s="14">
        <f t="shared" si="179"/>
        <v>0</v>
      </c>
      <c r="AN408" s="14">
        <f t="shared" si="180"/>
        <v>0</v>
      </c>
      <c r="AO408" s="14">
        <f t="shared" si="181"/>
        <v>0</v>
      </c>
      <c r="AP408" s="14">
        <f t="shared" si="182"/>
        <v>0</v>
      </c>
      <c r="AQ408" s="14">
        <f t="shared" si="183"/>
        <v>0</v>
      </c>
      <c r="AR408" s="26">
        <f t="shared" si="190"/>
        <v>41049.75</v>
      </c>
      <c r="AS408" s="184">
        <f t="shared" si="191"/>
        <v>0</v>
      </c>
      <c r="AT408" s="26">
        <f t="shared" si="192"/>
        <v>0</v>
      </c>
      <c r="AU408" s="30">
        <f>K408*$AU$2</f>
        <v>19703.88</v>
      </c>
      <c r="AV408" s="30">
        <f>K408*$AV$2</f>
        <v>19703.88</v>
      </c>
      <c r="AW408" s="30"/>
      <c r="AX408" s="36">
        <f t="shared" si="188"/>
        <v>-21345.87</v>
      </c>
      <c r="AY408" s="36">
        <f t="shared" si="188"/>
        <v>19703.88</v>
      </c>
      <c r="AZ408" s="36">
        <f t="shared" si="188"/>
        <v>0</v>
      </c>
      <c r="BF408" s="42">
        <f t="shared" si="193"/>
        <v>41049.75</v>
      </c>
      <c r="BG408" s="42">
        <f t="shared" si="194"/>
        <v>41049.75</v>
      </c>
      <c r="BH408" s="42">
        <f t="shared" si="195"/>
        <v>0</v>
      </c>
      <c r="BI408" s="42">
        <f t="shared" si="196"/>
        <v>39407.760000000002</v>
      </c>
    </row>
    <row r="409" spans="1:61" ht="14.45" hidden="1" outlineLevel="1" x14ac:dyDescent="0.3">
      <c r="A409" s="5" t="s">
        <v>7</v>
      </c>
      <c r="B409" s="5" t="s">
        <v>8</v>
      </c>
      <c r="C409" s="5"/>
      <c r="D409" s="2" t="s">
        <v>480</v>
      </c>
      <c r="E409" s="2" t="s">
        <v>477</v>
      </c>
      <c r="F409" s="2" t="s">
        <v>16</v>
      </c>
      <c r="G409" s="2" t="s">
        <v>17</v>
      </c>
      <c r="H409" s="2" t="s">
        <v>36</v>
      </c>
      <c r="I409" s="18">
        <v>998.4</v>
      </c>
      <c r="J409" s="18">
        <v>572832</v>
      </c>
      <c r="K409" s="18">
        <v>509184</v>
      </c>
      <c r="L409" s="18">
        <v>63648</v>
      </c>
      <c r="M409" s="18"/>
      <c r="N409" s="18">
        <v>63648</v>
      </c>
      <c r="O409" s="18"/>
      <c r="P409" s="18"/>
      <c r="Q409" s="18"/>
      <c r="R409" s="18"/>
      <c r="S409" s="18"/>
      <c r="T409" s="18"/>
      <c r="U409" s="18"/>
      <c r="V409" s="18"/>
      <c r="W409" s="18"/>
      <c r="X409" s="18"/>
      <c r="Y409" s="18"/>
      <c r="Z409" s="18"/>
      <c r="AA409" s="18"/>
      <c r="AB409" s="43">
        <f t="shared" si="189"/>
        <v>0.125</v>
      </c>
      <c r="AC409" s="14">
        <f t="shared" ref="AC409:AC472" si="197">IF(M409&gt;0,M$4,0)</f>
        <v>0</v>
      </c>
      <c r="AD409" s="14">
        <f t="shared" si="184"/>
        <v>0.125</v>
      </c>
      <c r="AE409" s="14">
        <f t="shared" ref="AE409:AE472" si="198">IF(O409&gt;0,O$4,0)</f>
        <v>0</v>
      </c>
      <c r="AF409" s="14">
        <f t="shared" ref="AF409:AF472" si="199">IF(P409&gt;0,P$4,0)</f>
        <v>0</v>
      </c>
      <c r="AG409" s="14">
        <f t="shared" ref="AG409:AG472" si="200">IF(Q409&gt;0,Q$4,0)</f>
        <v>0</v>
      </c>
      <c r="AH409" s="14">
        <f t="shared" ref="AH409:AH472" si="201">IF(R409&gt;0,R$4,0)</f>
        <v>0</v>
      </c>
      <c r="AI409" s="14">
        <f t="shared" ref="AI409:AI472" si="202">IF(S409&gt;0,S$4,0)</f>
        <v>0</v>
      </c>
      <c r="AJ409" s="14">
        <f t="shared" ref="AJ409:AJ472" si="203">IF(T409&gt;0,T$4,0)</f>
        <v>0</v>
      </c>
      <c r="AK409" s="14">
        <f t="shared" ref="AK409:AK472" si="204">IF(U409&gt;0,U$4,0)</f>
        <v>0</v>
      </c>
      <c r="AL409" s="14">
        <f t="shared" ref="AL409:AL472" si="205">IF(V409&gt;0,V$4,0)</f>
        <v>0</v>
      </c>
      <c r="AM409" s="14">
        <f t="shared" ref="AM409:AM472" si="206">IF(W409&gt;0,W$4,0)</f>
        <v>0</v>
      </c>
      <c r="AN409" s="14">
        <f t="shared" ref="AN409:AN472" si="207">IF(X409&gt;0,X$4,0)</f>
        <v>0</v>
      </c>
      <c r="AO409" s="14">
        <f t="shared" ref="AO409:AO472" si="208">IF(Y409&gt;0,Y$4,0)</f>
        <v>0</v>
      </c>
      <c r="AP409" s="14">
        <f t="shared" ref="AP409:AP472" si="209">IF(Z409&gt;0,Z$4,0)</f>
        <v>0</v>
      </c>
      <c r="AQ409" s="14">
        <f t="shared" ref="AQ409:AQ472" si="210">IF(AA409&gt;0,AA$4,0)</f>
        <v>0</v>
      </c>
      <c r="AR409" s="26">
        <f t="shared" si="190"/>
        <v>63648</v>
      </c>
      <c r="AS409" s="184">
        <f t="shared" si="191"/>
        <v>0</v>
      </c>
      <c r="AT409" s="26">
        <f t="shared" si="192"/>
        <v>0</v>
      </c>
      <c r="AU409" s="30">
        <f>K409*$AU$2</f>
        <v>30551.039999999997</v>
      </c>
      <c r="AV409" s="30">
        <f>K409*$AV$2</f>
        <v>30551.039999999997</v>
      </c>
      <c r="AW409" s="30"/>
      <c r="AX409" s="36">
        <f t="shared" si="188"/>
        <v>-33096.960000000006</v>
      </c>
      <c r="AY409" s="36">
        <f t="shared" si="188"/>
        <v>30551.039999999997</v>
      </c>
      <c r="AZ409" s="36">
        <f t="shared" si="188"/>
        <v>0</v>
      </c>
      <c r="BF409" s="42">
        <f t="shared" si="193"/>
        <v>63648</v>
      </c>
      <c r="BG409" s="42">
        <f t="shared" si="194"/>
        <v>63648</v>
      </c>
      <c r="BH409" s="42">
        <f t="shared" si="195"/>
        <v>0</v>
      </c>
      <c r="BI409" s="42">
        <f t="shared" si="196"/>
        <v>61102.079999999994</v>
      </c>
    </row>
    <row r="410" spans="1:61" ht="14.45" hidden="1" outlineLevel="1" x14ac:dyDescent="0.3">
      <c r="A410" s="5" t="s">
        <v>7</v>
      </c>
      <c r="B410" s="5" t="s">
        <v>8</v>
      </c>
      <c r="C410" s="5"/>
      <c r="D410" s="2" t="s">
        <v>481</v>
      </c>
      <c r="E410" s="2" t="s">
        <v>482</v>
      </c>
      <c r="F410" s="2" t="s">
        <v>16</v>
      </c>
      <c r="G410" s="2" t="s">
        <v>483</v>
      </c>
      <c r="H410" s="2" t="s">
        <v>13</v>
      </c>
      <c r="I410" s="18">
        <v>785100</v>
      </c>
      <c r="J410" s="18">
        <v>623455.5</v>
      </c>
      <c r="K410" s="18">
        <v>611230.88</v>
      </c>
      <c r="L410" s="18">
        <v>12224.619999999999</v>
      </c>
      <c r="M410" s="18"/>
      <c r="N410" s="18"/>
      <c r="O410" s="18"/>
      <c r="P410" s="18"/>
      <c r="Q410" s="18"/>
      <c r="R410" s="18"/>
      <c r="S410" s="18"/>
      <c r="T410" s="18"/>
      <c r="U410" s="18"/>
      <c r="V410" s="18"/>
      <c r="W410" s="18"/>
      <c r="X410" s="18"/>
      <c r="Y410" s="18"/>
      <c r="Z410" s="18">
        <v>12224.619999999999</v>
      </c>
      <c r="AA410" s="18"/>
      <c r="AB410" s="43">
        <f t="shared" si="189"/>
        <v>2.0000000000000018E-2</v>
      </c>
      <c r="AC410" s="14">
        <f t="shared" si="197"/>
        <v>0</v>
      </c>
      <c r="AD410" s="14">
        <f t="shared" ref="AD410:AD473" si="211">IF(N410&gt;0,N$4,0)</f>
        <v>0</v>
      </c>
      <c r="AE410" s="14">
        <f t="shared" si="198"/>
        <v>0</v>
      </c>
      <c r="AF410" s="14">
        <f t="shared" si="199"/>
        <v>0</v>
      </c>
      <c r="AG410" s="14">
        <f t="shared" si="200"/>
        <v>0</v>
      </c>
      <c r="AH410" s="14">
        <f t="shared" si="201"/>
        <v>0</v>
      </c>
      <c r="AI410" s="14">
        <f t="shared" si="202"/>
        <v>0</v>
      </c>
      <c r="AJ410" s="14">
        <f t="shared" si="203"/>
        <v>0</v>
      </c>
      <c r="AK410" s="14">
        <f t="shared" si="204"/>
        <v>0</v>
      </c>
      <c r="AL410" s="14">
        <f t="shared" si="205"/>
        <v>0</v>
      </c>
      <c r="AM410" s="14">
        <f t="shared" si="206"/>
        <v>0</v>
      </c>
      <c r="AN410" s="14">
        <f t="shared" si="207"/>
        <v>0</v>
      </c>
      <c r="AO410" s="14">
        <f t="shared" si="208"/>
        <v>0</v>
      </c>
      <c r="AP410" s="14">
        <f t="shared" si="209"/>
        <v>0.02</v>
      </c>
      <c r="AQ410" s="14">
        <f t="shared" si="210"/>
        <v>0</v>
      </c>
      <c r="AR410" s="26">
        <f t="shared" si="190"/>
        <v>0</v>
      </c>
      <c r="AS410" s="184">
        <f t="shared" si="191"/>
        <v>0</v>
      </c>
      <c r="AT410" s="26">
        <f t="shared" si="192"/>
        <v>12224.6176</v>
      </c>
      <c r="AU410" s="30"/>
      <c r="AV410" s="30"/>
      <c r="AW410" s="30">
        <f t="shared" ref="AW410:AW416" si="212">K410*$AU$1</f>
        <v>73347.705600000001</v>
      </c>
      <c r="AX410" s="36">
        <f t="shared" si="188"/>
        <v>0</v>
      </c>
      <c r="AY410" s="36">
        <f t="shared" si="188"/>
        <v>0</v>
      </c>
      <c r="AZ410" s="36">
        <f t="shared" si="188"/>
        <v>61123.088000000003</v>
      </c>
      <c r="BF410" s="42">
        <f t="shared" si="193"/>
        <v>12224.6176</v>
      </c>
      <c r="BG410" s="42">
        <f t="shared" si="194"/>
        <v>12224.619999999999</v>
      </c>
      <c r="BH410" s="42">
        <f t="shared" si="195"/>
        <v>-2.3999999993975507E-3</v>
      </c>
      <c r="BI410" s="42">
        <f t="shared" si="196"/>
        <v>73347.705600000001</v>
      </c>
    </row>
    <row r="411" spans="1:61" ht="14.45" hidden="1" outlineLevel="1" x14ac:dyDescent="0.3">
      <c r="A411" s="5" t="s">
        <v>7</v>
      </c>
      <c r="B411" s="5" t="s">
        <v>8</v>
      </c>
      <c r="C411" s="5"/>
      <c r="D411" s="2" t="s">
        <v>484</v>
      </c>
      <c r="E411" s="2" t="s">
        <v>485</v>
      </c>
      <c r="F411" s="2" t="s">
        <v>16</v>
      </c>
      <c r="G411" s="2" t="s">
        <v>17</v>
      </c>
      <c r="H411" s="2" t="s">
        <v>13</v>
      </c>
      <c r="I411" s="18">
        <v>150</v>
      </c>
      <c r="J411" s="18">
        <v>188350.18</v>
      </c>
      <c r="K411" s="18">
        <v>184657.05</v>
      </c>
      <c r="L411" s="18">
        <v>3693.13</v>
      </c>
      <c r="M411" s="18"/>
      <c r="N411" s="18"/>
      <c r="O411" s="18"/>
      <c r="P411" s="18"/>
      <c r="Q411" s="18"/>
      <c r="R411" s="18"/>
      <c r="S411" s="18"/>
      <c r="T411" s="18"/>
      <c r="U411" s="18"/>
      <c r="V411" s="18"/>
      <c r="W411" s="18"/>
      <c r="X411" s="18"/>
      <c r="Y411" s="18"/>
      <c r="Z411" s="18">
        <v>3693.13</v>
      </c>
      <c r="AA411" s="18"/>
      <c r="AB411" s="43">
        <f t="shared" si="189"/>
        <v>2.0000000000000018E-2</v>
      </c>
      <c r="AC411" s="14">
        <f t="shared" si="197"/>
        <v>0</v>
      </c>
      <c r="AD411" s="14">
        <f t="shared" si="211"/>
        <v>0</v>
      </c>
      <c r="AE411" s="14">
        <f t="shared" si="198"/>
        <v>0</v>
      </c>
      <c r="AF411" s="14">
        <f t="shared" si="199"/>
        <v>0</v>
      </c>
      <c r="AG411" s="14">
        <f t="shared" si="200"/>
        <v>0</v>
      </c>
      <c r="AH411" s="14">
        <f t="shared" si="201"/>
        <v>0</v>
      </c>
      <c r="AI411" s="14">
        <f t="shared" si="202"/>
        <v>0</v>
      </c>
      <c r="AJ411" s="14">
        <f t="shared" si="203"/>
        <v>0</v>
      </c>
      <c r="AK411" s="14">
        <f t="shared" si="204"/>
        <v>0</v>
      </c>
      <c r="AL411" s="14">
        <f t="shared" si="205"/>
        <v>0</v>
      </c>
      <c r="AM411" s="14">
        <f t="shared" si="206"/>
        <v>0</v>
      </c>
      <c r="AN411" s="14">
        <f t="shared" si="207"/>
        <v>0</v>
      </c>
      <c r="AO411" s="14">
        <f t="shared" si="208"/>
        <v>0</v>
      </c>
      <c r="AP411" s="14">
        <f t="shared" si="209"/>
        <v>0.02</v>
      </c>
      <c r="AQ411" s="14">
        <f t="shared" si="210"/>
        <v>0</v>
      </c>
      <c r="AR411" s="26">
        <f t="shared" si="190"/>
        <v>0</v>
      </c>
      <c r="AS411" s="184">
        <f t="shared" si="191"/>
        <v>0</v>
      </c>
      <c r="AT411" s="26">
        <f t="shared" si="192"/>
        <v>3693.1409999999996</v>
      </c>
      <c r="AU411" s="30"/>
      <c r="AV411" s="30"/>
      <c r="AW411" s="30">
        <f t="shared" si="212"/>
        <v>22158.845999999998</v>
      </c>
      <c r="AX411" s="36">
        <f t="shared" si="188"/>
        <v>0</v>
      </c>
      <c r="AY411" s="36">
        <f t="shared" si="188"/>
        <v>0</v>
      </c>
      <c r="AZ411" s="36">
        <f t="shared" si="188"/>
        <v>18465.704999999998</v>
      </c>
      <c r="BF411" s="42">
        <f t="shared" si="193"/>
        <v>3693.1409999999996</v>
      </c>
      <c r="BG411" s="42">
        <f t="shared" si="194"/>
        <v>3693.13</v>
      </c>
      <c r="BH411" s="42">
        <f t="shared" si="195"/>
        <v>1.0999999999512511E-2</v>
      </c>
      <c r="BI411" s="42">
        <f t="shared" si="196"/>
        <v>22158.845999999998</v>
      </c>
    </row>
    <row r="412" spans="1:61" ht="14.45" hidden="1" outlineLevel="1" x14ac:dyDescent="0.3">
      <c r="A412" s="5" t="s">
        <v>7</v>
      </c>
      <c r="B412" s="5" t="s">
        <v>8</v>
      </c>
      <c r="C412" s="5"/>
      <c r="D412" s="2" t="s">
        <v>486</v>
      </c>
      <c r="E412" s="2" t="s">
        <v>487</v>
      </c>
      <c r="F412" s="2" t="s">
        <v>16</v>
      </c>
      <c r="G412" s="2" t="s">
        <v>17</v>
      </c>
      <c r="H412" s="2" t="s">
        <v>13</v>
      </c>
      <c r="I412" s="18">
        <v>53.32</v>
      </c>
      <c r="J412" s="18">
        <v>16825.800000000003</v>
      </c>
      <c r="K412" s="18">
        <v>14663</v>
      </c>
      <c r="L412" s="18">
        <v>2162.8000000000002</v>
      </c>
      <c r="M412" s="18"/>
      <c r="N412" s="18">
        <v>1832.88</v>
      </c>
      <c r="O412" s="18"/>
      <c r="P412" s="18"/>
      <c r="Q412" s="18"/>
      <c r="R412" s="18"/>
      <c r="S412" s="18"/>
      <c r="T412" s="18"/>
      <c r="U412" s="18"/>
      <c r="V412" s="18"/>
      <c r="W412" s="18"/>
      <c r="X412" s="18"/>
      <c r="Y412" s="18"/>
      <c r="Z412" s="18">
        <v>329.92</v>
      </c>
      <c r="AA412" s="18"/>
      <c r="AB412" s="43">
        <f t="shared" si="189"/>
        <v>0.14749999999999996</v>
      </c>
      <c r="AC412" s="14">
        <f t="shared" si="197"/>
        <v>0</v>
      </c>
      <c r="AD412" s="14">
        <f t="shared" si="211"/>
        <v>0.125</v>
      </c>
      <c r="AE412" s="14">
        <f t="shared" si="198"/>
        <v>0</v>
      </c>
      <c r="AF412" s="14">
        <f t="shared" si="199"/>
        <v>0</v>
      </c>
      <c r="AG412" s="14">
        <f t="shared" si="200"/>
        <v>0</v>
      </c>
      <c r="AH412" s="14">
        <f t="shared" si="201"/>
        <v>0</v>
      </c>
      <c r="AI412" s="14">
        <f t="shared" si="202"/>
        <v>0</v>
      </c>
      <c r="AJ412" s="14">
        <f t="shared" si="203"/>
        <v>0</v>
      </c>
      <c r="AK412" s="14">
        <f t="shared" si="204"/>
        <v>0</v>
      </c>
      <c r="AL412" s="14">
        <f t="shared" si="205"/>
        <v>0</v>
      </c>
      <c r="AM412" s="14">
        <f t="shared" si="206"/>
        <v>0</v>
      </c>
      <c r="AN412" s="14">
        <f t="shared" si="207"/>
        <v>0</v>
      </c>
      <c r="AO412" s="14">
        <f t="shared" si="208"/>
        <v>0</v>
      </c>
      <c r="AP412" s="14">
        <f t="shared" si="209"/>
        <v>0.02</v>
      </c>
      <c r="AQ412" s="14">
        <f t="shared" si="210"/>
        <v>0</v>
      </c>
      <c r="AR412" s="26">
        <f t="shared" si="190"/>
        <v>1832.875</v>
      </c>
      <c r="AS412" s="184">
        <f t="shared" si="191"/>
        <v>0</v>
      </c>
      <c r="AT412" s="26">
        <f t="shared" si="192"/>
        <v>329.91750000000002</v>
      </c>
      <c r="AU412" s="30"/>
      <c r="AV412" s="30"/>
      <c r="AW412" s="30">
        <f t="shared" si="212"/>
        <v>1759.56</v>
      </c>
      <c r="AX412" s="36">
        <f t="shared" si="188"/>
        <v>-1832.875</v>
      </c>
      <c r="AY412" s="36">
        <f t="shared" si="188"/>
        <v>0</v>
      </c>
      <c r="AZ412" s="36">
        <f t="shared" si="188"/>
        <v>1429.6424999999999</v>
      </c>
      <c r="BF412" s="42">
        <f t="shared" si="193"/>
        <v>2162.7925</v>
      </c>
      <c r="BG412" s="42">
        <f t="shared" si="194"/>
        <v>2162.8000000000002</v>
      </c>
      <c r="BH412" s="42">
        <f t="shared" si="195"/>
        <v>-7.500000000163709E-3</v>
      </c>
      <c r="BI412" s="42">
        <f t="shared" si="196"/>
        <v>1759.56</v>
      </c>
    </row>
    <row r="413" spans="1:61" ht="14.45" hidden="1" outlineLevel="1" x14ac:dyDescent="0.3">
      <c r="A413" s="5" t="s">
        <v>7</v>
      </c>
      <c r="B413" s="5" t="s">
        <v>8</v>
      </c>
      <c r="C413" s="5"/>
      <c r="D413" s="2" t="s">
        <v>488</v>
      </c>
      <c r="E413" s="2" t="s">
        <v>489</v>
      </c>
      <c r="F413" s="2" t="s">
        <v>16</v>
      </c>
      <c r="G413" s="2" t="s">
        <v>17</v>
      </c>
      <c r="H413" s="2" t="s">
        <v>13</v>
      </c>
      <c r="I413" s="18">
        <v>74000</v>
      </c>
      <c r="J413" s="18">
        <v>10189.799999999999</v>
      </c>
      <c r="K413" s="18">
        <v>9990</v>
      </c>
      <c r="L413" s="18">
        <v>199.8</v>
      </c>
      <c r="M413" s="18"/>
      <c r="N413" s="18"/>
      <c r="O413" s="18"/>
      <c r="P413" s="18"/>
      <c r="Q413" s="18"/>
      <c r="R413" s="18"/>
      <c r="S413" s="18"/>
      <c r="T413" s="18"/>
      <c r="U413" s="18"/>
      <c r="V413" s="18"/>
      <c r="W413" s="18"/>
      <c r="X413" s="18"/>
      <c r="Y413" s="18"/>
      <c r="Z413" s="18">
        <v>199.8</v>
      </c>
      <c r="AA413" s="18"/>
      <c r="AB413" s="43">
        <f t="shared" si="189"/>
        <v>2.0000000000000018E-2</v>
      </c>
      <c r="AC413" s="14">
        <f t="shared" si="197"/>
        <v>0</v>
      </c>
      <c r="AD413" s="14">
        <f t="shared" si="211"/>
        <v>0</v>
      </c>
      <c r="AE413" s="14">
        <f t="shared" si="198"/>
        <v>0</v>
      </c>
      <c r="AF413" s="14">
        <f t="shared" si="199"/>
        <v>0</v>
      </c>
      <c r="AG413" s="14">
        <f t="shared" si="200"/>
        <v>0</v>
      </c>
      <c r="AH413" s="14">
        <f t="shared" si="201"/>
        <v>0</v>
      </c>
      <c r="AI413" s="14">
        <f t="shared" si="202"/>
        <v>0</v>
      </c>
      <c r="AJ413" s="14">
        <f t="shared" si="203"/>
        <v>0</v>
      </c>
      <c r="AK413" s="14">
        <f t="shared" si="204"/>
        <v>0</v>
      </c>
      <c r="AL413" s="14">
        <f t="shared" si="205"/>
        <v>0</v>
      </c>
      <c r="AM413" s="14">
        <f t="shared" si="206"/>
        <v>0</v>
      </c>
      <c r="AN413" s="14">
        <f t="shared" si="207"/>
        <v>0</v>
      </c>
      <c r="AO413" s="14">
        <f t="shared" si="208"/>
        <v>0</v>
      </c>
      <c r="AP413" s="14">
        <f t="shared" si="209"/>
        <v>0.02</v>
      </c>
      <c r="AQ413" s="14">
        <f t="shared" si="210"/>
        <v>0</v>
      </c>
      <c r="AR413" s="26">
        <f t="shared" si="190"/>
        <v>0</v>
      </c>
      <c r="AS413" s="184">
        <f t="shared" si="191"/>
        <v>0</v>
      </c>
      <c r="AT413" s="26">
        <f t="shared" si="192"/>
        <v>199.8</v>
      </c>
      <c r="AU413" s="30"/>
      <c r="AV413" s="30"/>
      <c r="AW413" s="30">
        <f t="shared" si="212"/>
        <v>1198.8</v>
      </c>
      <c r="AX413" s="36">
        <f t="shared" si="188"/>
        <v>0</v>
      </c>
      <c r="AY413" s="36">
        <f t="shared" si="188"/>
        <v>0</v>
      </c>
      <c r="AZ413" s="36">
        <f t="shared" si="188"/>
        <v>999</v>
      </c>
      <c r="BF413" s="42">
        <f t="shared" si="193"/>
        <v>199.8</v>
      </c>
      <c r="BG413" s="42">
        <f t="shared" si="194"/>
        <v>199.8</v>
      </c>
      <c r="BH413" s="42">
        <f t="shared" si="195"/>
        <v>0</v>
      </c>
      <c r="BI413" s="42">
        <f t="shared" si="196"/>
        <v>1198.8</v>
      </c>
    </row>
    <row r="414" spans="1:61" ht="14.45" hidden="1" outlineLevel="1" x14ac:dyDescent="0.3">
      <c r="A414" s="5" t="s">
        <v>7</v>
      </c>
      <c r="B414" s="5" t="s">
        <v>8</v>
      </c>
      <c r="C414" s="5"/>
      <c r="D414" s="2" t="s">
        <v>490</v>
      </c>
      <c r="E414" s="2" t="s">
        <v>491</v>
      </c>
      <c r="F414" s="2" t="s">
        <v>16</v>
      </c>
      <c r="G414" s="2" t="s">
        <v>17</v>
      </c>
      <c r="H414" s="2" t="s">
        <v>13</v>
      </c>
      <c r="I414" s="18">
        <v>1290</v>
      </c>
      <c r="J414" s="18">
        <v>187107.03</v>
      </c>
      <c r="K414" s="18">
        <v>163056.24</v>
      </c>
      <c r="L414" s="18">
        <v>24050.79</v>
      </c>
      <c r="M414" s="18"/>
      <c r="N414" s="18">
        <v>20382.03</v>
      </c>
      <c r="O414" s="18"/>
      <c r="P414" s="18"/>
      <c r="Q414" s="18"/>
      <c r="R414" s="18"/>
      <c r="S414" s="18"/>
      <c r="T414" s="18"/>
      <c r="U414" s="18"/>
      <c r="V414" s="18"/>
      <c r="W414" s="18"/>
      <c r="X414" s="18"/>
      <c r="Y414" s="18"/>
      <c r="Z414" s="18">
        <v>3668.76</v>
      </c>
      <c r="AA414" s="18"/>
      <c r="AB414" s="43">
        <f t="shared" si="189"/>
        <v>0.14749999999999996</v>
      </c>
      <c r="AC414" s="14">
        <f t="shared" si="197"/>
        <v>0</v>
      </c>
      <c r="AD414" s="14">
        <f t="shared" si="211"/>
        <v>0.125</v>
      </c>
      <c r="AE414" s="14">
        <f t="shared" si="198"/>
        <v>0</v>
      </c>
      <c r="AF414" s="14">
        <f t="shared" si="199"/>
        <v>0</v>
      </c>
      <c r="AG414" s="14">
        <f t="shared" si="200"/>
        <v>0</v>
      </c>
      <c r="AH414" s="14">
        <f t="shared" si="201"/>
        <v>0</v>
      </c>
      <c r="AI414" s="14">
        <f t="shared" si="202"/>
        <v>0</v>
      </c>
      <c r="AJ414" s="14">
        <f t="shared" si="203"/>
        <v>0</v>
      </c>
      <c r="AK414" s="14">
        <f t="shared" si="204"/>
        <v>0</v>
      </c>
      <c r="AL414" s="14">
        <f t="shared" si="205"/>
        <v>0</v>
      </c>
      <c r="AM414" s="14">
        <f t="shared" si="206"/>
        <v>0</v>
      </c>
      <c r="AN414" s="14">
        <f t="shared" si="207"/>
        <v>0</v>
      </c>
      <c r="AO414" s="14">
        <f t="shared" si="208"/>
        <v>0</v>
      </c>
      <c r="AP414" s="14">
        <f t="shared" si="209"/>
        <v>0.02</v>
      </c>
      <c r="AQ414" s="14">
        <f t="shared" si="210"/>
        <v>0</v>
      </c>
      <c r="AR414" s="26">
        <f t="shared" si="190"/>
        <v>20382.03</v>
      </c>
      <c r="AS414" s="184">
        <f t="shared" si="191"/>
        <v>0</v>
      </c>
      <c r="AT414" s="26">
        <f t="shared" si="192"/>
        <v>3668.7653999999998</v>
      </c>
      <c r="AU414" s="30"/>
      <c r="AV414" s="30"/>
      <c r="AW414" s="30">
        <f t="shared" si="212"/>
        <v>19566.748799999998</v>
      </c>
      <c r="AX414" s="36">
        <f t="shared" si="188"/>
        <v>-20382.03</v>
      </c>
      <c r="AY414" s="36">
        <f t="shared" si="188"/>
        <v>0</v>
      </c>
      <c r="AZ414" s="36">
        <f t="shared" si="188"/>
        <v>15897.983399999997</v>
      </c>
      <c r="BF414" s="42">
        <f t="shared" si="193"/>
        <v>24050.795399999999</v>
      </c>
      <c r="BG414" s="42">
        <f t="shared" si="194"/>
        <v>24050.79</v>
      </c>
      <c r="BH414" s="42">
        <f t="shared" si="195"/>
        <v>5.3999999981897417E-3</v>
      </c>
      <c r="BI414" s="42">
        <f t="shared" si="196"/>
        <v>19566.748799999998</v>
      </c>
    </row>
    <row r="415" spans="1:61" ht="14.45" hidden="1" outlineLevel="1" x14ac:dyDescent="0.3">
      <c r="A415" s="5" t="s">
        <v>7</v>
      </c>
      <c r="B415" s="5" t="s">
        <v>8</v>
      </c>
      <c r="C415" s="5"/>
      <c r="D415" s="2" t="s">
        <v>490</v>
      </c>
      <c r="E415" s="2" t="s">
        <v>492</v>
      </c>
      <c r="F415" s="2" t="s">
        <v>16</v>
      </c>
      <c r="G415" s="2" t="s">
        <v>17</v>
      </c>
      <c r="H415" s="2" t="s">
        <v>13</v>
      </c>
      <c r="I415" s="18">
        <v>12900</v>
      </c>
      <c r="J415" s="18">
        <v>1421219.7</v>
      </c>
      <c r="K415" s="18">
        <v>1344666.88</v>
      </c>
      <c r="L415" s="18">
        <v>76552.820000000007</v>
      </c>
      <c r="M415" s="18"/>
      <c r="N415" s="18">
        <v>48685.759999999995</v>
      </c>
      <c r="O415" s="18"/>
      <c r="P415" s="18"/>
      <c r="Q415" s="18"/>
      <c r="R415" s="18"/>
      <c r="S415" s="18"/>
      <c r="T415" s="18"/>
      <c r="U415" s="18"/>
      <c r="V415" s="18"/>
      <c r="W415" s="18"/>
      <c r="X415" s="18"/>
      <c r="Y415" s="18"/>
      <c r="Z415" s="18">
        <v>27867.059999999998</v>
      </c>
      <c r="AA415" s="18"/>
      <c r="AB415" s="43">
        <f t="shared" si="189"/>
        <v>0.14749999999999996</v>
      </c>
      <c r="AC415" s="14">
        <f t="shared" si="197"/>
        <v>0</v>
      </c>
      <c r="AD415" s="14">
        <f t="shared" si="211"/>
        <v>0.125</v>
      </c>
      <c r="AE415" s="14">
        <f t="shared" si="198"/>
        <v>0</v>
      </c>
      <c r="AF415" s="14">
        <f t="shared" si="199"/>
        <v>0</v>
      </c>
      <c r="AG415" s="14">
        <f t="shared" si="200"/>
        <v>0</v>
      </c>
      <c r="AH415" s="14">
        <f t="shared" si="201"/>
        <v>0</v>
      </c>
      <c r="AI415" s="14">
        <f t="shared" si="202"/>
        <v>0</v>
      </c>
      <c r="AJ415" s="14">
        <f t="shared" si="203"/>
        <v>0</v>
      </c>
      <c r="AK415" s="14">
        <f t="shared" si="204"/>
        <v>0</v>
      </c>
      <c r="AL415" s="14">
        <f t="shared" si="205"/>
        <v>0</v>
      </c>
      <c r="AM415" s="14">
        <f t="shared" si="206"/>
        <v>0</v>
      </c>
      <c r="AN415" s="14">
        <f t="shared" si="207"/>
        <v>0</v>
      </c>
      <c r="AO415" s="14">
        <f t="shared" si="208"/>
        <v>0</v>
      </c>
      <c r="AP415" s="14">
        <f t="shared" si="209"/>
        <v>0.02</v>
      </c>
      <c r="AQ415" s="14">
        <f t="shared" si="210"/>
        <v>0</v>
      </c>
      <c r="AR415" s="26">
        <f t="shared" si="190"/>
        <v>168083.36</v>
      </c>
      <c r="AS415" s="184">
        <f t="shared" si="191"/>
        <v>0</v>
      </c>
      <c r="AT415" s="26">
        <f t="shared" si="192"/>
        <v>30255.004799999995</v>
      </c>
      <c r="AU415" s="30"/>
      <c r="AV415" s="30"/>
      <c r="AW415" s="30">
        <f t="shared" si="212"/>
        <v>161360.02559999999</v>
      </c>
      <c r="AX415" s="36">
        <f t="shared" si="188"/>
        <v>-168083.36</v>
      </c>
      <c r="AY415" s="36">
        <f t="shared" si="188"/>
        <v>0</v>
      </c>
      <c r="AZ415" s="36">
        <f t="shared" si="188"/>
        <v>131105.0208</v>
      </c>
      <c r="BF415" s="42">
        <f t="shared" si="193"/>
        <v>198338.36479999998</v>
      </c>
      <c r="BG415" s="42">
        <f t="shared" si="194"/>
        <v>76552.819999999992</v>
      </c>
      <c r="BH415" s="42">
        <f t="shared" si="195"/>
        <v>121785.54479999999</v>
      </c>
      <c r="BI415" s="42">
        <f t="shared" si="196"/>
        <v>161360.02559999999</v>
      </c>
    </row>
    <row r="416" spans="1:61" ht="14.45" hidden="1" outlineLevel="1" x14ac:dyDescent="0.3">
      <c r="A416" s="5" t="s">
        <v>7</v>
      </c>
      <c r="B416" s="5" t="s">
        <v>8</v>
      </c>
      <c r="C416" s="5"/>
      <c r="D416" s="2" t="s">
        <v>493</v>
      </c>
      <c r="E416" s="2" t="s">
        <v>494</v>
      </c>
      <c r="F416" s="2" t="s">
        <v>16</v>
      </c>
      <c r="G416" s="2" t="s">
        <v>17</v>
      </c>
      <c r="H416" s="2" t="s">
        <v>13</v>
      </c>
      <c r="I416" s="18">
        <v>2150</v>
      </c>
      <c r="J416" s="18">
        <v>276345.83</v>
      </c>
      <c r="K416" s="18">
        <v>240824.24000000002</v>
      </c>
      <c r="L416" s="18">
        <v>35521.590000000004</v>
      </c>
      <c r="M416" s="18"/>
      <c r="N416" s="18">
        <v>30103.040000000001</v>
      </c>
      <c r="O416" s="18"/>
      <c r="P416" s="18"/>
      <c r="Q416" s="18"/>
      <c r="R416" s="18"/>
      <c r="S416" s="18"/>
      <c r="T416" s="18"/>
      <c r="U416" s="18"/>
      <c r="V416" s="18"/>
      <c r="W416" s="18"/>
      <c r="X416" s="18"/>
      <c r="Y416" s="18"/>
      <c r="Z416" s="18">
        <v>5418.55</v>
      </c>
      <c r="AA416" s="18"/>
      <c r="AB416" s="43">
        <f t="shared" si="189"/>
        <v>0.14749999999999996</v>
      </c>
      <c r="AC416" s="14">
        <f t="shared" si="197"/>
        <v>0</v>
      </c>
      <c r="AD416" s="14">
        <f t="shared" si="211"/>
        <v>0.125</v>
      </c>
      <c r="AE416" s="14">
        <f t="shared" si="198"/>
        <v>0</v>
      </c>
      <c r="AF416" s="14">
        <f t="shared" si="199"/>
        <v>0</v>
      </c>
      <c r="AG416" s="14">
        <f t="shared" si="200"/>
        <v>0</v>
      </c>
      <c r="AH416" s="14">
        <f t="shared" si="201"/>
        <v>0</v>
      </c>
      <c r="AI416" s="14">
        <f t="shared" si="202"/>
        <v>0</v>
      </c>
      <c r="AJ416" s="14">
        <f t="shared" si="203"/>
        <v>0</v>
      </c>
      <c r="AK416" s="14">
        <f t="shared" si="204"/>
        <v>0</v>
      </c>
      <c r="AL416" s="14">
        <f t="shared" si="205"/>
        <v>0</v>
      </c>
      <c r="AM416" s="14">
        <f t="shared" si="206"/>
        <v>0</v>
      </c>
      <c r="AN416" s="14">
        <f t="shared" si="207"/>
        <v>0</v>
      </c>
      <c r="AO416" s="14">
        <f t="shared" si="208"/>
        <v>0</v>
      </c>
      <c r="AP416" s="14">
        <f t="shared" si="209"/>
        <v>0.02</v>
      </c>
      <c r="AQ416" s="14">
        <f t="shared" si="210"/>
        <v>0</v>
      </c>
      <c r="AR416" s="26">
        <f t="shared" si="190"/>
        <v>30103.030000000002</v>
      </c>
      <c r="AS416" s="184">
        <f t="shared" si="191"/>
        <v>0</v>
      </c>
      <c r="AT416" s="26">
        <f t="shared" si="192"/>
        <v>5418.5454000000009</v>
      </c>
      <c r="AU416" s="30"/>
      <c r="AV416" s="30"/>
      <c r="AW416" s="30">
        <f t="shared" si="212"/>
        <v>28898.908800000001</v>
      </c>
      <c r="AX416" s="36">
        <f t="shared" si="188"/>
        <v>-30103.030000000002</v>
      </c>
      <c r="AY416" s="36">
        <f t="shared" si="188"/>
        <v>0</v>
      </c>
      <c r="AZ416" s="36">
        <f t="shared" si="188"/>
        <v>23480.363400000002</v>
      </c>
      <c r="BF416" s="42">
        <f t="shared" si="193"/>
        <v>35521.575400000002</v>
      </c>
      <c r="BG416" s="42">
        <f t="shared" si="194"/>
        <v>35521.590000000004</v>
      </c>
      <c r="BH416" s="42">
        <f t="shared" si="195"/>
        <v>-1.4600000002246816E-2</v>
      </c>
      <c r="BI416" s="42">
        <f t="shared" si="196"/>
        <v>28898.908800000001</v>
      </c>
    </row>
    <row r="417" spans="1:61" ht="14.45" outlineLevel="1" x14ac:dyDescent="0.3">
      <c r="A417" s="84" t="s">
        <v>7</v>
      </c>
      <c r="B417" s="5" t="s">
        <v>8</v>
      </c>
      <c r="C417" s="5" t="s">
        <v>1396</v>
      </c>
      <c r="D417" s="2" t="s">
        <v>495</v>
      </c>
      <c r="E417" s="2" t="s">
        <v>496</v>
      </c>
      <c r="F417" s="2" t="s">
        <v>11</v>
      </c>
      <c r="G417" s="2" t="s">
        <v>12</v>
      </c>
      <c r="H417" s="2" t="s">
        <v>13</v>
      </c>
      <c r="I417" s="18">
        <v>1257000</v>
      </c>
      <c r="J417" s="18">
        <v>10458239.98</v>
      </c>
      <c r="K417" s="18">
        <v>10055999.99</v>
      </c>
      <c r="L417" s="18">
        <v>402239.99</v>
      </c>
      <c r="M417" s="18"/>
      <c r="N417" s="18"/>
      <c r="O417" s="18"/>
      <c r="P417" s="18"/>
      <c r="Q417" s="18"/>
      <c r="R417" s="18"/>
      <c r="S417" s="18">
        <v>402239.99</v>
      </c>
      <c r="T417" s="18"/>
      <c r="U417" s="18"/>
      <c r="V417" s="18"/>
      <c r="W417" s="18"/>
      <c r="X417" s="18"/>
      <c r="Y417" s="18"/>
      <c r="Z417" s="18"/>
      <c r="AA417" s="18"/>
      <c r="AB417" s="43">
        <f t="shared" si="189"/>
        <v>4.0000000000000036E-2</v>
      </c>
      <c r="AC417" s="14">
        <f t="shared" si="197"/>
        <v>0</v>
      </c>
      <c r="AD417" s="14">
        <f t="shared" si="211"/>
        <v>0</v>
      </c>
      <c r="AE417" s="14">
        <f t="shared" si="198"/>
        <v>0</v>
      </c>
      <c r="AF417" s="14">
        <f t="shared" si="199"/>
        <v>0</v>
      </c>
      <c r="AG417" s="14">
        <f t="shared" si="200"/>
        <v>0</v>
      </c>
      <c r="AH417" s="14">
        <f t="shared" si="201"/>
        <v>0</v>
      </c>
      <c r="AI417" s="14">
        <f t="shared" si="202"/>
        <v>0.04</v>
      </c>
      <c r="AJ417" s="14">
        <f t="shared" si="203"/>
        <v>0</v>
      </c>
      <c r="AK417" s="14">
        <f t="shared" si="204"/>
        <v>0</v>
      </c>
      <c r="AL417" s="14">
        <f t="shared" si="205"/>
        <v>0</v>
      </c>
      <c r="AM417" s="14">
        <f t="shared" si="206"/>
        <v>0</v>
      </c>
      <c r="AN417" s="14">
        <f t="shared" si="207"/>
        <v>0</v>
      </c>
      <c r="AO417" s="14">
        <f t="shared" si="208"/>
        <v>0</v>
      </c>
      <c r="AP417" s="14">
        <f t="shared" si="209"/>
        <v>0</v>
      </c>
      <c r="AQ417" s="14">
        <f t="shared" si="210"/>
        <v>0</v>
      </c>
      <c r="AR417" s="26">
        <f t="shared" si="190"/>
        <v>0</v>
      </c>
      <c r="AS417" s="184">
        <f t="shared" si="191"/>
        <v>402239.99960000004</v>
      </c>
      <c r="AT417" s="26">
        <f t="shared" si="192"/>
        <v>0</v>
      </c>
      <c r="AU417" s="30">
        <f>K417*$AU$2</f>
        <v>603359.99939999997</v>
      </c>
      <c r="AV417" s="30">
        <f>K417*$AV$2</f>
        <v>603359.99939999997</v>
      </c>
      <c r="AW417" s="30"/>
      <c r="AX417" s="36">
        <f t="shared" si="188"/>
        <v>603359.99939999997</v>
      </c>
      <c r="AY417" s="36">
        <f t="shared" si="188"/>
        <v>201119.99979999993</v>
      </c>
      <c r="AZ417" s="36">
        <f t="shared" si="188"/>
        <v>0</v>
      </c>
      <c r="BF417" s="42">
        <f t="shared" si="193"/>
        <v>402239.99960000004</v>
      </c>
      <c r="BG417" s="42">
        <f t="shared" si="194"/>
        <v>402239.99</v>
      </c>
      <c r="BH417" s="42">
        <f t="shared" si="195"/>
        <v>9.6000000485219061E-3</v>
      </c>
      <c r="BI417" s="42">
        <f t="shared" si="196"/>
        <v>1206719.9987999999</v>
      </c>
    </row>
    <row r="418" spans="1:61" ht="14.45" hidden="1" outlineLevel="1" x14ac:dyDescent="0.3">
      <c r="A418" s="5" t="s">
        <v>7</v>
      </c>
      <c r="B418" s="5" t="s">
        <v>8</v>
      </c>
      <c r="C418" s="5"/>
      <c r="D418" s="2" t="s">
        <v>497</v>
      </c>
      <c r="E418" s="2" t="s">
        <v>427</v>
      </c>
      <c r="F418" s="2" t="s">
        <v>16</v>
      </c>
      <c r="G418" s="2" t="s">
        <v>17</v>
      </c>
      <c r="H418" s="2" t="s">
        <v>13</v>
      </c>
      <c r="I418" s="18">
        <v>2675</v>
      </c>
      <c r="J418" s="18">
        <v>593544.18999999994</v>
      </c>
      <c r="K418" s="18">
        <v>517249.82</v>
      </c>
      <c r="L418" s="18">
        <v>76294.37000000001</v>
      </c>
      <c r="M418" s="18"/>
      <c r="N418" s="18">
        <v>64656.24</v>
      </c>
      <c r="O418" s="18"/>
      <c r="P418" s="18"/>
      <c r="Q418" s="18"/>
      <c r="R418" s="18"/>
      <c r="S418" s="18"/>
      <c r="T418" s="18"/>
      <c r="U418" s="18"/>
      <c r="V418" s="18"/>
      <c r="W418" s="18"/>
      <c r="X418" s="18"/>
      <c r="Y418" s="18"/>
      <c r="Z418" s="18">
        <v>11638.130000000001</v>
      </c>
      <c r="AA418" s="18"/>
      <c r="AB418" s="43">
        <f t="shared" si="189"/>
        <v>0.14749999999999996</v>
      </c>
      <c r="AC418" s="14">
        <f t="shared" si="197"/>
        <v>0</v>
      </c>
      <c r="AD418" s="14">
        <f t="shared" si="211"/>
        <v>0.125</v>
      </c>
      <c r="AE418" s="14">
        <f t="shared" si="198"/>
        <v>0</v>
      </c>
      <c r="AF418" s="14">
        <f t="shared" si="199"/>
        <v>0</v>
      </c>
      <c r="AG418" s="14">
        <f t="shared" si="200"/>
        <v>0</v>
      </c>
      <c r="AH418" s="14">
        <f t="shared" si="201"/>
        <v>0</v>
      </c>
      <c r="AI418" s="14">
        <f t="shared" si="202"/>
        <v>0</v>
      </c>
      <c r="AJ418" s="14">
        <f t="shared" si="203"/>
        <v>0</v>
      </c>
      <c r="AK418" s="14">
        <f t="shared" si="204"/>
        <v>0</v>
      </c>
      <c r="AL418" s="14">
        <f t="shared" si="205"/>
        <v>0</v>
      </c>
      <c r="AM418" s="14">
        <f t="shared" si="206"/>
        <v>0</v>
      </c>
      <c r="AN418" s="14">
        <f t="shared" si="207"/>
        <v>0</v>
      </c>
      <c r="AO418" s="14">
        <f t="shared" si="208"/>
        <v>0</v>
      </c>
      <c r="AP418" s="14">
        <f t="shared" si="209"/>
        <v>0.02</v>
      </c>
      <c r="AQ418" s="14">
        <f t="shared" si="210"/>
        <v>0</v>
      </c>
      <c r="AR418" s="26">
        <f t="shared" si="190"/>
        <v>64656.227500000001</v>
      </c>
      <c r="AS418" s="184">
        <f t="shared" si="191"/>
        <v>0</v>
      </c>
      <c r="AT418" s="26">
        <f t="shared" si="192"/>
        <v>11638.12095</v>
      </c>
      <c r="AU418" s="30"/>
      <c r="AV418" s="30"/>
      <c r="AW418" s="30">
        <f>K418*$AU$1</f>
        <v>62069.9784</v>
      </c>
      <c r="AX418" s="36">
        <f t="shared" si="188"/>
        <v>-64656.227500000001</v>
      </c>
      <c r="AY418" s="36">
        <f t="shared" si="188"/>
        <v>0</v>
      </c>
      <c r="AZ418" s="36">
        <f t="shared" si="188"/>
        <v>50431.857449999996</v>
      </c>
      <c r="BF418" s="42">
        <f t="shared" si="193"/>
        <v>76294.348450000005</v>
      </c>
      <c r="BG418" s="42">
        <f t="shared" si="194"/>
        <v>76294.37</v>
      </c>
      <c r="BH418" s="42">
        <f t="shared" si="195"/>
        <v>-2.1549999990384094E-2</v>
      </c>
      <c r="BI418" s="42">
        <f t="shared" si="196"/>
        <v>62069.9784</v>
      </c>
    </row>
    <row r="419" spans="1:61" ht="14.45" hidden="1" outlineLevel="1" x14ac:dyDescent="0.3">
      <c r="A419" s="5" t="s">
        <v>7</v>
      </c>
      <c r="B419" s="5" t="s">
        <v>8</v>
      </c>
      <c r="C419" s="5"/>
      <c r="D419" s="2" t="s">
        <v>498</v>
      </c>
      <c r="E419" s="2" t="s">
        <v>39</v>
      </c>
      <c r="F419" s="2" t="s">
        <v>11</v>
      </c>
      <c r="G419" s="2" t="s">
        <v>12</v>
      </c>
      <c r="H419" s="2" t="s">
        <v>13</v>
      </c>
      <c r="I419" s="18">
        <v>59</v>
      </c>
      <c r="J419" s="18">
        <v>17487.599999999999</v>
      </c>
      <c r="K419" s="18">
        <v>16815</v>
      </c>
      <c r="L419" s="18">
        <v>672.59999999999991</v>
      </c>
      <c r="M419" s="18"/>
      <c r="N419" s="18"/>
      <c r="O419" s="18"/>
      <c r="P419" s="18"/>
      <c r="Q419" s="18"/>
      <c r="R419" s="18"/>
      <c r="S419" s="18">
        <v>672.59999999999991</v>
      </c>
      <c r="T419" s="18"/>
      <c r="U419" s="18"/>
      <c r="V419" s="18"/>
      <c r="W419" s="18"/>
      <c r="X419" s="18"/>
      <c r="Y419" s="18"/>
      <c r="Z419" s="18"/>
      <c r="AA419" s="18"/>
      <c r="AB419" s="43">
        <f t="shared" si="189"/>
        <v>4.0000000000000036E-2</v>
      </c>
      <c r="AC419" s="14">
        <f t="shared" si="197"/>
        <v>0</v>
      </c>
      <c r="AD419" s="14">
        <f t="shared" si="211"/>
        <v>0</v>
      </c>
      <c r="AE419" s="14">
        <f t="shared" si="198"/>
        <v>0</v>
      </c>
      <c r="AF419" s="14">
        <f t="shared" si="199"/>
        <v>0</v>
      </c>
      <c r="AG419" s="14">
        <f t="shared" si="200"/>
        <v>0</v>
      </c>
      <c r="AH419" s="14">
        <f t="shared" si="201"/>
        <v>0</v>
      </c>
      <c r="AI419" s="14">
        <f t="shared" si="202"/>
        <v>0.04</v>
      </c>
      <c r="AJ419" s="14">
        <f t="shared" si="203"/>
        <v>0</v>
      </c>
      <c r="AK419" s="14">
        <f t="shared" si="204"/>
        <v>0</v>
      </c>
      <c r="AL419" s="14">
        <f t="shared" si="205"/>
        <v>0</v>
      </c>
      <c r="AM419" s="14">
        <f t="shared" si="206"/>
        <v>0</v>
      </c>
      <c r="AN419" s="14">
        <f t="shared" si="207"/>
        <v>0</v>
      </c>
      <c r="AO419" s="14">
        <f t="shared" si="208"/>
        <v>0</v>
      </c>
      <c r="AP419" s="14">
        <f t="shared" si="209"/>
        <v>0</v>
      </c>
      <c r="AQ419" s="14">
        <f t="shared" si="210"/>
        <v>0</v>
      </c>
      <c r="AR419" s="26">
        <f t="shared" si="190"/>
        <v>0</v>
      </c>
      <c r="AS419" s="184">
        <f t="shared" si="191"/>
        <v>672.6</v>
      </c>
      <c r="AT419" s="26">
        <f t="shared" si="192"/>
        <v>0</v>
      </c>
      <c r="AU419" s="30">
        <f>K419*$AU$2</f>
        <v>1008.9</v>
      </c>
      <c r="AV419" s="30">
        <f>K419*$AV$2</f>
        <v>1008.9</v>
      </c>
      <c r="AW419" s="30"/>
      <c r="AX419" s="36">
        <f t="shared" si="188"/>
        <v>1008.9</v>
      </c>
      <c r="AY419" s="36">
        <f t="shared" si="188"/>
        <v>336.29999999999995</v>
      </c>
      <c r="AZ419" s="36">
        <f t="shared" si="188"/>
        <v>0</v>
      </c>
      <c r="BF419" s="42">
        <f t="shared" si="193"/>
        <v>672.6</v>
      </c>
      <c r="BG419" s="42">
        <f t="shared" si="194"/>
        <v>672.59999999999991</v>
      </c>
      <c r="BH419" s="42">
        <f t="shared" si="195"/>
        <v>0</v>
      </c>
      <c r="BI419" s="42">
        <f t="shared" si="196"/>
        <v>2017.8</v>
      </c>
    </row>
    <row r="420" spans="1:61" ht="14.45" hidden="1" outlineLevel="1" x14ac:dyDescent="0.3">
      <c r="A420" s="5" t="s">
        <v>7</v>
      </c>
      <c r="B420" s="5" t="s">
        <v>8</v>
      </c>
      <c r="C420" s="5"/>
      <c r="D420" s="2" t="s">
        <v>499</v>
      </c>
      <c r="E420" s="2" t="s">
        <v>500</v>
      </c>
      <c r="F420" s="2" t="s">
        <v>16</v>
      </c>
      <c r="G420" s="2" t="s">
        <v>501</v>
      </c>
      <c r="H420" s="2" t="s">
        <v>13</v>
      </c>
      <c r="I420" s="18">
        <v>325</v>
      </c>
      <c r="J420" s="18">
        <v>195585</v>
      </c>
      <c r="K420" s="18">
        <v>191750</v>
      </c>
      <c r="L420" s="18">
        <v>3835</v>
      </c>
      <c r="M420" s="18"/>
      <c r="N420" s="18"/>
      <c r="O420" s="18"/>
      <c r="P420" s="18"/>
      <c r="Q420" s="18"/>
      <c r="R420" s="18"/>
      <c r="S420" s="18"/>
      <c r="T420" s="18"/>
      <c r="U420" s="18"/>
      <c r="V420" s="18"/>
      <c r="W420" s="18"/>
      <c r="X420" s="18"/>
      <c r="Y420" s="18"/>
      <c r="Z420" s="18">
        <v>3835</v>
      </c>
      <c r="AA420" s="18"/>
      <c r="AB420" s="43">
        <f t="shared" si="189"/>
        <v>2.0000000000000018E-2</v>
      </c>
      <c r="AC420" s="14">
        <f t="shared" si="197"/>
        <v>0</v>
      </c>
      <c r="AD420" s="14">
        <f t="shared" si="211"/>
        <v>0</v>
      </c>
      <c r="AE420" s="14">
        <f t="shared" si="198"/>
        <v>0</v>
      </c>
      <c r="AF420" s="14">
        <f t="shared" si="199"/>
        <v>0</v>
      </c>
      <c r="AG420" s="14">
        <f t="shared" si="200"/>
        <v>0</v>
      </c>
      <c r="AH420" s="14">
        <f t="shared" si="201"/>
        <v>0</v>
      </c>
      <c r="AI420" s="14">
        <f t="shared" si="202"/>
        <v>0</v>
      </c>
      <c r="AJ420" s="14">
        <f t="shared" si="203"/>
        <v>0</v>
      </c>
      <c r="AK420" s="14">
        <f t="shared" si="204"/>
        <v>0</v>
      </c>
      <c r="AL420" s="14">
        <f t="shared" si="205"/>
        <v>0</v>
      </c>
      <c r="AM420" s="14">
        <f t="shared" si="206"/>
        <v>0</v>
      </c>
      <c r="AN420" s="14">
        <f t="shared" si="207"/>
        <v>0</v>
      </c>
      <c r="AO420" s="14">
        <f t="shared" si="208"/>
        <v>0</v>
      </c>
      <c r="AP420" s="14">
        <f t="shared" si="209"/>
        <v>0.02</v>
      </c>
      <c r="AQ420" s="14">
        <f t="shared" si="210"/>
        <v>0</v>
      </c>
      <c r="AR420" s="26">
        <f t="shared" si="190"/>
        <v>0</v>
      </c>
      <c r="AS420" s="184">
        <f t="shared" si="191"/>
        <v>0</v>
      </c>
      <c r="AT420" s="26">
        <f t="shared" si="192"/>
        <v>3835</v>
      </c>
      <c r="AU420" s="30"/>
      <c r="AV420" s="30"/>
      <c r="AW420" s="30">
        <f t="shared" ref="AW420:AW449" si="213">K420*$AU$1</f>
        <v>23010</v>
      </c>
      <c r="AX420" s="36">
        <f t="shared" si="188"/>
        <v>0</v>
      </c>
      <c r="AY420" s="36">
        <f t="shared" si="188"/>
        <v>0</v>
      </c>
      <c r="AZ420" s="36">
        <f t="shared" si="188"/>
        <v>19175</v>
      </c>
      <c r="BF420" s="42">
        <f t="shared" si="193"/>
        <v>3835</v>
      </c>
      <c r="BG420" s="42">
        <f t="shared" si="194"/>
        <v>3835</v>
      </c>
      <c r="BH420" s="42">
        <f t="shared" si="195"/>
        <v>0</v>
      </c>
      <c r="BI420" s="42">
        <f t="shared" si="196"/>
        <v>23010</v>
      </c>
    </row>
    <row r="421" spans="1:61" ht="14.45" hidden="1" outlineLevel="1" x14ac:dyDescent="0.3">
      <c r="A421" s="5" t="s">
        <v>7</v>
      </c>
      <c r="B421" s="5" t="s">
        <v>8</v>
      </c>
      <c r="C421" s="5"/>
      <c r="D421" s="2" t="s">
        <v>502</v>
      </c>
      <c r="E421" s="2" t="s">
        <v>503</v>
      </c>
      <c r="F421" s="2" t="s">
        <v>16</v>
      </c>
      <c r="G421" s="2" t="s">
        <v>17</v>
      </c>
      <c r="H421" s="2" t="s">
        <v>13</v>
      </c>
      <c r="I421" s="18">
        <v>154512</v>
      </c>
      <c r="J421" s="18">
        <v>532440</v>
      </c>
      <c r="K421" s="18">
        <v>522000</v>
      </c>
      <c r="L421" s="18">
        <v>10440</v>
      </c>
      <c r="M421" s="18"/>
      <c r="N421" s="18"/>
      <c r="O421" s="18"/>
      <c r="P421" s="18"/>
      <c r="Q421" s="18"/>
      <c r="R421" s="18"/>
      <c r="S421" s="18"/>
      <c r="T421" s="18"/>
      <c r="U421" s="18"/>
      <c r="V421" s="18"/>
      <c r="W421" s="18"/>
      <c r="X421" s="18"/>
      <c r="Y421" s="18"/>
      <c r="Z421" s="18">
        <v>10440</v>
      </c>
      <c r="AA421" s="18"/>
      <c r="AB421" s="43">
        <f t="shared" si="189"/>
        <v>2.0000000000000018E-2</v>
      </c>
      <c r="AC421" s="14">
        <f t="shared" si="197"/>
        <v>0</v>
      </c>
      <c r="AD421" s="14">
        <f t="shared" si="211"/>
        <v>0</v>
      </c>
      <c r="AE421" s="14">
        <f t="shared" si="198"/>
        <v>0</v>
      </c>
      <c r="AF421" s="14">
        <f t="shared" si="199"/>
        <v>0</v>
      </c>
      <c r="AG421" s="14">
        <f t="shared" si="200"/>
        <v>0</v>
      </c>
      <c r="AH421" s="14">
        <f t="shared" si="201"/>
        <v>0</v>
      </c>
      <c r="AI421" s="14">
        <f t="shared" si="202"/>
        <v>0</v>
      </c>
      <c r="AJ421" s="14">
        <f t="shared" si="203"/>
        <v>0</v>
      </c>
      <c r="AK421" s="14">
        <f t="shared" si="204"/>
        <v>0</v>
      </c>
      <c r="AL421" s="14">
        <f t="shared" si="205"/>
        <v>0</v>
      </c>
      <c r="AM421" s="14">
        <f t="shared" si="206"/>
        <v>0</v>
      </c>
      <c r="AN421" s="14">
        <f t="shared" si="207"/>
        <v>0</v>
      </c>
      <c r="AO421" s="14">
        <f t="shared" si="208"/>
        <v>0</v>
      </c>
      <c r="AP421" s="14">
        <f t="shared" si="209"/>
        <v>0.02</v>
      </c>
      <c r="AQ421" s="14">
        <f t="shared" si="210"/>
        <v>0</v>
      </c>
      <c r="AR421" s="26">
        <f t="shared" si="190"/>
        <v>0</v>
      </c>
      <c r="AS421" s="184">
        <f t="shared" si="191"/>
        <v>0</v>
      </c>
      <c r="AT421" s="26">
        <f t="shared" si="192"/>
        <v>10440</v>
      </c>
      <c r="AU421" s="30"/>
      <c r="AV421" s="30"/>
      <c r="AW421" s="30">
        <f t="shared" si="213"/>
        <v>62640</v>
      </c>
      <c r="AX421" s="36">
        <f t="shared" si="188"/>
        <v>0</v>
      </c>
      <c r="AY421" s="36">
        <f t="shared" si="188"/>
        <v>0</v>
      </c>
      <c r="AZ421" s="36">
        <f t="shared" si="188"/>
        <v>52200</v>
      </c>
      <c r="BF421" s="42">
        <f t="shared" si="193"/>
        <v>10440</v>
      </c>
      <c r="BG421" s="42">
        <f t="shared" si="194"/>
        <v>10440</v>
      </c>
      <c r="BH421" s="42">
        <f t="shared" si="195"/>
        <v>0</v>
      </c>
      <c r="BI421" s="42">
        <f t="shared" si="196"/>
        <v>62640</v>
      </c>
    </row>
    <row r="422" spans="1:61" ht="14.45" hidden="1" outlineLevel="1" x14ac:dyDescent="0.3">
      <c r="A422" s="5" t="s">
        <v>7</v>
      </c>
      <c r="B422" s="5" t="s">
        <v>8</v>
      </c>
      <c r="C422" s="5" t="s">
        <v>1358</v>
      </c>
      <c r="D422" s="2" t="s">
        <v>504</v>
      </c>
      <c r="E422" s="2" t="s">
        <v>505</v>
      </c>
      <c r="F422" s="2" t="s">
        <v>16</v>
      </c>
      <c r="G422" s="2" t="s">
        <v>17</v>
      </c>
      <c r="H422" s="2" t="s">
        <v>13</v>
      </c>
      <c r="I422" s="18">
        <v>32000</v>
      </c>
      <c r="J422" s="18">
        <v>24234.98</v>
      </c>
      <c r="K422" s="18">
        <v>21119.8</v>
      </c>
      <c r="L422" s="18">
        <v>3115.18</v>
      </c>
      <c r="M422" s="18"/>
      <c r="N422" s="18">
        <v>2639.98</v>
      </c>
      <c r="O422" s="18"/>
      <c r="P422" s="18"/>
      <c r="Q422" s="18"/>
      <c r="R422" s="18"/>
      <c r="S422" s="18"/>
      <c r="T422" s="18"/>
      <c r="U422" s="18"/>
      <c r="V422" s="18"/>
      <c r="W422" s="18"/>
      <c r="X422" s="18"/>
      <c r="Y422" s="18"/>
      <c r="Z422" s="18">
        <v>475.2</v>
      </c>
      <c r="AA422" s="18"/>
      <c r="AB422" s="43">
        <f t="shared" si="189"/>
        <v>0.14749999999999996</v>
      </c>
      <c r="AC422" s="14">
        <f t="shared" si="197"/>
        <v>0</v>
      </c>
      <c r="AD422" s="14">
        <f t="shared" si="211"/>
        <v>0.125</v>
      </c>
      <c r="AE422" s="14">
        <f t="shared" si="198"/>
        <v>0</v>
      </c>
      <c r="AF422" s="14">
        <f t="shared" si="199"/>
        <v>0</v>
      </c>
      <c r="AG422" s="14">
        <f t="shared" si="200"/>
        <v>0</v>
      </c>
      <c r="AH422" s="14">
        <f t="shared" si="201"/>
        <v>0</v>
      </c>
      <c r="AI422" s="14">
        <f t="shared" si="202"/>
        <v>0</v>
      </c>
      <c r="AJ422" s="14">
        <f t="shared" si="203"/>
        <v>0</v>
      </c>
      <c r="AK422" s="14">
        <f t="shared" si="204"/>
        <v>0</v>
      </c>
      <c r="AL422" s="14">
        <f t="shared" si="205"/>
        <v>0</v>
      </c>
      <c r="AM422" s="14">
        <f t="shared" si="206"/>
        <v>0</v>
      </c>
      <c r="AN422" s="14">
        <f t="shared" si="207"/>
        <v>0</v>
      </c>
      <c r="AO422" s="14">
        <f t="shared" si="208"/>
        <v>0</v>
      </c>
      <c r="AP422" s="14">
        <f t="shared" si="209"/>
        <v>0.02</v>
      </c>
      <c r="AQ422" s="14">
        <f t="shared" si="210"/>
        <v>0</v>
      </c>
      <c r="AR422" s="26">
        <f t="shared" si="190"/>
        <v>2639.9749999999999</v>
      </c>
      <c r="AS422" s="184">
        <f t="shared" si="191"/>
        <v>0</v>
      </c>
      <c r="AT422" s="26">
        <f t="shared" si="192"/>
        <v>475.19549999999998</v>
      </c>
      <c r="AU422" s="30"/>
      <c r="AV422" s="30"/>
      <c r="AW422" s="30">
        <f t="shared" si="213"/>
        <v>2534.3759999999997</v>
      </c>
      <c r="AX422" s="36">
        <f t="shared" si="188"/>
        <v>-2639.9749999999999</v>
      </c>
      <c r="AY422" s="36">
        <f t="shared" si="188"/>
        <v>0</v>
      </c>
      <c r="AZ422" s="36">
        <f t="shared" si="188"/>
        <v>2059.1804999999999</v>
      </c>
      <c r="BF422" s="42">
        <f t="shared" si="193"/>
        <v>3115.1704999999997</v>
      </c>
      <c r="BG422" s="42">
        <f t="shared" si="194"/>
        <v>3115.18</v>
      </c>
      <c r="BH422" s="42">
        <f t="shared" si="195"/>
        <v>-9.5000000001164153E-3</v>
      </c>
      <c r="BI422" s="42">
        <f t="shared" si="196"/>
        <v>2534.3759999999997</v>
      </c>
    </row>
    <row r="423" spans="1:61" ht="14.45" hidden="1" outlineLevel="1" x14ac:dyDescent="0.3">
      <c r="A423" s="5" t="s">
        <v>7</v>
      </c>
      <c r="B423" s="5" t="s">
        <v>8</v>
      </c>
      <c r="C423" s="5" t="s">
        <v>1358</v>
      </c>
      <c r="D423" s="2" t="s">
        <v>504</v>
      </c>
      <c r="E423" s="2" t="s">
        <v>506</v>
      </c>
      <c r="F423" s="2" t="s">
        <v>16</v>
      </c>
      <c r="G423" s="2" t="s">
        <v>17</v>
      </c>
      <c r="H423" s="2" t="s">
        <v>13</v>
      </c>
      <c r="I423" s="18">
        <v>105000</v>
      </c>
      <c r="J423" s="18">
        <v>106029.00000000001</v>
      </c>
      <c r="K423" s="18">
        <v>92400</v>
      </c>
      <c r="L423" s="18">
        <v>13629</v>
      </c>
      <c r="M423" s="18"/>
      <c r="N423" s="18">
        <v>11550</v>
      </c>
      <c r="O423" s="18"/>
      <c r="P423" s="18"/>
      <c r="Q423" s="18"/>
      <c r="R423" s="18"/>
      <c r="S423" s="18"/>
      <c r="T423" s="18"/>
      <c r="U423" s="18"/>
      <c r="V423" s="18"/>
      <c r="W423" s="18"/>
      <c r="X423" s="18"/>
      <c r="Y423" s="18"/>
      <c r="Z423" s="18">
        <v>2079</v>
      </c>
      <c r="AA423" s="18"/>
      <c r="AB423" s="43">
        <f t="shared" si="189"/>
        <v>0.14749999999999996</v>
      </c>
      <c r="AC423" s="14">
        <f t="shared" si="197"/>
        <v>0</v>
      </c>
      <c r="AD423" s="14">
        <f t="shared" si="211"/>
        <v>0.125</v>
      </c>
      <c r="AE423" s="14">
        <f t="shared" si="198"/>
        <v>0</v>
      </c>
      <c r="AF423" s="14">
        <f t="shared" si="199"/>
        <v>0</v>
      </c>
      <c r="AG423" s="14">
        <f t="shared" si="200"/>
        <v>0</v>
      </c>
      <c r="AH423" s="14">
        <f t="shared" si="201"/>
        <v>0</v>
      </c>
      <c r="AI423" s="14">
        <f t="shared" si="202"/>
        <v>0</v>
      </c>
      <c r="AJ423" s="14">
        <f t="shared" si="203"/>
        <v>0</v>
      </c>
      <c r="AK423" s="14">
        <f t="shared" si="204"/>
        <v>0</v>
      </c>
      <c r="AL423" s="14">
        <f t="shared" si="205"/>
        <v>0</v>
      </c>
      <c r="AM423" s="14">
        <f t="shared" si="206"/>
        <v>0</v>
      </c>
      <c r="AN423" s="14">
        <f t="shared" si="207"/>
        <v>0</v>
      </c>
      <c r="AO423" s="14">
        <f t="shared" si="208"/>
        <v>0</v>
      </c>
      <c r="AP423" s="14">
        <f t="shared" si="209"/>
        <v>0.02</v>
      </c>
      <c r="AQ423" s="14">
        <f t="shared" si="210"/>
        <v>0</v>
      </c>
      <c r="AR423" s="26">
        <f t="shared" si="190"/>
        <v>11550</v>
      </c>
      <c r="AS423" s="184">
        <f t="shared" si="191"/>
        <v>0</v>
      </c>
      <c r="AT423" s="26">
        <f t="shared" si="192"/>
        <v>2079</v>
      </c>
      <c r="AU423" s="30"/>
      <c r="AV423" s="30"/>
      <c r="AW423" s="30">
        <f t="shared" si="213"/>
        <v>11088</v>
      </c>
      <c r="AX423" s="36">
        <f t="shared" si="188"/>
        <v>-11550</v>
      </c>
      <c r="AY423" s="36">
        <f t="shared" si="188"/>
        <v>0</v>
      </c>
      <c r="AZ423" s="36">
        <f t="shared" si="188"/>
        <v>9009</v>
      </c>
      <c r="BF423" s="42">
        <f t="shared" si="193"/>
        <v>13629</v>
      </c>
      <c r="BG423" s="42">
        <f t="shared" si="194"/>
        <v>13629</v>
      </c>
      <c r="BH423" s="42">
        <f t="shared" si="195"/>
        <v>0</v>
      </c>
      <c r="BI423" s="42">
        <f t="shared" si="196"/>
        <v>11088</v>
      </c>
    </row>
    <row r="424" spans="1:61" ht="14.45" hidden="1" outlineLevel="1" x14ac:dyDescent="0.3">
      <c r="A424" s="5" t="s">
        <v>7</v>
      </c>
      <c r="B424" s="5" t="s">
        <v>8</v>
      </c>
      <c r="C424" s="5" t="s">
        <v>1358</v>
      </c>
      <c r="D424" s="2" t="s">
        <v>507</v>
      </c>
      <c r="E424" s="2" t="s">
        <v>506</v>
      </c>
      <c r="F424" s="2" t="s">
        <v>16</v>
      </c>
      <c r="G424" s="2" t="s">
        <v>17</v>
      </c>
      <c r="H424" s="2" t="s">
        <v>13</v>
      </c>
      <c r="I424" s="18">
        <v>17500</v>
      </c>
      <c r="J424" s="18">
        <v>13052.820000000002</v>
      </c>
      <c r="K424" s="18">
        <v>11375</v>
      </c>
      <c r="L424" s="18">
        <v>1677.82</v>
      </c>
      <c r="M424" s="18"/>
      <c r="N424" s="18">
        <v>1421.88</v>
      </c>
      <c r="O424" s="18"/>
      <c r="P424" s="18"/>
      <c r="Q424" s="18"/>
      <c r="R424" s="18"/>
      <c r="S424" s="18"/>
      <c r="T424" s="18"/>
      <c r="U424" s="18"/>
      <c r="V424" s="18"/>
      <c r="W424" s="18"/>
      <c r="X424" s="18"/>
      <c r="Y424" s="18"/>
      <c r="Z424" s="18">
        <v>255.94</v>
      </c>
      <c r="AA424" s="18"/>
      <c r="AB424" s="43">
        <f t="shared" si="189"/>
        <v>0.14749999999999996</v>
      </c>
      <c r="AC424" s="14">
        <f t="shared" si="197"/>
        <v>0</v>
      </c>
      <c r="AD424" s="14">
        <f t="shared" si="211"/>
        <v>0.125</v>
      </c>
      <c r="AE424" s="14">
        <f t="shared" si="198"/>
        <v>0</v>
      </c>
      <c r="AF424" s="14">
        <f t="shared" si="199"/>
        <v>0</v>
      </c>
      <c r="AG424" s="14">
        <f t="shared" si="200"/>
        <v>0</v>
      </c>
      <c r="AH424" s="14">
        <f t="shared" si="201"/>
        <v>0</v>
      </c>
      <c r="AI424" s="14">
        <f t="shared" si="202"/>
        <v>0</v>
      </c>
      <c r="AJ424" s="14">
        <f t="shared" si="203"/>
        <v>0</v>
      </c>
      <c r="AK424" s="14">
        <f t="shared" si="204"/>
        <v>0</v>
      </c>
      <c r="AL424" s="14">
        <f t="shared" si="205"/>
        <v>0</v>
      </c>
      <c r="AM424" s="14">
        <f t="shared" si="206"/>
        <v>0</v>
      </c>
      <c r="AN424" s="14">
        <f t="shared" si="207"/>
        <v>0</v>
      </c>
      <c r="AO424" s="14">
        <f t="shared" si="208"/>
        <v>0</v>
      </c>
      <c r="AP424" s="14">
        <f t="shared" si="209"/>
        <v>0.02</v>
      </c>
      <c r="AQ424" s="14">
        <f t="shared" si="210"/>
        <v>0</v>
      </c>
      <c r="AR424" s="26">
        <f t="shared" si="190"/>
        <v>1421.875</v>
      </c>
      <c r="AS424" s="184">
        <f t="shared" si="191"/>
        <v>0</v>
      </c>
      <c r="AT424" s="26">
        <f t="shared" si="192"/>
        <v>255.9375</v>
      </c>
      <c r="AU424" s="30"/>
      <c r="AV424" s="30"/>
      <c r="AW424" s="30">
        <f t="shared" si="213"/>
        <v>1365</v>
      </c>
      <c r="AX424" s="36">
        <f t="shared" si="188"/>
        <v>-1421.875</v>
      </c>
      <c r="AY424" s="36">
        <f t="shared" si="188"/>
        <v>0</v>
      </c>
      <c r="AZ424" s="36">
        <f t="shared" si="188"/>
        <v>1109.0625</v>
      </c>
      <c r="BF424" s="42">
        <f t="shared" si="193"/>
        <v>1677.8125</v>
      </c>
      <c r="BG424" s="42">
        <f t="shared" si="194"/>
        <v>1677.8200000000002</v>
      </c>
      <c r="BH424" s="42">
        <f t="shared" si="195"/>
        <v>-7.500000000163709E-3</v>
      </c>
      <c r="BI424" s="42">
        <f t="shared" si="196"/>
        <v>1365</v>
      </c>
    </row>
    <row r="425" spans="1:61" ht="14.45" hidden="1" outlineLevel="1" x14ac:dyDescent="0.3">
      <c r="A425" s="5" t="s">
        <v>7</v>
      </c>
      <c r="B425" s="5" t="s">
        <v>8</v>
      </c>
      <c r="C425" s="5" t="s">
        <v>1358</v>
      </c>
      <c r="D425" s="2" t="s">
        <v>508</v>
      </c>
      <c r="E425" s="2" t="s">
        <v>505</v>
      </c>
      <c r="F425" s="2" t="s">
        <v>16</v>
      </c>
      <c r="G425" s="2" t="s">
        <v>17</v>
      </c>
      <c r="H425" s="2" t="s">
        <v>13</v>
      </c>
      <c r="I425" s="18">
        <v>372400</v>
      </c>
      <c r="J425" s="18">
        <v>240620.02</v>
      </c>
      <c r="K425" s="18">
        <v>209690.62000000002</v>
      </c>
      <c r="L425" s="18">
        <v>30929.4</v>
      </c>
      <c r="M425" s="18"/>
      <c r="N425" s="18">
        <v>26211.350000000006</v>
      </c>
      <c r="O425" s="18"/>
      <c r="P425" s="18"/>
      <c r="Q425" s="18"/>
      <c r="R425" s="18"/>
      <c r="S425" s="18"/>
      <c r="T425" s="18"/>
      <c r="U425" s="18"/>
      <c r="V425" s="18"/>
      <c r="W425" s="18"/>
      <c r="X425" s="18"/>
      <c r="Y425" s="18"/>
      <c r="Z425" s="18">
        <v>4718.05</v>
      </c>
      <c r="AA425" s="18"/>
      <c r="AB425" s="43">
        <f t="shared" si="189"/>
        <v>0.14749999999999996</v>
      </c>
      <c r="AC425" s="14">
        <f t="shared" si="197"/>
        <v>0</v>
      </c>
      <c r="AD425" s="14">
        <f t="shared" si="211"/>
        <v>0.125</v>
      </c>
      <c r="AE425" s="14">
        <f t="shared" si="198"/>
        <v>0</v>
      </c>
      <c r="AF425" s="14">
        <f t="shared" si="199"/>
        <v>0</v>
      </c>
      <c r="AG425" s="14">
        <f t="shared" si="200"/>
        <v>0</v>
      </c>
      <c r="AH425" s="14">
        <f t="shared" si="201"/>
        <v>0</v>
      </c>
      <c r="AI425" s="14">
        <f t="shared" si="202"/>
        <v>0</v>
      </c>
      <c r="AJ425" s="14">
        <f t="shared" si="203"/>
        <v>0</v>
      </c>
      <c r="AK425" s="14">
        <f t="shared" si="204"/>
        <v>0</v>
      </c>
      <c r="AL425" s="14">
        <f t="shared" si="205"/>
        <v>0</v>
      </c>
      <c r="AM425" s="14">
        <f t="shared" si="206"/>
        <v>0</v>
      </c>
      <c r="AN425" s="14">
        <f t="shared" si="207"/>
        <v>0</v>
      </c>
      <c r="AO425" s="14">
        <f t="shared" si="208"/>
        <v>0</v>
      </c>
      <c r="AP425" s="14">
        <f t="shared" si="209"/>
        <v>0.02</v>
      </c>
      <c r="AQ425" s="14">
        <f t="shared" si="210"/>
        <v>0</v>
      </c>
      <c r="AR425" s="26">
        <f t="shared" si="190"/>
        <v>26211.327500000003</v>
      </c>
      <c r="AS425" s="184">
        <f t="shared" si="191"/>
        <v>0</v>
      </c>
      <c r="AT425" s="26">
        <f t="shared" si="192"/>
        <v>4718.038950000001</v>
      </c>
      <c r="AU425" s="30"/>
      <c r="AV425" s="30"/>
      <c r="AW425" s="30">
        <f t="shared" si="213"/>
        <v>25162.874400000001</v>
      </c>
      <c r="AX425" s="36">
        <f t="shared" si="188"/>
        <v>-26211.327500000003</v>
      </c>
      <c r="AY425" s="36">
        <f t="shared" si="188"/>
        <v>0</v>
      </c>
      <c r="AZ425" s="36">
        <f t="shared" si="188"/>
        <v>20444.835449999999</v>
      </c>
      <c r="BF425" s="42">
        <f t="shared" si="193"/>
        <v>30929.366450000005</v>
      </c>
      <c r="BG425" s="42">
        <f t="shared" si="194"/>
        <v>30929.400000000005</v>
      </c>
      <c r="BH425" s="42">
        <f t="shared" si="195"/>
        <v>-3.3550000000104774E-2</v>
      </c>
      <c r="BI425" s="42">
        <f t="shared" si="196"/>
        <v>25162.874400000001</v>
      </c>
    </row>
    <row r="426" spans="1:61" ht="14.45" hidden="1" outlineLevel="1" x14ac:dyDescent="0.3">
      <c r="A426" s="5" t="s">
        <v>7</v>
      </c>
      <c r="B426" s="5" t="s">
        <v>8</v>
      </c>
      <c r="C426" s="5" t="s">
        <v>1358</v>
      </c>
      <c r="D426" s="2" t="s">
        <v>509</v>
      </c>
      <c r="E426" s="2" t="s">
        <v>510</v>
      </c>
      <c r="F426" s="2" t="s">
        <v>16</v>
      </c>
      <c r="G426" s="2" t="s">
        <v>17</v>
      </c>
      <c r="H426" s="2" t="s">
        <v>13</v>
      </c>
      <c r="I426" s="18">
        <v>51400</v>
      </c>
      <c r="J426" s="18">
        <v>18047.86</v>
      </c>
      <c r="K426" s="18">
        <v>15727.98</v>
      </c>
      <c r="L426" s="18">
        <v>2319.88</v>
      </c>
      <c r="M426" s="18"/>
      <c r="N426" s="18">
        <v>1966</v>
      </c>
      <c r="O426" s="18"/>
      <c r="P426" s="18"/>
      <c r="Q426" s="18"/>
      <c r="R426" s="18"/>
      <c r="S426" s="18"/>
      <c r="T426" s="18"/>
      <c r="U426" s="18"/>
      <c r="V426" s="18"/>
      <c r="W426" s="18"/>
      <c r="X426" s="18"/>
      <c r="Y426" s="18"/>
      <c r="Z426" s="18">
        <v>353.88</v>
      </c>
      <c r="AA426" s="18"/>
      <c r="AB426" s="43">
        <f t="shared" si="189"/>
        <v>0.14749999999999996</v>
      </c>
      <c r="AC426" s="14">
        <f t="shared" si="197"/>
        <v>0</v>
      </c>
      <c r="AD426" s="14">
        <f t="shared" si="211"/>
        <v>0.125</v>
      </c>
      <c r="AE426" s="14">
        <f t="shared" si="198"/>
        <v>0</v>
      </c>
      <c r="AF426" s="14">
        <f t="shared" si="199"/>
        <v>0</v>
      </c>
      <c r="AG426" s="14">
        <f t="shared" si="200"/>
        <v>0</v>
      </c>
      <c r="AH426" s="14">
        <f t="shared" si="201"/>
        <v>0</v>
      </c>
      <c r="AI426" s="14">
        <f t="shared" si="202"/>
        <v>0</v>
      </c>
      <c r="AJ426" s="14">
        <f t="shared" si="203"/>
        <v>0</v>
      </c>
      <c r="AK426" s="14">
        <f t="shared" si="204"/>
        <v>0</v>
      </c>
      <c r="AL426" s="14">
        <f t="shared" si="205"/>
        <v>0</v>
      </c>
      <c r="AM426" s="14">
        <f t="shared" si="206"/>
        <v>0</v>
      </c>
      <c r="AN426" s="14">
        <f t="shared" si="207"/>
        <v>0</v>
      </c>
      <c r="AO426" s="14">
        <f t="shared" si="208"/>
        <v>0</v>
      </c>
      <c r="AP426" s="14">
        <f t="shared" si="209"/>
        <v>0.02</v>
      </c>
      <c r="AQ426" s="14">
        <f t="shared" si="210"/>
        <v>0</v>
      </c>
      <c r="AR426" s="26">
        <f t="shared" si="190"/>
        <v>1965.9974999999999</v>
      </c>
      <c r="AS426" s="184">
        <f t="shared" si="191"/>
        <v>0</v>
      </c>
      <c r="AT426" s="26">
        <f t="shared" si="192"/>
        <v>353.87955000000005</v>
      </c>
      <c r="AU426" s="30"/>
      <c r="AV426" s="30"/>
      <c r="AW426" s="30">
        <f t="shared" si="213"/>
        <v>1887.3575999999998</v>
      </c>
      <c r="AX426" s="36">
        <f t="shared" si="188"/>
        <v>-1965.9974999999999</v>
      </c>
      <c r="AY426" s="36">
        <f t="shared" si="188"/>
        <v>0</v>
      </c>
      <c r="AZ426" s="36">
        <f t="shared" si="188"/>
        <v>1533.4780499999997</v>
      </c>
      <c r="BF426" s="42">
        <f t="shared" si="193"/>
        <v>2319.8770500000001</v>
      </c>
      <c r="BG426" s="42">
        <f t="shared" si="194"/>
        <v>2319.88</v>
      </c>
      <c r="BH426" s="42">
        <f t="shared" si="195"/>
        <v>-2.9500000000552973E-3</v>
      </c>
      <c r="BI426" s="42">
        <f t="shared" si="196"/>
        <v>1887.3575999999998</v>
      </c>
    </row>
    <row r="427" spans="1:61" ht="14.45" hidden="1" outlineLevel="1" x14ac:dyDescent="0.3">
      <c r="A427" s="5" t="s">
        <v>7</v>
      </c>
      <c r="B427" s="5" t="s">
        <v>8</v>
      </c>
      <c r="C427" s="5" t="s">
        <v>1358</v>
      </c>
      <c r="D427" s="2" t="s">
        <v>511</v>
      </c>
      <c r="E427" s="2" t="s">
        <v>510</v>
      </c>
      <c r="F427" s="2" t="s">
        <v>16</v>
      </c>
      <c r="G427" s="2" t="s">
        <v>17</v>
      </c>
      <c r="H427" s="2" t="s">
        <v>13</v>
      </c>
      <c r="I427" s="18">
        <v>99800</v>
      </c>
      <c r="J427" s="18">
        <v>54969.84</v>
      </c>
      <c r="K427" s="18">
        <v>47904</v>
      </c>
      <c r="L427" s="18">
        <v>7065.84</v>
      </c>
      <c r="M427" s="18"/>
      <c r="N427" s="18">
        <v>5988</v>
      </c>
      <c r="O427" s="18"/>
      <c r="P427" s="18"/>
      <c r="Q427" s="18"/>
      <c r="R427" s="18"/>
      <c r="S427" s="18"/>
      <c r="T427" s="18"/>
      <c r="U427" s="18"/>
      <c r="V427" s="18"/>
      <c r="W427" s="18"/>
      <c r="X427" s="18"/>
      <c r="Y427" s="18"/>
      <c r="Z427" s="18">
        <v>1077.8400000000001</v>
      </c>
      <c r="AA427" s="18"/>
      <c r="AB427" s="43">
        <f t="shared" si="189"/>
        <v>0.14749999999999996</v>
      </c>
      <c r="AC427" s="14">
        <f t="shared" si="197"/>
        <v>0</v>
      </c>
      <c r="AD427" s="14">
        <f t="shared" si="211"/>
        <v>0.125</v>
      </c>
      <c r="AE427" s="14">
        <f t="shared" si="198"/>
        <v>0</v>
      </c>
      <c r="AF427" s="14">
        <f t="shared" si="199"/>
        <v>0</v>
      </c>
      <c r="AG427" s="14">
        <f t="shared" si="200"/>
        <v>0</v>
      </c>
      <c r="AH427" s="14">
        <f t="shared" si="201"/>
        <v>0</v>
      </c>
      <c r="AI427" s="14">
        <f t="shared" si="202"/>
        <v>0</v>
      </c>
      <c r="AJ427" s="14">
        <f t="shared" si="203"/>
        <v>0</v>
      </c>
      <c r="AK427" s="14">
        <f t="shared" si="204"/>
        <v>0</v>
      </c>
      <c r="AL427" s="14">
        <f t="shared" si="205"/>
        <v>0</v>
      </c>
      <c r="AM427" s="14">
        <f t="shared" si="206"/>
        <v>0</v>
      </c>
      <c r="AN427" s="14">
        <f t="shared" si="207"/>
        <v>0</v>
      </c>
      <c r="AO427" s="14">
        <f t="shared" si="208"/>
        <v>0</v>
      </c>
      <c r="AP427" s="14">
        <f t="shared" si="209"/>
        <v>0.02</v>
      </c>
      <c r="AQ427" s="14">
        <f t="shared" si="210"/>
        <v>0</v>
      </c>
      <c r="AR427" s="26">
        <f t="shared" si="190"/>
        <v>5988</v>
      </c>
      <c r="AS427" s="184">
        <f t="shared" si="191"/>
        <v>0</v>
      </c>
      <c r="AT427" s="26">
        <f t="shared" si="192"/>
        <v>1077.8399999999999</v>
      </c>
      <c r="AU427" s="30"/>
      <c r="AV427" s="30"/>
      <c r="AW427" s="30">
        <f t="shared" si="213"/>
        <v>5748.48</v>
      </c>
      <c r="AX427" s="36">
        <f t="shared" si="188"/>
        <v>-5988</v>
      </c>
      <c r="AY427" s="36">
        <f t="shared" si="188"/>
        <v>0</v>
      </c>
      <c r="AZ427" s="36">
        <f t="shared" si="188"/>
        <v>4670.6399999999994</v>
      </c>
      <c r="BF427" s="42">
        <f t="shared" si="193"/>
        <v>7065.84</v>
      </c>
      <c r="BG427" s="42">
        <f t="shared" si="194"/>
        <v>7065.84</v>
      </c>
      <c r="BH427" s="42">
        <f t="shared" si="195"/>
        <v>0</v>
      </c>
      <c r="BI427" s="42">
        <f t="shared" si="196"/>
        <v>5748.48</v>
      </c>
    </row>
    <row r="428" spans="1:61" ht="14.45" hidden="1" outlineLevel="1" x14ac:dyDescent="0.3">
      <c r="A428" s="5" t="s">
        <v>7</v>
      </c>
      <c r="B428" s="5" t="s">
        <v>8</v>
      </c>
      <c r="C428" s="5" t="s">
        <v>1358</v>
      </c>
      <c r="D428" s="2" t="s">
        <v>512</v>
      </c>
      <c r="E428" s="2" t="s">
        <v>510</v>
      </c>
      <c r="F428" s="2" t="s">
        <v>16</v>
      </c>
      <c r="G428" s="2" t="s">
        <v>17</v>
      </c>
      <c r="H428" s="2" t="s">
        <v>13</v>
      </c>
      <c r="I428" s="18">
        <v>49200</v>
      </c>
      <c r="J428" s="18">
        <v>14340.08</v>
      </c>
      <c r="K428" s="18">
        <v>12496.8</v>
      </c>
      <c r="L428" s="18">
        <v>1843.28</v>
      </c>
      <c r="M428" s="18"/>
      <c r="N428" s="18">
        <v>1562.1</v>
      </c>
      <c r="O428" s="18"/>
      <c r="P428" s="18"/>
      <c r="Q428" s="18"/>
      <c r="R428" s="18"/>
      <c r="S428" s="18"/>
      <c r="T428" s="18"/>
      <c r="U428" s="18"/>
      <c r="V428" s="18"/>
      <c r="W428" s="18"/>
      <c r="X428" s="18"/>
      <c r="Y428" s="18"/>
      <c r="Z428" s="18">
        <v>281.18</v>
      </c>
      <c r="AA428" s="18"/>
      <c r="AB428" s="43">
        <f t="shared" si="189"/>
        <v>0.14749999999999996</v>
      </c>
      <c r="AC428" s="14">
        <f t="shared" si="197"/>
        <v>0</v>
      </c>
      <c r="AD428" s="14">
        <f t="shared" si="211"/>
        <v>0.125</v>
      </c>
      <c r="AE428" s="14">
        <f t="shared" si="198"/>
        <v>0</v>
      </c>
      <c r="AF428" s="14">
        <f t="shared" si="199"/>
        <v>0</v>
      </c>
      <c r="AG428" s="14">
        <f t="shared" si="200"/>
        <v>0</v>
      </c>
      <c r="AH428" s="14">
        <f t="shared" si="201"/>
        <v>0</v>
      </c>
      <c r="AI428" s="14">
        <f t="shared" si="202"/>
        <v>0</v>
      </c>
      <c r="AJ428" s="14">
        <f t="shared" si="203"/>
        <v>0</v>
      </c>
      <c r="AK428" s="14">
        <f t="shared" si="204"/>
        <v>0</v>
      </c>
      <c r="AL428" s="14">
        <f t="shared" si="205"/>
        <v>0</v>
      </c>
      <c r="AM428" s="14">
        <f t="shared" si="206"/>
        <v>0</v>
      </c>
      <c r="AN428" s="14">
        <f t="shared" si="207"/>
        <v>0</v>
      </c>
      <c r="AO428" s="14">
        <f t="shared" si="208"/>
        <v>0</v>
      </c>
      <c r="AP428" s="14">
        <f t="shared" si="209"/>
        <v>0.02</v>
      </c>
      <c r="AQ428" s="14">
        <f t="shared" si="210"/>
        <v>0</v>
      </c>
      <c r="AR428" s="26">
        <f t="shared" si="190"/>
        <v>1562.1</v>
      </c>
      <c r="AS428" s="184">
        <f t="shared" si="191"/>
        <v>0</v>
      </c>
      <c r="AT428" s="26">
        <f t="shared" si="192"/>
        <v>281.178</v>
      </c>
      <c r="AU428" s="30"/>
      <c r="AV428" s="30"/>
      <c r="AW428" s="30">
        <f t="shared" si="213"/>
        <v>1499.6159999999998</v>
      </c>
      <c r="AX428" s="36">
        <f t="shared" si="188"/>
        <v>-1562.1</v>
      </c>
      <c r="AY428" s="36">
        <f t="shared" si="188"/>
        <v>0</v>
      </c>
      <c r="AZ428" s="36">
        <f t="shared" si="188"/>
        <v>1218.4379999999996</v>
      </c>
      <c r="BF428" s="42">
        <f t="shared" si="193"/>
        <v>1843.2779999999998</v>
      </c>
      <c r="BG428" s="42">
        <f t="shared" si="194"/>
        <v>1843.28</v>
      </c>
      <c r="BH428" s="42">
        <f t="shared" si="195"/>
        <v>-2.00000000018008E-3</v>
      </c>
      <c r="BI428" s="42">
        <f t="shared" si="196"/>
        <v>1499.6159999999998</v>
      </c>
    </row>
    <row r="429" spans="1:61" ht="14.45" hidden="1" outlineLevel="1" x14ac:dyDescent="0.3">
      <c r="A429" s="5" t="s">
        <v>7</v>
      </c>
      <c r="B429" s="5" t="s">
        <v>8</v>
      </c>
      <c r="C429" s="5" t="s">
        <v>1358</v>
      </c>
      <c r="D429" s="2" t="s">
        <v>513</v>
      </c>
      <c r="E429" s="2" t="s">
        <v>510</v>
      </c>
      <c r="F429" s="2" t="s">
        <v>16</v>
      </c>
      <c r="G429" s="2" t="s">
        <v>17</v>
      </c>
      <c r="H429" s="2" t="s">
        <v>13</v>
      </c>
      <c r="I429" s="18">
        <v>101400</v>
      </c>
      <c r="J429" s="18">
        <v>46193.55</v>
      </c>
      <c r="K429" s="18">
        <v>40255.800000000003</v>
      </c>
      <c r="L429" s="18">
        <v>5937.75</v>
      </c>
      <c r="M429" s="18"/>
      <c r="N429" s="18">
        <v>5031.9799999999996</v>
      </c>
      <c r="O429" s="18"/>
      <c r="P429" s="18"/>
      <c r="Q429" s="18"/>
      <c r="R429" s="18"/>
      <c r="S429" s="18"/>
      <c r="T429" s="18"/>
      <c r="U429" s="18"/>
      <c r="V429" s="18"/>
      <c r="W429" s="18"/>
      <c r="X429" s="18"/>
      <c r="Y429" s="18"/>
      <c r="Z429" s="18">
        <v>905.77</v>
      </c>
      <c r="AA429" s="18"/>
      <c r="AB429" s="43">
        <f t="shared" si="189"/>
        <v>0.14749999999999996</v>
      </c>
      <c r="AC429" s="14">
        <f t="shared" si="197"/>
        <v>0</v>
      </c>
      <c r="AD429" s="14">
        <f t="shared" si="211"/>
        <v>0.125</v>
      </c>
      <c r="AE429" s="14">
        <f t="shared" si="198"/>
        <v>0</v>
      </c>
      <c r="AF429" s="14">
        <f t="shared" si="199"/>
        <v>0</v>
      </c>
      <c r="AG429" s="14">
        <f t="shared" si="200"/>
        <v>0</v>
      </c>
      <c r="AH429" s="14">
        <f t="shared" si="201"/>
        <v>0</v>
      </c>
      <c r="AI429" s="14">
        <f t="shared" si="202"/>
        <v>0</v>
      </c>
      <c r="AJ429" s="14">
        <f t="shared" si="203"/>
        <v>0</v>
      </c>
      <c r="AK429" s="14">
        <f t="shared" si="204"/>
        <v>0</v>
      </c>
      <c r="AL429" s="14">
        <f t="shared" si="205"/>
        <v>0</v>
      </c>
      <c r="AM429" s="14">
        <f t="shared" si="206"/>
        <v>0</v>
      </c>
      <c r="AN429" s="14">
        <f t="shared" si="207"/>
        <v>0</v>
      </c>
      <c r="AO429" s="14">
        <f t="shared" si="208"/>
        <v>0</v>
      </c>
      <c r="AP429" s="14">
        <f t="shared" si="209"/>
        <v>0.02</v>
      </c>
      <c r="AQ429" s="14">
        <f t="shared" si="210"/>
        <v>0</v>
      </c>
      <c r="AR429" s="26">
        <f t="shared" si="190"/>
        <v>5031.9750000000004</v>
      </c>
      <c r="AS429" s="184">
        <f t="shared" si="191"/>
        <v>0</v>
      </c>
      <c r="AT429" s="26">
        <f t="shared" si="192"/>
        <v>905.7555000000001</v>
      </c>
      <c r="AU429" s="30"/>
      <c r="AV429" s="30"/>
      <c r="AW429" s="30">
        <f t="shared" si="213"/>
        <v>4830.6959999999999</v>
      </c>
      <c r="AX429" s="36">
        <f t="shared" si="188"/>
        <v>-5031.9750000000004</v>
      </c>
      <c r="AY429" s="36">
        <f t="shared" si="188"/>
        <v>0</v>
      </c>
      <c r="AZ429" s="36">
        <f t="shared" si="188"/>
        <v>3924.9404999999997</v>
      </c>
      <c r="BF429" s="42">
        <f t="shared" si="193"/>
        <v>5937.7305000000006</v>
      </c>
      <c r="BG429" s="42">
        <f t="shared" si="194"/>
        <v>5937.75</v>
      </c>
      <c r="BH429" s="42">
        <f t="shared" si="195"/>
        <v>-1.9499999999425199E-2</v>
      </c>
      <c r="BI429" s="42">
        <f t="shared" si="196"/>
        <v>4830.6959999999999</v>
      </c>
    </row>
    <row r="430" spans="1:61" ht="14.45" hidden="1" outlineLevel="1" x14ac:dyDescent="0.3">
      <c r="A430" s="5" t="s">
        <v>7</v>
      </c>
      <c r="B430" s="5" t="s">
        <v>8</v>
      </c>
      <c r="C430" s="5"/>
      <c r="D430" s="2" t="s">
        <v>514</v>
      </c>
      <c r="E430" s="2" t="s">
        <v>515</v>
      </c>
      <c r="F430" s="2" t="s">
        <v>16</v>
      </c>
      <c r="G430" s="2" t="s">
        <v>17</v>
      </c>
      <c r="H430" s="2" t="s">
        <v>13</v>
      </c>
      <c r="I430" s="18">
        <v>55600</v>
      </c>
      <c r="J430" s="18">
        <v>31124.48</v>
      </c>
      <c r="K430" s="18">
        <v>30514.2</v>
      </c>
      <c r="L430" s="18">
        <v>610.28</v>
      </c>
      <c r="M430" s="18"/>
      <c r="N430" s="18"/>
      <c r="O430" s="18"/>
      <c r="P430" s="18"/>
      <c r="Q430" s="18"/>
      <c r="R430" s="18"/>
      <c r="S430" s="18"/>
      <c r="T430" s="18"/>
      <c r="U430" s="18"/>
      <c r="V430" s="18"/>
      <c r="W430" s="18"/>
      <c r="X430" s="18"/>
      <c r="Y430" s="18"/>
      <c r="Z430" s="18">
        <v>610.28</v>
      </c>
      <c r="AA430" s="18"/>
      <c r="AB430" s="43">
        <f t="shared" si="189"/>
        <v>2.0000000000000018E-2</v>
      </c>
      <c r="AC430" s="14">
        <f t="shared" si="197"/>
        <v>0</v>
      </c>
      <c r="AD430" s="14">
        <f t="shared" si="211"/>
        <v>0</v>
      </c>
      <c r="AE430" s="14">
        <f t="shared" si="198"/>
        <v>0</v>
      </c>
      <c r="AF430" s="14">
        <f t="shared" si="199"/>
        <v>0</v>
      </c>
      <c r="AG430" s="14">
        <f t="shared" si="200"/>
        <v>0</v>
      </c>
      <c r="AH430" s="14">
        <f t="shared" si="201"/>
        <v>0</v>
      </c>
      <c r="AI430" s="14">
        <f t="shared" si="202"/>
        <v>0</v>
      </c>
      <c r="AJ430" s="14">
        <f t="shared" si="203"/>
        <v>0</v>
      </c>
      <c r="AK430" s="14">
        <f t="shared" si="204"/>
        <v>0</v>
      </c>
      <c r="AL430" s="14">
        <f t="shared" si="205"/>
        <v>0</v>
      </c>
      <c r="AM430" s="14">
        <f t="shared" si="206"/>
        <v>0</v>
      </c>
      <c r="AN430" s="14">
        <f t="shared" si="207"/>
        <v>0</v>
      </c>
      <c r="AO430" s="14">
        <f t="shared" si="208"/>
        <v>0</v>
      </c>
      <c r="AP430" s="14">
        <f t="shared" si="209"/>
        <v>0.02</v>
      </c>
      <c r="AQ430" s="14">
        <f t="shared" si="210"/>
        <v>0</v>
      </c>
      <c r="AR430" s="26">
        <f t="shared" si="190"/>
        <v>0</v>
      </c>
      <c r="AS430" s="184">
        <f t="shared" si="191"/>
        <v>0</v>
      </c>
      <c r="AT430" s="26">
        <f t="shared" si="192"/>
        <v>610.28399999999999</v>
      </c>
      <c r="AU430" s="30"/>
      <c r="AV430" s="30"/>
      <c r="AW430" s="30">
        <f t="shared" si="213"/>
        <v>3661.7040000000002</v>
      </c>
      <c r="AX430" s="36">
        <f t="shared" si="188"/>
        <v>0</v>
      </c>
      <c r="AY430" s="36">
        <f t="shared" si="188"/>
        <v>0</v>
      </c>
      <c r="AZ430" s="36">
        <f t="shared" si="188"/>
        <v>3051.42</v>
      </c>
      <c r="BF430" s="42">
        <f t="shared" si="193"/>
        <v>610.28399999999999</v>
      </c>
      <c r="BG430" s="42">
        <f t="shared" si="194"/>
        <v>610.28</v>
      </c>
      <c r="BH430" s="42">
        <f t="shared" si="195"/>
        <v>4.0000000000190994E-3</v>
      </c>
      <c r="BI430" s="42">
        <f t="shared" si="196"/>
        <v>3661.7040000000002</v>
      </c>
    </row>
    <row r="431" spans="1:61" ht="14.45" hidden="1" outlineLevel="1" x14ac:dyDescent="0.3">
      <c r="A431" s="5" t="s">
        <v>7</v>
      </c>
      <c r="B431" s="5" t="s">
        <v>8</v>
      </c>
      <c r="C431" s="5"/>
      <c r="D431" s="2" t="s">
        <v>516</v>
      </c>
      <c r="E431" s="2" t="s">
        <v>129</v>
      </c>
      <c r="F431" s="2" t="s">
        <v>16</v>
      </c>
      <c r="G431" s="2" t="s">
        <v>100</v>
      </c>
      <c r="H431" s="2" t="s">
        <v>13</v>
      </c>
      <c r="I431" s="18">
        <v>45699.5</v>
      </c>
      <c r="J431" s="18">
        <v>3116577.9400000004</v>
      </c>
      <c r="K431" s="18">
        <v>3055468.5700000003</v>
      </c>
      <c r="L431" s="18">
        <v>61109.369999999995</v>
      </c>
      <c r="M431" s="18"/>
      <c r="N431" s="18"/>
      <c r="O431" s="18"/>
      <c r="P431" s="18"/>
      <c r="Q431" s="18"/>
      <c r="R431" s="18"/>
      <c r="S431" s="18"/>
      <c r="T431" s="18"/>
      <c r="U431" s="18"/>
      <c r="V431" s="18"/>
      <c r="W431" s="18"/>
      <c r="X431" s="18"/>
      <c r="Y431" s="18"/>
      <c r="Z431" s="18">
        <v>61109.369999999995</v>
      </c>
      <c r="AA431" s="18"/>
      <c r="AB431" s="43">
        <f t="shared" si="189"/>
        <v>2.0000000000000018E-2</v>
      </c>
      <c r="AC431" s="14">
        <f t="shared" si="197"/>
        <v>0</v>
      </c>
      <c r="AD431" s="14">
        <f t="shared" si="211"/>
        <v>0</v>
      </c>
      <c r="AE431" s="14">
        <f t="shared" si="198"/>
        <v>0</v>
      </c>
      <c r="AF431" s="14">
        <f t="shared" si="199"/>
        <v>0</v>
      </c>
      <c r="AG431" s="14">
        <f t="shared" si="200"/>
        <v>0</v>
      </c>
      <c r="AH431" s="14">
        <f t="shared" si="201"/>
        <v>0</v>
      </c>
      <c r="AI431" s="14">
        <f t="shared" si="202"/>
        <v>0</v>
      </c>
      <c r="AJ431" s="14">
        <f t="shared" si="203"/>
        <v>0</v>
      </c>
      <c r="AK431" s="14">
        <f t="shared" si="204"/>
        <v>0</v>
      </c>
      <c r="AL431" s="14">
        <f t="shared" si="205"/>
        <v>0</v>
      </c>
      <c r="AM431" s="14">
        <f t="shared" si="206"/>
        <v>0</v>
      </c>
      <c r="AN431" s="14">
        <f t="shared" si="207"/>
        <v>0</v>
      </c>
      <c r="AO431" s="14">
        <f t="shared" si="208"/>
        <v>0</v>
      </c>
      <c r="AP431" s="14">
        <f t="shared" si="209"/>
        <v>0.02</v>
      </c>
      <c r="AQ431" s="14">
        <f t="shared" si="210"/>
        <v>0</v>
      </c>
      <c r="AR431" s="26">
        <f t="shared" si="190"/>
        <v>0</v>
      </c>
      <c r="AS431" s="184">
        <f t="shared" si="191"/>
        <v>0</v>
      </c>
      <c r="AT431" s="26">
        <f t="shared" si="192"/>
        <v>61109.371400000004</v>
      </c>
      <c r="AU431" s="30"/>
      <c r="AV431" s="30"/>
      <c r="AW431" s="30">
        <f t="shared" si="213"/>
        <v>366656.22840000002</v>
      </c>
      <c r="AX431" s="36">
        <f t="shared" si="188"/>
        <v>0</v>
      </c>
      <c r="AY431" s="36">
        <f t="shared" si="188"/>
        <v>0</v>
      </c>
      <c r="AZ431" s="36">
        <f t="shared" si="188"/>
        <v>305546.85700000002</v>
      </c>
      <c r="BF431" s="42">
        <f t="shared" si="193"/>
        <v>61109.371400000004</v>
      </c>
      <c r="BG431" s="42">
        <f t="shared" si="194"/>
        <v>61109.369999999995</v>
      </c>
      <c r="BH431" s="42">
        <f t="shared" si="195"/>
        <v>1.4000000082887709E-3</v>
      </c>
      <c r="BI431" s="42">
        <f t="shared" si="196"/>
        <v>366656.22840000002</v>
      </c>
    </row>
    <row r="432" spans="1:61" ht="14.45" hidden="1" outlineLevel="1" x14ac:dyDescent="0.3">
      <c r="A432" s="5" t="s">
        <v>7</v>
      </c>
      <c r="B432" s="5" t="s">
        <v>8</v>
      </c>
      <c r="C432" s="5"/>
      <c r="D432" s="2" t="s">
        <v>517</v>
      </c>
      <c r="E432" s="2" t="s">
        <v>518</v>
      </c>
      <c r="F432" s="2" t="s">
        <v>16</v>
      </c>
      <c r="G432" s="2" t="s">
        <v>17</v>
      </c>
      <c r="H432" s="2" t="s">
        <v>13</v>
      </c>
      <c r="I432" s="18">
        <v>558100</v>
      </c>
      <c r="J432" s="18">
        <v>47163356.599999994</v>
      </c>
      <c r="K432" s="18">
        <v>46238584.899999999</v>
      </c>
      <c r="L432" s="18">
        <v>924771.7</v>
      </c>
      <c r="M432" s="18"/>
      <c r="N432" s="18"/>
      <c r="O432" s="18"/>
      <c r="P432" s="18"/>
      <c r="Q432" s="18"/>
      <c r="R432" s="18"/>
      <c r="S432" s="18"/>
      <c r="T432" s="18"/>
      <c r="U432" s="18"/>
      <c r="V432" s="18"/>
      <c r="W432" s="18"/>
      <c r="X432" s="18"/>
      <c r="Y432" s="18"/>
      <c r="Z432" s="18">
        <v>924771.7</v>
      </c>
      <c r="AA432" s="18"/>
      <c r="AB432" s="43">
        <f t="shared" si="189"/>
        <v>2.0000000000000018E-2</v>
      </c>
      <c r="AC432" s="14">
        <f t="shared" si="197"/>
        <v>0</v>
      </c>
      <c r="AD432" s="14">
        <f t="shared" si="211"/>
        <v>0</v>
      </c>
      <c r="AE432" s="14">
        <f t="shared" si="198"/>
        <v>0</v>
      </c>
      <c r="AF432" s="14">
        <f t="shared" si="199"/>
        <v>0</v>
      </c>
      <c r="AG432" s="14">
        <f t="shared" si="200"/>
        <v>0</v>
      </c>
      <c r="AH432" s="14">
        <f t="shared" si="201"/>
        <v>0</v>
      </c>
      <c r="AI432" s="14">
        <f t="shared" si="202"/>
        <v>0</v>
      </c>
      <c r="AJ432" s="14">
        <f t="shared" si="203"/>
        <v>0</v>
      </c>
      <c r="AK432" s="14">
        <f t="shared" si="204"/>
        <v>0</v>
      </c>
      <c r="AL432" s="14">
        <f t="shared" si="205"/>
        <v>0</v>
      </c>
      <c r="AM432" s="14">
        <f t="shared" si="206"/>
        <v>0</v>
      </c>
      <c r="AN432" s="14">
        <f t="shared" si="207"/>
        <v>0</v>
      </c>
      <c r="AO432" s="14">
        <f t="shared" si="208"/>
        <v>0</v>
      </c>
      <c r="AP432" s="14">
        <f t="shared" si="209"/>
        <v>0.02</v>
      </c>
      <c r="AQ432" s="14">
        <f t="shared" si="210"/>
        <v>0</v>
      </c>
      <c r="AR432" s="26">
        <f t="shared" si="190"/>
        <v>0</v>
      </c>
      <c r="AS432" s="184">
        <f t="shared" si="191"/>
        <v>0</v>
      </c>
      <c r="AT432" s="26">
        <f t="shared" si="192"/>
        <v>924771.69799999997</v>
      </c>
      <c r="AU432" s="30"/>
      <c r="AV432" s="30"/>
      <c r="AW432" s="30">
        <f t="shared" si="213"/>
        <v>5548630.1879999992</v>
      </c>
      <c r="AX432" s="36">
        <f t="shared" si="188"/>
        <v>0</v>
      </c>
      <c r="AY432" s="36">
        <f t="shared" si="188"/>
        <v>0</v>
      </c>
      <c r="AZ432" s="36">
        <f t="shared" si="188"/>
        <v>4623858.4899999993</v>
      </c>
      <c r="BF432" s="42">
        <f t="shared" si="193"/>
        <v>924771.69799999997</v>
      </c>
      <c r="BG432" s="42">
        <f t="shared" si="194"/>
        <v>924771.7</v>
      </c>
      <c r="BH432" s="42">
        <f t="shared" si="195"/>
        <v>-1.9999999785795808E-3</v>
      </c>
      <c r="BI432" s="42">
        <f t="shared" si="196"/>
        <v>5548630.1879999992</v>
      </c>
    </row>
    <row r="433" spans="1:61" ht="14.45" hidden="1" outlineLevel="1" x14ac:dyDescent="0.3">
      <c r="A433" s="5" t="s">
        <v>7</v>
      </c>
      <c r="B433" s="5" t="s">
        <v>8</v>
      </c>
      <c r="C433" s="5"/>
      <c r="D433" s="2" t="s">
        <v>519</v>
      </c>
      <c r="E433" s="2" t="s">
        <v>520</v>
      </c>
      <c r="F433" s="2" t="s">
        <v>16</v>
      </c>
      <c r="G433" s="2" t="s">
        <v>17</v>
      </c>
      <c r="H433" s="2" t="s">
        <v>13</v>
      </c>
      <c r="I433" s="18">
        <v>425</v>
      </c>
      <c r="J433" s="18">
        <v>34246.5</v>
      </c>
      <c r="K433" s="18">
        <v>33575</v>
      </c>
      <c r="L433" s="18">
        <v>671.5</v>
      </c>
      <c r="M433" s="18"/>
      <c r="N433" s="18"/>
      <c r="O433" s="18"/>
      <c r="P433" s="18"/>
      <c r="Q433" s="18"/>
      <c r="R433" s="18"/>
      <c r="S433" s="18"/>
      <c r="T433" s="18"/>
      <c r="U433" s="18"/>
      <c r="V433" s="18"/>
      <c r="W433" s="18"/>
      <c r="X433" s="18"/>
      <c r="Y433" s="18"/>
      <c r="Z433" s="18">
        <v>671.5</v>
      </c>
      <c r="AA433" s="18"/>
      <c r="AB433" s="43">
        <f t="shared" si="189"/>
        <v>2.0000000000000018E-2</v>
      </c>
      <c r="AC433" s="14">
        <f t="shared" si="197"/>
        <v>0</v>
      </c>
      <c r="AD433" s="14">
        <f t="shared" si="211"/>
        <v>0</v>
      </c>
      <c r="AE433" s="14">
        <f t="shared" si="198"/>
        <v>0</v>
      </c>
      <c r="AF433" s="14">
        <f t="shared" si="199"/>
        <v>0</v>
      </c>
      <c r="AG433" s="14">
        <f t="shared" si="200"/>
        <v>0</v>
      </c>
      <c r="AH433" s="14">
        <f t="shared" si="201"/>
        <v>0</v>
      </c>
      <c r="AI433" s="14">
        <f t="shared" si="202"/>
        <v>0</v>
      </c>
      <c r="AJ433" s="14">
        <f t="shared" si="203"/>
        <v>0</v>
      </c>
      <c r="AK433" s="14">
        <f t="shared" si="204"/>
        <v>0</v>
      </c>
      <c r="AL433" s="14">
        <f t="shared" si="205"/>
        <v>0</v>
      </c>
      <c r="AM433" s="14">
        <f t="shared" si="206"/>
        <v>0</v>
      </c>
      <c r="AN433" s="14">
        <f t="shared" si="207"/>
        <v>0</v>
      </c>
      <c r="AO433" s="14">
        <f t="shared" si="208"/>
        <v>0</v>
      </c>
      <c r="AP433" s="14">
        <f t="shared" si="209"/>
        <v>0.02</v>
      </c>
      <c r="AQ433" s="14">
        <f t="shared" si="210"/>
        <v>0</v>
      </c>
      <c r="AR433" s="26">
        <f t="shared" si="190"/>
        <v>0</v>
      </c>
      <c r="AS433" s="184">
        <f t="shared" si="191"/>
        <v>0</v>
      </c>
      <c r="AT433" s="26">
        <f t="shared" si="192"/>
        <v>671.5</v>
      </c>
      <c r="AU433" s="30"/>
      <c r="AV433" s="30"/>
      <c r="AW433" s="30">
        <f t="shared" si="213"/>
        <v>4029</v>
      </c>
      <c r="AX433" s="36">
        <f t="shared" si="188"/>
        <v>0</v>
      </c>
      <c r="AY433" s="36">
        <f t="shared" si="188"/>
        <v>0</v>
      </c>
      <c r="AZ433" s="36">
        <f t="shared" si="188"/>
        <v>3357.5</v>
      </c>
      <c r="BF433" s="42">
        <f t="shared" si="193"/>
        <v>671.5</v>
      </c>
      <c r="BG433" s="42">
        <f t="shared" si="194"/>
        <v>671.5</v>
      </c>
      <c r="BH433" s="42">
        <f t="shared" si="195"/>
        <v>0</v>
      </c>
      <c r="BI433" s="42">
        <f t="shared" si="196"/>
        <v>4029</v>
      </c>
    </row>
    <row r="434" spans="1:61" ht="14.45" hidden="1" outlineLevel="1" x14ac:dyDescent="0.3">
      <c r="A434" s="5" t="s">
        <v>7</v>
      </c>
      <c r="B434" s="5" t="s">
        <v>8</v>
      </c>
      <c r="C434" s="5"/>
      <c r="D434" s="2" t="s">
        <v>521</v>
      </c>
      <c r="E434" s="2" t="s">
        <v>522</v>
      </c>
      <c r="F434" s="2" t="s">
        <v>16</v>
      </c>
      <c r="G434" s="2" t="s">
        <v>20</v>
      </c>
      <c r="H434" s="2" t="s">
        <v>13</v>
      </c>
      <c r="I434" s="18">
        <v>9720</v>
      </c>
      <c r="J434" s="18">
        <v>1289927.31</v>
      </c>
      <c r="K434" s="18">
        <v>1124119.6499999999</v>
      </c>
      <c r="L434" s="18">
        <v>165807.66</v>
      </c>
      <c r="M434" s="18"/>
      <c r="N434" s="18">
        <v>140514.95000000001</v>
      </c>
      <c r="O434" s="18"/>
      <c r="P434" s="18"/>
      <c r="Q434" s="18"/>
      <c r="R434" s="18"/>
      <c r="S434" s="18"/>
      <c r="T434" s="18"/>
      <c r="U434" s="18"/>
      <c r="V434" s="18"/>
      <c r="W434" s="18"/>
      <c r="X434" s="18"/>
      <c r="Y434" s="18"/>
      <c r="Z434" s="18">
        <v>25292.710000000003</v>
      </c>
      <c r="AA434" s="18"/>
      <c r="AB434" s="43">
        <f t="shared" si="189"/>
        <v>0.14749999999999996</v>
      </c>
      <c r="AC434" s="14">
        <f t="shared" si="197"/>
        <v>0</v>
      </c>
      <c r="AD434" s="14">
        <f t="shared" si="211"/>
        <v>0.125</v>
      </c>
      <c r="AE434" s="14">
        <f t="shared" si="198"/>
        <v>0</v>
      </c>
      <c r="AF434" s="14">
        <f t="shared" si="199"/>
        <v>0</v>
      </c>
      <c r="AG434" s="14">
        <f t="shared" si="200"/>
        <v>0</v>
      </c>
      <c r="AH434" s="14">
        <f t="shared" si="201"/>
        <v>0</v>
      </c>
      <c r="AI434" s="14">
        <f t="shared" si="202"/>
        <v>0</v>
      </c>
      <c r="AJ434" s="14">
        <f t="shared" si="203"/>
        <v>0</v>
      </c>
      <c r="AK434" s="14">
        <f t="shared" si="204"/>
        <v>0</v>
      </c>
      <c r="AL434" s="14">
        <f t="shared" si="205"/>
        <v>0</v>
      </c>
      <c r="AM434" s="14">
        <f t="shared" si="206"/>
        <v>0</v>
      </c>
      <c r="AN434" s="14">
        <f t="shared" si="207"/>
        <v>0</v>
      </c>
      <c r="AO434" s="14">
        <f t="shared" si="208"/>
        <v>0</v>
      </c>
      <c r="AP434" s="14">
        <f t="shared" si="209"/>
        <v>0.02</v>
      </c>
      <c r="AQ434" s="14">
        <f t="shared" si="210"/>
        <v>0</v>
      </c>
      <c r="AR434" s="26">
        <f t="shared" si="190"/>
        <v>140514.95624999999</v>
      </c>
      <c r="AS434" s="184">
        <f t="shared" si="191"/>
        <v>0</v>
      </c>
      <c r="AT434" s="26">
        <f t="shared" si="192"/>
        <v>25292.692125000001</v>
      </c>
      <c r="AU434" s="30"/>
      <c r="AV434" s="30"/>
      <c r="AW434" s="30">
        <f t="shared" si="213"/>
        <v>134894.35799999998</v>
      </c>
      <c r="AX434" s="36">
        <f t="shared" si="188"/>
        <v>-140514.95624999999</v>
      </c>
      <c r="AY434" s="36">
        <f t="shared" si="188"/>
        <v>0</v>
      </c>
      <c r="AZ434" s="36">
        <f t="shared" si="188"/>
        <v>109601.66587499998</v>
      </c>
      <c r="BF434" s="42">
        <f t="shared" si="193"/>
        <v>165807.64837499999</v>
      </c>
      <c r="BG434" s="42">
        <f t="shared" si="194"/>
        <v>165807.66</v>
      </c>
      <c r="BH434" s="42">
        <f t="shared" si="195"/>
        <v>-1.1625000013737008E-2</v>
      </c>
      <c r="BI434" s="42">
        <f t="shared" si="196"/>
        <v>134894.35799999998</v>
      </c>
    </row>
    <row r="435" spans="1:61" ht="14.45" hidden="1" outlineLevel="1" x14ac:dyDescent="0.3">
      <c r="A435" s="5" t="s">
        <v>7</v>
      </c>
      <c r="B435" s="5" t="s">
        <v>8</v>
      </c>
      <c r="C435" s="5"/>
      <c r="D435" s="2" t="s">
        <v>523</v>
      </c>
      <c r="E435" s="2" t="s">
        <v>522</v>
      </c>
      <c r="F435" s="2" t="s">
        <v>16</v>
      </c>
      <c r="G435" s="2" t="s">
        <v>20</v>
      </c>
      <c r="H435" s="2" t="s">
        <v>13</v>
      </c>
      <c r="I435" s="18">
        <v>640</v>
      </c>
      <c r="J435" s="18">
        <v>87393.600000000006</v>
      </c>
      <c r="K435" s="18">
        <v>76160</v>
      </c>
      <c r="L435" s="18">
        <v>11233.6</v>
      </c>
      <c r="M435" s="18"/>
      <c r="N435" s="18">
        <v>9520</v>
      </c>
      <c r="O435" s="18"/>
      <c r="P435" s="18"/>
      <c r="Q435" s="18"/>
      <c r="R435" s="18"/>
      <c r="S435" s="18"/>
      <c r="T435" s="18"/>
      <c r="U435" s="18"/>
      <c r="V435" s="18"/>
      <c r="W435" s="18"/>
      <c r="X435" s="18"/>
      <c r="Y435" s="18"/>
      <c r="Z435" s="18">
        <v>1713.6</v>
      </c>
      <c r="AA435" s="18"/>
      <c r="AB435" s="43">
        <f t="shared" si="189"/>
        <v>0.14749999999999996</v>
      </c>
      <c r="AC435" s="14">
        <f t="shared" si="197"/>
        <v>0</v>
      </c>
      <c r="AD435" s="14">
        <f t="shared" si="211"/>
        <v>0.125</v>
      </c>
      <c r="AE435" s="14">
        <f t="shared" si="198"/>
        <v>0</v>
      </c>
      <c r="AF435" s="14">
        <f t="shared" si="199"/>
        <v>0</v>
      </c>
      <c r="AG435" s="14">
        <f t="shared" si="200"/>
        <v>0</v>
      </c>
      <c r="AH435" s="14">
        <f t="shared" si="201"/>
        <v>0</v>
      </c>
      <c r="AI435" s="14">
        <f t="shared" si="202"/>
        <v>0</v>
      </c>
      <c r="AJ435" s="14">
        <f t="shared" si="203"/>
        <v>0</v>
      </c>
      <c r="AK435" s="14">
        <f t="shared" si="204"/>
        <v>0</v>
      </c>
      <c r="AL435" s="14">
        <f t="shared" si="205"/>
        <v>0</v>
      </c>
      <c r="AM435" s="14">
        <f t="shared" si="206"/>
        <v>0</v>
      </c>
      <c r="AN435" s="14">
        <f t="shared" si="207"/>
        <v>0</v>
      </c>
      <c r="AO435" s="14">
        <f t="shared" si="208"/>
        <v>0</v>
      </c>
      <c r="AP435" s="14">
        <f t="shared" si="209"/>
        <v>0.02</v>
      </c>
      <c r="AQ435" s="14">
        <f t="shared" si="210"/>
        <v>0</v>
      </c>
      <c r="AR435" s="26">
        <f t="shared" si="190"/>
        <v>9520</v>
      </c>
      <c r="AS435" s="184">
        <f t="shared" si="191"/>
        <v>0</v>
      </c>
      <c r="AT435" s="26">
        <f t="shared" si="192"/>
        <v>1713.6000000000001</v>
      </c>
      <c r="AU435" s="30"/>
      <c r="AV435" s="30"/>
      <c r="AW435" s="30">
        <f t="shared" si="213"/>
        <v>9139.1999999999989</v>
      </c>
      <c r="AX435" s="36">
        <f t="shared" si="188"/>
        <v>-9520</v>
      </c>
      <c r="AY435" s="36">
        <f t="shared" si="188"/>
        <v>0</v>
      </c>
      <c r="AZ435" s="36">
        <f t="shared" si="188"/>
        <v>7425.5999999999985</v>
      </c>
      <c r="BF435" s="42">
        <f t="shared" si="193"/>
        <v>11233.6</v>
      </c>
      <c r="BG435" s="42">
        <f t="shared" si="194"/>
        <v>11233.6</v>
      </c>
      <c r="BH435" s="42">
        <f t="shared" si="195"/>
        <v>0</v>
      </c>
      <c r="BI435" s="42">
        <f t="shared" si="196"/>
        <v>9139.1999999999989</v>
      </c>
    </row>
    <row r="436" spans="1:61" ht="14.45" hidden="1" outlineLevel="1" x14ac:dyDescent="0.3">
      <c r="A436" s="5" t="s">
        <v>7</v>
      </c>
      <c r="B436" s="5" t="s">
        <v>8</v>
      </c>
      <c r="C436" s="5"/>
      <c r="D436" s="2" t="s">
        <v>524</v>
      </c>
      <c r="E436" s="2" t="s">
        <v>25</v>
      </c>
      <c r="F436" s="2" t="s">
        <v>16</v>
      </c>
      <c r="G436" s="2" t="s">
        <v>17</v>
      </c>
      <c r="H436" s="2" t="s">
        <v>13</v>
      </c>
      <c r="I436" s="18">
        <v>75</v>
      </c>
      <c r="J436" s="18">
        <v>3216.38</v>
      </c>
      <c r="K436" s="18">
        <v>2802.94</v>
      </c>
      <c r="L436" s="18">
        <v>413.44</v>
      </c>
      <c r="M436" s="18"/>
      <c r="N436" s="18">
        <v>350.37</v>
      </c>
      <c r="O436" s="18"/>
      <c r="P436" s="18"/>
      <c r="Q436" s="18"/>
      <c r="R436" s="18"/>
      <c r="S436" s="18"/>
      <c r="T436" s="18"/>
      <c r="U436" s="18"/>
      <c r="V436" s="18"/>
      <c r="W436" s="18"/>
      <c r="X436" s="18"/>
      <c r="Y436" s="18"/>
      <c r="Z436" s="18">
        <v>63.07</v>
      </c>
      <c r="AA436" s="18"/>
      <c r="AB436" s="43">
        <f t="shared" si="189"/>
        <v>0.14749999999999996</v>
      </c>
      <c r="AC436" s="14">
        <f t="shared" si="197"/>
        <v>0</v>
      </c>
      <c r="AD436" s="14">
        <f t="shared" si="211"/>
        <v>0.125</v>
      </c>
      <c r="AE436" s="14">
        <f t="shared" si="198"/>
        <v>0</v>
      </c>
      <c r="AF436" s="14">
        <f t="shared" si="199"/>
        <v>0</v>
      </c>
      <c r="AG436" s="14">
        <f t="shared" si="200"/>
        <v>0</v>
      </c>
      <c r="AH436" s="14">
        <f t="shared" si="201"/>
        <v>0</v>
      </c>
      <c r="AI436" s="14">
        <f t="shared" si="202"/>
        <v>0</v>
      </c>
      <c r="AJ436" s="14">
        <f t="shared" si="203"/>
        <v>0</v>
      </c>
      <c r="AK436" s="14">
        <f t="shared" si="204"/>
        <v>0</v>
      </c>
      <c r="AL436" s="14">
        <f t="shared" si="205"/>
        <v>0</v>
      </c>
      <c r="AM436" s="14">
        <f t="shared" si="206"/>
        <v>0</v>
      </c>
      <c r="AN436" s="14">
        <f t="shared" si="207"/>
        <v>0</v>
      </c>
      <c r="AO436" s="14">
        <f t="shared" si="208"/>
        <v>0</v>
      </c>
      <c r="AP436" s="14">
        <f t="shared" si="209"/>
        <v>0.02</v>
      </c>
      <c r="AQ436" s="14">
        <f t="shared" si="210"/>
        <v>0</v>
      </c>
      <c r="AR436" s="26">
        <f t="shared" si="190"/>
        <v>350.36750000000001</v>
      </c>
      <c r="AS436" s="184">
        <f t="shared" si="191"/>
        <v>0</v>
      </c>
      <c r="AT436" s="26">
        <f t="shared" si="192"/>
        <v>63.06615</v>
      </c>
      <c r="AU436" s="30"/>
      <c r="AV436" s="30"/>
      <c r="AW436" s="30">
        <f t="shared" si="213"/>
        <v>336.3528</v>
      </c>
      <c r="AX436" s="36">
        <f t="shared" si="188"/>
        <v>-350.36750000000001</v>
      </c>
      <c r="AY436" s="36">
        <f t="shared" si="188"/>
        <v>0</v>
      </c>
      <c r="AZ436" s="36">
        <f t="shared" si="188"/>
        <v>273.28665000000001</v>
      </c>
      <c r="BF436" s="42">
        <f t="shared" si="193"/>
        <v>413.43365</v>
      </c>
      <c r="BG436" s="42">
        <f t="shared" si="194"/>
        <v>413.44</v>
      </c>
      <c r="BH436" s="42">
        <f t="shared" si="195"/>
        <v>-6.3499999999976353E-3</v>
      </c>
      <c r="BI436" s="42">
        <f t="shared" si="196"/>
        <v>336.3528</v>
      </c>
    </row>
    <row r="437" spans="1:61" ht="14.45" hidden="1" outlineLevel="1" x14ac:dyDescent="0.3">
      <c r="A437" s="5" t="s">
        <v>7</v>
      </c>
      <c r="B437" s="5" t="s">
        <v>8</v>
      </c>
      <c r="C437" s="5"/>
      <c r="D437" s="2" t="s">
        <v>524</v>
      </c>
      <c r="E437" s="2" t="s">
        <v>525</v>
      </c>
      <c r="F437" s="2" t="s">
        <v>16</v>
      </c>
      <c r="G437" s="2" t="s">
        <v>17</v>
      </c>
      <c r="H437" s="2" t="s">
        <v>13</v>
      </c>
      <c r="I437" s="18">
        <v>800</v>
      </c>
      <c r="J437" s="18">
        <v>29674.55</v>
      </c>
      <c r="K437" s="18">
        <v>29092.7</v>
      </c>
      <c r="L437" s="18">
        <v>581.85</v>
      </c>
      <c r="M437" s="18"/>
      <c r="N437" s="18"/>
      <c r="O437" s="18"/>
      <c r="P437" s="18"/>
      <c r="Q437" s="18"/>
      <c r="R437" s="18"/>
      <c r="S437" s="18"/>
      <c r="T437" s="18"/>
      <c r="U437" s="18"/>
      <c r="V437" s="18"/>
      <c r="W437" s="18"/>
      <c r="X437" s="18"/>
      <c r="Y437" s="18"/>
      <c r="Z437" s="18">
        <v>581.85</v>
      </c>
      <c r="AA437" s="18"/>
      <c r="AB437" s="43">
        <f t="shared" si="189"/>
        <v>2.0000000000000018E-2</v>
      </c>
      <c r="AC437" s="14">
        <f t="shared" si="197"/>
        <v>0</v>
      </c>
      <c r="AD437" s="14">
        <f t="shared" si="211"/>
        <v>0</v>
      </c>
      <c r="AE437" s="14">
        <f t="shared" si="198"/>
        <v>0</v>
      </c>
      <c r="AF437" s="14">
        <f t="shared" si="199"/>
        <v>0</v>
      </c>
      <c r="AG437" s="14">
        <f t="shared" si="200"/>
        <v>0</v>
      </c>
      <c r="AH437" s="14">
        <f t="shared" si="201"/>
        <v>0</v>
      </c>
      <c r="AI437" s="14">
        <f t="shared" si="202"/>
        <v>0</v>
      </c>
      <c r="AJ437" s="14">
        <f t="shared" si="203"/>
        <v>0</v>
      </c>
      <c r="AK437" s="14">
        <f t="shared" si="204"/>
        <v>0</v>
      </c>
      <c r="AL437" s="14">
        <f t="shared" si="205"/>
        <v>0</v>
      </c>
      <c r="AM437" s="14">
        <f t="shared" si="206"/>
        <v>0</v>
      </c>
      <c r="AN437" s="14">
        <f t="shared" si="207"/>
        <v>0</v>
      </c>
      <c r="AO437" s="14">
        <f t="shared" si="208"/>
        <v>0</v>
      </c>
      <c r="AP437" s="14">
        <f t="shared" si="209"/>
        <v>0.02</v>
      </c>
      <c r="AQ437" s="14">
        <f t="shared" si="210"/>
        <v>0</v>
      </c>
      <c r="AR437" s="26">
        <f t="shared" si="190"/>
        <v>0</v>
      </c>
      <c r="AS437" s="184">
        <f t="shared" si="191"/>
        <v>0</v>
      </c>
      <c r="AT437" s="26">
        <f t="shared" si="192"/>
        <v>581.85400000000004</v>
      </c>
      <c r="AU437" s="30"/>
      <c r="AV437" s="30"/>
      <c r="AW437" s="30">
        <f t="shared" si="213"/>
        <v>3491.1239999999998</v>
      </c>
      <c r="AX437" s="36">
        <f t="shared" si="188"/>
        <v>0</v>
      </c>
      <c r="AY437" s="36">
        <f t="shared" si="188"/>
        <v>0</v>
      </c>
      <c r="AZ437" s="36">
        <f t="shared" si="188"/>
        <v>2909.2699999999995</v>
      </c>
      <c r="BF437" s="42">
        <f t="shared" si="193"/>
        <v>581.85400000000004</v>
      </c>
      <c r="BG437" s="42">
        <f t="shared" si="194"/>
        <v>581.85</v>
      </c>
      <c r="BH437" s="42">
        <f t="shared" si="195"/>
        <v>4.0000000000190994E-3</v>
      </c>
      <c r="BI437" s="42">
        <f t="shared" si="196"/>
        <v>3491.1239999999998</v>
      </c>
    </row>
    <row r="438" spans="1:61" ht="14.45" hidden="1" outlineLevel="1" x14ac:dyDescent="0.3">
      <c r="A438" s="5" t="s">
        <v>7</v>
      </c>
      <c r="B438" s="5" t="s">
        <v>8</v>
      </c>
      <c r="C438" s="5"/>
      <c r="D438" s="2" t="s">
        <v>524</v>
      </c>
      <c r="E438" s="2" t="s">
        <v>526</v>
      </c>
      <c r="F438" s="2" t="s">
        <v>16</v>
      </c>
      <c r="G438" s="2" t="s">
        <v>17</v>
      </c>
      <c r="H438" s="2" t="s">
        <v>13</v>
      </c>
      <c r="I438" s="18">
        <v>525</v>
      </c>
      <c r="J438" s="18">
        <v>23608.790000000005</v>
      </c>
      <c r="K438" s="18">
        <v>20574.12</v>
      </c>
      <c r="L438" s="18">
        <v>3034.67</v>
      </c>
      <c r="M438" s="18"/>
      <c r="N438" s="18">
        <v>2571.7499999999995</v>
      </c>
      <c r="O438" s="18"/>
      <c r="P438" s="18"/>
      <c r="Q438" s="18"/>
      <c r="R438" s="18"/>
      <c r="S438" s="18"/>
      <c r="T438" s="18"/>
      <c r="U438" s="18"/>
      <c r="V438" s="18"/>
      <c r="W438" s="18"/>
      <c r="X438" s="18"/>
      <c r="Y438" s="18"/>
      <c r="Z438" s="18">
        <v>462.92</v>
      </c>
      <c r="AA438" s="18"/>
      <c r="AB438" s="43">
        <f t="shared" si="189"/>
        <v>0.14749999999999996</v>
      </c>
      <c r="AC438" s="14">
        <f t="shared" si="197"/>
        <v>0</v>
      </c>
      <c r="AD438" s="14">
        <f t="shared" si="211"/>
        <v>0.125</v>
      </c>
      <c r="AE438" s="14">
        <f t="shared" si="198"/>
        <v>0</v>
      </c>
      <c r="AF438" s="14">
        <f t="shared" si="199"/>
        <v>0</v>
      </c>
      <c r="AG438" s="14">
        <f t="shared" si="200"/>
        <v>0</v>
      </c>
      <c r="AH438" s="14">
        <f t="shared" si="201"/>
        <v>0</v>
      </c>
      <c r="AI438" s="14">
        <f t="shared" si="202"/>
        <v>0</v>
      </c>
      <c r="AJ438" s="14">
        <f t="shared" si="203"/>
        <v>0</v>
      </c>
      <c r="AK438" s="14">
        <f t="shared" si="204"/>
        <v>0</v>
      </c>
      <c r="AL438" s="14">
        <f t="shared" si="205"/>
        <v>0</v>
      </c>
      <c r="AM438" s="14">
        <f t="shared" si="206"/>
        <v>0</v>
      </c>
      <c r="AN438" s="14">
        <f t="shared" si="207"/>
        <v>0</v>
      </c>
      <c r="AO438" s="14">
        <f t="shared" si="208"/>
        <v>0</v>
      </c>
      <c r="AP438" s="14">
        <f t="shared" si="209"/>
        <v>0.02</v>
      </c>
      <c r="AQ438" s="14">
        <f t="shared" si="210"/>
        <v>0</v>
      </c>
      <c r="AR438" s="26">
        <f t="shared" si="190"/>
        <v>2571.7649999999999</v>
      </c>
      <c r="AS438" s="184">
        <f t="shared" si="191"/>
        <v>0</v>
      </c>
      <c r="AT438" s="26">
        <f t="shared" si="192"/>
        <v>462.91769999999997</v>
      </c>
      <c r="AU438" s="30"/>
      <c r="AV438" s="30"/>
      <c r="AW438" s="30">
        <f t="shared" si="213"/>
        <v>2468.8943999999997</v>
      </c>
      <c r="AX438" s="36">
        <f t="shared" si="188"/>
        <v>-2571.7649999999999</v>
      </c>
      <c r="AY438" s="36">
        <f t="shared" si="188"/>
        <v>0</v>
      </c>
      <c r="AZ438" s="36">
        <f t="shared" si="188"/>
        <v>2005.9766999999997</v>
      </c>
      <c r="BF438" s="42">
        <f t="shared" si="193"/>
        <v>3034.6826999999998</v>
      </c>
      <c r="BG438" s="42">
        <f t="shared" si="194"/>
        <v>3034.6699999999996</v>
      </c>
      <c r="BH438" s="42">
        <f t="shared" si="195"/>
        <v>1.2700000000222644E-2</v>
      </c>
      <c r="BI438" s="42">
        <f t="shared" si="196"/>
        <v>2468.8943999999997</v>
      </c>
    </row>
    <row r="439" spans="1:61" ht="14.45" hidden="1" outlineLevel="1" x14ac:dyDescent="0.3">
      <c r="A439" s="5" t="s">
        <v>7</v>
      </c>
      <c r="B439" s="5" t="s">
        <v>8</v>
      </c>
      <c r="C439" s="5"/>
      <c r="D439" s="2" t="s">
        <v>527</v>
      </c>
      <c r="E439" s="2" t="s">
        <v>317</v>
      </c>
      <c r="F439" s="2" t="s">
        <v>16</v>
      </c>
      <c r="G439" s="2" t="s">
        <v>318</v>
      </c>
      <c r="H439" s="2" t="s">
        <v>13</v>
      </c>
      <c r="I439" s="18">
        <v>5500</v>
      </c>
      <c r="J439" s="18">
        <v>2019600</v>
      </c>
      <c r="K439" s="18">
        <v>1760000</v>
      </c>
      <c r="L439" s="18">
        <v>259600</v>
      </c>
      <c r="M439" s="18"/>
      <c r="N439" s="18">
        <v>220000</v>
      </c>
      <c r="O439" s="18"/>
      <c r="P439" s="18"/>
      <c r="Q439" s="18"/>
      <c r="R439" s="18"/>
      <c r="S439" s="18"/>
      <c r="T439" s="18"/>
      <c r="U439" s="18"/>
      <c r="V439" s="18"/>
      <c r="W439" s="18"/>
      <c r="X439" s="18"/>
      <c r="Y439" s="18"/>
      <c r="Z439" s="18">
        <v>39600</v>
      </c>
      <c r="AA439" s="18"/>
      <c r="AB439" s="43">
        <f t="shared" si="189"/>
        <v>0.14749999999999996</v>
      </c>
      <c r="AC439" s="14">
        <f t="shared" si="197"/>
        <v>0</v>
      </c>
      <c r="AD439" s="14">
        <f t="shared" si="211"/>
        <v>0.125</v>
      </c>
      <c r="AE439" s="14">
        <f t="shared" si="198"/>
        <v>0</v>
      </c>
      <c r="AF439" s="14">
        <f t="shared" si="199"/>
        <v>0</v>
      </c>
      <c r="AG439" s="14">
        <f t="shared" si="200"/>
        <v>0</v>
      </c>
      <c r="AH439" s="14">
        <f t="shared" si="201"/>
        <v>0</v>
      </c>
      <c r="AI439" s="14">
        <f t="shared" si="202"/>
        <v>0</v>
      </c>
      <c r="AJ439" s="14">
        <f t="shared" si="203"/>
        <v>0</v>
      </c>
      <c r="AK439" s="14">
        <f t="shared" si="204"/>
        <v>0</v>
      </c>
      <c r="AL439" s="14">
        <f t="shared" si="205"/>
        <v>0</v>
      </c>
      <c r="AM439" s="14">
        <f t="shared" si="206"/>
        <v>0</v>
      </c>
      <c r="AN439" s="14">
        <f t="shared" si="207"/>
        <v>0</v>
      </c>
      <c r="AO439" s="14">
        <f t="shared" si="208"/>
        <v>0</v>
      </c>
      <c r="AP439" s="14">
        <f t="shared" si="209"/>
        <v>0.02</v>
      </c>
      <c r="AQ439" s="14">
        <f t="shared" si="210"/>
        <v>0</v>
      </c>
      <c r="AR439" s="26">
        <f t="shared" si="190"/>
        <v>220000</v>
      </c>
      <c r="AS439" s="184">
        <f t="shared" si="191"/>
        <v>0</v>
      </c>
      <c r="AT439" s="26">
        <f t="shared" si="192"/>
        <v>39600</v>
      </c>
      <c r="AU439" s="30"/>
      <c r="AV439" s="30"/>
      <c r="AW439" s="30">
        <f t="shared" si="213"/>
        <v>211200</v>
      </c>
      <c r="AX439" s="36">
        <f t="shared" si="188"/>
        <v>-220000</v>
      </c>
      <c r="AY439" s="36">
        <f t="shared" si="188"/>
        <v>0</v>
      </c>
      <c r="AZ439" s="36">
        <f t="shared" si="188"/>
        <v>171600</v>
      </c>
      <c r="BF439" s="42">
        <f t="shared" si="193"/>
        <v>259600</v>
      </c>
      <c r="BG439" s="42">
        <f t="shared" si="194"/>
        <v>259600</v>
      </c>
      <c r="BH439" s="42">
        <f t="shared" si="195"/>
        <v>0</v>
      </c>
      <c r="BI439" s="42">
        <f t="shared" si="196"/>
        <v>211200</v>
      </c>
    </row>
    <row r="440" spans="1:61" ht="14.45" hidden="1" outlineLevel="1" x14ac:dyDescent="0.3">
      <c r="A440" s="5" t="s">
        <v>7</v>
      </c>
      <c r="B440" s="5" t="s">
        <v>8</v>
      </c>
      <c r="C440" s="5"/>
      <c r="D440" s="2" t="s">
        <v>527</v>
      </c>
      <c r="E440" s="2" t="s">
        <v>528</v>
      </c>
      <c r="F440" s="2" t="s">
        <v>16</v>
      </c>
      <c r="G440" s="2" t="s">
        <v>17</v>
      </c>
      <c r="H440" s="2" t="s">
        <v>13</v>
      </c>
      <c r="I440" s="18">
        <v>4100</v>
      </c>
      <c r="J440" s="18">
        <v>987997.5</v>
      </c>
      <c r="K440" s="18">
        <v>861000</v>
      </c>
      <c r="L440" s="18">
        <v>126997.5</v>
      </c>
      <c r="M440" s="18"/>
      <c r="N440" s="18">
        <v>107625</v>
      </c>
      <c r="O440" s="18"/>
      <c r="P440" s="18"/>
      <c r="Q440" s="18"/>
      <c r="R440" s="18"/>
      <c r="S440" s="18"/>
      <c r="T440" s="18"/>
      <c r="U440" s="18"/>
      <c r="V440" s="18"/>
      <c r="W440" s="18"/>
      <c r="X440" s="18"/>
      <c r="Y440" s="18"/>
      <c r="Z440" s="18">
        <v>19372.5</v>
      </c>
      <c r="AA440" s="18"/>
      <c r="AB440" s="43">
        <f t="shared" si="189"/>
        <v>0.14749999999999996</v>
      </c>
      <c r="AC440" s="14">
        <f t="shared" si="197"/>
        <v>0</v>
      </c>
      <c r="AD440" s="14">
        <f t="shared" si="211"/>
        <v>0.125</v>
      </c>
      <c r="AE440" s="14">
        <f t="shared" si="198"/>
        <v>0</v>
      </c>
      <c r="AF440" s="14">
        <f t="shared" si="199"/>
        <v>0</v>
      </c>
      <c r="AG440" s="14">
        <f t="shared" si="200"/>
        <v>0</v>
      </c>
      <c r="AH440" s="14">
        <f t="shared" si="201"/>
        <v>0</v>
      </c>
      <c r="AI440" s="14">
        <f t="shared" si="202"/>
        <v>0</v>
      </c>
      <c r="AJ440" s="14">
        <f t="shared" si="203"/>
        <v>0</v>
      </c>
      <c r="AK440" s="14">
        <f t="shared" si="204"/>
        <v>0</v>
      </c>
      <c r="AL440" s="14">
        <f t="shared" si="205"/>
        <v>0</v>
      </c>
      <c r="AM440" s="14">
        <f t="shared" si="206"/>
        <v>0</v>
      </c>
      <c r="AN440" s="14">
        <f t="shared" si="207"/>
        <v>0</v>
      </c>
      <c r="AO440" s="14">
        <f t="shared" si="208"/>
        <v>0</v>
      </c>
      <c r="AP440" s="14">
        <f t="shared" si="209"/>
        <v>0.02</v>
      </c>
      <c r="AQ440" s="14">
        <f t="shared" si="210"/>
        <v>0</v>
      </c>
      <c r="AR440" s="26">
        <f t="shared" si="190"/>
        <v>107625</v>
      </c>
      <c r="AS440" s="184">
        <f t="shared" si="191"/>
        <v>0</v>
      </c>
      <c r="AT440" s="26">
        <f t="shared" si="192"/>
        <v>19372.5</v>
      </c>
      <c r="AU440" s="30"/>
      <c r="AV440" s="30"/>
      <c r="AW440" s="30">
        <f t="shared" si="213"/>
        <v>103320</v>
      </c>
      <c r="AX440" s="36">
        <f t="shared" si="188"/>
        <v>-107625</v>
      </c>
      <c r="AY440" s="36">
        <f t="shared" si="188"/>
        <v>0</v>
      </c>
      <c r="AZ440" s="36">
        <f t="shared" si="188"/>
        <v>83947.5</v>
      </c>
      <c r="BF440" s="42">
        <f t="shared" si="193"/>
        <v>126997.5</v>
      </c>
      <c r="BG440" s="42">
        <f t="shared" si="194"/>
        <v>126997.5</v>
      </c>
      <c r="BH440" s="42">
        <f t="shared" si="195"/>
        <v>0</v>
      </c>
      <c r="BI440" s="42">
        <f t="shared" si="196"/>
        <v>103320</v>
      </c>
    </row>
    <row r="441" spans="1:61" ht="14.45" hidden="1" outlineLevel="1" x14ac:dyDescent="0.3">
      <c r="A441" s="5" t="s">
        <v>7</v>
      </c>
      <c r="B441" s="5" t="s">
        <v>8</v>
      </c>
      <c r="C441" s="5"/>
      <c r="D441" s="2" t="s">
        <v>529</v>
      </c>
      <c r="E441" s="2" t="s">
        <v>530</v>
      </c>
      <c r="F441" s="2" t="s">
        <v>16</v>
      </c>
      <c r="G441" s="2" t="s">
        <v>20</v>
      </c>
      <c r="H441" s="2" t="s">
        <v>13</v>
      </c>
      <c r="I441" s="18">
        <v>11150</v>
      </c>
      <c r="J441" s="18">
        <v>92807.4</v>
      </c>
      <c r="K441" s="18">
        <v>80877.88</v>
      </c>
      <c r="L441" s="18">
        <v>11929.52</v>
      </c>
      <c r="M441" s="18"/>
      <c r="N441" s="18">
        <v>10109.760000000002</v>
      </c>
      <c r="O441" s="18"/>
      <c r="P441" s="18"/>
      <c r="Q441" s="18"/>
      <c r="R441" s="18"/>
      <c r="S441" s="18"/>
      <c r="T441" s="18"/>
      <c r="U441" s="18"/>
      <c r="V441" s="18"/>
      <c r="W441" s="18"/>
      <c r="X441" s="18"/>
      <c r="Y441" s="18"/>
      <c r="Z441" s="18">
        <v>1819.7599999999998</v>
      </c>
      <c r="AA441" s="18"/>
      <c r="AB441" s="43">
        <f t="shared" si="189"/>
        <v>0.14749999999999996</v>
      </c>
      <c r="AC441" s="14">
        <f t="shared" si="197"/>
        <v>0</v>
      </c>
      <c r="AD441" s="14">
        <f t="shared" si="211"/>
        <v>0.125</v>
      </c>
      <c r="AE441" s="14">
        <f t="shared" si="198"/>
        <v>0</v>
      </c>
      <c r="AF441" s="14">
        <f t="shared" si="199"/>
        <v>0</v>
      </c>
      <c r="AG441" s="14">
        <f t="shared" si="200"/>
        <v>0</v>
      </c>
      <c r="AH441" s="14">
        <f t="shared" si="201"/>
        <v>0</v>
      </c>
      <c r="AI441" s="14">
        <f t="shared" si="202"/>
        <v>0</v>
      </c>
      <c r="AJ441" s="14">
        <f t="shared" si="203"/>
        <v>0</v>
      </c>
      <c r="AK441" s="14">
        <f t="shared" si="204"/>
        <v>0</v>
      </c>
      <c r="AL441" s="14">
        <f t="shared" si="205"/>
        <v>0</v>
      </c>
      <c r="AM441" s="14">
        <f t="shared" si="206"/>
        <v>0</v>
      </c>
      <c r="AN441" s="14">
        <f t="shared" si="207"/>
        <v>0</v>
      </c>
      <c r="AO441" s="14">
        <f t="shared" si="208"/>
        <v>0</v>
      </c>
      <c r="AP441" s="14">
        <f t="shared" si="209"/>
        <v>0.02</v>
      </c>
      <c r="AQ441" s="14">
        <f t="shared" si="210"/>
        <v>0</v>
      </c>
      <c r="AR441" s="26">
        <f t="shared" si="190"/>
        <v>10109.735000000001</v>
      </c>
      <c r="AS441" s="184">
        <f t="shared" si="191"/>
        <v>0</v>
      </c>
      <c r="AT441" s="26">
        <f t="shared" si="192"/>
        <v>1819.7523000000001</v>
      </c>
      <c r="AU441" s="30"/>
      <c r="AV441" s="30"/>
      <c r="AW441" s="30">
        <f t="shared" si="213"/>
        <v>9705.3456000000006</v>
      </c>
      <c r="AX441" s="36">
        <f t="shared" si="188"/>
        <v>-10109.735000000001</v>
      </c>
      <c r="AY441" s="36">
        <f t="shared" si="188"/>
        <v>0</v>
      </c>
      <c r="AZ441" s="36">
        <f t="shared" si="188"/>
        <v>7885.5933000000005</v>
      </c>
      <c r="BF441" s="42">
        <f t="shared" si="193"/>
        <v>11929.487300000001</v>
      </c>
      <c r="BG441" s="42">
        <f t="shared" si="194"/>
        <v>11929.520000000002</v>
      </c>
      <c r="BH441" s="42">
        <f t="shared" si="195"/>
        <v>-3.2700000001568696E-2</v>
      </c>
      <c r="BI441" s="42">
        <f t="shared" si="196"/>
        <v>9705.3456000000006</v>
      </c>
    </row>
    <row r="442" spans="1:61" ht="14.45" hidden="1" outlineLevel="1" x14ac:dyDescent="0.3">
      <c r="A442" s="5" t="s">
        <v>7</v>
      </c>
      <c r="B442" s="5" t="s">
        <v>8</v>
      </c>
      <c r="C442" s="5"/>
      <c r="D442" s="2" t="s">
        <v>531</v>
      </c>
      <c r="E442" s="2" t="s">
        <v>532</v>
      </c>
      <c r="F442" s="2" t="s">
        <v>16</v>
      </c>
      <c r="G442" s="2" t="s">
        <v>17</v>
      </c>
      <c r="H442" s="2" t="s">
        <v>13</v>
      </c>
      <c r="I442" s="18">
        <v>5550</v>
      </c>
      <c r="J442" s="18">
        <v>1779074.0717714801</v>
      </c>
      <c r="K442" s="18">
        <v>1708615.9600000002</v>
      </c>
      <c r="L442" s="18">
        <v>70458.111771480006</v>
      </c>
      <c r="M442" s="18"/>
      <c r="N442" s="18"/>
      <c r="O442" s="18">
        <v>39973.635800000004</v>
      </c>
      <c r="P442" s="18"/>
      <c r="Q442" s="18">
        <v>799.4727160000001</v>
      </c>
      <c r="R442" s="18">
        <v>399.73635800000005</v>
      </c>
      <c r="S442" s="18"/>
      <c r="T442" s="18"/>
      <c r="U442" s="18"/>
      <c r="V442" s="18"/>
      <c r="W442" s="18"/>
      <c r="X442" s="18"/>
      <c r="Y442" s="18"/>
      <c r="Z442" s="18">
        <v>29285.266897480004</v>
      </c>
      <c r="AA442" s="18"/>
      <c r="AB442" s="43">
        <f t="shared" si="189"/>
        <v>0.16711256000000008</v>
      </c>
      <c r="AC442" s="14">
        <f t="shared" si="197"/>
        <v>0</v>
      </c>
      <c r="AD442" s="14">
        <f t="shared" si="211"/>
        <v>0</v>
      </c>
      <c r="AE442" s="14">
        <f t="shared" si="198"/>
        <v>0.14000000000000001</v>
      </c>
      <c r="AF442" s="14">
        <f t="shared" si="199"/>
        <v>0</v>
      </c>
      <c r="AG442" s="14">
        <f t="shared" si="200"/>
        <v>0.02</v>
      </c>
      <c r="AH442" s="14">
        <f t="shared" si="201"/>
        <v>0.01</v>
      </c>
      <c r="AI442" s="14">
        <f t="shared" si="202"/>
        <v>0</v>
      </c>
      <c r="AJ442" s="14">
        <f t="shared" si="203"/>
        <v>0</v>
      </c>
      <c r="AK442" s="14">
        <f t="shared" si="204"/>
        <v>0</v>
      </c>
      <c r="AL442" s="14">
        <f t="shared" si="205"/>
        <v>0</v>
      </c>
      <c r="AM442" s="14">
        <f t="shared" si="206"/>
        <v>0</v>
      </c>
      <c r="AN442" s="14">
        <f t="shared" si="207"/>
        <v>0</v>
      </c>
      <c r="AO442" s="14">
        <f t="shared" si="208"/>
        <v>0</v>
      </c>
      <c r="AP442" s="14">
        <f t="shared" si="209"/>
        <v>0.02</v>
      </c>
      <c r="AQ442" s="14">
        <f t="shared" si="210"/>
        <v>0</v>
      </c>
      <c r="AR442" s="26">
        <f t="shared" si="190"/>
        <v>246430.26267888007</v>
      </c>
      <c r="AS442" s="184">
        <f t="shared" si="191"/>
        <v>0</v>
      </c>
      <c r="AT442" s="26">
        <f t="shared" si="192"/>
        <v>39100.924453577602</v>
      </c>
      <c r="AU442" s="30"/>
      <c r="AV442" s="30"/>
      <c r="AW442" s="30">
        <f t="shared" si="213"/>
        <v>205033.91520000002</v>
      </c>
      <c r="AX442" s="36">
        <f t="shared" si="188"/>
        <v>-246430.26267888007</v>
      </c>
      <c r="AY442" s="36">
        <f t="shared" si="188"/>
        <v>0</v>
      </c>
      <c r="AZ442" s="36">
        <f t="shared" si="188"/>
        <v>165932.99074642241</v>
      </c>
      <c r="BF442" s="42">
        <f t="shared" si="193"/>
        <v>285531.18713245768</v>
      </c>
      <c r="BG442" s="42">
        <f t="shared" si="194"/>
        <v>70458.111771480006</v>
      </c>
      <c r="BH442" s="42">
        <f t="shared" si="195"/>
        <v>215073.07536097767</v>
      </c>
      <c r="BI442" s="42">
        <f t="shared" si="196"/>
        <v>205033.91520000002</v>
      </c>
    </row>
    <row r="443" spans="1:61" ht="14.45" hidden="1" outlineLevel="1" x14ac:dyDescent="0.3">
      <c r="A443" s="5" t="s">
        <v>7</v>
      </c>
      <c r="B443" s="5" t="s">
        <v>8</v>
      </c>
      <c r="C443" s="5"/>
      <c r="D443" s="2" t="s">
        <v>533</v>
      </c>
      <c r="E443" s="2" t="s">
        <v>534</v>
      </c>
      <c r="F443" s="2" t="s">
        <v>16</v>
      </c>
      <c r="G443" s="2" t="s">
        <v>17</v>
      </c>
      <c r="H443" s="2" t="s">
        <v>13</v>
      </c>
      <c r="I443" s="18">
        <v>6220</v>
      </c>
      <c r="J443" s="18">
        <v>580364.6399216</v>
      </c>
      <c r="K443" s="18">
        <v>500348.07</v>
      </c>
      <c r="L443" s="18">
        <v>80016.569921600007</v>
      </c>
      <c r="M443" s="18"/>
      <c r="N443" s="18"/>
      <c r="O443" s="18">
        <v>70048.72600000001</v>
      </c>
      <c r="P443" s="18"/>
      <c r="Q443" s="18">
        <v>256.57071999999999</v>
      </c>
      <c r="R443" s="18">
        <v>128.28536</v>
      </c>
      <c r="S443" s="18"/>
      <c r="T443" s="18"/>
      <c r="U443" s="18"/>
      <c r="V443" s="18"/>
      <c r="W443" s="18"/>
      <c r="X443" s="18"/>
      <c r="Y443" s="18"/>
      <c r="Z443" s="18">
        <v>9582.987841600001</v>
      </c>
      <c r="AA443" s="18"/>
      <c r="AB443" s="43">
        <f t="shared" si="189"/>
        <v>0.16711256000000008</v>
      </c>
      <c r="AC443" s="14">
        <f t="shared" si="197"/>
        <v>0</v>
      </c>
      <c r="AD443" s="14">
        <f t="shared" si="211"/>
        <v>0</v>
      </c>
      <c r="AE443" s="14">
        <f t="shared" si="198"/>
        <v>0.14000000000000001</v>
      </c>
      <c r="AF443" s="14">
        <f t="shared" si="199"/>
        <v>0</v>
      </c>
      <c r="AG443" s="14">
        <f t="shared" si="200"/>
        <v>0.02</v>
      </c>
      <c r="AH443" s="14">
        <f t="shared" si="201"/>
        <v>0.01</v>
      </c>
      <c r="AI443" s="14">
        <f t="shared" si="202"/>
        <v>0</v>
      </c>
      <c r="AJ443" s="14">
        <f t="shared" si="203"/>
        <v>0</v>
      </c>
      <c r="AK443" s="14">
        <f t="shared" si="204"/>
        <v>0</v>
      </c>
      <c r="AL443" s="14">
        <f t="shared" si="205"/>
        <v>0</v>
      </c>
      <c r="AM443" s="14">
        <f t="shared" si="206"/>
        <v>0</v>
      </c>
      <c r="AN443" s="14">
        <f t="shared" si="207"/>
        <v>0</v>
      </c>
      <c r="AO443" s="14">
        <f t="shared" si="208"/>
        <v>0</v>
      </c>
      <c r="AP443" s="14">
        <f t="shared" si="209"/>
        <v>0.02</v>
      </c>
      <c r="AQ443" s="14">
        <f t="shared" si="210"/>
        <v>0</v>
      </c>
      <c r="AR443" s="26">
        <f t="shared" si="190"/>
        <v>72164.201439960016</v>
      </c>
      <c r="AS443" s="184">
        <f t="shared" si="191"/>
        <v>0</v>
      </c>
      <c r="AT443" s="26">
        <f t="shared" si="192"/>
        <v>11450.2454287992</v>
      </c>
      <c r="AU443" s="30"/>
      <c r="AV443" s="30"/>
      <c r="AW443" s="30">
        <f t="shared" si="213"/>
        <v>60041.768400000001</v>
      </c>
      <c r="AX443" s="36">
        <f t="shared" si="188"/>
        <v>-72164.201439960016</v>
      </c>
      <c r="AY443" s="36">
        <f t="shared" si="188"/>
        <v>0</v>
      </c>
      <c r="AZ443" s="36">
        <f t="shared" si="188"/>
        <v>48591.5229712008</v>
      </c>
      <c r="BF443" s="42">
        <f t="shared" si="193"/>
        <v>83614.446868759216</v>
      </c>
      <c r="BG443" s="42">
        <f t="shared" si="194"/>
        <v>80016.569921600007</v>
      </c>
      <c r="BH443" s="42">
        <f t="shared" si="195"/>
        <v>3597.8769471592095</v>
      </c>
      <c r="BI443" s="42">
        <f t="shared" si="196"/>
        <v>60041.768400000001</v>
      </c>
    </row>
    <row r="444" spans="1:61" ht="14.45" hidden="1" outlineLevel="1" x14ac:dyDescent="0.3">
      <c r="A444" s="5" t="s">
        <v>7</v>
      </c>
      <c r="B444" s="5" t="s">
        <v>8</v>
      </c>
      <c r="C444" s="5"/>
      <c r="D444" s="2" t="s">
        <v>535</v>
      </c>
      <c r="E444" s="2" t="s">
        <v>111</v>
      </c>
      <c r="F444" s="2" t="s">
        <v>16</v>
      </c>
      <c r="G444" s="2" t="s">
        <v>20</v>
      </c>
      <c r="H444" s="2" t="s">
        <v>13</v>
      </c>
      <c r="I444" s="18">
        <v>67200</v>
      </c>
      <c r="J444" s="18">
        <v>2708352.6399999997</v>
      </c>
      <c r="K444" s="18">
        <v>2360399.7400000002</v>
      </c>
      <c r="L444" s="18">
        <v>347952.9</v>
      </c>
      <c r="M444" s="18"/>
      <c r="N444" s="18">
        <v>294328.46999999997</v>
      </c>
      <c r="O444" s="18"/>
      <c r="P444" s="18"/>
      <c r="Q444" s="18">
        <v>346.32</v>
      </c>
      <c r="R444" s="18">
        <v>173.16</v>
      </c>
      <c r="S444" s="18"/>
      <c r="T444" s="18"/>
      <c r="U444" s="18"/>
      <c r="V444" s="18"/>
      <c r="W444" s="18"/>
      <c r="X444" s="18"/>
      <c r="Y444" s="18"/>
      <c r="Z444" s="18">
        <v>53104.95</v>
      </c>
      <c r="AA444" s="18"/>
      <c r="AB444" s="43">
        <f t="shared" si="189"/>
        <v>0.15135050000000017</v>
      </c>
      <c r="AC444" s="14">
        <f t="shared" si="197"/>
        <v>0</v>
      </c>
      <c r="AD444" s="14">
        <f t="shared" si="211"/>
        <v>0.125</v>
      </c>
      <c r="AE444" s="14">
        <f t="shared" si="198"/>
        <v>0</v>
      </c>
      <c r="AF444" s="14">
        <f t="shared" si="199"/>
        <v>0</v>
      </c>
      <c r="AG444" s="14">
        <f t="shared" si="200"/>
        <v>0.02</v>
      </c>
      <c r="AH444" s="14">
        <f t="shared" si="201"/>
        <v>0.01</v>
      </c>
      <c r="AI444" s="14">
        <f t="shared" si="202"/>
        <v>0</v>
      </c>
      <c r="AJ444" s="14">
        <f t="shared" si="203"/>
        <v>0</v>
      </c>
      <c r="AK444" s="14">
        <f t="shared" si="204"/>
        <v>0</v>
      </c>
      <c r="AL444" s="14">
        <f t="shared" si="205"/>
        <v>0</v>
      </c>
      <c r="AM444" s="14">
        <f t="shared" si="206"/>
        <v>0</v>
      </c>
      <c r="AN444" s="14">
        <f t="shared" si="207"/>
        <v>0</v>
      </c>
      <c r="AO444" s="14">
        <f t="shared" si="208"/>
        <v>0</v>
      </c>
      <c r="AP444" s="14">
        <f t="shared" si="209"/>
        <v>0.02</v>
      </c>
      <c r="AQ444" s="14">
        <f t="shared" si="210"/>
        <v>0</v>
      </c>
      <c r="AR444" s="26">
        <f t="shared" si="190"/>
        <v>303960.47651850025</v>
      </c>
      <c r="AS444" s="184">
        <f t="shared" si="191"/>
        <v>0</v>
      </c>
      <c r="AT444" s="26">
        <f t="shared" si="192"/>
        <v>53287.204330370005</v>
      </c>
      <c r="AU444" s="30"/>
      <c r="AV444" s="30"/>
      <c r="AW444" s="30">
        <f t="shared" si="213"/>
        <v>283247.96880000003</v>
      </c>
      <c r="AX444" s="36">
        <f t="shared" si="188"/>
        <v>-303960.47651850025</v>
      </c>
      <c r="AY444" s="36">
        <f t="shared" si="188"/>
        <v>0</v>
      </c>
      <c r="AZ444" s="36">
        <f t="shared" si="188"/>
        <v>229960.76446963003</v>
      </c>
      <c r="BF444" s="42">
        <f t="shared" si="193"/>
        <v>357247.68084887025</v>
      </c>
      <c r="BG444" s="42">
        <f t="shared" si="194"/>
        <v>347952.89999999997</v>
      </c>
      <c r="BH444" s="42">
        <f t="shared" si="195"/>
        <v>9294.7808488702867</v>
      </c>
      <c r="BI444" s="42">
        <f t="shared" si="196"/>
        <v>283247.96880000003</v>
      </c>
    </row>
    <row r="445" spans="1:61" ht="14.45" hidden="1" outlineLevel="1" x14ac:dyDescent="0.3">
      <c r="A445" s="5" t="s">
        <v>7</v>
      </c>
      <c r="B445" s="5" t="s">
        <v>8</v>
      </c>
      <c r="C445" s="5"/>
      <c r="D445" s="2" t="s">
        <v>536</v>
      </c>
      <c r="E445" s="2" t="s">
        <v>537</v>
      </c>
      <c r="F445" s="2" t="s">
        <v>16</v>
      </c>
      <c r="G445" s="2" t="s">
        <v>17</v>
      </c>
      <c r="H445" s="2" t="s">
        <v>13</v>
      </c>
      <c r="I445" s="18">
        <v>43640</v>
      </c>
      <c r="J445" s="18">
        <v>55641</v>
      </c>
      <c r="K445" s="18">
        <v>54550</v>
      </c>
      <c r="L445" s="18">
        <v>1091</v>
      </c>
      <c r="M445" s="18"/>
      <c r="N445" s="18"/>
      <c r="O445" s="18"/>
      <c r="P445" s="18"/>
      <c r="Q445" s="18"/>
      <c r="R445" s="18"/>
      <c r="S445" s="18"/>
      <c r="T445" s="18"/>
      <c r="U445" s="18"/>
      <c r="V445" s="18"/>
      <c r="W445" s="18"/>
      <c r="X445" s="18"/>
      <c r="Y445" s="18"/>
      <c r="Z445" s="18">
        <v>1091</v>
      </c>
      <c r="AA445" s="18"/>
      <c r="AB445" s="43">
        <f t="shared" si="189"/>
        <v>2.0000000000000018E-2</v>
      </c>
      <c r="AC445" s="14">
        <f t="shared" si="197"/>
        <v>0</v>
      </c>
      <c r="AD445" s="14">
        <f t="shared" si="211"/>
        <v>0</v>
      </c>
      <c r="AE445" s="14">
        <f t="shared" si="198"/>
        <v>0</v>
      </c>
      <c r="AF445" s="14">
        <f t="shared" si="199"/>
        <v>0</v>
      </c>
      <c r="AG445" s="14">
        <f t="shared" si="200"/>
        <v>0</v>
      </c>
      <c r="AH445" s="14">
        <f t="shared" si="201"/>
        <v>0</v>
      </c>
      <c r="AI445" s="14">
        <f t="shared" si="202"/>
        <v>0</v>
      </c>
      <c r="AJ445" s="14">
        <f t="shared" si="203"/>
        <v>0</v>
      </c>
      <c r="AK445" s="14">
        <f t="shared" si="204"/>
        <v>0</v>
      </c>
      <c r="AL445" s="14">
        <f t="shared" si="205"/>
        <v>0</v>
      </c>
      <c r="AM445" s="14">
        <f t="shared" si="206"/>
        <v>0</v>
      </c>
      <c r="AN445" s="14">
        <f t="shared" si="207"/>
        <v>0</v>
      </c>
      <c r="AO445" s="14">
        <f t="shared" si="208"/>
        <v>0</v>
      </c>
      <c r="AP445" s="14">
        <f t="shared" si="209"/>
        <v>0.02</v>
      </c>
      <c r="AQ445" s="14">
        <f t="shared" si="210"/>
        <v>0</v>
      </c>
      <c r="AR445" s="26">
        <f t="shared" si="190"/>
        <v>0</v>
      </c>
      <c r="AS445" s="184">
        <f t="shared" si="191"/>
        <v>0</v>
      </c>
      <c r="AT445" s="26">
        <f t="shared" si="192"/>
        <v>1091</v>
      </c>
      <c r="AU445" s="30"/>
      <c r="AV445" s="30"/>
      <c r="AW445" s="30">
        <f t="shared" si="213"/>
        <v>6546</v>
      </c>
      <c r="AX445" s="36">
        <f t="shared" si="188"/>
        <v>0</v>
      </c>
      <c r="AY445" s="36">
        <f t="shared" si="188"/>
        <v>0</v>
      </c>
      <c r="AZ445" s="36">
        <f t="shared" si="188"/>
        <v>5455</v>
      </c>
      <c r="BF445" s="42">
        <f t="shared" si="193"/>
        <v>1091</v>
      </c>
      <c r="BG445" s="42">
        <f t="shared" si="194"/>
        <v>1091</v>
      </c>
      <c r="BH445" s="42">
        <f t="shared" si="195"/>
        <v>0</v>
      </c>
      <c r="BI445" s="42">
        <f t="shared" si="196"/>
        <v>6546</v>
      </c>
    </row>
    <row r="446" spans="1:61" ht="14.45" hidden="1" outlineLevel="1" x14ac:dyDescent="0.3">
      <c r="A446" s="5" t="s">
        <v>7</v>
      </c>
      <c r="B446" s="5" t="s">
        <v>8</v>
      </c>
      <c r="C446" s="5"/>
      <c r="D446" s="2" t="s">
        <v>538</v>
      </c>
      <c r="E446" s="2" t="s">
        <v>537</v>
      </c>
      <c r="F446" s="2" t="s">
        <v>16</v>
      </c>
      <c r="G446" s="2" t="s">
        <v>17</v>
      </c>
      <c r="H446" s="2" t="s">
        <v>13</v>
      </c>
      <c r="I446" s="18">
        <v>22995</v>
      </c>
      <c r="J446" s="18">
        <v>35182.33</v>
      </c>
      <c r="K446" s="18">
        <v>34492.479999999996</v>
      </c>
      <c r="L446" s="18">
        <v>689.85</v>
      </c>
      <c r="M446" s="18"/>
      <c r="N446" s="18"/>
      <c r="O446" s="18"/>
      <c r="P446" s="18"/>
      <c r="Q446" s="18"/>
      <c r="R446" s="18"/>
      <c r="S446" s="18"/>
      <c r="T446" s="18"/>
      <c r="U446" s="18"/>
      <c r="V446" s="18"/>
      <c r="W446" s="18"/>
      <c r="X446" s="18"/>
      <c r="Y446" s="18"/>
      <c r="Z446" s="18">
        <v>689.85</v>
      </c>
      <c r="AA446" s="18"/>
      <c r="AB446" s="43">
        <f t="shared" si="189"/>
        <v>2.0000000000000018E-2</v>
      </c>
      <c r="AC446" s="14">
        <f t="shared" si="197"/>
        <v>0</v>
      </c>
      <c r="AD446" s="14">
        <f t="shared" si="211"/>
        <v>0</v>
      </c>
      <c r="AE446" s="14">
        <f t="shared" si="198"/>
        <v>0</v>
      </c>
      <c r="AF446" s="14">
        <f t="shared" si="199"/>
        <v>0</v>
      </c>
      <c r="AG446" s="14">
        <f t="shared" si="200"/>
        <v>0</v>
      </c>
      <c r="AH446" s="14">
        <f t="shared" si="201"/>
        <v>0</v>
      </c>
      <c r="AI446" s="14">
        <f t="shared" si="202"/>
        <v>0</v>
      </c>
      <c r="AJ446" s="14">
        <f t="shared" si="203"/>
        <v>0</v>
      </c>
      <c r="AK446" s="14">
        <f t="shared" si="204"/>
        <v>0</v>
      </c>
      <c r="AL446" s="14">
        <f t="shared" si="205"/>
        <v>0</v>
      </c>
      <c r="AM446" s="14">
        <f t="shared" si="206"/>
        <v>0</v>
      </c>
      <c r="AN446" s="14">
        <f t="shared" si="207"/>
        <v>0</v>
      </c>
      <c r="AO446" s="14">
        <f t="shared" si="208"/>
        <v>0</v>
      </c>
      <c r="AP446" s="14">
        <f t="shared" si="209"/>
        <v>0.02</v>
      </c>
      <c r="AQ446" s="14">
        <f t="shared" si="210"/>
        <v>0</v>
      </c>
      <c r="AR446" s="26">
        <f t="shared" si="190"/>
        <v>0</v>
      </c>
      <c r="AS446" s="184">
        <f t="shared" si="191"/>
        <v>0</v>
      </c>
      <c r="AT446" s="26">
        <f t="shared" si="192"/>
        <v>689.8495999999999</v>
      </c>
      <c r="AU446" s="30"/>
      <c r="AV446" s="30"/>
      <c r="AW446" s="30">
        <f t="shared" si="213"/>
        <v>4139.0975999999991</v>
      </c>
      <c r="AX446" s="36">
        <f t="shared" si="188"/>
        <v>0</v>
      </c>
      <c r="AY446" s="36">
        <f t="shared" si="188"/>
        <v>0</v>
      </c>
      <c r="AZ446" s="36">
        <f t="shared" si="188"/>
        <v>3449.2479999999991</v>
      </c>
      <c r="BF446" s="42">
        <f t="shared" si="193"/>
        <v>689.8495999999999</v>
      </c>
      <c r="BG446" s="42">
        <f t="shared" si="194"/>
        <v>689.85</v>
      </c>
      <c r="BH446" s="42">
        <f t="shared" si="195"/>
        <v>-4.0000000012696546E-4</v>
      </c>
      <c r="BI446" s="42">
        <f t="shared" si="196"/>
        <v>4139.0975999999991</v>
      </c>
    </row>
    <row r="447" spans="1:61" ht="14.45" hidden="1" outlineLevel="1" x14ac:dyDescent="0.3">
      <c r="A447" s="5" t="s">
        <v>7</v>
      </c>
      <c r="B447" s="5" t="s">
        <v>8</v>
      </c>
      <c r="C447" s="5"/>
      <c r="D447" s="2" t="s">
        <v>539</v>
      </c>
      <c r="E447" s="2" t="s">
        <v>537</v>
      </c>
      <c r="F447" s="2" t="s">
        <v>16</v>
      </c>
      <c r="G447" s="2" t="s">
        <v>17</v>
      </c>
      <c r="H447" s="2" t="s">
        <v>13</v>
      </c>
      <c r="I447" s="18">
        <v>35018</v>
      </c>
      <c r="J447" s="18">
        <v>44647.930000000008</v>
      </c>
      <c r="K447" s="18">
        <v>43772.479999999996</v>
      </c>
      <c r="L447" s="18">
        <v>875.45</v>
      </c>
      <c r="M447" s="18"/>
      <c r="N447" s="18"/>
      <c r="O447" s="18"/>
      <c r="P447" s="18"/>
      <c r="Q447" s="18"/>
      <c r="R447" s="18"/>
      <c r="S447" s="18"/>
      <c r="T447" s="18"/>
      <c r="U447" s="18"/>
      <c r="V447" s="18"/>
      <c r="W447" s="18"/>
      <c r="X447" s="18"/>
      <c r="Y447" s="18"/>
      <c r="Z447" s="18">
        <v>875.45</v>
      </c>
      <c r="AA447" s="18"/>
      <c r="AB447" s="43">
        <f t="shared" si="189"/>
        <v>2.0000000000000018E-2</v>
      </c>
      <c r="AC447" s="14">
        <f t="shared" si="197"/>
        <v>0</v>
      </c>
      <c r="AD447" s="14">
        <f t="shared" si="211"/>
        <v>0</v>
      </c>
      <c r="AE447" s="14">
        <f t="shared" si="198"/>
        <v>0</v>
      </c>
      <c r="AF447" s="14">
        <f t="shared" si="199"/>
        <v>0</v>
      </c>
      <c r="AG447" s="14">
        <f t="shared" si="200"/>
        <v>0</v>
      </c>
      <c r="AH447" s="14">
        <f t="shared" si="201"/>
        <v>0</v>
      </c>
      <c r="AI447" s="14">
        <f t="shared" si="202"/>
        <v>0</v>
      </c>
      <c r="AJ447" s="14">
        <f t="shared" si="203"/>
        <v>0</v>
      </c>
      <c r="AK447" s="14">
        <f t="shared" si="204"/>
        <v>0</v>
      </c>
      <c r="AL447" s="14">
        <f t="shared" si="205"/>
        <v>0</v>
      </c>
      <c r="AM447" s="14">
        <f t="shared" si="206"/>
        <v>0</v>
      </c>
      <c r="AN447" s="14">
        <f t="shared" si="207"/>
        <v>0</v>
      </c>
      <c r="AO447" s="14">
        <f t="shared" si="208"/>
        <v>0</v>
      </c>
      <c r="AP447" s="14">
        <f t="shared" si="209"/>
        <v>0.02</v>
      </c>
      <c r="AQ447" s="14">
        <f t="shared" si="210"/>
        <v>0</v>
      </c>
      <c r="AR447" s="26">
        <f t="shared" si="190"/>
        <v>0</v>
      </c>
      <c r="AS447" s="184">
        <f t="shared" si="191"/>
        <v>0</v>
      </c>
      <c r="AT447" s="26">
        <f t="shared" si="192"/>
        <v>875.44959999999992</v>
      </c>
      <c r="AU447" s="30"/>
      <c r="AV447" s="30"/>
      <c r="AW447" s="30">
        <f t="shared" si="213"/>
        <v>5252.6975999999995</v>
      </c>
      <c r="AX447" s="36">
        <f t="shared" si="188"/>
        <v>0</v>
      </c>
      <c r="AY447" s="36">
        <f t="shared" si="188"/>
        <v>0</v>
      </c>
      <c r="AZ447" s="36">
        <f t="shared" si="188"/>
        <v>4377.2479999999996</v>
      </c>
      <c r="BF447" s="42">
        <f t="shared" si="193"/>
        <v>875.44959999999992</v>
      </c>
      <c r="BG447" s="42">
        <f t="shared" si="194"/>
        <v>875.45</v>
      </c>
      <c r="BH447" s="42">
        <f t="shared" si="195"/>
        <v>-4.0000000012696546E-4</v>
      </c>
      <c r="BI447" s="42">
        <f t="shared" si="196"/>
        <v>5252.6975999999995</v>
      </c>
    </row>
    <row r="448" spans="1:61" ht="14.45" hidden="1" outlineLevel="1" x14ac:dyDescent="0.3">
      <c r="A448" s="5" t="s">
        <v>7</v>
      </c>
      <c r="B448" s="5" t="s">
        <v>8</v>
      </c>
      <c r="C448" s="5"/>
      <c r="D448" s="2" t="s">
        <v>540</v>
      </c>
      <c r="E448" s="2" t="s">
        <v>537</v>
      </c>
      <c r="F448" s="2" t="s">
        <v>16</v>
      </c>
      <c r="G448" s="2" t="s">
        <v>17</v>
      </c>
      <c r="H448" s="2" t="s">
        <v>13</v>
      </c>
      <c r="I448" s="18">
        <v>34982</v>
      </c>
      <c r="J448" s="18">
        <v>53522.460000000006</v>
      </c>
      <c r="K448" s="18">
        <v>52473</v>
      </c>
      <c r="L448" s="18">
        <v>1049.46</v>
      </c>
      <c r="M448" s="18"/>
      <c r="N448" s="18"/>
      <c r="O448" s="18"/>
      <c r="P448" s="18"/>
      <c r="Q448" s="18"/>
      <c r="R448" s="18"/>
      <c r="S448" s="18"/>
      <c r="T448" s="18"/>
      <c r="U448" s="18"/>
      <c r="V448" s="18"/>
      <c r="W448" s="18"/>
      <c r="X448" s="18"/>
      <c r="Y448" s="18"/>
      <c r="Z448" s="18">
        <v>1049.46</v>
      </c>
      <c r="AA448" s="18"/>
      <c r="AB448" s="43">
        <f t="shared" si="189"/>
        <v>2.0000000000000018E-2</v>
      </c>
      <c r="AC448" s="14">
        <f t="shared" si="197"/>
        <v>0</v>
      </c>
      <c r="AD448" s="14">
        <f t="shared" si="211"/>
        <v>0</v>
      </c>
      <c r="AE448" s="14">
        <f t="shared" si="198"/>
        <v>0</v>
      </c>
      <c r="AF448" s="14">
        <f t="shared" si="199"/>
        <v>0</v>
      </c>
      <c r="AG448" s="14">
        <f t="shared" si="200"/>
        <v>0</v>
      </c>
      <c r="AH448" s="14">
        <f t="shared" si="201"/>
        <v>0</v>
      </c>
      <c r="AI448" s="14">
        <f t="shared" si="202"/>
        <v>0</v>
      </c>
      <c r="AJ448" s="14">
        <f t="shared" si="203"/>
        <v>0</v>
      </c>
      <c r="AK448" s="14">
        <f t="shared" si="204"/>
        <v>0</v>
      </c>
      <c r="AL448" s="14">
        <f t="shared" si="205"/>
        <v>0</v>
      </c>
      <c r="AM448" s="14">
        <f t="shared" si="206"/>
        <v>0</v>
      </c>
      <c r="AN448" s="14">
        <f t="shared" si="207"/>
        <v>0</v>
      </c>
      <c r="AO448" s="14">
        <f t="shared" si="208"/>
        <v>0</v>
      </c>
      <c r="AP448" s="14">
        <f t="shared" si="209"/>
        <v>0.02</v>
      </c>
      <c r="AQ448" s="14">
        <f t="shared" si="210"/>
        <v>0</v>
      </c>
      <c r="AR448" s="26">
        <f t="shared" si="190"/>
        <v>0</v>
      </c>
      <c r="AS448" s="184">
        <f t="shared" si="191"/>
        <v>0</v>
      </c>
      <c r="AT448" s="26">
        <f t="shared" si="192"/>
        <v>1049.46</v>
      </c>
      <c r="AU448" s="30"/>
      <c r="AV448" s="30"/>
      <c r="AW448" s="30">
        <f t="shared" si="213"/>
        <v>6296.76</v>
      </c>
      <c r="AX448" s="36">
        <f t="shared" si="188"/>
        <v>0</v>
      </c>
      <c r="AY448" s="36">
        <f t="shared" si="188"/>
        <v>0</v>
      </c>
      <c r="AZ448" s="36">
        <f t="shared" si="188"/>
        <v>5247.3</v>
      </c>
      <c r="BF448" s="42">
        <f t="shared" si="193"/>
        <v>1049.46</v>
      </c>
      <c r="BG448" s="42">
        <f t="shared" si="194"/>
        <v>1049.46</v>
      </c>
      <c r="BH448" s="42">
        <f t="shared" si="195"/>
        <v>0</v>
      </c>
      <c r="BI448" s="42">
        <f t="shared" si="196"/>
        <v>6296.76</v>
      </c>
    </row>
    <row r="449" spans="1:61" ht="14.45" hidden="1" outlineLevel="1" x14ac:dyDescent="0.3">
      <c r="A449" s="5" t="s">
        <v>7</v>
      </c>
      <c r="B449" s="5" t="s">
        <v>8</v>
      </c>
      <c r="C449" s="5"/>
      <c r="D449" s="2" t="s">
        <v>541</v>
      </c>
      <c r="E449" s="2" t="s">
        <v>542</v>
      </c>
      <c r="F449" s="2" t="s">
        <v>16</v>
      </c>
      <c r="G449" s="2" t="s">
        <v>17</v>
      </c>
      <c r="H449" s="2" t="s">
        <v>13</v>
      </c>
      <c r="I449" s="18">
        <v>122000</v>
      </c>
      <c r="J449" s="18">
        <v>8399.48</v>
      </c>
      <c r="K449" s="18">
        <v>7319.8</v>
      </c>
      <c r="L449" s="18">
        <v>1079.68</v>
      </c>
      <c r="M449" s="18"/>
      <c r="N449" s="18">
        <v>914.98</v>
      </c>
      <c r="O449" s="18"/>
      <c r="P449" s="18"/>
      <c r="Q449" s="18"/>
      <c r="R449" s="18"/>
      <c r="S449" s="18"/>
      <c r="T449" s="18"/>
      <c r="U449" s="18"/>
      <c r="V449" s="18"/>
      <c r="W449" s="18"/>
      <c r="X449" s="18"/>
      <c r="Y449" s="18"/>
      <c r="Z449" s="18">
        <v>164.7</v>
      </c>
      <c r="AA449" s="18"/>
      <c r="AB449" s="43">
        <f t="shared" si="189"/>
        <v>0.14749999999999996</v>
      </c>
      <c r="AC449" s="14">
        <f t="shared" si="197"/>
        <v>0</v>
      </c>
      <c r="AD449" s="14">
        <f t="shared" si="211"/>
        <v>0.125</v>
      </c>
      <c r="AE449" s="14">
        <f t="shared" si="198"/>
        <v>0</v>
      </c>
      <c r="AF449" s="14">
        <f t="shared" si="199"/>
        <v>0</v>
      </c>
      <c r="AG449" s="14">
        <f t="shared" si="200"/>
        <v>0</v>
      </c>
      <c r="AH449" s="14">
        <f t="shared" si="201"/>
        <v>0</v>
      </c>
      <c r="AI449" s="14">
        <f t="shared" si="202"/>
        <v>0</v>
      </c>
      <c r="AJ449" s="14">
        <f t="shared" si="203"/>
        <v>0</v>
      </c>
      <c r="AK449" s="14">
        <f t="shared" si="204"/>
        <v>0</v>
      </c>
      <c r="AL449" s="14">
        <f t="shared" si="205"/>
        <v>0</v>
      </c>
      <c r="AM449" s="14">
        <f t="shared" si="206"/>
        <v>0</v>
      </c>
      <c r="AN449" s="14">
        <f t="shared" si="207"/>
        <v>0</v>
      </c>
      <c r="AO449" s="14">
        <f t="shared" si="208"/>
        <v>0</v>
      </c>
      <c r="AP449" s="14">
        <f t="shared" si="209"/>
        <v>0.02</v>
      </c>
      <c r="AQ449" s="14">
        <f t="shared" si="210"/>
        <v>0</v>
      </c>
      <c r="AR449" s="26">
        <f t="shared" si="190"/>
        <v>914.97500000000002</v>
      </c>
      <c r="AS449" s="184">
        <f t="shared" si="191"/>
        <v>0</v>
      </c>
      <c r="AT449" s="26">
        <f t="shared" si="192"/>
        <v>164.69550000000001</v>
      </c>
      <c r="AU449" s="30"/>
      <c r="AV449" s="30"/>
      <c r="AW449" s="30">
        <f t="shared" si="213"/>
        <v>878.37599999999998</v>
      </c>
      <c r="AX449" s="36">
        <f t="shared" si="188"/>
        <v>-914.97500000000002</v>
      </c>
      <c r="AY449" s="36">
        <f t="shared" si="188"/>
        <v>0</v>
      </c>
      <c r="AZ449" s="36">
        <f t="shared" si="188"/>
        <v>713.68049999999994</v>
      </c>
      <c r="BF449" s="42">
        <f t="shared" si="193"/>
        <v>1079.6704999999999</v>
      </c>
      <c r="BG449" s="42">
        <f t="shared" si="194"/>
        <v>1079.68</v>
      </c>
      <c r="BH449" s="42">
        <f t="shared" si="195"/>
        <v>-9.5000000001164153E-3</v>
      </c>
      <c r="BI449" s="42">
        <f t="shared" si="196"/>
        <v>878.37599999999998</v>
      </c>
    </row>
    <row r="450" spans="1:61" hidden="1" outlineLevel="1" x14ac:dyDescent="0.25">
      <c r="A450" s="5" t="s">
        <v>7</v>
      </c>
      <c r="B450" s="5" t="s">
        <v>8</v>
      </c>
      <c r="C450" s="5" t="s">
        <v>1356</v>
      </c>
      <c r="D450" s="2" t="s">
        <v>543</v>
      </c>
      <c r="E450" s="2" t="s">
        <v>78</v>
      </c>
      <c r="F450" s="2" t="s">
        <v>11</v>
      </c>
      <c r="G450" s="2" t="s">
        <v>12</v>
      </c>
      <c r="H450" s="2" t="s">
        <v>13</v>
      </c>
      <c r="I450" s="18">
        <v>2457.6</v>
      </c>
      <c r="J450" s="18">
        <v>203073.8</v>
      </c>
      <c r="K450" s="18">
        <v>195263.27000000002</v>
      </c>
      <c r="L450" s="18">
        <v>7810.5300000000007</v>
      </c>
      <c r="M450" s="18"/>
      <c r="N450" s="18"/>
      <c r="O450" s="18"/>
      <c r="P450" s="18"/>
      <c r="Q450" s="18"/>
      <c r="R450" s="18"/>
      <c r="S450" s="18">
        <v>7810.5300000000007</v>
      </c>
      <c r="T450" s="18"/>
      <c r="U450" s="18"/>
      <c r="V450" s="18"/>
      <c r="W450" s="18"/>
      <c r="X450" s="18"/>
      <c r="Y450" s="18"/>
      <c r="Z450" s="18"/>
      <c r="AA450" s="18"/>
      <c r="AB450" s="43">
        <f t="shared" si="189"/>
        <v>4.0000000000000036E-2</v>
      </c>
      <c r="AC450" s="14">
        <f t="shared" si="197"/>
        <v>0</v>
      </c>
      <c r="AD450" s="14">
        <f t="shared" si="211"/>
        <v>0</v>
      </c>
      <c r="AE450" s="14">
        <f t="shared" si="198"/>
        <v>0</v>
      </c>
      <c r="AF450" s="14">
        <f t="shared" si="199"/>
        <v>0</v>
      </c>
      <c r="AG450" s="14">
        <f t="shared" si="200"/>
        <v>0</v>
      </c>
      <c r="AH450" s="14">
        <f t="shared" si="201"/>
        <v>0</v>
      </c>
      <c r="AI450" s="14">
        <f t="shared" si="202"/>
        <v>0.04</v>
      </c>
      <c r="AJ450" s="14">
        <f t="shared" si="203"/>
        <v>0</v>
      </c>
      <c r="AK450" s="14">
        <f t="shared" si="204"/>
        <v>0</v>
      </c>
      <c r="AL450" s="14">
        <f t="shared" si="205"/>
        <v>0</v>
      </c>
      <c r="AM450" s="14">
        <f t="shared" si="206"/>
        <v>0</v>
      </c>
      <c r="AN450" s="14">
        <f t="shared" si="207"/>
        <v>0</v>
      </c>
      <c r="AO450" s="14">
        <f t="shared" si="208"/>
        <v>0</v>
      </c>
      <c r="AP450" s="14">
        <f t="shared" si="209"/>
        <v>0</v>
      </c>
      <c r="AQ450" s="14">
        <f t="shared" si="210"/>
        <v>0</v>
      </c>
      <c r="AR450" s="26">
        <f t="shared" si="190"/>
        <v>0</v>
      </c>
      <c r="AS450" s="184">
        <f t="shared" si="191"/>
        <v>7810.5308000000005</v>
      </c>
      <c r="AT450" s="26">
        <f t="shared" si="192"/>
        <v>0</v>
      </c>
      <c r="AU450" s="30">
        <f t="shared" ref="AU450:AU458" si="214">K450*$AU$2</f>
        <v>11715.796200000001</v>
      </c>
      <c r="AV450" s="30">
        <f t="shared" ref="AV450:AV458" si="215">K450*$AV$2</f>
        <v>11715.796200000001</v>
      </c>
      <c r="AW450" s="30"/>
      <c r="AX450" s="36">
        <f t="shared" si="188"/>
        <v>11715.796200000001</v>
      </c>
      <c r="AY450" s="36">
        <f t="shared" si="188"/>
        <v>3905.2654000000002</v>
      </c>
      <c r="AZ450" s="36">
        <f t="shared" si="188"/>
        <v>0</v>
      </c>
      <c r="BF450" s="42">
        <f t="shared" si="193"/>
        <v>7810.5308000000005</v>
      </c>
      <c r="BG450" s="42">
        <f t="shared" si="194"/>
        <v>7810.5300000000007</v>
      </c>
      <c r="BH450" s="42">
        <f t="shared" si="195"/>
        <v>7.9999999979918357E-4</v>
      </c>
      <c r="BI450" s="42">
        <f t="shared" si="196"/>
        <v>23431.592400000001</v>
      </c>
    </row>
    <row r="451" spans="1:61" hidden="1" outlineLevel="1" x14ac:dyDescent="0.25">
      <c r="A451" s="5" t="s">
        <v>7</v>
      </c>
      <c r="B451" s="5" t="s">
        <v>8</v>
      </c>
      <c r="C451" s="5" t="s">
        <v>1356</v>
      </c>
      <c r="D451" s="2" t="s">
        <v>543</v>
      </c>
      <c r="E451" s="2" t="s">
        <v>544</v>
      </c>
      <c r="F451" s="2" t="s">
        <v>11</v>
      </c>
      <c r="G451" s="2" t="s">
        <v>12</v>
      </c>
      <c r="H451" s="2" t="s">
        <v>13</v>
      </c>
      <c r="I451" s="18">
        <v>4565</v>
      </c>
      <c r="J451" s="18">
        <v>379807.8</v>
      </c>
      <c r="K451" s="18">
        <v>365199.81</v>
      </c>
      <c r="L451" s="18">
        <v>14607.990000000002</v>
      </c>
      <c r="M451" s="18"/>
      <c r="N451" s="18"/>
      <c r="O451" s="18"/>
      <c r="P451" s="18"/>
      <c r="Q451" s="18"/>
      <c r="R451" s="18"/>
      <c r="S451" s="18">
        <v>14607.990000000002</v>
      </c>
      <c r="T451" s="18"/>
      <c r="U451" s="18"/>
      <c r="V451" s="18"/>
      <c r="W451" s="18"/>
      <c r="X451" s="18"/>
      <c r="Y451" s="18"/>
      <c r="Z451" s="18"/>
      <c r="AA451" s="18"/>
      <c r="AB451" s="43">
        <f t="shared" si="189"/>
        <v>4.0000000000000036E-2</v>
      </c>
      <c r="AC451" s="14">
        <f t="shared" si="197"/>
        <v>0</v>
      </c>
      <c r="AD451" s="14">
        <f t="shared" si="211"/>
        <v>0</v>
      </c>
      <c r="AE451" s="14">
        <f t="shared" si="198"/>
        <v>0</v>
      </c>
      <c r="AF451" s="14">
        <f t="shared" si="199"/>
        <v>0</v>
      </c>
      <c r="AG451" s="14">
        <f t="shared" si="200"/>
        <v>0</v>
      </c>
      <c r="AH451" s="14">
        <f t="shared" si="201"/>
        <v>0</v>
      </c>
      <c r="AI451" s="14">
        <f t="shared" si="202"/>
        <v>0.04</v>
      </c>
      <c r="AJ451" s="14">
        <f t="shared" si="203"/>
        <v>0</v>
      </c>
      <c r="AK451" s="14">
        <f t="shared" si="204"/>
        <v>0</v>
      </c>
      <c r="AL451" s="14">
        <f t="shared" si="205"/>
        <v>0</v>
      </c>
      <c r="AM451" s="14">
        <f t="shared" si="206"/>
        <v>0</v>
      </c>
      <c r="AN451" s="14">
        <f t="shared" si="207"/>
        <v>0</v>
      </c>
      <c r="AO451" s="14">
        <f t="shared" si="208"/>
        <v>0</v>
      </c>
      <c r="AP451" s="14">
        <f t="shared" si="209"/>
        <v>0</v>
      </c>
      <c r="AQ451" s="14">
        <f t="shared" si="210"/>
        <v>0</v>
      </c>
      <c r="AR451" s="26">
        <f t="shared" si="190"/>
        <v>0</v>
      </c>
      <c r="AS451" s="184">
        <f t="shared" si="191"/>
        <v>14607.992400000001</v>
      </c>
      <c r="AT451" s="26">
        <f t="shared" si="192"/>
        <v>0</v>
      </c>
      <c r="AU451" s="30">
        <f t="shared" si="214"/>
        <v>21911.988600000001</v>
      </c>
      <c r="AV451" s="30">
        <f t="shared" si="215"/>
        <v>21911.988600000001</v>
      </c>
      <c r="AW451" s="30"/>
      <c r="AX451" s="36">
        <f t="shared" si="188"/>
        <v>21911.988600000001</v>
      </c>
      <c r="AY451" s="36">
        <f t="shared" si="188"/>
        <v>7303.9961999999996</v>
      </c>
      <c r="AZ451" s="36">
        <f t="shared" si="188"/>
        <v>0</v>
      </c>
      <c r="BF451" s="42">
        <f t="shared" si="193"/>
        <v>14607.992400000001</v>
      </c>
      <c r="BG451" s="42">
        <f t="shared" si="194"/>
        <v>14607.990000000002</v>
      </c>
      <c r="BH451" s="42">
        <f t="shared" si="195"/>
        <v>2.3999999993975507E-3</v>
      </c>
      <c r="BI451" s="42">
        <f t="shared" si="196"/>
        <v>43823.977200000001</v>
      </c>
    </row>
    <row r="452" spans="1:61" ht="14.45" hidden="1" outlineLevel="1" x14ac:dyDescent="0.3">
      <c r="A452" s="5" t="s">
        <v>7</v>
      </c>
      <c r="B452" s="5" t="s">
        <v>8</v>
      </c>
      <c r="C452" s="5" t="s">
        <v>1356</v>
      </c>
      <c r="D452" s="2" t="s">
        <v>545</v>
      </c>
      <c r="E452" s="2" t="s">
        <v>544</v>
      </c>
      <c r="F452" s="2" t="s">
        <v>11</v>
      </c>
      <c r="G452" s="2" t="s">
        <v>12</v>
      </c>
      <c r="H452" s="2" t="s">
        <v>13</v>
      </c>
      <c r="I452" s="18">
        <v>1358</v>
      </c>
      <c r="J452" s="18">
        <v>106670</v>
      </c>
      <c r="K452" s="18">
        <v>102567.31</v>
      </c>
      <c r="L452" s="18">
        <v>4102.6900000000005</v>
      </c>
      <c r="M452" s="18"/>
      <c r="N452" s="18"/>
      <c r="O452" s="18"/>
      <c r="P452" s="18"/>
      <c r="Q452" s="18"/>
      <c r="R452" s="18"/>
      <c r="S452" s="18">
        <v>4102.6900000000005</v>
      </c>
      <c r="T452" s="18"/>
      <c r="U452" s="18"/>
      <c r="V452" s="18"/>
      <c r="W452" s="18"/>
      <c r="X452" s="18"/>
      <c r="Y452" s="18"/>
      <c r="Z452" s="18"/>
      <c r="AA452" s="18"/>
      <c r="AB452" s="43">
        <f t="shared" si="189"/>
        <v>4.0000000000000036E-2</v>
      </c>
      <c r="AC452" s="14">
        <f t="shared" si="197"/>
        <v>0</v>
      </c>
      <c r="AD452" s="14">
        <f t="shared" si="211"/>
        <v>0</v>
      </c>
      <c r="AE452" s="14">
        <f t="shared" si="198"/>
        <v>0</v>
      </c>
      <c r="AF452" s="14">
        <f t="shared" si="199"/>
        <v>0</v>
      </c>
      <c r="AG452" s="14">
        <f t="shared" si="200"/>
        <v>0</v>
      </c>
      <c r="AH452" s="14">
        <f t="shared" si="201"/>
        <v>0</v>
      </c>
      <c r="AI452" s="14">
        <f t="shared" si="202"/>
        <v>0.04</v>
      </c>
      <c r="AJ452" s="14">
        <f t="shared" si="203"/>
        <v>0</v>
      </c>
      <c r="AK452" s="14">
        <f t="shared" si="204"/>
        <v>0</v>
      </c>
      <c r="AL452" s="14">
        <f t="shared" si="205"/>
        <v>0</v>
      </c>
      <c r="AM452" s="14">
        <f t="shared" si="206"/>
        <v>0</v>
      </c>
      <c r="AN452" s="14">
        <f t="shared" si="207"/>
        <v>0</v>
      </c>
      <c r="AO452" s="14">
        <f t="shared" si="208"/>
        <v>0</v>
      </c>
      <c r="AP452" s="14">
        <f t="shared" si="209"/>
        <v>0</v>
      </c>
      <c r="AQ452" s="14">
        <f t="shared" si="210"/>
        <v>0</v>
      </c>
      <c r="AR452" s="26">
        <f t="shared" si="190"/>
        <v>0</v>
      </c>
      <c r="AS452" s="184">
        <f t="shared" si="191"/>
        <v>4102.6923999999999</v>
      </c>
      <c r="AT452" s="26">
        <f t="shared" si="192"/>
        <v>0</v>
      </c>
      <c r="AU452" s="30">
        <f t="shared" si="214"/>
        <v>6154.0385999999999</v>
      </c>
      <c r="AV452" s="30">
        <f t="shared" si="215"/>
        <v>6154.0385999999999</v>
      </c>
      <c r="AW452" s="30"/>
      <c r="AX452" s="36">
        <f t="shared" si="188"/>
        <v>6154.0385999999999</v>
      </c>
      <c r="AY452" s="36">
        <f t="shared" si="188"/>
        <v>2051.3462</v>
      </c>
      <c r="AZ452" s="36">
        <f t="shared" si="188"/>
        <v>0</v>
      </c>
      <c r="BF452" s="42">
        <f t="shared" si="193"/>
        <v>4102.6923999999999</v>
      </c>
      <c r="BG452" s="42">
        <f t="shared" si="194"/>
        <v>4102.6900000000005</v>
      </c>
      <c r="BH452" s="42">
        <f t="shared" si="195"/>
        <v>2.3999999993975507E-3</v>
      </c>
      <c r="BI452" s="42">
        <f t="shared" si="196"/>
        <v>12308.0772</v>
      </c>
    </row>
    <row r="453" spans="1:61" hidden="1" outlineLevel="1" x14ac:dyDescent="0.25">
      <c r="A453" s="5" t="s">
        <v>7</v>
      </c>
      <c r="B453" s="5" t="s">
        <v>8</v>
      </c>
      <c r="C453" s="5" t="s">
        <v>1356</v>
      </c>
      <c r="D453" s="2" t="s">
        <v>546</v>
      </c>
      <c r="E453" s="2" t="s">
        <v>78</v>
      </c>
      <c r="F453" s="2" t="s">
        <v>11</v>
      </c>
      <c r="G453" s="2" t="s">
        <v>12</v>
      </c>
      <c r="H453" s="2" t="s">
        <v>13</v>
      </c>
      <c r="I453" s="18">
        <v>1705</v>
      </c>
      <c r="J453" s="18">
        <v>140795</v>
      </c>
      <c r="K453" s="18">
        <v>135379.81</v>
      </c>
      <c r="L453" s="18">
        <v>5415.1900000000005</v>
      </c>
      <c r="M453" s="18"/>
      <c r="N453" s="18"/>
      <c r="O453" s="18"/>
      <c r="P453" s="18"/>
      <c r="Q453" s="18"/>
      <c r="R453" s="18"/>
      <c r="S453" s="18">
        <v>5415.1900000000005</v>
      </c>
      <c r="T453" s="18"/>
      <c r="U453" s="18"/>
      <c r="V453" s="18"/>
      <c r="W453" s="18"/>
      <c r="X453" s="18"/>
      <c r="Y453" s="18"/>
      <c r="Z453" s="18"/>
      <c r="AA453" s="18"/>
      <c r="AB453" s="43">
        <f t="shared" si="189"/>
        <v>4.0000000000000036E-2</v>
      </c>
      <c r="AC453" s="14">
        <f t="shared" si="197"/>
        <v>0</v>
      </c>
      <c r="AD453" s="14">
        <f t="shared" si="211"/>
        <v>0</v>
      </c>
      <c r="AE453" s="14">
        <f t="shared" si="198"/>
        <v>0</v>
      </c>
      <c r="AF453" s="14">
        <f t="shared" si="199"/>
        <v>0</v>
      </c>
      <c r="AG453" s="14">
        <f t="shared" si="200"/>
        <v>0</v>
      </c>
      <c r="AH453" s="14">
        <f t="shared" si="201"/>
        <v>0</v>
      </c>
      <c r="AI453" s="14">
        <f t="shared" si="202"/>
        <v>0.04</v>
      </c>
      <c r="AJ453" s="14">
        <f t="shared" si="203"/>
        <v>0</v>
      </c>
      <c r="AK453" s="14">
        <f t="shared" si="204"/>
        <v>0</v>
      </c>
      <c r="AL453" s="14">
        <f t="shared" si="205"/>
        <v>0</v>
      </c>
      <c r="AM453" s="14">
        <f t="shared" si="206"/>
        <v>0</v>
      </c>
      <c r="AN453" s="14">
        <f t="shared" si="207"/>
        <v>0</v>
      </c>
      <c r="AO453" s="14">
        <f t="shared" si="208"/>
        <v>0</v>
      </c>
      <c r="AP453" s="14">
        <f t="shared" si="209"/>
        <v>0</v>
      </c>
      <c r="AQ453" s="14">
        <f t="shared" si="210"/>
        <v>0</v>
      </c>
      <c r="AR453" s="26">
        <f t="shared" si="190"/>
        <v>0</v>
      </c>
      <c r="AS453" s="184">
        <f t="shared" si="191"/>
        <v>5415.1923999999999</v>
      </c>
      <c r="AT453" s="26">
        <f t="shared" si="192"/>
        <v>0</v>
      </c>
      <c r="AU453" s="30">
        <f t="shared" si="214"/>
        <v>8122.7885999999999</v>
      </c>
      <c r="AV453" s="30">
        <f t="shared" si="215"/>
        <v>8122.7885999999999</v>
      </c>
      <c r="AW453" s="30"/>
      <c r="AX453" s="36">
        <f t="shared" ref="AX453:AZ516" si="216">AU453-AR453</f>
        <v>8122.7885999999999</v>
      </c>
      <c r="AY453" s="36">
        <f t="shared" si="216"/>
        <v>2707.5962</v>
      </c>
      <c r="AZ453" s="36">
        <f t="shared" si="216"/>
        <v>0</v>
      </c>
      <c r="BF453" s="42">
        <f t="shared" si="193"/>
        <v>5415.1923999999999</v>
      </c>
      <c r="BG453" s="42">
        <f t="shared" si="194"/>
        <v>5415.1900000000005</v>
      </c>
      <c r="BH453" s="42">
        <f t="shared" si="195"/>
        <v>2.3999999993975507E-3</v>
      </c>
      <c r="BI453" s="42">
        <f t="shared" si="196"/>
        <v>16245.5772</v>
      </c>
    </row>
    <row r="454" spans="1:61" hidden="1" outlineLevel="1" x14ac:dyDescent="0.25">
      <c r="A454" s="5" t="s">
        <v>7</v>
      </c>
      <c r="B454" s="5" t="s">
        <v>8</v>
      </c>
      <c r="C454" s="5" t="s">
        <v>1356</v>
      </c>
      <c r="D454" s="2" t="s">
        <v>546</v>
      </c>
      <c r="E454" s="2" t="s">
        <v>544</v>
      </c>
      <c r="F454" s="2" t="s">
        <v>11</v>
      </c>
      <c r="G454" s="2" t="s">
        <v>12</v>
      </c>
      <c r="H454" s="2" t="s">
        <v>13</v>
      </c>
      <c r="I454" s="18">
        <v>4465</v>
      </c>
      <c r="J454" s="18">
        <v>371487.2</v>
      </c>
      <c r="K454" s="18">
        <v>357199.24</v>
      </c>
      <c r="L454" s="18">
        <v>14287.96</v>
      </c>
      <c r="M454" s="18"/>
      <c r="N454" s="18"/>
      <c r="O454" s="18"/>
      <c r="P454" s="18"/>
      <c r="Q454" s="18"/>
      <c r="R454" s="18"/>
      <c r="S454" s="18">
        <v>14287.96</v>
      </c>
      <c r="T454" s="18"/>
      <c r="U454" s="18"/>
      <c r="V454" s="18"/>
      <c r="W454" s="18"/>
      <c r="X454" s="18"/>
      <c r="Y454" s="18"/>
      <c r="Z454" s="18"/>
      <c r="AA454" s="18"/>
      <c r="AB454" s="43">
        <f t="shared" ref="AB454:AB517" si="217">(1+SUM(AC454:AF454)*(1+AG454)*(1+AH454))*(1+SUM(AI454:AN454))*(1+SUM(AO454:AQ454))-1</f>
        <v>4.0000000000000036E-2</v>
      </c>
      <c r="AC454" s="14">
        <f t="shared" si="197"/>
        <v>0</v>
      </c>
      <c r="AD454" s="14">
        <f t="shared" si="211"/>
        <v>0</v>
      </c>
      <c r="AE454" s="14">
        <f t="shared" si="198"/>
        <v>0</v>
      </c>
      <c r="AF454" s="14">
        <f t="shared" si="199"/>
        <v>0</v>
      </c>
      <c r="AG454" s="14">
        <f t="shared" si="200"/>
        <v>0</v>
      </c>
      <c r="AH454" s="14">
        <f t="shared" si="201"/>
        <v>0</v>
      </c>
      <c r="AI454" s="14">
        <f t="shared" si="202"/>
        <v>0.04</v>
      </c>
      <c r="AJ454" s="14">
        <f t="shared" si="203"/>
        <v>0</v>
      </c>
      <c r="AK454" s="14">
        <f t="shared" si="204"/>
        <v>0</v>
      </c>
      <c r="AL454" s="14">
        <f t="shared" si="205"/>
        <v>0</v>
      </c>
      <c r="AM454" s="14">
        <f t="shared" si="206"/>
        <v>0</v>
      </c>
      <c r="AN454" s="14">
        <f t="shared" si="207"/>
        <v>0</v>
      </c>
      <c r="AO454" s="14">
        <f t="shared" si="208"/>
        <v>0</v>
      </c>
      <c r="AP454" s="14">
        <f t="shared" si="209"/>
        <v>0</v>
      </c>
      <c r="AQ454" s="14">
        <f t="shared" si="210"/>
        <v>0</v>
      </c>
      <c r="AR454" s="26">
        <f t="shared" ref="AR454:AR517" si="218">K454*(1+SUM(AC454:AF454)*(1+AG454)*(1+AH454)-1)</f>
        <v>0</v>
      </c>
      <c r="AS454" s="184">
        <f t="shared" ref="AS454:AS517" si="219">SUM(AI454:AN454)*(AR454+K454)</f>
        <v>14287.9696</v>
      </c>
      <c r="AT454" s="26">
        <f t="shared" ref="AT454:AT517" si="220">SUM(AO454:AQ454)*(K454+AR454)</f>
        <v>0</v>
      </c>
      <c r="AU454" s="30">
        <f t="shared" si="214"/>
        <v>21431.954399999999</v>
      </c>
      <c r="AV454" s="30">
        <f t="shared" si="215"/>
        <v>21431.954399999999</v>
      </c>
      <c r="AW454" s="30"/>
      <c r="AX454" s="36">
        <f t="shared" si="216"/>
        <v>21431.954399999999</v>
      </c>
      <c r="AY454" s="36">
        <f t="shared" si="216"/>
        <v>7143.9847999999984</v>
      </c>
      <c r="AZ454" s="36">
        <f t="shared" si="216"/>
        <v>0</v>
      </c>
      <c r="BF454" s="42">
        <f t="shared" ref="BF454:BF517" si="221">SUM(AR454:AT454)</f>
        <v>14287.9696</v>
      </c>
      <c r="BG454" s="42">
        <f t="shared" ref="BG454:BG517" si="222">SUM(M454:AA454)</f>
        <v>14287.96</v>
      </c>
      <c r="BH454" s="42">
        <f t="shared" ref="BH454:BH517" si="223">BF454-BG454</f>
        <v>9.6000000012281816E-3</v>
      </c>
      <c r="BI454" s="42">
        <f t="shared" ref="BI454:BI517" si="224">SUM(AU454:AW454)</f>
        <v>42863.908799999997</v>
      </c>
    </row>
    <row r="455" spans="1:61" ht="14.45" hidden="1" outlineLevel="1" x14ac:dyDescent="0.3">
      <c r="A455" s="5" t="s">
        <v>7</v>
      </c>
      <c r="B455" s="5" t="s">
        <v>8</v>
      </c>
      <c r="C455" s="5" t="s">
        <v>1356</v>
      </c>
      <c r="D455" s="2" t="s">
        <v>547</v>
      </c>
      <c r="E455" s="2" t="s">
        <v>544</v>
      </c>
      <c r="F455" s="2" t="s">
        <v>11</v>
      </c>
      <c r="G455" s="2" t="s">
        <v>12</v>
      </c>
      <c r="H455" s="2" t="s">
        <v>13</v>
      </c>
      <c r="I455" s="18">
        <v>489</v>
      </c>
      <c r="J455" s="18">
        <v>53398.8</v>
      </c>
      <c r="K455" s="18">
        <v>51345</v>
      </c>
      <c r="L455" s="18">
        <v>2053.8000000000002</v>
      </c>
      <c r="M455" s="18"/>
      <c r="N455" s="18"/>
      <c r="O455" s="18"/>
      <c r="P455" s="18"/>
      <c r="Q455" s="18"/>
      <c r="R455" s="18"/>
      <c r="S455" s="18">
        <v>2053.8000000000002</v>
      </c>
      <c r="T455" s="18"/>
      <c r="U455" s="18"/>
      <c r="V455" s="18"/>
      <c r="W455" s="18"/>
      <c r="X455" s="18"/>
      <c r="Y455" s="18"/>
      <c r="Z455" s="18"/>
      <c r="AA455" s="18"/>
      <c r="AB455" s="43">
        <f t="shared" si="217"/>
        <v>4.0000000000000036E-2</v>
      </c>
      <c r="AC455" s="14">
        <f t="shared" si="197"/>
        <v>0</v>
      </c>
      <c r="AD455" s="14">
        <f t="shared" si="211"/>
        <v>0</v>
      </c>
      <c r="AE455" s="14">
        <f t="shared" si="198"/>
        <v>0</v>
      </c>
      <c r="AF455" s="14">
        <f t="shared" si="199"/>
        <v>0</v>
      </c>
      <c r="AG455" s="14">
        <f t="shared" si="200"/>
        <v>0</v>
      </c>
      <c r="AH455" s="14">
        <f t="shared" si="201"/>
        <v>0</v>
      </c>
      <c r="AI455" s="14">
        <f t="shared" si="202"/>
        <v>0.04</v>
      </c>
      <c r="AJ455" s="14">
        <f t="shared" si="203"/>
        <v>0</v>
      </c>
      <c r="AK455" s="14">
        <f t="shared" si="204"/>
        <v>0</v>
      </c>
      <c r="AL455" s="14">
        <f t="shared" si="205"/>
        <v>0</v>
      </c>
      <c r="AM455" s="14">
        <f t="shared" si="206"/>
        <v>0</v>
      </c>
      <c r="AN455" s="14">
        <f t="shared" si="207"/>
        <v>0</v>
      </c>
      <c r="AO455" s="14">
        <f t="shared" si="208"/>
        <v>0</v>
      </c>
      <c r="AP455" s="14">
        <f t="shared" si="209"/>
        <v>0</v>
      </c>
      <c r="AQ455" s="14">
        <f t="shared" si="210"/>
        <v>0</v>
      </c>
      <c r="AR455" s="26">
        <f t="shared" si="218"/>
        <v>0</v>
      </c>
      <c r="AS455" s="184">
        <f t="shared" si="219"/>
        <v>2053.8000000000002</v>
      </c>
      <c r="AT455" s="26">
        <f t="shared" si="220"/>
        <v>0</v>
      </c>
      <c r="AU455" s="30">
        <f t="shared" si="214"/>
        <v>3080.7</v>
      </c>
      <c r="AV455" s="30">
        <f t="shared" si="215"/>
        <v>3080.7</v>
      </c>
      <c r="AW455" s="30"/>
      <c r="AX455" s="36">
        <f t="shared" si="216"/>
        <v>3080.7</v>
      </c>
      <c r="AY455" s="36">
        <f t="shared" si="216"/>
        <v>1026.8999999999996</v>
      </c>
      <c r="AZ455" s="36">
        <f t="shared" si="216"/>
        <v>0</v>
      </c>
      <c r="BF455" s="42">
        <f t="shared" si="221"/>
        <v>2053.8000000000002</v>
      </c>
      <c r="BG455" s="42">
        <f t="shared" si="222"/>
        <v>2053.8000000000002</v>
      </c>
      <c r="BH455" s="42">
        <f t="shared" si="223"/>
        <v>0</v>
      </c>
      <c r="BI455" s="42">
        <f t="shared" si="224"/>
        <v>6161.4</v>
      </c>
    </row>
    <row r="456" spans="1:61" ht="14.45" hidden="1" outlineLevel="1" x14ac:dyDescent="0.3">
      <c r="A456" s="5" t="s">
        <v>7</v>
      </c>
      <c r="B456" s="5" t="s">
        <v>8</v>
      </c>
      <c r="C456" s="5" t="s">
        <v>1356</v>
      </c>
      <c r="D456" s="2" t="s">
        <v>548</v>
      </c>
      <c r="E456" s="2" t="s">
        <v>544</v>
      </c>
      <c r="F456" s="2" t="s">
        <v>11</v>
      </c>
      <c r="G456" s="2" t="s">
        <v>12</v>
      </c>
      <c r="H456" s="2" t="s">
        <v>13</v>
      </c>
      <c r="I456" s="18">
        <v>290</v>
      </c>
      <c r="J456" s="18">
        <v>24599.260000000002</v>
      </c>
      <c r="K456" s="18">
        <v>21025</v>
      </c>
      <c r="L456" s="18">
        <v>3574.26</v>
      </c>
      <c r="M456" s="18"/>
      <c r="N456" s="18">
        <v>2628.13</v>
      </c>
      <c r="O456" s="18"/>
      <c r="P456" s="18"/>
      <c r="Q456" s="18"/>
      <c r="R456" s="18"/>
      <c r="S456" s="18">
        <v>946.13</v>
      </c>
      <c r="T456" s="18"/>
      <c r="U456" s="18"/>
      <c r="V456" s="18"/>
      <c r="W456" s="18"/>
      <c r="X456" s="18"/>
      <c r="Y456" s="18"/>
      <c r="Z456" s="18"/>
      <c r="AA456" s="18"/>
      <c r="AB456" s="43">
        <f t="shared" si="217"/>
        <v>0.16999999999999993</v>
      </c>
      <c r="AC456" s="14">
        <f t="shared" si="197"/>
        <v>0</v>
      </c>
      <c r="AD456" s="14">
        <f t="shared" si="211"/>
        <v>0.125</v>
      </c>
      <c r="AE456" s="14">
        <f t="shared" si="198"/>
        <v>0</v>
      </c>
      <c r="AF456" s="14">
        <f t="shared" si="199"/>
        <v>0</v>
      </c>
      <c r="AG456" s="14">
        <f t="shared" si="200"/>
        <v>0</v>
      </c>
      <c r="AH456" s="14">
        <f t="shared" si="201"/>
        <v>0</v>
      </c>
      <c r="AI456" s="14">
        <f t="shared" si="202"/>
        <v>0.04</v>
      </c>
      <c r="AJ456" s="14">
        <f t="shared" si="203"/>
        <v>0</v>
      </c>
      <c r="AK456" s="14">
        <f t="shared" si="204"/>
        <v>0</v>
      </c>
      <c r="AL456" s="14">
        <f t="shared" si="205"/>
        <v>0</v>
      </c>
      <c r="AM456" s="14">
        <f t="shared" si="206"/>
        <v>0</v>
      </c>
      <c r="AN456" s="14">
        <f t="shared" si="207"/>
        <v>0</v>
      </c>
      <c r="AO456" s="14">
        <f t="shared" si="208"/>
        <v>0</v>
      </c>
      <c r="AP456" s="14">
        <f t="shared" si="209"/>
        <v>0</v>
      </c>
      <c r="AQ456" s="14">
        <f t="shared" si="210"/>
        <v>0</v>
      </c>
      <c r="AR456" s="26">
        <f t="shared" si="218"/>
        <v>2628.125</v>
      </c>
      <c r="AS456" s="184">
        <f t="shared" si="219"/>
        <v>946.125</v>
      </c>
      <c r="AT456" s="26">
        <f t="shared" si="220"/>
        <v>0</v>
      </c>
      <c r="AU456" s="30">
        <f t="shared" si="214"/>
        <v>1261.5</v>
      </c>
      <c r="AV456" s="30">
        <f t="shared" si="215"/>
        <v>1261.5</v>
      </c>
      <c r="AW456" s="30"/>
      <c r="AX456" s="36">
        <f t="shared" si="216"/>
        <v>-1366.625</v>
      </c>
      <c r="AY456" s="36">
        <f t="shared" si="216"/>
        <v>315.375</v>
      </c>
      <c r="AZ456" s="36">
        <f t="shared" si="216"/>
        <v>0</v>
      </c>
      <c r="BF456" s="42">
        <f t="shared" si="221"/>
        <v>3574.25</v>
      </c>
      <c r="BG456" s="42">
        <f t="shared" si="222"/>
        <v>3574.26</v>
      </c>
      <c r="BH456" s="42">
        <f t="shared" si="223"/>
        <v>-1.0000000000218279E-2</v>
      </c>
      <c r="BI456" s="42">
        <f t="shared" si="224"/>
        <v>2523</v>
      </c>
    </row>
    <row r="457" spans="1:61" ht="14.45" hidden="1" outlineLevel="1" x14ac:dyDescent="0.3">
      <c r="A457" s="5" t="s">
        <v>7</v>
      </c>
      <c r="B457" s="5" t="s">
        <v>8</v>
      </c>
      <c r="C457" s="5" t="s">
        <v>1356</v>
      </c>
      <c r="D457" s="2" t="s">
        <v>549</v>
      </c>
      <c r="E457" s="2" t="s">
        <v>78</v>
      </c>
      <c r="F457" s="2" t="s">
        <v>11</v>
      </c>
      <c r="G457" s="2" t="s">
        <v>12</v>
      </c>
      <c r="H457" s="2" t="s">
        <v>13</v>
      </c>
      <c r="I457" s="18">
        <v>18982.300000000003</v>
      </c>
      <c r="J457" s="18">
        <v>1496404.3800000001</v>
      </c>
      <c r="K457" s="18">
        <v>1438850.37</v>
      </c>
      <c r="L457" s="18">
        <v>57554.01</v>
      </c>
      <c r="M457" s="18"/>
      <c r="N457" s="18"/>
      <c r="O457" s="18"/>
      <c r="P457" s="18"/>
      <c r="Q457" s="18"/>
      <c r="R457" s="18"/>
      <c r="S457" s="18">
        <v>57554.01</v>
      </c>
      <c r="T457" s="18"/>
      <c r="U457" s="18"/>
      <c r="V457" s="18"/>
      <c r="W457" s="18"/>
      <c r="X457" s="18"/>
      <c r="Y457" s="18"/>
      <c r="Z457" s="18"/>
      <c r="AA457" s="18"/>
      <c r="AB457" s="43">
        <f t="shared" si="217"/>
        <v>4.0000000000000036E-2</v>
      </c>
      <c r="AC457" s="14">
        <f t="shared" si="197"/>
        <v>0</v>
      </c>
      <c r="AD457" s="14">
        <f t="shared" si="211"/>
        <v>0</v>
      </c>
      <c r="AE457" s="14">
        <f t="shared" si="198"/>
        <v>0</v>
      </c>
      <c r="AF457" s="14">
        <f t="shared" si="199"/>
        <v>0</v>
      </c>
      <c r="AG457" s="14">
        <f t="shared" si="200"/>
        <v>0</v>
      </c>
      <c r="AH457" s="14">
        <f t="shared" si="201"/>
        <v>0</v>
      </c>
      <c r="AI457" s="14">
        <f t="shared" si="202"/>
        <v>0.04</v>
      </c>
      <c r="AJ457" s="14">
        <f t="shared" si="203"/>
        <v>0</v>
      </c>
      <c r="AK457" s="14">
        <f t="shared" si="204"/>
        <v>0</v>
      </c>
      <c r="AL457" s="14">
        <f t="shared" si="205"/>
        <v>0</v>
      </c>
      <c r="AM457" s="14">
        <f t="shared" si="206"/>
        <v>0</v>
      </c>
      <c r="AN457" s="14">
        <f t="shared" si="207"/>
        <v>0</v>
      </c>
      <c r="AO457" s="14">
        <f t="shared" si="208"/>
        <v>0</v>
      </c>
      <c r="AP457" s="14">
        <f t="shared" si="209"/>
        <v>0</v>
      </c>
      <c r="AQ457" s="14">
        <f t="shared" si="210"/>
        <v>0</v>
      </c>
      <c r="AR457" s="26">
        <f t="shared" si="218"/>
        <v>0</v>
      </c>
      <c r="AS457" s="184">
        <f t="shared" si="219"/>
        <v>57554.014800000004</v>
      </c>
      <c r="AT457" s="26">
        <f t="shared" si="220"/>
        <v>0</v>
      </c>
      <c r="AU457" s="30">
        <f t="shared" si="214"/>
        <v>86331.022200000007</v>
      </c>
      <c r="AV457" s="30">
        <f t="shared" si="215"/>
        <v>86331.022200000007</v>
      </c>
      <c r="AW457" s="30"/>
      <c r="AX457" s="36">
        <f t="shared" si="216"/>
        <v>86331.022200000007</v>
      </c>
      <c r="AY457" s="36">
        <f t="shared" si="216"/>
        <v>28777.007400000002</v>
      </c>
      <c r="AZ457" s="36">
        <f t="shared" si="216"/>
        <v>0</v>
      </c>
      <c r="BF457" s="42">
        <f t="shared" si="221"/>
        <v>57554.014800000004</v>
      </c>
      <c r="BG457" s="42">
        <f t="shared" si="222"/>
        <v>57554.01</v>
      </c>
      <c r="BH457" s="42">
        <f t="shared" si="223"/>
        <v>4.8000000024330802E-3</v>
      </c>
      <c r="BI457" s="42">
        <f t="shared" si="224"/>
        <v>172662.04440000001</v>
      </c>
    </row>
    <row r="458" spans="1:61" ht="14.45" hidden="1" outlineLevel="1" x14ac:dyDescent="0.3">
      <c r="A458" s="5" t="s">
        <v>7</v>
      </c>
      <c r="B458" s="5" t="s">
        <v>8</v>
      </c>
      <c r="C458" s="5" t="s">
        <v>1356</v>
      </c>
      <c r="D458" s="2" t="s">
        <v>550</v>
      </c>
      <c r="E458" s="2" t="s">
        <v>544</v>
      </c>
      <c r="F458" s="2" t="s">
        <v>11</v>
      </c>
      <c r="G458" s="2" t="s">
        <v>12</v>
      </c>
      <c r="H458" s="2" t="s">
        <v>13</v>
      </c>
      <c r="I458" s="18">
        <v>977</v>
      </c>
      <c r="J458" s="18">
        <v>81286</v>
      </c>
      <c r="K458" s="18">
        <v>78159.62</v>
      </c>
      <c r="L458" s="18">
        <v>3126.38</v>
      </c>
      <c r="M458" s="18"/>
      <c r="N458" s="18"/>
      <c r="O458" s="18"/>
      <c r="P458" s="18"/>
      <c r="Q458" s="18"/>
      <c r="R458" s="18"/>
      <c r="S458" s="18">
        <v>3126.38</v>
      </c>
      <c r="T458" s="18"/>
      <c r="U458" s="18"/>
      <c r="V458" s="18"/>
      <c r="W458" s="18"/>
      <c r="X458" s="18"/>
      <c r="Y458" s="18"/>
      <c r="Z458" s="18"/>
      <c r="AA458" s="18"/>
      <c r="AB458" s="43">
        <f t="shared" si="217"/>
        <v>4.0000000000000036E-2</v>
      </c>
      <c r="AC458" s="14">
        <f t="shared" si="197"/>
        <v>0</v>
      </c>
      <c r="AD458" s="14">
        <f t="shared" si="211"/>
        <v>0</v>
      </c>
      <c r="AE458" s="14">
        <f t="shared" si="198"/>
        <v>0</v>
      </c>
      <c r="AF458" s="14">
        <f t="shared" si="199"/>
        <v>0</v>
      </c>
      <c r="AG458" s="14">
        <f t="shared" si="200"/>
        <v>0</v>
      </c>
      <c r="AH458" s="14">
        <f t="shared" si="201"/>
        <v>0</v>
      </c>
      <c r="AI458" s="14">
        <f t="shared" si="202"/>
        <v>0.04</v>
      </c>
      <c r="AJ458" s="14">
        <f t="shared" si="203"/>
        <v>0</v>
      </c>
      <c r="AK458" s="14">
        <f t="shared" si="204"/>
        <v>0</v>
      </c>
      <c r="AL458" s="14">
        <f t="shared" si="205"/>
        <v>0</v>
      </c>
      <c r="AM458" s="14">
        <f t="shared" si="206"/>
        <v>0</v>
      </c>
      <c r="AN458" s="14">
        <f t="shared" si="207"/>
        <v>0</v>
      </c>
      <c r="AO458" s="14">
        <f t="shared" si="208"/>
        <v>0</v>
      </c>
      <c r="AP458" s="14">
        <f t="shared" si="209"/>
        <v>0</v>
      </c>
      <c r="AQ458" s="14">
        <f t="shared" si="210"/>
        <v>0</v>
      </c>
      <c r="AR458" s="26">
        <f t="shared" si="218"/>
        <v>0</v>
      </c>
      <c r="AS458" s="184">
        <f t="shared" si="219"/>
        <v>3126.3847999999998</v>
      </c>
      <c r="AT458" s="26">
        <f t="shared" si="220"/>
        <v>0</v>
      </c>
      <c r="AU458" s="30">
        <f t="shared" si="214"/>
        <v>4689.5771999999997</v>
      </c>
      <c r="AV458" s="30">
        <f t="shared" si="215"/>
        <v>4689.5771999999997</v>
      </c>
      <c r="AW458" s="30"/>
      <c r="AX458" s="36">
        <f t="shared" si="216"/>
        <v>4689.5771999999997</v>
      </c>
      <c r="AY458" s="36">
        <f t="shared" si="216"/>
        <v>1563.1923999999999</v>
      </c>
      <c r="AZ458" s="36">
        <f t="shared" si="216"/>
        <v>0</v>
      </c>
      <c r="BF458" s="42">
        <f t="shared" si="221"/>
        <v>3126.3847999999998</v>
      </c>
      <c r="BG458" s="42">
        <f t="shared" si="222"/>
        <v>3126.38</v>
      </c>
      <c r="BH458" s="42">
        <f t="shared" si="223"/>
        <v>4.7999999997045961E-3</v>
      </c>
      <c r="BI458" s="42">
        <f t="shared" si="224"/>
        <v>9379.1543999999994</v>
      </c>
    </row>
    <row r="459" spans="1:61" ht="14.45" hidden="1" outlineLevel="1" x14ac:dyDescent="0.3">
      <c r="A459" s="5" t="s">
        <v>7</v>
      </c>
      <c r="B459" s="5" t="s">
        <v>8</v>
      </c>
      <c r="C459" s="5"/>
      <c r="D459" s="2" t="s">
        <v>551</v>
      </c>
      <c r="E459" s="2" t="s">
        <v>552</v>
      </c>
      <c r="F459" s="2" t="s">
        <v>16</v>
      </c>
      <c r="G459" s="2" t="s">
        <v>17</v>
      </c>
      <c r="H459" s="2" t="s">
        <v>13</v>
      </c>
      <c r="I459" s="18">
        <v>1173</v>
      </c>
      <c r="J459" s="18">
        <v>607024.89999999991</v>
      </c>
      <c r="K459" s="18">
        <v>595122.46</v>
      </c>
      <c r="L459" s="18">
        <v>11902.440000000002</v>
      </c>
      <c r="M459" s="18"/>
      <c r="N459" s="18"/>
      <c r="O459" s="18"/>
      <c r="P459" s="18"/>
      <c r="Q459" s="18"/>
      <c r="R459" s="18"/>
      <c r="S459" s="18"/>
      <c r="T459" s="18"/>
      <c r="U459" s="18"/>
      <c r="V459" s="18"/>
      <c r="W459" s="18"/>
      <c r="X459" s="18"/>
      <c r="Y459" s="18"/>
      <c r="Z459" s="18">
        <v>11902.440000000002</v>
      </c>
      <c r="AA459" s="18"/>
      <c r="AB459" s="43">
        <f t="shared" si="217"/>
        <v>2.0000000000000018E-2</v>
      </c>
      <c r="AC459" s="14">
        <f t="shared" si="197"/>
        <v>0</v>
      </c>
      <c r="AD459" s="14">
        <f t="shared" si="211"/>
        <v>0</v>
      </c>
      <c r="AE459" s="14">
        <f t="shared" si="198"/>
        <v>0</v>
      </c>
      <c r="AF459" s="14">
        <f t="shared" si="199"/>
        <v>0</v>
      </c>
      <c r="AG459" s="14">
        <f t="shared" si="200"/>
        <v>0</v>
      </c>
      <c r="AH459" s="14">
        <f t="shared" si="201"/>
        <v>0</v>
      </c>
      <c r="AI459" s="14">
        <f t="shared" si="202"/>
        <v>0</v>
      </c>
      <c r="AJ459" s="14">
        <f t="shared" si="203"/>
        <v>0</v>
      </c>
      <c r="AK459" s="14">
        <f t="shared" si="204"/>
        <v>0</v>
      </c>
      <c r="AL459" s="14">
        <f t="shared" si="205"/>
        <v>0</v>
      </c>
      <c r="AM459" s="14">
        <f t="shared" si="206"/>
        <v>0</v>
      </c>
      <c r="AN459" s="14">
        <f t="shared" si="207"/>
        <v>0</v>
      </c>
      <c r="AO459" s="14">
        <f t="shared" si="208"/>
        <v>0</v>
      </c>
      <c r="AP459" s="14">
        <f t="shared" si="209"/>
        <v>0.02</v>
      </c>
      <c r="AQ459" s="14">
        <f t="shared" si="210"/>
        <v>0</v>
      </c>
      <c r="AR459" s="26">
        <f t="shared" si="218"/>
        <v>0</v>
      </c>
      <c r="AS459" s="184">
        <f t="shared" si="219"/>
        <v>0</v>
      </c>
      <c r="AT459" s="26">
        <f t="shared" si="220"/>
        <v>11902.449199999999</v>
      </c>
      <c r="AU459" s="30"/>
      <c r="AV459" s="30"/>
      <c r="AW459" s="30">
        <f t="shared" ref="AW459:AW489" si="225">K459*$AU$1</f>
        <v>71414.695199999987</v>
      </c>
      <c r="AX459" s="36">
        <f t="shared" si="216"/>
        <v>0</v>
      </c>
      <c r="AY459" s="36">
        <f t="shared" si="216"/>
        <v>0</v>
      </c>
      <c r="AZ459" s="36">
        <f t="shared" si="216"/>
        <v>59512.245999999985</v>
      </c>
      <c r="BF459" s="42">
        <f t="shared" si="221"/>
        <v>11902.449199999999</v>
      </c>
      <c r="BG459" s="42">
        <f t="shared" si="222"/>
        <v>11902.440000000002</v>
      </c>
      <c r="BH459" s="42">
        <f t="shared" si="223"/>
        <v>9.1999999967811164E-3</v>
      </c>
      <c r="BI459" s="42">
        <f t="shared" si="224"/>
        <v>71414.695199999987</v>
      </c>
    </row>
    <row r="460" spans="1:61" ht="14.45" hidden="1" outlineLevel="1" x14ac:dyDescent="0.3">
      <c r="A460" s="5" t="s">
        <v>7</v>
      </c>
      <c r="B460" s="5" t="s">
        <v>8</v>
      </c>
      <c r="C460" s="5"/>
      <c r="D460" s="2" t="s">
        <v>553</v>
      </c>
      <c r="E460" s="2" t="s">
        <v>554</v>
      </c>
      <c r="F460" s="2" t="s">
        <v>16</v>
      </c>
      <c r="G460" s="2" t="s">
        <v>555</v>
      </c>
      <c r="H460" s="2" t="s">
        <v>13</v>
      </c>
      <c r="I460" s="18">
        <v>4152780</v>
      </c>
      <c r="J460" s="18">
        <v>50549618.070000023</v>
      </c>
      <c r="K460" s="18">
        <v>49558449.270000055</v>
      </c>
      <c r="L460" s="18">
        <v>991168.79999999597</v>
      </c>
      <c r="M460" s="18"/>
      <c r="N460" s="18"/>
      <c r="O460" s="18"/>
      <c r="P460" s="18"/>
      <c r="Q460" s="18"/>
      <c r="R460" s="18"/>
      <c r="S460" s="18"/>
      <c r="T460" s="18"/>
      <c r="U460" s="18"/>
      <c r="V460" s="18"/>
      <c r="W460" s="18"/>
      <c r="X460" s="18"/>
      <c r="Y460" s="18"/>
      <c r="Z460" s="18">
        <v>991168.79999999597</v>
      </c>
      <c r="AA460" s="18"/>
      <c r="AB460" s="43">
        <f t="shared" si="217"/>
        <v>2.0000000000000018E-2</v>
      </c>
      <c r="AC460" s="14">
        <f t="shared" si="197"/>
        <v>0</v>
      </c>
      <c r="AD460" s="14">
        <f t="shared" si="211"/>
        <v>0</v>
      </c>
      <c r="AE460" s="14">
        <f t="shared" si="198"/>
        <v>0</v>
      </c>
      <c r="AF460" s="14">
        <f t="shared" si="199"/>
        <v>0</v>
      </c>
      <c r="AG460" s="14">
        <f t="shared" si="200"/>
        <v>0</v>
      </c>
      <c r="AH460" s="14">
        <f t="shared" si="201"/>
        <v>0</v>
      </c>
      <c r="AI460" s="14">
        <f t="shared" si="202"/>
        <v>0</v>
      </c>
      <c r="AJ460" s="14">
        <f t="shared" si="203"/>
        <v>0</v>
      </c>
      <c r="AK460" s="14">
        <f t="shared" si="204"/>
        <v>0</v>
      </c>
      <c r="AL460" s="14">
        <f t="shared" si="205"/>
        <v>0</v>
      </c>
      <c r="AM460" s="14">
        <f t="shared" si="206"/>
        <v>0</v>
      </c>
      <c r="AN460" s="14">
        <f t="shared" si="207"/>
        <v>0</v>
      </c>
      <c r="AO460" s="14">
        <f t="shared" si="208"/>
        <v>0</v>
      </c>
      <c r="AP460" s="14">
        <f t="shared" si="209"/>
        <v>0.02</v>
      </c>
      <c r="AQ460" s="14">
        <f t="shared" si="210"/>
        <v>0</v>
      </c>
      <c r="AR460" s="26">
        <f t="shared" si="218"/>
        <v>0</v>
      </c>
      <c r="AS460" s="184">
        <f t="shared" si="219"/>
        <v>0</v>
      </c>
      <c r="AT460" s="26">
        <f t="shared" si="220"/>
        <v>991168.98540000117</v>
      </c>
      <c r="AU460" s="30"/>
      <c r="AV460" s="30"/>
      <c r="AW460" s="30">
        <f t="shared" si="225"/>
        <v>5947013.9124000063</v>
      </c>
      <c r="AX460" s="36">
        <f t="shared" si="216"/>
        <v>0</v>
      </c>
      <c r="AY460" s="36">
        <f t="shared" si="216"/>
        <v>0</v>
      </c>
      <c r="AZ460" s="36">
        <f t="shared" si="216"/>
        <v>4955844.9270000048</v>
      </c>
      <c r="BF460" s="42">
        <f t="shared" si="221"/>
        <v>991168.98540000117</v>
      </c>
      <c r="BG460" s="42">
        <f t="shared" si="222"/>
        <v>991168.79999999597</v>
      </c>
      <c r="BH460" s="42">
        <f t="shared" si="223"/>
        <v>0.1854000051971525</v>
      </c>
      <c r="BI460" s="42">
        <f t="shared" si="224"/>
        <v>5947013.9124000063</v>
      </c>
    </row>
    <row r="461" spans="1:61" ht="14.45" hidden="1" outlineLevel="1" x14ac:dyDescent="0.3">
      <c r="A461" s="5" t="s">
        <v>7</v>
      </c>
      <c r="B461" s="5" t="s">
        <v>8</v>
      </c>
      <c r="C461" s="5"/>
      <c r="D461" s="2" t="s">
        <v>556</v>
      </c>
      <c r="E461" s="2" t="s">
        <v>557</v>
      </c>
      <c r="F461" s="2" t="s">
        <v>16</v>
      </c>
      <c r="G461" s="2" t="s">
        <v>555</v>
      </c>
      <c r="H461" s="2" t="s">
        <v>13</v>
      </c>
      <c r="I461" s="18">
        <v>47220</v>
      </c>
      <c r="J461" s="18">
        <v>633361.86</v>
      </c>
      <c r="K461" s="18">
        <v>620943</v>
      </c>
      <c r="L461" s="18">
        <v>12418.86</v>
      </c>
      <c r="M461" s="18"/>
      <c r="N461" s="18"/>
      <c r="O461" s="18"/>
      <c r="P461" s="18"/>
      <c r="Q461" s="18"/>
      <c r="R461" s="18"/>
      <c r="S461" s="18"/>
      <c r="T461" s="18"/>
      <c r="U461" s="18"/>
      <c r="V461" s="18"/>
      <c r="W461" s="18"/>
      <c r="X461" s="18"/>
      <c r="Y461" s="18"/>
      <c r="Z461" s="18">
        <v>12418.86</v>
      </c>
      <c r="AA461" s="18"/>
      <c r="AB461" s="43">
        <f t="shared" si="217"/>
        <v>2.0000000000000018E-2</v>
      </c>
      <c r="AC461" s="14">
        <f t="shared" si="197"/>
        <v>0</v>
      </c>
      <c r="AD461" s="14">
        <f t="shared" si="211"/>
        <v>0</v>
      </c>
      <c r="AE461" s="14">
        <f t="shared" si="198"/>
        <v>0</v>
      </c>
      <c r="AF461" s="14">
        <f t="shared" si="199"/>
        <v>0</v>
      </c>
      <c r="AG461" s="14">
        <f t="shared" si="200"/>
        <v>0</v>
      </c>
      <c r="AH461" s="14">
        <f t="shared" si="201"/>
        <v>0</v>
      </c>
      <c r="AI461" s="14">
        <f t="shared" si="202"/>
        <v>0</v>
      </c>
      <c r="AJ461" s="14">
        <f t="shared" si="203"/>
        <v>0</v>
      </c>
      <c r="AK461" s="14">
        <f t="shared" si="204"/>
        <v>0</v>
      </c>
      <c r="AL461" s="14">
        <f t="shared" si="205"/>
        <v>0</v>
      </c>
      <c r="AM461" s="14">
        <f t="shared" si="206"/>
        <v>0</v>
      </c>
      <c r="AN461" s="14">
        <f t="shared" si="207"/>
        <v>0</v>
      </c>
      <c r="AO461" s="14">
        <f t="shared" si="208"/>
        <v>0</v>
      </c>
      <c r="AP461" s="14">
        <f t="shared" si="209"/>
        <v>0.02</v>
      </c>
      <c r="AQ461" s="14">
        <f t="shared" si="210"/>
        <v>0</v>
      </c>
      <c r="AR461" s="26">
        <f t="shared" si="218"/>
        <v>0</v>
      </c>
      <c r="AS461" s="184">
        <f t="shared" si="219"/>
        <v>0</v>
      </c>
      <c r="AT461" s="26">
        <f t="shared" si="220"/>
        <v>12418.86</v>
      </c>
      <c r="AU461" s="30"/>
      <c r="AV461" s="30"/>
      <c r="AW461" s="30">
        <f t="shared" si="225"/>
        <v>74513.16</v>
      </c>
      <c r="AX461" s="36">
        <f t="shared" si="216"/>
        <v>0</v>
      </c>
      <c r="AY461" s="36">
        <f t="shared" si="216"/>
        <v>0</v>
      </c>
      <c r="AZ461" s="36">
        <f t="shared" si="216"/>
        <v>62094.3</v>
      </c>
      <c r="BF461" s="42">
        <f t="shared" si="221"/>
        <v>12418.86</v>
      </c>
      <c r="BG461" s="42">
        <f t="shared" si="222"/>
        <v>12418.86</v>
      </c>
      <c r="BH461" s="42">
        <f t="shared" si="223"/>
        <v>0</v>
      </c>
      <c r="BI461" s="42">
        <f t="shared" si="224"/>
        <v>74513.16</v>
      </c>
    </row>
    <row r="462" spans="1:61" ht="14.45" hidden="1" outlineLevel="1" x14ac:dyDescent="0.3">
      <c r="A462" s="5" t="s">
        <v>7</v>
      </c>
      <c r="B462" s="5" t="s">
        <v>8</v>
      </c>
      <c r="C462" s="5"/>
      <c r="D462" s="2" t="s">
        <v>556</v>
      </c>
      <c r="E462" s="2" t="s">
        <v>557</v>
      </c>
      <c r="F462" s="2" t="s">
        <v>16</v>
      </c>
      <c r="G462" s="2" t="s">
        <v>396</v>
      </c>
      <c r="H462" s="2" t="s">
        <v>13</v>
      </c>
      <c r="I462" s="18">
        <v>77370</v>
      </c>
      <c r="J462" s="18">
        <v>1037763.83</v>
      </c>
      <c r="K462" s="18">
        <v>1017415.5</v>
      </c>
      <c r="L462" s="18">
        <v>20348.329999999998</v>
      </c>
      <c r="M462" s="18"/>
      <c r="N462" s="18"/>
      <c r="O462" s="18"/>
      <c r="P462" s="18"/>
      <c r="Q462" s="18"/>
      <c r="R462" s="18"/>
      <c r="S462" s="18"/>
      <c r="T462" s="18"/>
      <c r="U462" s="18"/>
      <c r="V462" s="18"/>
      <c r="W462" s="18"/>
      <c r="X462" s="18"/>
      <c r="Y462" s="18"/>
      <c r="Z462" s="18">
        <v>20348.329999999998</v>
      </c>
      <c r="AA462" s="18"/>
      <c r="AB462" s="43">
        <f t="shared" si="217"/>
        <v>2.0000000000000018E-2</v>
      </c>
      <c r="AC462" s="14">
        <f t="shared" si="197"/>
        <v>0</v>
      </c>
      <c r="AD462" s="14">
        <f t="shared" si="211"/>
        <v>0</v>
      </c>
      <c r="AE462" s="14">
        <f t="shared" si="198"/>
        <v>0</v>
      </c>
      <c r="AF462" s="14">
        <f t="shared" si="199"/>
        <v>0</v>
      </c>
      <c r="AG462" s="14">
        <f t="shared" si="200"/>
        <v>0</v>
      </c>
      <c r="AH462" s="14">
        <f t="shared" si="201"/>
        <v>0</v>
      </c>
      <c r="AI462" s="14">
        <f t="shared" si="202"/>
        <v>0</v>
      </c>
      <c r="AJ462" s="14">
        <f t="shared" si="203"/>
        <v>0</v>
      </c>
      <c r="AK462" s="14">
        <f t="shared" si="204"/>
        <v>0</v>
      </c>
      <c r="AL462" s="14">
        <f t="shared" si="205"/>
        <v>0</v>
      </c>
      <c r="AM462" s="14">
        <f t="shared" si="206"/>
        <v>0</v>
      </c>
      <c r="AN462" s="14">
        <f t="shared" si="207"/>
        <v>0</v>
      </c>
      <c r="AO462" s="14">
        <f t="shared" si="208"/>
        <v>0</v>
      </c>
      <c r="AP462" s="14">
        <f t="shared" si="209"/>
        <v>0.02</v>
      </c>
      <c r="AQ462" s="14">
        <f t="shared" si="210"/>
        <v>0</v>
      </c>
      <c r="AR462" s="26">
        <f t="shared" si="218"/>
        <v>0</v>
      </c>
      <c r="AS462" s="184">
        <f t="shared" si="219"/>
        <v>0</v>
      </c>
      <c r="AT462" s="26">
        <f t="shared" si="220"/>
        <v>20348.310000000001</v>
      </c>
      <c r="AU462" s="30"/>
      <c r="AV462" s="30"/>
      <c r="AW462" s="30">
        <f t="shared" si="225"/>
        <v>122089.86</v>
      </c>
      <c r="AX462" s="36">
        <f t="shared" si="216"/>
        <v>0</v>
      </c>
      <c r="AY462" s="36">
        <f t="shared" si="216"/>
        <v>0</v>
      </c>
      <c r="AZ462" s="36">
        <f t="shared" si="216"/>
        <v>101741.55</v>
      </c>
      <c r="BF462" s="42">
        <f t="shared" si="221"/>
        <v>20348.310000000001</v>
      </c>
      <c r="BG462" s="42">
        <f t="shared" si="222"/>
        <v>20348.329999999998</v>
      </c>
      <c r="BH462" s="42">
        <f t="shared" si="223"/>
        <v>-1.9999999996798579E-2</v>
      </c>
      <c r="BI462" s="42">
        <f t="shared" si="224"/>
        <v>122089.86</v>
      </c>
    </row>
    <row r="463" spans="1:61" ht="14.45" hidden="1" outlineLevel="1" x14ac:dyDescent="0.3">
      <c r="A463" s="5" t="s">
        <v>7</v>
      </c>
      <c r="B463" s="5" t="s">
        <v>8</v>
      </c>
      <c r="C463" s="5"/>
      <c r="D463" s="2" t="s">
        <v>558</v>
      </c>
      <c r="E463" s="2" t="s">
        <v>136</v>
      </c>
      <c r="F463" s="2" t="s">
        <v>16</v>
      </c>
      <c r="G463" s="2" t="s">
        <v>17</v>
      </c>
      <c r="H463" s="2" t="s">
        <v>13</v>
      </c>
      <c r="I463" s="18">
        <v>4.2</v>
      </c>
      <c r="J463" s="18">
        <v>29559.599999999999</v>
      </c>
      <c r="K463" s="18">
        <v>28980</v>
      </c>
      <c r="L463" s="18">
        <v>579.6</v>
      </c>
      <c r="M463" s="18"/>
      <c r="N463" s="18"/>
      <c r="O463" s="18"/>
      <c r="P463" s="18"/>
      <c r="Q463" s="18"/>
      <c r="R463" s="18"/>
      <c r="S463" s="18"/>
      <c r="T463" s="18"/>
      <c r="U463" s="18"/>
      <c r="V463" s="18"/>
      <c r="W463" s="18"/>
      <c r="X463" s="18"/>
      <c r="Y463" s="18"/>
      <c r="Z463" s="18">
        <v>579.6</v>
      </c>
      <c r="AA463" s="18"/>
      <c r="AB463" s="43">
        <f t="shared" si="217"/>
        <v>2.0000000000000018E-2</v>
      </c>
      <c r="AC463" s="14">
        <f t="shared" si="197"/>
        <v>0</v>
      </c>
      <c r="AD463" s="14">
        <f t="shared" si="211"/>
        <v>0</v>
      </c>
      <c r="AE463" s="14">
        <f t="shared" si="198"/>
        <v>0</v>
      </c>
      <c r="AF463" s="14">
        <f t="shared" si="199"/>
        <v>0</v>
      </c>
      <c r="AG463" s="14">
        <f t="shared" si="200"/>
        <v>0</v>
      </c>
      <c r="AH463" s="14">
        <f t="shared" si="201"/>
        <v>0</v>
      </c>
      <c r="AI463" s="14">
        <f t="shared" si="202"/>
        <v>0</v>
      </c>
      <c r="AJ463" s="14">
        <f t="shared" si="203"/>
        <v>0</v>
      </c>
      <c r="AK463" s="14">
        <f t="shared" si="204"/>
        <v>0</v>
      </c>
      <c r="AL463" s="14">
        <f t="shared" si="205"/>
        <v>0</v>
      </c>
      <c r="AM463" s="14">
        <f t="shared" si="206"/>
        <v>0</v>
      </c>
      <c r="AN463" s="14">
        <f t="shared" si="207"/>
        <v>0</v>
      </c>
      <c r="AO463" s="14">
        <f t="shared" si="208"/>
        <v>0</v>
      </c>
      <c r="AP463" s="14">
        <f t="shared" si="209"/>
        <v>0.02</v>
      </c>
      <c r="AQ463" s="14">
        <f t="shared" si="210"/>
        <v>0</v>
      </c>
      <c r="AR463" s="26">
        <f t="shared" si="218"/>
        <v>0</v>
      </c>
      <c r="AS463" s="184">
        <f t="shared" si="219"/>
        <v>0</v>
      </c>
      <c r="AT463" s="26">
        <f t="shared" si="220"/>
        <v>579.6</v>
      </c>
      <c r="AU463" s="30"/>
      <c r="AV463" s="30"/>
      <c r="AW463" s="30">
        <f t="shared" si="225"/>
        <v>3477.6</v>
      </c>
      <c r="AX463" s="36">
        <f t="shared" si="216"/>
        <v>0</v>
      </c>
      <c r="AY463" s="36">
        <f t="shared" si="216"/>
        <v>0</v>
      </c>
      <c r="AZ463" s="36">
        <f t="shared" si="216"/>
        <v>2898</v>
      </c>
      <c r="BF463" s="42">
        <f t="shared" si="221"/>
        <v>579.6</v>
      </c>
      <c r="BG463" s="42">
        <f t="shared" si="222"/>
        <v>579.6</v>
      </c>
      <c r="BH463" s="42">
        <f t="shared" si="223"/>
        <v>0</v>
      </c>
      <c r="BI463" s="42">
        <f t="shared" si="224"/>
        <v>3477.6</v>
      </c>
    </row>
    <row r="464" spans="1:61" ht="14.45" hidden="1" outlineLevel="1" x14ac:dyDescent="0.3">
      <c r="A464" s="5" t="s">
        <v>7</v>
      </c>
      <c r="B464" s="5" t="s">
        <v>8</v>
      </c>
      <c r="C464" s="5"/>
      <c r="D464" s="2" t="s">
        <v>559</v>
      </c>
      <c r="E464" s="2" t="s">
        <v>25</v>
      </c>
      <c r="F464" s="2" t="s">
        <v>16</v>
      </c>
      <c r="G464" s="2" t="s">
        <v>17</v>
      </c>
      <c r="H464" s="2" t="s">
        <v>13</v>
      </c>
      <c r="I464" s="18">
        <v>40</v>
      </c>
      <c r="J464" s="18">
        <v>53539.159999999996</v>
      </c>
      <c r="K464" s="18">
        <v>46657.22</v>
      </c>
      <c r="L464" s="18">
        <v>6881.9400000000005</v>
      </c>
      <c r="M464" s="18"/>
      <c r="N464" s="18">
        <v>5832.15</v>
      </c>
      <c r="O464" s="18"/>
      <c r="P464" s="18"/>
      <c r="Q464" s="18"/>
      <c r="R464" s="18"/>
      <c r="S464" s="18"/>
      <c r="T464" s="18"/>
      <c r="U464" s="18"/>
      <c r="V464" s="18"/>
      <c r="W464" s="18"/>
      <c r="X464" s="18"/>
      <c r="Y464" s="18"/>
      <c r="Z464" s="18">
        <v>1049.79</v>
      </c>
      <c r="AA464" s="18"/>
      <c r="AB464" s="43">
        <f t="shared" si="217"/>
        <v>0.14749999999999996</v>
      </c>
      <c r="AC464" s="14">
        <f t="shared" si="197"/>
        <v>0</v>
      </c>
      <c r="AD464" s="14">
        <f t="shared" si="211"/>
        <v>0.125</v>
      </c>
      <c r="AE464" s="14">
        <f t="shared" si="198"/>
        <v>0</v>
      </c>
      <c r="AF464" s="14">
        <f t="shared" si="199"/>
        <v>0</v>
      </c>
      <c r="AG464" s="14">
        <f t="shared" si="200"/>
        <v>0</v>
      </c>
      <c r="AH464" s="14">
        <f t="shared" si="201"/>
        <v>0</v>
      </c>
      <c r="AI464" s="14">
        <f t="shared" si="202"/>
        <v>0</v>
      </c>
      <c r="AJ464" s="14">
        <f t="shared" si="203"/>
        <v>0</v>
      </c>
      <c r="AK464" s="14">
        <f t="shared" si="204"/>
        <v>0</v>
      </c>
      <c r="AL464" s="14">
        <f t="shared" si="205"/>
        <v>0</v>
      </c>
      <c r="AM464" s="14">
        <f t="shared" si="206"/>
        <v>0</v>
      </c>
      <c r="AN464" s="14">
        <f t="shared" si="207"/>
        <v>0</v>
      </c>
      <c r="AO464" s="14">
        <f t="shared" si="208"/>
        <v>0</v>
      </c>
      <c r="AP464" s="14">
        <f t="shared" si="209"/>
        <v>0.02</v>
      </c>
      <c r="AQ464" s="14">
        <f t="shared" si="210"/>
        <v>0</v>
      </c>
      <c r="AR464" s="26">
        <f t="shared" si="218"/>
        <v>5832.1525000000001</v>
      </c>
      <c r="AS464" s="184">
        <f t="shared" si="219"/>
        <v>0</v>
      </c>
      <c r="AT464" s="26">
        <f t="shared" si="220"/>
        <v>1049.78745</v>
      </c>
      <c r="AU464" s="30"/>
      <c r="AV464" s="30"/>
      <c r="AW464" s="30">
        <f t="shared" si="225"/>
        <v>5598.8663999999999</v>
      </c>
      <c r="AX464" s="36">
        <f t="shared" si="216"/>
        <v>-5832.1525000000001</v>
      </c>
      <c r="AY464" s="36">
        <f t="shared" si="216"/>
        <v>0</v>
      </c>
      <c r="AZ464" s="36">
        <f t="shared" si="216"/>
        <v>4549.0789500000001</v>
      </c>
      <c r="BF464" s="42">
        <f t="shared" si="221"/>
        <v>6881.93995</v>
      </c>
      <c r="BG464" s="42">
        <f t="shared" si="222"/>
        <v>6881.94</v>
      </c>
      <c r="BH464" s="42">
        <f t="shared" si="223"/>
        <v>-4.999999964638846E-5</v>
      </c>
      <c r="BI464" s="42">
        <f t="shared" si="224"/>
        <v>5598.8663999999999</v>
      </c>
    </row>
    <row r="465" spans="1:61" ht="14.45" hidden="1" outlineLevel="1" x14ac:dyDescent="0.3">
      <c r="A465" s="5" t="s">
        <v>7</v>
      </c>
      <c r="B465" s="5" t="s">
        <v>8</v>
      </c>
      <c r="C465" s="5"/>
      <c r="D465" s="2" t="s">
        <v>559</v>
      </c>
      <c r="E465" s="2" t="s">
        <v>560</v>
      </c>
      <c r="F465" s="2" t="s">
        <v>16</v>
      </c>
      <c r="G465" s="2" t="s">
        <v>396</v>
      </c>
      <c r="H465" s="2" t="s">
        <v>13</v>
      </c>
      <c r="I465" s="18">
        <v>80</v>
      </c>
      <c r="J465" s="18">
        <v>88516.87</v>
      </c>
      <c r="K465" s="18">
        <v>77138.89</v>
      </c>
      <c r="L465" s="18">
        <v>11377.98</v>
      </c>
      <c r="M465" s="18"/>
      <c r="N465" s="18">
        <v>9642.36</v>
      </c>
      <c r="O465" s="18"/>
      <c r="P465" s="18"/>
      <c r="Q465" s="18"/>
      <c r="R465" s="18"/>
      <c r="S465" s="18"/>
      <c r="T465" s="18"/>
      <c r="U465" s="18"/>
      <c r="V465" s="18"/>
      <c r="W465" s="18"/>
      <c r="X465" s="18"/>
      <c r="Y465" s="18"/>
      <c r="Z465" s="18">
        <v>1735.62</v>
      </c>
      <c r="AA465" s="18"/>
      <c r="AB465" s="43">
        <f t="shared" si="217"/>
        <v>0.14749999999999996</v>
      </c>
      <c r="AC465" s="14">
        <f t="shared" si="197"/>
        <v>0</v>
      </c>
      <c r="AD465" s="14">
        <f t="shared" si="211"/>
        <v>0.125</v>
      </c>
      <c r="AE465" s="14">
        <f t="shared" si="198"/>
        <v>0</v>
      </c>
      <c r="AF465" s="14">
        <f t="shared" si="199"/>
        <v>0</v>
      </c>
      <c r="AG465" s="14">
        <f t="shared" si="200"/>
        <v>0</v>
      </c>
      <c r="AH465" s="14">
        <f t="shared" si="201"/>
        <v>0</v>
      </c>
      <c r="AI465" s="14">
        <f t="shared" si="202"/>
        <v>0</v>
      </c>
      <c r="AJ465" s="14">
        <f t="shared" si="203"/>
        <v>0</v>
      </c>
      <c r="AK465" s="14">
        <f t="shared" si="204"/>
        <v>0</v>
      </c>
      <c r="AL465" s="14">
        <f t="shared" si="205"/>
        <v>0</v>
      </c>
      <c r="AM465" s="14">
        <f t="shared" si="206"/>
        <v>0</v>
      </c>
      <c r="AN465" s="14">
        <f t="shared" si="207"/>
        <v>0</v>
      </c>
      <c r="AO465" s="14">
        <f t="shared" si="208"/>
        <v>0</v>
      </c>
      <c r="AP465" s="14">
        <f t="shared" si="209"/>
        <v>0.02</v>
      </c>
      <c r="AQ465" s="14">
        <f t="shared" si="210"/>
        <v>0</v>
      </c>
      <c r="AR465" s="26">
        <f t="shared" si="218"/>
        <v>9642.3612499999999</v>
      </c>
      <c r="AS465" s="184">
        <f t="shared" si="219"/>
        <v>0</v>
      </c>
      <c r="AT465" s="26">
        <f t="shared" si="220"/>
        <v>1735.6250250000001</v>
      </c>
      <c r="AU465" s="30"/>
      <c r="AV465" s="30"/>
      <c r="AW465" s="30">
        <f t="shared" si="225"/>
        <v>9256.6667999999991</v>
      </c>
      <c r="AX465" s="36">
        <f t="shared" si="216"/>
        <v>-9642.3612499999999</v>
      </c>
      <c r="AY465" s="36">
        <f t="shared" si="216"/>
        <v>0</v>
      </c>
      <c r="AZ465" s="36">
        <f t="shared" si="216"/>
        <v>7521.0417749999988</v>
      </c>
      <c r="BF465" s="42">
        <f t="shared" si="221"/>
        <v>11377.986274999999</v>
      </c>
      <c r="BG465" s="42">
        <f t="shared" si="222"/>
        <v>11377.98</v>
      </c>
      <c r="BH465" s="42">
        <f t="shared" si="223"/>
        <v>6.2749999997322448E-3</v>
      </c>
      <c r="BI465" s="42">
        <f t="shared" si="224"/>
        <v>9256.6667999999991</v>
      </c>
    </row>
    <row r="466" spans="1:61" ht="14.45" hidden="1" outlineLevel="1" x14ac:dyDescent="0.3">
      <c r="A466" s="5" t="s">
        <v>7</v>
      </c>
      <c r="B466" s="5" t="s">
        <v>8</v>
      </c>
      <c r="C466" s="5"/>
      <c r="D466" s="2" t="s">
        <v>561</v>
      </c>
      <c r="E466" s="2" t="s">
        <v>25</v>
      </c>
      <c r="F466" s="2" t="s">
        <v>16</v>
      </c>
      <c r="G466" s="2" t="s">
        <v>17</v>
      </c>
      <c r="H466" s="2" t="s">
        <v>13</v>
      </c>
      <c r="I466" s="18">
        <v>825</v>
      </c>
      <c r="J466" s="18">
        <v>1272122.9099999997</v>
      </c>
      <c r="K466" s="18">
        <v>1108770.28</v>
      </c>
      <c r="L466" s="18">
        <v>163352.63</v>
      </c>
      <c r="M466" s="18"/>
      <c r="N466" s="18">
        <v>137927.39000000001</v>
      </c>
      <c r="O466" s="18"/>
      <c r="P466" s="18"/>
      <c r="Q466" s="18">
        <v>321.08</v>
      </c>
      <c r="R466" s="18">
        <v>160.54</v>
      </c>
      <c r="S466" s="18"/>
      <c r="T466" s="18"/>
      <c r="U466" s="18"/>
      <c r="V466" s="18"/>
      <c r="W466" s="18"/>
      <c r="X466" s="18"/>
      <c r="Y466" s="18"/>
      <c r="Z466" s="18">
        <v>24943.620000000003</v>
      </c>
      <c r="AA466" s="18"/>
      <c r="AB466" s="43">
        <f t="shared" si="217"/>
        <v>0.15135050000000017</v>
      </c>
      <c r="AC466" s="14">
        <f t="shared" si="197"/>
        <v>0</v>
      </c>
      <c r="AD466" s="14">
        <f t="shared" si="211"/>
        <v>0.125</v>
      </c>
      <c r="AE466" s="14">
        <f t="shared" si="198"/>
        <v>0</v>
      </c>
      <c r="AF466" s="14">
        <f t="shared" si="199"/>
        <v>0</v>
      </c>
      <c r="AG466" s="14">
        <f t="shared" si="200"/>
        <v>0.02</v>
      </c>
      <c r="AH466" s="14">
        <f t="shared" si="201"/>
        <v>0.01</v>
      </c>
      <c r="AI466" s="14">
        <f t="shared" si="202"/>
        <v>0</v>
      </c>
      <c r="AJ466" s="14">
        <f t="shared" si="203"/>
        <v>0</v>
      </c>
      <c r="AK466" s="14">
        <f t="shared" si="204"/>
        <v>0</v>
      </c>
      <c r="AL466" s="14">
        <f t="shared" si="205"/>
        <v>0</v>
      </c>
      <c r="AM466" s="14">
        <f t="shared" si="206"/>
        <v>0</v>
      </c>
      <c r="AN466" s="14">
        <f t="shared" si="207"/>
        <v>0</v>
      </c>
      <c r="AO466" s="14">
        <f t="shared" si="208"/>
        <v>0</v>
      </c>
      <c r="AP466" s="14">
        <f t="shared" si="209"/>
        <v>0.02</v>
      </c>
      <c r="AQ466" s="14">
        <f t="shared" si="210"/>
        <v>0</v>
      </c>
      <c r="AR466" s="26">
        <f t="shared" si="218"/>
        <v>142781.89280700008</v>
      </c>
      <c r="AS466" s="184">
        <f t="shared" si="219"/>
        <v>0</v>
      </c>
      <c r="AT466" s="26">
        <f t="shared" si="220"/>
        <v>25031.043456140003</v>
      </c>
      <c r="AU466" s="30"/>
      <c r="AV466" s="30"/>
      <c r="AW466" s="30">
        <f t="shared" si="225"/>
        <v>133052.43359999999</v>
      </c>
      <c r="AX466" s="36">
        <f t="shared" si="216"/>
        <v>-142781.89280700008</v>
      </c>
      <c r="AY466" s="36">
        <f t="shared" si="216"/>
        <v>0</v>
      </c>
      <c r="AZ466" s="36">
        <f t="shared" si="216"/>
        <v>108021.39014385999</v>
      </c>
      <c r="BF466" s="42">
        <f t="shared" si="221"/>
        <v>167812.93626314009</v>
      </c>
      <c r="BG466" s="42">
        <f t="shared" si="222"/>
        <v>163352.63</v>
      </c>
      <c r="BH466" s="42">
        <f t="shared" si="223"/>
        <v>4460.3062631400826</v>
      </c>
      <c r="BI466" s="42">
        <f t="shared" si="224"/>
        <v>133052.43359999999</v>
      </c>
    </row>
    <row r="467" spans="1:61" ht="14.45" hidden="1" outlineLevel="1" x14ac:dyDescent="0.3">
      <c r="A467" s="5" t="s">
        <v>7</v>
      </c>
      <c r="B467" s="5" t="s">
        <v>8</v>
      </c>
      <c r="C467" s="5"/>
      <c r="D467" s="2" t="s">
        <v>561</v>
      </c>
      <c r="E467" s="2" t="s">
        <v>560</v>
      </c>
      <c r="F467" s="2" t="s">
        <v>16</v>
      </c>
      <c r="G467" s="2" t="s">
        <v>396</v>
      </c>
      <c r="H467" s="2" t="s">
        <v>13</v>
      </c>
      <c r="I467" s="18">
        <v>675</v>
      </c>
      <c r="J467" s="18">
        <v>888461.51000000013</v>
      </c>
      <c r="K467" s="18">
        <v>842962.3400000002</v>
      </c>
      <c r="L467" s="18">
        <v>45499.17000000002</v>
      </c>
      <c r="M467" s="18"/>
      <c r="N467" s="18">
        <v>28078.36</v>
      </c>
      <c r="O467" s="18"/>
      <c r="P467" s="18"/>
      <c r="Q467" s="18"/>
      <c r="R467" s="18"/>
      <c r="S467" s="18"/>
      <c r="T467" s="18"/>
      <c r="U467" s="18"/>
      <c r="V467" s="18"/>
      <c r="W467" s="18"/>
      <c r="X467" s="18"/>
      <c r="Y467" s="18"/>
      <c r="Z467" s="18">
        <v>17420.809999999998</v>
      </c>
      <c r="AA467" s="18"/>
      <c r="AB467" s="43">
        <f t="shared" si="217"/>
        <v>0.14749999999999996</v>
      </c>
      <c r="AC467" s="14">
        <f t="shared" si="197"/>
        <v>0</v>
      </c>
      <c r="AD467" s="14">
        <f t="shared" si="211"/>
        <v>0.125</v>
      </c>
      <c r="AE467" s="14">
        <f t="shared" si="198"/>
        <v>0</v>
      </c>
      <c r="AF467" s="14">
        <f t="shared" si="199"/>
        <v>0</v>
      </c>
      <c r="AG467" s="14">
        <f t="shared" si="200"/>
        <v>0</v>
      </c>
      <c r="AH467" s="14">
        <f t="shared" si="201"/>
        <v>0</v>
      </c>
      <c r="AI467" s="14">
        <f t="shared" si="202"/>
        <v>0</v>
      </c>
      <c r="AJ467" s="14">
        <f t="shared" si="203"/>
        <v>0</v>
      </c>
      <c r="AK467" s="14">
        <f t="shared" si="204"/>
        <v>0</v>
      </c>
      <c r="AL467" s="14">
        <f t="shared" si="205"/>
        <v>0</v>
      </c>
      <c r="AM467" s="14">
        <f t="shared" si="206"/>
        <v>0</v>
      </c>
      <c r="AN467" s="14">
        <f t="shared" si="207"/>
        <v>0</v>
      </c>
      <c r="AO467" s="14">
        <f t="shared" si="208"/>
        <v>0</v>
      </c>
      <c r="AP467" s="14">
        <f t="shared" si="209"/>
        <v>0.02</v>
      </c>
      <c r="AQ467" s="14">
        <f t="shared" si="210"/>
        <v>0</v>
      </c>
      <c r="AR467" s="26">
        <f t="shared" si="218"/>
        <v>105370.29250000003</v>
      </c>
      <c r="AS467" s="184">
        <f t="shared" si="219"/>
        <v>0</v>
      </c>
      <c r="AT467" s="26">
        <f t="shared" si="220"/>
        <v>18966.652650000004</v>
      </c>
      <c r="AU467" s="30"/>
      <c r="AV467" s="30"/>
      <c r="AW467" s="30">
        <f t="shared" si="225"/>
        <v>101155.48080000002</v>
      </c>
      <c r="AX467" s="36">
        <f t="shared" si="216"/>
        <v>-105370.29250000003</v>
      </c>
      <c r="AY467" s="36">
        <f t="shared" si="216"/>
        <v>0</v>
      </c>
      <c r="AZ467" s="36">
        <f t="shared" si="216"/>
        <v>82188.828150000016</v>
      </c>
      <c r="BF467" s="42">
        <f t="shared" si="221"/>
        <v>124336.94515000003</v>
      </c>
      <c r="BG467" s="42">
        <f t="shared" si="222"/>
        <v>45499.17</v>
      </c>
      <c r="BH467" s="42">
        <f t="shared" si="223"/>
        <v>78837.77515000003</v>
      </c>
      <c r="BI467" s="42">
        <f t="shared" si="224"/>
        <v>101155.48080000002</v>
      </c>
    </row>
    <row r="468" spans="1:61" ht="14.45" hidden="1" outlineLevel="1" x14ac:dyDescent="0.3">
      <c r="A468" s="5" t="s">
        <v>7</v>
      </c>
      <c r="B468" s="5" t="s">
        <v>8</v>
      </c>
      <c r="C468" s="5"/>
      <c r="D468" s="2" t="s">
        <v>562</v>
      </c>
      <c r="E468" s="2" t="s">
        <v>563</v>
      </c>
      <c r="F468" s="2" t="s">
        <v>16</v>
      </c>
      <c r="G468" s="2" t="s">
        <v>17</v>
      </c>
      <c r="H468" s="2" t="s">
        <v>13</v>
      </c>
      <c r="I468" s="18">
        <v>55900</v>
      </c>
      <c r="J468" s="18">
        <v>6426299.5100000007</v>
      </c>
      <c r="K468" s="18">
        <v>5600260.9600000009</v>
      </c>
      <c r="L468" s="18">
        <v>826038.54999999993</v>
      </c>
      <c r="M468" s="18"/>
      <c r="N468" s="18">
        <v>700032.64999999991</v>
      </c>
      <c r="O468" s="18"/>
      <c r="P468" s="18"/>
      <c r="Q468" s="18"/>
      <c r="R468" s="18"/>
      <c r="S468" s="18"/>
      <c r="T468" s="18"/>
      <c r="U468" s="18"/>
      <c r="V468" s="18"/>
      <c r="W468" s="18"/>
      <c r="X468" s="18"/>
      <c r="Y468" s="18"/>
      <c r="Z468" s="18">
        <v>126005.90000000004</v>
      </c>
      <c r="AA468" s="18"/>
      <c r="AB468" s="43">
        <f t="shared" si="217"/>
        <v>0.14749999999999996</v>
      </c>
      <c r="AC468" s="14">
        <f t="shared" si="197"/>
        <v>0</v>
      </c>
      <c r="AD468" s="14">
        <f t="shared" si="211"/>
        <v>0.125</v>
      </c>
      <c r="AE468" s="14">
        <f t="shared" si="198"/>
        <v>0</v>
      </c>
      <c r="AF468" s="14">
        <f t="shared" si="199"/>
        <v>0</v>
      </c>
      <c r="AG468" s="14">
        <f t="shared" si="200"/>
        <v>0</v>
      </c>
      <c r="AH468" s="14">
        <f t="shared" si="201"/>
        <v>0</v>
      </c>
      <c r="AI468" s="14">
        <f t="shared" si="202"/>
        <v>0</v>
      </c>
      <c r="AJ468" s="14">
        <f t="shared" si="203"/>
        <v>0</v>
      </c>
      <c r="AK468" s="14">
        <f t="shared" si="204"/>
        <v>0</v>
      </c>
      <c r="AL468" s="14">
        <f t="shared" si="205"/>
        <v>0</v>
      </c>
      <c r="AM468" s="14">
        <f t="shared" si="206"/>
        <v>0</v>
      </c>
      <c r="AN468" s="14">
        <f t="shared" si="207"/>
        <v>0</v>
      </c>
      <c r="AO468" s="14">
        <f t="shared" si="208"/>
        <v>0</v>
      </c>
      <c r="AP468" s="14">
        <f t="shared" si="209"/>
        <v>0.02</v>
      </c>
      <c r="AQ468" s="14">
        <f t="shared" si="210"/>
        <v>0</v>
      </c>
      <c r="AR468" s="26">
        <f t="shared" si="218"/>
        <v>700032.62000000011</v>
      </c>
      <c r="AS468" s="184">
        <f t="shared" si="219"/>
        <v>0</v>
      </c>
      <c r="AT468" s="26">
        <f t="shared" si="220"/>
        <v>126005.87160000003</v>
      </c>
      <c r="AU468" s="30"/>
      <c r="AV468" s="30"/>
      <c r="AW468" s="30">
        <f t="shared" si="225"/>
        <v>672031.31520000007</v>
      </c>
      <c r="AX468" s="36">
        <f t="shared" si="216"/>
        <v>-700032.62000000011</v>
      </c>
      <c r="AY468" s="36">
        <f t="shared" si="216"/>
        <v>0</v>
      </c>
      <c r="AZ468" s="36">
        <f t="shared" si="216"/>
        <v>546025.4436</v>
      </c>
      <c r="BF468" s="42">
        <f t="shared" si="221"/>
        <v>826038.49160000018</v>
      </c>
      <c r="BG468" s="42">
        <f t="shared" si="222"/>
        <v>826038.54999999993</v>
      </c>
      <c r="BH468" s="42">
        <f t="shared" si="223"/>
        <v>-5.8399999747052789E-2</v>
      </c>
      <c r="BI468" s="42">
        <f t="shared" si="224"/>
        <v>672031.31520000007</v>
      </c>
    </row>
    <row r="469" spans="1:61" ht="14.45" hidden="1" outlineLevel="1" x14ac:dyDescent="0.3">
      <c r="A469" s="5" t="s">
        <v>7</v>
      </c>
      <c r="B469" s="5" t="s">
        <v>8</v>
      </c>
      <c r="C469" s="5"/>
      <c r="D469" s="2" t="s">
        <v>564</v>
      </c>
      <c r="E469" s="2" t="s">
        <v>563</v>
      </c>
      <c r="F469" s="2" t="s">
        <v>16</v>
      </c>
      <c r="G469" s="2" t="s">
        <v>17</v>
      </c>
      <c r="H469" s="2" t="s">
        <v>13</v>
      </c>
      <c r="I469" s="18">
        <v>45000</v>
      </c>
      <c r="J469" s="18">
        <v>6076958.4900000002</v>
      </c>
      <c r="K469" s="18">
        <v>5295824.3900000006</v>
      </c>
      <c r="L469" s="18">
        <v>781134.10000000009</v>
      </c>
      <c r="M469" s="18"/>
      <c r="N469" s="18">
        <v>661978.04999999993</v>
      </c>
      <c r="O469" s="18"/>
      <c r="P469" s="18"/>
      <c r="Q469" s="18"/>
      <c r="R469" s="18"/>
      <c r="S469" s="18"/>
      <c r="T469" s="18"/>
      <c r="U469" s="18"/>
      <c r="V469" s="18"/>
      <c r="W469" s="18"/>
      <c r="X469" s="18"/>
      <c r="Y469" s="18"/>
      <c r="Z469" s="18">
        <v>119156.05000000002</v>
      </c>
      <c r="AA469" s="18"/>
      <c r="AB469" s="43">
        <f t="shared" si="217"/>
        <v>0.14749999999999996</v>
      </c>
      <c r="AC469" s="14">
        <f t="shared" si="197"/>
        <v>0</v>
      </c>
      <c r="AD469" s="14">
        <f t="shared" si="211"/>
        <v>0.125</v>
      </c>
      <c r="AE469" s="14">
        <f t="shared" si="198"/>
        <v>0</v>
      </c>
      <c r="AF469" s="14">
        <f t="shared" si="199"/>
        <v>0</v>
      </c>
      <c r="AG469" s="14">
        <f t="shared" si="200"/>
        <v>0</v>
      </c>
      <c r="AH469" s="14">
        <f t="shared" si="201"/>
        <v>0</v>
      </c>
      <c r="AI469" s="14">
        <f t="shared" si="202"/>
        <v>0</v>
      </c>
      <c r="AJ469" s="14">
        <f t="shared" si="203"/>
        <v>0</v>
      </c>
      <c r="AK469" s="14">
        <f t="shared" si="204"/>
        <v>0</v>
      </c>
      <c r="AL469" s="14">
        <f t="shared" si="205"/>
        <v>0</v>
      </c>
      <c r="AM469" s="14">
        <f t="shared" si="206"/>
        <v>0</v>
      </c>
      <c r="AN469" s="14">
        <f t="shared" si="207"/>
        <v>0</v>
      </c>
      <c r="AO469" s="14">
        <f t="shared" si="208"/>
        <v>0</v>
      </c>
      <c r="AP469" s="14">
        <f t="shared" si="209"/>
        <v>0.02</v>
      </c>
      <c r="AQ469" s="14">
        <f t="shared" si="210"/>
        <v>0</v>
      </c>
      <c r="AR469" s="26">
        <f t="shared" si="218"/>
        <v>661978.04875000007</v>
      </c>
      <c r="AS469" s="184">
        <f t="shared" si="219"/>
        <v>0</v>
      </c>
      <c r="AT469" s="26">
        <f t="shared" si="220"/>
        <v>119156.04877500002</v>
      </c>
      <c r="AU469" s="30"/>
      <c r="AV469" s="30"/>
      <c r="AW469" s="30">
        <f t="shared" si="225"/>
        <v>635498.92680000002</v>
      </c>
      <c r="AX469" s="36">
        <f t="shared" si="216"/>
        <v>-661978.04875000007</v>
      </c>
      <c r="AY469" s="36">
        <f t="shared" si="216"/>
        <v>0</v>
      </c>
      <c r="AZ469" s="36">
        <f t="shared" si="216"/>
        <v>516342.87802499998</v>
      </c>
      <c r="BF469" s="42">
        <f t="shared" si="221"/>
        <v>781134.09752500011</v>
      </c>
      <c r="BG469" s="42">
        <f t="shared" si="222"/>
        <v>781134.1</v>
      </c>
      <c r="BH469" s="42">
        <f t="shared" si="223"/>
        <v>-2.4749998701736331E-3</v>
      </c>
      <c r="BI469" s="42">
        <f t="shared" si="224"/>
        <v>635498.92680000002</v>
      </c>
    </row>
    <row r="470" spans="1:61" ht="14.45" hidden="1" outlineLevel="1" x14ac:dyDescent="0.3">
      <c r="A470" s="5" t="s">
        <v>7</v>
      </c>
      <c r="B470" s="5" t="s">
        <v>8</v>
      </c>
      <c r="C470" s="5"/>
      <c r="D470" s="2" t="s">
        <v>565</v>
      </c>
      <c r="E470" s="2" t="s">
        <v>566</v>
      </c>
      <c r="F470" s="2" t="s">
        <v>16</v>
      </c>
      <c r="G470" s="2" t="s">
        <v>17</v>
      </c>
      <c r="H470" s="2" t="s">
        <v>13</v>
      </c>
      <c r="I470" s="18">
        <v>4625</v>
      </c>
      <c r="J470" s="18">
        <v>2348991.4299999997</v>
      </c>
      <c r="K470" s="18">
        <v>2112958.21</v>
      </c>
      <c r="L470" s="18">
        <v>236033.22000000003</v>
      </c>
      <c r="M470" s="18"/>
      <c r="N470" s="18">
        <v>189974.56</v>
      </c>
      <c r="O470" s="18"/>
      <c r="P470" s="18"/>
      <c r="Q470" s="18"/>
      <c r="R470" s="18"/>
      <c r="S470" s="18"/>
      <c r="T470" s="18"/>
      <c r="U470" s="18"/>
      <c r="V470" s="18"/>
      <c r="W470" s="18"/>
      <c r="X470" s="18"/>
      <c r="Y470" s="18"/>
      <c r="Z470" s="18">
        <v>46058.66</v>
      </c>
      <c r="AA470" s="18"/>
      <c r="AB470" s="43">
        <f t="shared" si="217"/>
        <v>0.14749999999999996</v>
      </c>
      <c r="AC470" s="14">
        <f t="shared" si="197"/>
        <v>0</v>
      </c>
      <c r="AD470" s="14">
        <f t="shared" si="211"/>
        <v>0.125</v>
      </c>
      <c r="AE470" s="14">
        <f t="shared" si="198"/>
        <v>0</v>
      </c>
      <c r="AF470" s="14">
        <f t="shared" si="199"/>
        <v>0</v>
      </c>
      <c r="AG470" s="14">
        <f t="shared" si="200"/>
        <v>0</v>
      </c>
      <c r="AH470" s="14">
        <f t="shared" si="201"/>
        <v>0</v>
      </c>
      <c r="AI470" s="14">
        <f t="shared" si="202"/>
        <v>0</v>
      </c>
      <c r="AJ470" s="14">
        <f t="shared" si="203"/>
        <v>0</v>
      </c>
      <c r="AK470" s="14">
        <f t="shared" si="204"/>
        <v>0</v>
      </c>
      <c r="AL470" s="14">
        <f t="shared" si="205"/>
        <v>0</v>
      </c>
      <c r="AM470" s="14">
        <f t="shared" si="206"/>
        <v>0</v>
      </c>
      <c r="AN470" s="14">
        <f t="shared" si="207"/>
        <v>0</v>
      </c>
      <c r="AO470" s="14">
        <f t="shared" si="208"/>
        <v>0</v>
      </c>
      <c r="AP470" s="14">
        <f t="shared" si="209"/>
        <v>0.02</v>
      </c>
      <c r="AQ470" s="14">
        <f t="shared" si="210"/>
        <v>0</v>
      </c>
      <c r="AR470" s="26">
        <f t="shared" si="218"/>
        <v>264119.77625</v>
      </c>
      <c r="AS470" s="184">
        <f t="shared" si="219"/>
        <v>0</v>
      </c>
      <c r="AT470" s="26">
        <f t="shared" si="220"/>
        <v>47541.559724999999</v>
      </c>
      <c r="AU470" s="30"/>
      <c r="AV470" s="30"/>
      <c r="AW470" s="30">
        <f t="shared" si="225"/>
        <v>253554.9852</v>
      </c>
      <c r="AX470" s="36">
        <f t="shared" si="216"/>
        <v>-264119.77625</v>
      </c>
      <c r="AY470" s="36">
        <f t="shared" si="216"/>
        <v>0</v>
      </c>
      <c r="AZ470" s="36">
        <f t="shared" si="216"/>
        <v>206013.425475</v>
      </c>
      <c r="BF470" s="42">
        <f t="shared" si="221"/>
        <v>311661.33597499999</v>
      </c>
      <c r="BG470" s="42">
        <f t="shared" si="222"/>
        <v>236033.22</v>
      </c>
      <c r="BH470" s="42">
        <f t="shared" si="223"/>
        <v>75628.115974999993</v>
      </c>
      <c r="BI470" s="42">
        <f t="shared" si="224"/>
        <v>253554.9852</v>
      </c>
    </row>
    <row r="471" spans="1:61" ht="14.45" hidden="1" outlineLevel="1" x14ac:dyDescent="0.3">
      <c r="A471" s="5" t="s">
        <v>7</v>
      </c>
      <c r="B471" s="5" t="s">
        <v>8</v>
      </c>
      <c r="C471" s="5"/>
      <c r="D471" s="2" t="s">
        <v>567</v>
      </c>
      <c r="E471" s="2" t="s">
        <v>568</v>
      </c>
      <c r="F471" s="2" t="s">
        <v>16</v>
      </c>
      <c r="G471" s="2" t="s">
        <v>17</v>
      </c>
      <c r="H471" s="2" t="s">
        <v>13</v>
      </c>
      <c r="I471" s="18">
        <v>2600</v>
      </c>
      <c r="J471" s="18">
        <v>1041126.06</v>
      </c>
      <c r="K471" s="18">
        <v>907299.37</v>
      </c>
      <c r="L471" s="18">
        <v>133826.69</v>
      </c>
      <c r="M471" s="18"/>
      <c r="N471" s="18">
        <v>113412.42</v>
      </c>
      <c r="O471" s="18"/>
      <c r="P471" s="18"/>
      <c r="Q471" s="18"/>
      <c r="R471" s="18"/>
      <c r="S471" s="18"/>
      <c r="T471" s="18"/>
      <c r="U471" s="18"/>
      <c r="V471" s="18"/>
      <c r="W471" s="18"/>
      <c r="X471" s="18"/>
      <c r="Y471" s="18"/>
      <c r="Z471" s="18">
        <v>20414.27</v>
      </c>
      <c r="AA471" s="18"/>
      <c r="AB471" s="43">
        <f t="shared" si="217"/>
        <v>0.14749999999999996</v>
      </c>
      <c r="AC471" s="14">
        <f t="shared" si="197"/>
        <v>0</v>
      </c>
      <c r="AD471" s="14">
        <f t="shared" si="211"/>
        <v>0.125</v>
      </c>
      <c r="AE471" s="14">
        <f t="shared" si="198"/>
        <v>0</v>
      </c>
      <c r="AF471" s="14">
        <f t="shared" si="199"/>
        <v>0</v>
      </c>
      <c r="AG471" s="14">
        <f t="shared" si="200"/>
        <v>0</v>
      </c>
      <c r="AH471" s="14">
        <f t="shared" si="201"/>
        <v>0</v>
      </c>
      <c r="AI471" s="14">
        <f t="shared" si="202"/>
        <v>0</v>
      </c>
      <c r="AJ471" s="14">
        <f t="shared" si="203"/>
        <v>0</v>
      </c>
      <c r="AK471" s="14">
        <f t="shared" si="204"/>
        <v>0</v>
      </c>
      <c r="AL471" s="14">
        <f t="shared" si="205"/>
        <v>0</v>
      </c>
      <c r="AM471" s="14">
        <f t="shared" si="206"/>
        <v>0</v>
      </c>
      <c r="AN471" s="14">
        <f t="shared" si="207"/>
        <v>0</v>
      </c>
      <c r="AO471" s="14">
        <f t="shared" si="208"/>
        <v>0</v>
      </c>
      <c r="AP471" s="14">
        <f t="shared" si="209"/>
        <v>0.02</v>
      </c>
      <c r="AQ471" s="14">
        <f t="shared" si="210"/>
        <v>0</v>
      </c>
      <c r="AR471" s="26">
        <f t="shared" si="218"/>
        <v>113412.42125</v>
      </c>
      <c r="AS471" s="184">
        <f t="shared" si="219"/>
        <v>0</v>
      </c>
      <c r="AT471" s="26">
        <f t="shared" si="220"/>
        <v>20414.235825</v>
      </c>
      <c r="AU471" s="30"/>
      <c r="AV471" s="30"/>
      <c r="AW471" s="30">
        <f t="shared" si="225"/>
        <v>108875.92439999999</v>
      </c>
      <c r="AX471" s="36">
        <f t="shared" si="216"/>
        <v>-113412.42125</v>
      </c>
      <c r="AY471" s="36">
        <f t="shared" si="216"/>
        <v>0</v>
      </c>
      <c r="AZ471" s="36">
        <f t="shared" si="216"/>
        <v>88461.688574999993</v>
      </c>
      <c r="BF471" s="42">
        <f t="shared" si="221"/>
        <v>133826.657075</v>
      </c>
      <c r="BG471" s="42">
        <f t="shared" si="222"/>
        <v>133826.69</v>
      </c>
      <c r="BH471" s="42">
        <f t="shared" si="223"/>
        <v>-3.2925000006798655E-2</v>
      </c>
      <c r="BI471" s="42">
        <f t="shared" si="224"/>
        <v>108875.92439999999</v>
      </c>
    </row>
    <row r="472" spans="1:61" ht="14.45" hidden="1" outlineLevel="1" x14ac:dyDescent="0.3">
      <c r="A472" s="5" t="s">
        <v>7</v>
      </c>
      <c r="B472" s="5" t="s">
        <v>8</v>
      </c>
      <c r="C472" s="5"/>
      <c r="D472" s="2" t="s">
        <v>569</v>
      </c>
      <c r="E472" s="2" t="s">
        <v>570</v>
      </c>
      <c r="F472" s="2" t="s">
        <v>16</v>
      </c>
      <c r="G472" s="2" t="s">
        <v>17</v>
      </c>
      <c r="H472" s="2" t="s">
        <v>13</v>
      </c>
      <c r="I472" s="18">
        <v>231.33</v>
      </c>
      <c r="J472" s="18">
        <v>31486.95</v>
      </c>
      <c r="K472" s="18">
        <v>30869.56</v>
      </c>
      <c r="L472" s="18">
        <v>617.39</v>
      </c>
      <c r="M472" s="18"/>
      <c r="N472" s="18"/>
      <c r="O472" s="18"/>
      <c r="P472" s="18"/>
      <c r="Q472" s="18"/>
      <c r="R472" s="18"/>
      <c r="S472" s="18"/>
      <c r="T472" s="18"/>
      <c r="U472" s="18"/>
      <c r="V472" s="18"/>
      <c r="W472" s="18"/>
      <c r="X472" s="18"/>
      <c r="Y472" s="18"/>
      <c r="Z472" s="18">
        <v>617.39</v>
      </c>
      <c r="AA472" s="18"/>
      <c r="AB472" s="43">
        <f t="shared" si="217"/>
        <v>2.0000000000000018E-2</v>
      </c>
      <c r="AC472" s="14">
        <f t="shared" si="197"/>
        <v>0</v>
      </c>
      <c r="AD472" s="14">
        <f t="shared" si="211"/>
        <v>0</v>
      </c>
      <c r="AE472" s="14">
        <f t="shared" si="198"/>
        <v>0</v>
      </c>
      <c r="AF472" s="14">
        <f t="shared" si="199"/>
        <v>0</v>
      </c>
      <c r="AG472" s="14">
        <f t="shared" si="200"/>
        <v>0</v>
      </c>
      <c r="AH472" s="14">
        <f t="shared" si="201"/>
        <v>0</v>
      </c>
      <c r="AI472" s="14">
        <f t="shared" si="202"/>
        <v>0</v>
      </c>
      <c r="AJ472" s="14">
        <f t="shared" si="203"/>
        <v>0</v>
      </c>
      <c r="AK472" s="14">
        <f t="shared" si="204"/>
        <v>0</v>
      </c>
      <c r="AL472" s="14">
        <f t="shared" si="205"/>
        <v>0</v>
      </c>
      <c r="AM472" s="14">
        <f t="shared" si="206"/>
        <v>0</v>
      </c>
      <c r="AN472" s="14">
        <f t="shared" si="207"/>
        <v>0</v>
      </c>
      <c r="AO472" s="14">
        <f t="shared" si="208"/>
        <v>0</v>
      </c>
      <c r="AP472" s="14">
        <f t="shared" si="209"/>
        <v>0.02</v>
      </c>
      <c r="AQ472" s="14">
        <f t="shared" si="210"/>
        <v>0</v>
      </c>
      <c r="AR472" s="26">
        <f t="shared" si="218"/>
        <v>0</v>
      </c>
      <c r="AS472" s="184">
        <f t="shared" si="219"/>
        <v>0</v>
      </c>
      <c r="AT472" s="26">
        <f t="shared" si="220"/>
        <v>617.39120000000003</v>
      </c>
      <c r="AU472" s="30"/>
      <c r="AV472" s="30"/>
      <c r="AW472" s="30">
        <f t="shared" si="225"/>
        <v>3704.3472000000002</v>
      </c>
      <c r="AX472" s="36">
        <f t="shared" si="216"/>
        <v>0</v>
      </c>
      <c r="AY472" s="36">
        <f t="shared" si="216"/>
        <v>0</v>
      </c>
      <c r="AZ472" s="36">
        <f t="shared" si="216"/>
        <v>3086.9560000000001</v>
      </c>
      <c r="BF472" s="42">
        <f t="shared" si="221"/>
        <v>617.39120000000003</v>
      </c>
      <c r="BG472" s="42">
        <f t="shared" si="222"/>
        <v>617.39</v>
      </c>
      <c r="BH472" s="42">
        <f t="shared" si="223"/>
        <v>1.2000000000398359E-3</v>
      </c>
      <c r="BI472" s="42">
        <f t="shared" si="224"/>
        <v>3704.3472000000002</v>
      </c>
    </row>
    <row r="473" spans="1:61" ht="14.45" hidden="1" outlineLevel="1" x14ac:dyDescent="0.3">
      <c r="A473" s="5" t="s">
        <v>7</v>
      </c>
      <c r="B473" s="5" t="s">
        <v>8</v>
      </c>
      <c r="C473" s="5"/>
      <c r="D473" s="2" t="s">
        <v>571</v>
      </c>
      <c r="E473" s="2" t="s">
        <v>572</v>
      </c>
      <c r="F473" s="2" t="s">
        <v>16</v>
      </c>
      <c r="G473" s="2" t="s">
        <v>17</v>
      </c>
      <c r="H473" s="2" t="s">
        <v>13</v>
      </c>
      <c r="I473" s="18">
        <v>15</v>
      </c>
      <c r="J473" s="18">
        <v>79381.8</v>
      </c>
      <c r="K473" s="18">
        <v>68267.8</v>
      </c>
      <c r="L473" s="18">
        <v>11114</v>
      </c>
      <c r="M473" s="18"/>
      <c r="N473" s="18"/>
      <c r="O473" s="18">
        <v>9557.5</v>
      </c>
      <c r="P473" s="18"/>
      <c r="Q473" s="18"/>
      <c r="R473" s="18"/>
      <c r="S473" s="18"/>
      <c r="T473" s="18"/>
      <c r="U473" s="18"/>
      <c r="V473" s="18"/>
      <c r="W473" s="18"/>
      <c r="X473" s="18"/>
      <c r="Y473" s="18"/>
      <c r="Z473" s="18">
        <v>1556.5</v>
      </c>
      <c r="AA473" s="18"/>
      <c r="AB473" s="43">
        <f t="shared" si="217"/>
        <v>0.16280000000000006</v>
      </c>
      <c r="AC473" s="14">
        <f t="shared" ref="AC473:AC536" si="226">IF(M473&gt;0,M$4,0)</f>
        <v>0</v>
      </c>
      <c r="AD473" s="14">
        <f t="shared" si="211"/>
        <v>0</v>
      </c>
      <c r="AE473" s="14">
        <f t="shared" ref="AE473:AE536" si="227">IF(O473&gt;0,O$4,0)</f>
        <v>0.14000000000000001</v>
      </c>
      <c r="AF473" s="14">
        <f t="shared" ref="AF473:AF536" si="228">IF(P473&gt;0,P$4,0)</f>
        <v>0</v>
      </c>
      <c r="AG473" s="14">
        <f t="shared" ref="AG473:AG536" si="229">IF(Q473&gt;0,Q$4,0)</f>
        <v>0</v>
      </c>
      <c r="AH473" s="14">
        <f t="shared" ref="AH473:AH536" si="230">IF(R473&gt;0,R$4,0)</f>
        <v>0</v>
      </c>
      <c r="AI473" s="14">
        <f t="shared" ref="AI473:AI536" si="231">IF(S473&gt;0,S$4,0)</f>
        <v>0</v>
      </c>
      <c r="AJ473" s="14">
        <f t="shared" ref="AJ473:AJ536" si="232">IF(T473&gt;0,T$4,0)</f>
        <v>0</v>
      </c>
      <c r="AK473" s="14">
        <f t="shared" ref="AK473:AK536" si="233">IF(U473&gt;0,U$4,0)</f>
        <v>0</v>
      </c>
      <c r="AL473" s="14">
        <f t="shared" ref="AL473:AL536" si="234">IF(V473&gt;0,V$4,0)</f>
        <v>0</v>
      </c>
      <c r="AM473" s="14">
        <f t="shared" ref="AM473:AM536" si="235">IF(W473&gt;0,W$4,0)</f>
        <v>0</v>
      </c>
      <c r="AN473" s="14">
        <f t="shared" ref="AN473:AN536" si="236">IF(X473&gt;0,X$4,0)</f>
        <v>0</v>
      </c>
      <c r="AO473" s="14">
        <f t="shared" ref="AO473:AO536" si="237">IF(Y473&gt;0,Y$4,0)</f>
        <v>0</v>
      </c>
      <c r="AP473" s="14">
        <f t="shared" ref="AP473:AP536" si="238">IF(Z473&gt;0,Z$4,0)</f>
        <v>0.02</v>
      </c>
      <c r="AQ473" s="14">
        <f t="shared" ref="AQ473:AQ536" si="239">IF(AA473&gt;0,AA$4,0)</f>
        <v>0</v>
      </c>
      <c r="AR473" s="26">
        <f t="shared" si="218"/>
        <v>9557.4920000000093</v>
      </c>
      <c r="AS473" s="184">
        <f t="shared" si="219"/>
        <v>0</v>
      </c>
      <c r="AT473" s="26">
        <f t="shared" si="220"/>
        <v>1556.5058400000003</v>
      </c>
      <c r="AU473" s="30"/>
      <c r="AV473" s="30"/>
      <c r="AW473" s="30">
        <f t="shared" si="225"/>
        <v>8192.1360000000004</v>
      </c>
      <c r="AX473" s="36">
        <f t="shared" si="216"/>
        <v>-9557.4920000000093</v>
      </c>
      <c r="AY473" s="36">
        <f t="shared" si="216"/>
        <v>0</v>
      </c>
      <c r="AZ473" s="36">
        <f t="shared" si="216"/>
        <v>6635.6301600000006</v>
      </c>
      <c r="BF473" s="42">
        <f t="shared" si="221"/>
        <v>11113.997840000009</v>
      </c>
      <c r="BG473" s="42">
        <f t="shared" si="222"/>
        <v>11114</v>
      </c>
      <c r="BH473" s="42">
        <f t="shared" si="223"/>
        <v>-2.1599999909085454E-3</v>
      </c>
      <c r="BI473" s="42">
        <f t="shared" si="224"/>
        <v>8192.1360000000004</v>
      </c>
    </row>
    <row r="474" spans="1:61" ht="14.45" hidden="1" outlineLevel="1" x14ac:dyDescent="0.3">
      <c r="A474" s="5" t="s">
        <v>7</v>
      </c>
      <c r="B474" s="5" t="s">
        <v>8</v>
      </c>
      <c r="C474" s="5"/>
      <c r="D474" s="2" t="s">
        <v>573</v>
      </c>
      <c r="E474" s="2" t="s">
        <v>25</v>
      </c>
      <c r="F474" s="2" t="s">
        <v>16</v>
      </c>
      <c r="G474" s="2" t="s">
        <v>17</v>
      </c>
      <c r="H474" s="2" t="s">
        <v>13</v>
      </c>
      <c r="I474" s="18">
        <v>550</v>
      </c>
      <c r="J474" s="18">
        <v>1099964.67</v>
      </c>
      <c r="K474" s="18">
        <v>1007879.88</v>
      </c>
      <c r="L474" s="18">
        <v>92084.790000000008</v>
      </c>
      <c r="M474" s="18"/>
      <c r="N474" s="18">
        <v>70516.849999999991</v>
      </c>
      <c r="O474" s="18"/>
      <c r="P474" s="18"/>
      <c r="Q474" s="18"/>
      <c r="R474" s="18"/>
      <c r="S474" s="18"/>
      <c r="T474" s="18"/>
      <c r="U474" s="18"/>
      <c r="V474" s="18"/>
      <c r="W474" s="18"/>
      <c r="X474" s="18"/>
      <c r="Y474" s="18"/>
      <c r="Z474" s="18">
        <v>21567.94</v>
      </c>
      <c r="AA474" s="18"/>
      <c r="AB474" s="43">
        <f t="shared" si="217"/>
        <v>0.14749999999999996</v>
      </c>
      <c r="AC474" s="14">
        <f t="shared" si="226"/>
        <v>0</v>
      </c>
      <c r="AD474" s="14">
        <f t="shared" ref="AD474:AD494" si="240">IF(N474&gt;0,N$4,0)</f>
        <v>0.125</v>
      </c>
      <c r="AE474" s="14">
        <f t="shared" si="227"/>
        <v>0</v>
      </c>
      <c r="AF474" s="14">
        <f t="shared" si="228"/>
        <v>0</v>
      </c>
      <c r="AG474" s="14">
        <f t="shared" si="229"/>
        <v>0</v>
      </c>
      <c r="AH474" s="14">
        <f t="shared" si="230"/>
        <v>0</v>
      </c>
      <c r="AI474" s="14">
        <f t="shared" si="231"/>
        <v>0</v>
      </c>
      <c r="AJ474" s="14">
        <f t="shared" si="232"/>
        <v>0</v>
      </c>
      <c r="AK474" s="14">
        <f t="shared" si="233"/>
        <v>0</v>
      </c>
      <c r="AL474" s="14">
        <f t="shared" si="234"/>
        <v>0</v>
      </c>
      <c r="AM474" s="14">
        <f t="shared" si="235"/>
        <v>0</v>
      </c>
      <c r="AN474" s="14">
        <f t="shared" si="236"/>
        <v>0</v>
      </c>
      <c r="AO474" s="14">
        <f t="shared" si="237"/>
        <v>0</v>
      </c>
      <c r="AP474" s="14">
        <f t="shared" si="238"/>
        <v>0.02</v>
      </c>
      <c r="AQ474" s="14">
        <f t="shared" si="239"/>
        <v>0</v>
      </c>
      <c r="AR474" s="26">
        <f t="shared" si="218"/>
        <v>125984.985</v>
      </c>
      <c r="AS474" s="184">
        <f t="shared" si="219"/>
        <v>0</v>
      </c>
      <c r="AT474" s="26">
        <f t="shared" si="220"/>
        <v>22677.297300000002</v>
      </c>
      <c r="AU474" s="30"/>
      <c r="AV474" s="30"/>
      <c r="AW474" s="30">
        <f t="shared" si="225"/>
        <v>120945.58559999999</v>
      </c>
      <c r="AX474" s="36">
        <f t="shared" si="216"/>
        <v>-125984.985</v>
      </c>
      <c r="AY474" s="36">
        <f t="shared" si="216"/>
        <v>0</v>
      </c>
      <c r="AZ474" s="36">
        <f t="shared" si="216"/>
        <v>98268.288299999986</v>
      </c>
      <c r="BF474" s="42">
        <f t="shared" si="221"/>
        <v>148662.28229999999</v>
      </c>
      <c r="BG474" s="42">
        <f t="shared" si="222"/>
        <v>92084.79</v>
      </c>
      <c r="BH474" s="42">
        <f t="shared" si="223"/>
        <v>56577.492299999998</v>
      </c>
      <c r="BI474" s="42">
        <f t="shared" si="224"/>
        <v>120945.58559999999</v>
      </c>
    </row>
    <row r="475" spans="1:61" ht="14.45" hidden="1" outlineLevel="1" x14ac:dyDescent="0.3">
      <c r="A475" s="5" t="s">
        <v>7</v>
      </c>
      <c r="B475" s="5" t="s">
        <v>8</v>
      </c>
      <c r="C475" s="5"/>
      <c r="D475" s="2" t="s">
        <v>573</v>
      </c>
      <c r="E475" s="2" t="s">
        <v>532</v>
      </c>
      <c r="F475" s="2" t="s">
        <v>16</v>
      </c>
      <c r="G475" s="2" t="s">
        <v>17</v>
      </c>
      <c r="H475" s="2" t="s">
        <v>13</v>
      </c>
      <c r="I475" s="18">
        <v>200</v>
      </c>
      <c r="J475" s="18">
        <v>573393</v>
      </c>
      <c r="K475" s="18">
        <v>500000</v>
      </c>
      <c r="L475" s="18">
        <v>73393</v>
      </c>
      <c r="M475" s="18"/>
      <c r="N475" s="18">
        <v>61250</v>
      </c>
      <c r="O475" s="18"/>
      <c r="P475" s="18"/>
      <c r="Q475" s="18">
        <v>600</v>
      </c>
      <c r="R475" s="18">
        <v>300</v>
      </c>
      <c r="S475" s="18"/>
      <c r="T475" s="18"/>
      <c r="U475" s="18"/>
      <c r="V475" s="18"/>
      <c r="W475" s="18"/>
      <c r="X475" s="18"/>
      <c r="Y475" s="18"/>
      <c r="Z475" s="18">
        <v>11243</v>
      </c>
      <c r="AA475" s="18"/>
      <c r="AB475" s="43">
        <f t="shared" si="217"/>
        <v>0.15135050000000017</v>
      </c>
      <c r="AC475" s="14">
        <f t="shared" si="226"/>
        <v>0</v>
      </c>
      <c r="AD475" s="14">
        <f t="shared" si="240"/>
        <v>0.125</v>
      </c>
      <c r="AE475" s="14">
        <f t="shared" si="227"/>
        <v>0</v>
      </c>
      <c r="AF475" s="14">
        <f t="shared" si="228"/>
        <v>0</v>
      </c>
      <c r="AG475" s="14">
        <f t="shared" si="229"/>
        <v>0.02</v>
      </c>
      <c r="AH475" s="14">
        <f t="shared" si="230"/>
        <v>0.01</v>
      </c>
      <c r="AI475" s="14">
        <f t="shared" si="231"/>
        <v>0</v>
      </c>
      <c r="AJ475" s="14">
        <f t="shared" si="232"/>
        <v>0</v>
      </c>
      <c r="AK475" s="14">
        <f t="shared" si="233"/>
        <v>0</v>
      </c>
      <c r="AL475" s="14">
        <f t="shared" si="234"/>
        <v>0</v>
      </c>
      <c r="AM475" s="14">
        <f t="shared" si="235"/>
        <v>0</v>
      </c>
      <c r="AN475" s="14">
        <f t="shared" si="236"/>
        <v>0</v>
      </c>
      <c r="AO475" s="14">
        <f t="shared" si="237"/>
        <v>0</v>
      </c>
      <c r="AP475" s="14">
        <f t="shared" si="238"/>
        <v>0.02</v>
      </c>
      <c r="AQ475" s="14">
        <f t="shared" si="239"/>
        <v>0</v>
      </c>
      <c r="AR475" s="26">
        <f t="shared" si="218"/>
        <v>64387.500000000044</v>
      </c>
      <c r="AS475" s="184">
        <f t="shared" si="219"/>
        <v>0</v>
      </c>
      <c r="AT475" s="26">
        <f t="shared" si="220"/>
        <v>11287.75</v>
      </c>
      <c r="AU475" s="30"/>
      <c r="AV475" s="30"/>
      <c r="AW475" s="30">
        <f t="shared" si="225"/>
        <v>60000</v>
      </c>
      <c r="AX475" s="36">
        <f t="shared" si="216"/>
        <v>-64387.500000000044</v>
      </c>
      <c r="AY475" s="36">
        <f t="shared" si="216"/>
        <v>0</v>
      </c>
      <c r="AZ475" s="36">
        <f t="shared" si="216"/>
        <v>48712.25</v>
      </c>
      <c r="BF475" s="42">
        <f t="shared" si="221"/>
        <v>75675.250000000044</v>
      </c>
      <c r="BG475" s="42">
        <f t="shared" si="222"/>
        <v>73393</v>
      </c>
      <c r="BH475" s="42">
        <f t="shared" si="223"/>
        <v>2282.2500000000437</v>
      </c>
      <c r="BI475" s="42">
        <f t="shared" si="224"/>
        <v>60000</v>
      </c>
    </row>
    <row r="476" spans="1:61" ht="14.45" hidden="1" outlineLevel="1" x14ac:dyDescent="0.3">
      <c r="A476" s="5" t="s">
        <v>7</v>
      </c>
      <c r="B476" s="5" t="s">
        <v>8</v>
      </c>
      <c r="C476" s="5"/>
      <c r="D476" s="2" t="s">
        <v>573</v>
      </c>
      <c r="E476" s="2" t="s">
        <v>574</v>
      </c>
      <c r="F476" s="2" t="s">
        <v>16</v>
      </c>
      <c r="G476" s="2" t="s">
        <v>17</v>
      </c>
      <c r="H476" s="2" t="s">
        <v>13</v>
      </c>
      <c r="I476" s="18">
        <v>500</v>
      </c>
      <c r="J476" s="18">
        <v>860625</v>
      </c>
      <c r="K476" s="18">
        <v>750000</v>
      </c>
      <c r="L476" s="18">
        <v>110625</v>
      </c>
      <c r="M476" s="18"/>
      <c r="N476" s="18">
        <v>93750</v>
      </c>
      <c r="O476" s="18"/>
      <c r="P476" s="18"/>
      <c r="Q476" s="18"/>
      <c r="R476" s="18"/>
      <c r="S476" s="18"/>
      <c r="T476" s="18"/>
      <c r="U476" s="18"/>
      <c r="V476" s="18"/>
      <c r="W476" s="18"/>
      <c r="X476" s="18"/>
      <c r="Y476" s="18"/>
      <c r="Z476" s="18">
        <v>16875</v>
      </c>
      <c r="AA476" s="18"/>
      <c r="AB476" s="43">
        <f t="shared" si="217"/>
        <v>0.14749999999999996</v>
      </c>
      <c r="AC476" s="14">
        <f t="shared" si="226"/>
        <v>0</v>
      </c>
      <c r="AD476" s="14">
        <f t="shared" si="240"/>
        <v>0.125</v>
      </c>
      <c r="AE476" s="14">
        <f t="shared" si="227"/>
        <v>0</v>
      </c>
      <c r="AF476" s="14">
        <f t="shared" si="228"/>
        <v>0</v>
      </c>
      <c r="AG476" s="14">
        <f t="shared" si="229"/>
        <v>0</v>
      </c>
      <c r="AH476" s="14">
        <f t="shared" si="230"/>
        <v>0</v>
      </c>
      <c r="AI476" s="14">
        <f t="shared" si="231"/>
        <v>0</v>
      </c>
      <c r="AJ476" s="14">
        <f t="shared" si="232"/>
        <v>0</v>
      </c>
      <c r="AK476" s="14">
        <f t="shared" si="233"/>
        <v>0</v>
      </c>
      <c r="AL476" s="14">
        <f t="shared" si="234"/>
        <v>0</v>
      </c>
      <c r="AM476" s="14">
        <f t="shared" si="235"/>
        <v>0</v>
      </c>
      <c r="AN476" s="14">
        <f t="shared" si="236"/>
        <v>0</v>
      </c>
      <c r="AO476" s="14">
        <f t="shared" si="237"/>
        <v>0</v>
      </c>
      <c r="AP476" s="14">
        <f t="shared" si="238"/>
        <v>0.02</v>
      </c>
      <c r="AQ476" s="14">
        <f t="shared" si="239"/>
        <v>0</v>
      </c>
      <c r="AR476" s="26">
        <f t="shared" si="218"/>
        <v>93750</v>
      </c>
      <c r="AS476" s="184">
        <f t="shared" si="219"/>
        <v>0</v>
      </c>
      <c r="AT476" s="26">
        <f t="shared" si="220"/>
        <v>16875</v>
      </c>
      <c r="AU476" s="30"/>
      <c r="AV476" s="30"/>
      <c r="AW476" s="30">
        <f t="shared" si="225"/>
        <v>90000</v>
      </c>
      <c r="AX476" s="36">
        <f t="shared" si="216"/>
        <v>-93750</v>
      </c>
      <c r="AY476" s="36">
        <f t="shared" si="216"/>
        <v>0</v>
      </c>
      <c r="AZ476" s="36">
        <f t="shared" si="216"/>
        <v>73125</v>
      </c>
      <c r="BF476" s="42">
        <f t="shared" si="221"/>
        <v>110625</v>
      </c>
      <c r="BG476" s="42">
        <f t="shared" si="222"/>
        <v>110625</v>
      </c>
      <c r="BH476" s="42">
        <f t="shared" si="223"/>
        <v>0</v>
      </c>
      <c r="BI476" s="42">
        <f t="shared" si="224"/>
        <v>90000</v>
      </c>
    </row>
    <row r="477" spans="1:61" ht="14.45" hidden="1" outlineLevel="1" x14ac:dyDescent="0.3">
      <c r="A477" s="5" t="s">
        <v>7</v>
      </c>
      <c r="B477" s="5" t="s">
        <v>8</v>
      </c>
      <c r="C477" s="5"/>
      <c r="D477" s="2" t="s">
        <v>573</v>
      </c>
      <c r="E477" s="2" t="s">
        <v>560</v>
      </c>
      <c r="F477" s="2" t="s">
        <v>16</v>
      </c>
      <c r="G477" s="2" t="s">
        <v>396</v>
      </c>
      <c r="H477" s="2" t="s">
        <v>13</v>
      </c>
      <c r="I477" s="18">
        <v>600</v>
      </c>
      <c r="J477" s="18">
        <v>1104697.4100000001</v>
      </c>
      <c r="K477" s="18">
        <v>1051449.27</v>
      </c>
      <c r="L477" s="18">
        <v>53248.14</v>
      </c>
      <c r="M477" s="18"/>
      <c r="N477" s="18">
        <v>31587.410000000003</v>
      </c>
      <c r="O477" s="18"/>
      <c r="P477" s="18"/>
      <c r="Q477" s="18"/>
      <c r="R477" s="18"/>
      <c r="S477" s="18"/>
      <c r="T477" s="18"/>
      <c r="U477" s="18"/>
      <c r="V477" s="18"/>
      <c r="W477" s="18"/>
      <c r="X477" s="18"/>
      <c r="Y477" s="18"/>
      <c r="Z477" s="18">
        <v>21660.73</v>
      </c>
      <c r="AA477" s="18"/>
      <c r="AB477" s="43">
        <f t="shared" si="217"/>
        <v>0.14749999999999996</v>
      </c>
      <c r="AC477" s="14">
        <f t="shared" si="226"/>
        <v>0</v>
      </c>
      <c r="AD477" s="14">
        <f t="shared" si="240"/>
        <v>0.125</v>
      </c>
      <c r="AE477" s="14">
        <f t="shared" si="227"/>
        <v>0</v>
      </c>
      <c r="AF477" s="14">
        <f t="shared" si="228"/>
        <v>0</v>
      </c>
      <c r="AG477" s="14">
        <f t="shared" si="229"/>
        <v>0</v>
      </c>
      <c r="AH477" s="14">
        <f t="shared" si="230"/>
        <v>0</v>
      </c>
      <c r="AI477" s="14">
        <f t="shared" si="231"/>
        <v>0</v>
      </c>
      <c r="AJ477" s="14">
        <f t="shared" si="232"/>
        <v>0</v>
      </c>
      <c r="AK477" s="14">
        <f t="shared" si="233"/>
        <v>0</v>
      </c>
      <c r="AL477" s="14">
        <f t="shared" si="234"/>
        <v>0</v>
      </c>
      <c r="AM477" s="14">
        <f t="shared" si="235"/>
        <v>0</v>
      </c>
      <c r="AN477" s="14">
        <f t="shared" si="236"/>
        <v>0</v>
      </c>
      <c r="AO477" s="14">
        <f t="shared" si="237"/>
        <v>0</v>
      </c>
      <c r="AP477" s="14">
        <f t="shared" si="238"/>
        <v>0.02</v>
      </c>
      <c r="AQ477" s="14">
        <f t="shared" si="239"/>
        <v>0</v>
      </c>
      <c r="AR477" s="26">
        <f t="shared" si="218"/>
        <v>131431.15875</v>
      </c>
      <c r="AS477" s="184">
        <f t="shared" si="219"/>
        <v>0</v>
      </c>
      <c r="AT477" s="26">
        <f t="shared" si="220"/>
        <v>23657.608574999998</v>
      </c>
      <c r="AU477" s="30"/>
      <c r="AV477" s="30"/>
      <c r="AW477" s="30">
        <f t="shared" si="225"/>
        <v>126173.9124</v>
      </c>
      <c r="AX477" s="36">
        <f t="shared" si="216"/>
        <v>-131431.15875</v>
      </c>
      <c r="AY477" s="36">
        <f t="shared" si="216"/>
        <v>0</v>
      </c>
      <c r="AZ477" s="36">
        <f t="shared" si="216"/>
        <v>102516.30382500001</v>
      </c>
      <c r="BF477" s="42">
        <f t="shared" si="221"/>
        <v>155088.76732499999</v>
      </c>
      <c r="BG477" s="42">
        <f t="shared" si="222"/>
        <v>53248.14</v>
      </c>
      <c r="BH477" s="42">
        <f t="shared" si="223"/>
        <v>101840.62732499999</v>
      </c>
      <c r="BI477" s="42">
        <f t="shared" si="224"/>
        <v>126173.9124</v>
      </c>
    </row>
    <row r="478" spans="1:61" ht="14.45" hidden="1" outlineLevel="1" x14ac:dyDescent="0.3">
      <c r="A478" s="5" t="s">
        <v>7</v>
      </c>
      <c r="B478" s="5" t="s">
        <v>8</v>
      </c>
      <c r="C478" s="5"/>
      <c r="D478" s="2" t="s">
        <v>575</v>
      </c>
      <c r="E478" s="2" t="s">
        <v>25</v>
      </c>
      <c r="F478" s="2" t="s">
        <v>16</v>
      </c>
      <c r="G478" s="2" t="s">
        <v>17</v>
      </c>
      <c r="H478" s="2" t="s">
        <v>13</v>
      </c>
      <c r="I478" s="18">
        <v>25</v>
      </c>
      <c r="J478" s="18">
        <v>54065.5</v>
      </c>
      <c r="K478" s="18">
        <v>47115.9</v>
      </c>
      <c r="L478" s="18">
        <v>6949.5999999999995</v>
      </c>
      <c r="M478" s="18"/>
      <c r="N478" s="18">
        <v>5889.49</v>
      </c>
      <c r="O478" s="18"/>
      <c r="P478" s="18"/>
      <c r="Q478" s="18"/>
      <c r="R478" s="18"/>
      <c r="S478" s="18"/>
      <c r="T478" s="18"/>
      <c r="U478" s="18"/>
      <c r="V478" s="18"/>
      <c r="W478" s="18"/>
      <c r="X478" s="18"/>
      <c r="Y478" s="18"/>
      <c r="Z478" s="18">
        <v>1060.1099999999999</v>
      </c>
      <c r="AA478" s="18"/>
      <c r="AB478" s="43">
        <f t="shared" si="217"/>
        <v>0.14749999999999996</v>
      </c>
      <c r="AC478" s="14">
        <f t="shared" si="226"/>
        <v>0</v>
      </c>
      <c r="AD478" s="14">
        <f t="shared" si="240"/>
        <v>0.125</v>
      </c>
      <c r="AE478" s="14">
        <f t="shared" si="227"/>
        <v>0</v>
      </c>
      <c r="AF478" s="14">
        <f t="shared" si="228"/>
        <v>0</v>
      </c>
      <c r="AG478" s="14">
        <f t="shared" si="229"/>
        <v>0</v>
      </c>
      <c r="AH478" s="14">
        <f t="shared" si="230"/>
        <v>0</v>
      </c>
      <c r="AI478" s="14">
        <f t="shared" si="231"/>
        <v>0</v>
      </c>
      <c r="AJ478" s="14">
        <f t="shared" si="232"/>
        <v>0</v>
      </c>
      <c r="AK478" s="14">
        <f t="shared" si="233"/>
        <v>0</v>
      </c>
      <c r="AL478" s="14">
        <f t="shared" si="234"/>
        <v>0</v>
      </c>
      <c r="AM478" s="14">
        <f t="shared" si="235"/>
        <v>0</v>
      </c>
      <c r="AN478" s="14">
        <f t="shared" si="236"/>
        <v>0</v>
      </c>
      <c r="AO478" s="14">
        <f t="shared" si="237"/>
        <v>0</v>
      </c>
      <c r="AP478" s="14">
        <f t="shared" si="238"/>
        <v>0.02</v>
      </c>
      <c r="AQ478" s="14">
        <f t="shared" si="239"/>
        <v>0</v>
      </c>
      <c r="AR478" s="26">
        <f t="shared" si="218"/>
        <v>5889.4875000000002</v>
      </c>
      <c r="AS478" s="184">
        <f t="shared" si="219"/>
        <v>0</v>
      </c>
      <c r="AT478" s="26">
        <f t="shared" si="220"/>
        <v>1060.1077500000001</v>
      </c>
      <c r="AU478" s="30"/>
      <c r="AV478" s="30"/>
      <c r="AW478" s="30">
        <f t="shared" si="225"/>
        <v>5653.9080000000004</v>
      </c>
      <c r="AX478" s="36">
        <f t="shared" si="216"/>
        <v>-5889.4875000000002</v>
      </c>
      <c r="AY478" s="36">
        <f t="shared" si="216"/>
        <v>0</v>
      </c>
      <c r="AZ478" s="36">
        <f t="shared" si="216"/>
        <v>4593.8002500000002</v>
      </c>
      <c r="BF478" s="42">
        <f t="shared" si="221"/>
        <v>6949.5952500000003</v>
      </c>
      <c r="BG478" s="42">
        <f t="shared" si="222"/>
        <v>6949.5999999999995</v>
      </c>
      <c r="BH478" s="42">
        <f t="shared" si="223"/>
        <v>-4.749999999148713E-3</v>
      </c>
      <c r="BI478" s="42">
        <f t="shared" si="224"/>
        <v>5653.9080000000004</v>
      </c>
    </row>
    <row r="479" spans="1:61" ht="14.45" hidden="1" outlineLevel="1" x14ac:dyDescent="0.3">
      <c r="A479" s="5" t="s">
        <v>7</v>
      </c>
      <c r="B479" s="5" t="s">
        <v>8</v>
      </c>
      <c r="C479" s="5" t="s">
        <v>1355</v>
      </c>
      <c r="D479" s="2" t="s">
        <v>576</v>
      </c>
      <c r="E479" s="2" t="s">
        <v>76</v>
      </c>
      <c r="F479" s="2" t="s">
        <v>16</v>
      </c>
      <c r="G479" s="2" t="s">
        <v>20</v>
      </c>
      <c r="H479" s="2" t="s">
        <v>13</v>
      </c>
      <c r="I479" s="18">
        <v>3337.3999999999996</v>
      </c>
      <c r="J479" s="18">
        <v>599506.09</v>
      </c>
      <c r="K479" s="18">
        <v>522445.39</v>
      </c>
      <c r="L479" s="18">
        <v>77060.699999999983</v>
      </c>
      <c r="M479" s="18"/>
      <c r="N479" s="18">
        <v>65305.68</v>
      </c>
      <c r="O479" s="18"/>
      <c r="P479" s="18"/>
      <c r="Q479" s="18"/>
      <c r="R479" s="18"/>
      <c r="S479" s="18"/>
      <c r="T479" s="18"/>
      <c r="U479" s="18"/>
      <c r="V479" s="18"/>
      <c r="W479" s="18"/>
      <c r="X479" s="18"/>
      <c r="Y479" s="18"/>
      <c r="Z479" s="18">
        <v>11755.019999999999</v>
      </c>
      <c r="AA479" s="18"/>
      <c r="AB479" s="43">
        <f t="shared" si="217"/>
        <v>0.14749999999999996</v>
      </c>
      <c r="AC479" s="14">
        <f t="shared" si="226"/>
        <v>0</v>
      </c>
      <c r="AD479" s="14">
        <f t="shared" si="240"/>
        <v>0.125</v>
      </c>
      <c r="AE479" s="14">
        <f t="shared" si="227"/>
        <v>0</v>
      </c>
      <c r="AF479" s="14">
        <f t="shared" si="228"/>
        <v>0</v>
      </c>
      <c r="AG479" s="14">
        <f t="shared" si="229"/>
        <v>0</v>
      </c>
      <c r="AH479" s="14">
        <f t="shared" si="230"/>
        <v>0</v>
      </c>
      <c r="AI479" s="14">
        <f t="shared" si="231"/>
        <v>0</v>
      </c>
      <c r="AJ479" s="14">
        <f t="shared" si="232"/>
        <v>0</v>
      </c>
      <c r="AK479" s="14">
        <f t="shared" si="233"/>
        <v>0</v>
      </c>
      <c r="AL479" s="14">
        <f t="shared" si="234"/>
        <v>0</v>
      </c>
      <c r="AM479" s="14">
        <f t="shared" si="235"/>
        <v>0</v>
      </c>
      <c r="AN479" s="14">
        <f t="shared" si="236"/>
        <v>0</v>
      </c>
      <c r="AO479" s="14">
        <f t="shared" si="237"/>
        <v>0</v>
      </c>
      <c r="AP479" s="14">
        <f t="shared" si="238"/>
        <v>0.02</v>
      </c>
      <c r="AQ479" s="14">
        <f t="shared" si="239"/>
        <v>0</v>
      </c>
      <c r="AR479" s="26">
        <f t="shared" si="218"/>
        <v>65305.673750000002</v>
      </c>
      <c r="AS479" s="184">
        <f t="shared" si="219"/>
        <v>0</v>
      </c>
      <c r="AT479" s="26">
        <f t="shared" si="220"/>
        <v>11755.021274999999</v>
      </c>
      <c r="AU479" s="30"/>
      <c r="AV479" s="30"/>
      <c r="AW479" s="30">
        <f t="shared" si="225"/>
        <v>62693.446799999998</v>
      </c>
      <c r="AX479" s="36">
        <f t="shared" si="216"/>
        <v>-65305.673750000002</v>
      </c>
      <c r="AY479" s="36">
        <f t="shared" si="216"/>
        <v>0</v>
      </c>
      <c r="AZ479" s="36">
        <f t="shared" si="216"/>
        <v>50938.425524999999</v>
      </c>
      <c r="BF479" s="42">
        <f t="shared" si="221"/>
        <v>77060.695024999994</v>
      </c>
      <c r="BG479" s="42">
        <f t="shared" si="222"/>
        <v>77060.7</v>
      </c>
      <c r="BH479" s="42">
        <f t="shared" si="223"/>
        <v>-4.9750000034691766E-3</v>
      </c>
      <c r="BI479" s="42">
        <f t="shared" si="224"/>
        <v>62693.446799999998</v>
      </c>
    </row>
    <row r="480" spans="1:61" ht="14.45" hidden="1" outlineLevel="1" x14ac:dyDescent="0.3">
      <c r="A480" s="5" t="s">
        <v>7</v>
      </c>
      <c r="B480" s="5" t="s">
        <v>8</v>
      </c>
      <c r="C480" s="5" t="s">
        <v>1355</v>
      </c>
      <c r="D480" s="2" t="s">
        <v>577</v>
      </c>
      <c r="E480" s="2" t="s">
        <v>578</v>
      </c>
      <c r="F480" s="2" t="s">
        <v>16</v>
      </c>
      <c r="G480" s="2" t="s">
        <v>17</v>
      </c>
      <c r="H480" s="2" t="s">
        <v>13</v>
      </c>
      <c r="I480" s="18">
        <v>523.21</v>
      </c>
      <c r="J480" s="18">
        <v>120076.7</v>
      </c>
      <c r="K480" s="18">
        <v>104642</v>
      </c>
      <c r="L480" s="18">
        <v>15434.7</v>
      </c>
      <c r="M480" s="18"/>
      <c r="N480" s="18">
        <v>13080.25</v>
      </c>
      <c r="O480" s="18"/>
      <c r="P480" s="18"/>
      <c r="Q480" s="18"/>
      <c r="R480" s="18"/>
      <c r="S480" s="18"/>
      <c r="T480" s="18"/>
      <c r="U480" s="18"/>
      <c r="V480" s="18"/>
      <c r="W480" s="18"/>
      <c r="X480" s="18"/>
      <c r="Y480" s="18"/>
      <c r="Z480" s="18">
        <v>2354.4499999999998</v>
      </c>
      <c r="AA480" s="18"/>
      <c r="AB480" s="43">
        <f t="shared" si="217"/>
        <v>0.14749999999999996</v>
      </c>
      <c r="AC480" s="14">
        <f t="shared" si="226"/>
        <v>0</v>
      </c>
      <c r="AD480" s="14">
        <f t="shared" si="240"/>
        <v>0.125</v>
      </c>
      <c r="AE480" s="14">
        <f t="shared" si="227"/>
        <v>0</v>
      </c>
      <c r="AF480" s="14">
        <f t="shared" si="228"/>
        <v>0</v>
      </c>
      <c r="AG480" s="14">
        <f t="shared" si="229"/>
        <v>0</v>
      </c>
      <c r="AH480" s="14">
        <f t="shared" si="230"/>
        <v>0</v>
      </c>
      <c r="AI480" s="14">
        <f t="shared" si="231"/>
        <v>0</v>
      </c>
      <c r="AJ480" s="14">
        <f t="shared" si="232"/>
        <v>0</v>
      </c>
      <c r="AK480" s="14">
        <f t="shared" si="233"/>
        <v>0</v>
      </c>
      <c r="AL480" s="14">
        <f t="shared" si="234"/>
        <v>0</v>
      </c>
      <c r="AM480" s="14">
        <f t="shared" si="235"/>
        <v>0</v>
      </c>
      <c r="AN480" s="14">
        <f t="shared" si="236"/>
        <v>0</v>
      </c>
      <c r="AO480" s="14">
        <f t="shared" si="237"/>
        <v>0</v>
      </c>
      <c r="AP480" s="14">
        <f t="shared" si="238"/>
        <v>0.02</v>
      </c>
      <c r="AQ480" s="14">
        <f t="shared" si="239"/>
        <v>0</v>
      </c>
      <c r="AR480" s="26">
        <f t="shared" si="218"/>
        <v>13080.25</v>
      </c>
      <c r="AS480" s="184">
        <f t="shared" si="219"/>
        <v>0</v>
      </c>
      <c r="AT480" s="26">
        <f t="shared" si="220"/>
        <v>2354.4450000000002</v>
      </c>
      <c r="AU480" s="30"/>
      <c r="AV480" s="30"/>
      <c r="AW480" s="30">
        <f t="shared" si="225"/>
        <v>12557.039999999999</v>
      </c>
      <c r="AX480" s="36">
        <f t="shared" si="216"/>
        <v>-13080.25</v>
      </c>
      <c r="AY480" s="36">
        <f t="shared" si="216"/>
        <v>0</v>
      </c>
      <c r="AZ480" s="36">
        <f t="shared" si="216"/>
        <v>10202.594999999999</v>
      </c>
      <c r="BF480" s="42">
        <f t="shared" si="221"/>
        <v>15434.695</v>
      </c>
      <c r="BG480" s="42">
        <f t="shared" si="222"/>
        <v>15434.7</v>
      </c>
      <c r="BH480" s="42">
        <f t="shared" si="223"/>
        <v>-5.0000000010186341E-3</v>
      </c>
      <c r="BI480" s="42">
        <f t="shared" si="224"/>
        <v>12557.039999999999</v>
      </c>
    </row>
    <row r="481" spans="1:61" ht="14.45" hidden="1" outlineLevel="1" x14ac:dyDescent="0.3">
      <c r="A481" s="5" t="s">
        <v>7</v>
      </c>
      <c r="B481" s="5" t="s">
        <v>8</v>
      </c>
      <c r="C481" s="5" t="s">
        <v>1355</v>
      </c>
      <c r="D481" s="2" t="s">
        <v>579</v>
      </c>
      <c r="E481" s="2" t="s">
        <v>76</v>
      </c>
      <c r="F481" s="2" t="s">
        <v>16</v>
      </c>
      <c r="G481" s="2" t="s">
        <v>20</v>
      </c>
      <c r="H481" s="2" t="s">
        <v>13</v>
      </c>
      <c r="I481" s="18">
        <v>373.15999999999997</v>
      </c>
      <c r="J481" s="18">
        <v>79118.429999999993</v>
      </c>
      <c r="K481" s="18">
        <v>69034.429999999993</v>
      </c>
      <c r="L481" s="18">
        <v>10084</v>
      </c>
      <c r="M481" s="18"/>
      <c r="N481" s="18">
        <v>8284.130000000001</v>
      </c>
      <c r="O481" s="18"/>
      <c r="P481" s="18"/>
      <c r="Q481" s="18">
        <v>165.69</v>
      </c>
      <c r="R481" s="18">
        <v>82.84</v>
      </c>
      <c r="S481" s="18"/>
      <c r="T481" s="18"/>
      <c r="U481" s="18"/>
      <c r="V481" s="18"/>
      <c r="W481" s="18"/>
      <c r="X481" s="18"/>
      <c r="Y481" s="18"/>
      <c r="Z481" s="18">
        <v>1551.3400000000001</v>
      </c>
      <c r="AA481" s="18"/>
      <c r="AB481" s="43">
        <f t="shared" si="217"/>
        <v>0.15135050000000017</v>
      </c>
      <c r="AC481" s="14">
        <f t="shared" si="226"/>
        <v>0</v>
      </c>
      <c r="AD481" s="14">
        <f t="shared" si="240"/>
        <v>0.125</v>
      </c>
      <c r="AE481" s="14">
        <f t="shared" si="227"/>
        <v>0</v>
      </c>
      <c r="AF481" s="14">
        <f t="shared" si="228"/>
        <v>0</v>
      </c>
      <c r="AG481" s="14">
        <f t="shared" si="229"/>
        <v>0.02</v>
      </c>
      <c r="AH481" s="14">
        <f t="shared" si="230"/>
        <v>0.01</v>
      </c>
      <c r="AI481" s="14">
        <f t="shared" si="231"/>
        <v>0</v>
      </c>
      <c r="AJ481" s="14">
        <f t="shared" si="232"/>
        <v>0</v>
      </c>
      <c r="AK481" s="14">
        <f t="shared" si="233"/>
        <v>0</v>
      </c>
      <c r="AL481" s="14">
        <f t="shared" si="234"/>
        <v>0</v>
      </c>
      <c r="AM481" s="14">
        <f t="shared" si="235"/>
        <v>0</v>
      </c>
      <c r="AN481" s="14">
        <f t="shared" si="236"/>
        <v>0</v>
      </c>
      <c r="AO481" s="14">
        <f t="shared" si="237"/>
        <v>0</v>
      </c>
      <c r="AP481" s="14">
        <f t="shared" si="238"/>
        <v>0.02</v>
      </c>
      <c r="AQ481" s="14">
        <f t="shared" si="239"/>
        <v>0</v>
      </c>
      <c r="AR481" s="26">
        <f t="shared" si="218"/>
        <v>8889.9087232500042</v>
      </c>
      <c r="AS481" s="184">
        <f t="shared" si="219"/>
        <v>0</v>
      </c>
      <c r="AT481" s="26">
        <f t="shared" si="220"/>
        <v>1558.4867744650001</v>
      </c>
      <c r="AU481" s="30"/>
      <c r="AV481" s="30"/>
      <c r="AW481" s="30">
        <f t="shared" si="225"/>
        <v>8284.1315999999988</v>
      </c>
      <c r="AX481" s="36">
        <f t="shared" si="216"/>
        <v>-8889.9087232500042</v>
      </c>
      <c r="AY481" s="36">
        <f t="shared" si="216"/>
        <v>0</v>
      </c>
      <c r="AZ481" s="36">
        <f t="shared" si="216"/>
        <v>6725.6448255349987</v>
      </c>
      <c r="BF481" s="42">
        <f t="shared" si="221"/>
        <v>10448.395497715004</v>
      </c>
      <c r="BG481" s="42">
        <f t="shared" si="222"/>
        <v>10084.000000000002</v>
      </c>
      <c r="BH481" s="42">
        <f t="shared" si="223"/>
        <v>364.39549771500242</v>
      </c>
      <c r="BI481" s="42">
        <f t="shared" si="224"/>
        <v>8284.1315999999988</v>
      </c>
    </row>
    <row r="482" spans="1:61" ht="14.45" hidden="1" outlineLevel="1" x14ac:dyDescent="0.3">
      <c r="A482" s="5" t="s">
        <v>7</v>
      </c>
      <c r="B482" s="5" t="s">
        <v>8</v>
      </c>
      <c r="C482" s="5" t="s">
        <v>1355</v>
      </c>
      <c r="D482" s="2" t="s">
        <v>580</v>
      </c>
      <c r="E482" s="2" t="s">
        <v>76</v>
      </c>
      <c r="F482" s="2" t="s">
        <v>16</v>
      </c>
      <c r="G482" s="2" t="s">
        <v>20</v>
      </c>
      <c r="H482" s="2" t="s">
        <v>13</v>
      </c>
      <c r="I482" s="18">
        <v>500</v>
      </c>
      <c r="J482" s="18">
        <v>173272.5</v>
      </c>
      <c r="K482" s="18">
        <v>151000</v>
      </c>
      <c r="L482" s="18">
        <v>22272.5</v>
      </c>
      <c r="M482" s="18"/>
      <c r="N482" s="18">
        <v>18875</v>
      </c>
      <c r="O482" s="18"/>
      <c r="P482" s="18"/>
      <c r="Q482" s="18"/>
      <c r="R482" s="18"/>
      <c r="S482" s="18"/>
      <c r="T482" s="18"/>
      <c r="U482" s="18"/>
      <c r="V482" s="18"/>
      <c r="W482" s="18"/>
      <c r="X482" s="18"/>
      <c r="Y482" s="18"/>
      <c r="Z482" s="18">
        <v>3397.5</v>
      </c>
      <c r="AA482" s="18"/>
      <c r="AB482" s="43">
        <f t="shared" si="217"/>
        <v>0.14749999999999996</v>
      </c>
      <c r="AC482" s="14">
        <f t="shared" si="226"/>
        <v>0</v>
      </c>
      <c r="AD482" s="14">
        <f t="shared" si="240"/>
        <v>0.125</v>
      </c>
      <c r="AE482" s="14">
        <f t="shared" si="227"/>
        <v>0</v>
      </c>
      <c r="AF482" s="14">
        <f t="shared" si="228"/>
        <v>0</v>
      </c>
      <c r="AG482" s="14">
        <f t="shared" si="229"/>
        <v>0</v>
      </c>
      <c r="AH482" s="14">
        <f t="shared" si="230"/>
        <v>0</v>
      </c>
      <c r="AI482" s="14">
        <f t="shared" si="231"/>
        <v>0</v>
      </c>
      <c r="AJ482" s="14">
        <f t="shared" si="232"/>
        <v>0</v>
      </c>
      <c r="AK482" s="14">
        <f t="shared" si="233"/>
        <v>0</v>
      </c>
      <c r="AL482" s="14">
        <f t="shared" si="234"/>
        <v>0</v>
      </c>
      <c r="AM482" s="14">
        <f t="shared" si="235"/>
        <v>0</v>
      </c>
      <c r="AN482" s="14">
        <f t="shared" si="236"/>
        <v>0</v>
      </c>
      <c r="AO482" s="14">
        <f t="shared" si="237"/>
        <v>0</v>
      </c>
      <c r="AP482" s="14">
        <f t="shared" si="238"/>
        <v>0.02</v>
      </c>
      <c r="AQ482" s="14">
        <f t="shared" si="239"/>
        <v>0</v>
      </c>
      <c r="AR482" s="26">
        <f t="shared" si="218"/>
        <v>18875</v>
      </c>
      <c r="AS482" s="184">
        <f t="shared" si="219"/>
        <v>0</v>
      </c>
      <c r="AT482" s="26">
        <f t="shared" si="220"/>
        <v>3397.5</v>
      </c>
      <c r="AU482" s="30"/>
      <c r="AV482" s="30"/>
      <c r="AW482" s="30">
        <f t="shared" si="225"/>
        <v>18120</v>
      </c>
      <c r="AX482" s="36">
        <f t="shared" si="216"/>
        <v>-18875</v>
      </c>
      <c r="AY482" s="36">
        <f t="shared" si="216"/>
        <v>0</v>
      </c>
      <c r="AZ482" s="36">
        <f t="shared" si="216"/>
        <v>14722.5</v>
      </c>
      <c r="BF482" s="42">
        <f t="shared" si="221"/>
        <v>22272.5</v>
      </c>
      <c r="BG482" s="42">
        <f t="shared" si="222"/>
        <v>22272.5</v>
      </c>
      <c r="BH482" s="42">
        <f t="shared" si="223"/>
        <v>0</v>
      </c>
      <c r="BI482" s="42">
        <f t="shared" si="224"/>
        <v>18120</v>
      </c>
    </row>
    <row r="483" spans="1:61" ht="14.45" hidden="1" outlineLevel="1" x14ac:dyDescent="0.3">
      <c r="A483" s="5" t="s">
        <v>7</v>
      </c>
      <c r="B483" s="5" t="s">
        <v>8</v>
      </c>
      <c r="C483" s="5" t="s">
        <v>1355</v>
      </c>
      <c r="D483" s="2" t="s">
        <v>581</v>
      </c>
      <c r="E483" s="2" t="s">
        <v>76</v>
      </c>
      <c r="F483" s="2" t="s">
        <v>16</v>
      </c>
      <c r="G483" s="2" t="s">
        <v>20</v>
      </c>
      <c r="H483" s="2" t="s">
        <v>13</v>
      </c>
      <c r="I483" s="18">
        <v>997.66000000000008</v>
      </c>
      <c r="J483" s="18">
        <v>265553.31</v>
      </c>
      <c r="K483" s="18">
        <v>231419</v>
      </c>
      <c r="L483" s="18">
        <v>34134.31</v>
      </c>
      <c r="M483" s="18"/>
      <c r="N483" s="18">
        <v>28927.379999999997</v>
      </c>
      <c r="O483" s="18"/>
      <c r="P483" s="18"/>
      <c r="Q483" s="18"/>
      <c r="R483" s="18"/>
      <c r="S483" s="18"/>
      <c r="T483" s="18"/>
      <c r="U483" s="18"/>
      <c r="V483" s="18"/>
      <c r="W483" s="18"/>
      <c r="X483" s="18"/>
      <c r="Y483" s="18"/>
      <c r="Z483" s="18">
        <v>5206.93</v>
      </c>
      <c r="AA483" s="18"/>
      <c r="AB483" s="43">
        <f t="shared" si="217"/>
        <v>0.14749999999999996</v>
      </c>
      <c r="AC483" s="14">
        <f t="shared" si="226"/>
        <v>0</v>
      </c>
      <c r="AD483" s="14">
        <f t="shared" si="240"/>
        <v>0.125</v>
      </c>
      <c r="AE483" s="14">
        <f t="shared" si="227"/>
        <v>0</v>
      </c>
      <c r="AF483" s="14">
        <f t="shared" si="228"/>
        <v>0</v>
      </c>
      <c r="AG483" s="14">
        <f t="shared" si="229"/>
        <v>0</v>
      </c>
      <c r="AH483" s="14">
        <f t="shared" si="230"/>
        <v>0</v>
      </c>
      <c r="AI483" s="14">
        <f t="shared" si="231"/>
        <v>0</v>
      </c>
      <c r="AJ483" s="14">
        <f t="shared" si="232"/>
        <v>0</v>
      </c>
      <c r="AK483" s="14">
        <f t="shared" si="233"/>
        <v>0</v>
      </c>
      <c r="AL483" s="14">
        <f t="shared" si="234"/>
        <v>0</v>
      </c>
      <c r="AM483" s="14">
        <f t="shared" si="235"/>
        <v>0</v>
      </c>
      <c r="AN483" s="14">
        <f t="shared" si="236"/>
        <v>0</v>
      </c>
      <c r="AO483" s="14">
        <f t="shared" si="237"/>
        <v>0</v>
      </c>
      <c r="AP483" s="14">
        <f t="shared" si="238"/>
        <v>0.02</v>
      </c>
      <c r="AQ483" s="14">
        <f t="shared" si="239"/>
        <v>0</v>
      </c>
      <c r="AR483" s="26">
        <f t="shared" si="218"/>
        <v>28927.375</v>
      </c>
      <c r="AS483" s="184">
        <f t="shared" si="219"/>
        <v>0</v>
      </c>
      <c r="AT483" s="26">
        <f t="shared" si="220"/>
        <v>5206.9274999999998</v>
      </c>
      <c r="AU483" s="30"/>
      <c r="AV483" s="30"/>
      <c r="AW483" s="30">
        <f t="shared" si="225"/>
        <v>27770.28</v>
      </c>
      <c r="AX483" s="36">
        <f t="shared" si="216"/>
        <v>-28927.375</v>
      </c>
      <c r="AY483" s="36">
        <f t="shared" si="216"/>
        <v>0</v>
      </c>
      <c r="AZ483" s="36">
        <f t="shared" si="216"/>
        <v>22563.352500000001</v>
      </c>
      <c r="BF483" s="42">
        <f t="shared" si="221"/>
        <v>34134.302499999998</v>
      </c>
      <c r="BG483" s="42">
        <f t="shared" si="222"/>
        <v>34134.31</v>
      </c>
      <c r="BH483" s="42">
        <f t="shared" si="223"/>
        <v>-7.4999999997089617E-3</v>
      </c>
      <c r="BI483" s="42">
        <f t="shared" si="224"/>
        <v>27770.28</v>
      </c>
    </row>
    <row r="484" spans="1:61" ht="14.45" hidden="1" outlineLevel="1" x14ac:dyDescent="0.3">
      <c r="A484" s="5" t="s">
        <v>7</v>
      </c>
      <c r="B484" s="5" t="s">
        <v>8</v>
      </c>
      <c r="C484" s="5" t="s">
        <v>1355</v>
      </c>
      <c r="D484" s="2" t="s">
        <v>582</v>
      </c>
      <c r="E484" s="2" t="s">
        <v>76</v>
      </c>
      <c r="F484" s="2" t="s">
        <v>16</v>
      </c>
      <c r="G484" s="2" t="s">
        <v>20</v>
      </c>
      <c r="H484" s="2" t="s">
        <v>13</v>
      </c>
      <c r="I484" s="18">
        <v>492.13</v>
      </c>
      <c r="J484" s="18">
        <v>159250.04999999999</v>
      </c>
      <c r="K484" s="18">
        <v>138780</v>
      </c>
      <c r="L484" s="18">
        <v>20470.05</v>
      </c>
      <c r="M484" s="18"/>
      <c r="N484" s="18">
        <v>17347.5</v>
      </c>
      <c r="O484" s="18"/>
      <c r="P484" s="18"/>
      <c r="Q484" s="18"/>
      <c r="R484" s="18"/>
      <c r="S484" s="18"/>
      <c r="T484" s="18"/>
      <c r="U484" s="18"/>
      <c r="V484" s="18"/>
      <c r="W484" s="18"/>
      <c r="X484" s="18"/>
      <c r="Y484" s="18"/>
      <c r="Z484" s="18">
        <v>3122.55</v>
      </c>
      <c r="AA484" s="18"/>
      <c r="AB484" s="43">
        <f t="shared" si="217"/>
        <v>0.14749999999999996</v>
      </c>
      <c r="AC484" s="14">
        <f t="shared" si="226"/>
        <v>0</v>
      </c>
      <c r="AD484" s="14">
        <f t="shared" si="240"/>
        <v>0.125</v>
      </c>
      <c r="AE484" s="14">
        <f t="shared" si="227"/>
        <v>0</v>
      </c>
      <c r="AF484" s="14">
        <f t="shared" si="228"/>
        <v>0</v>
      </c>
      <c r="AG484" s="14">
        <f t="shared" si="229"/>
        <v>0</v>
      </c>
      <c r="AH484" s="14">
        <f t="shared" si="230"/>
        <v>0</v>
      </c>
      <c r="AI484" s="14">
        <f t="shared" si="231"/>
        <v>0</v>
      </c>
      <c r="AJ484" s="14">
        <f t="shared" si="232"/>
        <v>0</v>
      </c>
      <c r="AK484" s="14">
        <f t="shared" si="233"/>
        <v>0</v>
      </c>
      <c r="AL484" s="14">
        <f t="shared" si="234"/>
        <v>0</v>
      </c>
      <c r="AM484" s="14">
        <f t="shared" si="235"/>
        <v>0</v>
      </c>
      <c r="AN484" s="14">
        <f t="shared" si="236"/>
        <v>0</v>
      </c>
      <c r="AO484" s="14">
        <f t="shared" si="237"/>
        <v>0</v>
      </c>
      <c r="AP484" s="14">
        <f t="shared" si="238"/>
        <v>0.02</v>
      </c>
      <c r="AQ484" s="14">
        <f t="shared" si="239"/>
        <v>0</v>
      </c>
      <c r="AR484" s="26">
        <f t="shared" si="218"/>
        <v>17347.5</v>
      </c>
      <c r="AS484" s="184">
        <f t="shared" si="219"/>
        <v>0</v>
      </c>
      <c r="AT484" s="26">
        <f t="shared" si="220"/>
        <v>3122.55</v>
      </c>
      <c r="AU484" s="30"/>
      <c r="AV484" s="30"/>
      <c r="AW484" s="30">
        <f t="shared" si="225"/>
        <v>16653.599999999999</v>
      </c>
      <c r="AX484" s="36">
        <f t="shared" si="216"/>
        <v>-17347.5</v>
      </c>
      <c r="AY484" s="36">
        <f t="shared" si="216"/>
        <v>0</v>
      </c>
      <c r="AZ484" s="36">
        <f t="shared" si="216"/>
        <v>13531.05</v>
      </c>
      <c r="BF484" s="42">
        <f t="shared" si="221"/>
        <v>20470.05</v>
      </c>
      <c r="BG484" s="42">
        <f t="shared" si="222"/>
        <v>20470.05</v>
      </c>
      <c r="BH484" s="42">
        <f t="shared" si="223"/>
        <v>0</v>
      </c>
      <c r="BI484" s="42">
        <f t="shared" si="224"/>
        <v>16653.599999999999</v>
      </c>
    </row>
    <row r="485" spans="1:61" ht="14.45" hidden="1" outlineLevel="1" x14ac:dyDescent="0.3">
      <c r="A485" s="5" t="s">
        <v>7</v>
      </c>
      <c r="B485" s="5" t="s">
        <v>8</v>
      </c>
      <c r="C485" s="5" t="s">
        <v>1355</v>
      </c>
      <c r="D485" s="2" t="s">
        <v>583</v>
      </c>
      <c r="E485" s="2" t="s">
        <v>76</v>
      </c>
      <c r="F485" s="2" t="s">
        <v>16</v>
      </c>
      <c r="G485" s="2" t="s">
        <v>20</v>
      </c>
      <c r="H485" s="2" t="s">
        <v>13</v>
      </c>
      <c r="I485" s="18">
        <v>14381.980000000001</v>
      </c>
      <c r="J485" s="18">
        <v>2754335.23</v>
      </c>
      <c r="K485" s="18">
        <v>2400292.14</v>
      </c>
      <c r="L485" s="18">
        <v>354043.08999999997</v>
      </c>
      <c r="M485" s="18"/>
      <c r="N485" s="18">
        <v>300036.5</v>
      </c>
      <c r="O485" s="18"/>
      <c r="P485" s="18"/>
      <c r="Q485" s="18"/>
      <c r="R485" s="18"/>
      <c r="S485" s="18"/>
      <c r="T485" s="18"/>
      <c r="U485" s="18"/>
      <c r="V485" s="18"/>
      <c r="W485" s="18"/>
      <c r="X485" s="18"/>
      <c r="Y485" s="18"/>
      <c r="Z485" s="18">
        <v>54006.59</v>
      </c>
      <c r="AA485" s="18"/>
      <c r="AB485" s="43">
        <f t="shared" si="217"/>
        <v>0.14749999999999996</v>
      </c>
      <c r="AC485" s="14">
        <f t="shared" si="226"/>
        <v>0</v>
      </c>
      <c r="AD485" s="14">
        <f t="shared" si="240"/>
        <v>0.125</v>
      </c>
      <c r="AE485" s="14">
        <f t="shared" si="227"/>
        <v>0</v>
      </c>
      <c r="AF485" s="14">
        <f t="shared" si="228"/>
        <v>0</v>
      </c>
      <c r="AG485" s="14">
        <f t="shared" si="229"/>
        <v>0</v>
      </c>
      <c r="AH485" s="14">
        <f t="shared" si="230"/>
        <v>0</v>
      </c>
      <c r="AI485" s="14">
        <f t="shared" si="231"/>
        <v>0</v>
      </c>
      <c r="AJ485" s="14">
        <f t="shared" si="232"/>
        <v>0</v>
      </c>
      <c r="AK485" s="14">
        <f t="shared" si="233"/>
        <v>0</v>
      </c>
      <c r="AL485" s="14">
        <f t="shared" si="234"/>
        <v>0</v>
      </c>
      <c r="AM485" s="14">
        <f t="shared" si="235"/>
        <v>0</v>
      </c>
      <c r="AN485" s="14">
        <f t="shared" si="236"/>
        <v>0</v>
      </c>
      <c r="AO485" s="14">
        <f t="shared" si="237"/>
        <v>0</v>
      </c>
      <c r="AP485" s="14">
        <f t="shared" si="238"/>
        <v>0.02</v>
      </c>
      <c r="AQ485" s="14">
        <f t="shared" si="239"/>
        <v>0</v>
      </c>
      <c r="AR485" s="26">
        <f t="shared" si="218"/>
        <v>300036.51750000002</v>
      </c>
      <c r="AS485" s="184">
        <f t="shared" si="219"/>
        <v>0</v>
      </c>
      <c r="AT485" s="26">
        <f t="shared" si="220"/>
        <v>54006.573150000004</v>
      </c>
      <c r="AU485" s="30"/>
      <c r="AV485" s="30"/>
      <c r="AW485" s="30">
        <f t="shared" si="225"/>
        <v>288035.05680000002</v>
      </c>
      <c r="AX485" s="36">
        <f t="shared" si="216"/>
        <v>-300036.51750000002</v>
      </c>
      <c r="AY485" s="36">
        <f t="shared" si="216"/>
        <v>0</v>
      </c>
      <c r="AZ485" s="36">
        <f t="shared" si="216"/>
        <v>234028.48365000001</v>
      </c>
      <c r="BF485" s="42">
        <f t="shared" si="221"/>
        <v>354043.09065000003</v>
      </c>
      <c r="BG485" s="42">
        <f t="shared" si="222"/>
        <v>354043.08999999997</v>
      </c>
      <c r="BH485" s="42">
        <f t="shared" si="223"/>
        <v>6.5000005997717381E-4</v>
      </c>
      <c r="BI485" s="42">
        <f t="shared" si="224"/>
        <v>288035.05680000002</v>
      </c>
    </row>
    <row r="486" spans="1:61" ht="14.45" hidden="1" outlineLevel="1" x14ac:dyDescent="0.3">
      <c r="A486" s="5" t="s">
        <v>7</v>
      </c>
      <c r="B486" s="5" t="s">
        <v>8</v>
      </c>
      <c r="C486" s="5" t="s">
        <v>1355</v>
      </c>
      <c r="D486" s="2" t="s">
        <v>584</v>
      </c>
      <c r="E486" s="2" t="s">
        <v>76</v>
      </c>
      <c r="F486" s="2" t="s">
        <v>16</v>
      </c>
      <c r="G486" s="2" t="s">
        <v>20</v>
      </c>
      <c r="H486" s="2" t="s">
        <v>13</v>
      </c>
      <c r="I486" s="18">
        <v>1092.56</v>
      </c>
      <c r="J486" s="18">
        <v>225928.69</v>
      </c>
      <c r="K486" s="18">
        <v>196887.75</v>
      </c>
      <c r="L486" s="18">
        <v>29040.940000000002</v>
      </c>
      <c r="M486" s="18"/>
      <c r="N486" s="18">
        <v>24610.97</v>
      </c>
      <c r="O486" s="18"/>
      <c r="P486" s="18"/>
      <c r="Q486" s="18"/>
      <c r="R486" s="18"/>
      <c r="S486" s="18"/>
      <c r="T486" s="18"/>
      <c r="U486" s="18"/>
      <c r="V486" s="18"/>
      <c r="W486" s="18"/>
      <c r="X486" s="18"/>
      <c r="Y486" s="18"/>
      <c r="Z486" s="18">
        <v>4429.97</v>
      </c>
      <c r="AA486" s="18"/>
      <c r="AB486" s="43">
        <f t="shared" si="217"/>
        <v>0.14749999999999996</v>
      </c>
      <c r="AC486" s="14">
        <f t="shared" si="226"/>
        <v>0</v>
      </c>
      <c r="AD486" s="14">
        <f t="shared" si="240"/>
        <v>0.125</v>
      </c>
      <c r="AE486" s="14">
        <f t="shared" si="227"/>
        <v>0</v>
      </c>
      <c r="AF486" s="14">
        <f t="shared" si="228"/>
        <v>0</v>
      </c>
      <c r="AG486" s="14">
        <f t="shared" si="229"/>
        <v>0</v>
      </c>
      <c r="AH486" s="14">
        <f t="shared" si="230"/>
        <v>0</v>
      </c>
      <c r="AI486" s="14">
        <f t="shared" si="231"/>
        <v>0</v>
      </c>
      <c r="AJ486" s="14">
        <f t="shared" si="232"/>
        <v>0</v>
      </c>
      <c r="AK486" s="14">
        <f t="shared" si="233"/>
        <v>0</v>
      </c>
      <c r="AL486" s="14">
        <f t="shared" si="234"/>
        <v>0</v>
      </c>
      <c r="AM486" s="14">
        <f t="shared" si="235"/>
        <v>0</v>
      </c>
      <c r="AN486" s="14">
        <f t="shared" si="236"/>
        <v>0</v>
      </c>
      <c r="AO486" s="14">
        <f t="shared" si="237"/>
        <v>0</v>
      </c>
      <c r="AP486" s="14">
        <f t="shared" si="238"/>
        <v>0.02</v>
      </c>
      <c r="AQ486" s="14">
        <f t="shared" si="239"/>
        <v>0</v>
      </c>
      <c r="AR486" s="26">
        <f t="shared" si="218"/>
        <v>24610.96875</v>
      </c>
      <c r="AS486" s="184">
        <f t="shared" si="219"/>
        <v>0</v>
      </c>
      <c r="AT486" s="26">
        <f t="shared" si="220"/>
        <v>4429.9743749999998</v>
      </c>
      <c r="AU486" s="30"/>
      <c r="AV486" s="30"/>
      <c r="AW486" s="30">
        <f t="shared" si="225"/>
        <v>23626.53</v>
      </c>
      <c r="AX486" s="36">
        <f t="shared" si="216"/>
        <v>-24610.96875</v>
      </c>
      <c r="AY486" s="36">
        <f t="shared" si="216"/>
        <v>0</v>
      </c>
      <c r="AZ486" s="36">
        <f t="shared" si="216"/>
        <v>19196.555625000001</v>
      </c>
      <c r="BF486" s="42">
        <f t="shared" si="221"/>
        <v>29040.943124999998</v>
      </c>
      <c r="BG486" s="42">
        <f t="shared" si="222"/>
        <v>29040.940000000002</v>
      </c>
      <c r="BH486" s="42">
        <f t="shared" si="223"/>
        <v>3.1249999956344254E-3</v>
      </c>
      <c r="BI486" s="42">
        <f t="shared" si="224"/>
        <v>23626.53</v>
      </c>
    </row>
    <row r="487" spans="1:61" ht="14.45" hidden="1" outlineLevel="1" x14ac:dyDescent="0.3">
      <c r="A487" s="5" t="s">
        <v>7</v>
      </c>
      <c r="B487" s="5" t="s">
        <v>8</v>
      </c>
      <c r="C487" s="5" t="s">
        <v>1355</v>
      </c>
      <c r="D487" s="2" t="s">
        <v>585</v>
      </c>
      <c r="E487" s="2" t="s">
        <v>76</v>
      </c>
      <c r="F487" s="2" t="s">
        <v>16</v>
      </c>
      <c r="G487" s="2" t="s">
        <v>20</v>
      </c>
      <c r="H487" s="2" t="s">
        <v>13</v>
      </c>
      <c r="I487" s="18">
        <v>7142.0999999999995</v>
      </c>
      <c r="J487" s="18">
        <v>1408137.3900000001</v>
      </c>
      <c r="K487" s="18">
        <v>1227134.97</v>
      </c>
      <c r="L487" s="18">
        <v>181002.42</v>
      </c>
      <c r="M487" s="18"/>
      <c r="N487" s="18">
        <v>153391.88</v>
      </c>
      <c r="O487" s="18"/>
      <c r="P487" s="18"/>
      <c r="Q487" s="18"/>
      <c r="R487" s="18"/>
      <c r="S487" s="18"/>
      <c r="T487" s="18"/>
      <c r="U487" s="18"/>
      <c r="V487" s="18"/>
      <c r="W487" s="18"/>
      <c r="X487" s="18"/>
      <c r="Y487" s="18"/>
      <c r="Z487" s="18">
        <v>27610.54</v>
      </c>
      <c r="AA487" s="18"/>
      <c r="AB487" s="43">
        <f t="shared" si="217"/>
        <v>0.14749999999999996</v>
      </c>
      <c r="AC487" s="14">
        <f t="shared" si="226"/>
        <v>0</v>
      </c>
      <c r="AD487" s="14">
        <f t="shared" si="240"/>
        <v>0.125</v>
      </c>
      <c r="AE487" s="14">
        <f t="shared" si="227"/>
        <v>0</v>
      </c>
      <c r="AF487" s="14">
        <f t="shared" si="228"/>
        <v>0</v>
      </c>
      <c r="AG487" s="14">
        <f t="shared" si="229"/>
        <v>0</v>
      </c>
      <c r="AH487" s="14">
        <f t="shared" si="230"/>
        <v>0</v>
      </c>
      <c r="AI487" s="14">
        <f t="shared" si="231"/>
        <v>0</v>
      </c>
      <c r="AJ487" s="14">
        <f t="shared" si="232"/>
        <v>0</v>
      </c>
      <c r="AK487" s="14">
        <f t="shared" si="233"/>
        <v>0</v>
      </c>
      <c r="AL487" s="14">
        <f t="shared" si="234"/>
        <v>0</v>
      </c>
      <c r="AM487" s="14">
        <f t="shared" si="235"/>
        <v>0</v>
      </c>
      <c r="AN487" s="14">
        <f t="shared" si="236"/>
        <v>0</v>
      </c>
      <c r="AO487" s="14">
        <f t="shared" si="237"/>
        <v>0</v>
      </c>
      <c r="AP487" s="14">
        <f t="shared" si="238"/>
        <v>0.02</v>
      </c>
      <c r="AQ487" s="14">
        <f t="shared" si="239"/>
        <v>0</v>
      </c>
      <c r="AR487" s="26">
        <f t="shared" si="218"/>
        <v>153391.87125</v>
      </c>
      <c r="AS487" s="184">
        <f t="shared" si="219"/>
        <v>0</v>
      </c>
      <c r="AT487" s="26">
        <f t="shared" si="220"/>
        <v>27610.536825000003</v>
      </c>
      <c r="AU487" s="30"/>
      <c r="AV487" s="30"/>
      <c r="AW487" s="30">
        <f t="shared" si="225"/>
        <v>147256.19639999999</v>
      </c>
      <c r="AX487" s="36">
        <f t="shared" si="216"/>
        <v>-153391.87125</v>
      </c>
      <c r="AY487" s="36">
        <f t="shared" si="216"/>
        <v>0</v>
      </c>
      <c r="AZ487" s="36">
        <f t="shared" si="216"/>
        <v>119645.65957499998</v>
      </c>
      <c r="BF487" s="42">
        <f t="shared" si="221"/>
        <v>181002.40807499998</v>
      </c>
      <c r="BG487" s="42">
        <f t="shared" si="222"/>
        <v>181002.42</v>
      </c>
      <c r="BH487" s="42">
        <f t="shared" si="223"/>
        <v>-1.1925000027986243E-2</v>
      </c>
      <c r="BI487" s="42">
        <f t="shared" si="224"/>
        <v>147256.19639999999</v>
      </c>
    </row>
    <row r="488" spans="1:61" ht="14.45" hidden="1" outlineLevel="1" x14ac:dyDescent="0.3">
      <c r="A488" s="5" t="s">
        <v>7</v>
      </c>
      <c r="B488" s="5" t="s">
        <v>8</v>
      </c>
      <c r="C488" s="5" t="s">
        <v>1355</v>
      </c>
      <c r="D488" s="2" t="s">
        <v>586</v>
      </c>
      <c r="E488" s="2" t="s">
        <v>76</v>
      </c>
      <c r="F488" s="2" t="s">
        <v>16</v>
      </c>
      <c r="G488" s="2" t="s">
        <v>20</v>
      </c>
      <c r="H488" s="2" t="s">
        <v>13</v>
      </c>
      <c r="I488" s="18">
        <v>993.78</v>
      </c>
      <c r="J488" s="18">
        <v>207382.57</v>
      </c>
      <c r="K488" s="18">
        <v>180725.56</v>
      </c>
      <c r="L488" s="18">
        <v>26657.010000000002</v>
      </c>
      <c r="M488" s="18"/>
      <c r="N488" s="18">
        <v>22590.690000000002</v>
      </c>
      <c r="O488" s="18"/>
      <c r="P488" s="18"/>
      <c r="Q488" s="18"/>
      <c r="R488" s="18"/>
      <c r="S488" s="18"/>
      <c r="T488" s="18"/>
      <c r="U488" s="18"/>
      <c r="V488" s="18"/>
      <c r="W488" s="18"/>
      <c r="X488" s="18"/>
      <c r="Y488" s="18"/>
      <c r="Z488" s="18">
        <v>4066.3199999999997</v>
      </c>
      <c r="AA488" s="18"/>
      <c r="AB488" s="43">
        <f t="shared" si="217"/>
        <v>0.14749999999999996</v>
      </c>
      <c r="AC488" s="14">
        <f t="shared" si="226"/>
        <v>0</v>
      </c>
      <c r="AD488" s="14">
        <f t="shared" si="240"/>
        <v>0.125</v>
      </c>
      <c r="AE488" s="14">
        <f t="shared" si="227"/>
        <v>0</v>
      </c>
      <c r="AF488" s="14">
        <f t="shared" si="228"/>
        <v>0</v>
      </c>
      <c r="AG488" s="14">
        <f t="shared" si="229"/>
        <v>0</v>
      </c>
      <c r="AH488" s="14">
        <f t="shared" si="230"/>
        <v>0</v>
      </c>
      <c r="AI488" s="14">
        <f t="shared" si="231"/>
        <v>0</v>
      </c>
      <c r="AJ488" s="14">
        <f t="shared" si="232"/>
        <v>0</v>
      </c>
      <c r="AK488" s="14">
        <f t="shared" si="233"/>
        <v>0</v>
      </c>
      <c r="AL488" s="14">
        <f t="shared" si="234"/>
        <v>0</v>
      </c>
      <c r="AM488" s="14">
        <f t="shared" si="235"/>
        <v>0</v>
      </c>
      <c r="AN488" s="14">
        <f t="shared" si="236"/>
        <v>0</v>
      </c>
      <c r="AO488" s="14">
        <f t="shared" si="237"/>
        <v>0</v>
      </c>
      <c r="AP488" s="14">
        <f t="shared" si="238"/>
        <v>0.02</v>
      </c>
      <c r="AQ488" s="14">
        <f t="shared" si="239"/>
        <v>0</v>
      </c>
      <c r="AR488" s="26">
        <f t="shared" si="218"/>
        <v>22590.695</v>
      </c>
      <c r="AS488" s="184">
        <f t="shared" si="219"/>
        <v>0</v>
      </c>
      <c r="AT488" s="26">
        <f t="shared" si="220"/>
        <v>4066.3251</v>
      </c>
      <c r="AU488" s="30"/>
      <c r="AV488" s="30"/>
      <c r="AW488" s="30">
        <f t="shared" si="225"/>
        <v>21687.067199999998</v>
      </c>
      <c r="AX488" s="36">
        <f t="shared" si="216"/>
        <v>-22590.695</v>
      </c>
      <c r="AY488" s="36">
        <f t="shared" si="216"/>
        <v>0</v>
      </c>
      <c r="AZ488" s="36">
        <f t="shared" si="216"/>
        <v>17620.742099999996</v>
      </c>
      <c r="BF488" s="42">
        <f t="shared" si="221"/>
        <v>26657.020100000002</v>
      </c>
      <c r="BG488" s="42">
        <f t="shared" si="222"/>
        <v>26657.010000000002</v>
      </c>
      <c r="BH488" s="42">
        <f t="shared" si="223"/>
        <v>1.0099999999511056E-2</v>
      </c>
      <c r="BI488" s="42">
        <f t="shared" si="224"/>
        <v>21687.067199999998</v>
      </c>
    </row>
    <row r="489" spans="1:61" ht="14.45" hidden="1" outlineLevel="1" x14ac:dyDescent="0.3">
      <c r="A489" s="5" t="s">
        <v>7</v>
      </c>
      <c r="B489" s="5" t="s">
        <v>8</v>
      </c>
      <c r="C489" s="5" t="s">
        <v>1355</v>
      </c>
      <c r="D489" s="2" t="s">
        <v>587</v>
      </c>
      <c r="E489" s="2" t="s">
        <v>588</v>
      </c>
      <c r="F489" s="2" t="s">
        <v>16</v>
      </c>
      <c r="G489" s="2" t="s">
        <v>17</v>
      </c>
      <c r="H489" s="2" t="s">
        <v>13</v>
      </c>
      <c r="I489" s="18">
        <v>21841.100000000002</v>
      </c>
      <c r="J489" s="18">
        <v>5238137.75</v>
      </c>
      <c r="K489" s="18">
        <v>4564825.8900000006</v>
      </c>
      <c r="L489" s="18">
        <v>673311.86</v>
      </c>
      <c r="M489" s="18"/>
      <c r="N489" s="18">
        <v>570603.24000000011</v>
      </c>
      <c r="O489" s="18"/>
      <c r="P489" s="18"/>
      <c r="Q489" s="18"/>
      <c r="R489" s="18"/>
      <c r="S489" s="18"/>
      <c r="T489" s="18"/>
      <c r="U489" s="18"/>
      <c r="V489" s="18"/>
      <c r="W489" s="18"/>
      <c r="X489" s="18"/>
      <c r="Y489" s="18"/>
      <c r="Z489" s="18">
        <v>102708.62</v>
      </c>
      <c r="AA489" s="18"/>
      <c r="AB489" s="43">
        <f t="shared" si="217"/>
        <v>0.14749999999999996</v>
      </c>
      <c r="AC489" s="14">
        <f t="shared" si="226"/>
        <v>0</v>
      </c>
      <c r="AD489" s="14">
        <f t="shared" si="240"/>
        <v>0.125</v>
      </c>
      <c r="AE489" s="14">
        <f t="shared" si="227"/>
        <v>0</v>
      </c>
      <c r="AF489" s="14">
        <f t="shared" si="228"/>
        <v>0</v>
      </c>
      <c r="AG489" s="14">
        <f t="shared" si="229"/>
        <v>0</v>
      </c>
      <c r="AH489" s="14">
        <f t="shared" si="230"/>
        <v>0</v>
      </c>
      <c r="AI489" s="14">
        <f t="shared" si="231"/>
        <v>0</v>
      </c>
      <c r="AJ489" s="14">
        <f t="shared" si="232"/>
        <v>0</v>
      </c>
      <c r="AK489" s="14">
        <f t="shared" si="233"/>
        <v>0</v>
      </c>
      <c r="AL489" s="14">
        <f t="shared" si="234"/>
        <v>0</v>
      </c>
      <c r="AM489" s="14">
        <f t="shared" si="235"/>
        <v>0</v>
      </c>
      <c r="AN489" s="14">
        <f t="shared" si="236"/>
        <v>0</v>
      </c>
      <c r="AO489" s="14">
        <f t="shared" si="237"/>
        <v>0</v>
      </c>
      <c r="AP489" s="14">
        <f t="shared" si="238"/>
        <v>0.02</v>
      </c>
      <c r="AQ489" s="14">
        <f t="shared" si="239"/>
        <v>0</v>
      </c>
      <c r="AR489" s="26">
        <f t="shared" si="218"/>
        <v>570603.23625000007</v>
      </c>
      <c r="AS489" s="184">
        <f t="shared" si="219"/>
        <v>0</v>
      </c>
      <c r="AT489" s="26">
        <f t="shared" si="220"/>
        <v>102708.58252500002</v>
      </c>
      <c r="AU489" s="30"/>
      <c r="AV489" s="30"/>
      <c r="AW489" s="30">
        <f t="shared" si="225"/>
        <v>547779.10680000007</v>
      </c>
      <c r="AX489" s="36">
        <f t="shared" si="216"/>
        <v>-570603.23625000007</v>
      </c>
      <c r="AY489" s="36">
        <f t="shared" si="216"/>
        <v>0</v>
      </c>
      <c r="AZ489" s="36">
        <f t="shared" si="216"/>
        <v>445070.52427500003</v>
      </c>
      <c r="BF489" s="42">
        <f t="shared" si="221"/>
        <v>673311.81877500005</v>
      </c>
      <c r="BG489" s="42">
        <f t="shared" si="222"/>
        <v>673311.8600000001</v>
      </c>
      <c r="BH489" s="42">
        <f t="shared" si="223"/>
        <v>-4.1225000051781535E-2</v>
      </c>
      <c r="BI489" s="42">
        <f t="shared" si="224"/>
        <v>547779.10680000007</v>
      </c>
    </row>
    <row r="490" spans="1:61" ht="14.45" hidden="1" outlineLevel="1" x14ac:dyDescent="0.3">
      <c r="A490" s="5" t="s">
        <v>7</v>
      </c>
      <c r="B490" s="5" t="s">
        <v>8</v>
      </c>
      <c r="C490" s="5" t="s">
        <v>1355</v>
      </c>
      <c r="D490" s="2" t="s">
        <v>587</v>
      </c>
      <c r="E490" s="2" t="s">
        <v>544</v>
      </c>
      <c r="F490" s="2" t="s">
        <v>11</v>
      </c>
      <c r="G490" s="2" t="s">
        <v>12</v>
      </c>
      <c r="H490" s="2" t="s">
        <v>13</v>
      </c>
      <c r="I490" s="18">
        <v>5051</v>
      </c>
      <c r="J490" s="18">
        <v>1247597</v>
      </c>
      <c r="K490" s="18">
        <v>1199612.5</v>
      </c>
      <c r="L490" s="18">
        <v>47984.5</v>
      </c>
      <c r="M490" s="18"/>
      <c r="N490" s="18"/>
      <c r="O490" s="18"/>
      <c r="P490" s="18"/>
      <c r="Q490" s="18"/>
      <c r="R490" s="18"/>
      <c r="S490" s="18">
        <v>47984.5</v>
      </c>
      <c r="T490" s="18"/>
      <c r="U490" s="18"/>
      <c r="V490" s="18"/>
      <c r="W490" s="18"/>
      <c r="X490" s="18"/>
      <c r="Y490" s="18"/>
      <c r="Z490" s="18"/>
      <c r="AA490" s="18"/>
      <c r="AB490" s="43">
        <f t="shared" si="217"/>
        <v>4.0000000000000036E-2</v>
      </c>
      <c r="AC490" s="14">
        <f t="shared" si="226"/>
        <v>0</v>
      </c>
      <c r="AD490" s="14">
        <f t="shared" si="240"/>
        <v>0</v>
      </c>
      <c r="AE490" s="14">
        <f t="shared" si="227"/>
        <v>0</v>
      </c>
      <c r="AF490" s="14">
        <f t="shared" si="228"/>
        <v>0</v>
      </c>
      <c r="AG490" s="14">
        <f t="shared" si="229"/>
        <v>0</v>
      </c>
      <c r="AH490" s="14">
        <f t="shared" si="230"/>
        <v>0</v>
      </c>
      <c r="AI490" s="14">
        <f t="shared" si="231"/>
        <v>0.04</v>
      </c>
      <c r="AJ490" s="14">
        <f t="shared" si="232"/>
        <v>0</v>
      </c>
      <c r="AK490" s="14">
        <f t="shared" si="233"/>
        <v>0</v>
      </c>
      <c r="AL490" s="14">
        <f t="shared" si="234"/>
        <v>0</v>
      </c>
      <c r="AM490" s="14">
        <f t="shared" si="235"/>
        <v>0</v>
      </c>
      <c r="AN490" s="14">
        <f t="shared" si="236"/>
        <v>0</v>
      </c>
      <c r="AO490" s="14">
        <f t="shared" si="237"/>
        <v>0</v>
      </c>
      <c r="AP490" s="14">
        <f t="shared" si="238"/>
        <v>0</v>
      </c>
      <c r="AQ490" s="14">
        <f t="shared" si="239"/>
        <v>0</v>
      </c>
      <c r="AR490" s="26">
        <f t="shared" si="218"/>
        <v>0</v>
      </c>
      <c r="AS490" s="184">
        <f t="shared" si="219"/>
        <v>47984.5</v>
      </c>
      <c r="AT490" s="26">
        <f t="shared" si="220"/>
        <v>0</v>
      </c>
      <c r="AU490" s="30">
        <f>K490*$AU$2</f>
        <v>71976.75</v>
      </c>
      <c r="AV490" s="30">
        <f>K490*$AV$2</f>
        <v>71976.75</v>
      </c>
      <c r="AW490" s="30"/>
      <c r="AX490" s="36">
        <f t="shared" si="216"/>
        <v>71976.75</v>
      </c>
      <c r="AY490" s="36">
        <f t="shared" si="216"/>
        <v>23992.25</v>
      </c>
      <c r="AZ490" s="36">
        <f t="shared" si="216"/>
        <v>0</v>
      </c>
      <c r="BF490" s="42">
        <f t="shared" si="221"/>
        <v>47984.5</v>
      </c>
      <c r="BG490" s="42">
        <f t="shared" si="222"/>
        <v>47984.5</v>
      </c>
      <c r="BH490" s="42">
        <f t="shared" si="223"/>
        <v>0</v>
      </c>
      <c r="BI490" s="42">
        <f t="shared" si="224"/>
        <v>143953.5</v>
      </c>
    </row>
    <row r="491" spans="1:61" ht="14.45" hidden="1" outlineLevel="1" x14ac:dyDescent="0.3">
      <c r="A491" s="5" t="s">
        <v>7</v>
      </c>
      <c r="B491" s="5" t="s">
        <v>8</v>
      </c>
      <c r="C491" s="5" t="s">
        <v>1355</v>
      </c>
      <c r="D491" s="2" t="s">
        <v>589</v>
      </c>
      <c r="E491" s="2" t="s">
        <v>544</v>
      </c>
      <c r="F491" s="2" t="s">
        <v>11</v>
      </c>
      <c r="G491" s="2" t="s">
        <v>12</v>
      </c>
      <c r="H491" s="2" t="s">
        <v>13</v>
      </c>
      <c r="I491" s="18">
        <v>1335</v>
      </c>
      <c r="J491" s="18">
        <v>416520</v>
      </c>
      <c r="K491" s="18">
        <v>400500</v>
      </c>
      <c r="L491" s="18">
        <v>16020</v>
      </c>
      <c r="M491" s="18"/>
      <c r="N491" s="18"/>
      <c r="O491" s="18"/>
      <c r="P491" s="18"/>
      <c r="Q491" s="18"/>
      <c r="R491" s="18"/>
      <c r="S491" s="18">
        <v>16020</v>
      </c>
      <c r="T491" s="18"/>
      <c r="U491" s="18"/>
      <c r="V491" s="18"/>
      <c r="W491" s="18"/>
      <c r="X491" s="18"/>
      <c r="Y491" s="18"/>
      <c r="Z491" s="18"/>
      <c r="AA491" s="18"/>
      <c r="AB491" s="43">
        <f t="shared" si="217"/>
        <v>4.0000000000000036E-2</v>
      </c>
      <c r="AC491" s="14">
        <f t="shared" si="226"/>
        <v>0</v>
      </c>
      <c r="AD491" s="14">
        <f t="shared" si="240"/>
        <v>0</v>
      </c>
      <c r="AE491" s="14">
        <f t="shared" si="227"/>
        <v>0</v>
      </c>
      <c r="AF491" s="14">
        <f t="shared" si="228"/>
        <v>0</v>
      </c>
      <c r="AG491" s="14">
        <f t="shared" si="229"/>
        <v>0</v>
      </c>
      <c r="AH491" s="14">
        <f t="shared" si="230"/>
        <v>0</v>
      </c>
      <c r="AI491" s="14">
        <f t="shared" si="231"/>
        <v>0.04</v>
      </c>
      <c r="AJ491" s="14">
        <f t="shared" si="232"/>
        <v>0</v>
      </c>
      <c r="AK491" s="14">
        <f t="shared" si="233"/>
        <v>0</v>
      </c>
      <c r="AL491" s="14">
        <f t="shared" si="234"/>
        <v>0</v>
      </c>
      <c r="AM491" s="14">
        <f t="shared" si="235"/>
        <v>0</v>
      </c>
      <c r="AN491" s="14">
        <f t="shared" si="236"/>
        <v>0</v>
      </c>
      <c r="AO491" s="14">
        <f t="shared" si="237"/>
        <v>0</v>
      </c>
      <c r="AP491" s="14">
        <f t="shared" si="238"/>
        <v>0</v>
      </c>
      <c r="AQ491" s="14">
        <f t="shared" si="239"/>
        <v>0</v>
      </c>
      <c r="AR491" s="26">
        <f t="shared" si="218"/>
        <v>0</v>
      </c>
      <c r="AS491" s="184">
        <f t="shared" si="219"/>
        <v>16020</v>
      </c>
      <c r="AT491" s="26">
        <f t="shared" si="220"/>
        <v>0</v>
      </c>
      <c r="AU491" s="30">
        <f>K491*$AU$2</f>
        <v>24030</v>
      </c>
      <c r="AV491" s="30">
        <f>K491*$AV$2</f>
        <v>24030</v>
      </c>
      <c r="AW491" s="30"/>
      <c r="AX491" s="36">
        <f t="shared" si="216"/>
        <v>24030</v>
      </c>
      <c r="AY491" s="36">
        <f t="shared" si="216"/>
        <v>8010</v>
      </c>
      <c r="AZ491" s="36">
        <f t="shared" si="216"/>
        <v>0</v>
      </c>
      <c r="BF491" s="42">
        <f t="shared" si="221"/>
        <v>16020</v>
      </c>
      <c r="BG491" s="42">
        <f t="shared" si="222"/>
        <v>16020</v>
      </c>
      <c r="BH491" s="42">
        <f t="shared" si="223"/>
        <v>0</v>
      </c>
      <c r="BI491" s="42">
        <f t="shared" si="224"/>
        <v>48060</v>
      </c>
    </row>
    <row r="492" spans="1:61" ht="14.45" hidden="1" outlineLevel="1" x14ac:dyDescent="0.3">
      <c r="A492" s="5" t="s">
        <v>7</v>
      </c>
      <c r="B492" s="5" t="s">
        <v>8</v>
      </c>
      <c r="C492" s="5"/>
      <c r="D492" s="2" t="s">
        <v>590</v>
      </c>
      <c r="E492" s="2" t="s">
        <v>591</v>
      </c>
      <c r="F492" s="2" t="s">
        <v>16</v>
      </c>
      <c r="G492" s="2" t="s">
        <v>20</v>
      </c>
      <c r="H492" s="2" t="s">
        <v>13</v>
      </c>
      <c r="I492" s="18">
        <v>40000</v>
      </c>
      <c r="J492" s="18">
        <v>114750</v>
      </c>
      <c r="K492" s="18">
        <v>100000</v>
      </c>
      <c r="L492" s="18">
        <v>14750</v>
      </c>
      <c r="M492" s="18"/>
      <c r="N492" s="18">
        <v>12500</v>
      </c>
      <c r="O492" s="18"/>
      <c r="P492" s="18"/>
      <c r="Q492" s="18"/>
      <c r="R492" s="18"/>
      <c r="S492" s="18"/>
      <c r="T492" s="18"/>
      <c r="U492" s="18"/>
      <c r="V492" s="18"/>
      <c r="W492" s="18"/>
      <c r="X492" s="18"/>
      <c r="Y492" s="18"/>
      <c r="Z492" s="18">
        <v>2250</v>
      </c>
      <c r="AA492" s="18"/>
      <c r="AB492" s="43">
        <f t="shared" si="217"/>
        <v>0.14749999999999996</v>
      </c>
      <c r="AC492" s="14">
        <f t="shared" si="226"/>
        <v>0</v>
      </c>
      <c r="AD492" s="14">
        <f t="shared" si="240"/>
        <v>0.125</v>
      </c>
      <c r="AE492" s="14">
        <f t="shared" si="227"/>
        <v>0</v>
      </c>
      <c r="AF492" s="14">
        <f t="shared" si="228"/>
        <v>0</v>
      </c>
      <c r="AG492" s="14">
        <f t="shared" si="229"/>
        <v>0</v>
      </c>
      <c r="AH492" s="14">
        <f t="shared" si="230"/>
        <v>0</v>
      </c>
      <c r="AI492" s="14">
        <f t="shared" si="231"/>
        <v>0</v>
      </c>
      <c r="AJ492" s="14">
        <f t="shared" si="232"/>
        <v>0</v>
      </c>
      <c r="AK492" s="14">
        <f t="shared" si="233"/>
        <v>0</v>
      </c>
      <c r="AL492" s="14">
        <f t="shared" si="234"/>
        <v>0</v>
      </c>
      <c r="AM492" s="14">
        <f t="shared" si="235"/>
        <v>0</v>
      </c>
      <c r="AN492" s="14">
        <f t="shared" si="236"/>
        <v>0</v>
      </c>
      <c r="AO492" s="14">
        <f t="shared" si="237"/>
        <v>0</v>
      </c>
      <c r="AP492" s="14">
        <f t="shared" si="238"/>
        <v>0.02</v>
      </c>
      <c r="AQ492" s="14">
        <f t="shared" si="239"/>
        <v>0</v>
      </c>
      <c r="AR492" s="26">
        <f t="shared" si="218"/>
        <v>12500</v>
      </c>
      <c r="AS492" s="184">
        <f t="shared" si="219"/>
        <v>0</v>
      </c>
      <c r="AT492" s="26">
        <f t="shared" si="220"/>
        <v>2250</v>
      </c>
      <c r="AU492" s="30"/>
      <c r="AV492" s="30"/>
      <c r="AW492" s="30">
        <f t="shared" ref="AW492:AW507" si="241">K492*$AU$1</f>
        <v>12000</v>
      </c>
      <c r="AX492" s="36">
        <f t="shared" si="216"/>
        <v>-12500</v>
      </c>
      <c r="AY492" s="36">
        <f t="shared" si="216"/>
        <v>0</v>
      </c>
      <c r="AZ492" s="36">
        <f t="shared" si="216"/>
        <v>9750</v>
      </c>
      <c r="BF492" s="42">
        <f t="shared" si="221"/>
        <v>14750</v>
      </c>
      <c r="BG492" s="42">
        <f t="shared" si="222"/>
        <v>14750</v>
      </c>
      <c r="BH492" s="42">
        <f t="shared" si="223"/>
        <v>0</v>
      </c>
      <c r="BI492" s="42">
        <f t="shared" si="224"/>
        <v>12000</v>
      </c>
    </row>
    <row r="493" spans="1:61" ht="14.45" hidden="1" outlineLevel="1" x14ac:dyDescent="0.3">
      <c r="A493" s="5" t="s">
        <v>7</v>
      </c>
      <c r="B493" s="5" t="s">
        <v>8</v>
      </c>
      <c r="C493" s="5"/>
      <c r="D493" s="2" t="s">
        <v>592</v>
      </c>
      <c r="E493" s="2" t="s">
        <v>593</v>
      </c>
      <c r="F493" s="2" t="s">
        <v>16</v>
      </c>
      <c r="G493" s="2" t="s">
        <v>17</v>
      </c>
      <c r="H493" s="2" t="s">
        <v>13</v>
      </c>
      <c r="I493" s="18">
        <v>200</v>
      </c>
      <c r="J493" s="18">
        <v>45712.32</v>
      </c>
      <c r="K493" s="18">
        <v>44816</v>
      </c>
      <c r="L493" s="18">
        <v>896.32</v>
      </c>
      <c r="M493" s="18"/>
      <c r="N493" s="18"/>
      <c r="O493" s="18"/>
      <c r="P493" s="18"/>
      <c r="Q493" s="18"/>
      <c r="R493" s="18"/>
      <c r="S493" s="18"/>
      <c r="T493" s="18"/>
      <c r="U493" s="18"/>
      <c r="V493" s="18"/>
      <c r="W493" s="18"/>
      <c r="X493" s="18"/>
      <c r="Y493" s="18"/>
      <c r="Z493" s="18">
        <v>896.32</v>
      </c>
      <c r="AA493" s="18"/>
      <c r="AB493" s="43">
        <f t="shared" si="217"/>
        <v>2.0000000000000018E-2</v>
      </c>
      <c r="AC493" s="14">
        <f t="shared" si="226"/>
        <v>0</v>
      </c>
      <c r="AD493" s="14">
        <f t="shared" si="240"/>
        <v>0</v>
      </c>
      <c r="AE493" s="14">
        <f t="shared" si="227"/>
        <v>0</v>
      </c>
      <c r="AF493" s="14">
        <f t="shared" si="228"/>
        <v>0</v>
      </c>
      <c r="AG493" s="14">
        <f t="shared" si="229"/>
        <v>0</v>
      </c>
      <c r="AH493" s="14">
        <f t="shared" si="230"/>
        <v>0</v>
      </c>
      <c r="AI493" s="14">
        <f t="shared" si="231"/>
        <v>0</v>
      </c>
      <c r="AJ493" s="14">
        <f t="shared" si="232"/>
        <v>0</v>
      </c>
      <c r="AK493" s="14">
        <f t="shared" si="233"/>
        <v>0</v>
      </c>
      <c r="AL493" s="14">
        <f t="shared" si="234"/>
        <v>0</v>
      </c>
      <c r="AM493" s="14">
        <f t="shared" si="235"/>
        <v>0</v>
      </c>
      <c r="AN493" s="14">
        <f t="shared" si="236"/>
        <v>0</v>
      </c>
      <c r="AO493" s="14">
        <f t="shared" si="237"/>
        <v>0</v>
      </c>
      <c r="AP493" s="14">
        <f t="shared" si="238"/>
        <v>0.02</v>
      </c>
      <c r="AQ493" s="14">
        <f t="shared" si="239"/>
        <v>0</v>
      </c>
      <c r="AR493" s="26">
        <f t="shared" si="218"/>
        <v>0</v>
      </c>
      <c r="AS493" s="184">
        <f t="shared" si="219"/>
        <v>0</v>
      </c>
      <c r="AT493" s="26">
        <f t="shared" si="220"/>
        <v>896.32</v>
      </c>
      <c r="AU493" s="30"/>
      <c r="AV493" s="30"/>
      <c r="AW493" s="30">
        <f t="shared" si="241"/>
        <v>5377.92</v>
      </c>
      <c r="AX493" s="36">
        <f t="shared" si="216"/>
        <v>0</v>
      </c>
      <c r="AY493" s="36">
        <f t="shared" si="216"/>
        <v>0</v>
      </c>
      <c r="AZ493" s="36">
        <f t="shared" si="216"/>
        <v>4481.6000000000004</v>
      </c>
      <c r="BF493" s="42">
        <f t="shared" si="221"/>
        <v>896.32</v>
      </c>
      <c r="BG493" s="42">
        <f t="shared" si="222"/>
        <v>896.32</v>
      </c>
      <c r="BH493" s="42">
        <f t="shared" si="223"/>
        <v>0</v>
      </c>
      <c r="BI493" s="42">
        <f t="shared" si="224"/>
        <v>5377.92</v>
      </c>
    </row>
    <row r="494" spans="1:61" ht="14.45" hidden="1" outlineLevel="1" x14ac:dyDescent="0.3">
      <c r="A494" s="5" t="s">
        <v>7</v>
      </c>
      <c r="B494" s="5" t="s">
        <v>8</v>
      </c>
      <c r="C494" s="5"/>
      <c r="D494" s="2" t="s">
        <v>594</v>
      </c>
      <c r="E494" s="2" t="s">
        <v>593</v>
      </c>
      <c r="F494" s="2" t="s">
        <v>16</v>
      </c>
      <c r="G494" s="2" t="s">
        <v>17</v>
      </c>
      <c r="H494" s="2" t="s">
        <v>13</v>
      </c>
      <c r="I494" s="18">
        <v>14000</v>
      </c>
      <c r="J494" s="18">
        <v>3024062.48</v>
      </c>
      <c r="K494" s="18">
        <v>2964767.1399999997</v>
      </c>
      <c r="L494" s="18">
        <v>59295.339999999989</v>
      </c>
      <c r="M494" s="18"/>
      <c r="N494" s="18"/>
      <c r="O494" s="18"/>
      <c r="P494" s="18"/>
      <c r="Q494" s="18"/>
      <c r="R494" s="18"/>
      <c r="S494" s="18"/>
      <c r="T494" s="18"/>
      <c r="U494" s="18"/>
      <c r="V494" s="18"/>
      <c r="W494" s="18"/>
      <c r="X494" s="18"/>
      <c r="Y494" s="18"/>
      <c r="Z494" s="18">
        <v>59295.339999999989</v>
      </c>
      <c r="AA494" s="18"/>
      <c r="AB494" s="43">
        <f t="shared" si="217"/>
        <v>2.0000000000000018E-2</v>
      </c>
      <c r="AC494" s="14">
        <f t="shared" si="226"/>
        <v>0</v>
      </c>
      <c r="AD494" s="14">
        <f t="shared" si="240"/>
        <v>0</v>
      </c>
      <c r="AE494" s="14">
        <f t="shared" si="227"/>
        <v>0</v>
      </c>
      <c r="AF494" s="14">
        <f t="shared" si="228"/>
        <v>0</v>
      </c>
      <c r="AG494" s="14">
        <f t="shared" si="229"/>
        <v>0</v>
      </c>
      <c r="AH494" s="14">
        <f t="shared" si="230"/>
        <v>0</v>
      </c>
      <c r="AI494" s="14">
        <f t="shared" si="231"/>
        <v>0</v>
      </c>
      <c r="AJ494" s="14">
        <f t="shared" si="232"/>
        <v>0</v>
      </c>
      <c r="AK494" s="14">
        <f t="shared" si="233"/>
        <v>0</v>
      </c>
      <c r="AL494" s="14">
        <f t="shared" si="234"/>
        <v>0</v>
      </c>
      <c r="AM494" s="14">
        <f t="shared" si="235"/>
        <v>0</v>
      </c>
      <c r="AN494" s="14">
        <f t="shared" si="236"/>
        <v>0</v>
      </c>
      <c r="AO494" s="14">
        <f t="shared" si="237"/>
        <v>0</v>
      </c>
      <c r="AP494" s="14">
        <f t="shared" si="238"/>
        <v>0.02</v>
      </c>
      <c r="AQ494" s="14">
        <f t="shared" si="239"/>
        <v>0</v>
      </c>
      <c r="AR494" s="26">
        <f t="shared" si="218"/>
        <v>0</v>
      </c>
      <c r="AS494" s="184">
        <f t="shared" si="219"/>
        <v>0</v>
      </c>
      <c r="AT494" s="26">
        <f t="shared" si="220"/>
        <v>59295.342799999991</v>
      </c>
      <c r="AU494" s="30"/>
      <c r="AV494" s="30"/>
      <c r="AW494" s="30">
        <f t="shared" si="241"/>
        <v>355772.05679999996</v>
      </c>
      <c r="AX494" s="36">
        <f t="shared" si="216"/>
        <v>0</v>
      </c>
      <c r="AY494" s="36">
        <f t="shared" si="216"/>
        <v>0</v>
      </c>
      <c r="AZ494" s="36">
        <f t="shared" si="216"/>
        <v>296476.71399999998</v>
      </c>
      <c r="BF494" s="42">
        <f t="shared" si="221"/>
        <v>59295.342799999991</v>
      </c>
      <c r="BG494" s="42">
        <f t="shared" si="222"/>
        <v>59295.339999999989</v>
      </c>
      <c r="BH494" s="42">
        <f t="shared" si="223"/>
        <v>2.8000000020256266E-3</v>
      </c>
      <c r="BI494" s="42">
        <f t="shared" si="224"/>
        <v>355772.05679999996</v>
      </c>
    </row>
    <row r="495" spans="1:61" ht="14.45" hidden="1" outlineLevel="1" x14ac:dyDescent="0.3">
      <c r="A495" s="5" t="s">
        <v>7</v>
      </c>
      <c r="B495" s="5" t="s">
        <v>8</v>
      </c>
      <c r="C495" s="5"/>
      <c r="D495" s="2" t="s">
        <v>594</v>
      </c>
      <c r="E495" s="2" t="s">
        <v>595</v>
      </c>
      <c r="F495" s="2" t="s">
        <v>16</v>
      </c>
      <c r="G495" s="2" t="s">
        <v>17</v>
      </c>
      <c r="H495" s="2" t="s">
        <v>13</v>
      </c>
      <c r="I495" s="18">
        <v>8200</v>
      </c>
      <c r="J495" s="18">
        <v>1936364.12110212</v>
      </c>
      <c r="K495" s="18">
        <v>1737713.5599999998</v>
      </c>
      <c r="L495" s="18">
        <v>198650.56110212003</v>
      </c>
      <c r="M495" s="18"/>
      <c r="N495" s="18">
        <v>47473.97</v>
      </c>
      <c r="O495" s="18">
        <v>121440.84020000001</v>
      </c>
      <c r="P495" s="18"/>
      <c r="Q495" s="18">
        <v>1495.9964040000004</v>
      </c>
      <c r="R495" s="18">
        <v>747.99820200000022</v>
      </c>
      <c r="S495" s="18"/>
      <c r="T495" s="18"/>
      <c r="U495" s="18"/>
      <c r="V495" s="18"/>
      <c r="W495" s="18"/>
      <c r="X495" s="18"/>
      <c r="Y495" s="18"/>
      <c r="Z495" s="18">
        <v>27491.756296119998</v>
      </c>
      <c r="AA495" s="18"/>
      <c r="AB495" s="43">
        <f t="shared" si="217"/>
        <v>0.16711256000000008</v>
      </c>
      <c r="AC495" s="14">
        <f t="shared" si="226"/>
        <v>0</v>
      </c>
      <c r="AD495" s="14">
        <v>0</v>
      </c>
      <c r="AE495" s="14">
        <f t="shared" si="227"/>
        <v>0.14000000000000001</v>
      </c>
      <c r="AF495" s="14">
        <f t="shared" si="228"/>
        <v>0</v>
      </c>
      <c r="AG495" s="14">
        <f t="shared" si="229"/>
        <v>0.02</v>
      </c>
      <c r="AH495" s="14">
        <f t="shared" si="230"/>
        <v>0.01</v>
      </c>
      <c r="AI495" s="14">
        <f t="shared" si="231"/>
        <v>0</v>
      </c>
      <c r="AJ495" s="14">
        <f t="shared" si="232"/>
        <v>0</v>
      </c>
      <c r="AK495" s="14">
        <f t="shared" si="233"/>
        <v>0</v>
      </c>
      <c r="AL495" s="14">
        <f t="shared" si="234"/>
        <v>0</v>
      </c>
      <c r="AM495" s="14">
        <f t="shared" si="235"/>
        <v>0</v>
      </c>
      <c r="AN495" s="14">
        <f t="shared" si="236"/>
        <v>0</v>
      </c>
      <c r="AO495" s="14">
        <f t="shared" si="237"/>
        <v>0</v>
      </c>
      <c r="AP495" s="14">
        <f t="shared" si="238"/>
        <v>0.02</v>
      </c>
      <c r="AQ495" s="14">
        <f t="shared" si="239"/>
        <v>0</v>
      </c>
      <c r="AR495" s="26">
        <f t="shared" si="218"/>
        <v>250626.95133168</v>
      </c>
      <c r="AS495" s="184">
        <f t="shared" si="219"/>
        <v>0</v>
      </c>
      <c r="AT495" s="26">
        <f t="shared" si="220"/>
        <v>39766.810226633599</v>
      </c>
      <c r="AU495" s="30"/>
      <c r="AV495" s="30"/>
      <c r="AW495" s="30">
        <f t="shared" si="241"/>
        <v>208525.62719999996</v>
      </c>
      <c r="AX495" s="36">
        <f t="shared" si="216"/>
        <v>-250626.95133168</v>
      </c>
      <c r="AY495" s="36">
        <f t="shared" si="216"/>
        <v>0</v>
      </c>
      <c r="AZ495" s="36">
        <f t="shared" si="216"/>
        <v>168758.81697336637</v>
      </c>
      <c r="BF495" s="42">
        <f t="shared" si="221"/>
        <v>290393.76155831362</v>
      </c>
      <c r="BG495" s="42">
        <f t="shared" si="222"/>
        <v>198650.56110212</v>
      </c>
      <c r="BH495" s="42">
        <f t="shared" si="223"/>
        <v>91743.200456193619</v>
      </c>
      <c r="BI495" s="42">
        <f t="shared" si="224"/>
        <v>208525.62719999996</v>
      </c>
    </row>
    <row r="496" spans="1:61" ht="14.45" hidden="1" outlineLevel="1" x14ac:dyDescent="0.3">
      <c r="A496" s="5" t="s">
        <v>7</v>
      </c>
      <c r="B496" s="5" t="s">
        <v>8</v>
      </c>
      <c r="C496" s="5"/>
      <c r="D496" s="2" t="s">
        <v>596</v>
      </c>
      <c r="E496" s="2" t="s">
        <v>597</v>
      </c>
      <c r="F496" s="2" t="s">
        <v>16</v>
      </c>
      <c r="G496" s="2" t="s">
        <v>17</v>
      </c>
      <c r="H496" s="2" t="s">
        <v>13</v>
      </c>
      <c r="I496" s="18">
        <v>22825</v>
      </c>
      <c r="J496" s="18">
        <v>3961025.7099999995</v>
      </c>
      <c r="K496" s="18">
        <v>3451874.2399999998</v>
      </c>
      <c r="L496" s="18">
        <v>509151.47000000003</v>
      </c>
      <c r="M496" s="18"/>
      <c r="N496" s="18">
        <v>431484.27999999997</v>
      </c>
      <c r="O496" s="18"/>
      <c r="P496" s="18"/>
      <c r="Q496" s="18"/>
      <c r="R496" s="18"/>
      <c r="S496" s="18"/>
      <c r="T496" s="18"/>
      <c r="U496" s="18"/>
      <c r="V496" s="18"/>
      <c r="W496" s="18"/>
      <c r="X496" s="18"/>
      <c r="Y496" s="18"/>
      <c r="Z496" s="18">
        <v>77667.19</v>
      </c>
      <c r="AA496" s="18"/>
      <c r="AB496" s="43">
        <f t="shared" si="217"/>
        <v>0.14749999999999996</v>
      </c>
      <c r="AC496" s="14">
        <f t="shared" si="226"/>
        <v>0</v>
      </c>
      <c r="AD496" s="14">
        <f t="shared" ref="AD496:AD559" si="242">IF(N496&gt;0,N$4,0)</f>
        <v>0.125</v>
      </c>
      <c r="AE496" s="14">
        <f t="shared" si="227"/>
        <v>0</v>
      </c>
      <c r="AF496" s="14">
        <f t="shared" si="228"/>
        <v>0</v>
      </c>
      <c r="AG496" s="14">
        <f t="shared" si="229"/>
        <v>0</v>
      </c>
      <c r="AH496" s="14">
        <f t="shared" si="230"/>
        <v>0</v>
      </c>
      <c r="AI496" s="14">
        <f t="shared" si="231"/>
        <v>0</v>
      </c>
      <c r="AJ496" s="14">
        <f t="shared" si="232"/>
        <v>0</v>
      </c>
      <c r="AK496" s="14">
        <f t="shared" si="233"/>
        <v>0</v>
      </c>
      <c r="AL496" s="14">
        <f t="shared" si="234"/>
        <v>0</v>
      </c>
      <c r="AM496" s="14">
        <f t="shared" si="235"/>
        <v>0</v>
      </c>
      <c r="AN496" s="14">
        <f t="shared" si="236"/>
        <v>0</v>
      </c>
      <c r="AO496" s="14">
        <f t="shared" si="237"/>
        <v>0</v>
      </c>
      <c r="AP496" s="14">
        <f t="shared" si="238"/>
        <v>0.02</v>
      </c>
      <c r="AQ496" s="14">
        <f t="shared" si="239"/>
        <v>0</v>
      </c>
      <c r="AR496" s="26">
        <f t="shared" si="218"/>
        <v>431484.27999999997</v>
      </c>
      <c r="AS496" s="184">
        <f t="shared" si="219"/>
        <v>0</v>
      </c>
      <c r="AT496" s="26">
        <f t="shared" si="220"/>
        <v>77667.170399999988</v>
      </c>
      <c r="AU496" s="30"/>
      <c r="AV496" s="30"/>
      <c r="AW496" s="30">
        <f t="shared" si="241"/>
        <v>414224.90879999998</v>
      </c>
      <c r="AX496" s="36">
        <f t="shared" si="216"/>
        <v>-431484.27999999997</v>
      </c>
      <c r="AY496" s="36">
        <f t="shared" si="216"/>
        <v>0</v>
      </c>
      <c r="AZ496" s="36">
        <f t="shared" si="216"/>
        <v>336557.73839999997</v>
      </c>
      <c r="BF496" s="42">
        <f t="shared" si="221"/>
        <v>509151.45039999997</v>
      </c>
      <c r="BG496" s="42">
        <f t="shared" si="222"/>
        <v>509151.47</v>
      </c>
      <c r="BH496" s="42">
        <f t="shared" si="223"/>
        <v>-1.9599999999627471E-2</v>
      </c>
      <c r="BI496" s="42">
        <f t="shared" si="224"/>
        <v>414224.90879999998</v>
      </c>
    </row>
    <row r="497" spans="1:61" ht="14.45" hidden="1" outlineLevel="1" x14ac:dyDescent="0.3">
      <c r="A497" s="5" t="s">
        <v>7</v>
      </c>
      <c r="B497" s="12" t="s">
        <v>598</v>
      </c>
      <c r="C497" s="12"/>
      <c r="D497" s="2" t="s">
        <v>599</v>
      </c>
      <c r="E497" s="2" t="s">
        <v>600</v>
      </c>
      <c r="F497" s="2" t="s">
        <v>16</v>
      </c>
      <c r="G497" s="2" t="s">
        <v>20</v>
      </c>
      <c r="H497" s="2" t="s">
        <v>13</v>
      </c>
      <c r="I497" s="18">
        <v>865</v>
      </c>
      <c r="J497" s="18">
        <v>4208.5599999999995</v>
      </c>
      <c r="K497" s="18">
        <v>3892.49</v>
      </c>
      <c r="L497" s="18">
        <v>316.07</v>
      </c>
      <c r="M497" s="18">
        <v>233.55</v>
      </c>
      <c r="N497" s="18"/>
      <c r="O497" s="18"/>
      <c r="P497" s="18"/>
      <c r="Q497" s="18"/>
      <c r="R497" s="18"/>
      <c r="S497" s="18"/>
      <c r="T497" s="18"/>
      <c r="U497" s="18"/>
      <c r="V497" s="18"/>
      <c r="W497" s="18"/>
      <c r="X497" s="18"/>
      <c r="Y497" s="18"/>
      <c r="Z497" s="18">
        <v>82.52</v>
      </c>
      <c r="AA497" s="18"/>
      <c r="AB497" s="43">
        <f t="shared" si="217"/>
        <v>8.1200000000000161E-2</v>
      </c>
      <c r="AC497" s="14">
        <f t="shared" si="226"/>
        <v>0.06</v>
      </c>
      <c r="AD497" s="14">
        <f t="shared" si="242"/>
        <v>0</v>
      </c>
      <c r="AE497" s="14">
        <f t="shared" si="227"/>
        <v>0</v>
      </c>
      <c r="AF497" s="14">
        <f t="shared" si="228"/>
        <v>0</v>
      </c>
      <c r="AG497" s="14">
        <f t="shared" si="229"/>
        <v>0</v>
      </c>
      <c r="AH497" s="14">
        <f t="shared" si="230"/>
        <v>0</v>
      </c>
      <c r="AI497" s="14">
        <f t="shared" si="231"/>
        <v>0</v>
      </c>
      <c r="AJ497" s="14">
        <f t="shared" si="232"/>
        <v>0</v>
      </c>
      <c r="AK497" s="14">
        <f t="shared" si="233"/>
        <v>0</v>
      </c>
      <c r="AL497" s="14">
        <f t="shared" si="234"/>
        <v>0</v>
      </c>
      <c r="AM497" s="14">
        <f t="shared" si="235"/>
        <v>0</v>
      </c>
      <c r="AN497" s="14">
        <f t="shared" si="236"/>
        <v>0</v>
      </c>
      <c r="AO497" s="14">
        <f t="shared" si="237"/>
        <v>0</v>
      </c>
      <c r="AP497" s="14">
        <f t="shared" si="238"/>
        <v>0.02</v>
      </c>
      <c r="AQ497" s="14">
        <f t="shared" si="239"/>
        <v>0</v>
      </c>
      <c r="AR497" s="26">
        <f t="shared" si="218"/>
        <v>233.54940000000019</v>
      </c>
      <c r="AS497" s="184">
        <f t="shared" si="219"/>
        <v>0</v>
      </c>
      <c r="AT497" s="26">
        <f t="shared" si="220"/>
        <v>82.520787999999996</v>
      </c>
      <c r="AU497" s="30"/>
      <c r="AV497" s="30"/>
      <c r="AW497" s="30">
        <f t="shared" si="241"/>
        <v>467.09879999999998</v>
      </c>
      <c r="AX497" s="36">
        <f t="shared" si="216"/>
        <v>-233.54940000000019</v>
      </c>
      <c r="AY497" s="36">
        <f t="shared" si="216"/>
        <v>0</v>
      </c>
      <c r="AZ497" s="36">
        <f t="shared" si="216"/>
        <v>384.578012</v>
      </c>
      <c r="BF497" s="42">
        <f t="shared" si="221"/>
        <v>316.0701880000002</v>
      </c>
      <c r="BG497" s="42">
        <f t="shared" si="222"/>
        <v>316.07</v>
      </c>
      <c r="BH497" s="42">
        <f t="shared" si="223"/>
        <v>1.8800000020746666E-4</v>
      </c>
      <c r="BI497" s="42">
        <f t="shared" si="224"/>
        <v>467.09879999999998</v>
      </c>
    </row>
    <row r="498" spans="1:61" ht="14.45" hidden="1" outlineLevel="1" x14ac:dyDescent="0.3">
      <c r="A498" s="5" t="s">
        <v>7</v>
      </c>
      <c r="B498" s="12" t="s">
        <v>598</v>
      </c>
      <c r="C498" s="12"/>
      <c r="D498" s="2" t="s">
        <v>601</v>
      </c>
      <c r="E498" s="2" t="s">
        <v>602</v>
      </c>
      <c r="F498" s="2" t="s">
        <v>16</v>
      </c>
      <c r="G498" s="2" t="s">
        <v>28</v>
      </c>
      <c r="H498" s="2" t="s">
        <v>13</v>
      </c>
      <c r="I498" s="18">
        <v>3080</v>
      </c>
      <c r="J498" s="18">
        <v>204989.47</v>
      </c>
      <c r="K498" s="18">
        <v>178640.06000000003</v>
      </c>
      <c r="L498" s="18">
        <v>26349.410000000007</v>
      </c>
      <c r="M498" s="18"/>
      <c r="N498" s="18">
        <v>22330.01</v>
      </c>
      <c r="O498" s="18"/>
      <c r="P498" s="18"/>
      <c r="Q498" s="18"/>
      <c r="R498" s="18"/>
      <c r="S498" s="18"/>
      <c r="T498" s="18"/>
      <c r="U498" s="18"/>
      <c r="V498" s="18"/>
      <c r="W498" s="18"/>
      <c r="X498" s="18"/>
      <c r="Y498" s="18"/>
      <c r="Z498" s="18">
        <v>4019.4000000000005</v>
      </c>
      <c r="AA498" s="18"/>
      <c r="AB498" s="43">
        <f t="shared" si="217"/>
        <v>0.14749999999999996</v>
      </c>
      <c r="AC498" s="14">
        <f t="shared" si="226"/>
        <v>0</v>
      </c>
      <c r="AD498" s="14">
        <f t="shared" si="242"/>
        <v>0.125</v>
      </c>
      <c r="AE498" s="14">
        <f t="shared" si="227"/>
        <v>0</v>
      </c>
      <c r="AF498" s="14">
        <f t="shared" si="228"/>
        <v>0</v>
      </c>
      <c r="AG498" s="14">
        <f t="shared" si="229"/>
        <v>0</v>
      </c>
      <c r="AH498" s="14">
        <f t="shared" si="230"/>
        <v>0</v>
      </c>
      <c r="AI498" s="14">
        <f t="shared" si="231"/>
        <v>0</v>
      </c>
      <c r="AJ498" s="14">
        <f t="shared" si="232"/>
        <v>0</v>
      </c>
      <c r="AK498" s="14">
        <f t="shared" si="233"/>
        <v>0</v>
      </c>
      <c r="AL498" s="14">
        <f t="shared" si="234"/>
        <v>0</v>
      </c>
      <c r="AM498" s="14">
        <f t="shared" si="235"/>
        <v>0</v>
      </c>
      <c r="AN498" s="14">
        <f t="shared" si="236"/>
        <v>0</v>
      </c>
      <c r="AO498" s="14">
        <f t="shared" si="237"/>
        <v>0</v>
      </c>
      <c r="AP498" s="14">
        <f t="shared" si="238"/>
        <v>0.02</v>
      </c>
      <c r="AQ498" s="14">
        <f t="shared" si="239"/>
        <v>0</v>
      </c>
      <c r="AR498" s="26">
        <f t="shared" si="218"/>
        <v>22330.007500000003</v>
      </c>
      <c r="AS498" s="184">
        <f t="shared" si="219"/>
        <v>0</v>
      </c>
      <c r="AT498" s="26">
        <f t="shared" si="220"/>
        <v>4019.4013500000005</v>
      </c>
      <c r="AU498" s="30"/>
      <c r="AV498" s="30"/>
      <c r="AW498" s="30">
        <f t="shared" si="241"/>
        <v>21436.807200000003</v>
      </c>
      <c r="AX498" s="36">
        <f t="shared" si="216"/>
        <v>-22330.007500000003</v>
      </c>
      <c r="AY498" s="36">
        <f t="shared" si="216"/>
        <v>0</v>
      </c>
      <c r="AZ498" s="36">
        <f t="shared" si="216"/>
        <v>17417.405850000003</v>
      </c>
      <c r="BF498" s="42">
        <f t="shared" si="221"/>
        <v>26349.408850000003</v>
      </c>
      <c r="BG498" s="42">
        <f t="shared" si="222"/>
        <v>26349.41</v>
      </c>
      <c r="BH498" s="42">
        <f t="shared" si="223"/>
        <v>-1.1499999964144081E-3</v>
      </c>
      <c r="BI498" s="42">
        <f t="shared" si="224"/>
        <v>21436.807200000003</v>
      </c>
    </row>
    <row r="499" spans="1:61" ht="14.45" hidden="1" outlineLevel="1" x14ac:dyDescent="0.3">
      <c r="A499" s="5" t="s">
        <v>7</v>
      </c>
      <c r="B499" s="12" t="s">
        <v>598</v>
      </c>
      <c r="C499" s="12"/>
      <c r="D499" s="2" t="s">
        <v>23</v>
      </c>
      <c r="E499" s="2" t="s">
        <v>22</v>
      </c>
      <c r="F499" s="2" t="s">
        <v>16</v>
      </c>
      <c r="G499" s="2" t="s">
        <v>17</v>
      </c>
      <c r="H499" s="2" t="s">
        <v>13</v>
      </c>
      <c r="I499" s="18">
        <v>138180</v>
      </c>
      <c r="J499" s="18">
        <v>6194282.4900000002</v>
      </c>
      <c r="K499" s="18">
        <v>5398067.5199999996</v>
      </c>
      <c r="L499" s="18">
        <v>796214.97000000009</v>
      </c>
      <c r="M499" s="18"/>
      <c r="N499" s="18">
        <v>674758.44</v>
      </c>
      <c r="O499" s="18"/>
      <c r="P499" s="18"/>
      <c r="Q499" s="18"/>
      <c r="R499" s="18"/>
      <c r="S499" s="18"/>
      <c r="T499" s="18"/>
      <c r="U499" s="18"/>
      <c r="V499" s="18"/>
      <c r="W499" s="18"/>
      <c r="X499" s="18"/>
      <c r="Y499" s="18"/>
      <c r="Z499" s="18">
        <v>121456.53000000001</v>
      </c>
      <c r="AA499" s="18"/>
      <c r="AB499" s="43">
        <f t="shared" si="217"/>
        <v>0.14749999999999996</v>
      </c>
      <c r="AC499" s="14">
        <f t="shared" si="226"/>
        <v>0</v>
      </c>
      <c r="AD499" s="14">
        <f t="shared" si="242"/>
        <v>0.125</v>
      </c>
      <c r="AE499" s="14">
        <f t="shared" si="227"/>
        <v>0</v>
      </c>
      <c r="AF499" s="14">
        <f t="shared" si="228"/>
        <v>0</v>
      </c>
      <c r="AG499" s="14">
        <f t="shared" si="229"/>
        <v>0</v>
      </c>
      <c r="AH499" s="14">
        <f t="shared" si="230"/>
        <v>0</v>
      </c>
      <c r="AI499" s="14">
        <f t="shared" si="231"/>
        <v>0</v>
      </c>
      <c r="AJ499" s="14">
        <f t="shared" si="232"/>
        <v>0</v>
      </c>
      <c r="AK499" s="14">
        <f t="shared" si="233"/>
        <v>0</v>
      </c>
      <c r="AL499" s="14">
        <f t="shared" si="234"/>
        <v>0</v>
      </c>
      <c r="AM499" s="14">
        <f t="shared" si="235"/>
        <v>0</v>
      </c>
      <c r="AN499" s="14">
        <f t="shared" si="236"/>
        <v>0</v>
      </c>
      <c r="AO499" s="14">
        <f t="shared" si="237"/>
        <v>0</v>
      </c>
      <c r="AP499" s="14">
        <f t="shared" si="238"/>
        <v>0.02</v>
      </c>
      <c r="AQ499" s="14">
        <f t="shared" si="239"/>
        <v>0</v>
      </c>
      <c r="AR499" s="26">
        <f t="shared" si="218"/>
        <v>674758.44</v>
      </c>
      <c r="AS499" s="184">
        <f t="shared" si="219"/>
        <v>0</v>
      </c>
      <c r="AT499" s="26">
        <f t="shared" si="220"/>
        <v>121456.51919999998</v>
      </c>
      <c r="AU499" s="30"/>
      <c r="AV499" s="30"/>
      <c r="AW499" s="30">
        <f t="shared" si="241"/>
        <v>647768.10239999997</v>
      </c>
      <c r="AX499" s="36">
        <f t="shared" si="216"/>
        <v>-674758.44</v>
      </c>
      <c r="AY499" s="36">
        <f t="shared" si="216"/>
        <v>0</v>
      </c>
      <c r="AZ499" s="36">
        <f t="shared" si="216"/>
        <v>526311.58319999999</v>
      </c>
      <c r="BF499" s="42">
        <f t="shared" si="221"/>
        <v>796214.95919999992</v>
      </c>
      <c r="BG499" s="42">
        <f t="shared" si="222"/>
        <v>796214.97</v>
      </c>
      <c r="BH499" s="42">
        <f t="shared" si="223"/>
        <v>-1.0800000047311187E-2</v>
      </c>
      <c r="BI499" s="42">
        <f t="shared" si="224"/>
        <v>647768.10239999997</v>
      </c>
    </row>
    <row r="500" spans="1:61" ht="14.45" hidden="1" outlineLevel="1" x14ac:dyDescent="0.3">
      <c r="A500" s="5" t="s">
        <v>7</v>
      </c>
      <c r="B500" s="12" t="s">
        <v>598</v>
      </c>
      <c r="C500" s="88" t="s">
        <v>1357</v>
      </c>
      <c r="D500" s="2" t="s">
        <v>603</v>
      </c>
      <c r="E500" s="2" t="s">
        <v>604</v>
      </c>
      <c r="F500" s="2" t="s">
        <v>16</v>
      </c>
      <c r="G500" s="2" t="s">
        <v>116</v>
      </c>
      <c r="H500" s="2" t="s">
        <v>13</v>
      </c>
      <c r="I500" s="18">
        <v>8640</v>
      </c>
      <c r="J500" s="18">
        <v>292473.02999999997</v>
      </c>
      <c r="K500" s="18">
        <v>254878.44</v>
      </c>
      <c r="L500" s="18">
        <v>37594.589999999997</v>
      </c>
      <c r="M500" s="18"/>
      <c r="N500" s="18">
        <v>31859.829999999998</v>
      </c>
      <c r="O500" s="18"/>
      <c r="P500" s="18"/>
      <c r="Q500" s="18"/>
      <c r="R500" s="18"/>
      <c r="S500" s="18"/>
      <c r="T500" s="18"/>
      <c r="U500" s="18"/>
      <c r="V500" s="18"/>
      <c r="W500" s="18"/>
      <c r="X500" s="18"/>
      <c r="Y500" s="18"/>
      <c r="Z500" s="18">
        <v>5734.76</v>
      </c>
      <c r="AA500" s="18"/>
      <c r="AB500" s="43">
        <f t="shared" si="217"/>
        <v>0.14749999999999996</v>
      </c>
      <c r="AC500" s="14">
        <f t="shared" si="226"/>
        <v>0</v>
      </c>
      <c r="AD500" s="14">
        <f t="shared" si="242"/>
        <v>0.125</v>
      </c>
      <c r="AE500" s="14">
        <f t="shared" si="227"/>
        <v>0</v>
      </c>
      <c r="AF500" s="14">
        <f t="shared" si="228"/>
        <v>0</v>
      </c>
      <c r="AG500" s="14">
        <f t="shared" si="229"/>
        <v>0</v>
      </c>
      <c r="AH500" s="14">
        <f t="shared" si="230"/>
        <v>0</v>
      </c>
      <c r="AI500" s="14">
        <f t="shared" si="231"/>
        <v>0</v>
      </c>
      <c r="AJ500" s="14">
        <f t="shared" si="232"/>
        <v>0</v>
      </c>
      <c r="AK500" s="14">
        <f t="shared" si="233"/>
        <v>0</v>
      </c>
      <c r="AL500" s="14">
        <f t="shared" si="234"/>
        <v>0</v>
      </c>
      <c r="AM500" s="14">
        <f t="shared" si="235"/>
        <v>0</v>
      </c>
      <c r="AN500" s="14">
        <f t="shared" si="236"/>
        <v>0</v>
      </c>
      <c r="AO500" s="14">
        <f t="shared" si="237"/>
        <v>0</v>
      </c>
      <c r="AP500" s="14">
        <f t="shared" si="238"/>
        <v>0.02</v>
      </c>
      <c r="AQ500" s="14">
        <f t="shared" si="239"/>
        <v>0</v>
      </c>
      <c r="AR500" s="26">
        <f t="shared" si="218"/>
        <v>31859.805</v>
      </c>
      <c r="AS500" s="184">
        <f t="shared" si="219"/>
        <v>0</v>
      </c>
      <c r="AT500" s="26">
        <f t="shared" si="220"/>
        <v>5734.7649000000001</v>
      </c>
      <c r="AU500" s="30"/>
      <c r="AV500" s="30"/>
      <c r="AW500" s="30">
        <f t="shared" si="241"/>
        <v>30585.412799999998</v>
      </c>
      <c r="AX500" s="36">
        <f t="shared" si="216"/>
        <v>-31859.805</v>
      </c>
      <c r="AY500" s="36">
        <f t="shared" si="216"/>
        <v>0</v>
      </c>
      <c r="AZ500" s="36">
        <f t="shared" si="216"/>
        <v>24850.647899999996</v>
      </c>
      <c r="BF500" s="42">
        <f t="shared" si="221"/>
        <v>37594.569900000002</v>
      </c>
      <c r="BG500" s="42">
        <f t="shared" si="222"/>
        <v>37594.589999999997</v>
      </c>
      <c r="BH500" s="42">
        <f t="shared" si="223"/>
        <v>-2.0099999994272366E-2</v>
      </c>
      <c r="BI500" s="42">
        <f t="shared" si="224"/>
        <v>30585.412799999998</v>
      </c>
    </row>
    <row r="501" spans="1:61" ht="14.45" hidden="1" outlineLevel="1" x14ac:dyDescent="0.3">
      <c r="A501" s="5" t="s">
        <v>7</v>
      </c>
      <c r="B501" s="12" t="s">
        <v>598</v>
      </c>
      <c r="C501" s="12"/>
      <c r="D501" s="2" t="s">
        <v>605</v>
      </c>
      <c r="E501" s="2" t="s">
        <v>606</v>
      </c>
      <c r="F501" s="2" t="s">
        <v>16</v>
      </c>
      <c r="G501" s="2" t="s">
        <v>318</v>
      </c>
      <c r="H501" s="2" t="s">
        <v>13</v>
      </c>
      <c r="I501" s="18">
        <v>375975</v>
      </c>
      <c r="J501" s="18">
        <v>1156668.7799999998</v>
      </c>
      <c r="K501" s="18">
        <v>1007990.1999999998</v>
      </c>
      <c r="L501" s="18">
        <v>148678.57999999999</v>
      </c>
      <c r="M501" s="18"/>
      <c r="N501" s="18">
        <v>125998.79</v>
      </c>
      <c r="O501" s="18"/>
      <c r="P501" s="18"/>
      <c r="Q501" s="18"/>
      <c r="R501" s="18"/>
      <c r="S501" s="18"/>
      <c r="T501" s="18"/>
      <c r="U501" s="18"/>
      <c r="V501" s="18"/>
      <c r="W501" s="18"/>
      <c r="X501" s="18"/>
      <c r="Y501" s="18"/>
      <c r="Z501" s="18">
        <v>22679.79</v>
      </c>
      <c r="AA501" s="18"/>
      <c r="AB501" s="43">
        <f t="shared" si="217"/>
        <v>0.14749999999999996</v>
      </c>
      <c r="AC501" s="14">
        <f t="shared" si="226"/>
        <v>0</v>
      </c>
      <c r="AD501" s="14">
        <f t="shared" si="242"/>
        <v>0.125</v>
      </c>
      <c r="AE501" s="14">
        <f t="shared" si="227"/>
        <v>0</v>
      </c>
      <c r="AF501" s="14">
        <f t="shared" si="228"/>
        <v>0</v>
      </c>
      <c r="AG501" s="14">
        <f t="shared" si="229"/>
        <v>0</v>
      </c>
      <c r="AH501" s="14">
        <f t="shared" si="230"/>
        <v>0</v>
      </c>
      <c r="AI501" s="14">
        <f t="shared" si="231"/>
        <v>0</v>
      </c>
      <c r="AJ501" s="14">
        <f t="shared" si="232"/>
        <v>0</v>
      </c>
      <c r="AK501" s="14">
        <f t="shared" si="233"/>
        <v>0</v>
      </c>
      <c r="AL501" s="14">
        <f t="shared" si="234"/>
        <v>0</v>
      </c>
      <c r="AM501" s="14">
        <f t="shared" si="235"/>
        <v>0</v>
      </c>
      <c r="AN501" s="14">
        <f t="shared" si="236"/>
        <v>0</v>
      </c>
      <c r="AO501" s="14">
        <f t="shared" si="237"/>
        <v>0</v>
      </c>
      <c r="AP501" s="14">
        <f t="shared" si="238"/>
        <v>0.02</v>
      </c>
      <c r="AQ501" s="14">
        <f t="shared" si="239"/>
        <v>0</v>
      </c>
      <c r="AR501" s="26">
        <f t="shared" si="218"/>
        <v>125998.77499999998</v>
      </c>
      <c r="AS501" s="184">
        <f t="shared" si="219"/>
        <v>0</v>
      </c>
      <c r="AT501" s="26">
        <f t="shared" si="220"/>
        <v>22679.779499999997</v>
      </c>
      <c r="AU501" s="30"/>
      <c r="AV501" s="30"/>
      <c r="AW501" s="30">
        <f t="shared" si="241"/>
        <v>120958.82399999998</v>
      </c>
      <c r="AX501" s="36">
        <f t="shared" si="216"/>
        <v>-125998.77499999998</v>
      </c>
      <c r="AY501" s="36">
        <f t="shared" si="216"/>
        <v>0</v>
      </c>
      <c r="AZ501" s="36">
        <f t="shared" si="216"/>
        <v>98279.044499999989</v>
      </c>
      <c r="BF501" s="42">
        <f t="shared" si="221"/>
        <v>148678.55449999997</v>
      </c>
      <c r="BG501" s="42">
        <f t="shared" si="222"/>
        <v>148678.57999999999</v>
      </c>
      <c r="BH501" s="42">
        <f t="shared" si="223"/>
        <v>-2.550000001792796E-2</v>
      </c>
      <c r="BI501" s="42">
        <f t="shared" si="224"/>
        <v>120958.82399999998</v>
      </c>
    </row>
    <row r="502" spans="1:61" ht="14.45" hidden="1" outlineLevel="1" x14ac:dyDescent="0.3">
      <c r="A502" s="5" t="s">
        <v>7</v>
      </c>
      <c r="B502" s="12" t="s">
        <v>598</v>
      </c>
      <c r="C502" s="12"/>
      <c r="D502" s="2" t="s">
        <v>607</v>
      </c>
      <c r="E502" s="2" t="s">
        <v>608</v>
      </c>
      <c r="F502" s="2" t="s">
        <v>16</v>
      </c>
      <c r="G502" s="2" t="s">
        <v>17</v>
      </c>
      <c r="H502" s="2" t="s">
        <v>13</v>
      </c>
      <c r="I502" s="18">
        <v>1364999</v>
      </c>
      <c r="J502" s="18">
        <v>7274071.1299999999</v>
      </c>
      <c r="K502" s="18">
        <v>6339059.7999999998</v>
      </c>
      <c r="L502" s="18">
        <v>935011.32999999961</v>
      </c>
      <c r="M502" s="18"/>
      <c r="N502" s="18">
        <v>792382.49</v>
      </c>
      <c r="O502" s="18"/>
      <c r="P502" s="18"/>
      <c r="Q502" s="18"/>
      <c r="R502" s="18"/>
      <c r="S502" s="18"/>
      <c r="T502" s="18"/>
      <c r="U502" s="18"/>
      <c r="V502" s="18"/>
      <c r="W502" s="18"/>
      <c r="X502" s="18"/>
      <c r="Y502" s="18"/>
      <c r="Z502" s="18">
        <v>142628.84000000003</v>
      </c>
      <c r="AA502" s="18"/>
      <c r="AB502" s="43">
        <f t="shared" si="217"/>
        <v>0.14749999999999996</v>
      </c>
      <c r="AC502" s="14">
        <f t="shared" si="226"/>
        <v>0</v>
      </c>
      <c r="AD502" s="14">
        <f t="shared" si="242"/>
        <v>0.125</v>
      </c>
      <c r="AE502" s="14">
        <f t="shared" si="227"/>
        <v>0</v>
      </c>
      <c r="AF502" s="14">
        <f t="shared" si="228"/>
        <v>0</v>
      </c>
      <c r="AG502" s="14">
        <f t="shared" si="229"/>
        <v>0</v>
      </c>
      <c r="AH502" s="14">
        <f t="shared" si="230"/>
        <v>0</v>
      </c>
      <c r="AI502" s="14">
        <f t="shared" si="231"/>
        <v>0</v>
      </c>
      <c r="AJ502" s="14">
        <f t="shared" si="232"/>
        <v>0</v>
      </c>
      <c r="AK502" s="14">
        <f t="shared" si="233"/>
        <v>0</v>
      </c>
      <c r="AL502" s="14">
        <f t="shared" si="234"/>
        <v>0</v>
      </c>
      <c r="AM502" s="14">
        <f t="shared" si="235"/>
        <v>0</v>
      </c>
      <c r="AN502" s="14">
        <f t="shared" si="236"/>
        <v>0</v>
      </c>
      <c r="AO502" s="14">
        <f t="shared" si="237"/>
        <v>0</v>
      </c>
      <c r="AP502" s="14">
        <f t="shared" si="238"/>
        <v>0.02</v>
      </c>
      <c r="AQ502" s="14">
        <f t="shared" si="239"/>
        <v>0</v>
      </c>
      <c r="AR502" s="26">
        <f t="shared" si="218"/>
        <v>792382.47499999998</v>
      </c>
      <c r="AS502" s="184">
        <f t="shared" si="219"/>
        <v>0</v>
      </c>
      <c r="AT502" s="26">
        <f t="shared" si="220"/>
        <v>142628.8455</v>
      </c>
      <c r="AU502" s="30"/>
      <c r="AV502" s="30"/>
      <c r="AW502" s="30">
        <f t="shared" si="241"/>
        <v>760687.17599999998</v>
      </c>
      <c r="AX502" s="36">
        <f t="shared" si="216"/>
        <v>-792382.47499999998</v>
      </c>
      <c r="AY502" s="36">
        <f t="shared" si="216"/>
        <v>0</v>
      </c>
      <c r="AZ502" s="36">
        <f t="shared" si="216"/>
        <v>618058.33049999992</v>
      </c>
      <c r="BF502" s="42">
        <f t="shared" si="221"/>
        <v>935011.32049999991</v>
      </c>
      <c r="BG502" s="42">
        <f t="shared" si="222"/>
        <v>935011.33000000007</v>
      </c>
      <c r="BH502" s="42">
        <f t="shared" si="223"/>
        <v>-9.5000001601874828E-3</v>
      </c>
      <c r="BI502" s="42">
        <f t="shared" si="224"/>
        <v>760687.17599999998</v>
      </c>
    </row>
    <row r="503" spans="1:61" ht="14.45" hidden="1" outlineLevel="1" x14ac:dyDescent="0.3">
      <c r="A503" s="5" t="s">
        <v>7</v>
      </c>
      <c r="B503" s="12" t="s">
        <v>598</v>
      </c>
      <c r="C503" s="12"/>
      <c r="D503" s="2" t="s">
        <v>607</v>
      </c>
      <c r="E503" s="2" t="s">
        <v>606</v>
      </c>
      <c r="F503" s="2" t="s">
        <v>16</v>
      </c>
      <c r="G503" s="2" t="s">
        <v>318</v>
      </c>
      <c r="H503" s="2" t="s">
        <v>13</v>
      </c>
      <c r="I503" s="18">
        <v>140000</v>
      </c>
      <c r="J503" s="18">
        <v>750717.51</v>
      </c>
      <c r="K503" s="18">
        <v>654220.04</v>
      </c>
      <c r="L503" s="18">
        <v>96497.47</v>
      </c>
      <c r="M503" s="18"/>
      <c r="N503" s="18">
        <v>81777.510000000009</v>
      </c>
      <c r="O503" s="18"/>
      <c r="P503" s="18"/>
      <c r="Q503" s="18"/>
      <c r="R503" s="18"/>
      <c r="S503" s="18"/>
      <c r="T503" s="18"/>
      <c r="U503" s="18"/>
      <c r="V503" s="18"/>
      <c r="W503" s="18"/>
      <c r="X503" s="18"/>
      <c r="Y503" s="18"/>
      <c r="Z503" s="18">
        <v>14719.96</v>
      </c>
      <c r="AA503" s="18"/>
      <c r="AB503" s="43">
        <f t="shared" si="217"/>
        <v>0.14749999999999996</v>
      </c>
      <c r="AC503" s="14">
        <f t="shared" si="226"/>
        <v>0</v>
      </c>
      <c r="AD503" s="14">
        <f t="shared" si="242"/>
        <v>0.125</v>
      </c>
      <c r="AE503" s="14">
        <f t="shared" si="227"/>
        <v>0</v>
      </c>
      <c r="AF503" s="14">
        <f t="shared" si="228"/>
        <v>0</v>
      </c>
      <c r="AG503" s="14">
        <f t="shared" si="229"/>
        <v>0</v>
      </c>
      <c r="AH503" s="14">
        <f t="shared" si="230"/>
        <v>0</v>
      </c>
      <c r="AI503" s="14">
        <f t="shared" si="231"/>
        <v>0</v>
      </c>
      <c r="AJ503" s="14">
        <f t="shared" si="232"/>
        <v>0</v>
      </c>
      <c r="AK503" s="14">
        <f t="shared" si="233"/>
        <v>0</v>
      </c>
      <c r="AL503" s="14">
        <f t="shared" si="234"/>
        <v>0</v>
      </c>
      <c r="AM503" s="14">
        <f t="shared" si="235"/>
        <v>0</v>
      </c>
      <c r="AN503" s="14">
        <f t="shared" si="236"/>
        <v>0</v>
      </c>
      <c r="AO503" s="14">
        <f t="shared" si="237"/>
        <v>0</v>
      </c>
      <c r="AP503" s="14">
        <f t="shared" si="238"/>
        <v>0.02</v>
      </c>
      <c r="AQ503" s="14">
        <f t="shared" si="239"/>
        <v>0</v>
      </c>
      <c r="AR503" s="26">
        <f t="shared" si="218"/>
        <v>81777.505000000005</v>
      </c>
      <c r="AS503" s="184">
        <f t="shared" si="219"/>
        <v>0</v>
      </c>
      <c r="AT503" s="26">
        <f t="shared" si="220"/>
        <v>14719.950900000002</v>
      </c>
      <c r="AU503" s="30"/>
      <c r="AV503" s="30"/>
      <c r="AW503" s="30">
        <f t="shared" si="241"/>
        <v>78506.404800000004</v>
      </c>
      <c r="AX503" s="36">
        <f t="shared" si="216"/>
        <v>-81777.505000000005</v>
      </c>
      <c r="AY503" s="36">
        <f t="shared" si="216"/>
        <v>0</v>
      </c>
      <c r="AZ503" s="36">
        <f t="shared" si="216"/>
        <v>63786.4539</v>
      </c>
      <c r="BF503" s="42">
        <f t="shared" si="221"/>
        <v>96497.455900000001</v>
      </c>
      <c r="BG503" s="42">
        <f t="shared" si="222"/>
        <v>96497.47</v>
      </c>
      <c r="BH503" s="42">
        <f t="shared" si="223"/>
        <v>-1.4100000000325963E-2</v>
      </c>
      <c r="BI503" s="42">
        <f t="shared" si="224"/>
        <v>78506.404800000004</v>
      </c>
    </row>
    <row r="504" spans="1:61" ht="14.45" hidden="1" outlineLevel="1" x14ac:dyDescent="0.3">
      <c r="A504" s="5" t="s">
        <v>7</v>
      </c>
      <c r="B504" s="12" t="s">
        <v>598</v>
      </c>
      <c r="C504" s="12"/>
      <c r="D504" s="2" t="s">
        <v>609</v>
      </c>
      <c r="E504" s="2" t="s">
        <v>608</v>
      </c>
      <c r="F504" s="2" t="s">
        <v>16</v>
      </c>
      <c r="G504" s="2" t="s">
        <v>17</v>
      </c>
      <c r="H504" s="2" t="s">
        <v>13</v>
      </c>
      <c r="I504" s="18">
        <v>2140266</v>
      </c>
      <c r="J504" s="18">
        <v>3696212.6999999997</v>
      </c>
      <c r="K504" s="18">
        <v>3221100.33</v>
      </c>
      <c r="L504" s="18">
        <v>475112.36999999994</v>
      </c>
      <c r="M504" s="18"/>
      <c r="N504" s="18">
        <v>402637.59</v>
      </c>
      <c r="O504" s="18"/>
      <c r="P504" s="18"/>
      <c r="Q504" s="18"/>
      <c r="R504" s="18"/>
      <c r="S504" s="18"/>
      <c r="T504" s="18"/>
      <c r="U504" s="18"/>
      <c r="V504" s="18"/>
      <c r="W504" s="18"/>
      <c r="X504" s="18"/>
      <c r="Y504" s="18"/>
      <c r="Z504" s="18">
        <v>72474.78</v>
      </c>
      <c r="AA504" s="18"/>
      <c r="AB504" s="43">
        <f t="shared" si="217"/>
        <v>0.14749999999999996</v>
      </c>
      <c r="AC504" s="14">
        <f t="shared" si="226"/>
        <v>0</v>
      </c>
      <c r="AD504" s="14">
        <f t="shared" si="242"/>
        <v>0.125</v>
      </c>
      <c r="AE504" s="14">
        <f t="shared" si="227"/>
        <v>0</v>
      </c>
      <c r="AF504" s="14">
        <f t="shared" si="228"/>
        <v>0</v>
      </c>
      <c r="AG504" s="14">
        <f t="shared" si="229"/>
        <v>0</v>
      </c>
      <c r="AH504" s="14">
        <f t="shared" si="230"/>
        <v>0</v>
      </c>
      <c r="AI504" s="14">
        <f t="shared" si="231"/>
        <v>0</v>
      </c>
      <c r="AJ504" s="14">
        <f t="shared" si="232"/>
        <v>0</v>
      </c>
      <c r="AK504" s="14">
        <f t="shared" si="233"/>
        <v>0</v>
      </c>
      <c r="AL504" s="14">
        <f t="shared" si="234"/>
        <v>0</v>
      </c>
      <c r="AM504" s="14">
        <f t="shared" si="235"/>
        <v>0</v>
      </c>
      <c r="AN504" s="14">
        <f t="shared" si="236"/>
        <v>0</v>
      </c>
      <c r="AO504" s="14">
        <f t="shared" si="237"/>
        <v>0</v>
      </c>
      <c r="AP504" s="14">
        <f t="shared" si="238"/>
        <v>0.02</v>
      </c>
      <c r="AQ504" s="14">
        <f t="shared" si="239"/>
        <v>0</v>
      </c>
      <c r="AR504" s="26">
        <f t="shared" si="218"/>
        <v>402637.54125000001</v>
      </c>
      <c r="AS504" s="184">
        <f t="shared" si="219"/>
        <v>0</v>
      </c>
      <c r="AT504" s="26">
        <f t="shared" si="220"/>
        <v>72474.757425000003</v>
      </c>
      <c r="AU504" s="30"/>
      <c r="AV504" s="30"/>
      <c r="AW504" s="30">
        <f t="shared" si="241"/>
        <v>386532.03960000002</v>
      </c>
      <c r="AX504" s="36">
        <f t="shared" si="216"/>
        <v>-402637.54125000001</v>
      </c>
      <c r="AY504" s="36">
        <f t="shared" si="216"/>
        <v>0</v>
      </c>
      <c r="AZ504" s="36">
        <f t="shared" si="216"/>
        <v>314057.282175</v>
      </c>
      <c r="BF504" s="42">
        <f t="shared" si="221"/>
        <v>475112.29867500003</v>
      </c>
      <c r="BG504" s="42">
        <f t="shared" si="222"/>
        <v>475112.37</v>
      </c>
      <c r="BH504" s="42">
        <f t="shared" si="223"/>
        <v>-7.1324999968055636E-2</v>
      </c>
      <c r="BI504" s="42">
        <f t="shared" si="224"/>
        <v>386532.03960000002</v>
      </c>
    </row>
    <row r="505" spans="1:61" ht="14.45" hidden="1" outlineLevel="1" x14ac:dyDescent="0.3">
      <c r="A505" s="5" t="s">
        <v>7</v>
      </c>
      <c r="B505" s="12" t="s">
        <v>598</v>
      </c>
      <c r="C505" s="12"/>
      <c r="D505" s="2" t="s">
        <v>609</v>
      </c>
      <c r="E505" s="2" t="s">
        <v>606</v>
      </c>
      <c r="F505" s="2" t="s">
        <v>16</v>
      </c>
      <c r="G505" s="2" t="s">
        <v>318</v>
      </c>
      <c r="H505" s="2" t="s">
        <v>13</v>
      </c>
      <c r="I505" s="18">
        <v>21098996</v>
      </c>
      <c r="J505" s="18">
        <v>37260923.549999952</v>
      </c>
      <c r="K505" s="18">
        <v>32471392.629999999</v>
      </c>
      <c r="L505" s="18">
        <v>4789530.92</v>
      </c>
      <c r="M505" s="18"/>
      <c r="N505" s="18">
        <v>4058924.4000000036</v>
      </c>
      <c r="O505" s="18"/>
      <c r="P505" s="18"/>
      <c r="Q505" s="18"/>
      <c r="R505" s="18"/>
      <c r="S505" s="18"/>
      <c r="T505" s="18"/>
      <c r="U505" s="18"/>
      <c r="V505" s="18"/>
      <c r="W505" s="18"/>
      <c r="X505" s="18"/>
      <c r="Y505" s="18"/>
      <c r="Z505" s="18">
        <v>730606.51999999955</v>
      </c>
      <c r="AA505" s="18"/>
      <c r="AB505" s="43">
        <f t="shared" si="217"/>
        <v>0.14749999999999996</v>
      </c>
      <c r="AC505" s="14">
        <f t="shared" si="226"/>
        <v>0</v>
      </c>
      <c r="AD505" s="14">
        <f t="shared" si="242"/>
        <v>0.125</v>
      </c>
      <c r="AE505" s="14">
        <f t="shared" si="227"/>
        <v>0</v>
      </c>
      <c r="AF505" s="14">
        <f t="shared" si="228"/>
        <v>0</v>
      </c>
      <c r="AG505" s="14">
        <f t="shared" si="229"/>
        <v>0</v>
      </c>
      <c r="AH505" s="14">
        <f t="shared" si="230"/>
        <v>0</v>
      </c>
      <c r="AI505" s="14">
        <f t="shared" si="231"/>
        <v>0</v>
      </c>
      <c r="AJ505" s="14">
        <f t="shared" si="232"/>
        <v>0</v>
      </c>
      <c r="AK505" s="14">
        <f t="shared" si="233"/>
        <v>0</v>
      </c>
      <c r="AL505" s="14">
        <f t="shared" si="234"/>
        <v>0</v>
      </c>
      <c r="AM505" s="14">
        <f t="shared" si="235"/>
        <v>0</v>
      </c>
      <c r="AN505" s="14">
        <f t="shared" si="236"/>
        <v>0</v>
      </c>
      <c r="AO505" s="14">
        <f t="shared" si="237"/>
        <v>0</v>
      </c>
      <c r="AP505" s="14">
        <f t="shared" si="238"/>
        <v>0.02</v>
      </c>
      <c r="AQ505" s="14">
        <f t="shared" si="239"/>
        <v>0</v>
      </c>
      <c r="AR505" s="26">
        <f t="shared" si="218"/>
        <v>4058924.0787499999</v>
      </c>
      <c r="AS505" s="184">
        <f t="shared" si="219"/>
        <v>0</v>
      </c>
      <c r="AT505" s="26">
        <f t="shared" si="220"/>
        <v>730606.33417500008</v>
      </c>
      <c r="AU505" s="30"/>
      <c r="AV505" s="30"/>
      <c r="AW505" s="30">
        <f t="shared" si="241"/>
        <v>3896567.1155999997</v>
      </c>
      <c r="AX505" s="36">
        <f t="shared" si="216"/>
        <v>-4058924.0787499999</v>
      </c>
      <c r="AY505" s="36">
        <f t="shared" si="216"/>
        <v>0</v>
      </c>
      <c r="AZ505" s="36">
        <f t="shared" si="216"/>
        <v>3165960.7814249997</v>
      </c>
      <c r="BF505" s="42">
        <f t="shared" si="221"/>
        <v>4789530.4129250003</v>
      </c>
      <c r="BG505" s="42">
        <f t="shared" si="222"/>
        <v>4789530.9200000037</v>
      </c>
      <c r="BH505" s="42">
        <f t="shared" si="223"/>
        <v>-0.50707500334829092</v>
      </c>
      <c r="BI505" s="42">
        <f t="shared" si="224"/>
        <v>3896567.1155999997</v>
      </c>
    </row>
    <row r="506" spans="1:61" ht="14.45" hidden="1" outlineLevel="1" x14ac:dyDescent="0.3">
      <c r="A506" s="5" t="s">
        <v>7</v>
      </c>
      <c r="B506" s="12" t="s">
        <v>598</v>
      </c>
      <c r="C506" s="12"/>
      <c r="D506" s="2" t="s">
        <v>610</v>
      </c>
      <c r="E506" s="2" t="s">
        <v>611</v>
      </c>
      <c r="F506" s="2" t="s">
        <v>16</v>
      </c>
      <c r="G506" s="2" t="s">
        <v>116</v>
      </c>
      <c r="H506" s="2" t="s">
        <v>13</v>
      </c>
      <c r="I506" s="18">
        <v>711080</v>
      </c>
      <c r="J506" s="18">
        <v>5222171.1400000015</v>
      </c>
      <c r="K506" s="18">
        <v>4550911.6599999992</v>
      </c>
      <c r="L506" s="18">
        <v>671259.4800000001</v>
      </c>
      <c r="M506" s="18"/>
      <c r="N506" s="18">
        <v>568863.97</v>
      </c>
      <c r="O506" s="18"/>
      <c r="P506" s="18"/>
      <c r="Q506" s="18"/>
      <c r="R506" s="18"/>
      <c r="S506" s="18"/>
      <c r="T506" s="18"/>
      <c r="U506" s="18"/>
      <c r="V506" s="18"/>
      <c r="W506" s="18"/>
      <c r="X506" s="18"/>
      <c r="Y506" s="18"/>
      <c r="Z506" s="18">
        <v>102395.50999999997</v>
      </c>
      <c r="AA506" s="18"/>
      <c r="AB506" s="43">
        <f t="shared" si="217"/>
        <v>0.14749999999999996</v>
      </c>
      <c r="AC506" s="14">
        <f t="shared" si="226"/>
        <v>0</v>
      </c>
      <c r="AD506" s="14">
        <f t="shared" si="242"/>
        <v>0.125</v>
      </c>
      <c r="AE506" s="14">
        <f t="shared" si="227"/>
        <v>0</v>
      </c>
      <c r="AF506" s="14">
        <f t="shared" si="228"/>
        <v>0</v>
      </c>
      <c r="AG506" s="14">
        <f t="shared" si="229"/>
        <v>0</v>
      </c>
      <c r="AH506" s="14">
        <f t="shared" si="230"/>
        <v>0</v>
      </c>
      <c r="AI506" s="14">
        <f t="shared" si="231"/>
        <v>0</v>
      </c>
      <c r="AJ506" s="14">
        <f t="shared" si="232"/>
        <v>0</v>
      </c>
      <c r="AK506" s="14">
        <f t="shared" si="233"/>
        <v>0</v>
      </c>
      <c r="AL506" s="14">
        <f t="shared" si="234"/>
        <v>0</v>
      </c>
      <c r="AM506" s="14">
        <f t="shared" si="235"/>
        <v>0</v>
      </c>
      <c r="AN506" s="14">
        <f t="shared" si="236"/>
        <v>0</v>
      </c>
      <c r="AO506" s="14">
        <f t="shared" si="237"/>
        <v>0</v>
      </c>
      <c r="AP506" s="14">
        <f t="shared" si="238"/>
        <v>0.02</v>
      </c>
      <c r="AQ506" s="14">
        <f t="shared" si="239"/>
        <v>0</v>
      </c>
      <c r="AR506" s="26">
        <f t="shared" si="218"/>
        <v>568863.9574999999</v>
      </c>
      <c r="AS506" s="184">
        <f t="shared" si="219"/>
        <v>0</v>
      </c>
      <c r="AT506" s="26">
        <f t="shared" si="220"/>
        <v>102395.51234999998</v>
      </c>
      <c r="AU506" s="30"/>
      <c r="AV506" s="30"/>
      <c r="AW506" s="30">
        <f t="shared" si="241"/>
        <v>546109.39919999987</v>
      </c>
      <c r="AX506" s="36">
        <f t="shared" si="216"/>
        <v>-568863.9574999999</v>
      </c>
      <c r="AY506" s="36">
        <f t="shared" si="216"/>
        <v>0</v>
      </c>
      <c r="AZ506" s="36">
        <f t="shared" si="216"/>
        <v>443713.88684999989</v>
      </c>
      <c r="BF506" s="42">
        <f t="shared" si="221"/>
        <v>671259.46984999988</v>
      </c>
      <c r="BG506" s="42">
        <f t="shared" si="222"/>
        <v>671259.48</v>
      </c>
      <c r="BH506" s="42">
        <f t="shared" si="223"/>
        <v>-1.0150000103749335E-2</v>
      </c>
      <c r="BI506" s="42">
        <f t="shared" si="224"/>
        <v>546109.39919999987</v>
      </c>
    </row>
    <row r="507" spans="1:61" ht="14.45" hidden="1" outlineLevel="1" x14ac:dyDescent="0.3">
      <c r="A507" s="5" t="s">
        <v>7</v>
      </c>
      <c r="B507" s="12" t="s">
        <v>598</v>
      </c>
      <c r="C507" s="12"/>
      <c r="D507" s="2" t="s">
        <v>612</v>
      </c>
      <c r="E507" s="2" t="s">
        <v>611</v>
      </c>
      <c r="F507" s="2" t="s">
        <v>16</v>
      </c>
      <c r="G507" s="2" t="s">
        <v>116</v>
      </c>
      <c r="H507" s="2" t="s">
        <v>13</v>
      </c>
      <c r="I507" s="18">
        <v>4483584</v>
      </c>
      <c r="J507" s="18">
        <v>8592014.8699999992</v>
      </c>
      <c r="K507" s="18">
        <v>7487594.6500000013</v>
      </c>
      <c r="L507" s="18">
        <v>1104420.2199999997</v>
      </c>
      <c r="M507" s="18"/>
      <c r="N507" s="18">
        <v>935949.34000000032</v>
      </c>
      <c r="O507" s="18"/>
      <c r="P507" s="18"/>
      <c r="Q507" s="18"/>
      <c r="R507" s="18"/>
      <c r="S507" s="18"/>
      <c r="T507" s="18"/>
      <c r="U507" s="18"/>
      <c r="V507" s="18"/>
      <c r="W507" s="18"/>
      <c r="X507" s="18"/>
      <c r="Y507" s="18"/>
      <c r="Z507" s="18">
        <v>168470.88</v>
      </c>
      <c r="AA507" s="18"/>
      <c r="AB507" s="43">
        <f t="shared" si="217"/>
        <v>0.14749999999999996</v>
      </c>
      <c r="AC507" s="14">
        <f t="shared" si="226"/>
        <v>0</v>
      </c>
      <c r="AD507" s="14">
        <f t="shared" si="242"/>
        <v>0.125</v>
      </c>
      <c r="AE507" s="14">
        <f t="shared" si="227"/>
        <v>0</v>
      </c>
      <c r="AF507" s="14">
        <f t="shared" si="228"/>
        <v>0</v>
      </c>
      <c r="AG507" s="14">
        <f t="shared" si="229"/>
        <v>0</v>
      </c>
      <c r="AH507" s="14">
        <f t="shared" si="230"/>
        <v>0</v>
      </c>
      <c r="AI507" s="14">
        <f t="shared" si="231"/>
        <v>0</v>
      </c>
      <c r="AJ507" s="14">
        <f t="shared" si="232"/>
        <v>0</v>
      </c>
      <c r="AK507" s="14">
        <f t="shared" si="233"/>
        <v>0</v>
      </c>
      <c r="AL507" s="14">
        <f t="shared" si="234"/>
        <v>0</v>
      </c>
      <c r="AM507" s="14">
        <f t="shared" si="235"/>
        <v>0</v>
      </c>
      <c r="AN507" s="14">
        <f t="shared" si="236"/>
        <v>0</v>
      </c>
      <c r="AO507" s="14">
        <f t="shared" si="237"/>
        <v>0</v>
      </c>
      <c r="AP507" s="14">
        <f t="shared" si="238"/>
        <v>0.02</v>
      </c>
      <c r="AQ507" s="14">
        <f t="shared" si="239"/>
        <v>0</v>
      </c>
      <c r="AR507" s="26">
        <f t="shared" si="218"/>
        <v>935949.33125000016</v>
      </c>
      <c r="AS507" s="184">
        <f t="shared" si="219"/>
        <v>0</v>
      </c>
      <c r="AT507" s="26">
        <f t="shared" si="220"/>
        <v>168470.87962500003</v>
      </c>
      <c r="AU507" s="30"/>
      <c r="AV507" s="30"/>
      <c r="AW507" s="30">
        <f t="shared" si="241"/>
        <v>898511.35800000012</v>
      </c>
      <c r="AX507" s="36">
        <f t="shared" si="216"/>
        <v>-935949.33125000016</v>
      </c>
      <c r="AY507" s="36">
        <f t="shared" si="216"/>
        <v>0</v>
      </c>
      <c r="AZ507" s="36">
        <f t="shared" si="216"/>
        <v>730040.47837500006</v>
      </c>
      <c r="BF507" s="42">
        <f t="shared" si="221"/>
        <v>1104420.2108750001</v>
      </c>
      <c r="BG507" s="42">
        <f t="shared" si="222"/>
        <v>1104420.2200000002</v>
      </c>
      <c r="BH507" s="42">
        <f t="shared" si="223"/>
        <v>-9.1250000987201929E-3</v>
      </c>
      <c r="BI507" s="42">
        <f t="shared" si="224"/>
        <v>898511.35800000012</v>
      </c>
    </row>
    <row r="508" spans="1:61" ht="14.45" hidden="1" outlineLevel="1" x14ac:dyDescent="0.3">
      <c r="A508" s="5" t="s">
        <v>7</v>
      </c>
      <c r="B508" s="12" t="s">
        <v>598</v>
      </c>
      <c r="C508" s="12"/>
      <c r="D508" s="2" t="s">
        <v>613</v>
      </c>
      <c r="E508" s="2" t="s">
        <v>614</v>
      </c>
      <c r="F508" s="2" t="s">
        <v>11</v>
      </c>
      <c r="G508" s="2" t="s">
        <v>35</v>
      </c>
      <c r="H508" s="2" t="s">
        <v>13</v>
      </c>
      <c r="I508" s="18">
        <v>30100</v>
      </c>
      <c r="J508" s="18">
        <v>160000.25</v>
      </c>
      <c r="K508" s="18">
        <v>135449.95000000001</v>
      </c>
      <c r="L508" s="18">
        <v>24550.300000000003</v>
      </c>
      <c r="M508" s="18"/>
      <c r="N508" s="18">
        <v>16931.240000000002</v>
      </c>
      <c r="O508" s="18"/>
      <c r="P508" s="18"/>
      <c r="Q508" s="18"/>
      <c r="R508" s="18"/>
      <c r="S508" s="18"/>
      <c r="T508" s="18">
        <v>7619.06</v>
      </c>
      <c r="U508" s="18"/>
      <c r="V508" s="18"/>
      <c r="W508" s="18"/>
      <c r="X508" s="18"/>
      <c r="Y508" s="18"/>
      <c r="Z508" s="18"/>
      <c r="AA508" s="18"/>
      <c r="AB508" s="43">
        <f t="shared" si="217"/>
        <v>0.18125000000000013</v>
      </c>
      <c r="AC508" s="14">
        <f t="shared" si="226"/>
        <v>0</v>
      </c>
      <c r="AD508" s="14">
        <f t="shared" si="242"/>
        <v>0.125</v>
      </c>
      <c r="AE508" s="14">
        <f t="shared" si="227"/>
        <v>0</v>
      </c>
      <c r="AF508" s="14">
        <f t="shared" si="228"/>
        <v>0</v>
      </c>
      <c r="AG508" s="14">
        <f t="shared" si="229"/>
        <v>0</v>
      </c>
      <c r="AH508" s="14">
        <f t="shared" si="230"/>
        <v>0</v>
      </c>
      <c r="AI508" s="14">
        <f t="shared" si="231"/>
        <v>0</v>
      </c>
      <c r="AJ508" s="14">
        <f t="shared" si="232"/>
        <v>0.05</v>
      </c>
      <c r="AK508" s="14">
        <f t="shared" si="233"/>
        <v>0</v>
      </c>
      <c r="AL508" s="14">
        <f t="shared" si="234"/>
        <v>0</v>
      </c>
      <c r="AM508" s="14">
        <f t="shared" si="235"/>
        <v>0</v>
      </c>
      <c r="AN508" s="14">
        <f t="shared" si="236"/>
        <v>0</v>
      </c>
      <c r="AO508" s="14">
        <f t="shared" si="237"/>
        <v>0</v>
      </c>
      <c r="AP508" s="14">
        <f t="shared" si="238"/>
        <v>0</v>
      </c>
      <c r="AQ508" s="14">
        <f t="shared" si="239"/>
        <v>0</v>
      </c>
      <c r="AR508" s="26">
        <f t="shared" si="218"/>
        <v>16931.243750000001</v>
      </c>
      <c r="AS508" s="184">
        <f t="shared" si="219"/>
        <v>7619.059687500001</v>
      </c>
      <c r="AT508" s="26">
        <f t="shared" si="220"/>
        <v>0</v>
      </c>
      <c r="AU508" s="30">
        <f>K508*$AU$2</f>
        <v>8126.9970000000003</v>
      </c>
      <c r="AV508" s="30">
        <f>K508*$AV$2</f>
        <v>8126.9970000000003</v>
      </c>
      <c r="AW508" s="30"/>
      <c r="AX508" s="36">
        <f t="shared" si="216"/>
        <v>-8804.2467500000021</v>
      </c>
      <c r="AY508" s="36">
        <f t="shared" si="216"/>
        <v>507.93731249999928</v>
      </c>
      <c r="AZ508" s="36">
        <f t="shared" si="216"/>
        <v>0</v>
      </c>
      <c r="BF508" s="42">
        <f t="shared" si="221"/>
        <v>24550.303437500002</v>
      </c>
      <c r="BG508" s="42">
        <f t="shared" si="222"/>
        <v>24550.300000000003</v>
      </c>
      <c r="BH508" s="42">
        <f t="shared" si="223"/>
        <v>3.4374999995634425E-3</v>
      </c>
      <c r="BI508" s="42">
        <f t="shared" si="224"/>
        <v>16253.994000000001</v>
      </c>
    </row>
    <row r="509" spans="1:61" ht="14.45" hidden="1" outlineLevel="1" x14ac:dyDescent="0.3">
      <c r="A509" s="5" t="s">
        <v>7</v>
      </c>
      <c r="B509" s="12" t="s">
        <v>598</v>
      </c>
      <c r="C509" s="12"/>
      <c r="D509" s="2" t="s">
        <v>615</v>
      </c>
      <c r="E509" s="2" t="s">
        <v>614</v>
      </c>
      <c r="F509" s="2" t="s">
        <v>11</v>
      </c>
      <c r="G509" s="2" t="s">
        <v>35</v>
      </c>
      <c r="H509" s="2" t="s">
        <v>13</v>
      </c>
      <c r="I509" s="18">
        <v>30310</v>
      </c>
      <c r="J509" s="18">
        <v>315071.94999999995</v>
      </c>
      <c r="K509" s="18">
        <v>266727.57</v>
      </c>
      <c r="L509" s="18">
        <v>48344.38</v>
      </c>
      <c r="M509" s="18"/>
      <c r="N509" s="18">
        <v>33340.949999999997</v>
      </c>
      <c r="O509" s="18"/>
      <c r="P509" s="18"/>
      <c r="Q509" s="18"/>
      <c r="R509" s="18"/>
      <c r="S509" s="18"/>
      <c r="T509" s="18">
        <v>15003.43</v>
      </c>
      <c r="U509" s="18"/>
      <c r="V509" s="18"/>
      <c r="W509" s="18"/>
      <c r="X509" s="18"/>
      <c r="Y509" s="18"/>
      <c r="Z509" s="18"/>
      <c r="AA509" s="18"/>
      <c r="AB509" s="43">
        <f t="shared" si="217"/>
        <v>0.18125000000000013</v>
      </c>
      <c r="AC509" s="14">
        <f t="shared" si="226"/>
        <v>0</v>
      </c>
      <c r="AD509" s="14">
        <f t="shared" si="242"/>
        <v>0.125</v>
      </c>
      <c r="AE509" s="14">
        <f t="shared" si="227"/>
        <v>0</v>
      </c>
      <c r="AF509" s="14">
        <f t="shared" si="228"/>
        <v>0</v>
      </c>
      <c r="AG509" s="14">
        <f t="shared" si="229"/>
        <v>0</v>
      </c>
      <c r="AH509" s="14">
        <f t="shared" si="230"/>
        <v>0</v>
      </c>
      <c r="AI509" s="14">
        <f t="shared" si="231"/>
        <v>0</v>
      </c>
      <c r="AJ509" s="14">
        <f t="shared" si="232"/>
        <v>0.05</v>
      </c>
      <c r="AK509" s="14">
        <f t="shared" si="233"/>
        <v>0</v>
      </c>
      <c r="AL509" s="14">
        <f t="shared" si="234"/>
        <v>0</v>
      </c>
      <c r="AM509" s="14">
        <f t="shared" si="235"/>
        <v>0</v>
      </c>
      <c r="AN509" s="14">
        <f t="shared" si="236"/>
        <v>0</v>
      </c>
      <c r="AO509" s="14">
        <f t="shared" si="237"/>
        <v>0</v>
      </c>
      <c r="AP509" s="14">
        <f t="shared" si="238"/>
        <v>0</v>
      </c>
      <c r="AQ509" s="14">
        <f t="shared" si="239"/>
        <v>0</v>
      </c>
      <c r="AR509" s="26">
        <f t="shared" si="218"/>
        <v>33340.946250000001</v>
      </c>
      <c r="AS509" s="184">
        <f t="shared" si="219"/>
        <v>15003.4258125</v>
      </c>
      <c r="AT509" s="26">
        <f t="shared" si="220"/>
        <v>0</v>
      </c>
      <c r="AU509" s="30">
        <f>K509*$AU$2</f>
        <v>16003.654199999999</v>
      </c>
      <c r="AV509" s="30">
        <f>K509*$AV$2</f>
        <v>16003.654199999999</v>
      </c>
      <c r="AW509" s="30"/>
      <c r="AX509" s="36">
        <f t="shared" si="216"/>
        <v>-17337.292050000004</v>
      </c>
      <c r="AY509" s="36">
        <f t="shared" si="216"/>
        <v>1000.2283874999994</v>
      </c>
      <c r="AZ509" s="36">
        <f t="shared" si="216"/>
        <v>0</v>
      </c>
      <c r="BF509" s="42">
        <f t="shared" si="221"/>
        <v>48344.372062499999</v>
      </c>
      <c r="BG509" s="42">
        <f t="shared" si="222"/>
        <v>48344.38</v>
      </c>
      <c r="BH509" s="42">
        <f t="shared" si="223"/>
        <v>-7.9374999986612238E-3</v>
      </c>
      <c r="BI509" s="42">
        <f t="shared" si="224"/>
        <v>32007.308399999998</v>
      </c>
    </row>
    <row r="510" spans="1:61" ht="14.45" hidden="1" outlineLevel="1" x14ac:dyDescent="0.3">
      <c r="A510" s="5" t="s">
        <v>7</v>
      </c>
      <c r="B510" s="12" t="s">
        <v>598</v>
      </c>
      <c r="C510" s="12"/>
      <c r="D510" s="2" t="s">
        <v>616</v>
      </c>
      <c r="E510" s="2" t="s">
        <v>611</v>
      </c>
      <c r="F510" s="2" t="s">
        <v>16</v>
      </c>
      <c r="G510" s="2" t="s">
        <v>116</v>
      </c>
      <c r="H510" s="2" t="s">
        <v>13</v>
      </c>
      <c r="I510" s="18">
        <v>1409856</v>
      </c>
      <c r="J510" s="18">
        <v>2701746.19</v>
      </c>
      <c r="K510" s="18">
        <v>2354462.9</v>
      </c>
      <c r="L510" s="18">
        <v>347283.29000000004</v>
      </c>
      <c r="M510" s="18"/>
      <c r="N510" s="18">
        <v>294307.85999999993</v>
      </c>
      <c r="O510" s="18"/>
      <c r="P510" s="18"/>
      <c r="Q510" s="18"/>
      <c r="R510" s="18"/>
      <c r="S510" s="18"/>
      <c r="T510" s="18"/>
      <c r="U510" s="18"/>
      <c r="V510" s="18"/>
      <c r="W510" s="18"/>
      <c r="X510" s="18"/>
      <c r="Y510" s="18"/>
      <c r="Z510" s="18">
        <v>52975.429999999993</v>
      </c>
      <c r="AA510" s="18"/>
      <c r="AB510" s="43">
        <f t="shared" si="217"/>
        <v>0.14749999999999996</v>
      </c>
      <c r="AC510" s="14">
        <f t="shared" si="226"/>
        <v>0</v>
      </c>
      <c r="AD510" s="14">
        <f t="shared" si="242"/>
        <v>0.125</v>
      </c>
      <c r="AE510" s="14">
        <f t="shared" si="227"/>
        <v>0</v>
      </c>
      <c r="AF510" s="14">
        <f t="shared" si="228"/>
        <v>0</v>
      </c>
      <c r="AG510" s="14">
        <f t="shared" si="229"/>
        <v>0</v>
      </c>
      <c r="AH510" s="14">
        <f t="shared" si="230"/>
        <v>0</v>
      </c>
      <c r="AI510" s="14">
        <f t="shared" si="231"/>
        <v>0</v>
      </c>
      <c r="AJ510" s="14">
        <f t="shared" si="232"/>
        <v>0</v>
      </c>
      <c r="AK510" s="14">
        <f t="shared" si="233"/>
        <v>0</v>
      </c>
      <c r="AL510" s="14">
        <f t="shared" si="234"/>
        <v>0</v>
      </c>
      <c r="AM510" s="14">
        <f t="shared" si="235"/>
        <v>0</v>
      </c>
      <c r="AN510" s="14">
        <f t="shared" si="236"/>
        <v>0</v>
      </c>
      <c r="AO510" s="14">
        <f t="shared" si="237"/>
        <v>0</v>
      </c>
      <c r="AP510" s="14">
        <f t="shared" si="238"/>
        <v>0.02</v>
      </c>
      <c r="AQ510" s="14">
        <f t="shared" si="239"/>
        <v>0</v>
      </c>
      <c r="AR510" s="26">
        <f t="shared" si="218"/>
        <v>294307.86249999999</v>
      </c>
      <c r="AS510" s="184">
        <f t="shared" si="219"/>
        <v>0</v>
      </c>
      <c r="AT510" s="26">
        <f t="shared" si="220"/>
        <v>52975.415249999998</v>
      </c>
      <c r="AU510" s="30"/>
      <c r="AV510" s="30"/>
      <c r="AW510" s="30">
        <f t="shared" ref="AW510:AW527" si="243">K510*$AU$1</f>
        <v>282535.54799999995</v>
      </c>
      <c r="AX510" s="36">
        <f t="shared" si="216"/>
        <v>-294307.86249999999</v>
      </c>
      <c r="AY510" s="36">
        <f t="shared" si="216"/>
        <v>0</v>
      </c>
      <c r="AZ510" s="36">
        <f t="shared" si="216"/>
        <v>229560.13274999996</v>
      </c>
      <c r="BF510" s="42">
        <f t="shared" si="221"/>
        <v>347283.27775000001</v>
      </c>
      <c r="BG510" s="42">
        <f t="shared" si="222"/>
        <v>347283.28999999992</v>
      </c>
      <c r="BH510" s="42">
        <f t="shared" si="223"/>
        <v>-1.2249999912455678E-2</v>
      </c>
      <c r="BI510" s="42">
        <f t="shared" si="224"/>
        <v>282535.54799999995</v>
      </c>
    </row>
    <row r="511" spans="1:61" ht="14.45" hidden="1" outlineLevel="1" x14ac:dyDescent="0.3">
      <c r="A511" s="5" t="s">
        <v>7</v>
      </c>
      <c r="B511" s="12" t="s">
        <v>598</v>
      </c>
      <c r="C511" s="12"/>
      <c r="D511" s="2" t="s">
        <v>617</v>
      </c>
      <c r="E511" s="2" t="s">
        <v>126</v>
      </c>
      <c r="F511" s="2" t="s">
        <v>16</v>
      </c>
      <c r="G511" s="2" t="s">
        <v>116</v>
      </c>
      <c r="H511" s="2" t="s">
        <v>13</v>
      </c>
      <c r="I511" s="18">
        <v>55080</v>
      </c>
      <c r="J511" s="18">
        <v>252008</v>
      </c>
      <c r="K511" s="18">
        <v>249512.87</v>
      </c>
      <c r="L511" s="18">
        <v>2495.13</v>
      </c>
      <c r="M511" s="18"/>
      <c r="N511" s="18"/>
      <c r="O511" s="18"/>
      <c r="P511" s="18"/>
      <c r="Q511" s="18"/>
      <c r="R511" s="18"/>
      <c r="S511" s="18"/>
      <c r="T511" s="18"/>
      <c r="U511" s="18"/>
      <c r="V511" s="18"/>
      <c r="W511" s="18"/>
      <c r="X511" s="18"/>
      <c r="Y511" s="18">
        <v>2495.13</v>
      </c>
      <c r="Z511" s="18"/>
      <c r="AA511" s="18"/>
      <c r="AB511" s="43">
        <f t="shared" si="217"/>
        <v>1.0000000000000009E-2</v>
      </c>
      <c r="AC511" s="14">
        <f t="shared" si="226"/>
        <v>0</v>
      </c>
      <c r="AD511" s="14">
        <f t="shared" si="242"/>
        <v>0</v>
      </c>
      <c r="AE511" s="14">
        <f t="shared" si="227"/>
        <v>0</v>
      </c>
      <c r="AF511" s="14">
        <f t="shared" si="228"/>
        <v>0</v>
      </c>
      <c r="AG511" s="14">
        <f t="shared" si="229"/>
        <v>0</v>
      </c>
      <c r="AH511" s="14">
        <f t="shared" si="230"/>
        <v>0</v>
      </c>
      <c r="AI511" s="14">
        <f t="shared" si="231"/>
        <v>0</v>
      </c>
      <c r="AJ511" s="14">
        <f t="shared" si="232"/>
        <v>0</v>
      </c>
      <c r="AK511" s="14">
        <f t="shared" si="233"/>
        <v>0</v>
      </c>
      <c r="AL511" s="14">
        <f t="shared" si="234"/>
        <v>0</v>
      </c>
      <c r="AM511" s="14">
        <f t="shared" si="235"/>
        <v>0</v>
      </c>
      <c r="AN511" s="14">
        <f t="shared" si="236"/>
        <v>0</v>
      </c>
      <c r="AO511" s="14">
        <f t="shared" si="237"/>
        <v>0.01</v>
      </c>
      <c r="AP511" s="14">
        <f t="shared" si="238"/>
        <v>0</v>
      </c>
      <c r="AQ511" s="14">
        <f t="shared" si="239"/>
        <v>0</v>
      </c>
      <c r="AR511" s="26">
        <f t="shared" si="218"/>
        <v>0</v>
      </c>
      <c r="AS511" s="184">
        <f t="shared" si="219"/>
        <v>0</v>
      </c>
      <c r="AT511" s="26">
        <f t="shared" si="220"/>
        <v>2495.1287000000002</v>
      </c>
      <c r="AU511" s="30"/>
      <c r="AV511" s="30"/>
      <c r="AW511" s="30">
        <f t="shared" si="243"/>
        <v>29941.544399999999</v>
      </c>
      <c r="AX511" s="36">
        <f t="shared" si="216"/>
        <v>0</v>
      </c>
      <c r="AY511" s="36">
        <f t="shared" si="216"/>
        <v>0</v>
      </c>
      <c r="AZ511" s="36">
        <f t="shared" si="216"/>
        <v>27446.415699999998</v>
      </c>
      <c r="BF511" s="42">
        <f t="shared" si="221"/>
        <v>2495.1287000000002</v>
      </c>
      <c r="BG511" s="42">
        <f t="shared" si="222"/>
        <v>2495.13</v>
      </c>
      <c r="BH511" s="42">
        <f t="shared" si="223"/>
        <v>-1.299999999901047E-3</v>
      </c>
      <c r="BI511" s="42">
        <f t="shared" si="224"/>
        <v>29941.544399999999</v>
      </c>
    </row>
    <row r="512" spans="1:61" ht="14.45" hidden="1" outlineLevel="1" x14ac:dyDescent="0.3">
      <c r="A512" s="5" t="s">
        <v>7</v>
      </c>
      <c r="B512" s="12" t="s">
        <v>598</v>
      </c>
      <c r="C512" s="12"/>
      <c r="D512" s="2" t="s">
        <v>617</v>
      </c>
      <c r="E512" s="2" t="s">
        <v>115</v>
      </c>
      <c r="F512" s="2" t="s">
        <v>16</v>
      </c>
      <c r="G512" s="2" t="s">
        <v>100</v>
      </c>
      <c r="H512" s="2" t="s">
        <v>13</v>
      </c>
      <c r="I512" s="18">
        <v>28008</v>
      </c>
      <c r="J512" s="18">
        <v>128145</v>
      </c>
      <c r="K512" s="18">
        <v>126876.24</v>
      </c>
      <c r="L512" s="18">
        <v>1268.76</v>
      </c>
      <c r="M512" s="18"/>
      <c r="N512" s="18"/>
      <c r="O512" s="18"/>
      <c r="P512" s="18"/>
      <c r="Q512" s="18"/>
      <c r="R512" s="18"/>
      <c r="S512" s="18"/>
      <c r="T512" s="18"/>
      <c r="U512" s="18"/>
      <c r="V512" s="18"/>
      <c r="W512" s="18"/>
      <c r="X512" s="18"/>
      <c r="Y512" s="18">
        <v>1268.76</v>
      </c>
      <c r="Z512" s="18"/>
      <c r="AA512" s="18"/>
      <c r="AB512" s="43">
        <f t="shared" si="217"/>
        <v>1.0000000000000009E-2</v>
      </c>
      <c r="AC512" s="14">
        <f t="shared" si="226"/>
        <v>0</v>
      </c>
      <c r="AD512" s="14">
        <f t="shared" si="242"/>
        <v>0</v>
      </c>
      <c r="AE512" s="14">
        <f t="shared" si="227"/>
        <v>0</v>
      </c>
      <c r="AF512" s="14">
        <f t="shared" si="228"/>
        <v>0</v>
      </c>
      <c r="AG512" s="14">
        <f t="shared" si="229"/>
        <v>0</v>
      </c>
      <c r="AH512" s="14">
        <f t="shared" si="230"/>
        <v>0</v>
      </c>
      <c r="AI512" s="14">
        <f t="shared" si="231"/>
        <v>0</v>
      </c>
      <c r="AJ512" s="14">
        <f t="shared" si="232"/>
        <v>0</v>
      </c>
      <c r="AK512" s="14">
        <f t="shared" si="233"/>
        <v>0</v>
      </c>
      <c r="AL512" s="14">
        <f t="shared" si="234"/>
        <v>0</v>
      </c>
      <c r="AM512" s="14">
        <f t="shared" si="235"/>
        <v>0</v>
      </c>
      <c r="AN512" s="14">
        <f t="shared" si="236"/>
        <v>0</v>
      </c>
      <c r="AO512" s="14">
        <f t="shared" si="237"/>
        <v>0.01</v>
      </c>
      <c r="AP512" s="14">
        <f t="shared" si="238"/>
        <v>0</v>
      </c>
      <c r="AQ512" s="14">
        <f t="shared" si="239"/>
        <v>0</v>
      </c>
      <c r="AR512" s="26">
        <f t="shared" si="218"/>
        <v>0</v>
      </c>
      <c r="AS512" s="184">
        <f t="shared" si="219"/>
        <v>0</v>
      </c>
      <c r="AT512" s="26">
        <f t="shared" si="220"/>
        <v>1268.7624000000001</v>
      </c>
      <c r="AU512" s="30"/>
      <c r="AV512" s="30"/>
      <c r="AW512" s="30">
        <f t="shared" si="243"/>
        <v>15225.148800000001</v>
      </c>
      <c r="AX512" s="36">
        <f t="shared" si="216"/>
        <v>0</v>
      </c>
      <c r="AY512" s="36">
        <f t="shared" si="216"/>
        <v>0</v>
      </c>
      <c r="AZ512" s="36">
        <f t="shared" si="216"/>
        <v>13956.386400000001</v>
      </c>
      <c r="BF512" s="42">
        <f t="shared" si="221"/>
        <v>1268.7624000000001</v>
      </c>
      <c r="BG512" s="42">
        <f t="shared" si="222"/>
        <v>1268.76</v>
      </c>
      <c r="BH512" s="42">
        <f t="shared" si="223"/>
        <v>2.4000000000796717E-3</v>
      </c>
      <c r="BI512" s="42">
        <f t="shared" si="224"/>
        <v>15225.148800000001</v>
      </c>
    </row>
    <row r="513" spans="1:61" ht="14.45" hidden="1" outlineLevel="1" x14ac:dyDescent="0.3">
      <c r="A513" s="5" t="s">
        <v>7</v>
      </c>
      <c r="B513" s="12" t="s">
        <v>598</v>
      </c>
      <c r="C513" s="12"/>
      <c r="D513" s="2" t="s">
        <v>618</v>
      </c>
      <c r="E513" s="2" t="s">
        <v>115</v>
      </c>
      <c r="F513" s="2" t="s">
        <v>16</v>
      </c>
      <c r="G513" s="2" t="s">
        <v>116</v>
      </c>
      <c r="H513" s="2" t="s">
        <v>13</v>
      </c>
      <c r="I513" s="18">
        <v>49500</v>
      </c>
      <c r="J513" s="18">
        <v>139732.16</v>
      </c>
      <c r="K513" s="18">
        <v>121770.94</v>
      </c>
      <c r="L513" s="18">
        <v>17961.22</v>
      </c>
      <c r="M513" s="18"/>
      <c r="N513" s="18">
        <v>15221.369999999999</v>
      </c>
      <c r="O513" s="18"/>
      <c r="P513" s="18"/>
      <c r="Q513" s="18"/>
      <c r="R513" s="18"/>
      <c r="S513" s="18"/>
      <c r="T513" s="18"/>
      <c r="U513" s="18"/>
      <c r="V513" s="18"/>
      <c r="W513" s="18"/>
      <c r="X513" s="18"/>
      <c r="Y513" s="18"/>
      <c r="Z513" s="18">
        <v>2739.8500000000004</v>
      </c>
      <c r="AA513" s="18"/>
      <c r="AB513" s="43">
        <f t="shared" si="217"/>
        <v>0.14749999999999996</v>
      </c>
      <c r="AC513" s="14">
        <f t="shared" si="226"/>
        <v>0</v>
      </c>
      <c r="AD513" s="14">
        <f t="shared" si="242"/>
        <v>0.125</v>
      </c>
      <c r="AE513" s="14">
        <f t="shared" si="227"/>
        <v>0</v>
      </c>
      <c r="AF513" s="14">
        <f t="shared" si="228"/>
        <v>0</v>
      </c>
      <c r="AG513" s="14">
        <f t="shared" si="229"/>
        <v>0</v>
      </c>
      <c r="AH513" s="14">
        <f t="shared" si="230"/>
        <v>0</v>
      </c>
      <c r="AI513" s="14">
        <f t="shared" si="231"/>
        <v>0</v>
      </c>
      <c r="AJ513" s="14">
        <f t="shared" si="232"/>
        <v>0</v>
      </c>
      <c r="AK513" s="14">
        <f t="shared" si="233"/>
        <v>0</v>
      </c>
      <c r="AL513" s="14">
        <f t="shared" si="234"/>
        <v>0</v>
      </c>
      <c r="AM513" s="14">
        <f t="shared" si="235"/>
        <v>0</v>
      </c>
      <c r="AN513" s="14">
        <f t="shared" si="236"/>
        <v>0</v>
      </c>
      <c r="AO513" s="14">
        <f t="shared" si="237"/>
        <v>0</v>
      </c>
      <c r="AP513" s="14">
        <f t="shared" si="238"/>
        <v>0.02</v>
      </c>
      <c r="AQ513" s="14">
        <f t="shared" si="239"/>
        <v>0</v>
      </c>
      <c r="AR513" s="26">
        <f t="shared" si="218"/>
        <v>15221.3675</v>
      </c>
      <c r="AS513" s="184">
        <f t="shared" si="219"/>
        <v>0</v>
      </c>
      <c r="AT513" s="26">
        <f t="shared" si="220"/>
        <v>2739.8461499999999</v>
      </c>
      <c r="AU513" s="30"/>
      <c r="AV513" s="30"/>
      <c r="AW513" s="30">
        <f t="shared" si="243"/>
        <v>14612.5128</v>
      </c>
      <c r="AX513" s="36">
        <f t="shared" si="216"/>
        <v>-15221.3675</v>
      </c>
      <c r="AY513" s="36">
        <f t="shared" si="216"/>
        <v>0</v>
      </c>
      <c r="AZ513" s="36">
        <f t="shared" si="216"/>
        <v>11872.666650000001</v>
      </c>
      <c r="BF513" s="42">
        <f t="shared" si="221"/>
        <v>17961.213650000002</v>
      </c>
      <c r="BG513" s="42">
        <f t="shared" si="222"/>
        <v>17961.22</v>
      </c>
      <c r="BH513" s="42">
        <f t="shared" si="223"/>
        <v>-6.3499999996565748E-3</v>
      </c>
      <c r="BI513" s="42">
        <f t="shared" si="224"/>
        <v>14612.5128</v>
      </c>
    </row>
    <row r="514" spans="1:61" ht="14.45" hidden="1" outlineLevel="1" x14ac:dyDescent="0.3">
      <c r="A514" s="5" t="s">
        <v>7</v>
      </c>
      <c r="B514" s="12" t="s">
        <v>598</v>
      </c>
      <c r="C514" s="12"/>
      <c r="D514" s="2" t="s">
        <v>619</v>
      </c>
      <c r="E514" s="2" t="s">
        <v>620</v>
      </c>
      <c r="F514" s="2" t="s">
        <v>16</v>
      </c>
      <c r="G514" s="2" t="s">
        <v>318</v>
      </c>
      <c r="H514" s="2" t="s">
        <v>13</v>
      </c>
      <c r="I514" s="18">
        <v>21420</v>
      </c>
      <c r="J514" s="18">
        <v>11684.93</v>
      </c>
      <c r="K514" s="18">
        <v>10182.950000000001</v>
      </c>
      <c r="L514" s="18">
        <v>1501.98</v>
      </c>
      <c r="M514" s="18"/>
      <c r="N514" s="18">
        <v>1272.8699999999999</v>
      </c>
      <c r="O514" s="18"/>
      <c r="P514" s="18"/>
      <c r="Q514" s="18"/>
      <c r="R514" s="18"/>
      <c r="S514" s="18"/>
      <c r="T514" s="18"/>
      <c r="U514" s="18"/>
      <c r="V514" s="18"/>
      <c r="W514" s="18"/>
      <c r="X514" s="18"/>
      <c r="Y514" s="18"/>
      <c r="Z514" s="18">
        <v>229.11</v>
      </c>
      <c r="AA514" s="18"/>
      <c r="AB514" s="43">
        <f t="shared" si="217"/>
        <v>0.14749999999999996</v>
      </c>
      <c r="AC514" s="14">
        <f t="shared" si="226"/>
        <v>0</v>
      </c>
      <c r="AD514" s="14">
        <f t="shared" si="242"/>
        <v>0.125</v>
      </c>
      <c r="AE514" s="14">
        <f t="shared" si="227"/>
        <v>0</v>
      </c>
      <c r="AF514" s="14">
        <f t="shared" si="228"/>
        <v>0</v>
      </c>
      <c r="AG514" s="14">
        <f t="shared" si="229"/>
        <v>0</v>
      </c>
      <c r="AH514" s="14">
        <f t="shared" si="230"/>
        <v>0</v>
      </c>
      <c r="AI514" s="14">
        <f t="shared" si="231"/>
        <v>0</v>
      </c>
      <c r="AJ514" s="14">
        <f t="shared" si="232"/>
        <v>0</v>
      </c>
      <c r="AK514" s="14">
        <f t="shared" si="233"/>
        <v>0</v>
      </c>
      <c r="AL514" s="14">
        <f t="shared" si="234"/>
        <v>0</v>
      </c>
      <c r="AM514" s="14">
        <f t="shared" si="235"/>
        <v>0</v>
      </c>
      <c r="AN514" s="14">
        <f t="shared" si="236"/>
        <v>0</v>
      </c>
      <c r="AO514" s="14">
        <f t="shared" si="237"/>
        <v>0</v>
      </c>
      <c r="AP514" s="14">
        <f t="shared" si="238"/>
        <v>0.02</v>
      </c>
      <c r="AQ514" s="14">
        <f t="shared" si="239"/>
        <v>0</v>
      </c>
      <c r="AR514" s="26">
        <f t="shared" si="218"/>
        <v>1272.8687500000001</v>
      </c>
      <c r="AS514" s="184">
        <f t="shared" si="219"/>
        <v>0</v>
      </c>
      <c r="AT514" s="26">
        <f t="shared" si="220"/>
        <v>229.11637500000001</v>
      </c>
      <c r="AU514" s="30"/>
      <c r="AV514" s="30"/>
      <c r="AW514" s="30">
        <f t="shared" si="243"/>
        <v>1221.954</v>
      </c>
      <c r="AX514" s="36">
        <f t="shared" si="216"/>
        <v>-1272.8687500000001</v>
      </c>
      <c r="AY514" s="36">
        <f t="shared" si="216"/>
        <v>0</v>
      </c>
      <c r="AZ514" s="36">
        <f t="shared" si="216"/>
        <v>992.83762499999989</v>
      </c>
      <c r="BF514" s="42">
        <f t="shared" si="221"/>
        <v>1501.9851250000002</v>
      </c>
      <c r="BG514" s="42">
        <f t="shared" si="222"/>
        <v>1501.98</v>
      </c>
      <c r="BH514" s="42">
        <f t="shared" si="223"/>
        <v>5.1250000001346052E-3</v>
      </c>
      <c r="BI514" s="42">
        <f t="shared" si="224"/>
        <v>1221.954</v>
      </c>
    </row>
    <row r="515" spans="1:61" ht="14.45" hidden="1" outlineLevel="1" x14ac:dyDescent="0.3">
      <c r="A515" s="5" t="s">
        <v>7</v>
      </c>
      <c r="B515" s="12" t="s">
        <v>598</v>
      </c>
      <c r="C515" s="12"/>
      <c r="D515" s="2" t="s">
        <v>621</v>
      </c>
      <c r="E515" s="2" t="s">
        <v>622</v>
      </c>
      <c r="F515" s="2" t="s">
        <v>16</v>
      </c>
      <c r="G515" s="2" t="s">
        <v>318</v>
      </c>
      <c r="H515" s="2" t="s">
        <v>13</v>
      </c>
      <c r="I515" s="18">
        <v>1991800</v>
      </c>
      <c r="J515" s="18">
        <v>1147366.44</v>
      </c>
      <c r="K515" s="18">
        <v>999883.59999999986</v>
      </c>
      <c r="L515" s="18">
        <v>147482.84000000003</v>
      </c>
      <c r="M515" s="18"/>
      <c r="N515" s="18">
        <v>124985.45</v>
      </c>
      <c r="O515" s="18"/>
      <c r="P515" s="18"/>
      <c r="Q515" s="18"/>
      <c r="R515" s="18"/>
      <c r="S515" s="18"/>
      <c r="T515" s="18"/>
      <c r="U515" s="18"/>
      <c r="V515" s="18"/>
      <c r="W515" s="18"/>
      <c r="X515" s="18"/>
      <c r="Y515" s="18"/>
      <c r="Z515" s="18">
        <v>22497.39</v>
      </c>
      <c r="AA515" s="18"/>
      <c r="AB515" s="43">
        <f t="shared" si="217"/>
        <v>0.14749999999999996</v>
      </c>
      <c r="AC515" s="14">
        <f t="shared" si="226"/>
        <v>0</v>
      </c>
      <c r="AD515" s="14">
        <f t="shared" si="242"/>
        <v>0.125</v>
      </c>
      <c r="AE515" s="14">
        <f t="shared" si="227"/>
        <v>0</v>
      </c>
      <c r="AF515" s="14">
        <f t="shared" si="228"/>
        <v>0</v>
      </c>
      <c r="AG515" s="14">
        <f t="shared" si="229"/>
        <v>0</v>
      </c>
      <c r="AH515" s="14">
        <f t="shared" si="230"/>
        <v>0</v>
      </c>
      <c r="AI515" s="14">
        <f t="shared" si="231"/>
        <v>0</v>
      </c>
      <c r="AJ515" s="14">
        <f t="shared" si="232"/>
        <v>0</v>
      </c>
      <c r="AK515" s="14">
        <f t="shared" si="233"/>
        <v>0</v>
      </c>
      <c r="AL515" s="14">
        <f t="shared" si="234"/>
        <v>0</v>
      </c>
      <c r="AM515" s="14">
        <f t="shared" si="235"/>
        <v>0</v>
      </c>
      <c r="AN515" s="14">
        <f t="shared" si="236"/>
        <v>0</v>
      </c>
      <c r="AO515" s="14">
        <f t="shared" si="237"/>
        <v>0</v>
      </c>
      <c r="AP515" s="14">
        <f t="shared" si="238"/>
        <v>0.02</v>
      </c>
      <c r="AQ515" s="14">
        <f t="shared" si="239"/>
        <v>0</v>
      </c>
      <c r="AR515" s="26">
        <f t="shared" si="218"/>
        <v>124985.44999999998</v>
      </c>
      <c r="AS515" s="184">
        <f t="shared" si="219"/>
        <v>0</v>
      </c>
      <c r="AT515" s="26">
        <f t="shared" si="220"/>
        <v>22497.380999999998</v>
      </c>
      <c r="AU515" s="30"/>
      <c r="AV515" s="30"/>
      <c r="AW515" s="30">
        <f t="shared" si="243"/>
        <v>119986.03199999998</v>
      </c>
      <c r="AX515" s="36">
        <f t="shared" si="216"/>
        <v>-124985.44999999998</v>
      </c>
      <c r="AY515" s="36">
        <f t="shared" si="216"/>
        <v>0</v>
      </c>
      <c r="AZ515" s="36">
        <f t="shared" si="216"/>
        <v>97488.650999999983</v>
      </c>
      <c r="BF515" s="42">
        <f t="shared" si="221"/>
        <v>147482.83099999998</v>
      </c>
      <c r="BG515" s="42">
        <f t="shared" si="222"/>
        <v>147482.84</v>
      </c>
      <c r="BH515" s="42">
        <f t="shared" si="223"/>
        <v>-9.0000000200234354E-3</v>
      </c>
      <c r="BI515" s="42">
        <f t="shared" si="224"/>
        <v>119986.03199999998</v>
      </c>
    </row>
    <row r="516" spans="1:61" ht="14.45" hidden="1" outlineLevel="1" x14ac:dyDescent="0.3">
      <c r="A516" s="5" t="s">
        <v>7</v>
      </c>
      <c r="B516" s="12" t="s">
        <v>598</v>
      </c>
      <c r="C516" s="12"/>
      <c r="D516" s="2" t="s">
        <v>623</v>
      </c>
      <c r="E516" s="2" t="s">
        <v>624</v>
      </c>
      <c r="F516" s="2" t="s">
        <v>16</v>
      </c>
      <c r="G516" s="2" t="s">
        <v>318</v>
      </c>
      <c r="H516" s="2" t="s">
        <v>13</v>
      </c>
      <c r="I516" s="18">
        <v>144000</v>
      </c>
      <c r="J516" s="18">
        <v>54122.729999999996</v>
      </c>
      <c r="K516" s="18">
        <v>47165.78</v>
      </c>
      <c r="L516" s="18">
        <v>6956.95</v>
      </c>
      <c r="M516" s="18"/>
      <c r="N516" s="18">
        <v>5895.72</v>
      </c>
      <c r="O516" s="18"/>
      <c r="P516" s="18"/>
      <c r="Q516" s="18"/>
      <c r="R516" s="18"/>
      <c r="S516" s="18"/>
      <c r="T516" s="18"/>
      <c r="U516" s="18"/>
      <c r="V516" s="18"/>
      <c r="W516" s="18"/>
      <c r="X516" s="18"/>
      <c r="Y516" s="18"/>
      <c r="Z516" s="18">
        <v>1061.23</v>
      </c>
      <c r="AA516" s="18"/>
      <c r="AB516" s="43">
        <f t="shared" si="217"/>
        <v>0.14749999999999996</v>
      </c>
      <c r="AC516" s="14">
        <f t="shared" si="226"/>
        <v>0</v>
      </c>
      <c r="AD516" s="14">
        <f t="shared" si="242"/>
        <v>0.125</v>
      </c>
      <c r="AE516" s="14">
        <f t="shared" si="227"/>
        <v>0</v>
      </c>
      <c r="AF516" s="14">
        <f t="shared" si="228"/>
        <v>0</v>
      </c>
      <c r="AG516" s="14">
        <f t="shared" si="229"/>
        <v>0</v>
      </c>
      <c r="AH516" s="14">
        <f t="shared" si="230"/>
        <v>0</v>
      </c>
      <c r="AI516" s="14">
        <f t="shared" si="231"/>
        <v>0</v>
      </c>
      <c r="AJ516" s="14">
        <f t="shared" si="232"/>
        <v>0</v>
      </c>
      <c r="AK516" s="14">
        <f t="shared" si="233"/>
        <v>0</v>
      </c>
      <c r="AL516" s="14">
        <f t="shared" si="234"/>
        <v>0</v>
      </c>
      <c r="AM516" s="14">
        <f t="shared" si="235"/>
        <v>0</v>
      </c>
      <c r="AN516" s="14">
        <f t="shared" si="236"/>
        <v>0</v>
      </c>
      <c r="AO516" s="14">
        <f t="shared" si="237"/>
        <v>0</v>
      </c>
      <c r="AP516" s="14">
        <f t="shared" si="238"/>
        <v>0.02</v>
      </c>
      <c r="AQ516" s="14">
        <f t="shared" si="239"/>
        <v>0</v>
      </c>
      <c r="AR516" s="26">
        <f t="shared" si="218"/>
        <v>5895.7224999999999</v>
      </c>
      <c r="AS516" s="184">
        <f t="shared" si="219"/>
        <v>0</v>
      </c>
      <c r="AT516" s="26">
        <f t="shared" si="220"/>
        <v>1061.2300500000001</v>
      </c>
      <c r="AU516" s="30"/>
      <c r="AV516" s="30"/>
      <c r="AW516" s="30">
        <f t="shared" si="243"/>
        <v>5659.8935999999994</v>
      </c>
      <c r="AX516" s="36">
        <f t="shared" si="216"/>
        <v>-5895.7224999999999</v>
      </c>
      <c r="AY516" s="36">
        <f t="shared" si="216"/>
        <v>0</v>
      </c>
      <c r="AZ516" s="36">
        <f t="shared" si="216"/>
        <v>4598.6635499999993</v>
      </c>
      <c r="BF516" s="42">
        <f t="shared" si="221"/>
        <v>6956.95255</v>
      </c>
      <c r="BG516" s="42">
        <f t="shared" si="222"/>
        <v>6956.9500000000007</v>
      </c>
      <c r="BH516" s="42">
        <f t="shared" si="223"/>
        <v>2.5499999992462108E-3</v>
      </c>
      <c r="BI516" s="42">
        <f t="shared" si="224"/>
        <v>5659.8935999999994</v>
      </c>
    </row>
    <row r="517" spans="1:61" ht="14.45" hidden="1" outlineLevel="1" x14ac:dyDescent="0.3">
      <c r="A517" s="5" t="s">
        <v>7</v>
      </c>
      <c r="B517" s="12" t="s">
        <v>598</v>
      </c>
      <c r="C517" s="12"/>
      <c r="D517" s="2" t="s">
        <v>623</v>
      </c>
      <c r="E517" s="2" t="s">
        <v>622</v>
      </c>
      <c r="F517" s="2" t="s">
        <v>16</v>
      </c>
      <c r="G517" s="2" t="s">
        <v>318</v>
      </c>
      <c r="H517" s="2" t="s">
        <v>13</v>
      </c>
      <c r="I517" s="18">
        <v>23805400</v>
      </c>
      <c r="J517" s="18">
        <v>8987193.7799999993</v>
      </c>
      <c r="K517" s="18">
        <v>7831977.1699999981</v>
      </c>
      <c r="L517" s="18">
        <v>1155216.6099999996</v>
      </c>
      <c r="M517" s="18"/>
      <c r="N517" s="18">
        <v>978997.17000000039</v>
      </c>
      <c r="O517" s="18"/>
      <c r="P517" s="18"/>
      <c r="Q517" s="18"/>
      <c r="R517" s="18"/>
      <c r="S517" s="18"/>
      <c r="T517" s="18"/>
      <c r="U517" s="18"/>
      <c r="V517" s="18"/>
      <c r="W517" s="18"/>
      <c r="X517" s="18"/>
      <c r="Y517" s="18"/>
      <c r="Z517" s="18">
        <v>176219.43999999997</v>
      </c>
      <c r="AA517" s="18"/>
      <c r="AB517" s="43">
        <f t="shared" si="217"/>
        <v>0.14749999999999996</v>
      </c>
      <c r="AC517" s="14">
        <f t="shared" si="226"/>
        <v>0</v>
      </c>
      <c r="AD517" s="14">
        <f t="shared" si="242"/>
        <v>0.125</v>
      </c>
      <c r="AE517" s="14">
        <f t="shared" si="227"/>
        <v>0</v>
      </c>
      <c r="AF517" s="14">
        <f t="shared" si="228"/>
        <v>0</v>
      </c>
      <c r="AG517" s="14">
        <f t="shared" si="229"/>
        <v>0</v>
      </c>
      <c r="AH517" s="14">
        <f t="shared" si="230"/>
        <v>0</v>
      </c>
      <c r="AI517" s="14">
        <f t="shared" si="231"/>
        <v>0</v>
      </c>
      <c r="AJ517" s="14">
        <f t="shared" si="232"/>
        <v>0</v>
      </c>
      <c r="AK517" s="14">
        <f t="shared" si="233"/>
        <v>0</v>
      </c>
      <c r="AL517" s="14">
        <f t="shared" si="234"/>
        <v>0</v>
      </c>
      <c r="AM517" s="14">
        <f t="shared" si="235"/>
        <v>0</v>
      </c>
      <c r="AN517" s="14">
        <f t="shared" si="236"/>
        <v>0</v>
      </c>
      <c r="AO517" s="14">
        <f t="shared" si="237"/>
        <v>0</v>
      </c>
      <c r="AP517" s="14">
        <f t="shared" si="238"/>
        <v>0.02</v>
      </c>
      <c r="AQ517" s="14">
        <f t="shared" si="239"/>
        <v>0</v>
      </c>
      <c r="AR517" s="26">
        <f t="shared" si="218"/>
        <v>978997.14624999976</v>
      </c>
      <c r="AS517" s="184">
        <f t="shared" si="219"/>
        <v>0</v>
      </c>
      <c r="AT517" s="26">
        <f t="shared" si="220"/>
        <v>176219.48632499998</v>
      </c>
      <c r="AU517" s="30"/>
      <c r="AV517" s="30"/>
      <c r="AW517" s="30">
        <f t="shared" si="243"/>
        <v>939837.26039999968</v>
      </c>
      <c r="AX517" s="36">
        <f t="shared" ref="AX517:AZ580" si="244">AU517-AR517</f>
        <v>-978997.14624999976</v>
      </c>
      <c r="AY517" s="36">
        <f t="shared" si="244"/>
        <v>0</v>
      </c>
      <c r="AZ517" s="36">
        <f t="shared" si="244"/>
        <v>763617.77407499973</v>
      </c>
      <c r="BF517" s="42">
        <f t="shared" si="221"/>
        <v>1155216.6325749997</v>
      </c>
      <c r="BG517" s="42">
        <f t="shared" si="222"/>
        <v>1155216.6100000003</v>
      </c>
      <c r="BH517" s="42">
        <f t="shared" si="223"/>
        <v>2.2574999369680882E-2</v>
      </c>
      <c r="BI517" s="42">
        <f t="shared" si="224"/>
        <v>939837.26039999968</v>
      </c>
    </row>
    <row r="518" spans="1:61" ht="14.45" hidden="1" outlineLevel="1" x14ac:dyDescent="0.3">
      <c r="A518" s="5" t="s">
        <v>7</v>
      </c>
      <c r="B518" s="12" t="s">
        <v>598</v>
      </c>
      <c r="C518" s="12"/>
      <c r="D518" s="2" t="s">
        <v>625</v>
      </c>
      <c r="E518" s="2" t="s">
        <v>620</v>
      </c>
      <c r="F518" s="2" t="s">
        <v>16</v>
      </c>
      <c r="G518" s="2" t="s">
        <v>318</v>
      </c>
      <c r="H518" s="2" t="s">
        <v>13</v>
      </c>
      <c r="I518" s="18">
        <v>21420</v>
      </c>
      <c r="J518" s="18">
        <v>21138.85</v>
      </c>
      <c r="K518" s="18">
        <v>18421.660000000003</v>
      </c>
      <c r="L518" s="18">
        <v>2717.19</v>
      </c>
      <c r="M518" s="18"/>
      <c r="N518" s="18">
        <v>2302.71</v>
      </c>
      <c r="O518" s="18"/>
      <c r="P518" s="18"/>
      <c r="Q518" s="18"/>
      <c r="R518" s="18"/>
      <c r="S518" s="18"/>
      <c r="T518" s="18"/>
      <c r="U518" s="18"/>
      <c r="V518" s="18"/>
      <c r="W518" s="18"/>
      <c r="X518" s="18"/>
      <c r="Y518" s="18"/>
      <c r="Z518" s="18">
        <v>414.48</v>
      </c>
      <c r="AA518" s="18"/>
      <c r="AB518" s="43">
        <f t="shared" ref="AB518:AB581" si="245">(1+SUM(AC518:AF518)*(1+AG518)*(1+AH518))*(1+SUM(AI518:AN518))*(1+SUM(AO518:AQ518))-1</f>
        <v>0.14749999999999996</v>
      </c>
      <c r="AC518" s="14">
        <f t="shared" si="226"/>
        <v>0</v>
      </c>
      <c r="AD518" s="14">
        <f t="shared" si="242"/>
        <v>0.125</v>
      </c>
      <c r="AE518" s="14">
        <f t="shared" si="227"/>
        <v>0</v>
      </c>
      <c r="AF518" s="14">
        <f t="shared" si="228"/>
        <v>0</v>
      </c>
      <c r="AG518" s="14">
        <f t="shared" si="229"/>
        <v>0</v>
      </c>
      <c r="AH518" s="14">
        <f t="shared" si="230"/>
        <v>0</v>
      </c>
      <c r="AI518" s="14">
        <f t="shared" si="231"/>
        <v>0</v>
      </c>
      <c r="AJ518" s="14">
        <f t="shared" si="232"/>
        <v>0</v>
      </c>
      <c r="AK518" s="14">
        <f t="shared" si="233"/>
        <v>0</v>
      </c>
      <c r="AL518" s="14">
        <f t="shared" si="234"/>
        <v>0</v>
      </c>
      <c r="AM518" s="14">
        <f t="shared" si="235"/>
        <v>0</v>
      </c>
      <c r="AN518" s="14">
        <f t="shared" si="236"/>
        <v>0</v>
      </c>
      <c r="AO518" s="14">
        <f t="shared" si="237"/>
        <v>0</v>
      </c>
      <c r="AP518" s="14">
        <f t="shared" si="238"/>
        <v>0.02</v>
      </c>
      <c r="AQ518" s="14">
        <f t="shared" si="239"/>
        <v>0</v>
      </c>
      <c r="AR518" s="26">
        <f t="shared" ref="AR518:AR581" si="246">K518*(1+SUM(AC518:AF518)*(1+AG518)*(1+AH518)-1)</f>
        <v>2302.7075000000004</v>
      </c>
      <c r="AS518" s="184">
        <f t="shared" ref="AS518:AS581" si="247">SUM(AI518:AN518)*(AR518+K518)</f>
        <v>0</v>
      </c>
      <c r="AT518" s="26">
        <f t="shared" ref="AT518:AT581" si="248">SUM(AO518:AQ518)*(K518+AR518)</f>
        <v>414.48735000000011</v>
      </c>
      <c r="AU518" s="30"/>
      <c r="AV518" s="30"/>
      <c r="AW518" s="30">
        <f t="shared" si="243"/>
        <v>2210.5992000000006</v>
      </c>
      <c r="AX518" s="36">
        <f t="shared" si="244"/>
        <v>-2302.7075000000004</v>
      </c>
      <c r="AY518" s="36">
        <f t="shared" si="244"/>
        <v>0</v>
      </c>
      <c r="AZ518" s="36">
        <f t="shared" si="244"/>
        <v>1796.1118500000005</v>
      </c>
      <c r="BF518" s="42">
        <f t="shared" ref="BF518:BF581" si="249">SUM(AR518:AT518)</f>
        <v>2717.1948500000008</v>
      </c>
      <c r="BG518" s="42">
        <f t="shared" ref="BG518:BG581" si="250">SUM(M518:AA518)</f>
        <v>2717.19</v>
      </c>
      <c r="BH518" s="42">
        <f t="shared" ref="BH518:BH581" si="251">BF518-BG518</f>
        <v>4.8500000007152266E-3</v>
      </c>
      <c r="BI518" s="42">
        <f t="shared" ref="BI518:BI581" si="252">SUM(AU518:AW518)</f>
        <v>2210.5992000000006</v>
      </c>
    </row>
    <row r="519" spans="1:61" ht="14.45" hidden="1" outlineLevel="1" x14ac:dyDescent="0.3">
      <c r="A519" s="5" t="s">
        <v>7</v>
      </c>
      <c r="B519" s="12" t="s">
        <v>598</v>
      </c>
      <c r="C519" s="12"/>
      <c r="D519" s="2" t="s">
        <v>626</v>
      </c>
      <c r="E519" s="2" t="s">
        <v>115</v>
      </c>
      <c r="F519" s="2" t="s">
        <v>16</v>
      </c>
      <c r="G519" s="2" t="s">
        <v>116</v>
      </c>
      <c r="H519" s="2" t="s">
        <v>13</v>
      </c>
      <c r="I519" s="18">
        <v>25500</v>
      </c>
      <c r="J519" s="18">
        <v>34528.28</v>
      </c>
      <c r="K519" s="18">
        <v>30090</v>
      </c>
      <c r="L519" s="18">
        <v>4438.28</v>
      </c>
      <c r="M519" s="18"/>
      <c r="N519" s="18">
        <v>3761.25</v>
      </c>
      <c r="O519" s="18"/>
      <c r="P519" s="18"/>
      <c r="Q519" s="18"/>
      <c r="R519" s="18"/>
      <c r="S519" s="18"/>
      <c r="T519" s="18"/>
      <c r="U519" s="18"/>
      <c r="V519" s="18"/>
      <c r="W519" s="18"/>
      <c r="X519" s="18"/>
      <c r="Y519" s="18"/>
      <c r="Z519" s="18">
        <v>677.03</v>
      </c>
      <c r="AA519" s="18"/>
      <c r="AB519" s="43">
        <f t="shared" si="245"/>
        <v>0.14749999999999996</v>
      </c>
      <c r="AC519" s="14">
        <f t="shared" si="226"/>
        <v>0</v>
      </c>
      <c r="AD519" s="14">
        <f t="shared" si="242"/>
        <v>0.125</v>
      </c>
      <c r="AE519" s="14">
        <f t="shared" si="227"/>
        <v>0</v>
      </c>
      <c r="AF519" s="14">
        <f t="shared" si="228"/>
        <v>0</v>
      </c>
      <c r="AG519" s="14">
        <f t="shared" si="229"/>
        <v>0</v>
      </c>
      <c r="AH519" s="14">
        <f t="shared" si="230"/>
        <v>0</v>
      </c>
      <c r="AI519" s="14">
        <f t="shared" si="231"/>
        <v>0</v>
      </c>
      <c r="AJ519" s="14">
        <f t="shared" si="232"/>
        <v>0</v>
      </c>
      <c r="AK519" s="14">
        <f t="shared" si="233"/>
        <v>0</v>
      </c>
      <c r="AL519" s="14">
        <f t="shared" si="234"/>
        <v>0</v>
      </c>
      <c r="AM519" s="14">
        <f t="shared" si="235"/>
        <v>0</v>
      </c>
      <c r="AN519" s="14">
        <f t="shared" si="236"/>
        <v>0</v>
      </c>
      <c r="AO519" s="14">
        <f t="shared" si="237"/>
        <v>0</v>
      </c>
      <c r="AP519" s="14">
        <f t="shared" si="238"/>
        <v>0.02</v>
      </c>
      <c r="AQ519" s="14">
        <f t="shared" si="239"/>
        <v>0</v>
      </c>
      <c r="AR519" s="26">
        <f t="shared" si="246"/>
        <v>3761.25</v>
      </c>
      <c r="AS519" s="184">
        <f t="shared" si="247"/>
        <v>0</v>
      </c>
      <c r="AT519" s="26">
        <f t="shared" si="248"/>
        <v>677.02499999999998</v>
      </c>
      <c r="AU519" s="30"/>
      <c r="AV519" s="30"/>
      <c r="AW519" s="30">
        <f t="shared" si="243"/>
        <v>3610.7999999999997</v>
      </c>
      <c r="AX519" s="36">
        <f t="shared" si="244"/>
        <v>-3761.25</v>
      </c>
      <c r="AY519" s="36">
        <f t="shared" si="244"/>
        <v>0</v>
      </c>
      <c r="AZ519" s="36">
        <f t="shared" si="244"/>
        <v>2933.7749999999996</v>
      </c>
      <c r="BF519" s="42">
        <f t="shared" si="249"/>
        <v>4438.2749999999996</v>
      </c>
      <c r="BG519" s="42">
        <f t="shared" si="250"/>
        <v>4438.28</v>
      </c>
      <c r="BH519" s="42">
        <f t="shared" si="251"/>
        <v>-5.0000000001091394E-3</v>
      </c>
      <c r="BI519" s="42">
        <f t="shared" si="252"/>
        <v>3610.7999999999997</v>
      </c>
    </row>
    <row r="520" spans="1:61" ht="14.45" hidden="1" outlineLevel="1" x14ac:dyDescent="0.3">
      <c r="A520" s="5" t="s">
        <v>7</v>
      </c>
      <c r="B520" s="12" t="s">
        <v>598</v>
      </c>
      <c r="C520" s="12"/>
      <c r="D520" s="2" t="s">
        <v>627</v>
      </c>
      <c r="E520" s="2" t="s">
        <v>115</v>
      </c>
      <c r="F520" s="2" t="s">
        <v>16</v>
      </c>
      <c r="G520" s="2" t="s">
        <v>116</v>
      </c>
      <c r="H520" s="2" t="s">
        <v>13</v>
      </c>
      <c r="I520" s="18">
        <v>24000</v>
      </c>
      <c r="J520" s="18">
        <v>32497.200000000001</v>
      </c>
      <c r="K520" s="18">
        <v>28320</v>
      </c>
      <c r="L520" s="18">
        <v>4177.2</v>
      </c>
      <c r="M520" s="18"/>
      <c r="N520" s="18">
        <v>3540</v>
      </c>
      <c r="O520" s="18"/>
      <c r="P520" s="18"/>
      <c r="Q520" s="18"/>
      <c r="R520" s="18"/>
      <c r="S520" s="18"/>
      <c r="T520" s="18"/>
      <c r="U520" s="18"/>
      <c r="V520" s="18"/>
      <c r="W520" s="18"/>
      <c r="X520" s="18"/>
      <c r="Y520" s="18"/>
      <c r="Z520" s="18">
        <v>637.20000000000005</v>
      </c>
      <c r="AA520" s="18"/>
      <c r="AB520" s="43">
        <f t="shared" si="245"/>
        <v>0.14749999999999996</v>
      </c>
      <c r="AC520" s="14">
        <f t="shared" si="226"/>
        <v>0</v>
      </c>
      <c r="AD520" s="14">
        <f t="shared" si="242"/>
        <v>0.125</v>
      </c>
      <c r="AE520" s="14">
        <f t="shared" si="227"/>
        <v>0</v>
      </c>
      <c r="AF520" s="14">
        <f t="shared" si="228"/>
        <v>0</v>
      </c>
      <c r="AG520" s="14">
        <f t="shared" si="229"/>
        <v>0</v>
      </c>
      <c r="AH520" s="14">
        <f t="shared" si="230"/>
        <v>0</v>
      </c>
      <c r="AI520" s="14">
        <f t="shared" si="231"/>
        <v>0</v>
      </c>
      <c r="AJ520" s="14">
        <f t="shared" si="232"/>
        <v>0</v>
      </c>
      <c r="AK520" s="14">
        <f t="shared" si="233"/>
        <v>0</v>
      </c>
      <c r="AL520" s="14">
        <f t="shared" si="234"/>
        <v>0</v>
      </c>
      <c r="AM520" s="14">
        <f t="shared" si="235"/>
        <v>0</v>
      </c>
      <c r="AN520" s="14">
        <f t="shared" si="236"/>
        <v>0</v>
      </c>
      <c r="AO520" s="14">
        <f t="shared" si="237"/>
        <v>0</v>
      </c>
      <c r="AP520" s="14">
        <f t="shared" si="238"/>
        <v>0.02</v>
      </c>
      <c r="AQ520" s="14">
        <f t="shared" si="239"/>
        <v>0</v>
      </c>
      <c r="AR520" s="26">
        <f t="shared" si="246"/>
        <v>3540</v>
      </c>
      <c r="AS520" s="184">
        <f t="shared" si="247"/>
        <v>0</v>
      </c>
      <c r="AT520" s="26">
        <f t="shared" si="248"/>
        <v>637.20000000000005</v>
      </c>
      <c r="AU520" s="30"/>
      <c r="AV520" s="30"/>
      <c r="AW520" s="30">
        <f t="shared" si="243"/>
        <v>3398.4</v>
      </c>
      <c r="AX520" s="36">
        <f t="shared" si="244"/>
        <v>-3540</v>
      </c>
      <c r="AY520" s="36">
        <f t="shared" si="244"/>
        <v>0</v>
      </c>
      <c r="AZ520" s="36">
        <f t="shared" si="244"/>
        <v>2761.2</v>
      </c>
      <c r="BF520" s="42">
        <f t="shared" si="249"/>
        <v>4177.2</v>
      </c>
      <c r="BG520" s="42">
        <f t="shared" si="250"/>
        <v>4177.2</v>
      </c>
      <c r="BH520" s="42">
        <f t="shared" si="251"/>
        <v>0</v>
      </c>
      <c r="BI520" s="42">
        <f t="shared" si="252"/>
        <v>3398.4</v>
      </c>
    </row>
    <row r="521" spans="1:61" ht="14.45" hidden="1" outlineLevel="1" x14ac:dyDescent="0.3">
      <c r="A521" s="5" t="s">
        <v>7</v>
      </c>
      <c r="B521" s="12" t="s">
        <v>598</v>
      </c>
      <c r="C521" s="12"/>
      <c r="D521" s="2" t="s">
        <v>628</v>
      </c>
      <c r="E521" s="2" t="s">
        <v>424</v>
      </c>
      <c r="F521" s="2" t="s">
        <v>16</v>
      </c>
      <c r="G521" s="2" t="s">
        <v>17</v>
      </c>
      <c r="H521" s="2" t="s">
        <v>13</v>
      </c>
      <c r="I521" s="18">
        <v>1225</v>
      </c>
      <c r="J521" s="18">
        <v>2936733</v>
      </c>
      <c r="K521" s="18">
        <v>2878804.41</v>
      </c>
      <c r="L521" s="18">
        <v>57928.59</v>
      </c>
      <c r="M521" s="18"/>
      <c r="N521" s="18"/>
      <c r="O521" s="18"/>
      <c r="P521" s="18"/>
      <c r="Q521" s="18"/>
      <c r="R521" s="18"/>
      <c r="S521" s="18"/>
      <c r="T521" s="18"/>
      <c r="U521" s="18"/>
      <c r="V521" s="18"/>
      <c r="W521" s="18"/>
      <c r="X521" s="18"/>
      <c r="Y521" s="18"/>
      <c r="Z521" s="18">
        <v>57341.07</v>
      </c>
      <c r="AA521" s="18">
        <v>587.52</v>
      </c>
      <c r="AB521" s="43">
        <f t="shared" si="245"/>
        <v>7.0000000000000062E-2</v>
      </c>
      <c r="AC521" s="14">
        <f t="shared" si="226"/>
        <v>0</v>
      </c>
      <c r="AD521" s="14">
        <f t="shared" si="242"/>
        <v>0</v>
      </c>
      <c r="AE521" s="14">
        <f t="shared" si="227"/>
        <v>0</v>
      </c>
      <c r="AF521" s="14">
        <f t="shared" si="228"/>
        <v>0</v>
      </c>
      <c r="AG521" s="14">
        <f t="shared" si="229"/>
        <v>0</v>
      </c>
      <c r="AH521" s="14">
        <f t="shared" si="230"/>
        <v>0</v>
      </c>
      <c r="AI521" s="14">
        <f t="shared" si="231"/>
        <v>0</v>
      </c>
      <c r="AJ521" s="14">
        <f t="shared" si="232"/>
        <v>0</v>
      </c>
      <c r="AK521" s="14">
        <f t="shared" si="233"/>
        <v>0</v>
      </c>
      <c r="AL521" s="14">
        <f t="shared" si="234"/>
        <v>0</v>
      </c>
      <c r="AM521" s="14">
        <f t="shared" si="235"/>
        <v>0</v>
      </c>
      <c r="AN521" s="14">
        <f t="shared" si="236"/>
        <v>0</v>
      </c>
      <c r="AO521" s="14">
        <f t="shared" si="237"/>
        <v>0</v>
      </c>
      <c r="AP521" s="14">
        <f t="shared" si="238"/>
        <v>0.02</v>
      </c>
      <c r="AQ521" s="14">
        <f t="shared" si="239"/>
        <v>0.05</v>
      </c>
      <c r="AR521" s="26">
        <f t="shared" si="246"/>
        <v>0</v>
      </c>
      <c r="AS521" s="184">
        <f t="shared" si="247"/>
        <v>0</v>
      </c>
      <c r="AT521" s="26">
        <f t="shared" si="248"/>
        <v>201516.30870000002</v>
      </c>
      <c r="AU521" s="30"/>
      <c r="AV521" s="30"/>
      <c r="AW521" s="30">
        <f t="shared" si="243"/>
        <v>345456.52919999999</v>
      </c>
      <c r="AX521" s="36">
        <f t="shared" si="244"/>
        <v>0</v>
      </c>
      <c r="AY521" s="36">
        <f t="shared" si="244"/>
        <v>0</v>
      </c>
      <c r="AZ521" s="36">
        <f t="shared" si="244"/>
        <v>143940.22049999997</v>
      </c>
      <c r="BF521" s="42">
        <f t="shared" si="249"/>
        <v>201516.30870000002</v>
      </c>
      <c r="BG521" s="42">
        <f t="shared" si="250"/>
        <v>57928.59</v>
      </c>
      <c r="BH521" s="42">
        <f t="shared" si="251"/>
        <v>143587.71870000003</v>
      </c>
      <c r="BI521" s="42">
        <f t="shared" si="252"/>
        <v>345456.52919999999</v>
      </c>
    </row>
    <row r="522" spans="1:61" ht="14.45" hidden="1" outlineLevel="1" x14ac:dyDescent="0.3">
      <c r="A522" s="5" t="s">
        <v>7</v>
      </c>
      <c r="B522" s="12" t="s">
        <v>598</v>
      </c>
      <c r="C522" s="12"/>
      <c r="D522" s="2" t="s">
        <v>629</v>
      </c>
      <c r="E522" s="2" t="s">
        <v>630</v>
      </c>
      <c r="F522" s="2" t="s">
        <v>16</v>
      </c>
      <c r="G522" s="2" t="s">
        <v>631</v>
      </c>
      <c r="H522" s="2" t="s">
        <v>13</v>
      </c>
      <c r="I522" s="18">
        <v>97000</v>
      </c>
      <c r="J522" s="18">
        <v>9524760</v>
      </c>
      <c r="K522" s="18">
        <v>9338000</v>
      </c>
      <c r="L522" s="18">
        <v>186760</v>
      </c>
      <c r="M522" s="18"/>
      <c r="N522" s="18"/>
      <c r="O522" s="18"/>
      <c r="P522" s="18"/>
      <c r="Q522" s="18"/>
      <c r="R522" s="18"/>
      <c r="S522" s="18"/>
      <c r="T522" s="18"/>
      <c r="U522" s="18"/>
      <c r="V522" s="18"/>
      <c r="W522" s="18"/>
      <c r="X522" s="18"/>
      <c r="Y522" s="18"/>
      <c r="Z522" s="18">
        <v>186760</v>
      </c>
      <c r="AA522" s="18"/>
      <c r="AB522" s="43">
        <f t="shared" si="245"/>
        <v>2.0000000000000018E-2</v>
      </c>
      <c r="AC522" s="14">
        <f t="shared" si="226"/>
        <v>0</v>
      </c>
      <c r="AD522" s="14">
        <f t="shared" si="242"/>
        <v>0</v>
      </c>
      <c r="AE522" s="14">
        <f t="shared" si="227"/>
        <v>0</v>
      </c>
      <c r="AF522" s="14">
        <f t="shared" si="228"/>
        <v>0</v>
      </c>
      <c r="AG522" s="14">
        <f t="shared" si="229"/>
        <v>0</v>
      </c>
      <c r="AH522" s="14">
        <f t="shared" si="230"/>
        <v>0</v>
      </c>
      <c r="AI522" s="14">
        <f t="shared" si="231"/>
        <v>0</v>
      </c>
      <c r="AJ522" s="14">
        <f t="shared" si="232"/>
        <v>0</v>
      </c>
      <c r="AK522" s="14">
        <f t="shared" si="233"/>
        <v>0</v>
      </c>
      <c r="AL522" s="14">
        <f t="shared" si="234"/>
        <v>0</v>
      </c>
      <c r="AM522" s="14">
        <f t="shared" si="235"/>
        <v>0</v>
      </c>
      <c r="AN522" s="14">
        <f t="shared" si="236"/>
        <v>0</v>
      </c>
      <c r="AO522" s="14">
        <f t="shared" si="237"/>
        <v>0</v>
      </c>
      <c r="AP522" s="14">
        <f t="shared" si="238"/>
        <v>0.02</v>
      </c>
      <c r="AQ522" s="14">
        <f t="shared" si="239"/>
        <v>0</v>
      </c>
      <c r="AR522" s="26">
        <f t="shared" si="246"/>
        <v>0</v>
      </c>
      <c r="AS522" s="184">
        <f t="shared" si="247"/>
        <v>0</v>
      </c>
      <c r="AT522" s="26">
        <f t="shared" si="248"/>
        <v>186760</v>
      </c>
      <c r="AU522" s="30"/>
      <c r="AV522" s="30"/>
      <c r="AW522" s="30">
        <f t="shared" si="243"/>
        <v>1120560</v>
      </c>
      <c r="AX522" s="36">
        <f t="shared" si="244"/>
        <v>0</v>
      </c>
      <c r="AY522" s="36">
        <f t="shared" si="244"/>
        <v>0</v>
      </c>
      <c r="AZ522" s="36">
        <f t="shared" si="244"/>
        <v>933800</v>
      </c>
      <c r="BF522" s="42">
        <f t="shared" si="249"/>
        <v>186760</v>
      </c>
      <c r="BG522" s="42">
        <f t="shared" si="250"/>
        <v>186760</v>
      </c>
      <c r="BH522" s="42">
        <f t="shared" si="251"/>
        <v>0</v>
      </c>
      <c r="BI522" s="42">
        <f t="shared" si="252"/>
        <v>1120560</v>
      </c>
    </row>
    <row r="523" spans="1:61" ht="14.45" hidden="1" outlineLevel="1" x14ac:dyDescent="0.3">
      <c r="A523" s="5" t="s">
        <v>7</v>
      </c>
      <c r="B523" s="12" t="s">
        <v>598</v>
      </c>
      <c r="C523" s="5" t="s">
        <v>1354</v>
      </c>
      <c r="D523" s="2" t="s">
        <v>632</v>
      </c>
      <c r="E523" s="2" t="s">
        <v>633</v>
      </c>
      <c r="F523" s="2" t="s">
        <v>16</v>
      </c>
      <c r="G523" s="2" t="s">
        <v>116</v>
      </c>
      <c r="H523" s="2" t="s">
        <v>13</v>
      </c>
      <c r="I523" s="18">
        <v>8385</v>
      </c>
      <c r="J523" s="18">
        <v>204163.83000000002</v>
      </c>
      <c r="K523" s="18">
        <v>188830.78</v>
      </c>
      <c r="L523" s="18">
        <v>15333.05</v>
      </c>
      <c r="M523" s="18">
        <v>11329.84</v>
      </c>
      <c r="N523" s="18"/>
      <c r="O523" s="18"/>
      <c r="P523" s="18"/>
      <c r="Q523" s="18"/>
      <c r="R523" s="18"/>
      <c r="S523" s="18"/>
      <c r="T523" s="18"/>
      <c r="U523" s="18"/>
      <c r="V523" s="18"/>
      <c r="W523" s="18"/>
      <c r="X523" s="18"/>
      <c r="Y523" s="18"/>
      <c r="Z523" s="18">
        <v>4003.21</v>
      </c>
      <c r="AA523" s="18"/>
      <c r="AB523" s="43">
        <f t="shared" si="245"/>
        <v>8.1200000000000161E-2</v>
      </c>
      <c r="AC523" s="14">
        <f t="shared" si="226"/>
        <v>0.06</v>
      </c>
      <c r="AD523" s="14">
        <f t="shared" si="242"/>
        <v>0</v>
      </c>
      <c r="AE523" s="14">
        <f t="shared" si="227"/>
        <v>0</v>
      </c>
      <c r="AF523" s="14">
        <f t="shared" si="228"/>
        <v>0</v>
      </c>
      <c r="AG523" s="14">
        <f t="shared" si="229"/>
        <v>0</v>
      </c>
      <c r="AH523" s="14">
        <f t="shared" si="230"/>
        <v>0</v>
      </c>
      <c r="AI523" s="14">
        <f t="shared" si="231"/>
        <v>0</v>
      </c>
      <c r="AJ523" s="14">
        <f t="shared" si="232"/>
        <v>0</v>
      </c>
      <c r="AK523" s="14">
        <f t="shared" si="233"/>
        <v>0</v>
      </c>
      <c r="AL523" s="14">
        <f t="shared" si="234"/>
        <v>0</v>
      </c>
      <c r="AM523" s="14">
        <f t="shared" si="235"/>
        <v>0</v>
      </c>
      <c r="AN523" s="14">
        <f t="shared" si="236"/>
        <v>0</v>
      </c>
      <c r="AO523" s="14">
        <f t="shared" si="237"/>
        <v>0</v>
      </c>
      <c r="AP523" s="14">
        <f t="shared" si="238"/>
        <v>0.02</v>
      </c>
      <c r="AQ523" s="14">
        <f t="shared" si="239"/>
        <v>0</v>
      </c>
      <c r="AR523" s="26">
        <f t="shared" si="246"/>
        <v>11329.84680000001</v>
      </c>
      <c r="AS523" s="184">
        <f t="shared" si="247"/>
        <v>0</v>
      </c>
      <c r="AT523" s="26">
        <f t="shared" si="248"/>
        <v>4003.212536</v>
      </c>
      <c r="AU523" s="30"/>
      <c r="AV523" s="30"/>
      <c r="AW523" s="30">
        <f t="shared" si="243"/>
        <v>22659.693599999999</v>
      </c>
      <c r="AX523" s="36">
        <f t="shared" si="244"/>
        <v>-11329.84680000001</v>
      </c>
      <c r="AY523" s="36">
        <f t="shared" si="244"/>
        <v>0</v>
      </c>
      <c r="AZ523" s="36">
        <f t="shared" si="244"/>
        <v>18656.481064</v>
      </c>
      <c r="BF523" s="42">
        <f t="shared" si="249"/>
        <v>15333.059336000009</v>
      </c>
      <c r="BG523" s="42">
        <f t="shared" si="250"/>
        <v>15333.05</v>
      </c>
      <c r="BH523" s="42">
        <f t="shared" si="251"/>
        <v>9.3360000100801699E-3</v>
      </c>
      <c r="BI523" s="42">
        <f t="shared" si="252"/>
        <v>22659.693599999999</v>
      </c>
    </row>
    <row r="524" spans="1:61" ht="14.45" hidden="1" outlineLevel="1" x14ac:dyDescent="0.3">
      <c r="A524" s="5" t="s">
        <v>7</v>
      </c>
      <c r="B524" s="12" t="s">
        <v>598</v>
      </c>
      <c r="C524" s="5" t="s">
        <v>1354</v>
      </c>
      <c r="D524" s="2" t="s">
        <v>634</v>
      </c>
      <c r="E524" s="2" t="s">
        <v>633</v>
      </c>
      <c r="F524" s="2" t="s">
        <v>16</v>
      </c>
      <c r="G524" s="2" t="s">
        <v>116</v>
      </c>
      <c r="H524" s="2" t="s">
        <v>13</v>
      </c>
      <c r="I524" s="18">
        <v>61088</v>
      </c>
      <c r="J524" s="18">
        <v>1440536.1199999999</v>
      </c>
      <c r="K524" s="18">
        <v>1332349.3799999999</v>
      </c>
      <c r="L524" s="18">
        <v>108186.74</v>
      </c>
      <c r="M524" s="18">
        <v>79940.950000000012</v>
      </c>
      <c r="N524" s="18"/>
      <c r="O524" s="18"/>
      <c r="P524" s="18"/>
      <c r="Q524" s="18"/>
      <c r="R524" s="18"/>
      <c r="S524" s="18"/>
      <c r="T524" s="18"/>
      <c r="U524" s="18"/>
      <c r="V524" s="18"/>
      <c r="W524" s="18"/>
      <c r="X524" s="18"/>
      <c r="Y524" s="18"/>
      <c r="Z524" s="18">
        <v>28245.79</v>
      </c>
      <c r="AA524" s="18"/>
      <c r="AB524" s="43">
        <f t="shared" si="245"/>
        <v>8.1200000000000161E-2</v>
      </c>
      <c r="AC524" s="14">
        <f t="shared" si="226"/>
        <v>0.06</v>
      </c>
      <c r="AD524" s="14">
        <f t="shared" si="242"/>
        <v>0</v>
      </c>
      <c r="AE524" s="14">
        <f t="shared" si="227"/>
        <v>0</v>
      </c>
      <c r="AF524" s="14">
        <f t="shared" si="228"/>
        <v>0</v>
      </c>
      <c r="AG524" s="14">
        <f t="shared" si="229"/>
        <v>0</v>
      </c>
      <c r="AH524" s="14">
        <f t="shared" si="230"/>
        <v>0</v>
      </c>
      <c r="AI524" s="14">
        <f t="shared" si="231"/>
        <v>0</v>
      </c>
      <c r="AJ524" s="14">
        <f t="shared" si="232"/>
        <v>0</v>
      </c>
      <c r="AK524" s="14">
        <f t="shared" si="233"/>
        <v>0</v>
      </c>
      <c r="AL524" s="14">
        <f t="shared" si="234"/>
        <v>0</v>
      </c>
      <c r="AM524" s="14">
        <f t="shared" si="235"/>
        <v>0</v>
      </c>
      <c r="AN524" s="14">
        <f t="shared" si="236"/>
        <v>0</v>
      </c>
      <c r="AO524" s="14">
        <f t="shared" si="237"/>
        <v>0</v>
      </c>
      <c r="AP524" s="14">
        <f t="shared" si="238"/>
        <v>0.02</v>
      </c>
      <c r="AQ524" s="14">
        <f t="shared" si="239"/>
        <v>0</v>
      </c>
      <c r="AR524" s="26">
        <f t="shared" si="246"/>
        <v>79940.962800000067</v>
      </c>
      <c r="AS524" s="184">
        <f t="shared" si="247"/>
        <v>0</v>
      </c>
      <c r="AT524" s="26">
        <f t="shared" si="248"/>
        <v>28245.806855999999</v>
      </c>
      <c r="AU524" s="30"/>
      <c r="AV524" s="30"/>
      <c r="AW524" s="30">
        <f t="shared" si="243"/>
        <v>159881.92559999999</v>
      </c>
      <c r="AX524" s="36">
        <f t="shared" si="244"/>
        <v>-79940.962800000067</v>
      </c>
      <c r="AY524" s="36">
        <f t="shared" si="244"/>
        <v>0</v>
      </c>
      <c r="AZ524" s="36">
        <f t="shared" si="244"/>
        <v>131636.11874399998</v>
      </c>
      <c r="BF524" s="42">
        <f t="shared" si="249"/>
        <v>108186.76965600006</v>
      </c>
      <c r="BG524" s="42">
        <f t="shared" si="250"/>
        <v>108186.74000000002</v>
      </c>
      <c r="BH524" s="42">
        <f t="shared" si="251"/>
        <v>2.9656000042450614E-2</v>
      </c>
      <c r="BI524" s="42">
        <f t="shared" si="252"/>
        <v>159881.92559999999</v>
      </c>
    </row>
    <row r="525" spans="1:61" ht="14.45" hidden="1" outlineLevel="1" x14ac:dyDescent="0.3">
      <c r="A525" s="5" t="s">
        <v>7</v>
      </c>
      <c r="B525" s="12" t="s">
        <v>598</v>
      </c>
      <c r="C525" s="5" t="s">
        <v>1354</v>
      </c>
      <c r="D525" s="2" t="s">
        <v>635</v>
      </c>
      <c r="E525" s="2" t="s">
        <v>633</v>
      </c>
      <c r="F525" s="2" t="s">
        <v>16</v>
      </c>
      <c r="G525" s="2" t="s">
        <v>116</v>
      </c>
      <c r="H525" s="2" t="s">
        <v>13</v>
      </c>
      <c r="I525" s="18">
        <v>244522</v>
      </c>
      <c r="J525" s="18">
        <v>7563867.7899999972</v>
      </c>
      <c r="K525" s="18">
        <v>6995808.1099999975</v>
      </c>
      <c r="L525" s="18">
        <v>568059.67999999982</v>
      </c>
      <c r="M525" s="18">
        <v>419748.52000000008</v>
      </c>
      <c r="N525" s="18"/>
      <c r="O525" s="18"/>
      <c r="P525" s="18"/>
      <c r="Q525" s="18"/>
      <c r="R525" s="18"/>
      <c r="S525" s="18"/>
      <c r="T525" s="18"/>
      <c r="U525" s="18"/>
      <c r="V525" s="18"/>
      <c r="W525" s="18"/>
      <c r="X525" s="18"/>
      <c r="Y525" s="18"/>
      <c r="Z525" s="18">
        <v>148311.16000000009</v>
      </c>
      <c r="AA525" s="18"/>
      <c r="AB525" s="43">
        <f t="shared" si="245"/>
        <v>8.1200000000000161E-2</v>
      </c>
      <c r="AC525" s="14">
        <f t="shared" si="226"/>
        <v>0.06</v>
      </c>
      <c r="AD525" s="14">
        <f t="shared" si="242"/>
        <v>0</v>
      </c>
      <c r="AE525" s="14">
        <f t="shared" si="227"/>
        <v>0</v>
      </c>
      <c r="AF525" s="14">
        <f t="shared" si="228"/>
        <v>0</v>
      </c>
      <c r="AG525" s="14">
        <f t="shared" si="229"/>
        <v>0</v>
      </c>
      <c r="AH525" s="14">
        <f t="shared" si="230"/>
        <v>0</v>
      </c>
      <c r="AI525" s="14">
        <f t="shared" si="231"/>
        <v>0</v>
      </c>
      <c r="AJ525" s="14">
        <f t="shared" si="232"/>
        <v>0</v>
      </c>
      <c r="AK525" s="14">
        <f t="shared" si="233"/>
        <v>0</v>
      </c>
      <c r="AL525" s="14">
        <f t="shared" si="234"/>
        <v>0</v>
      </c>
      <c r="AM525" s="14">
        <f t="shared" si="235"/>
        <v>0</v>
      </c>
      <c r="AN525" s="14">
        <f t="shared" si="236"/>
        <v>0</v>
      </c>
      <c r="AO525" s="14">
        <f t="shared" si="237"/>
        <v>0</v>
      </c>
      <c r="AP525" s="14">
        <f t="shared" si="238"/>
        <v>0.02</v>
      </c>
      <c r="AQ525" s="14">
        <f t="shared" si="239"/>
        <v>0</v>
      </c>
      <c r="AR525" s="26">
        <f t="shared" si="246"/>
        <v>419748.48660000024</v>
      </c>
      <c r="AS525" s="184">
        <f t="shared" si="247"/>
        <v>0</v>
      </c>
      <c r="AT525" s="26">
        <f t="shared" si="248"/>
        <v>148311.13193199996</v>
      </c>
      <c r="AU525" s="30"/>
      <c r="AV525" s="30"/>
      <c r="AW525" s="30">
        <f t="shared" si="243"/>
        <v>839496.97319999966</v>
      </c>
      <c r="AX525" s="36">
        <f t="shared" si="244"/>
        <v>-419748.48660000024</v>
      </c>
      <c r="AY525" s="36">
        <f t="shared" si="244"/>
        <v>0</v>
      </c>
      <c r="AZ525" s="36">
        <f t="shared" si="244"/>
        <v>691185.84126799973</v>
      </c>
      <c r="BF525" s="42">
        <f t="shared" si="249"/>
        <v>568059.61853200023</v>
      </c>
      <c r="BG525" s="42">
        <f t="shared" si="250"/>
        <v>568059.68000000017</v>
      </c>
      <c r="BH525" s="42">
        <f t="shared" si="251"/>
        <v>-6.1467999941669405E-2</v>
      </c>
      <c r="BI525" s="42">
        <f t="shared" si="252"/>
        <v>839496.97319999966</v>
      </c>
    </row>
    <row r="526" spans="1:61" ht="14.45" hidden="1" outlineLevel="1" x14ac:dyDescent="0.3">
      <c r="A526" s="5" t="s">
        <v>7</v>
      </c>
      <c r="B526" s="12" t="s">
        <v>598</v>
      </c>
      <c r="C526" s="5" t="s">
        <v>1354</v>
      </c>
      <c r="D526" s="2" t="s">
        <v>636</v>
      </c>
      <c r="E526" s="2" t="s">
        <v>633</v>
      </c>
      <c r="F526" s="2" t="s">
        <v>16</v>
      </c>
      <c r="G526" s="2" t="s">
        <v>116</v>
      </c>
      <c r="H526" s="2" t="s">
        <v>13</v>
      </c>
      <c r="I526" s="18">
        <v>31324</v>
      </c>
      <c r="J526" s="18">
        <v>728828.18</v>
      </c>
      <c r="K526" s="18">
        <v>674091.88</v>
      </c>
      <c r="L526" s="18">
        <v>54736.300000000017</v>
      </c>
      <c r="M526" s="18">
        <v>40445.519999999997</v>
      </c>
      <c r="N526" s="18"/>
      <c r="O526" s="18"/>
      <c r="P526" s="18"/>
      <c r="Q526" s="18"/>
      <c r="R526" s="18"/>
      <c r="S526" s="18"/>
      <c r="T526" s="18"/>
      <c r="U526" s="18"/>
      <c r="V526" s="18"/>
      <c r="W526" s="18"/>
      <c r="X526" s="18"/>
      <c r="Y526" s="18"/>
      <c r="Z526" s="18">
        <v>14290.78</v>
      </c>
      <c r="AA526" s="18"/>
      <c r="AB526" s="43">
        <f t="shared" si="245"/>
        <v>8.1200000000000161E-2</v>
      </c>
      <c r="AC526" s="14">
        <f t="shared" si="226"/>
        <v>0.06</v>
      </c>
      <c r="AD526" s="14">
        <f t="shared" si="242"/>
        <v>0</v>
      </c>
      <c r="AE526" s="14">
        <f t="shared" si="227"/>
        <v>0</v>
      </c>
      <c r="AF526" s="14">
        <f t="shared" si="228"/>
        <v>0</v>
      </c>
      <c r="AG526" s="14">
        <f t="shared" si="229"/>
        <v>0</v>
      </c>
      <c r="AH526" s="14">
        <f t="shared" si="230"/>
        <v>0</v>
      </c>
      <c r="AI526" s="14">
        <f t="shared" si="231"/>
        <v>0</v>
      </c>
      <c r="AJ526" s="14">
        <f t="shared" si="232"/>
        <v>0</v>
      </c>
      <c r="AK526" s="14">
        <f t="shared" si="233"/>
        <v>0</v>
      </c>
      <c r="AL526" s="14">
        <f t="shared" si="234"/>
        <v>0</v>
      </c>
      <c r="AM526" s="14">
        <f t="shared" si="235"/>
        <v>0</v>
      </c>
      <c r="AN526" s="14">
        <f t="shared" si="236"/>
        <v>0</v>
      </c>
      <c r="AO526" s="14">
        <f t="shared" si="237"/>
        <v>0</v>
      </c>
      <c r="AP526" s="14">
        <f t="shared" si="238"/>
        <v>0.02</v>
      </c>
      <c r="AQ526" s="14">
        <f t="shared" si="239"/>
        <v>0</v>
      </c>
      <c r="AR526" s="26">
        <f t="shared" si="246"/>
        <v>40445.512800000033</v>
      </c>
      <c r="AS526" s="184">
        <f t="shared" si="247"/>
        <v>0</v>
      </c>
      <c r="AT526" s="26">
        <f t="shared" si="248"/>
        <v>14290.747856000002</v>
      </c>
      <c r="AU526" s="30"/>
      <c r="AV526" s="30"/>
      <c r="AW526" s="30">
        <f t="shared" si="243"/>
        <v>80891.025599999994</v>
      </c>
      <c r="AX526" s="36">
        <f t="shared" si="244"/>
        <v>-40445.512800000033</v>
      </c>
      <c r="AY526" s="36">
        <f t="shared" si="244"/>
        <v>0</v>
      </c>
      <c r="AZ526" s="36">
        <f t="shared" si="244"/>
        <v>66600.277743999992</v>
      </c>
      <c r="BF526" s="42">
        <f t="shared" si="249"/>
        <v>54736.260656000035</v>
      </c>
      <c r="BG526" s="42">
        <f t="shared" si="250"/>
        <v>54736.299999999996</v>
      </c>
      <c r="BH526" s="42">
        <f t="shared" si="251"/>
        <v>-3.9343999960692599E-2</v>
      </c>
      <c r="BI526" s="42">
        <f t="shared" si="252"/>
        <v>80891.025599999994</v>
      </c>
    </row>
    <row r="527" spans="1:61" ht="14.45" hidden="1" outlineLevel="1" x14ac:dyDescent="0.3">
      <c r="A527" s="5" t="s">
        <v>7</v>
      </c>
      <c r="B527" s="12" t="s">
        <v>598</v>
      </c>
      <c r="C527" s="5" t="s">
        <v>1354</v>
      </c>
      <c r="D527" s="2" t="s">
        <v>637</v>
      </c>
      <c r="E527" s="2" t="s">
        <v>633</v>
      </c>
      <c r="F527" s="2" t="s">
        <v>16</v>
      </c>
      <c r="G527" s="2" t="s">
        <v>116</v>
      </c>
      <c r="H527" s="2" t="s">
        <v>13</v>
      </c>
      <c r="I527" s="18">
        <v>47571</v>
      </c>
      <c r="J527" s="18">
        <v>968865.22</v>
      </c>
      <c r="K527" s="18">
        <v>897192.31999999983</v>
      </c>
      <c r="L527" s="18">
        <v>72852.042199999996</v>
      </c>
      <c r="M527" s="18">
        <v>53831.552200000013</v>
      </c>
      <c r="N527" s="18"/>
      <c r="O527" s="18"/>
      <c r="P527" s="18"/>
      <c r="Q527" s="18"/>
      <c r="R527" s="18"/>
      <c r="S527" s="18"/>
      <c r="T527" s="18"/>
      <c r="U527" s="18"/>
      <c r="V527" s="18"/>
      <c r="W527" s="18"/>
      <c r="X527" s="18"/>
      <c r="Y527" s="18"/>
      <c r="Z527" s="18">
        <v>19020.489999999998</v>
      </c>
      <c r="AA527" s="18"/>
      <c r="AB527" s="43">
        <f t="shared" si="245"/>
        <v>8.1200000000000161E-2</v>
      </c>
      <c r="AC527" s="14">
        <f t="shared" si="226"/>
        <v>0.06</v>
      </c>
      <c r="AD527" s="14">
        <f t="shared" si="242"/>
        <v>0</v>
      </c>
      <c r="AE527" s="14">
        <f t="shared" si="227"/>
        <v>0</v>
      </c>
      <c r="AF527" s="14">
        <f t="shared" si="228"/>
        <v>0</v>
      </c>
      <c r="AG527" s="14">
        <f t="shared" si="229"/>
        <v>0</v>
      </c>
      <c r="AH527" s="14">
        <f t="shared" si="230"/>
        <v>0</v>
      </c>
      <c r="AI527" s="14">
        <f t="shared" si="231"/>
        <v>0</v>
      </c>
      <c r="AJ527" s="14">
        <f t="shared" si="232"/>
        <v>0</v>
      </c>
      <c r="AK527" s="14">
        <f t="shared" si="233"/>
        <v>0</v>
      </c>
      <c r="AL527" s="14">
        <f t="shared" si="234"/>
        <v>0</v>
      </c>
      <c r="AM527" s="14">
        <f t="shared" si="235"/>
        <v>0</v>
      </c>
      <c r="AN527" s="14">
        <f t="shared" si="236"/>
        <v>0</v>
      </c>
      <c r="AO527" s="14">
        <f t="shared" si="237"/>
        <v>0</v>
      </c>
      <c r="AP527" s="14">
        <f t="shared" si="238"/>
        <v>0.02</v>
      </c>
      <c r="AQ527" s="14">
        <f t="shared" si="239"/>
        <v>0</v>
      </c>
      <c r="AR527" s="26">
        <f t="shared" si="246"/>
        <v>53831.539200000036</v>
      </c>
      <c r="AS527" s="184">
        <f t="shared" si="247"/>
        <v>0</v>
      </c>
      <c r="AT527" s="26">
        <f t="shared" si="248"/>
        <v>19020.477183999996</v>
      </c>
      <c r="AU527" s="30"/>
      <c r="AV527" s="30"/>
      <c r="AW527" s="30">
        <f t="shared" si="243"/>
        <v>107663.07839999997</v>
      </c>
      <c r="AX527" s="36">
        <f t="shared" si="244"/>
        <v>-53831.539200000036</v>
      </c>
      <c r="AY527" s="36">
        <f t="shared" si="244"/>
        <v>0</v>
      </c>
      <c r="AZ527" s="36">
        <f t="shared" si="244"/>
        <v>88642.601215999981</v>
      </c>
      <c r="BF527" s="42">
        <f t="shared" si="249"/>
        <v>72852.016384000031</v>
      </c>
      <c r="BG527" s="42">
        <f t="shared" si="250"/>
        <v>72852.042200000011</v>
      </c>
      <c r="BH527" s="42">
        <f t="shared" si="251"/>
        <v>-2.5815999979386106E-2</v>
      </c>
      <c r="BI527" s="42">
        <f t="shared" si="252"/>
        <v>107663.07839999997</v>
      </c>
    </row>
    <row r="528" spans="1:61" ht="14.45" hidden="1" outlineLevel="1" x14ac:dyDescent="0.3">
      <c r="A528" s="5" t="s">
        <v>7</v>
      </c>
      <c r="B528" s="12" t="s">
        <v>598</v>
      </c>
      <c r="C528" s="5" t="s">
        <v>1354</v>
      </c>
      <c r="D528" s="2" t="s">
        <v>638</v>
      </c>
      <c r="E528" s="2" t="s">
        <v>639</v>
      </c>
      <c r="F528" s="2" t="s">
        <v>11</v>
      </c>
      <c r="G528" s="2" t="s">
        <v>35</v>
      </c>
      <c r="H528" s="2" t="s">
        <v>13</v>
      </c>
      <c r="I528" s="18">
        <v>440</v>
      </c>
      <c r="J528" s="18">
        <v>13189.44</v>
      </c>
      <c r="K528" s="18">
        <v>11850.35</v>
      </c>
      <c r="L528" s="18">
        <v>1339.09</v>
      </c>
      <c r="M528" s="18">
        <v>711.02</v>
      </c>
      <c r="N528" s="18"/>
      <c r="O528" s="18"/>
      <c r="P528" s="18"/>
      <c r="Q528" s="18"/>
      <c r="R528" s="18"/>
      <c r="S528" s="18"/>
      <c r="T528" s="18">
        <v>628.06999999999994</v>
      </c>
      <c r="U528" s="18"/>
      <c r="V528" s="18"/>
      <c r="W528" s="18"/>
      <c r="X528" s="18"/>
      <c r="Y528" s="18"/>
      <c r="Z528" s="18"/>
      <c r="AA528" s="18"/>
      <c r="AB528" s="43">
        <f t="shared" si="245"/>
        <v>0.11300000000000021</v>
      </c>
      <c r="AC528" s="14">
        <f t="shared" si="226"/>
        <v>0.06</v>
      </c>
      <c r="AD528" s="14">
        <f t="shared" si="242"/>
        <v>0</v>
      </c>
      <c r="AE528" s="14">
        <f t="shared" si="227"/>
        <v>0</v>
      </c>
      <c r="AF528" s="14">
        <f t="shared" si="228"/>
        <v>0</v>
      </c>
      <c r="AG528" s="14">
        <f t="shared" si="229"/>
        <v>0</v>
      </c>
      <c r="AH528" s="14">
        <f t="shared" si="230"/>
        <v>0</v>
      </c>
      <c r="AI528" s="14">
        <f t="shared" si="231"/>
        <v>0</v>
      </c>
      <c r="AJ528" s="14">
        <f t="shared" si="232"/>
        <v>0.05</v>
      </c>
      <c r="AK528" s="14">
        <f t="shared" si="233"/>
        <v>0</v>
      </c>
      <c r="AL528" s="14">
        <f t="shared" si="234"/>
        <v>0</v>
      </c>
      <c r="AM528" s="14">
        <f t="shared" si="235"/>
        <v>0</v>
      </c>
      <c r="AN528" s="14">
        <f t="shared" si="236"/>
        <v>0</v>
      </c>
      <c r="AO528" s="14">
        <f t="shared" si="237"/>
        <v>0</v>
      </c>
      <c r="AP528" s="14">
        <f t="shared" si="238"/>
        <v>0</v>
      </c>
      <c r="AQ528" s="14">
        <f t="shared" si="239"/>
        <v>0</v>
      </c>
      <c r="AR528" s="26">
        <f t="shared" si="246"/>
        <v>711.02100000000064</v>
      </c>
      <c r="AS528" s="184">
        <f t="shared" si="247"/>
        <v>628.06855000000007</v>
      </c>
      <c r="AT528" s="26">
        <f t="shared" si="248"/>
        <v>0</v>
      </c>
      <c r="AU528" s="30">
        <f>K528*$AU$2</f>
        <v>711.02099999999996</v>
      </c>
      <c r="AV528" s="30">
        <f>K528*$AV$2</f>
        <v>711.02099999999996</v>
      </c>
      <c r="AW528" s="30"/>
      <c r="AX528" s="36">
        <f t="shared" si="244"/>
        <v>0</v>
      </c>
      <c r="AY528" s="36">
        <f t="shared" si="244"/>
        <v>82.952449999999885</v>
      </c>
      <c r="AZ528" s="36">
        <f t="shared" si="244"/>
        <v>0</v>
      </c>
      <c r="BF528" s="42">
        <f t="shared" si="249"/>
        <v>1339.0895500000006</v>
      </c>
      <c r="BG528" s="42">
        <f t="shared" si="250"/>
        <v>1339.09</v>
      </c>
      <c r="BH528" s="42">
        <f t="shared" si="251"/>
        <v>-4.4999999931860657E-4</v>
      </c>
      <c r="BI528" s="42">
        <f t="shared" si="252"/>
        <v>1422.0419999999999</v>
      </c>
    </row>
    <row r="529" spans="1:61" ht="14.45" hidden="1" outlineLevel="1" x14ac:dyDescent="0.3">
      <c r="A529" s="5" t="s">
        <v>7</v>
      </c>
      <c r="B529" s="12" t="s">
        <v>598</v>
      </c>
      <c r="C529" s="5" t="s">
        <v>1354</v>
      </c>
      <c r="D529" s="2" t="s">
        <v>640</v>
      </c>
      <c r="E529" s="2" t="s">
        <v>639</v>
      </c>
      <c r="F529" s="2" t="s">
        <v>11</v>
      </c>
      <c r="G529" s="2" t="s">
        <v>35</v>
      </c>
      <c r="H529" s="2" t="s">
        <v>13</v>
      </c>
      <c r="I529" s="18">
        <v>1600</v>
      </c>
      <c r="J529" s="18">
        <v>71473.09</v>
      </c>
      <c r="K529" s="18">
        <v>64216.61</v>
      </c>
      <c r="L529" s="18">
        <v>7256.4800000000005</v>
      </c>
      <c r="M529" s="18">
        <v>3853</v>
      </c>
      <c r="N529" s="18"/>
      <c r="O529" s="18"/>
      <c r="P529" s="18"/>
      <c r="Q529" s="18"/>
      <c r="R529" s="18"/>
      <c r="S529" s="18"/>
      <c r="T529" s="18">
        <v>3403.48</v>
      </c>
      <c r="U529" s="18"/>
      <c r="V529" s="18"/>
      <c r="W529" s="18"/>
      <c r="X529" s="18"/>
      <c r="Y529" s="18"/>
      <c r="Z529" s="18"/>
      <c r="AA529" s="18"/>
      <c r="AB529" s="43">
        <f t="shared" si="245"/>
        <v>0.11300000000000021</v>
      </c>
      <c r="AC529" s="14">
        <f t="shared" si="226"/>
        <v>0.06</v>
      </c>
      <c r="AD529" s="14">
        <f t="shared" si="242"/>
        <v>0</v>
      </c>
      <c r="AE529" s="14">
        <f t="shared" si="227"/>
        <v>0</v>
      </c>
      <c r="AF529" s="14">
        <f t="shared" si="228"/>
        <v>0</v>
      </c>
      <c r="AG529" s="14">
        <f t="shared" si="229"/>
        <v>0</v>
      </c>
      <c r="AH529" s="14">
        <f t="shared" si="230"/>
        <v>0</v>
      </c>
      <c r="AI529" s="14">
        <f t="shared" si="231"/>
        <v>0</v>
      </c>
      <c r="AJ529" s="14">
        <f t="shared" si="232"/>
        <v>0.05</v>
      </c>
      <c r="AK529" s="14">
        <f t="shared" si="233"/>
        <v>0</v>
      </c>
      <c r="AL529" s="14">
        <f t="shared" si="234"/>
        <v>0</v>
      </c>
      <c r="AM529" s="14">
        <f t="shared" si="235"/>
        <v>0</v>
      </c>
      <c r="AN529" s="14">
        <f t="shared" si="236"/>
        <v>0</v>
      </c>
      <c r="AO529" s="14">
        <f t="shared" si="237"/>
        <v>0</v>
      </c>
      <c r="AP529" s="14">
        <f t="shared" si="238"/>
        <v>0</v>
      </c>
      <c r="AQ529" s="14">
        <f t="shared" si="239"/>
        <v>0</v>
      </c>
      <c r="AR529" s="26">
        <f t="shared" si="246"/>
        <v>3852.9966000000036</v>
      </c>
      <c r="AS529" s="184">
        <f t="shared" si="247"/>
        <v>3403.4803300000003</v>
      </c>
      <c r="AT529" s="26">
        <f t="shared" si="248"/>
        <v>0</v>
      </c>
      <c r="AU529" s="30">
        <f>K529*$AU$2</f>
        <v>3852.9965999999999</v>
      </c>
      <c r="AV529" s="30">
        <f>K529*$AV$2</f>
        <v>3852.9965999999999</v>
      </c>
      <c r="AW529" s="30"/>
      <c r="AX529" s="36">
        <f t="shared" si="244"/>
        <v>-3.637978807091713E-12</v>
      </c>
      <c r="AY529" s="36">
        <f t="shared" si="244"/>
        <v>449.51626999999962</v>
      </c>
      <c r="AZ529" s="36">
        <f t="shared" si="244"/>
        <v>0</v>
      </c>
      <c r="BF529" s="42">
        <f t="shared" si="249"/>
        <v>7256.4769300000044</v>
      </c>
      <c r="BG529" s="42">
        <f t="shared" si="250"/>
        <v>7256.48</v>
      </c>
      <c r="BH529" s="42">
        <f t="shared" si="251"/>
        <v>-3.0699999952048529E-3</v>
      </c>
      <c r="BI529" s="42">
        <f t="shared" si="252"/>
        <v>7705.9931999999999</v>
      </c>
    </row>
    <row r="530" spans="1:61" ht="14.45" hidden="1" outlineLevel="1" x14ac:dyDescent="0.3">
      <c r="A530" s="5" t="s">
        <v>7</v>
      </c>
      <c r="B530" s="12" t="s">
        <v>598</v>
      </c>
      <c r="C530" s="5" t="s">
        <v>1354</v>
      </c>
      <c r="D530" s="2" t="s">
        <v>641</v>
      </c>
      <c r="E530" s="2" t="s">
        <v>642</v>
      </c>
      <c r="F530" s="2" t="s">
        <v>11</v>
      </c>
      <c r="G530" s="2" t="s">
        <v>35</v>
      </c>
      <c r="H530" s="2" t="s">
        <v>13</v>
      </c>
      <c r="I530" s="18">
        <v>6726</v>
      </c>
      <c r="J530" s="18">
        <v>226149.55</v>
      </c>
      <c r="K530" s="18">
        <v>205142.92</v>
      </c>
      <c r="L530" s="18">
        <v>21006.629999999997</v>
      </c>
      <c r="M530" s="18">
        <v>12308.570000000002</v>
      </c>
      <c r="N530" s="18"/>
      <c r="O530" s="18"/>
      <c r="P530" s="18"/>
      <c r="Q530" s="18"/>
      <c r="R530" s="18"/>
      <c r="S530" s="18">
        <v>8698.06</v>
      </c>
      <c r="T530" s="18"/>
      <c r="U530" s="18"/>
      <c r="V530" s="18"/>
      <c r="W530" s="18"/>
      <c r="X530" s="18"/>
      <c r="Y530" s="18"/>
      <c r="Z530" s="18"/>
      <c r="AA530" s="18"/>
      <c r="AB530" s="43">
        <f t="shared" si="245"/>
        <v>0.10240000000000005</v>
      </c>
      <c r="AC530" s="14">
        <f t="shared" si="226"/>
        <v>0.06</v>
      </c>
      <c r="AD530" s="14">
        <f t="shared" si="242"/>
        <v>0</v>
      </c>
      <c r="AE530" s="14">
        <f t="shared" si="227"/>
        <v>0</v>
      </c>
      <c r="AF530" s="14">
        <f t="shared" si="228"/>
        <v>0</v>
      </c>
      <c r="AG530" s="14">
        <f t="shared" si="229"/>
        <v>0</v>
      </c>
      <c r="AH530" s="14">
        <f t="shared" si="230"/>
        <v>0</v>
      </c>
      <c r="AI530" s="14">
        <f t="shared" si="231"/>
        <v>0.04</v>
      </c>
      <c r="AJ530" s="14">
        <f t="shared" si="232"/>
        <v>0</v>
      </c>
      <c r="AK530" s="14">
        <f t="shared" si="233"/>
        <v>0</v>
      </c>
      <c r="AL530" s="14">
        <f t="shared" si="234"/>
        <v>0</v>
      </c>
      <c r="AM530" s="14">
        <f t="shared" si="235"/>
        <v>0</v>
      </c>
      <c r="AN530" s="14">
        <f t="shared" si="236"/>
        <v>0</v>
      </c>
      <c r="AO530" s="14">
        <f t="shared" si="237"/>
        <v>0</v>
      </c>
      <c r="AP530" s="14">
        <f t="shared" si="238"/>
        <v>0</v>
      </c>
      <c r="AQ530" s="14">
        <f t="shared" si="239"/>
        <v>0</v>
      </c>
      <c r="AR530" s="26">
        <f t="shared" si="246"/>
        <v>12308.575200000012</v>
      </c>
      <c r="AS530" s="184">
        <f t="shared" si="247"/>
        <v>8698.0598080000018</v>
      </c>
      <c r="AT530" s="26">
        <f t="shared" si="248"/>
        <v>0</v>
      </c>
      <c r="AU530" s="30">
        <f>K530*$AU$2</f>
        <v>12308.575200000001</v>
      </c>
      <c r="AV530" s="30">
        <f>K530*$AV$2</f>
        <v>12308.575200000001</v>
      </c>
      <c r="AW530" s="30"/>
      <c r="AX530" s="36">
        <f t="shared" si="244"/>
        <v>0</v>
      </c>
      <c r="AY530" s="36">
        <f t="shared" si="244"/>
        <v>3610.5153919999993</v>
      </c>
      <c r="AZ530" s="36">
        <f t="shared" si="244"/>
        <v>0</v>
      </c>
      <c r="BF530" s="42">
        <f t="shared" si="249"/>
        <v>21006.635008000012</v>
      </c>
      <c r="BG530" s="42">
        <f t="shared" si="250"/>
        <v>21006.63</v>
      </c>
      <c r="BH530" s="42">
        <f t="shared" si="251"/>
        <v>5.0080000110028777E-3</v>
      </c>
      <c r="BI530" s="42">
        <f t="shared" si="252"/>
        <v>24617.150400000002</v>
      </c>
    </row>
    <row r="531" spans="1:61" ht="14.45" hidden="1" outlineLevel="1" x14ac:dyDescent="0.3">
      <c r="A531" s="5" t="s">
        <v>7</v>
      </c>
      <c r="B531" s="12" t="s">
        <v>598</v>
      </c>
      <c r="C531" s="5" t="s">
        <v>1354</v>
      </c>
      <c r="D531" s="2" t="s">
        <v>643</v>
      </c>
      <c r="E531" s="2" t="s">
        <v>633</v>
      </c>
      <c r="F531" s="2" t="s">
        <v>16</v>
      </c>
      <c r="G531" s="2" t="s">
        <v>116</v>
      </c>
      <c r="H531" s="2" t="s">
        <v>13</v>
      </c>
      <c r="I531" s="18">
        <v>14180</v>
      </c>
      <c r="J531" s="18">
        <v>289152.15000000002</v>
      </c>
      <c r="K531" s="18">
        <v>267436.33</v>
      </c>
      <c r="L531" s="18">
        <v>21715.82</v>
      </c>
      <c r="M531" s="18">
        <v>16046.17</v>
      </c>
      <c r="N531" s="18"/>
      <c r="O531" s="18"/>
      <c r="P531" s="18"/>
      <c r="Q531" s="18"/>
      <c r="R531" s="18"/>
      <c r="S531" s="18"/>
      <c r="T531" s="18"/>
      <c r="U531" s="18"/>
      <c r="V531" s="18"/>
      <c r="W531" s="18"/>
      <c r="X531" s="18"/>
      <c r="Y531" s="18"/>
      <c r="Z531" s="18">
        <v>5669.6500000000005</v>
      </c>
      <c r="AA531" s="18"/>
      <c r="AB531" s="43">
        <f t="shared" si="245"/>
        <v>8.1200000000000161E-2</v>
      </c>
      <c r="AC531" s="14">
        <f t="shared" si="226"/>
        <v>0.06</v>
      </c>
      <c r="AD531" s="14">
        <f t="shared" si="242"/>
        <v>0</v>
      </c>
      <c r="AE531" s="14">
        <f t="shared" si="227"/>
        <v>0</v>
      </c>
      <c r="AF531" s="14">
        <f t="shared" si="228"/>
        <v>0</v>
      </c>
      <c r="AG531" s="14">
        <f t="shared" si="229"/>
        <v>0</v>
      </c>
      <c r="AH531" s="14">
        <f t="shared" si="230"/>
        <v>0</v>
      </c>
      <c r="AI531" s="14">
        <f t="shared" si="231"/>
        <v>0</v>
      </c>
      <c r="AJ531" s="14">
        <f t="shared" si="232"/>
        <v>0</v>
      </c>
      <c r="AK531" s="14">
        <f t="shared" si="233"/>
        <v>0</v>
      </c>
      <c r="AL531" s="14">
        <f t="shared" si="234"/>
        <v>0</v>
      </c>
      <c r="AM531" s="14">
        <f t="shared" si="235"/>
        <v>0</v>
      </c>
      <c r="AN531" s="14">
        <f t="shared" si="236"/>
        <v>0</v>
      </c>
      <c r="AO531" s="14">
        <f t="shared" si="237"/>
        <v>0</v>
      </c>
      <c r="AP531" s="14">
        <f t="shared" si="238"/>
        <v>0.02</v>
      </c>
      <c r="AQ531" s="14">
        <f t="shared" si="239"/>
        <v>0</v>
      </c>
      <c r="AR531" s="26">
        <f t="shared" si="246"/>
        <v>16046.179800000014</v>
      </c>
      <c r="AS531" s="184">
        <f t="shared" si="247"/>
        <v>0</v>
      </c>
      <c r="AT531" s="26">
        <f t="shared" si="248"/>
        <v>5669.6501960000014</v>
      </c>
      <c r="AU531" s="30"/>
      <c r="AV531" s="30"/>
      <c r="AW531" s="30">
        <f t="shared" ref="AW531:AW549" si="253">K531*$AU$1</f>
        <v>32092.3596</v>
      </c>
      <c r="AX531" s="36">
        <f t="shared" si="244"/>
        <v>-16046.179800000014</v>
      </c>
      <c r="AY531" s="36">
        <f t="shared" si="244"/>
        <v>0</v>
      </c>
      <c r="AZ531" s="36">
        <f t="shared" si="244"/>
        <v>26422.709403999997</v>
      </c>
      <c r="BF531" s="42">
        <f t="shared" si="249"/>
        <v>21715.829996000015</v>
      </c>
      <c r="BG531" s="42">
        <f t="shared" si="250"/>
        <v>21715.82</v>
      </c>
      <c r="BH531" s="42">
        <f t="shared" si="251"/>
        <v>9.9960000152350403E-3</v>
      </c>
      <c r="BI531" s="42">
        <f t="shared" si="252"/>
        <v>32092.3596</v>
      </c>
    </row>
    <row r="532" spans="1:61" ht="14.45" hidden="1" outlineLevel="1" x14ac:dyDescent="0.3">
      <c r="A532" s="5" t="s">
        <v>7</v>
      </c>
      <c r="B532" s="12" t="s">
        <v>598</v>
      </c>
      <c r="C532" s="5" t="s">
        <v>1354</v>
      </c>
      <c r="D532" s="2" t="s">
        <v>644</v>
      </c>
      <c r="E532" s="2" t="s">
        <v>600</v>
      </c>
      <c r="F532" s="2" t="s">
        <v>16</v>
      </c>
      <c r="G532" s="2" t="s">
        <v>20</v>
      </c>
      <c r="H532" s="2" t="s">
        <v>13</v>
      </c>
      <c r="I532" s="18">
        <v>1138</v>
      </c>
      <c r="J532" s="18">
        <v>53954.11</v>
      </c>
      <c r="K532" s="18">
        <v>49902.07</v>
      </c>
      <c r="L532" s="18">
        <v>4052.04</v>
      </c>
      <c r="M532" s="18">
        <v>2994.12</v>
      </c>
      <c r="N532" s="18"/>
      <c r="O532" s="18"/>
      <c r="P532" s="18"/>
      <c r="Q532" s="18"/>
      <c r="R532" s="18"/>
      <c r="S532" s="18"/>
      <c r="T532" s="18"/>
      <c r="U532" s="18"/>
      <c r="V532" s="18"/>
      <c r="W532" s="18"/>
      <c r="X532" s="18"/>
      <c r="Y532" s="18"/>
      <c r="Z532" s="18">
        <v>1057.92</v>
      </c>
      <c r="AA532" s="18"/>
      <c r="AB532" s="43">
        <f t="shared" si="245"/>
        <v>8.1200000000000161E-2</v>
      </c>
      <c r="AC532" s="14">
        <f t="shared" si="226"/>
        <v>0.06</v>
      </c>
      <c r="AD532" s="14">
        <f t="shared" si="242"/>
        <v>0</v>
      </c>
      <c r="AE532" s="14">
        <f t="shared" si="227"/>
        <v>0</v>
      </c>
      <c r="AF532" s="14">
        <f t="shared" si="228"/>
        <v>0</v>
      </c>
      <c r="AG532" s="14">
        <f t="shared" si="229"/>
        <v>0</v>
      </c>
      <c r="AH532" s="14">
        <f t="shared" si="230"/>
        <v>0</v>
      </c>
      <c r="AI532" s="14">
        <f t="shared" si="231"/>
        <v>0</v>
      </c>
      <c r="AJ532" s="14">
        <f t="shared" si="232"/>
        <v>0</v>
      </c>
      <c r="AK532" s="14">
        <f t="shared" si="233"/>
        <v>0</v>
      </c>
      <c r="AL532" s="14">
        <f t="shared" si="234"/>
        <v>0</v>
      </c>
      <c r="AM532" s="14">
        <f t="shared" si="235"/>
        <v>0</v>
      </c>
      <c r="AN532" s="14">
        <f t="shared" si="236"/>
        <v>0</v>
      </c>
      <c r="AO532" s="14">
        <f t="shared" si="237"/>
        <v>0</v>
      </c>
      <c r="AP532" s="14">
        <f t="shared" si="238"/>
        <v>0.02</v>
      </c>
      <c r="AQ532" s="14">
        <f t="shared" si="239"/>
        <v>0</v>
      </c>
      <c r="AR532" s="26">
        <f t="shared" si="246"/>
        <v>2994.1242000000025</v>
      </c>
      <c r="AS532" s="184">
        <f t="shared" si="247"/>
        <v>0</v>
      </c>
      <c r="AT532" s="26">
        <f t="shared" si="248"/>
        <v>1057.923884</v>
      </c>
      <c r="AU532" s="30"/>
      <c r="AV532" s="30"/>
      <c r="AW532" s="30">
        <f t="shared" si="253"/>
        <v>5988.2483999999995</v>
      </c>
      <c r="AX532" s="36">
        <f t="shared" si="244"/>
        <v>-2994.1242000000025</v>
      </c>
      <c r="AY532" s="36">
        <f t="shared" si="244"/>
        <v>0</v>
      </c>
      <c r="AZ532" s="36">
        <f t="shared" si="244"/>
        <v>4930.3245159999997</v>
      </c>
      <c r="BF532" s="42">
        <f t="shared" si="249"/>
        <v>4052.0480840000027</v>
      </c>
      <c r="BG532" s="42">
        <f t="shared" si="250"/>
        <v>4052.04</v>
      </c>
      <c r="BH532" s="42">
        <f t="shared" si="251"/>
        <v>8.0840000027819769E-3</v>
      </c>
      <c r="BI532" s="42">
        <f t="shared" si="252"/>
        <v>5988.2483999999995</v>
      </c>
    </row>
    <row r="533" spans="1:61" ht="14.45" hidden="1" outlineLevel="1" x14ac:dyDescent="0.3">
      <c r="A533" s="5" t="s">
        <v>7</v>
      </c>
      <c r="B533" s="12" t="s">
        <v>598</v>
      </c>
      <c r="C533" s="5" t="s">
        <v>1354</v>
      </c>
      <c r="D533" s="2" t="s">
        <v>645</v>
      </c>
      <c r="E533" s="2" t="s">
        <v>600</v>
      </c>
      <c r="F533" s="2" t="s">
        <v>16</v>
      </c>
      <c r="G533" s="2" t="s">
        <v>20</v>
      </c>
      <c r="H533" s="2" t="s">
        <v>13</v>
      </c>
      <c r="I533" s="18">
        <v>843</v>
      </c>
      <c r="J533" s="18">
        <v>19833.649999999998</v>
      </c>
      <c r="K533" s="18">
        <v>18344.099999999999</v>
      </c>
      <c r="L533" s="18">
        <v>1489.5500000000002</v>
      </c>
      <c r="M533" s="18">
        <v>1100.6500000000001</v>
      </c>
      <c r="N533" s="18"/>
      <c r="O533" s="18"/>
      <c r="P533" s="18"/>
      <c r="Q533" s="18"/>
      <c r="R533" s="18"/>
      <c r="S533" s="18"/>
      <c r="T533" s="18"/>
      <c r="U533" s="18"/>
      <c r="V533" s="18"/>
      <c r="W533" s="18"/>
      <c r="X533" s="18"/>
      <c r="Y533" s="18"/>
      <c r="Z533" s="18">
        <v>388.9</v>
      </c>
      <c r="AA533" s="18"/>
      <c r="AB533" s="43">
        <f t="shared" si="245"/>
        <v>8.1200000000000161E-2</v>
      </c>
      <c r="AC533" s="14">
        <f t="shared" si="226"/>
        <v>0.06</v>
      </c>
      <c r="AD533" s="14">
        <f t="shared" si="242"/>
        <v>0</v>
      </c>
      <c r="AE533" s="14">
        <f t="shared" si="227"/>
        <v>0</v>
      </c>
      <c r="AF533" s="14">
        <f t="shared" si="228"/>
        <v>0</v>
      </c>
      <c r="AG533" s="14">
        <f t="shared" si="229"/>
        <v>0</v>
      </c>
      <c r="AH533" s="14">
        <f t="shared" si="230"/>
        <v>0</v>
      </c>
      <c r="AI533" s="14">
        <f t="shared" si="231"/>
        <v>0</v>
      </c>
      <c r="AJ533" s="14">
        <f t="shared" si="232"/>
        <v>0</v>
      </c>
      <c r="AK533" s="14">
        <f t="shared" si="233"/>
        <v>0</v>
      </c>
      <c r="AL533" s="14">
        <f t="shared" si="234"/>
        <v>0</v>
      </c>
      <c r="AM533" s="14">
        <f t="shared" si="235"/>
        <v>0</v>
      </c>
      <c r="AN533" s="14">
        <f t="shared" si="236"/>
        <v>0</v>
      </c>
      <c r="AO533" s="14">
        <f t="shared" si="237"/>
        <v>0</v>
      </c>
      <c r="AP533" s="14">
        <f t="shared" si="238"/>
        <v>0.02</v>
      </c>
      <c r="AQ533" s="14">
        <f t="shared" si="239"/>
        <v>0</v>
      </c>
      <c r="AR533" s="26">
        <f t="shared" si="246"/>
        <v>1100.6460000000009</v>
      </c>
      <c r="AS533" s="184">
        <f t="shared" si="247"/>
        <v>0</v>
      </c>
      <c r="AT533" s="26">
        <f t="shared" si="248"/>
        <v>388.89492000000001</v>
      </c>
      <c r="AU533" s="30"/>
      <c r="AV533" s="30"/>
      <c r="AW533" s="30">
        <f t="shared" si="253"/>
        <v>2201.2919999999999</v>
      </c>
      <c r="AX533" s="36">
        <f t="shared" si="244"/>
        <v>-1100.6460000000009</v>
      </c>
      <c r="AY533" s="36">
        <f t="shared" si="244"/>
        <v>0</v>
      </c>
      <c r="AZ533" s="36">
        <f t="shared" si="244"/>
        <v>1812.39708</v>
      </c>
      <c r="BF533" s="42">
        <f t="shared" si="249"/>
        <v>1489.5409200000008</v>
      </c>
      <c r="BG533" s="42">
        <f t="shared" si="250"/>
        <v>1489.5500000000002</v>
      </c>
      <c r="BH533" s="42">
        <f t="shared" si="251"/>
        <v>-9.079999999357824E-3</v>
      </c>
      <c r="BI533" s="42">
        <f t="shared" si="252"/>
        <v>2201.2919999999999</v>
      </c>
    </row>
    <row r="534" spans="1:61" ht="14.45" hidden="1" outlineLevel="1" x14ac:dyDescent="0.3">
      <c r="A534" s="5" t="s">
        <v>7</v>
      </c>
      <c r="B534" s="12" t="s">
        <v>598</v>
      </c>
      <c r="C534" s="5" t="s">
        <v>1354</v>
      </c>
      <c r="D534" s="2" t="s">
        <v>646</v>
      </c>
      <c r="E534" s="2" t="s">
        <v>600</v>
      </c>
      <c r="F534" s="2" t="s">
        <v>16</v>
      </c>
      <c r="G534" s="2" t="s">
        <v>20</v>
      </c>
      <c r="H534" s="2" t="s">
        <v>13</v>
      </c>
      <c r="I534" s="18">
        <v>208</v>
      </c>
      <c r="J534" s="18">
        <v>4441.57</v>
      </c>
      <c r="K534" s="18">
        <v>4108</v>
      </c>
      <c r="L534" s="18">
        <v>333.57</v>
      </c>
      <c r="M534" s="18">
        <v>246.48</v>
      </c>
      <c r="N534" s="18"/>
      <c r="O534" s="18"/>
      <c r="P534" s="18"/>
      <c r="Q534" s="18"/>
      <c r="R534" s="18"/>
      <c r="S534" s="18"/>
      <c r="T534" s="18"/>
      <c r="U534" s="18"/>
      <c r="V534" s="18"/>
      <c r="W534" s="18"/>
      <c r="X534" s="18"/>
      <c r="Y534" s="18"/>
      <c r="Z534" s="18">
        <v>87.09</v>
      </c>
      <c r="AA534" s="18"/>
      <c r="AB534" s="43">
        <f t="shared" si="245"/>
        <v>8.1200000000000161E-2</v>
      </c>
      <c r="AC534" s="14">
        <f t="shared" si="226"/>
        <v>0.06</v>
      </c>
      <c r="AD534" s="14">
        <f t="shared" si="242"/>
        <v>0</v>
      </c>
      <c r="AE534" s="14">
        <f t="shared" si="227"/>
        <v>0</v>
      </c>
      <c r="AF534" s="14">
        <f t="shared" si="228"/>
        <v>0</v>
      </c>
      <c r="AG534" s="14">
        <f t="shared" si="229"/>
        <v>0</v>
      </c>
      <c r="AH534" s="14">
        <f t="shared" si="230"/>
        <v>0</v>
      </c>
      <c r="AI534" s="14">
        <f t="shared" si="231"/>
        <v>0</v>
      </c>
      <c r="AJ534" s="14">
        <f t="shared" si="232"/>
        <v>0</v>
      </c>
      <c r="AK534" s="14">
        <f t="shared" si="233"/>
        <v>0</v>
      </c>
      <c r="AL534" s="14">
        <f t="shared" si="234"/>
        <v>0</v>
      </c>
      <c r="AM534" s="14">
        <f t="shared" si="235"/>
        <v>0</v>
      </c>
      <c r="AN534" s="14">
        <f t="shared" si="236"/>
        <v>0</v>
      </c>
      <c r="AO534" s="14">
        <f t="shared" si="237"/>
        <v>0</v>
      </c>
      <c r="AP534" s="14">
        <f t="shared" si="238"/>
        <v>0.02</v>
      </c>
      <c r="AQ534" s="14">
        <f t="shared" si="239"/>
        <v>0</v>
      </c>
      <c r="AR534" s="26">
        <f t="shared" si="246"/>
        <v>246.48000000000022</v>
      </c>
      <c r="AS534" s="184">
        <f t="shared" si="247"/>
        <v>0</v>
      </c>
      <c r="AT534" s="26">
        <f t="shared" si="248"/>
        <v>87.089600000000004</v>
      </c>
      <c r="AU534" s="30"/>
      <c r="AV534" s="30"/>
      <c r="AW534" s="30">
        <f t="shared" si="253"/>
        <v>492.96</v>
      </c>
      <c r="AX534" s="36">
        <f t="shared" si="244"/>
        <v>-246.48000000000022</v>
      </c>
      <c r="AY534" s="36">
        <f t="shared" si="244"/>
        <v>0</v>
      </c>
      <c r="AZ534" s="36">
        <f t="shared" si="244"/>
        <v>405.87039999999996</v>
      </c>
      <c r="BF534" s="42">
        <f t="shared" si="249"/>
        <v>333.56960000000021</v>
      </c>
      <c r="BG534" s="42">
        <f t="shared" si="250"/>
        <v>333.57</v>
      </c>
      <c r="BH534" s="42">
        <f t="shared" si="251"/>
        <v>-3.9999999978590495E-4</v>
      </c>
      <c r="BI534" s="42">
        <f t="shared" si="252"/>
        <v>492.96</v>
      </c>
    </row>
    <row r="535" spans="1:61" ht="14.45" hidden="1" outlineLevel="1" x14ac:dyDescent="0.3">
      <c r="A535" s="5" t="s">
        <v>7</v>
      </c>
      <c r="B535" s="12" t="s">
        <v>598</v>
      </c>
      <c r="C535" s="5" t="s">
        <v>1354</v>
      </c>
      <c r="D535" s="2" t="s">
        <v>647</v>
      </c>
      <c r="E535" s="2" t="s">
        <v>600</v>
      </c>
      <c r="F535" s="2" t="s">
        <v>16</v>
      </c>
      <c r="G535" s="2" t="s">
        <v>20</v>
      </c>
      <c r="H535" s="2" t="s">
        <v>13</v>
      </c>
      <c r="I535" s="18">
        <v>234</v>
      </c>
      <c r="J535" s="18">
        <v>4629.91</v>
      </c>
      <c r="K535" s="18">
        <v>4282.2</v>
      </c>
      <c r="L535" s="18">
        <v>347.71000000000004</v>
      </c>
      <c r="M535" s="18">
        <v>256.93</v>
      </c>
      <c r="N535" s="18"/>
      <c r="O535" s="18"/>
      <c r="P535" s="18"/>
      <c r="Q535" s="18"/>
      <c r="R535" s="18"/>
      <c r="S535" s="18"/>
      <c r="T535" s="18"/>
      <c r="U535" s="18"/>
      <c r="V535" s="18"/>
      <c r="W535" s="18"/>
      <c r="X535" s="18"/>
      <c r="Y535" s="18"/>
      <c r="Z535" s="18">
        <v>90.78</v>
      </c>
      <c r="AA535" s="18"/>
      <c r="AB535" s="43">
        <f t="shared" si="245"/>
        <v>8.1200000000000161E-2</v>
      </c>
      <c r="AC535" s="14">
        <f t="shared" si="226"/>
        <v>0.06</v>
      </c>
      <c r="AD535" s="14">
        <f t="shared" si="242"/>
        <v>0</v>
      </c>
      <c r="AE535" s="14">
        <f t="shared" si="227"/>
        <v>0</v>
      </c>
      <c r="AF535" s="14">
        <f t="shared" si="228"/>
        <v>0</v>
      </c>
      <c r="AG535" s="14">
        <f t="shared" si="229"/>
        <v>0</v>
      </c>
      <c r="AH535" s="14">
        <f t="shared" si="230"/>
        <v>0</v>
      </c>
      <c r="AI535" s="14">
        <f t="shared" si="231"/>
        <v>0</v>
      </c>
      <c r="AJ535" s="14">
        <f t="shared" si="232"/>
        <v>0</v>
      </c>
      <c r="AK535" s="14">
        <f t="shared" si="233"/>
        <v>0</v>
      </c>
      <c r="AL535" s="14">
        <f t="shared" si="234"/>
        <v>0</v>
      </c>
      <c r="AM535" s="14">
        <f t="shared" si="235"/>
        <v>0</v>
      </c>
      <c r="AN535" s="14">
        <f t="shared" si="236"/>
        <v>0</v>
      </c>
      <c r="AO535" s="14">
        <f t="shared" si="237"/>
        <v>0</v>
      </c>
      <c r="AP535" s="14">
        <f t="shared" si="238"/>
        <v>0.02</v>
      </c>
      <c r="AQ535" s="14">
        <f t="shared" si="239"/>
        <v>0</v>
      </c>
      <c r="AR535" s="26">
        <f t="shared" si="246"/>
        <v>256.93200000000024</v>
      </c>
      <c r="AS535" s="184">
        <f t="shared" si="247"/>
        <v>0</v>
      </c>
      <c r="AT535" s="26">
        <f t="shared" si="248"/>
        <v>90.782640000000001</v>
      </c>
      <c r="AU535" s="30"/>
      <c r="AV535" s="30"/>
      <c r="AW535" s="30">
        <f t="shared" si="253"/>
        <v>513.86399999999992</v>
      </c>
      <c r="AX535" s="36">
        <f t="shared" si="244"/>
        <v>-256.93200000000024</v>
      </c>
      <c r="AY535" s="36">
        <f t="shared" si="244"/>
        <v>0</v>
      </c>
      <c r="AZ535" s="36">
        <f t="shared" si="244"/>
        <v>423.0813599999999</v>
      </c>
      <c r="BF535" s="42">
        <f t="shared" si="249"/>
        <v>347.71464000000026</v>
      </c>
      <c r="BG535" s="42">
        <f t="shared" si="250"/>
        <v>347.71000000000004</v>
      </c>
      <c r="BH535" s="42">
        <f t="shared" si="251"/>
        <v>4.6400000002222441E-3</v>
      </c>
      <c r="BI535" s="42">
        <f t="shared" si="252"/>
        <v>513.86399999999992</v>
      </c>
    </row>
    <row r="536" spans="1:61" ht="14.45" hidden="1" outlineLevel="1" x14ac:dyDescent="0.3">
      <c r="A536" s="5" t="s">
        <v>7</v>
      </c>
      <c r="B536" s="12" t="s">
        <v>598</v>
      </c>
      <c r="C536" s="12"/>
      <c r="D536" s="2" t="s">
        <v>648</v>
      </c>
      <c r="E536" s="2" t="s">
        <v>649</v>
      </c>
      <c r="F536" s="2" t="s">
        <v>16</v>
      </c>
      <c r="G536" s="2" t="s">
        <v>17</v>
      </c>
      <c r="H536" s="2" t="s">
        <v>13</v>
      </c>
      <c r="I536" s="18">
        <v>48</v>
      </c>
      <c r="J536" s="18">
        <v>401472</v>
      </c>
      <c r="K536" s="18">
        <v>393600</v>
      </c>
      <c r="L536" s="18">
        <v>7872</v>
      </c>
      <c r="M536" s="18"/>
      <c r="N536" s="18"/>
      <c r="O536" s="18"/>
      <c r="P536" s="18"/>
      <c r="Q536" s="18"/>
      <c r="R536" s="18"/>
      <c r="S536" s="18"/>
      <c r="T536" s="18"/>
      <c r="U536" s="18"/>
      <c r="V536" s="18"/>
      <c r="W536" s="18"/>
      <c r="X536" s="18"/>
      <c r="Y536" s="18"/>
      <c r="Z536" s="18">
        <v>7872</v>
      </c>
      <c r="AA536" s="18"/>
      <c r="AB536" s="43">
        <f t="shared" si="245"/>
        <v>2.0000000000000018E-2</v>
      </c>
      <c r="AC536" s="14">
        <f t="shared" si="226"/>
        <v>0</v>
      </c>
      <c r="AD536" s="14">
        <f t="shared" si="242"/>
        <v>0</v>
      </c>
      <c r="AE536" s="14">
        <f t="shared" si="227"/>
        <v>0</v>
      </c>
      <c r="AF536" s="14">
        <f t="shared" si="228"/>
        <v>0</v>
      </c>
      <c r="AG536" s="14">
        <f t="shared" si="229"/>
        <v>0</v>
      </c>
      <c r="AH536" s="14">
        <f t="shared" si="230"/>
        <v>0</v>
      </c>
      <c r="AI536" s="14">
        <f t="shared" si="231"/>
        <v>0</v>
      </c>
      <c r="AJ536" s="14">
        <f t="shared" si="232"/>
        <v>0</v>
      </c>
      <c r="AK536" s="14">
        <f t="shared" si="233"/>
        <v>0</v>
      </c>
      <c r="AL536" s="14">
        <f t="shared" si="234"/>
        <v>0</v>
      </c>
      <c r="AM536" s="14">
        <f t="shared" si="235"/>
        <v>0</v>
      </c>
      <c r="AN536" s="14">
        <f t="shared" si="236"/>
        <v>0</v>
      </c>
      <c r="AO536" s="14">
        <f t="shared" si="237"/>
        <v>0</v>
      </c>
      <c r="AP536" s="14">
        <f t="shared" si="238"/>
        <v>0.02</v>
      </c>
      <c r="AQ536" s="14">
        <f t="shared" si="239"/>
        <v>0</v>
      </c>
      <c r="AR536" s="26">
        <f t="shared" si="246"/>
        <v>0</v>
      </c>
      <c r="AS536" s="184">
        <f t="shared" si="247"/>
        <v>0</v>
      </c>
      <c r="AT536" s="26">
        <f t="shared" si="248"/>
        <v>7872</v>
      </c>
      <c r="AU536" s="30"/>
      <c r="AV536" s="30"/>
      <c r="AW536" s="30">
        <f t="shared" si="253"/>
        <v>47232</v>
      </c>
      <c r="AX536" s="36">
        <f t="shared" si="244"/>
        <v>0</v>
      </c>
      <c r="AY536" s="36">
        <f t="shared" si="244"/>
        <v>0</v>
      </c>
      <c r="AZ536" s="36">
        <f t="shared" si="244"/>
        <v>39360</v>
      </c>
      <c r="BF536" s="42">
        <f t="shared" si="249"/>
        <v>7872</v>
      </c>
      <c r="BG536" s="42">
        <f t="shared" si="250"/>
        <v>7872</v>
      </c>
      <c r="BH536" s="42">
        <f t="shared" si="251"/>
        <v>0</v>
      </c>
      <c r="BI536" s="42">
        <f t="shared" si="252"/>
        <v>47232</v>
      </c>
    </row>
    <row r="537" spans="1:61" ht="14.45" hidden="1" outlineLevel="1" x14ac:dyDescent="0.3">
      <c r="A537" s="5" t="s">
        <v>7</v>
      </c>
      <c r="B537" s="12" t="s">
        <v>598</v>
      </c>
      <c r="C537" s="12"/>
      <c r="D537" s="2" t="s">
        <v>650</v>
      </c>
      <c r="E537" s="2" t="s">
        <v>651</v>
      </c>
      <c r="F537" s="2" t="s">
        <v>16</v>
      </c>
      <c r="G537" s="2" t="s">
        <v>17</v>
      </c>
      <c r="H537" s="2" t="s">
        <v>13</v>
      </c>
      <c r="I537" s="18">
        <v>1320</v>
      </c>
      <c r="J537" s="18">
        <v>247401</v>
      </c>
      <c r="K537" s="18">
        <v>215600</v>
      </c>
      <c r="L537" s="18">
        <v>31801</v>
      </c>
      <c r="M537" s="18"/>
      <c r="N537" s="18">
        <v>26950</v>
      </c>
      <c r="O537" s="18"/>
      <c r="P537" s="18"/>
      <c r="Q537" s="18"/>
      <c r="R537" s="18"/>
      <c r="S537" s="18"/>
      <c r="T537" s="18"/>
      <c r="U537" s="18"/>
      <c r="V537" s="18"/>
      <c r="W537" s="18"/>
      <c r="X537" s="18"/>
      <c r="Y537" s="18"/>
      <c r="Z537" s="18">
        <v>4851</v>
      </c>
      <c r="AA537" s="18"/>
      <c r="AB537" s="43">
        <f t="shared" si="245"/>
        <v>0.14749999999999996</v>
      </c>
      <c r="AC537" s="14">
        <f t="shared" ref="AC537:AC600" si="254">IF(M537&gt;0,M$4,0)</f>
        <v>0</v>
      </c>
      <c r="AD537" s="14">
        <f t="shared" si="242"/>
        <v>0.125</v>
      </c>
      <c r="AE537" s="14">
        <f t="shared" ref="AE537:AE600" si="255">IF(O537&gt;0,O$4,0)</f>
        <v>0</v>
      </c>
      <c r="AF537" s="14">
        <f t="shared" ref="AF537:AF600" si="256">IF(P537&gt;0,P$4,0)</f>
        <v>0</v>
      </c>
      <c r="AG537" s="14">
        <f t="shared" ref="AG537:AG600" si="257">IF(Q537&gt;0,Q$4,0)</f>
        <v>0</v>
      </c>
      <c r="AH537" s="14">
        <f t="shared" ref="AH537:AH600" si="258">IF(R537&gt;0,R$4,0)</f>
        <v>0</v>
      </c>
      <c r="AI537" s="14">
        <f t="shared" ref="AI537:AI600" si="259">IF(S537&gt;0,S$4,0)</f>
        <v>0</v>
      </c>
      <c r="AJ537" s="14">
        <f t="shared" ref="AJ537:AJ600" si="260">IF(T537&gt;0,T$4,0)</f>
        <v>0</v>
      </c>
      <c r="AK537" s="14">
        <f t="shared" ref="AK537:AK600" si="261">IF(U537&gt;0,U$4,0)</f>
        <v>0</v>
      </c>
      <c r="AL537" s="14">
        <f t="shared" ref="AL537:AL600" si="262">IF(V537&gt;0,V$4,0)</f>
        <v>0</v>
      </c>
      <c r="AM537" s="14">
        <f t="shared" ref="AM537:AM600" si="263">IF(W537&gt;0,W$4,0)</f>
        <v>0</v>
      </c>
      <c r="AN537" s="14">
        <f t="shared" ref="AN537:AN600" si="264">IF(X537&gt;0,X$4,0)</f>
        <v>0</v>
      </c>
      <c r="AO537" s="14">
        <f t="shared" ref="AO537:AO600" si="265">IF(Y537&gt;0,Y$4,0)</f>
        <v>0</v>
      </c>
      <c r="AP537" s="14">
        <f t="shared" ref="AP537:AP600" si="266">IF(Z537&gt;0,Z$4,0)</f>
        <v>0.02</v>
      </c>
      <c r="AQ537" s="14">
        <f t="shared" ref="AQ537:AQ600" si="267">IF(AA537&gt;0,AA$4,0)</f>
        <v>0</v>
      </c>
      <c r="AR537" s="26">
        <f t="shared" si="246"/>
        <v>26950</v>
      </c>
      <c r="AS537" s="184">
        <f t="shared" si="247"/>
        <v>0</v>
      </c>
      <c r="AT537" s="26">
        <f t="shared" si="248"/>
        <v>4851</v>
      </c>
      <c r="AU537" s="30"/>
      <c r="AV537" s="30"/>
      <c r="AW537" s="30">
        <f t="shared" si="253"/>
        <v>25872</v>
      </c>
      <c r="AX537" s="36">
        <f t="shared" si="244"/>
        <v>-26950</v>
      </c>
      <c r="AY537" s="36">
        <f t="shared" si="244"/>
        <v>0</v>
      </c>
      <c r="AZ537" s="36">
        <f t="shared" si="244"/>
        <v>21021</v>
      </c>
      <c r="BF537" s="42">
        <f t="shared" si="249"/>
        <v>31801</v>
      </c>
      <c r="BG537" s="42">
        <f t="shared" si="250"/>
        <v>31801</v>
      </c>
      <c r="BH537" s="42">
        <f t="shared" si="251"/>
        <v>0</v>
      </c>
      <c r="BI537" s="42">
        <f t="shared" si="252"/>
        <v>25872</v>
      </c>
    </row>
    <row r="538" spans="1:61" ht="14.45" hidden="1" outlineLevel="1" x14ac:dyDescent="0.3">
      <c r="A538" s="5" t="s">
        <v>7</v>
      </c>
      <c r="B538" s="12" t="s">
        <v>598</v>
      </c>
      <c r="C538" s="12"/>
      <c r="D538" s="2" t="s">
        <v>314</v>
      </c>
      <c r="E538" s="2" t="s">
        <v>315</v>
      </c>
      <c r="F538" s="2" t="s">
        <v>16</v>
      </c>
      <c r="G538" s="2" t="s">
        <v>17</v>
      </c>
      <c r="H538" s="2" t="s">
        <v>13</v>
      </c>
      <c r="I538" s="18">
        <v>175</v>
      </c>
      <c r="J538" s="18">
        <v>14620.67</v>
      </c>
      <c r="K538" s="18">
        <v>12741.32</v>
      </c>
      <c r="L538" s="18">
        <v>1879.35</v>
      </c>
      <c r="M538" s="18"/>
      <c r="N538" s="18">
        <v>1592.67</v>
      </c>
      <c r="O538" s="18"/>
      <c r="P538" s="18"/>
      <c r="Q538" s="18"/>
      <c r="R538" s="18"/>
      <c r="S538" s="18"/>
      <c r="T538" s="18"/>
      <c r="U538" s="18"/>
      <c r="V538" s="18"/>
      <c r="W538" s="18"/>
      <c r="X538" s="18"/>
      <c r="Y538" s="18"/>
      <c r="Z538" s="18">
        <v>286.68</v>
      </c>
      <c r="AA538" s="18"/>
      <c r="AB538" s="43">
        <f t="shared" si="245"/>
        <v>0.14749999999999996</v>
      </c>
      <c r="AC538" s="14">
        <f t="shared" si="254"/>
        <v>0</v>
      </c>
      <c r="AD538" s="14">
        <f t="shared" si="242"/>
        <v>0.125</v>
      </c>
      <c r="AE538" s="14">
        <f t="shared" si="255"/>
        <v>0</v>
      </c>
      <c r="AF538" s="14">
        <f t="shared" si="256"/>
        <v>0</v>
      </c>
      <c r="AG538" s="14">
        <f t="shared" si="257"/>
        <v>0</v>
      </c>
      <c r="AH538" s="14">
        <f t="shared" si="258"/>
        <v>0</v>
      </c>
      <c r="AI538" s="14">
        <f t="shared" si="259"/>
        <v>0</v>
      </c>
      <c r="AJ538" s="14">
        <f t="shared" si="260"/>
        <v>0</v>
      </c>
      <c r="AK538" s="14">
        <f t="shared" si="261"/>
        <v>0</v>
      </c>
      <c r="AL538" s="14">
        <f t="shared" si="262"/>
        <v>0</v>
      </c>
      <c r="AM538" s="14">
        <f t="shared" si="263"/>
        <v>0</v>
      </c>
      <c r="AN538" s="14">
        <f t="shared" si="264"/>
        <v>0</v>
      </c>
      <c r="AO538" s="14">
        <f t="shared" si="265"/>
        <v>0</v>
      </c>
      <c r="AP538" s="14">
        <f t="shared" si="266"/>
        <v>0.02</v>
      </c>
      <c r="AQ538" s="14">
        <f t="shared" si="267"/>
        <v>0</v>
      </c>
      <c r="AR538" s="26">
        <f t="shared" si="246"/>
        <v>1592.665</v>
      </c>
      <c r="AS538" s="184">
        <f t="shared" si="247"/>
        <v>0</v>
      </c>
      <c r="AT538" s="26">
        <f t="shared" si="248"/>
        <v>286.67970000000003</v>
      </c>
      <c r="AU538" s="30"/>
      <c r="AV538" s="30"/>
      <c r="AW538" s="30">
        <f t="shared" si="253"/>
        <v>1528.9584</v>
      </c>
      <c r="AX538" s="36">
        <f t="shared" si="244"/>
        <v>-1592.665</v>
      </c>
      <c r="AY538" s="36">
        <f t="shared" si="244"/>
        <v>0</v>
      </c>
      <c r="AZ538" s="36">
        <f t="shared" si="244"/>
        <v>1242.2786999999998</v>
      </c>
      <c r="BF538" s="42">
        <f t="shared" si="249"/>
        <v>1879.3447000000001</v>
      </c>
      <c r="BG538" s="42">
        <f t="shared" si="250"/>
        <v>1879.3500000000001</v>
      </c>
      <c r="BH538" s="42">
        <f t="shared" si="251"/>
        <v>-5.3000000000338332E-3</v>
      </c>
      <c r="BI538" s="42">
        <f t="shared" si="252"/>
        <v>1528.9584</v>
      </c>
    </row>
    <row r="539" spans="1:61" ht="14.45" hidden="1" outlineLevel="1" x14ac:dyDescent="0.3">
      <c r="A539" s="5" t="s">
        <v>7</v>
      </c>
      <c r="B539" s="12" t="s">
        <v>598</v>
      </c>
      <c r="C539" s="12"/>
      <c r="D539" s="2" t="s">
        <v>652</v>
      </c>
      <c r="E539" s="2" t="s">
        <v>337</v>
      </c>
      <c r="F539" s="2" t="s">
        <v>16</v>
      </c>
      <c r="G539" s="2" t="s">
        <v>17</v>
      </c>
      <c r="H539" s="2" t="s">
        <v>13</v>
      </c>
      <c r="I539" s="18">
        <v>1</v>
      </c>
      <c r="J539" s="18">
        <v>637.5</v>
      </c>
      <c r="K539" s="18">
        <v>625</v>
      </c>
      <c r="L539" s="18">
        <v>12.5</v>
      </c>
      <c r="M539" s="18"/>
      <c r="N539" s="18"/>
      <c r="O539" s="18"/>
      <c r="P539" s="18"/>
      <c r="Q539" s="18"/>
      <c r="R539" s="18"/>
      <c r="S539" s="18"/>
      <c r="T539" s="18"/>
      <c r="U539" s="18"/>
      <c r="V539" s="18"/>
      <c r="W539" s="18"/>
      <c r="X539" s="18"/>
      <c r="Y539" s="18"/>
      <c r="Z539" s="18">
        <v>12.5</v>
      </c>
      <c r="AA539" s="18"/>
      <c r="AB539" s="43">
        <f t="shared" si="245"/>
        <v>2.0000000000000018E-2</v>
      </c>
      <c r="AC539" s="14">
        <f t="shared" si="254"/>
        <v>0</v>
      </c>
      <c r="AD539" s="14">
        <f t="shared" si="242"/>
        <v>0</v>
      </c>
      <c r="AE539" s="14">
        <f t="shared" si="255"/>
        <v>0</v>
      </c>
      <c r="AF539" s="14">
        <f t="shared" si="256"/>
        <v>0</v>
      </c>
      <c r="AG539" s="14">
        <f t="shared" si="257"/>
        <v>0</v>
      </c>
      <c r="AH539" s="14">
        <f t="shared" si="258"/>
        <v>0</v>
      </c>
      <c r="AI539" s="14">
        <f t="shared" si="259"/>
        <v>0</v>
      </c>
      <c r="AJ539" s="14">
        <f t="shared" si="260"/>
        <v>0</v>
      </c>
      <c r="AK539" s="14">
        <f t="shared" si="261"/>
        <v>0</v>
      </c>
      <c r="AL539" s="14">
        <f t="shared" si="262"/>
        <v>0</v>
      </c>
      <c r="AM539" s="14">
        <f t="shared" si="263"/>
        <v>0</v>
      </c>
      <c r="AN539" s="14">
        <f t="shared" si="264"/>
        <v>0</v>
      </c>
      <c r="AO539" s="14">
        <f t="shared" si="265"/>
        <v>0</v>
      </c>
      <c r="AP539" s="14">
        <f t="shared" si="266"/>
        <v>0.02</v>
      </c>
      <c r="AQ539" s="14">
        <f t="shared" si="267"/>
        <v>0</v>
      </c>
      <c r="AR539" s="26">
        <f t="shared" si="246"/>
        <v>0</v>
      </c>
      <c r="AS539" s="184">
        <f t="shared" si="247"/>
        <v>0</v>
      </c>
      <c r="AT539" s="26">
        <f t="shared" si="248"/>
        <v>12.5</v>
      </c>
      <c r="AU539" s="30"/>
      <c r="AV539" s="30"/>
      <c r="AW539" s="30">
        <f t="shared" si="253"/>
        <v>75</v>
      </c>
      <c r="AX539" s="36">
        <f t="shared" si="244"/>
        <v>0</v>
      </c>
      <c r="AY539" s="36">
        <f t="shared" si="244"/>
        <v>0</v>
      </c>
      <c r="AZ539" s="36">
        <f t="shared" si="244"/>
        <v>62.5</v>
      </c>
      <c r="BF539" s="42">
        <f t="shared" si="249"/>
        <v>12.5</v>
      </c>
      <c r="BG539" s="42">
        <f t="shared" si="250"/>
        <v>12.5</v>
      </c>
      <c r="BH539" s="42">
        <f t="shared" si="251"/>
        <v>0</v>
      </c>
      <c r="BI539" s="42">
        <f t="shared" si="252"/>
        <v>75</v>
      </c>
    </row>
    <row r="540" spans="1:61" ht="14.45" hidden="1" outlineLevel="1" x14ac:dyDescent="0.3">
      <c r="A540" s="5" t="s">
        <v>7</v>
      </c>
      <c r="B540" s="12" t="s">
        <v>598</v>
      </c>
      <c r="C540" s="12"/>
      <c r="D540" s="2" t="s">
        <v>653</v>
      </c>
      <c r="E540" s="2" t="s">
        <v>654</v>
      </c>
      <c r="F540" s="2" t="s">
        <v>16</v>
      </c>
      <c r="G540" s="2" t="s">
        <v>17</v>
      </c>
      <c r="H540" s="2" t="s">
        <v>13</v>
      </c>
      <c r="I540" s="18">
        <v>31678</v>
      </c>
      <c r="J540" s="18">
        <v>1726649.29</v>
      </c>
      <c r="K540" s="18">
        <v>1504705.2400000002</v>
      </c>
      <c r="L540" s="18">
        <v>221944.05</v>
      </c>
      <c r="M540" s="18"/>
      <c r="N540" s="18">
        <v>188088.18999999997</v>
      </c>
      <c r="O540" s="18"/>
      <c r="P540" s="18"/>
      <c r="Q540" s="18"/>
      <c r="R540" s="18"/>
      <c r="S540" s="18"/>
      <c r="T540" s="18"/>
      <c r="U540" s="18"/>
      <c r="V540" s="18"/>
      <c r="W540" s="18"/>
      <c r="X540" s="18"/>
      <c r="Y540" s="18"/>
      <c r="Z540" s="18">
        <v>33855.86</v>
      </c>
      <c r="AA540" s="18"/>
      <c r="AB540" s="43">
        <f t="shared" si="245"/>
        <v>0.14749999999999996</v>
      </c>
      <c r="AC540" s="14">
        <f t="shared" si="254"/>
        <v>0</v>
      </c>
      <c r="AD540" s="14">
        <f t="shared" si="242"/>
        <v>0.125</v>
      </c>
      <c r="AE540" s="14">
        <f t="shared" si="255"/>
        <v>0</v>
      </c>
      <c r="AF540" s="14">
        <f t="shared" si="256"/>
        <v>0</v>
      </c>
      <c r="AG540" s="14">
        <f t="shared" si="257"/>
        <v>0</v>
      </c>
      <c r="AH540" s="14">
        <f t="shared" si="258"/>
        <v>0</v>
      </c>
      <c r="AI540" s="14">
        <f t="shared" si="259"/>
        <v>0</v>
      </c>
      <c r="AJ540" s="14">
        <f t="shared" si="260"/>
        <v>0</v>
      </c>
      <c r="AK540" s="14">
        <f t="shared" si="261"/>
        <v>0</v>
      </c>
      <c r="AL540" s="14">
        <f t="shared" si="262"/>
        <v>0</v>
      </c>
      <c r="AM540" s="14">
        <f t="shared" si="263"/>
        <v>0</v>
      </c>
      <c r="AN540" s="14">
        <f t="shared" si="264"/>
        <v>0</v>
      </c>
      <c r="AO540" s="14">
        <f t="shared" si="265"/>
        <v>0</v>
      </c>
      <c r="AP540" s="14">
        <f t="shared" si="266"/>
        <v>0.02</v>
      </c>
      <c r="AQ540" s="14">
        <f t="shared" si="267"/>
        <v>0</v>
      </c>
      <c r="AR540" s="26">
        <f t="shared" si="246"/>
        <v>188088.15500000003</v>
      </c>
      <c r="AS540" s="184">
        <f t="shared" si="247"/>
        <v>0</v>
      </c>
      <c r="AT540" s="26">
        <f t="shared" si="248"/>
        <v>33855.867900000005</v>
      </c>
      <c r="AU540" s="30"/>
      <c r="AV540" s="30"/>
      <c r="AW540" s="30">
        <f t="shared" si="253"/>
        <v>180564.62880000001</v>
      </c>
      <c r="AX540" s="36">
        <f t="shared" si="244"/>
        <v>-188088.15500000003</v>
      </c>
      <c r="AY540" s="36">
        <f t="shared" si="244"/>
        <v>0</v>
      </c>
      <c r="AZ540" s="36">
        <f t="shared" si="244"/>
        <v>146708.76089999999</v>
      </c>
      <c r="BF540" s="42">
        <f t="shared" si="249"/>
        <v>221944.02290000004</v>
      </c>
      <c r="BG540" s="42">
        <f t="shared" si="250"/>
        <v>221944.05</v>
      </c>
      <c r="BH540" s="42">
        <f t="shared" si="251"/>
        <v>-2.7099999948404729E-2</v>
      </c>
      <c r="BI540" s="42">
        <f t="shared" si="252"/>
        <v>180564.62880000001</v>
      </c>
    </row>
    <row r="541" spans="1:61" ht="14.45" hidden="1" outlineLevel="1" x14ac:dyDescent="0.3">
      <c r="A541" s="5" t="s">
        <v>7</v>
      </c>
      <c r="B541" s="12" t="s">
        <v>598</v>
      </c>
      <c r="C541" s="12"/>
      <c r="D541" s="2" t="s">
        <v>655</v>
      </c>
      <c r="E541" s="2" t="s">
        <v>656</v>
      </c>
      <c r="F541" s="2" t="s">
        <v>16</v>
      </c>
      <c r="G541" s="2" t="s">
        <v>17</v>
      </c>
      <c r="H541" s="2" t="s">
        <v>13</v>
      </c>
      <c r="I541" s="18">
        <v>7650</v>
      </c>
      <c r="J541" s="18">
        <v>1114050.3599999999</v>
      </c>
      <c r="K541" s="18">
        <v>970849.97</v>
      </c>
      <c r="L541" s="18">
        <v>143200.39000000001</v>
      </c>
      <c r="M541" s="18"/>
      <c r="N541" s="18">
        <v>121356.25</v>
      </c>
      <c r="O541" s="18"/>
      <c r="P541" s="18"/>
      <c r="Q541" s="18"/>
      <c r="R541" s="18"/>
      <c r="S541" s="18"/>
      <c r="T541" s="18"/>
      <c r="U541" s="18"/>
      <c r="V541" s="18"/>
      <c r="W541" s="18"/>
      <c r="X541" s="18"/>
      <c r="Y541" s="18"/>
      <c r="Z541" s="18">
        <v>21844.140000000003</v>
      </c>
      <c r="AA541" s="18"/>
      <c r="AB541" s="43">
        <f t="shared" si="245"/>
        <v>0.14749999999999996</v>
      </c>
      <c r="AC541" s="14">
        <f t="shared" si="254"/>
        <v>0</v>
      </c>
      <c r="AD541" s="14">
        <f t="shared" si="242"/>
        <v>0.125</v>
      </c>
      <c r="AE541" s="14">
        <f t="shared" si="255"/>
        <v>0</v>
      </c>
      <c r="AF541" s="14">
        <f t="shared" si="256"/>
        <v>0</v>
      </c>
      <c r="AG541" s="14">
        <f t="shared" si="257"/>
        <v>0</v>
      </c>
      <c r="AH541" s="14">
        <f t="shared" si="258"/>
        <v>0</v>
      </c>
      <c r="AI541" s="14">
        <f t="shared" si="259"/>
        <v>0</v>
      </c>
      <c r="AJ541" s="14">
        <f t="shared" si="260"/>
        <v>0</v>
      </c>
      <c r="AK541" s="14">
        <f t="shared" si="261"/>
        <v>0</v>
      </c>
      <c r="AL541" s="14">
        <f t="shared" si="262"/>
        <v>0</v>
      </c>
      <c r="AM541" s="14">
        <f t="shared" si="263"/>
        <v>0</v>
      </c>
      <c r="AN541" s="14">
        <f t="shared" si="264"/>
        <v>0</v>
      </c>
      <c r="AO541" s="14">
        <f t="shared" si="265"/>
        <v>0</v>
      </c>
      <c r="AP541" s="14">
        <f t="shared" si="266"/>
        <v>0.02</v>
      </c>
      <c r="AQ541" s="14">
        <f t="shared" si="267"/>
        <v>0</v>
      </c>
      <c r="AR541" s="26">
        <f t="shared" si="246"/>
        <v>121356.24625</v>
      </c>
      <c r="AS541" s="184">
        <f t="shared" si="247"/>
        <v>0</v>
      </c>
      <c r="AT541" s="26">
        <f t="shared" si="248"/>
        <v>21844.124325000001</v>
      </c>
      <c r="AU541" s="30"/>
      <c r="AV541" s="30"/>
      <c r="AW541" s="30">
        <f t="shared" si="253"/>
        <v>116501.99639999999</v>
      </c>
      <c r="AX541" s="36">
        <f t="shared" si="244"/>
        <v>-121356.24625</v>
      </c>
      <c r="AY541" s="36">
        <f t="shared" si="244"/>
        <v>0</v>
      </c>
      <c r="AZ541" s="36">
        <f t="shared" si="244"/>
        <v>94657.872074999992</v>
      </c>
      <c r="BF541" s="42">
        <f t="shared" si="249"/>
        <v>143200.37057500001</v>
      </c>
      <c r="BG541" s="42">
        <f t="shared" si="250"/>
        <v>143200.39000000001</v>
      </c>
      <c r="BH541" s="42">
        <f t="shared" si="251"/>
        <v>-1.9425000005867332E-2</v>
      </c>
      <c r="BI541" s="42">
        <f t="shared" si="252"/>
        <v>116501.99639999999</v>
      </c>
    </row>
    <row r="542" spans="1:61" ht="14.45" hidden="1" outlineLevel="1" x14ac:dyDescent="0.3">
      <c r="A542" s="5" t="s">
        <v>7</v>
      </c>
      <c r="B542" s="12" t="s">
        <v>598</v>
      </c>
      <c r="C542" s="12"/>
      <c r="D542" s="2" t="s">
        <v>655</v>
      </c>
      <c r="E542" s="2" t="s">
        <v>657</v>
      </c>
      <c r="F542" s="2" t="s">
        <v>16</v>
      </c>
      <c r="G542" s="2" t="s">
        <v>17</v>
      </c>
      <c r="H542" s="2" t="s">
        <v>13</v>
      </c>
      <c r="I542" s="18">
        <v>1050</v>
      </c>
      <c r="J542" s="18">
        <v>192780</v>
      </c>
      <c r="K542" s="18">
        <v>168000</v>
      </c>
      <c r="L542" s="18">
        <v>24780</v>
      </c>
      <c r="M542" s="18"/>
      <c r="N542" s="18">
        <v>21000</v>
      </c>
      <c r="O542" s="18"/>
      <c r="P542" s="18"/>
      <c r="Q542" s="18"/>
      <c r="R542" s="18"/>
      <c r="S542" s="18"/>
      <c r="T542" s="18"/>
      <c r="U542" s="18"/>
      <c r="V542" s="18"/>
      <c r="W542" s="18"/>
      <c r="X542" s="18"/>
      <c r="Y542" s="18"/>
      <c r="Z542" s="18">
        <v>3780</v>
      </c>
      <c r="AA542" s="18"/>
      <c r="AB542" s="43">
        <f t="shared" si="245"/>
        <v>0.14749999999999996</v>
      </c>
      <c r="AC542" s="14">
        <f t="shared" si="254"/>
        <v>0</v>
      </c>
      <c r="AD542" s="14">
        <f t="shared" si="242"/>
        <v>0.125</v>
      </c>
      <c r="AE542" s="14">
        <f t="shared" si="255"/>
        <v>0</v>
      </c>
      <c r="AF542" s="14">
        <f t="shared" si="256"/>
        <v>0</v>
      </c>
      <c r="AG542" s="14">
        <f t="shared" si="257"/>
        <v>0</v>
      </c>
      <c r="AH542" s="14">
        <f t="shared" si="258"/>
        <v>0</v>
      </c>
      <c r="AI542" s="14">
        <f t="shared" si="259"/>
        <v>0</v>
      </c>
      <c r="AJ542" s="14">
        <f t="shared" si="260"/>
        <v>0</v>
      </c>
      <c r="AK542" s="14">
        <f t="shared" si="261"/>
        <v>0</v>
      </c>
      <c r="AL542" s="14">
        <f t="shared" si="262"/>
        <v>0</v>
      </c>
      <c r="AM542" s="14">
        <f t="shared" si="263"/>
        <v>0</v>
      </c>
      <c r="AN542" s="14">
        <f t="shared" si="264"/>
        <v>0</v>
      </c>
      <c r="AO542" s="14">
        <f t="shared" si="265"/>
        <v>0</v>
      </c>
      <c r="AP542" s="14">
        <f t="shared" si="266"/>
        <v>0.02</v>
      </c>
      <c r="AQ542" s="14">
        <f t="shared" si="267"/>
        <v>0</v>
      </c>
      <c r="AR542" s="26">
        <f t="shared" si="246"/>
        <v>21000</v>
      </c>
      <c r="AS542" s="184">
        <f t="shared" si="247"/>
        <v>0</v>
      </c>
      <c r="AT542" s="26">
        <f t="shared" si="248"/>
        <v>3780</v>
      </c>
      <c r="AU542" s="30"/>
      <c r="AV542" s="30"/>
      <c r="AW542" s="30">
        <f t="shared" si="253"/>
        <v>20160</v>
      </c>
      <c r="AX542" s="36">
        <f t="shared" si="244"/>
        <v>-21000</v>
      </c>
      <c r="AY542" s="36">
        <f t="shared" si="244"/>
        <v>0</v>
      </c>
      <c r="AZ542" s="36">
        <f t="shared" si="244"/>
        <v>16380</v>
      </c>
      <c r="BF542" s="42">
        <f t="shared" si="249"/>
        <v>24780</v>
      </c>
      <c r="BG542" s="42">
        <f t="shared" si="250"/>
        <v>24780</v>
      </c>
      <c r="BH542" s="42">
        <f t="shared" si="251"/>
        <v>0</v>
      </c>
      <c r="BI542" s="42">
        <f t="shared" si="252"/>
        <v>20160</v>
      </c>
    </row>
    <row r="543" spans="1:61" ht="14.45" hidden="1" outlineLevel="1" x14ac:dyDescent="0.3">
      <c r="A543" s="5" t="s">
        <v>7</v>
      </c>
      <c r="B543" s="12" t="s">
        <v>598</v>
      </c>
      <c r="C543" s="12"/>
      <c r="D543" s="2" t="s">
        <v>658</v>
      </c>
      <c r="E543" s="2" t="s">
        <v>659</v>
      </c>
      <c r="F543" s="2" t="s">
        <v>16</v>
      </c>
      <c r="G543" s="2" t="s">
        <v>20</v>
      </c>
      <c r="H543" s="2" t="s">
        <v>13</v>
      </c>
      <c r="I543" s="18">
        <v>540</v>
      </c>
      <c r="J543" s="18">
        <v>32224.17</v>
      </c>
      <c r="K543" s="18">
        <v>28082.059999999998</v>
      </c>
      <c r="L543" s="18">
        <v>4142.1099999999997</v>
      </c>
      <c r="M543" s="18"/>
      <c r="N543" s="18">
        <v>3510.24</v>
      </c>
      <c r="O543" s="18"/>
      <c r="P543" s="18"/>
      <c r="Q543" s="18"/>
      <c r="R543" s="18"/>
      <c r="S543" s="18"/>
      <c r="T543" s="18"/>
      <c r="U543" s="18"/>
      <c r="V543" s="18"/>
      <c r="W543" s="18"/>
      <c r="X543" s="18"/>
      <c r="Y543" s="18"/>
      <c r="Z543" s="18">
        <v>631.86999999999978</v>
      </c>
      <c r="AA543" s="18"/>
      <c r="AB543" s="43">
        <f t="shared" si="245"/>
        <v>0.14749999999999996</v>
      </c>
      <c r="AC543" s="14">
        <f t="shared" si="254"/>
        <v>0</v>
      </c>
      <c r="AD543" s="14">
        <f t="shared" si="242"/>
        <v>0.125</v>
      </c>
      <c r="AE543" s="14">
        <f t="shared" si="255"/>
        <v>0</v>
      </c>
      <c r="AF543" s="14">
        <f t="shared" si="256"/>
        <v>0</v>
      </c>
      <c r="AG543" s="14">
        <f t="shared" si="257"/>
        <v>0</v>
      </c>
      <c r="AH543" s="14">
        <f t="shared" si="258"/>
        <v>0</v>
      </c>
      <c r="AI543" s="14">
        <f t="shared" si="259"/>
        <v>0</v>
      </c>
      <c r="AJ543" s="14">
        <f t="shared" si="260"/>
        <v>0</v>
      </c>
      <c r="AK543" s="14">
        <f t="shared" si="261"/>
        <v>0</v>
      </c>
      <c r="AL543" s="14">
        <f t="shared" si="262"/>
        <v>0</v>
      </c>
      <c r="AM543" s="14">
        <f t="shared" si="263"/>
        <v>0</v>
      </c>
      <c r="AN543" s="14">
        <f t="shared" si="264"/>
        <v>0</v>
      </c>
      <c r="AO543" s="14">
        <f t="shared" si="265"/>
        <v>0</v>
      </c>
      <c r="AP543" s="14">
        <f t="shared" si="266"/>
        <v>0.02</v>
      </c>
      <c r="AQ543" s="14">
        <f t="shared" si="267"/>
        <v>0</v>
      </c>
      <c r="AR543" s="26">
        <f t="shared" si="246"/>
        <v>3510.2574999999997</v>
      </c>
      <c r="AS543" s="184">
        <f t="shared" si="247"/>
        <v>0</v>
      </c>
      <c r="AT543" s="26">
        <f t="shared" si="248"/>
        <v>631.84634999999992</v>
      </c>
      <c r="AU543" s="30"/>
      <c r="AV543" s="30"/>
      <c r="AW543" s="30">
        <f t="shared" si="253"/>
        <v>3369.8471999999997</v>
      </c>
      <c r="AX543" s="36">
        <f t="shared" si="244"/>
        <v>-3510.2574999999997</v>
      </c>
      <c r="AY543" s="36">
        <f t="shared" si="244"/>
        <v>0</v>
      </c>
      <c r="AZ543" s="36">
        <f t="shared" si="244"/>
        <v>2738.0008499999999</v>
      </c>
      <c r="BF543" s="42">
        <f t="shared" si="249"/>
        <v>4142.1038499999995</v>
      </c>
      <c r="BG543" s="42">
        <f t="shared" si="250"/>
        <v>4142.1099999999997</v>
      </c>
      <c r="BH543" s="42">
        <f t="shared" si="251"/>
        <v>-6.1500000001615263E-3</v>
      </c>
      <c r="BI543" s="42">
        <f t="shared" si="252"/>
        <v>3369.8471999999997</v>
      </c>
    </row>
    <row r="544" spans="1:61" ht="14.45" hidden="1" outlineLevel="1" x14ac:dyDescent="0.3">
      <c r="A544" s="5" t="s">
        <v>7</v>
      </c>
      <c r="B544" s="12" t="s">
        <v>598</v>
      </c>
      <c r="C544" s="12"/>
      <c r="D544" s="2" t="s">
        <v>660</v>
      </c>
      <c r="E544" s="2" t="s">
        <v>15</v>
      </c>
      <c r="F544" s="2" t="s">
        <v>16</v>
      </c>
      <c r="G544" s="2" t="s">
        <v>17</v>
      </c>
      <c r="H544" s="2" t="s">
        <v>13</v>
      </c>
      <c r="I544" s="18">
        <v>1</v>
      </c>
      <c r="J544" s="18">
        <v>7752</v>
      </c>
      <c r="K544" s="18">
        <v>7600</v>
      </c>
      <c r="L544" s="18">
        <v>152</v>
      </c>
      <c r="M544" s="18"/>
      <c r="N544" s="18"/>
      <c r="O544" s="18"/>
      <c r="P544" s="18"/>
      <c r="Q544" s="18"/>
      <c r="R544" s="18"/>
      <c r="S544" s="18"/>
      <c r="T544" s="18"/>
      <c r="U544" s="18"/>
      <c r="V544" s="18"/>
      <c r="W544" s="18"/>
      <c r="X544" s="18"/>
      <c r="Y544" s="18"/>
      <c r="Z544" s="18">
        <v>152</v>
      </c>
      <c r="AA544" s="18"/>
      <c r="AB544" s="43">
        <f t="shared" si="245"/>
        <v>2.0000000000000018E-2</v>
      </c>
      <c r="AC544" s="14">
        <f t="shared" si="254"/>
        <v>0</v>
      </c>
      <c r="AD544" s="14">
        <f t="shared" si="242"/>
        <v>0</v>
      </c>
      <c r="AE544" s="14">
        <f t="shared" si="255"/>
        <v>0</v>
      </c>
      <c r="AF544" s="14">
        <f t="shared" si="256"/>
        <v>0</v>
      </c>
      <c r="AG544" s="14">
        <f t="shared" si="257"/>
        <v>0</v>
      </c>
      <c r="AH544" s="14">
        <f t="shared" si="258"/>
        <v>0</v>
      </c>
      <c r="AI544" s="14">
        <f t="shared" si="259"/>
        <v>0</v>
      </c>
      <c r="AJ544" s="14">
        <f t="shared" si="260"/>
        <v>0</v>
      </c>
      <c r="AK544" s="14">
        <f t="shared" si="261"/>
        <v>0</v>
      </c>
      <c r="AL544" s="14">
        <f t="shared" si="262"/>
        <v>0</v>
      </c>
      <c r="AM544" s="14">
        <f t="shared" si="263"/>
        <v>0</v>
      </c>
      <c r="AN544" s="14">
        <f t="shared" si="264"/>
        <v>0</v>
      </c>
      <c r="AO544" s="14">
        <f t="shared" si="265"/>
        <v>0</v>
      </c>
      <c r="AP544" s="14">
        <f t="shared" si="266"/>
        <v>0.02</v>
      </c>
      <c r="AQ544" s="14">
        <f t="shared" si="267"/>
        <v>0</v>
      </c>
      <c r="AR544" s="26">
        <f t="shared" si="246"/>
        <v>0</v>
      </c>
      <c r="AS544" s="184">
        <f t="shared" si="247"/>
        <v>0</v>
      </c>
      <c r="AT544" s="26">
        <f t="shared" si="248"/>
        <v>152</v>
      </c>
      <c r="AU544" s="30"/>
      <c r="AV544" s="30"/>
      <c r="AW544" s="30">
        <f t="shared" si="253"/>
        <v>912</v>
      </c>
      <c r="AX544" s="36">
        <f t="shared" si="244"/>
        <v>0</v>
      </c>
      <c r="AY544" s="36">
        <f t="shared" si="244"/>
        <v>0</v>
      </c>
      <c r="AZ544" s="36">
        <f t="shared" si="244"/>
        <v>760</v>
      </c>
      <c r="BF544" s="42">
        <f t="shared" si="249"/>
        <v>152</v>
      </c>
      <c r="BG544" s="42">
        <f t="shared" si="250"/>
        <v>152</v>
      </c>
      <c r="BH544" s="42">
        <f t="shared" si="251"/>
        <v>0</v>
      </c>
      <c r="BI544" s="42">
        <f t="shared" si="252"/>
        <v>912</v>
      </c>
    </row>
    <row r="545" spans="1:61" ht="14.45" hidden="1" outlineLevel="1" x14ac:dyDescent="0.3">
      <c r="A545" s="5" t="s">
        <v>7</v>
      </c>
      <c r="B545" s="12" t="s">
        <v>598</v>
      </c>
      <c r="C545" s="12"/>
      <c r="D545" s="2" t="s">
        <v>661</v>
      </c>
      <c r="E545" s="2" t="s">
        <v>15</v>
      </c>
      <c r="F545" s="2" t="s">
        <v>16</v>
      </c>
      <c r="G545" s="2" t="s">
        <v>17</v>
      </c>
      <c r="H545" s="2" t="s">
        <v>13</v>
      </c>
      <c r="I545" s="18">
        <v>1</v>
      </c>
      <c r="J545" s="18">
        <v>16540</v>
      </c>
      <c r="K545" s="18">
        <v>16215.69</v>
      </c>
      <c r="L545" s="18">
        <v>324.31</v>
      </c>
      <c r="M545" s="18"/>
      <c r="N545" s="18"/>
      <c r="O545" s="18"/>
      <c r="P545" s="18"/>
      <c r="Q545" s="18"/>
      <c r="R545" s="18"/>
      <c r="S545" s="18"/>
      <c r="T545" s="18"/>
      <c r="U545" s="18"/>
      <c r="V545" s="18"/>
      <c r="W545" s="18"/>
      <c r="X545" s="18"/>
      <c r="Y545" s="18"/>
      <c r="Z545" s="18">
        <v>324.31</v>
      </c>
      <c r="AA545" s="18"/>
      <c r="AB545" s="43">
        <f t="shared" si="245"/>
        <v>2.0000000000000018E-2</v>
      </c>
      <c r="AC545" s="14">
        <f t="shared" si="254"/>
        <v>0</v>
      </c>
      <c r="AD545" s="14">
        <f t="shared" si="242"/>
        <v>0</v>
      </c>
      <c r="AE545" s="14">
        <f t="shared" si="255"/>
        <v>0</v>
      </c>
      <c r="AF545" s="14">
        <f t="shared" si="256"/>
        <v>0</v>
      </c>
      <c r="AG545" s="14">
        <f t="shared" si="257"/>
        <v>0</v>
      </c>
      <c r="AH545" s="14">
        <f t="shared" si="258"/>
        <v>0</v>
      </c>
      <c r="AI545" s="14">
        <f t="shared" si="259"/>
        <v>0</v>
      </c>
      <c r="AJ545" s="14">
        <f t="shared" si="260"/>
        <v>0</v>
      </c>
      <c r="AK545" s="14">
        <f t="shared" si="261"/>
        <v>0</v>
      </c>
      <c r="AL545" s="14">
        <f t="shared" si="262"/>
        <v>0</v>
      </c>
      <c r="AM545" s="14">
        <f t="shared" si="263"/>
        <v>0</v>
      </c>
      <c r="AN545" s="14">
        <f t="shared" si="264"/>
        <v>0</v>
      </c>
      <c r="AO545" s="14">
        <f t="shared" si="265"/>
        <v>0</v>
      </c>
      <c r="AP545" s="14">
        <f t="shared" si="266"/>
        <v>0.02</v>
      </c>
      <c r="AQ545" s="14">
        <f t="shared" si="267"/>
        <v>0</v>
      </c>
      <c r="AR545" s="26">
        <f t="shared" si="246"/>
        <v>0</v>
      </c>
      <c r="AS545" s="184">
        <f t="shared" si="247"/>
        <v>0</v>
      </c>
      <c r="AT545" s="26">
        <f t="shared" si="248"/>
        <v>324.31380000000001</v>
      </c>
      <c r="AU545" s="30"/>
      <c r="AV545" s="30"/>
      <c r="AW545" s="30">
        <f t="shared" si="253"/>
        <v>1945.8828000000001</v>
      </c>
      <c r="AX545" s="36">
        <f t="shared" si="244"/>
        <v>0</v>
      </c>
      <c r="AY545" s="36">
        <f t="shared" si="244"/>
        <v>0</v>
      </c>
      <c r="AZ545" s="36">
        <f t="shared" si="244"/>
        <v>1621.569</v>
      </c>
      <c r="BF545" s="42">
        <f t="shared" si="249"/>
        <v>324.31380000000001</v>
      </c>
      <c r="BG545" s="42">
        <f t="shared" si="250"/>
        <v>324.31</v>
      </c>
      <c r="BH545" s="42">
        <f t="shared" si="251"/>
        <v>3.8000000000124601E-3</v>
      </c>
      <c r="BI545" s="42">
        <f t="shared" si="252"/>
        <v>1945.8828000000001</v>
      </c>
    </row>
    <row r="546" spans="1:61" ht="14.45" hidden="1" outlineLevel="1" x14ac:dyDescent="0.3">
      <c r="A546" s="5" t="s">
        <v>7</v>
      </c>
      <c r="B546" s="12" t="s">
        <v>598</v>
      </c>
      <c r="C546" s="12"/>
      <c r="D546" s="2" t="s">
        <v>662</v>
      </c>
      <c r="E546" s="2" t="s">
        <v>663</v>
      </c>
      <c r="F546" s="2" t="s">
        <v>16</v>
      </c>
      <c r="G546" s="2" t="s">
        <v>17</v>
      </c>
      <c r="H546" s="2" t="s">
        <v>13</v>
      </c>
      <c r="I546" s="18">
        <v>2000</v>
      </c>
      <c r="J546" s="18">
        <v>8268.98</v>
      </c>
      <c r="K546" s="18">
        <v>7000.2</v>
      </c>
      <c r="L546" s="18">
        <v>1268.78</v>
      </c>
      <c r="M546" s="18"/>
      <c r="N546" s="18">
        <v>875.02</v>
      </c>
      <c r="O546" s="18"/>
      <c r="P546" s="18"/>
      <c r="Q546" s="18"/>
      <c r="R546" s="18"/>
      <c r="S546" s="18"/>
      <c r="T546" s="18"/>
      <c r="U546" s="18"/>
      <c r="V546" s="18"/>
      <c r="W546" s="18"/>
      <c r="X546" s="18"/>
      <c r="Y546" s="18"/>
      <c r="Z546" s="18">
        <v>393.76</v>
      </c>
      <c r="AA546" s="18"/>
      <c r="AB546" s="43">
        <f t="shared" si="245"/>
        <v>0.14749999999999996</v>
      </c>
      <c r="AC546" s="14">
        <f t="shared" si="254"/>
        <v>0</v>
      </c>
      <c r="AD546" s="14">
        <f t="shared" si="242"/>
        <v>0.125</v>
      </c>
      <c r="AE546" s="14">
        <f t="shared" si="255"/>
        <v>0</v>
      </c>
      <c r="AF546" s="14">
        <f t="shared" si="256"/>
        <v>0</v>
      </c>
      <c r="AG546" s="14">
        <f t="shared" si="257"/>
        <v>0</v>
      </c>
      <c r="AH546" s="14">
        <f t="shared" si="258"/>
        <v>0</v>
      </c>
      <c r="AI546" s="14">
        <f t="shared" si="259"/>
        <v>0</v>
      </c>
      <c r="AJ546" s="14">
        <f t="shared" si="260"/>
        <v>0</v>
      </c>
      <c r="AK546" s="14">
        <f t="shared" si="261"/>
        <v>0</v>
      </c>
      <c r="AL546" s="14">
        <f t="shared" si="262"/>
        <v>0</v>
      </c>
      <c r="AM546" s="14">
        <f t="shared" si="263"/>
        <v>0</v>
      </c>
      <c r="AN546" s="14">
        <f t="shared" si="264"/>
        <v>0</v>
      </c>
      <c r="AO546" s="14">
        <f t="shared" si="265"/>
        <v>0</v>
      </c>
      <c r="AP546" s="14">
        <f t="shared" si="266"/>
        <v>0.02</v>
      </c>
      <c r="AQ546" s="14">
        <f t="shared" si="267"/>
        <v>0</v>
      </c>
      <c r="AR546" s="26">
        <f t="shared" si="246"/>
        <v>875.02499999999998</v>
      </c>
      <c r="AS546" s="184">
        <f t="shared" si="247"/>
        <v>0</v>
      </c>
      <c r="AT546" s="26">
        <f t="shared" si="248"/>
        <v>157.50449999999998</v>
      </c>
      <c r="AU546" s="30"/>
      <c r="AV546" s="30"/>
      <c r="AW546" s="30">
        <f t="shared" si="253"/>
        <v>840.024</v>
      </c>
      <c r="AX546" s="36">
        <f t="shared" si="244"/>
        <v>-875.02499999999998</v>
      </c>
      <c r="AY546" s="36">
        <f t="shared" si="244"/>
        <v>0</v>
      </c>
      <c r="AZ546" s="36">
        <f t="shared" si="244"/>
        <v>682.51949999999999</v>
      </c>
      <c r="BF546" s="42">
        <f t="shared" si="249"/>
        <v>1032.5294999999999</v>
      </c>
      <c r="BG546" s="42">
        <f t="shared" si="250"/>
        <v>1268.78</v>
      </c>
      <c r="BH546" s="42">
        <f t="shared" si="251"/>
        <v>-236.2505000000001</v>
      </c>
      <c r="BI546" s="42">
        <f t="shared" si="252"/>
        <v>840.024</v>
      </c>
    </row>
    <row r="547" spans="1:61" ht="14.45" hidden="1" outlineLevel="1" x14ac:dyDescent="0.3">
      <c r="A547" s="5" t="s">
        <v>7</v>
      </c>
      <c r="B547" s="12" t="s">
        <v>598</v>
      </c>
      <c r="C547" s="12"/>
      <c r="D547" s="2" t="s">
        <v>664</v>
      </c>
      <c r="E547" s="2" t="s">
        <v>665</v>
      </c>
      <c r="F547" s="2" t="s">
        <v>16</v>
      </c>
      <c r="G547" s="2" t="s">
        <v>17</v>
      </c>
      <c r="H547" s="2" t="s">
        <v>13</v>
      </c>
      <c r="I547" s="18">
        <v>275</v>
      </c>
      <c r="J547" s="18">
        <v>41021.699999999997</v>
      </c>
      <c r="K547" s="18">
        <v>35748.75</v>
      </c>
      <c r="L547" s="18">
        <v>5272.9500000000007</v>
      </c>
      <c r="M547" s="18"/>
      <c r="N547" s="18">
        <v>4468.6000000000004</v>
      </c>
      <c r="O547" s="18"/>
      <c r="P547" s="18"/>
      <c r="Q547" s="18"/>
      <c r="R547" s="18"/>
      <c r="S547" s="18"/>
      <c r="T547" s="18"/>
      <c r="U547" s="18"/>
      <c r="V547" s="18"/>
      <c r="W547" s="18"/>
      <c r="X547" s="18"/>
      <c r="Y547" s="18"/>
      <c r="Z547" s="18">
        <v>804.35</v>
      </c>
      <c r="AA547" s="18"/>
      <c r="AB547" s="43">
        <f t="shared" si="245"/>
        <v>0.14749999999999996</v>
      </c>
      <c r="AC547" s="14">
        <f t="shared" si="254"/>
        <v>0</v>
      </c>
      <c r="AD547" s="14">
        <f t="shared" si="242"/>
        <v>0.125</v>
      </c>
      <c r="AE547" s="14">
        <f t="shared" si="255"/>
        <v>0</v>
      </c>
      <c r="AF547" s="14">
        <f t="shared" si="256"/>
        <v>0</v>
      </c>
      <c r="AG547" s="14">
        <f t="shared" si="257"/>
        <v>0</v>
      </c>
      <c r="AH547" s="14">
        <f t="shared" si="258"/>
        <v>0</v>
      </c>
      <c r="AI547" s="14">
        <f t="shared" si="259"/>
        <v>0</v>
      </c>
      <c r="AJ547" s="14">
        <f t="shared" si="260"/>
        <v>0</v>
      </c>
      <c r="AK547" s="14">
        <f t="shared" si="261"/>
        <v>0</v>
      </c>
      <c r="AL547" s="14">
        <f t="shared" si="262"/>
        <v>0</v>
      </c>
      <c r="AM547" s="14">
        <f t="shared" si="263"/>
        <v>0</v>
      </c>
      <c r="AN547" s="14">
        <f t="shared" si="264"/>
        <v>0</v>
      </c>
      <c r="AO547" s="14">
        <f t="shared" si="265"/>
        <v>0</v>
      </c>
      <c r="AP547" s="14">
        <f t="shared" si="266"/>
        <v>0.02</v>
      </c>
      <c r="AQ547" s="14">
        <f t="shared" si="267"/>
        <v>0</v>
      </c>
      <c r="AR547" s="26">
        <f t="shared" si="246"/>
        <v>4468.59375</v>
      </c>
      <c r="AS547" s="184">
        <f t="shared" si="247"/>
        <v>0</v>
      </c>
      <c r="AT547" s="26">
        <f t="shared" si="248"/>
        <v>804.34687500000007</v>
      </c>
      <c r="AU547" s="30"/>
      <c r="AV547" s="30"/>
      <c r="AW547" s="30">
        <f t="shared" si="253"/>
        <v>4289.8499999999995</v>
      </c>
      <c r="AX547" s="36">
        <f t="shared" si="244"/>
        <v>-4468.59375</v>
      </c>
      <c r="AY547" s="36">
        <f t="shared" si="244"/>
        <v>0</v>
      </c>
      <c r="AZ547" s="36">
        <f t="shared" si="244"/>
        <v>3485.5031249999993</v>
      </c>
      <c r="BF547" s="42">
        <f t="shared" si="249"/>
        <v>5272.9406250000002</v>
      </c>
      <c r="BG547" s="42">
        <f t="shared" si="250"/>
        <v>5272.9500000000007</v>
      </c>
      <c r="BH547" s="42">
        <f t="shared" si="251"/>
        <v>-9.3750000005456968E-3</v>
      </c>
      <c r="BI547" s="42">
        <f t="shared" si="252"/>
        <v>4289.8499999999995</v>
      </c>
    </row>
    <row r="548" spans="1:61" ht="14.45" hidden="1" outlineLevel="1" x14ac:dyDescent="0.3">
      <c r="A548" s="5" t="s">
        <v>7</v>
      </c>
      <c r="B548" s="12" t="s">
        <v>598</v>
      </c>
      <c r="C548" s="12"/>
      <c r="D548" s="2" t="s">
        <v>664</v>
      </c>
      <c r="E548" s="2" t="s">
        <v>666</v>
      </c>
      <c r="F548" s="2" t="s">
        <v>16</v>
      </c>
      <c r="G548" s="2" t="s">
        <v>17</v>
      </c>
      <c r="H548" s="2" t="s">
        <v>13</v>
      </c>
      <c r="I548" s="18">
        <v>1750</v>
      </c>
      <c r="J548" s="18">
        <v>309890.00000000006</v>
      </c>
      <c r="K548" s="18">
        <v>270056.63</v>
      </c>
      <c r="L548" s="18">
        <v>39833.369999999995</v>
      </c>
      <c r="M548" s="18"/>
      <c r="N548" s="18">
        <v>33757.090000000004</v>
      </c>
      <c r="O548" s="18"/>
      <c r="P548" s="18"/>
      <c r="Q548" s="18"/>
      <c r="R548" s="18"/>
      <c r="S548" s="18"/>
      <c r="T548" s="18"/>
      <c r="U548" s="18"/>
      <c r="V548" s="18"/>
      <c r="W548" s="18"/>
      <c r="X548" s="18"/>
      <c r="Y548" s="18"/>
      <c r="Z548" s="18">
        <v>6076.28</v>
      </c>
      <c r="AA548" s="18"/>
      <c r="AB548" s="43">
        <f t="shared" si="245"/>
        <v>0.14749999999999996</v>
      </c>
      <c r="AC548" s="14">
        <f t="shared" si="254"/>
        <v>0</v>
      </c>
      <c r="AD548" s="14">
        <f t="shared" si="242"/>
        <v>0.125</v>
      </c>
      <c r="AE548" s="14">
        <f t="shared" si="255"/>
        <v>0</v>
      </c>
      <c r="AF548" s="14">
        <f t="shared" si="256"/>
        <v>0</v>
      </c>
      <c r="AG548" s="14">
        <f t="shared" si="257"/>
        <v>0</v>
      </c>
      <c r="AH548" s="14">
        <f t="shared" si="258"/>
        <v>0</v>
      </c>
      <c r="AI548" s="14">
        <f t="shared" si="259"/>
        <v>0</v>
      </c>
      <c r="AJ548" s="14">
        <f t="shared" si="260"/>
        <v>0</v>
      </c>
      <c r="AK548" s="14">
        <f t="shared" si="261"/>
        <v>0</v>
      </c>
      <c r="AL548" s="14">
        <f t="shared" si="262"/>
        <v>0</v>
      </c>
      <c r="AM548" s="14">
        <f t="shared" si="263"/>
        <v>0</v>
      </c>
      <c r="AN548" s="14">
        <f t="shared" si="264"/>
        <v>0</v>
      </c>
      <c r="AO548" s="14">
        <f t="shared" si="265"/>
        <v>0</v>
      </c>
      <c r="AP548" s="14">
        <f t="shared" si="266"/>
        <v>0.02</v>
      </c>
      <c r="AQ548" s="14">
        <f t="shared" si="267"/>
        <v>0</v>
      </c>
      <c r="AR548" s="26">
        <f t="shared" si="246"/>
        <v>33757.078750000001</v>
      </c>
      <c r="AS548" s="184">
        <f t="shared" si="247"/>
        <v>0</v>
      </c>
      <c r="AT548" s="26">
        <f t="shared" si="248"/>
        <v>6076.2741749999996</v>
      </c>
      <c r="AU548" s="30"/>
      <c r="AV548" s="30"/>
      <c r="AW548" s="30">
        <f t="shared" si="253"/>
        <v>32406.795599999998</v>
      </c>
      <c r="AX548" s="36">
        <f t="shared" si="244"/>
        <v>-33757.078750000001</v>
      </c>
      <c r="AY548" s="36">
        <f t="shared" si="244"/>
        <v>0</v>
      </c>
      <c r="AZ548" s="36">
        <f t="shared" si="244"/>
        <v>26330.521424999999</v>
      </c>
      <c r="BF548" s="42">
        <f t="shared" si="249"/>
        <v>39833.352924999999</v>
      </c>
      <c r="BG548" s="42">
        <f t="shared" si="250"/>
        <v>39833.370000000003</v>
      </c>
      <c r="BH548" s="42">
        <f t="shared" si="251"/>
        <v>-1.7075000003387686E-2</v>
      </c>
      <c r="BI548" s="42">
        <f t="shared" si="252"/>
        <v>32406.795599999998</v>
      </c>
    </row>
    <row r="549" spans="1:61" ht="14.45" hidden="1" outlineLevel="1" x14ac:dyDescent="0.3">
      <c r="A549" s="5" t="s">
        <v>7</v>
      </c>
      <c r="B549" s="12" t="s">
        <v>598</v>
      </c>
      <c r="C549" s="12"/>
      <c r="D549" s="2" t="s">
        <v>667</v>
      </c>
      <c r="E549" s="2" t="s">
        <v>654</v>
      </c>
      <c r="F549" s="2" t="s">
        <v>16</v>
      </c>
      <c r="G549" s="2" t="s">
        <v>17</v>
      </c>
      <c r="H549" s="2" t="s">
        <v>13</v>
      </c>
      <c r="I549" s="18">
        <v>4250</v>
      </c>
      <c r="J549" s="18">
        <v>468169.53</v>
      </c>
      <c r="K549" s="18">
        <v>407990.88</v>
      </c>
      <c r="L549" s="18">
        <v>60178.649999999994</v>
      </c>
      <c r="M549" s="18"/>
      <c r="N549" s="18">
        <v>50998.86</v>
      </c>
      <c r="O549" s="18"/>
      <c r="P549" s="18"/>
      <c r="Q549" s="18"/>
      <c r="R549" s="18"/>
      <c r="S549" s="18"/>
      <c r="T549" s="18"/>
      <c r="U549" s="18"/>
      <c r="V549" s="18"/>
      <c r="W549" s="18"/>
      <c r="X549" s="18"/>
      <c r="Y549" s="18"/>
      <c r="Z549" s="18">
        <v>9179.7900000000009</v>
      </c>
      <c r="AA549" s="18"/>
      <c r="AB549" s="43">
        <f t="shared" si="245"/>
        <v>0.14749999999999996</v>
      </c>
      <c r="AC549" s="14">
        <f t="shared" si="254"/>
        <v>0</v>
      </c>
      <c r="AD549" s="14">
        <f t="shared" si="242"/>
        <v>0.125</v>
      </c>
      <c r="AE549" s="14">
        <f t="shared" si="255"/>
        <v>0</v>
      </c>
      <c r="AF549" s="14">
        <f t="shared" si="256"/>
        <v>0</v>
      </c>
      <c r="AG549" s="14">
        <f t="shared" si="257"/>
        <v>0</v>
      </c>
      <c r="AH549" s="14">
        <f t="shared" si="258"/>
        <v>0</v>
      </c>
      <c r="AI549" s="14">
        <f t="shared" si="259"/>
        <v>0</v>
      </c>
      <c r="AJ549" s="14">
        <f t="shared" si="260"/>
        <v>0</v>
      </c>
      <c r="AK549" s="14">
        <f t="shared" si="261"/>
        <v>0</v>
      </c>
      <c r="AL549" s="14">
        <f t="shared" si="262"/>
        <v>0</v>
      </c>
      <c r="AM549" s="14">
        <f t="shared" si="263"/>
        <v>0</v>
      </c>
      <c r="AN549" s="14">
        <f t="shared" si="264"/>
        <v>0</v>
      </c>
      <c r="AO549" s="14">
        <f t="shared" si="265"/>
        <v>0</v>
      </c>
      <c r="AP549" s="14">
        <f t="shared" si="266"/>
        <v>0.02</v>
      </c>
      <c r="AQ549" s="14">
        <f t="shared" si="267"/>
        <v>0</v>
      </c>
      <c r="AR549" s="26">
        <f t="shared" si="246"/>
        <v>50998.86</v>
      </c>
      <c r="AS549" s="184">
        <f t="shared" si="247"/>
        <v>0</v>
      </c>
      <c r="AT549" s="26">
        <f t="shared" si="248"/>
        <v>9179.7947999999997</v>
      </c>
      <c r="AU549" s="30"/>
      <c r="AV549" s="30"/>
      <c r="AW549" s="30">
        <f t="shared" si="253"/>
        <v>48958.905599999998</v>
      </c>
      <c r="AX549" s="36">
        <f t="shared" si="244"/>
        <v>-50998.86</v>
      </c>
      <c r="AY549" s="36">
        <f t="shared" si="244"/>
        <v>0</v>
      </c>
      <c r="AZ549" s="36">
        <f t="shared" si="244"/>
        <v>39779.110799999995</v>
      </c>
      <c r="BF549" s="42">
        <f t="shared" si="249"/>
        <v>60178.654800000004</v>
      </c>
      <c r="BG549" s="42">
        <f t="shared" si="250"/>
        <v>60178.65</v>
      </c>
      <c r="BH549" s="42">
        <f t="shared" si="251"/>
        <v>4.8000000024330802E-3</v>
      </c>
      <c r="BI549" s="42">
        <f t="shared" si="252"/>
        <v>48958.905599999998</v>
      </c>
    </row>
    <row r="550" spans="1:61" ht="14.45" hidden="1" outlineLevel="1" x14ac:dyDescent="0.3">
      <c r="A550" s="5" t="s">
        <v>7</v>
      </c>
      <c r="B550" s="12" t="s">
        <v>598</v>
      </c>
      <c r="C550" s="12"/>
      <c r="D550" s="2" t="s">
        <v>668</v>
      </c>
      <c r="E550" s="2" t="s">
        <v>669</v>
      </c>
      <c r="F550" s="2" t="s">
        <v>11</v>
      </c>
      <c r="G550" s="2" t="s">
        <v>35</v>
      </c>
      <c r="H550" s="2" t="s">
        <v>13</v>
      </c>
      <c r="I550" s="18">
        <v>351999</v>
      </c>
      <c r="J550" s="18">
        <v>24946896.34</v>
      </c>
      <c r="K550" s="18">
        <v>20789080.280000001</v>
      </c>
      <c r="L550" s="18">
        <v>4157816.06</v>
      </c>
      <c r="M550" s="18"/>
      <c r="N550" s="18"/>
      <c r="O550" s="18"/>
      <c r="P550" s="18"/>
      <c r="Q550" s="18"/>
      <c r="R550" s="18"/>
      <c r="S550" s="18"/>
      <c r="T550" s="18"/>
      <c r="U550" s="18"/>
      <c r="V550" s="18"/>
      <c r="W550" s="18"/>
      <c r="X550" s="18">
        <v>4157816.06</v>
      </c>
      <c r="Y550" s="18"/>
      <c r="Z550" s="18"/>
      <c r="AA550" s="18"/>
      <c r="AB550" s="43">
        <f t="shared" si="245"/>
        <v>0.19999999999999996</v>
      </c>
      <c r="AC550" s="14">
        <f t="shared" si="254"/>
        <v>0</v>
      </c>
      <c r="AD550" s="14">
        <f t="shared" si="242"/>
        <v>0</v>
      </c>
      <c r="AE550" s="14">
        <f t="shared" si="255"/>
        <v>0</v>
      </c>
      <c r="AF550" s="14">
        <f t="shared" si="256"/>
        <v>0</v>
      </c>
      <c r="AG550" s="14">
        <f t="shared" si="257"/>
        <v>0</v>
      </c>
      <c r="AH550" s="14">
        <f t="shared" si="258"/>
        <v>0</v>
      </c>
      <c r="AI550" s="14">
        <f t="shared" si="259"/>
        <v>0</v>
      </c>
      <c r="AJ550" s="14">
        <f t="shared" si="260"/>
        <v>0</v>
      </c>
      <c r="AK550" s="14">
        <f t="shared" si="261"/>
        <v>0</v>
      </c>
      <c r="AL550" s="14">
        <f t="shared" si="262"/>
        <v>0</v>
      </c>
      <c r="AM550" s="14">
        <f t="shared" si="263"/>
        <v>0</v>
      </c>
      <c r="AN550" s="14">
        <f t="shared" si="264"/>
        <v>0.2</v>
      </c>
      <c r="AO550" s="14">
        <f t="shared" si="265"/>
        <v>0</v>
      </c>
      <c r="AP550" s="14">
        <f t="shared" si="266"/>
        <v>0</v>
      </c>
      <c r="AQ550" s="14">
        <f t="shared" si="267"/>
        <v>0</v>
      </c>
      <c r="AR550" s="26">
        <f t="shared" si="246"/>
        <v>0</v>
      </c>
      <c r="AS550" s="184">
        <f t="shared" si="247"/>
        <v>4157816.0560000003</v>
      </c>
      <c r="AT550" s="26">
        <f t="shared" si="248"/>
        <v>0</v>
      </c>
      <c r="AU550" s="30">
        <f>K550*$AU$2</f>
        <v>1247344.8167999999</v>
      </c>
      <c r="AV550" s="30">
        <f>K550*$AV$2</f>
        <v>1247344.8167999999</v>
      </c>
      <c r="AW550" s="30"/>
      <c r="AX550" s="36">
        <f t="shared" si="244"/>
        <v>1247344.8167999999</v>
      </c>
      <c r="AY550" s="36">
        <f t="shared" si="244"/>
        <v>-2910471.2392000007</v>
      </c>
      <c r="AZ550" s="36">
        <f t="shared" si="244"/>
        <v>0</v>
      </c>
      <c r="BF550" s="42">
        <f t="shared" si="249"/>
        <v>4157816.0560000003</v>
      </c>
      <c r="BG550" s="42">
        <f t="shared" si="250"/>
        <v>4157816.06</v>
      </c>
      <c r="BH550" s="42">
        <f t="shared" si="251"/>
        <v>-3.9999997243285179E-3</v>
      </c>
      <c r="BI550" s="42">
        <f t="shared" si="252"/>
        <v>2494689.6335999998</v>
      </c>
    </row>
    <row r="551" spans="1:61" ht="14.45" hidden="1" outlineLevel="1" x14ac:dyDescent="0.3">
      <c r="A551" s="5" t="s">
        <v>7</v>
      </c>
      <c r="B551" s="12" t="s">
        <v>598</v>
      </c>
      <c r="C551" s="12"/>
      <c r="D551" s="2" t="s">
        <v>670</v>
      </c>
      <c r="E551" s="2" t="s">
        <v>669</v>
      </c>
      <c r="F551" s="2" t="s">
        <v>11</v>
      </c>
      <c r="G551" s="2" t="s">
        <v>35</v>
      </c>
      <c r="H551" s="2" t="s">
        <v>13</v>
      </c>
      <c r="I551" s="18">
        <v>12000</v>
      </c>
      <c r="J551" s="18">
        <v>849528</v>
      </c>
      <c r="K551" s="18">
        <v>707940</v>
      </c>
      <c r="L551" s="18">
        <v>141588</v>
      </c>
      <c r="M551" s="18"/>
      <c r="N551" s="18"/>
      <c r="O551" s="18"/>
      <c r="P551" s="18"/>
      <c r="Q551" s="18"/>
      <c r="R551" s="18"/>
      <c r="S551" s="18"/>
      <c r="T551" s="18"/>
      <c r="U551" s="18"/>
      <c r="V551" s="18"/>
      <c r="W551" s="18"/>
      <c r="X551" s="18">
        <v>141588</v>
      </c>
      <c r="Y551" s="18"/>
      <c r="Z551" s="18"/>
      <c r="AA551" s="18"/>
      <c r="AB551" s="43">
        <f t="shared" si="245"/>
        <v>0.19999999999999996</v>
      </c>
      <c r="AC551" s="14">
        <f t="shared" si="254"/>
        <v>0</v>
      </c>
      <c r="AD551" s="14">
        <f t="shared" si="242"/>
        <v>0</v>
      </c>
      <c r="AE551" s="14">
        <f t="shared" si="255"/>
        <v>0</v>
      </c>
      <c r="AF551" s="14">
        <f t="shared" si="256"/>
        <v>0</v>
      </c>
      <c r="AG551" s="14">
        <f t="shared" si="257"/>
        <v>0</v>
      </c>
      <c r="AH551" s="14">
        <f t="shared" si="258"/>
        <v>0</v>
      </c>
      <c r="AI551" s="14">
        <f t="shared" si="259"/>
        <v>0</v>
      </c>
      <c r="AJ551" s="14">
        <f t="shared" si="260"/>
        <v>0</v>
      </c>
      <c r="AK551" s="14">
        <f t="shared" si="261"/>
        <v>0</v>
      </c>
      <c r="AL551" s="14">
        <f t="shared" si="262"/>
        <v>0</v>
      </c>
      <c r="AM551" s="14">
        <f t="shared" si="263"/>
        <v>0</v>
      </c>
      <c r="AN551" s="14">
        <f t="shared" si="264"/>
        <v>0.2</v>
      </c>
      <c r="AO551" s="14">
        <f t="shared" si="265"/>
        <v>0</v>
      </c>
      <c r="AP551" s="14">
        <f t="shared" si="266"/>
        <v>0</v>
      </c>
      <c r="AQ551" s="14">
        <f t="shared" si="267"/>
        <v>0</v>
      </c>
      <c r="AR551" s="26">
        <f t="shared" si="246"/>
        <v>0</v>
      </c>
      <c r="AS551" s="184">
        <f t="shared" si="247"/>
        <v>141588</v>
      </c>
      <c r="AT551" s="26">
        <f t="shared" si="248"/>
        <v>0</v>
      </c>
      <c r="AU551" s="30">
        <f>K551*$AU$2</f>
        <v>42476.4</v>
      </c>
      <c r="AV551" s="30">
        <f>K551*$AV$2</f>
        <v>42476.4</v>
      </c>
      <c r="AW551" s="30"/>
      <c r="AX551" s="36">
        <f t="shared" si="244"/>
        <v>42476.4</v>
      </c>
      <c r="AY551" s="36">
        <f t="shared" si="244"/>
        <v>-99111.6</v>
      </c>
      <c r="AZ551" s="36">
        <f t="shared" si="244"/>
        <v>0</v>
      </c>
      <c r="BF551" s="42">
        <f t="shared" si="249"/>
        <v>141588</v>
      </c>
      <c r="BG551" s="42">
        <f t="shared" si="250"/>
        <v>141588</v>
      </c>
      <c r="BH551" s="42">
        <f t="shared" si="251"/>
        <v>0</v>
      </c>
      <c r="BI551" s="42">
        <f t="shared" si="252"/>
        <v>84952.8</v>
      </c>
    </row>
    <row r="552" spans="1:61" ht="14.45" hidden="1" outlineLevel="1" x14ac:dyDescent="0.3">
      <c r="A552" s="5" t="s">
        <v>7</v>
      </c>
      <c r="B552" s="12" t="s">
        <v>598</v>
      </c>
      <c r="C552" s="12"/>
      <c r="D552" s="2" t="s">
        <v>671</v>
      </c>
      <c r="E552" s="2" t="s">
        <v>614</v>
      </c>
      <c r="F552" s="2" t="s">
        <v>11</v>
      </c>
      <c r="G552" s="2" t="s">
        <v>35</v>
      </c>
      <c r="H552" s="2" t="s">
        <v>13</v>
      </c>
      <c r="I552" s="18">
        <v>410</v>
      </c>
      <c r="J552" s="18">
        <v>25813.579999999998</v>
      </c>
      <c r="K552" s="18">
        <v>21852.76</v>
      </c>
      <c r="L552" s="18">
        <v>3960.8199999999997</v>
      </c>
      <c r="M552" s="18"/>
      <c r="N552" s="18">
        <v>2731.6</v>
      </c>
      <c r="O552" s="18"/>
      <c r="P552" s="18"/>
      <c r="Q552" s="18"/>
      <c r="R552" s="18"/>
      <c r="S552" s="18"/>
      <c r="T552" s="18">
        <v>1229.22</v>
      </c>
      <c r="U552" s="18"/>
      <c r="V552" s="18"/>
      <c r="W552" s="18"/>
      <c r="X552" s="18"/>
      <c r="Y552" s="18"/>
      <c r="Z552" s="18"/>
      <c r="AA552" s="18"/>
      <c r="AB552" s="43">
        <f t="shared" si="245"/>
        <v>0.18125000000000013</v>
      </c>
      <c r="AC552" s="14">
        <f t="shared" si="254"/>
        <v>0</v>
      </c>
      <c r="AD552" s="14">
        <f t="shared" si="242"/>
        <v>0.125</v>
      </c>
      <c r="AE552" s="14">
        <f t="shared" si="255"/>
        <v>0</v>
      </c>
      <c r="AF552" s="14">
        <f t="shared" si="256"/>
        <v>0</v>
      </c>
      <c r="AG552" s="14">
        <f t="shared" si="257"/>
        <v>0</v>
      </c>
      <c r="AH552" s="14">
        <f t="shared" si="258"/>
        <v>0</v>
      </c>
      <c r="AI552" s="14">
        <f t="shared" si="259"/>
        <v>0</v>
      </c>
      <c r="AJ552" s="14">
        <f t="shared" si="260"/>
        <v>0.05</v>
      </c>
      <c r="AK552" s="14">
        <f t="shared" si="261"/>
        <v>0</v>
      </c>
      <c r="AL552" s="14">
        <f t="shared" si="262"/>
        <v>0</v>
      </c>
      <c r="AM552" s="14">
        <f t="shared" si="263"/>
        <v>0</v>
      </c>
      <c r="AN552" s="14">
        <f t="shared" si="264"/>
        <v>0</v>
      </c>
      <c r="AO552" s="14">
        <f t="shared" si="265"/>
        <v>0</v>
      </c>
      <c r="AP552" s="14">
        <f t="shared" si="266"/>
        <v>0</v>
      </c>
      <c r="AQ552" s="14">
        <f t="shared" si="267"/>
        <v>0</v>
      </c>
      <c r="AR552" s="26">
        <f t="shared" si="246"/>
        <v>2731.5949999999998</v>
      </c>
      <c r="AS552" s="184">
        <f t="shared" si="247"/>
        <v>1229.21775</v>
      </c>
      <c r="AT552" s="26">
        <f t="shared" si="248"/>
        <v>0</v>
      </c>
      <c r="AU552" s="30">
        <f>K552*$AU$2</f>
        <v>1311.1655999999998</v>
      </c>
      <c r="AV552" s="30">
        <f>K552*$AV$2</f>
        <v>1311.1655999999998</v>
      </c>
      <c r="AW552" s="30"/>
      <c r="AX552" s="36">
        <f t="shared" si="244"/>
        <v>-1420.4294</v>
      </c>
      <c r="AY552" s="36">
        <f t="shared" si="244"/>
        <v>81.947849999999789</v>
      </c>
      <c r="AZ552" s="36">
        <f t="shared" si="244"/>
        <v>0</v>
      </c>
      <c r="BF552" s="42">
        <f t="shared" si="249"/>
        <v>3960.8127500000001</v>
      </c>
      <c r="BG552" s="42">
        <f t="shared" si="250"/>
        <v>3960.8199999999997</v>
      </c>
      <c r="BH552" s="42">
        <f t="shared" si="251"/>
        <v>-7.24999999965803E-3</v>
      </c>
      <c r="BI552" s="42">
        <f t="shared" si="252"/>
        <v>2622.3311999999996</v>
      </c>
    </row>
    <row r="553" spans="1:61" ht="14.45" hidden="1" outlineLevel="1" x14ac:dyDescent="0.3">
      <c r="A553" s="5" t="s">
        <v>7</v>
      </c>
      <c r="B553" s="12" t="s">
        <v>598</v>
      </c>
      <c r="C553" s="12"/>
      <c r="D553" s="2" t="s">
        <v>672</v>
      </c>
      <c r="E553" s="2" t="s">
        <v>620</v>
      </c>
      <c r="F553" s="2" t="s">
        <v>16</v>
      </c>
      <c r="G553" s="2" t="s">
        <v>318</v>
      </c>
      <c r="H553" s="2" t="s">
        <v>13</v>
      </c>
      <c r="I553" s="18">
        <v>21420</v>
      </c>
      <c r="J553" s="18">
        <v>678147.04</v>
      </c>
      <c r="K553" s="18">
        <v>590977.80000000005</v>
      </c>
      <c r="L553" s="18">
        <v>87169.24</v>
      </c>
      <c r="M553" s="18"/>
      <c r="N553" s="18">
        <v>73872.23000000001</v>
      </c>
      <c r="O553" s="18"/>
      <c r="P553" s="18"/>
      <c r="Q553" s="18"/>
      <c r="R553" s="18"/>
      <c r="S553" s="18"/>
      <c r="T553" s="18"/>
      <c r="U553" s="18"/>
      <c r="V553" s="18"/>
      <c r="W553" s="18"/>
      <c r="X553" s="18"/>
      <c r="Y553" s="18"/>
      <c r="Z553" s="18">
        <v>13297.010000000002</v>
      </c>
      <c r="AA553" s="18"/>
      <c r="AB553" s="43">
        <f t="shared" si="245"/>
        <v>0.14749999999999996</v>
      </c>
      <c r="AC553" s="14">
        <f t="shared" si="254"/>
        <v>0</v>
      </c>
      <c r="AD553" s="14">
        <f t="shared" si="242"/>
        <v>0.125</v>
      </c>
      <c r="AE553" s="14">
        <f t="shared" si="255"/>
        <v>0</v>
      </c>
      <c r="AF553" s="14">
        <f t="shared" si="256"/>
        <v>0</v>
      </c>
      <c r="AG553" s="14">
        <f t="shared" si="257"/>
        <v>0</v>
      </c>
      <c r="AH553" s="14">
        <f t="shared" si="258"/>
        <v>0</v>
      </c>
      <c r="AI553" s="14">
        <f t="shared" si="259"/>
        <v>0</v>
      </c>
      <c r="AJ553" s="14">
        <f t="shared" si="260"/>
        <v>0</v>
      </c>
      <c r="AK553" s="14">
        <f t="shared" si="261"/>
        <v>0</v>
      </c>
      <c r="AL553" s="14">
        <f t="shared" si="262"/>
        <v>0</v>
      </c>
      <c r="AM553" s="14">
        <f t="shared" si="263"/>
        <v>0</v>
      </c>
      <c r="AN553" s="14">
        <f t="shared" si="264"/>
        <v>0</v>
      </c>
      <c r="AO553" s="14">
        <f t="shared" si="265"/>
        <v>0</v>
      </c>
      <c r="AP553" s="14">
        <f t="shared" si="266"/>
        <v>0.02</v>
      </c>
      <c r="AQ553" s="14">
        <f t="shared" si="267"/>
        <v>0</v>
      </c>
      <c r="AR553" s="26">
        <f t="shared" si="246"/>
        <v>73872.225000000006</v>
      </c>
      <c r="AS553" s="184">
        <f t="shared" si="247"/>
        <v>0</v>
      </c>
      <c r="AT553" s="26">
        <f t="shared" si="248"/>
        <v>13297.0005</v>
      </c>
      <c r="AU553" s="30"/>
      <c r="AV553" s="30"/>
      <c r="AW553" s="30">
        <f>K553*$AU$1</f>
        <v>70917.335999999996</v>
      </c>
      <c r="AX553" s="36">
        <f t="shared" si="244"/>
        <v>-73872.225000000006</v>
      </c>
      <c r="AY553" s="36">
        <f t="shared" si="244"/>
        <v>0</v>
      </c>
      <c r="AZ553" s="36">
        <f t="shared" si="244"/>
        <v>57620.335499999994</v>
      </c>
      <c r="BF553" s="42">
        <f t="shared" si="249"/>
        <v>87169.2255</v>
      </c>
      <c r="BG553" s="42">
        <f t="shared" si="250"/>
        <v>87169.24000000002</v>
      </c>
      <c r="BH553" s="42">
        <f t="shared" si="251"/>
        <v>-1.4500000019324943E-2</v>
      </c>
      <c r="BI553" s="42">
        <f t="shared" si="252"/>
        <v>70917.335999999996</v>
      </c>
    </row>
    <row r="554" spans="1:61" ht="14.45" hidden="1" outlineLevel="1" x14ac:dyDescent="0.3">
      <c r="A554" s="5" t="s">
        <v>7</v>
      </c>
      <c r="B554" s="12" t="s">
        <v>598</v>
      </c>
      <c r="C554" s="12"/>
      <c r="D554" s="2" t="s">
        <v>673</v>
      </c>
      <c r="E554" s="2" t="s">
        <v>674</v>
      </c>
      <c r="F554" s="2" t="s">
        <v>16</v>
      </c>
      <c r="G554" s="2" t="s">
        <v>631</v>
      </c>
      <c r="H554" s="2" t="s">
        <v>13</v>
      </c>
      <c r="I554" s="18">
        <v>1228000</v>
      </c>
      <c r="J554" s="18">
        <v>97371.329999999987</v>
      </c>
      <c r="K554" s="18">
        <v>84855.18</v>
      </c>
      <c r="L554" s="18">
        <v>12516.150000000001</v>
      </c>
      <c r="M554" s="18"/>
      <c r="N554" s="18">
        <v>10606.899999999998</v>
      </c>
      <c r="O554" s="18"/>
      <c r="P554" s="18"/>
      <c r="Q554" s="18"/>
      <c r="R554" s="18"/>
      <c r="S554" s="18"/>
      <c r="T554" s="18"/>
      <c r="U554" s="18"/>
      <c r="V554" s="18"/>
      <c r="W554" s="18"/>
      <c r="X554" s="18"/>
      <c r="Y554" s="18"/>
      <c r="Z554" s="18">
        <v>1909.25</v>
      </c>
      <c r="AA554" s="18"/>
      <c r="AB554" s="43">
        <f t="shared" si="245"/>
        <v>0.14749999999999996</v>
      </c>
      <c r="AC554" s="14">
        <f t="shared" si="254"/>
        <v>0</v>
      </c>
      <c r="AD554" s="14">
        <f t="shared" si="242"/>
        <v>0.125</v>
      </c>
      <c r="AE554" s="14">
        <f t="shared" si="255"/>
        <v>0</v>
      </c>
      <c r="AF554" s="14">
        <f t="shared" si="256"/>
        <v>0</v>
      </c>
      <c r="AG554" s="14">
        <f t="shared" si="257"/>
        <v>0</v>
      </c>
      <c r="AH554" s="14">
        <f t="shared" si="258"/>
        <v>0</v>
      </c>
      <c r="AI554" s="14">
        <f t="shared" si="259"/>
        <v>0</v>
      </c>
      <c r="AJ554" s="14">
        <f t="shared" si="260"/>
        <v>0</v>
      </c>
      <c r="AK554" s="14">
        <f t="shared" si="261"/>
        <v>0</v>
      </c>
      <c r="AL554" s="14">
        <f t="shared" si="262"/>
        <v>0</v>
      </c>
      <c r="AM554" s="14">
        <f t="shared" si="263"/>
        <v>0</v>
      </c>
      <c r="AN554" s="14">
        <f t="shared" si="264"/>
        <v>0</v>
      </c>
      <c r="AO554" s="14">
        <f t="shared" si="265"/>
        <v>0</v>
      </c>
      <c r="AP554" s="14">
        <f t="shared" si="266"/>
        <v>0.02</v>
      </c>
      <c r="AQ554" s="14">
        <f t="shared" si="267"/>
        <v>0</v>
      </c>
      <c r="AR554" s="26">
        <f t="shared" si="246"/>
        <v>10606.897499999999</v>
      </c>
      <c r="AS554" s="184">
        <f t="shared" si="247"/>
        <v>0</v>
      </c>
      <c r="AT554" s="26">
        <f t="shared" si="248"/>
        <v>1909.2415499999997</v>
      </c>
      <c r="AU554" s="30"/>
      <c r="AV554" s="30"/>
      <c r="AW554" s="30">
        <f>K554*$AU$1</f>
        <v>10182.621599999999</v>
      </c>
      <c r="AX554" s="36">
        <f t="shared" si="244"/>
        <v>-10606.897499999999</v>
      </c>
      <c r="AY554" s="36">
        <f t="shared" si="244"/>
        <v>0</v>
      </c>
      <c r="AZ554" s="36">
        <f t="shared" si="244"/>
        <v>8273.3800499999998</v>
      </c>
      <c r="BF554" s="42">
        <f t="shared" si="249"/>
        <v>12516.139049999998</v>
      </c>
      <c r="BG554" s="42">
        <f t="shared" si="250"/>
        <v>12516.149999999998</v>
      </c>
      <c r="BH554" s="42">
        <f t="shared" si="251"/>
        <v>-1.0949999999866122E-2</v>
      </c>
      <c r="BI554" s="42">
        <f t="shared" si="252"/>
        <v>10182.621599999999</v>
      </c>
    </row>
    <row r="555" spans="1:61" ht="14.45" hidden="1" outlineLevel="1" x14ac:dyDescent="0.3">
      <c r="A555" s="5" t="s">
        <v>7</v>
      </c>
      <c r="B555" s="12" t="s">
        <v>598</v>
      </c>
      <c r="C555" s="12"/>
      <c r="D555" s="2" t="s">
        <v>675</v>
      </c>
      <c r="E555" s="2" t="s">
        <v>674</v>
      </c>
      <c r="F555" s="2" t="s">
        <v>16</v>
      </c>
      <c r="G555" s="2" t="s">
        <v>631</v>
      </c>
      <c r="H555" s="2" t="s">
        <v>13</v>
      </c>
      <c r="I555" s="18">
        <v>1220000</v>
      </c>
      <c r="J555" s="18">
        <v>96738.560000000012</v>
      </c>
      <c r="K555" s="18">
        <v>84303.75</v>
      </c>
      <c r="L555" s="18">
        <v>12434.809999999998</v>
      </c>
      <c r="M555" s="18"/>
      <c r="N555" s="18">
        <v>10537.98</v>
      </c>
      <c r="O555" s="18"/>
      <c r="P555" s="18"/>
      <c r="Q555" s="18"/>
      <c r="R555" s="18"/>
      <c r="S555" s="18"/>
      <c r="T555" s="18"/>
      <c r="U555" s="18"/>
      <c r="V555" s="18"/>
      <c r="W555" s="18"/>
      <c r="X555" s="18"/>
      <c r="Y555" s="18"/>
      <c r="Z555" s="18">
        <v>1896.8299999999997</v>
      </c>
      <c r="AA555" s="18"/>
      <c r="AB555" s="43">
        <f t="shared" si="245"/>
        <v>0.14749999999999996</v>
      </c>
      <c r="AC555" s="14">
        <f t="shared" si="254"/>
        <v>0</v>
      </c>
      <c r="AD555" s="14">
        <f t="shared" si="242"/>
        <v>0.125</v>
      </c>
      <c r="AE555" s="14">
        <f t="shared" si="255"/>
        <v>0</v>
      </c>
      <c r="AF555" s="14">
        <f t="shared" si="256"/>
        <v>0</v>
      </c>
      <c r="AG555" s="14">
        <f t="shared" si="257"/>
        <v>0</v>
      </c>
      <c r="AH555" s="14">
        <f t="shared" si="258"/>
        <v>0</v>
      </c>
      <c r="AI555" s="14">
        <f t="shared" si="259"/>
        <v>0</v>
      </c>
      <c r="AJ555" s="14">
        <f t="shared" si="260"/>
        <v>0</v>
      </c>
      <c r="AK555" s="14">
        <f t="shared" si="261"/>
        <v>0</v>
      </c>
      <c r="AL555" s="14">
        <f t="shared" si="262"/>
        <v>0</v>
      </c>
      <c r="AM555" s="14">
        <f t="shared" si="263"/>
        <v>0</v>
      </c>
      <c r="AN555" s="14">
        <f t="shared" si="264"/>
        <v>0</v>
      </c>
      <c r="AO555" s="14">
        <f t="shared" si="265"/>
        <v>0</v>
      </c>
      <c r="AP555" s="14">
        <f t="shared" si="266"/>
        <v>0.02</v>
      </c>
      <c r="AQ555" s="14">
        <f t="shared" si="267"/>
        <v>0</v>
      </c>
      <c r="AR555" s="26">
        <f t="shared" si="246"/>
        <v>10537.96875</v>
      </c>
      <c r="AS555" s="184">
        <f t="shared" si="247"/>
        <v>0</v>
      </c>
      <c r="AT555" s="26">
        <f t="shared" si="248"/>
        <v>1896.8343750000001</v>
      </c>
      <c r="AU555" s="30"/>
      <c r="AV555" s="30"/>
      <c r="AW555" s="30">
        <f>K555*$AU$1</f>
        <v>10116.449999999999</v>
      </c>
      <c r="AX555" s="36">
        <f t="shared" si="244"/>
        <v>-10537.96875</v>
      </c>
      <c r="AY555" s="36">
        <f t="shared" si="244"/>
        <v>0</v>
      </c>
      <c r="AZ555" s="36">
        <f t="shared" si="244"/>
        <v>8219.6156249999985</v>
      </c>
      <c r="BF555" s="42">
        <f t="shared" si="249"/>
        <v>12434.803125</v>
      </c>
      <c r="BG555" s="42">
        <f t="shared" si="250"/>
        <v>12434.81</v>
      </c>
      <c r="BH555" s="42">
        <f t="shared" si="251"/>
        <v>-6.8749999991268851E-3</v>
      </c>
      <c r="BI555" s="42">
        <f t="shared" si="252"/>
        <v>10116.449999999999</v>
      </c>
    </row>
    <row r="556" spans="1:61" ht="14.45" hidden="1" outlineLevel="1" x14ac:dyDescent="0.3">
      <c r="A556" s="5" t="s">
        <v>7</v>
      </c>
      <c r="B556" s="12" t="s">
        <v>598</v>
      </c>
      <c r="C556" s="12"/>
      <c r="D556" s="2" t="s">
        <v>676</v>
      </c>
      <c r="E556" s="2" t="s">
        <v>674</v>
      </c>
      <c r="F556" s="2" t="s">
        <v>16</v>
      </c>
      <c r="G556" s="2" t="s">
        <v>631</v>
      </c>
      <c r="H556" s="2" t="s">
        <v>13</v>
      </c>
      <c r="I556" s="18">
        <v>24280000</v>
      </c>
      <c r="J556" s="18">
        <v>1005794.0099999999</v>
      </c>
      <c r="K556" s="18">
        <v>876508.76</v>
      </c>
      <c r="L556" s="18">
        <v>129285.24999999999</v>
      </c>
      <c r="M556" s="18"/>
      <c r="N556" s="18">
        <v>109563.72000000003</v>
      </c>
      <c r="O556" s="18"/>
      <c r="P556" s="18"/>
      <c r="Q556" s="18"/>
      <c r="R556" s="18"/>
      <c r="S556" s="18"/>
      <c r="T556" s="18"/>
      <c r="U556" s="18"/>
      <c r="V556" s="18"/>
      <c r="W556" s="18"/>
      <c r="X556" s="18"/>
      <c r="Y556" s="18"/>
      <c r="Z556" s="18">
        <v>19721.530000000002</v>
      </c>
      <c r="AA556" s="18"/>
      <c r="AB556" s="43">
        <f t="shared" si="245"/>
        <v>0.14749999999999996</v>
      </c>
      <c r="AC556" s="14">
        <f t="shared" si="254"/>
        <v>0</v>
      </c>
      <c r="AD556" s="14">
        <f t="shared" si="242"/>
        <v>0.125</v>
      </c>
      <c r="AE556" s="14">
        <f t="shared" si="255"/>
        <v>0</v>
      </c>
      <c r="AF556" s="14">
        <f t="shared" si="256"/>
        <v>0</v>
      </c>
      <c r="AG556" s="14">
        <f t="shared" si="257"/>
        <v>0</v>
      </c>
      <c r="AH556" s="14">
        <f t="shared" si="258"/>
        <v>0</v>
      </c>
      <c r="AI556" s="14">
        <f t="shared" si="259"/>
        <v>0</v>
      </c>
      <c r="AJ556" s="14">
        <f t="shared" si="260"/>
        <v>0</v>
      </c>
      <c r="AK556" s="14">
        <f t="shared" si="261"/>
        <v>0</v>
      </c>
      <c r="AL556" s="14">
        <f t="shared" si="262"/>
        <v>0</v>
      </c>
      <c r="AM556" s="14">
        <f t="shared" si="263"/>
        <v>0</v>
      </c>
      <c r="AN556" s="14">
        <f t="shared" si="264"/>
        <v>0</v>
      </c>
      <c r="AO556" s="14">
        <f t="shared" si="265"/>
        <v>0</v>
      </c>
      <c r="AP556" s="14">
        <f t="shared" si="266"/>
        <v>0.02</v>
      </c>
      <c r="AQ556" s="14">
        <f t="shared" si="267"/>
        <v>0</v>
      </c>
      <c r="AR556" s="26">
        <f t="shared" si="246"/>
        <v>109563.595</v>
      </c>
      <c r="AS556" s="184">
        <f t="shared" si="247"/>
        <v>0</v>
      </c>
      <c r="AT556" s="26">
        <f t="shared" si="248"/>
        <v>19721.447100000001</v>
      </c>
      <c r="AU556" s="30"/>
      <c r="AV556" s="30"/>
      <c r="AW556" s="30">
        <f>K556*$AU$1</f>
        <v>105181.0512</v>
      </c>
      <c r="AX556" s="36">
        <f t="shared" si="244"/>
        <v>-109563.595</v>
      </c>
      <c r="AY556" s="36">
        <f t="shared" si="244"/>
        <v>0</v>
      </c>
      <c r="AZ556" s="36">
        <f t="shared" si="244"/>
        <v>85459.604099999997</v>
      </c>
      <c r="BF556" s="42">
        <f t="shared" si="249"/>
        <v>129285.04210000001</v>
      </c>
      <c r="BG556" s="42">
        <f t="shared" si="250"/>
        <v>129285.25000000003</v>
      </c>
      <c r="BH556" s="42">
        <f t="shared" si="251"/>
        <v>-0.20790000002307352</v>
      </c>
      <c r="BI556" s="42">
        <f t="shared" si="252"/>
        <v>105181.0512</v>
      </c>
    </row>
    <row r="557" spans="1:61" ht="14.45" hidden="1" outlineLevel="1" x14ac:dyDescent="0.3">
      <c r="A557" s="5" t="s">
        <v>7</v>
      </c>
      <c r="B557" s="12" t="s">
        <v>598</v>
      </c>
      <c r="C557" s="12"/>
      <c r="D557" s="2" t="s">
        <v>677</v>
      </c>
      <c r="E557" s="2" t="s">
        <v>674</v>
      </c>
      <c r="F557" s="2" t="s">
        <v>16</v>
      </c>
      <c r="G557" s="2" t="s">
        <v>631</v>
      </c>
      <c r="H557" s="2" t="s">
        <v>13</v>
      </c>
      <c r="I557" s="18">
        <v>24370000</v>
      </c>
      <c r="J557" s="18">
        <v>1009514.4499999996</v>
      </c>
      <c r="K557" s="18">
        <v>879751.0299999998</v>
      </c>
      <c r="L557" s="18">
        <v>129763.42000000001</v>
      </c>
      <c r="M557" s="18"/>
      <c r="N557" s="18">
        <v>109968.93000000001</v>
      </c>
      <c r="O557" s="18"/>
      <c r="P557" s="18"/>
      <c r="Q557" s="18"/>
      <c r="R557" s="18"/>
      <c r="S557" s="18"/>
      <c r="T557" s="18"/>
      <c r="U557" s="18"/>
      <c r="V557" s="18"/>
      <c r="W557" s="18"/>
      <c r="X557" s="18"/>
      <c r="Y557" s="18"/>
      <c r="Z557" s="18">
        <v>19794.490000000002</v>
      </c>
      <c r="AA557" s="18"/>
      <c r="AB557" s="43">
        <f t="shared" si="245"/>
        <v>0.14749999999999996</v>
      </c>
      <c r="AC557" s="14">
        <f t="shared" si="254"/>
        <v>0</v>
      </c>
      <c r="AD557" s="14">
        <f t="shared" si="242"/>
        <v>0.125</v>
      </c>
      <c r="AE557" s="14">
        <f t="shared" si="255"/>
        <v>0</v>
      </c>
      <c r="AF557" s="14">
        <f t="shared" si="256"/>
        <v>0</v>
      </c>
      <c r="AG557" s="14">
        <f t="shared" si="257"/>
        <v>0</v>
      </c>
      <c r="AH557" s="14">
        <f t="shared" si="258"/>
        <v>0</v>
      </c>
      <c r="AI557" s="14">
        <f t="shared" si="259"/>
        <v>0</v>
      </c>
      <c r="AJ557" s="14">
        <f t="shared" si="260"/>
        <v>0</v>
      </c>
      <c r="AK557" s="14">
        <f t="shared" si="261"/>
        <v>0</v>
      </c>
      <c r="AL557" s="14">
        <f t="shared" si="262"/>
        <v>0</v>
      </c>
      <c r="AM557" s="14">
        <f t="shared" si="263"/>
        <v>0</v>
      </c>
      <c r="AN557" s="14">
        <f t="shared" si="264"/>
        <v>0</v>
      </c>
      <c r="AO557" s="14">
        <f t="shared" si="265"/>
        <v>0</v>
      </c>
      <c r="AP557" s="14">
        <f t="shared" si="266"/>
        <v>0.02</v>
      </c>
      <c r="AQ557" s="14">
        <f t="shared" si="267"/>
        <v>0</v>
      </c>
      <c r="AR557" s="26">
        <f t="shared" si="246"/>
        <v>109968.87874999997</v>
      </c>
      <c r="AS557" s="184">
        <f t="shared" si="247"/>
        <v>0</v>
      </c>
      <c r="AT557" s="26">
        <f t="shared" si="248"/>
        <v>19794.398174999995</v>
      </c>
      <c r="AU557" s="30"/>
      <c r="AV557" s="30"/>
      <c r="AW557" s="30">
        <f>K557*$AU$1</f>
        <v>105570.12359999998</v>
      </c>
      <c r="AX557" s="36">
        <f t="shared" si="244"/>
        <v>-109968.87874999997</v>
      </c>
      <c r="AY557" s="36">
        <f t="shared" si="244"/>
        <v>0</v>
      </c>
      <c r="AZ557" s="36">
        <f t="shared" si="244"/>
        <v>85775.725424999982</v>
      </c>
      <c r="BF557" s="42">
        <f t="shared" si="249"/>
        <v>129763.27692499997</v>
      </c>
      <c r="BG557" s="42">
        <f t="shared" si="250"/>
        <v>129763.42000000001</v>
      </c>
      <c r="BH557" s="42">
        <f t="shared" si="251"/>
        <v>-0.14307500004360918</v>
      </c>
      <c r="BI557" s="42">
        <f t="shared" si="252"/>
        <v>105570.12359999998</v>
      </c>
    </row>
    <row r="558" spans="1:61" ht="14.45" hidden="1" outlineLevel="1" x14ac:dyDescent="0.3">
      <c r="A558" s="5" t="s">
        <v>7</v>
      </c>
      <c r="B558" s="12" t="s">
        <v>598</v>
      </c>
      <c r="C558" s="12"/>
      <c r="D558" s="2" t="s">
        <v>678</v>
      </c>
      <c r="E558" s="2" t="s">
        <v>34</v>
      </c>
      <c r="F558" s="2" t="s">
        <v>11</v>
      </c>
      <c r="G558" s="2" t="s">
        <v>35</v>
      </c>
      <c r="H558" s="2" t="s">
        <v>13</v>
      </c>
      <c r="I558" s="18">
        <v>759000</v>
      </c>
      <c r="J558" s="18">
        <v>341548.88</v>
      </c>
      <c r="K558" s="18">
        <v>303599</v>
      </c>
      <c r="L558" s="18">
        <v>37949.880000000005</v>
      </c>
      <c r="M558" s="18"/>
      <c r="N558" s="18">
        <v>37949.880000000005</v>
      </c>
      <c r="O558" s="18"/>
      <c r="P558" s="18"/>
      <c r="Q558" s="18"/>
      <c r="R558" s="18"/>
      <c r="S558" s="18"/>
      <c r="T558" s="18"/>
      <c r="U558" s="18"/>
      <c r="V558" s="18"/>
      <c r="W558" s="18"/>
      <c r="X558" s="18"/>
      <c r="Y558" s="18"/>
      <c r="Z558" s="18"/>
      <c r="AA558" s="18"/>
      <c r="AB558" s="43">
        <f t="shared" si="245"/>
        <v>0.125</v>
      </c>
      <c r="AC558" s="14">
        <f t="shared" si="254"/>
        <v>0</v>
      </c>
      <c r="AD558" s="14">
        <f t="shared" si="242"/>
        <v>0.125</v>
      </c>
      <c r="AE558" s="14">
        <f t="shared" si="255"/>
        <v>0</v>
      </c>
      <c r="AF558" s="14">
        <f t="shared" si="256"/>
        <v>0</v>
      </c>
      <c r="AG558" s="14">
        <f t="shared" si="257"/>
        <v>0</v>
      </c>
      <c r="AH558" s="14">
        <f t="shared" si="258"/>
        <v>0</v>
      </c>
      <c r="AI558" s="14">
        <f t="shared" si="259"/>
        <v>0</v>
      </c>
      <c r="AJ558" s="14">
        <f t="shared" si="260"/>
        <v>0</v>
      </c>
      <c r="AK558" s="14">
        <f t="shared" si="261"/>
        <v>0</v>
      </c>
      <c r="AL558" s="14">
        <f t="shared" si="262"/>
        <v>0</v>
      </c>
      <c r="AM558" s="14">
        <f t="shared" si="263"/>
        <v>0</v>
      </c>
      <c r="AN558" s="14">
        <f t="shared" si="264"/>
        <v>0</v>
      </c>
      <c r="AO558" s="14">
        <f t="shared" si="265"/>
        <v>0</v>
      </c>
      <c r="AP558" s="14">
        <f t="shared" si="266"/>
        <v>0</v>
      </c>
      <c r="AQ558" s="14">
        <f t="shared" si="267"/>
        <v>0</v>
      </c>
      <c r="AR558" s="26">
        <f t="shared" si="246"/>
        <v>37949.875</v>
      </c>
      <c r="AS558" s="184">
        <f t="shared" si="247"/>
        <v>0</v>
      </c>
      <c r="AT558" s="26">
        <f t="shared" si="248"/>
        <v>0</v>
      </c>
      <c r="AU558" s="30">
        <f>K558*$AU$2</f>
        <v>18215.939999999999</v>
      </c>
      <c r="AV558" s="30">
        <f>K558*$AV$2</f>
        <v>18215.939999999999</v>
      </c>
      <c r="AW558" s="30"/>
      <c r="AX558" s="36">
        <f t="shared" si="244"/>
        <v>-19733.935000000001</v>
      </c>
      <c r="AY558" s="36">
        <f t="shared" si="244"/>
        <v>18215.939999999999</v>
      </c>
      <c r="AZ558" s="36">
        <f t="shared" si="244"/>
        <v>0</v>
      </c>
      <c r="BF558" s="42">
        <f t="shared" si="249"/>
        <v>37949.875</v>
      </c>
      <c r="BG558" s="42">
        <f t="shared" si="250"/>
        <v>37949.880000000005</v>
      </c>
      <c r="BH558" s="42">
        <f t="shared" si="251"/>
        <v>-5.0000000046566129E-3</v>
      </c>
      <c r="BI558" s="42">
        <f t="shared" si="252"/>
        <v>36431.879999999997</v>
      </c>
    </row>
    <row r="559" spans="1:61" ht="14.45" hidden="1" outlineLevel="1" x14ac:dyDescent="0.3">
      <c r="A559" s="5" t="s">
        <v>7</v>
      </c>
      <c r="B559" s="12" t="s">
        <v>598</v>
      </c>
      <c r="C559" s="12"/>
      <c r="D559" s="2" t="s">
        <v>679</v>
      </c>
      <c r="E559" s="2" t="s">
        <v>34</v>
      </c>
      <c r="F559" s="2" t="s">
        <v>11</v>
      </c>
      <c r="G559" s="2" t="s">
        <v>35</v>
      </c>
      <c r="H559" s="2" t="s">
        <v>13</v>
      </c>
      <c r="I559" s="18">
        <v>742200</v>
      </c>
      <c r="J559" s="18">
        <v>626230.13</v>
      </c>
      <c r="K559" s="18">
        <v>556649</v>
      </c>
      <c r="L559" s="18">
        <v>69581.13</v>
      </c>
      <c r="M559" s="18"/>
      <c r="N559" s="18">
        <v>69581.13</v>
      </c>
      <c r="O559" s="18"/>
      <c r="P559" s="18"/>
      <c r="Q559" s="18"/>
      <c r="R559" s="18"/>
      <c r="S559" s="18"/>
      <c r="T559" s="18"/>
      <c r="U559" s="18"/>
      <c r="V559" s="18"/>
      <c r="W559" s="18"/>
      <c r="X559" s="18"/>
      <c r="Y559" s="18"/>
      <c r="Z559" s="18"/>
      <c r="AA559" s="18"/>
      <c r="AB559" s="43">
        <f t="shared" si="245"/>
        <v>0.125</v>
      </c>
      <c r="AC559" s="14">
        <f t="shared" si="254"/>
        <v>0</v>
      </c>
      <c r="AD559" s="14">
        <f t="shared" si="242"/>
        <v>0.125</v>
      </c>
      <c r="AE559" s="14">
        <f t="shared" si="255"/>
        <v>0</v>
      </c>
      <c r="AF559" s="14">
        <f t="shared" si="256"/>
        <v>0</v>
      </c>
      <c r="AG559" s="14">
        <f t="shared" si="257"/>
        <v>0</v>
      </c>
      <c r="AH559" s="14">
        <f t="shared" si="258"/>
        <v>0</v>
      </c>
      <c r="AI559" s="14">
        <f t="shared" si="259"/>
        <v>0</v>
      </c>
      <c r="AJ559" s="14">
        <f t="shared" si="260"/>
        <v>0</v>
      </c>
      <c r="AK559" s="14">
        <f t="shared" si="261"/>
        <v>0</v>
      </c>
      <c r="AL559" s="14">
        <f t="shared" si="262"/>
        <v>0</v>
      </c>
      <c r="AM559" s="14">
        <f t="shared" si="263"/>
        <v>0</v>
      </c>
      <c r="AN559" s="14">
        <f t="shared" si="264"/>
        <v>0</v>
      </c>
      <c r="AO559" s="14">
        <f t="shared" si="265"/>
        <v>0</v>
      </c>
      <c r="AP559" s="14">
        <f t="shared" si="266"/>
        <v>0</v>
      </c>
      <c r="AQ559" s="14">
        <f t="shared" si="267"/>
        <v>0</v>
      </c>
      <c r="AR559" s="26">
        <f t="shared" si="246"/>
        <v>69581.125</v>
      </c>
      <c r="AS559" s="184">
        <f t="shared" si="247"/>
        <v>0</v>
      </c>
      <c r="AT559" s="26">
        <f t="shared" si="248"/>
        <v>0</v>
      </c>
      <c r="AU559" s="30">
        <f>K559*$AU$2</f>
        <v>33398.94</v>
      </c>
      <c r="AV559" s="30">
        <f>K559*$AV$2</f>
        <v>33398.94</v>
      </c>
      <c r="AW559" s="30"/>
      <c r="AX559" s="36">
        <f t="shared" si="244"/>
        <v>-36182.184999999998</v>
      </c>
      <c r="AY559" s="36">
        <f t="shared" si="244"/>
        <v>33398.94</v>
      </c>
      <c r="AZ559" s="36">
        <f t="shared" si="244"/>
        <v>0</v>
      </c>
      <c r="BF559" s="42">
        <f t="shared" si="249"/>
        <v>69581.125</v>
      </c>
      <c r="BG559" s="42">
        <f t="shared" si="250"/>
        <v>69581.13</v>
      </c>
      <c r="BH559" s="42">
        <f t="shared" si="251"/>
        <v>-5.0000000046566129E-3</v>
      </c>
      <c r="BI559" s="42">
        <f t="shared" si="252"/>
        <v>66797.88</v>
      </c>
    </row>
    <row r="560" spans="1:61" ht="14.45" hidden="1" outlineLevel="1" x14ac:dyDescent="0.3">
      <c r="A560" s="5" t="s">
        <v>7</v>
      </c>
      <c r="B560" s="12" t="s">
        <v>598</v>
      </c>
      <c r="C560" s="12"/>
      <c r="D560" s="2" t="s">
        <v>680</v>
      </c>
      <c r="E560" s="2" t="s">
        <v>34</v>
      </c>
      <c r="F560" s="2" t="s">
        <v>11</v>
      </c>
      <c r="G560" s="2" t="s">
        <v>35</v>
      </c>
      <c r="H560" s="2" t="s">
        <v>13</v>
      </c>
      <c r="I560" s="18">
        <v>4712000</v>
      </c>
      <c r="J560" s="18">
        <v>1431266.6299999997</v>
      </c>
      <c r="K560" s="18">
        <v>1272237</v>
      </c>
      <c r="L560" s="18">
        <v>159029.63</v>
      </c>
      <c r="M560" s="18"/>
      <c r="N560" s="18">
        <v>159029.63</v>
      </c>
      <c r="O560" s="18"/>
      <c r="P560" s="18"/>
      <c r="Q560" s="18"/>
      <c r="R560" s="18"/>
      <c r="S560" s="18"/>
      <c r="T560" s="18"/>
      <c r="U560" s="18"/>
      <c r="V560" s="18"/>
      <c r="W560" s="18"/>
      <c r="X560" s="18"/>
      <c r="Y560" s="18"/>
      <c r="Z560" s="18"/>
      <c r="AA560" s="18"/>
      <c r="AB560" s="43">
        <f t="shared" si="245"/>
        <v>0.125</v>
      </c>
      <c r="AC560" s="14">
        <f t="shared" si="254"/>
        <v>0</v>
      </c>
      <c r="AD560" s="14">
        <f t="shared" ref="AD560:AD623" si="268">IF(N560&gt;0,N$4,0)</f>
        <v>0.125</v>
      </c>
      <c r="AE560" s="14">
        <f t="shared" si="255"/>
        <v>0</v>
      </c>
      <c r="AF560" s="14">
        <f t="shared" si="256"/>
        <v>0</v>
      </c>
      <c r="AG560" s="14">
        <f t="shared" si="257"/>
        <v>0</v>
      </c>
      <c r="AH560" s="14">
        <f t="shared" si="258"/>
        <v>0</v>
      </c>
      <c r="AI560" s="14">
        <f t="shared" si="259"/>
        <v>0</v>
      </c>
      <c r="AJ560" s="14">
        <f t="shared" si="260"/>
        <v>0</v>
      </c>
      <c r="AK560" s="14">
        <f t="shared" si="261"/>
        <v>0</v>
      </c>
      <c r="AL560" s="14">
        <f t="shared" si="262"/>
        <v>0</v>
      </c>
      <c r="AM560" s="14">
        <f t="shared" si="263"/>
        <v>0</v>
      </c>
      <c r="AN560" s="14">
        <f t="shared" si="264"/>
        <v>0</v>
      </c>
      <c r="AO560" s="14">
        <f t="shared" si="265"/>
        <v>0</v>
      </c>
      <c r="AP560" s="14">
        <f t="shared" si="266"/>
        <v>0</v>
      </c>
      <c r="AQ560" s="14">
        <f t="shared" si="267"/>
        <v>0</v>
      </c>
      <c r="AR560" s="26">
        <f t="shared" si="246"/>
        <v>159029.625</v>
      </c>
      <c r="AS560" s="184">
        <f t="shared" si="247"/>
        <v>0</v>
      </c>
      <c r="AT560" s="26">
        <f t="shared" si="248"/>
        <v>0</v>
      </c>
      <c r="AU560" s="30">
        <f>K560*$AU$2</f>
        <v>76334.22</v>
      </c>
      <c r="AV560" s="30">
        <f>K560*$AV$2</f>
        <v>76334.22</v>
      </c>
      <c r="AW560" s="30"/>
      <c r="AX560" s="36">
        <f t="shared" si="244"/>
        <v>-82695.404999999999</v>
      </c>
      <c r="AY560" s="36">
        <f t="shared" si="244"/>
        <v>76334.22</v>
      </c>
      <c r="AZ560" s="36">
        <f t="shared" si="244"/>
        <v>0</v>
      </c>
      <c r="BF560" s="42">
        <f t="shared" si="249"/>
        <v>159029.625</v>
      </c>
      <c r="BG560" s="42">
        <f t="shared" si="250"/>
        <v>159029.63</v>
      </c>
      <c r="BH560" s="42">
        <f t="shared" si="251"/>
        <v>-5.0000000046566129E-3</v>
      </c>
      <c r="BI560" s="42">
        <f t="shared" si="252"/>
        <v>152668.44</v>
      </c>
    </row>
    <row r="561" spans="1:61" ht="14.45" hidden="1" outlineLevel="1" x14ac:dyDescent="0.3">
      <c r="A561" s="5" t="s">
        <v>7</v>
      </c>
      <c r="B561" s="12" t="s">
        <v>598</v>
      </c>
      <c r="C561" s="12"/>
      <c r="D561" s="2" t="s">
        <v>681</v>
      </c>
      <c r="E561" s="2" t="s">
        <v>34</v>
      </c>
      <c r="F561" s="2" t="s">
        <v>11</v>
      </c>
      <c r="G561" s="2" t="s">
        <v>35</v>
      </c>
      <c r="H561" s="2" t="s">
        <v>13</v>
      </c>
      <c r="I561" s="18">
        <v>4687000</v>
      </c>
      <c r="J561" s="18">
        <v>2636440.89</v>
      </c>
      <c r="K561" s="18">
        <v>2343503</v>
      </c>
      <c r="L561" s="18">
        <v>292937.89</v>
      </c>
      <c r="M561" s="18"/>
      <c r="N561" s="18">
        <v>292937.89</v>
      </c>
      <c r="O561" s="18"/>
      <c r="P561" s="18"/>
      <c r="Q561" s="18"/>
      <c r="R561" s="18"/>
      <c r="S561" s="18"/>
      <c r="T561" s="18"/>
      <c r="U561" s="18"/>
      <c r="V561" s="18"/>
      <c r="W561" s="18"/>
      <c r="X561" s="18"/>
      <c r="Y561" s="18"/>
      <c r="Z561" s="18"/>
      <c r="AA561" s="18"/>
      <c r="AB561" s="43">
        <f t="shared" si="245"/>
        <v>0.125</v>
      </c>
      <c r="AC561" s="14">
        <f t="shared" si="254"/>
        <v>0</v>
      </c>
      <c r="AD561" s="14">
        <f t="shared" si="268"/>
        <v>0.125</v>
      </c>
      <c r="AE561" s="14">
        <f t="shared" si="255"/>
        <v>0</v>
      </c>
      <c r="AF561" s="14">
        <f t="shared" si="256"/>
        <v>0</v>
      </c>
      <c r="AG561" s="14">
        <f t="shared" si="257"/>
        <v>0</v>
      </c>
      <c r="AH561" s="14">
        <f t="shared" si="258"/>
        <v>0</v>
      </c>
      <c r="AI561" s="14">
        <f t="shared" si="259"/>
        <v>0</v>
      </c>
      <c r="AJ561" s="14">
        <f t="shared" si="260"/>
        <v>0</v>
      </c>
      <c r="AK561" s="14">
        <f t="shared" si="261"/>
        <v>0</v>
      </c>
      <c r="AL561" s="14">
        <f t="shared" si="262"/>
        <v>0</v>
      </c>
      <c r="AM561" s="14">
        <f t="shared" si="263"/>
        <v>0</v>
      </c>
      <c r="AN561" s="14">
        <f t="shared" si="264"/>
        <v>0</v>
      </c>
      <c r="AO561" s="14">
        <f t="shared" si="265"/>
        <v>0</v>
      </c>
      <c r="AP561" s="14">
        <f t="shared" si="266"/>
        <v>0</v>
      </c>
      <c r="AQ561" s="14">
        <f t="shared" si="267"/>
        <v>0</v>
      </c>
      <c r="AR561" s="26">
        <f t="shared" si="246"/>
        <v>292937.875</v>
      </c>
      <c r="AS561" s="184">
        <f t="shared" si="247"/>
        <v>0</v>
      </c>
      <c r="AT561" s="26">
        <f t="shared" si="248"/>
        <v>0</v>
      </c>
      <c r="AU561" s="30">
        <f>K561*$AU$2</f>
        <v>140610.18</v>
      </c>
      <c r="AV561" s="30">
        <f>K561*$AV$2</f>
        <v>140610.18</v>
      </c>
      <c r="AW561" s="30"/>
      <c r="AX561" s="36">
        <f t="shared" si="244"/>
        <v>-152327.69500000001</v>
      </c>
      <c r="AY561" s="36">
        <f t="shared" si="244"/>
        <v>140610.18</v>
      </c>
      <c r="AZ561" s="36">
        <f t="shared" si="244"/>
        <v>0</v>
      </c>
      <c r="BF561" s="42">
        <f t="shared" si="249"/>
        <v>292937.875</v>
      </c>
      <c r="BG561" s="42">
        <f t="shared" si="250"/>
        <v>292937.89</v>
      </c>
      <c r="BH561" s="42">
        <f t="shared" si="251"/>
        <v>-1.5000000013969839E-2</v>
      </c>
      <c r="BI561" s="42">
        <f t="shared" si="252"/>
        <v>281220.36</v>
      </c>
    </row>
    <row r="562" spans="1:61" ht="14.45" hidden="1" outlineLevel="1" x14ac:dyDescent="0.3">
      <c r="A562" s="5" t="s">
        <v>7</v>
      </c>
      <c r="B562" s="12" t="s">
        <v>598</v>
      </c>
      <c r="C562" s="12"/>
      <c r="D562" s="2" t="s">
        <v>682</v>
      </c>
      <c r="E562" s="2" t="s">
        <v>683</v>
      </c>
      <c r="F562" s="2" t="s">
        <v>16</v>
      </c>
      <c r="G562" s="2" t="s">
        <v>17</v>
      </c>
      <c r="H562" s="2" t="s">
        <v>13</v>
      </c>
      <c r="I562" s="18">
        <v>22900</v>
      </c>
      <c r="J562" s="18">
        <v>22774</v>
      </c>
      <c r="K562" s="18">
        <v>22327.45</v>
      </c>
      <c r="L562" s="18">
        <v>446.55</v>
      </c>
      <c r="M562" s="18"/>
      <c r="N562" s="18"/>
      <c r="O562" s="18"/>
      <c r="P562" s="18"/>
      <c r="Q562" s="18"/>
      <c r="R562" s="18"/>
      <c r="S562" s="18"/>
      <c r="T562" s="18"/>
      <c r="U562" s="18"/>
      <c r="V562" s="18"/>
      <c r="W562" s="18"/>
      <c r="X562" s="18"/>
      <c r="Y562" s="18"/>
      <c r="Z562" s="18">
        <v>446.55</v>
      </c>
      <c r="AA562" s="18"/>
      <c r="AB562" s="43">
        <f t="shared" si="245"/>
        <v>2.0000000000000018E-2</v>
      </c>
      <c r="AC562" s="14">
        <f t="shared" si="254"/>
        <v>0</v>
      </c>
      <c r="AD562" s="14">
        <f t="shared" si="268"/>
        <v>0</v>
      </c>
      <c r="AE562" s="14">
        <f t="shared" si="255"/>
        <v>0</v>
      </c>
      <c r="AF562" s="14">
        <f t="shared" si="256"/>
        <v>0</v>
      </c>
      <c r="AG562" s="14">
        <f t="shared" si="257"/>
        <v>0</v>
      </c>
      <c r="AH562" s="14">
        <f t="shared" si="258"/>
        <v>0</v>
      </c>
      <c r="AI562" s="14">
        <f t="shared" si="259"/>
        <v>0</v>
      </c>
      <c r="AJ562" s="14">
        <f t="shared" si="260"/>
        <v>0</v>
      </c>
      <c r="AK562" s="14">
        <f t="shared" si="261"/>
        <v>0</v>
      </c>
      <c r="AL562" s="14">
        <f t="shared" si="262"/>
        <v>0</v>
      </c>
      <c r="AM562" s="14">
        <f t="shared" si="263"/>
        <v>0</v>
      </c>
      <c r="AN562" s="14">
        <f t="shared" si="264"/>
        <v>0</v>
      </c>
      <c r="AO562" s="14">
        <f t="shared" si="265"/>
        <v>0</v>
      </c>
      <c r="AP562" s="14">
        <f t="shared" si="266"/>
        <v>0.02</v>
      </c>
      <c r="AQ562" s="14">
        <f t="shared" si="267"/>
        <v>0</v>
      </c>
      <c r="AR562" s="26">
        <f t="shared" si="246"/>
        <v>0</v>
      </c>
      <c r="AS562" s="184">
        <f t="shared" si="247"/>
        <v>0</v>
      </c>
      <c r="AT562" s="26">
        <f t="shared" si="248"/>
        <v>446.54900000000004</v>
      </c>
      <c r="AU562" s="30"/>
      <c r="AV562" s="30"/>
      <c r="AW562" s="30">
        <f>K562*$AU$1</f>
        <v>2679.2939999999999</v>
      </c>
      <c r="AX562" s="36">
        <f t="shared" si="244"/>
        <v>0</v>
      </c>
      <c r="AY562" s="36">
        <f t="shared" si="244"/>
        <v>0</v>
      </c>
      <c r="AZ562" s="36">
        <f t="shared" si="244"/>
        <v>2232.7449999999999</v>
      </c>
      <c r="BF562" s="42">
        <f t="shared" si="249"/>
        <v>446.54900000000004</v>
      </c>
      <c r="BG562" s="42">
        <f t="shared" si="250"/>
        <v>446.55</v>
      </c>
      <c r="BH562" s="42">
        <f t="shared" si="251"/>
        <v>-9.9999999997635314E-4</v>
      </c>
      <c r="BI562" s="42">
        <f t="shared" si="252"/>
        <v>2679.2939999999999</v>
      </c>
    </row>
    <row r="563" spans="1:61" ht="14.45" hidden="1" outlineLevel="1" x14ac:dyDescent="0.3">
      <c r="A563" s="5" t="s">
        <v>7</v>
      </c>
      <c r="B563" s="12" t="s">
        <v>598</v>
      </c>
      <c r="C563" s="12"/>
      <c r="D563" s="2" t="s">
        <v>684</v>
      </c>
      <c r="E563" s="2" t="s">
        <v>34</v>
      </c>
      <c r="F563" s="2" t="s">
        <v>11</v>
      </c>
      <c r="G563" s="2" t="s">
        <v>35</v>
      </c>
      <c r="H563" s="2" t="s">
        <v>13</v>
      </c>
      <c r="I563" s="18">
        <v>35652</v>
      </c>
      <c r="J563" s="18">
        <v>27791.660000000003</v>
      </c>
      <c r="K563" s="18">
        <v>24703.700000000004</v>
      </c>
      <c r="L563" s="18">
        <v>3087.9599999999996</v>
      </c>
      <c r="M563" s="18"/>
      <c r="N563" s="18">
        <v>3087.9599999999996</v>
      </c>
      <c r="O563" s="18"/>
      <c r="P563" s="18"/>
      <c r="Q563" s="18"/>
      <c r="R563" s="18"/>
      <c r="S563" s="18"/>
      <c r="T563" s="18"/>
      <c r="U563" s="18"/>
      <c r="V563" s="18"/>
      <c r="W563" s="18"/>
      <c r="X563" s="18"/>
      <c r="Y563" s="18"/>
      <c r="Z563" s="18"/>
      <c r="AA563" s="18"/>
      <c r="AB563" s="43">
        <f t="shared" si="245"/>
        <v>0.125</v>
      </c>
      <c r="AC563" s="14">
        <f t="shared" si="254"/>
        <v>0</v>
      </c>
      <c r="AD563" s="14">
        <f t="shared" si="268"/>
        <v>0.125</v>
      </c>
      <c r="AE563" s="14">
        <f t="shared" si="255"/>
        <v>0</v>
      </c>
      <c r="AF563" s="14">
        <f t="shared" si="256"/>
        <v>0</v>
      </c>
      <c r="AG563" s="14">
        <f t="shared" si="257"/>
        <v>0</v>
      </c>
      <c r="AH563" s="14">
        <f t="shared" si="258"/>
        <v>0</v>
      </c>
      <c r="AI563" s="14">
        <f t="shared" si="259"/>
        <v>0</v>
      </c>
      <c r="AJ563" s="14">
        <f t="shared" si="260"/>
        <v>0</v>
      </c>
      <c r="AK563" s="14">
        <f t="shared" si="261"/>
        <v>0</v>
      </c>
      <c r="AL563" s="14">
        <f t="shared" si="262"/>
        <v>0</v>
      </c>
      <c r="AM563" s="14">
        <f t="shared" si="263"/>
        <v>0</v>
      </c>
      <c r="AN563" s="14">
        <f t="shared" si="264"/>
        <v>0</v>
      </c>
      <c r="AO563" s="14">
        <f t="shared" si="265"/>
        <v>0</v>
      </c>
      <c r="AP563" s="14">
        <f t="shared" si="266"/>
        <v>0</v>
      </c>
      <c r="AQ563" s="14">
        <f t="shared" si="267"/>
        <v>0</v>
      </c>
      <c r="AR563" s="26">
        <f t="shared" si="246"/>
        <v>3087.9625000000005</v>
      </c>
      <c r="AS563" s="184">
        <f t="shared" si="247"/>
        <v>0</v>
      </c>
      <c r="AT563" s="26">
        <f t="shared" si="248"/>
        <v>0</v>
      </c>
      <c r="AU563" s="30">
        <f t="shared" ref="AU563:AU568" si="269">K563*$AU$2</f>
        <v>1482.2220000000002</v>
      </c>
      <c r="AV563" s="30">
        <f t="shared" ref="AV563:AV568" si="270">K563*$AV$2</f>
        <v>1482.2220000000002</v>
      </c>
      <c r="AW563" s="30"/>
      <c r="AX563" s="36">
        <f t="shared" si="244"/>
        <v>-1605.7405000000003</v>
      </c>
      <c r="AY563" s="36">
        <f t="shared" si="244"/>
        <v>1482.2220000000002</v>
      </c>
      <c r="AZ563" s="36">
        <f t="shared" si="244"/>
        <v>0</v>
      </c>
      <c r="BF563" s="42">
        <f t="shared" si="249"/>
        <v>3087.9625000000005</v>
      </c>
      <c r="BG563" s="42">
        <f t="shared" si="250"/>
        <v>3087.9599999999996</v>
      </c>
      <c r="BH563" s="42">
        <f t="shared" si="251"/>
        <v>2.5000000009640644E-3</v>
      </c>
      <c r="BI563" s="42">
        <f t="shared" si="252"/>
        <v>2964.4440000000004</v>
      </c>
    </row>
    <row r="564" spans="1:61" ht="14.45" hidden="1" outlineLevel="1" x14ac:dyDescent="0.3">
      <c r="A564" s="5" t="s">
        <v>7</v>
      </c>
      <c r="B564" s="12" t="s">
        <v>598</v>
      </c>
      <c r="C564" s="12"/>
      <c r="D564" s="2" t="s">
        <v>685</v>
      </c>
      <c r="E564" s="2" t="s">
        <v>34</v>
      </c>
      <c r="F564" s="2" t="s">
        <v>11</v>
      </c>
      <c r="G564" s="2" t="s">
        <v>35</v>
      </c>
      <c r="H564" s="2" t="s">
        <v>13</v>
      </c>
      <c r="I564" s="18">
        <v>7000</v>
      </c>
      <c r="J564" s="18">
        <v>5456.59</v>
      </c>
      <c r="K564" s="18">
        <v>4850.3</v>
      </c>
      <c r="L564" s="18">
        <v>606.29</v>
      </c>
      <c r="M564" s="18"/>
      <c r="N564" s="18">
        <v>606.29</v>
      </c>
      <c r="O564" s="18"/>
      <c r="P564" s="18"/>
      <c r="Q564" s="18"/>
      <c r="R564" s="18"/>
      <c r="S564" s="18"/>
      <c r="T564" s="18"/>
      <c r="U564" s="18"/>
      <c r="V564" s="18"/>
      <c r="W564" s="18"/>
      <c r="X564" s="18"/>
      <c r="Y564" s="18"/>
      <c r="Z564" s="18"/>
      <c r="AA564" s="18"/>
      <c r="AB564" s="43">
        <f t="shared" si="245"/>
        <v>0.125</v>
      </c>
      <c r="AC564" s="14">
        <f t="shared" si="254"/>
        <v>0</v>
      </c>
      <c r="AD564" s="14">
        <f t="shared" si="268"/>
        <v>0.125</v>
      </c>
      <c r="AE564" s="14">
        <f t="shared" si="255"/>
        <v>0</v>
      </c>
      <c r="AF564" s="14">
        <f t="shared" si="256"/>
        <v>0</v>
      </c>
      <c r="AG564" s="14">
        <f t="shared" si="257"/>
        <v>0</v>
      </c>
      <c r="AH564" s="14">
        <f t="shared" si="258"/>
        <v>0</v>
      </c>
      <c r="AI564" s="14">
        <f t="shared" si="259"/>
        <v>0</v>
      </c>
      <c r="AJ564" s="14">
        <f t="shared" si="260"/>
        <v>0</v>
      </c>
      <c r="AK564" s="14">
        <f t="shared" si="261"/>
        <v>0</v>
      </c>
      <c r="AL564" s="14">
        <f t="shared" si="262"/>
        <v>0</v>
      </c>
      <c r="AM564" s="14">
        <f t="shared" si="263"/>
        <v>0</v>
      </c>
      <c r="AN564" s="14">
        <f t="shared" si="264"/>
        <v>0</v>
      </c>
      <c r="AO564" s="14">
        <f t="shared" si="265"/>
        <v>0</v>
      </c>
      <c r="AP564" s="14">
        <f t="shared" si="266"/>
        <v>0</v>
      </c>
      <c r="AQ564" s="14">
        <f t="shared" si="267"/>
        <v>0</v>
      </c>
      <c r="AR564" s="26">
        <f t="shared" si="246"/>
        <v>606.28750000000002</v>
      </c>
      <c r="AS564" s="184">
        <f t="shared" si="247"/>
        <v>0</v>
      </c>
      <c r="AT564" s="26">
        <f t="shared" si="248"/>
        <v>0</v>
      </c>
      <c r="AU564" s="30">
        <f t="shared" si="269"/>
        <v>291.01799999999997</v>
      </c>
      <c r="AV564" s="30">
        <f t="shared" si="270"/>
        <v>291.01799999999997</v>
      </c>
      <c r="AW564" s="30"/>
      <c r="AX564" s="36">
        <f t="shared" si="244"/>
        <v>-315.26950000000005</v>
      </c>
      <c r="AY564" s="36">
        <f t="shared" si="244"/>
        <v>291.01799999999997</v>
      </c>
      <c r="AZ564" s="36">
        <f t="shared" si="244"/>
        <v>0</v>
      </c>
      <c r="BF564" s="42">
        <f t="shared" si="249"/>
        <v>606.28750000000002</v>
      </c>
      <c r="BG564" s="42">
        <f t="shared" si="250"/>
        <v>606.29</v>
      </c>
      <c r="BH564" s="42">
        <f t="shared" si="251"/>
        <v>-2.4999999999408828E-3</v>
      </c>
      <c r="BI564" s="42">
        <f t="shared" si="252"/>
        <v>582.03599999999994</v>
      </c>
    </row>
    <row r="565" spans="1:61" ht="14.45" hidden="1" outlineLevel="1" x14ac:dyDescent="0.3">
      <c r="A565" s="5" t="s">
        <v>7</v>
      </c>
      <c r="B565" s="12" t="s">
        <v>598</v>
      </c>
      <c r="C565" s="12"/>
      <c r="D565" s="2" t="s">
        <v>686</v>
      </c>
      <c r="E565" s="2" t="s">
        <v>34</v>
      </c>
      <c r="F565" s="2" t="s">
        <v>11</v>
      </c>
      <c r="G565" s="2" t="s">
        <v>35</v>
      </c>
      <c r="H565" s="2" t="s">
        <v>13</v>
      </c>
      <c r="I565" s="18">
        <v>781000</v>
      </c>
      <c r="J565" s="18">
        <v>237226.29</v>
      </c>
      <c r="K565" s="18">
        <v>210867.8</v>
      </c>
      <c r="L565" s="18">
        <v>26358.49</v>
      </c>
      <c r="M565" s="18"/>
      <c r="N565" s="18">
        <v>26358.49</v>
      </c>
      <c r="O565" s="18"/>
      <c r="P565" s="18"/>
      <c r="Q565" s="18"/>
      <c r="R565" s="18"/>
      <c r="S565" s="18"/>
      <c r="T565" s="18"/>
      <c r="U565" s="18"/>
      <c r="V565" s="18"/>
      <c r="W565" s="18"/>
      <c r="X565" s="18"/>
      <c r="Y565" s="18"/>
      <c r="Z565" s="18"/>
      <c r="AA565" s="18"/>
      <c r="AB565" s="43">
        <f t="shared" si="245"/>
        <v>0.125</v>
      </c>
      <c r="AC565" s="14">
        <f t="shared" si="254"/>
        <v>0</v>
      </c>
      <c r="AD565" s="14">
        <f t="shared" si="268"/>
        <v>0.125</v>
      </c>
      <c r="AE565" s="14">
        <f t="shared" si="255"/>
        <v>0</v>
      </c>
      <c r="AF565" s="14">
        <f t="shared" si="256"/>
        <v>0</v>
      </c>
      <c r="AG565" s="14">
        <f t="shared" si="257"/>
        <v>0</v>
      </c>
      <c r="AH565" s="14">
        <f t="shared" si="258"/>
        <v>0</v>
      </c>
      <c r="AI565" s="14">
        <f t="shared" si="259"/>
        <v>0</v>
      </c>
      <c r="AJ565" s="14">
        <f t="shared" si="260"/>
        <v>0</v>
      </c>
      <c r="AK565" s="14">
        <f t="shared" si="261"/>
        <v>0</v>
      </c>
      <c r="AL565" s="14">
        <f t="shared" si="262"/>
        <v>0</v>
      </c>
      <c r="AM565" s="14">
        <f t="shared" si="263"/>
        <v>0</v>
      </c>
      <c r="AN565" s="14">
        <f t="shared" si="264"/>
        <v>0</v>
      </c>
      <c r="AO565" s="14">
        <f t="shared" si="265"/>
        <v>0</v>
      </c>
      <c r="AP565" s="14">
        <f t="shared" si="266"/>
        <v>0</v>
      </c>
      <c r="AQ565" s="14">
        <f t="shared" si="267"/>
        <v>0</v>
      </c>
      <c r="AR565" s="26">
        <f t="shared" si="246"/>
        <v>26358.474999999999</v>
      </c>
      <c r="AS565" s="184">
        <f t="shared" si="247"/>
        <v>0</v>
      </c>
      <c r="AT565" s="26">
        <f t="shared" si="248"/>
        <v>0</v>
      </c>
      <c r="AU565" s="30">
        <f t="shared" si="269"/>
        <v>12652.067999999999</v>
      </c>
      <c r="AV565" s="30">
        <f t="shared" si="270"/>
        <v>12652.067999999999</v>
      </c>
      <c r="AW565" s="30"/>
      <c r="AX565" s="36">
        <f t="shared" si="244"/>
        <v>-13706.406999999999</v>
      </c>
      <c r="AY565" s="36">
        <f t="shared" si="244"/>
        <v>12652.067999999999</v>
      </c>
      <c r="AZ565" s="36">
        <f t="shared" si="244"/>
        <v>0</v>
      </c>
      <c r="BF565" s="42">
        <f t="shared" si="249"/>
        <v>26358.474999999999</v>
      </c>
      <c r="BG565" s="42">
        <f t="shared" si="250"/>
        <v>26358.49</v>
      </c>
      <c r="BH565" s="42">
        <f t="shared" si="251"/>
        <v>-1.5000000003055902E-2</v>
      </c>
      <c r="BI565" s="42">
        <f t="shared" si="252"/>
        <v>25304.135999999999</v>
      </c>
    </row>
    <row r="566" spans="1:61" ht="14.45" hidden="1" outlineLevel="1" x14ac:dyDescent="0.3">
      <c r="A566" s="5" t="s">
        <v>7</v>
      </c>
      <c r="B566" s="12" t="s">
        <v>598</v>
      </c>
      <c r="C566" s="12"/>
      <c r="D566" s="2" t="s">
        <v>687</v>
      </c>
      <c r="E566" s="2" t="s">
        <v>34</v>
      </c>
      <c r="F566" s="2" t="s">
        <v>11</v>
      </c>
      <c r="G566" s="2" t="s">
        <v>35</v>
      </c>
      <c r="H566" s="2" t="s">
        <v>13</v>
      </c>
      <c r="I566" s="18">
        <v>781000</v>
      </c>
      <c r="J566" s="18">
        <v>439313.42000000004</v>
      </c>
      <c r="K566" s="18">
        <v>390500.8</v>
      </c>
      <c r="L566" s="18">
        <v>48812.62</v>
      </c>
      <c r="M566" s="18"/>
      <c r="N566" s="18">
        <v>48812.62</v>
      </c>
      <c r="O566" s="18"/>
      <c r="P566" s="18"/>
      <c r="Q566" s="18"/>
      <c r="R566" s="18"/>
      <c r="S566" s="18"/>
      <c r="T566" s="18"/>
      <c r="U566" s="18"/>
      <c r="V566" s="18"/>
      <c r="W566" s="18"/>
      <c r="X566" s="18"/>
      <c r="Y566" s="18"/>
      <c r="Z566" s="18"/>
      <c r="AA566" s="18"/>
      <c r="AB566" s="43">
        <f t="shared" si="245"/>
        <v>0.125</v>
      </c>
      <c r="AC566" s="14">
        <f t="shared" si="254"/>
        <v>0</v>
      </c>
      <c r="AD566" s="14">
        <f t="shared" si="268"/>
        <v>0.125</v>
      </c>
      <c r="AE566" s="14">
        <f t="shared" si="255"/>
        <v>0</v>
      </c>
      <c r="AF566" s="14">
        <f t="shared" si="256"/>
        <v>0</v>
      </c>
      <c r="AG566" s="14">
        <f t="shared" si="257"/>
        <v>0</v>
      </c>
      <c r="AH566" s="14">
        <f t="shared" si="258"/>
        <v>0</v>
      </c>
      <c r="AI566" s="14">
        <f t="shared" si="259"/>
        <v>0</v>
      </c>
      <c r="AJ566" s="14">
        <f t="shared" si="260"/>
        <v>0</v>
      </c>
      <c r="AK566" s="14">
        <f t="shared" si="261"/>
        <v>0</v>
      </c>
      <c r="AL566" s="14">
        <f t="shared" si="262"/>
        <v>0</v>
      </c>
      <c r="AM566" s="14">
        <f t="shared" si="263"/>
        <v>0</v>
      </c>
      <c r="AN566" s="14">
        <f t="shared" si="264"/>
        <v>0</v>
      </c>
      <c r="AO566" s="14">
        <f t="shared" si="265"/>
        <v>0</v>
      </c>
      <c r="AP566" s="14">
        <f t="shared" si="266"/>
        <v>0</v>
      </c>
      <c r="AQ566" s="14">
        <f t="shared" si="267"/>
        <v>0</v>
      </c>
      <c r="AR566" s="26">
        <f t="shared" si="246"/>
        <v>48812.6</v>
      </c>
      <c r="AS566" s="184">
        <f t="shared" si="247"/>
        <v>0</v>
      </c>
      <c r="AT566" s="26">
        <f t="shared" si="248"/>
        <v>0</v>
      </c>
      <c r="AU566" s="30">
        <f t="shared" si="269"/>
        <v>23430.047999999999</v>
      </c>
      <c r="AV566" s="30">
        <f t="shared" si="270"/>
        <v>23430.047999999999</v>
      </c>
      <c r="AW566" s="30"/>
      <c r="AX566" s="36">
        <f t="shared" si="244"/>
        <v>-25382.552</v>
      </c>
      <c r="AY566" s="36">
        <f t="shared" si="244"/>
        <v>23430.047999999999</v>
      </c>
      <c r="AZ566" s="36">
        <f t="shared" si="244"/>
        <v>0</v>
      </c>
      <c r="BF566" s="42">
        <f t="shared" si="249"/>
        <v>48812.6</v>
      </c>
      <c r="BG566" s="42">
        <f t="shared" si="250"/>
        <v>48812.62</v>
      </c>
      <c r="BH566" s="42">
        <f t="shared" si="251"/>
        <v>-2.0000000004074536E-2</v>
      </c>
      <c r="BI566" s="42">
        <f t="shared" si="252"/>
        <v>46860.095999999998</v>
      </c>
    </row>
    <row r="567" spans="1:61" ht="14.45" hidden="1" outlineLevel="1" x14ac:dyDescent="0.3">
      <c r="A567" s="5" t="s">
        <v>7</v>
      </c>
      <c r="B567" s="12" t="s">
        <v>598</v>
      </c>
      <c r="C567" s="12"/>
      <c r="D567" s="2" t="s">
        <v>688</v>
      </c>
      <c r="E567" s="2" t="s">
        <v>34</v>
      </c>
      <c r="F567" s="2" t="s">
        <v>11</v>
      </c>
      <c r="G567" s="2" t="s">
        <v>35</v>
      </c>
      <c r="H567" s="2" t="s">
        <v>13</v>
      </c>
      <c r="I567" s="18">
        <v>829440</v>
      </c>
      <c r="J567" s="18">
        <v>251942.19</v>
      </c>
      <c r="K567" s="18">
        <v>223948.59999999998</v>
      </c>
      <c r="L567" s="18">
        <v>27993.59</v>
      </c>
      <c r="M567" s="18"/>
      <c r="N567" s="18">
        <v>27993.59</v>
      </c>
      <c r="O567" s="18"/>
      <c r="P567" s="18"/>
      <c r="Q567" s="18"/>
      <c r="R567" s="18"/>
      <c r="S567" s="18"/>
      <c r="T567" s="18"/>
      <c r="U567" s="18"/>
      <c r="V567" s="18"/>
      <c r="W567" s="18"/>
      <c r="X567" s="18"/>
      <c r="Y567" s="18"/>
      <c r="Z567" s="18"/>
      <c r="AA567" s="18"/>
      <c r="AB567" s="43">
        <f t="shared" si="245"/>
        <v>0.125</v>
      </c>
      <c r="AC567" s="14">
        <f t="shared" si="254"/>
        <v>0</v>
      </c>
      <c r="AD567" s="14">
        <f t="shared" si="268"/>
        <v>0.125</v>
      </c>
      <c r="AE567" s="14">
        <f t="shared" si="255"/>
        <v>0</v>
      </c>
      <c r="AF567" s="14">
        <f t="shared" si="256"/>
        <v>0</v>
      </c>
      <c r="AG567" s="14">
        <f t="shared" si="257"/>
        <v>0</v>
      </c>
      <c r="AH567" s="14">
        <f t="shared" si="258"/>
        <v>0</v>
      </c>
      <c r="AI567" s="14">
        <f t="shared" si="259"/>
        <v>0</v>
      </c>
      <c r="AJ567" s="14">
        <f t="shared" si="260"/>
        <v>0</v>
      </c>
      <c r="AK567" s="14">
        <f t="shared" si="261"/>
        <v>0</v>
      </c>
      <c r="AL567" s="14">
        <f t="shared" si="262"/>
        <v>0</v>
      </c>
      <c r="AM567" s="14">
        <f t="shared" si="263"/>
        <v>0</v>
      </c>
      <c r="AN567" s="14">
        <f t="shared" si="264"/>
        <v>0</v>
      </c>
      <c r="AO567" s="14">
        <f t="shared" si="265"/>
        <v>0</v>
      </c>
      <c r="AP567" s="14">
        <f t="shared" si="266"/>
        <v>0</v>
      </c>
      <c r="AQ567" s="14">
        <f t="shared" si="267"/>
        <v>0</v>
      </c>
      <c r="AR567" s="26">
        <f t="shared" si="246"/>
        <v>27993.574999999997</v>
      </c>
      <c r="AS567" s="184">
        <f t="shared" si="247"/>
        <v>0</v>
      </c>
      <c r="AT567" s="26">
        <f t="shared" si="248"/>
        <v>0</v>
      </c>
      <c r="AU567" s="30">
        <f t="shared" si="269"/>
        <v>13436.915999999997</v>
      </c>
      <c r="AV567" s="30">
        <f t="shared" si="270"/>
        <v>13436.915999999997</v>
      </c>
      <c r="AW567" s="30"/>
      <c r="AX567" s="36">
        <f t="shared" si="244"/>
        <v>-14556.659</v>
      </c>
      <c r="AY567" s="36">
        <f t="shared" si="244"/>
        <v>13436.915999999997</v>
      </c>
      <c r="AZ567" s="36">
        <f t="shared" si="244"/>
        <v>0</v>
      </c>
      <c r="BF567" s="42">
        <f t="shared" si="249"/>
        <v>27993.574999999997</v>
      </c>
      <c r="BG567" s="42">
        <f t="shared" si="250"/>
        <v>27993.59</v>
      </c>
      <c r="BH567" s="42">
        <f t="shared" si="251"/>
        <v>-1.5000000003055902E-2</v>
      </c>
      <c r="BI567" s="42">
        <f t="shared" si="252"/>
        <v>26873.831999999995</v>
      </c>
    </row>
    <row r="568" spans="1:61" ht="14.45" hidden="1" outlineLevel="1" x14ac:dyDescent="0.3">
      <c r="A568" s="5" t="s">
        <v>7</v>
      </c>
      <c r="B568" s="12" t="s">
        <v>598</v>
      </c>
      <c r="C568" s="12"/>
      <c r="D568" s="2" t="s">
        <v>689</v>
      </c>
      <c r="E568" s="2" t="s">
        <v>34</v>
      </c>
      <c r="F568" s="2" t="s">
        <v>11</v>
      </c>
      <c r="G568" s="2" t="s">
        <v>35</v>
      </c>
      <c r="H568" s="2" t="s">
        <v>13</v>
      </c>
      <c r="I568" s="18">
        <v>829400</v>
      </c>
      <c r="J568" s="18">
        <v>466538.42000000004</v>
      </c>
      <c r="K568" s="18">
        <v>414700.80000000005</v>
      </c>
      <c r="L568" s="18">
        <v>51837.619999999995</v>
      </c>
      <c r="M568" s="18"/>
      <c r="N568" s="18">
        <v>51837.619999999995</v>
      </c>
      <c r="O568" s="18"/>
      <c r="P568" s="18"/>
      <c r="Q568" s="18"/>
      <c r="R568" s="18"/>
      <c r="S568" s="18"/>
      <c r="T568" s="18"/>
      <c r="U568" s="18"/>
      <c r="V568" s="18"/>
      <c r="W568" s="18"/>
      <c r="X568" s="18"/>
      <c r="Y568" s="18"/>
      <c r="Z568" s="18"/>
      <c r="AA568" s="18"/>
      <c r="AB568" s="43">
        <f t="shared" si="245"/>
        <v>0.125</v>
      </c>
      <c r="AC568" s="14">
        <f t="shared" si="254"/>
        <v>0</v>
      </c>
      <c r="AD568" s="14">
        <f t="shared" si="268"/>
        <v>0.125</v>
      </c>
      <c r="AE568" s="14">
        <f t="shared" si="255"/>
        <v>0</v>
      </c>
      <c r="AF568" s="14">
        <f t="shared" si="256"/>
        <v>0</v>
      </c>
      <c r="AG568" s="14">
        <f t="shared" si="257"/>
        <v>0</v>
      </c>
      <c r="AH568" s="14">
        <f t="shared" si="258"/>
        <v>0</v>
      </c>
      <c r="AI568" s="14">
        <f t="shared" si="259"/>
        <v>0</v>
      </c>
      <c r="AJ568" s="14">
        <f t="shared" si="260"/>
        <v>0</v>
      </c>
      <c r="AK568" s="14">
        <f t="shared" si="261"/>
        <v>0</v>
      </c>
      <c r="AL568" s="14">
        <f t="shared" si="262"/>
        <v>0</v>
      </c>
      <c r="AM568" s="14">
        <f t="shared" si="263"/>
        <v>0</v>
      </c>
      <c r="AN568" s="14">
        <f t="shared" si="264"/>
        <v>0</v>
      </c>
      <c r="AO568" s="14">
        <f t="shared" si="265"/>
        <v>0</v>
      </c>
      <c r="AP568" s="14">
        <f t="shared" si="266"/>
        <v>0</v>
      </c>
      <c r="AQ568" s="14">
        <f t="shared" si="267"/>
        <v>0</v>
      </c>
      <c r="AR568" s="26">
        <f t="shared" si="246"/>
        <v>51837.600000000006</v>
      </c>
      <c r="AS568" s="184">
        <f t="shared" si="247"/>
        <v>0</v>
      </c>
      <c r="AT568" s="26">
        <f t="shared" si="248"/>
        <v>0</v>
      </c>
      <c r="AU568" s="30">
        <f t="shared" si="269"/>
        <v>24882.048000000003</v>
      </c>
      <c r="AV568" s="30">
        <f t="shared" si="270"/>
        <v>24882.048000000003</v>
      </c>
      <c r="AW568" s="30"/>
      <c r="AX568" s="36">
        <f t="shared" si="244"/>
        <v>-26955.552000000003</v>
      </c>
      <c r="AY568" s="36">
        <f t="shared" si="244"/>
        <v>24882.048000000003</v>
      </c>
      <c r="AZ568" s="36">
        <f t="shared" si="244"/>
        <v>0</v>
      </c>
      <c r="BF568" s="42">
        <f t="shared" si="249"/>
        <v>51837.600000000006</v>
      </c>
      <c r="BG568" s="42">
        <f t="shared" si="250"/>
        <v>51837.619999999995</v>
      </c>
      <c r="BH568" s="42">
        <f t="shared" si="251"/>
        <v>-1.9999999989522621E-2</v>
      </c>
      <c r="BI568" s="42">
        <f t="shared" si="252"/>
        <v>49764.096000000005</v>
      </c>
    </row>
    <row r="569" spans="1:61" ht="14.45" hidden="1" outlineLevel="1" x14ac:dyDescent="0.3">
      <c r="A569" s="5" t="s">
        <v>7</v>
      </c>
      <c r="B569" s="12" t="s">
        <v>598</v>
      </c>
      <c r="C569" s="12"/>
      <c r="D569" s="2" t="s">
        <v>690</v>
      </c>
      <c r="E569" s="2" t="s">
        <v>691</v>
      </c>
      <c r="F569" s="2" t="s">
        <v>16</v>
      </c>
      <c r="G569" s="2" t="s">
        <v>20</v>
      </c>
      <c r="H569" s="2" t="s">
        <v>13</v>
      </c>
      <c r="I569" s="18">
        <v>37000</v>
      </c>
      <c r="J569" s="18">
        <v>38213.22</v>
      </c>
      <c r="K569" s="18">
        <v>33301.270000000004</v>
      </c>
      <c r="L569" s="18">
        <v>4911.95</v>
      </c>
      <c r="M569" s="18"/>
      <c r="N569" s="18">
        <v>4162.66</v>
      </c>
      <c r="O569" s="18"/>
      <c r="P569" s="18"/>
      <c r="Q569" s="18"/>
      <c r="R569" s="18"/>
      <c r="S569" s="18"/>
      <c r="T569" s="18"/>
      <c r="U569" s="18"/>
      <c r="V569" s="18"/>
      <c r="W569" s="18"/>
      <c r="X569" s="18"/>
      <c r="Y569" s="18"/>
      <c r="Z569" s="18">
        <v>749.29</v>
      </c>
      <c r="AA569" s="18"/>
      <c r="AB569" s="43">
        <f t="shared" si="245"/>
        <v>0.14749999999999996</v>
      </c>
      <c r="AC569" s="14">
        <f t="shared" si="254"/>
        <v>0</v>
      </c>
      <c r="AD569" s="14">
        <f t="shared" si="268"/>
        <v>0.125</v>
      </c>
      <c r="AE569" s="14">
        <f t="shared" si="255"/>
        <v>0</v>
      </c>
      <c r="AF569" s="14">
        <f t="shared" si="256"/>
        <v>0</v>
      </c>
      <c r="AG569" s="14">
        <f t="shared" si="257"/>
        <v>0</v>
      </c>
      <c r="AH569" s="14">
        <f t="shared" si="258"/>
        <v>0</v>
      </c>
      <c r="AI569" s="14">
        <f t="shared" si="259"/>
        <v>0</v>
      </c>
      <c r="AJ569" s="14">
        <f t="shared" si="260"/>
        <v>0</v>
      </c>
      <c r="AK569" s="14">
        <f t="shared" si="261"/>
        <v>0</v>
      </c>
      <c r="AL569" s="14">
        <f t="shared" si="262"/>
        <v>0</v>
      </c>
      <c r="AM569" s="14">
        <f t="shared" si="263"/>
        <v>0</v>
      </c>
      <c r="AN569" s="14">
        <f t="shared" si="264"/>
        <v>0</v>
      </c>
      <c r="AO569" s="14">
        <f t="shared" si="265"/>
        <v>0</v>
      </c>
      <c r="AP569" s="14">
        <f t="shared" si="266"/>
        <v>0.02</v>
      </c>
      <c r="AQ569" s="14">
        <f t="shared" si="267"/>
        <v>0</v>
      </c>
      <c r="AR569" s="26">
        <f t="shared" si="246"/>
        <v>4162.6587500000005</v>
      </c>
      <c r="AS569" s="184">
        <f t="shared" si="247"/>
        <v>0</v>
      </c>
      <c r="AT569" s="26">
        <f t="shared" si="248"/>
        <v>749.27857500000016</v>
      </c>
      <c r="AU569" s="30"/>
      <c r="AV569" s="30"/>
      <c r="AW569" s="30">
        <f t="shared" ref="AW569:AW588" si="271">K569*$AU$1</f>
        <v>3996.1524000000004</v>
      </c>
      <c r="AX569" s="36">
        <f t="shared" si="244"/>
        <v>-4162.6587500000005</v>
      </c>
      <c r="AY569" s="36">
        <f t="shared" si="244"/>
        <v>0</v>
      </c>
      <c r="AZ569" s="36">
        <f t="shared" si="244"/>
        <v>3246.8738250000001</v>
      </c>
      <c r="BF569" s="42">
        <f t="shared" si="249"/>
        <v>4911.9373250000008</v>
      </c>
      <c r="BG569" s="42">
        <f t="shared" si="250"/>
        <v>4911.95</v>
      </c>
      <c r="BH569" s="42">
        <f t="shared" si="251"/>
        <v>-1.2674999999035208E-2</v>
      </c>
      <c r="BI569" s="42">
        <f t="shared" si="252"/>
        <v>3996.1524000000004</v>
      </c>
    </row>
    <row r="570" spans="1:61" ht="14.45" hidden="1" outlineLevel="1" x14ac:dyDescent="0.3">
      <c r="A570" s="5" t="s">
        <v>7</v>
      </c>
      <c r="B570" s="12" t="s">
        <v>598</v>
      </c>
      <c r="C570" s="12"/>
      <c r="D570" s="2" t="s">
        <v>692</v>
      </c>
      <c r="E570" s="2" t="s">
        <v>691</v>
      </c>
      <c r="F570" s="2" t="s">
        <v>16</v>
      </c>
      <c r="G570" s="2" t="s">
        <v>20</v>
      </c>
      <c r="H570" s="2" t="s">
        <v>13</v>
      </c>
      <c r="I570" s="18">
        <v>58200</v>
      </c>
      <c r="J570" s="18">
        <v>60105.97</v>
      </c>
      <c r="K570" s="18">
        <v>52379.93</v>
      </c>
      <c r="L570" s="18">
        <v>7726.0399999999991</v>
      </c>
      <c r="M570" s="18"/>
      <c r="N570" s="18">
        <v>6547.49</v>
      </c>
      <c r="O570" s="18"/>
      <c r="P570" s="18"/>
      <c r="Q570" s="18"/>
      <c r="R570" s="18"/>
      <c r="S570" s="18"/>
      <c r="T570" s="18"/>
      <c r="U570" s="18"/>
      <c r="V570" s="18"/>
      <c r="W570" s="18"/>
      <c r="X570" s="18"/>
      <c r="Y570" s="18"/>
      <c r="Z570" s="18">
        <v>1178.55</v>
      </c>
      <c r="AA570" s="18"/>
      <c r="AB570" s="43">
        <f t="shared" si="245"/>
        <v>0.14749999999999996</v>
      </c>
      <c r="AC570" s="14">
        <f t="shared" si="254"/>
        <v>0</v>
      </c>
      <c r="AD570" s="14">
        <f t="shared" si="268"/>
        <v>0.125</v>
      </c>
      <c r="AE570" s="14">
        <f t="shared" si="255"/>
        <v>0</v>
      </c>
      <c r="AF570" s="14">
        <f t="shared" si="256"/>
        <v>0</v>
      </c>
      <c r="AG570" s="14">
        <f t="shared" si="257"/>
        <v>0</v>
      </c>
      <c r="AH570" s="14">
        <f t="shared" si="258"/>
        <v>0</v>
      </c>
      <c r="AI570" s="14">
        <f t="shared" si="259"/>
        <v>0</v>
      </c>
      <c r="AJ570" s="14">
        <f t="shared" si="260"/>
        <v>0</v>
      </c>
      <c r="AK570" s="14">
        <f t="shared" si="261"/>
        <v>0</v>
      </c>
      <c r="AL570" s="14">
        <f t="shared" si="262"/>
        <v>0</v>
      </c>
      <c r="AM570" s="14">
        <f t="shared" si="263"/>
        <v>0</v>
      </c>
      <c r="AN570" s="14">
        <f t="shared" si="264"/>
        <v>0</v>
      </c>
      <c r="AO570" s="14">
        <f t="shared" si="265"/>
        <v>0</v>
      </c>
      <c r="AP570" s="14">
        <f t="shared" si="266"/>
        <v>0.02</v>
      </c>
      <c r="AQ570" s="14">
        <f t="shared" si="267"/>
        <v>0</v>
      </c>
      <c r="AR570" s="26">
        <f t="shared" si="246"/>
        <v>6547.49125</v>
      </c>
      <c r="AS570" s="184">
        <f t="shared" si="247"/>
        <v>0</v>
      </c>
      <c r="AT570" s="26">
        <f t="shared" si="248"/>
        <v>1178.548425</v>
      </c>
      <c r="AU570" s="30"/>
      <c r="AV570" s="30"/>
      <c r="AW570" s="30">
        <f t="shared" si="271"/>
        <v>6285.5915999999997</v>
      </c>
      <c r="AX570" s="36">
        <f t="shared" si="244"/>
        <v>-6547.49125</v>
      </c>
      <c r="AY570" s="36">
        <f t="shared" si="244"/>
        <v>0</v>
      </c>
      <c r="AZ570" s="36">
        <f t="shared" si="244"/>
        <v>5107.0431749999998</v>
      </c>
      <c r="BF570" s="42">
        <f t="shared" si="249"/>
        <v>7726.039675</v>
      </c>
      <c r="BG570" s="42">
        <f t="shared" si="250"/>
        <v>7726.04</v>
      </c>
      <c r="BH570" s="42">
        <f t="shared" si="251"/>
        <v>-3.2499999997526174E-4</v>
      </c>
      <c r="BI570" s="42">
        <f t="shared" si="252"/>
        <v>6285.5915999999997</v>
      </c>
    </row>
    <row r="571" spans="1:61" ht="14.45" hidden="1" outlineLevel="1" x14ac:dyDescent="0.3">
      <c r="A571" s="5" t="s">
        <v>7</v>
      </c>
      <c r="B571" s="12" t="s">
        <v>598</v>
      </c>
      <c r="C571" s="12"/>
      <c r="D571" s="2" t="s">
        <v>693</v>
      </c>
      <c r="E571" s="2" t="s">
        <v>683</v>
      </c>
      <c r="F571" s="2" t="s">
        <v>16</v>
      </c>
      <c r="G571" s="2" t="s">
        <v>17</v>
      </c>
      <c r="H571" s="2" t="s">
        <v>13</v>
      </c>
      <c r="I571" s="18">
        <v>75000</v>
      </c>
      <c r="J571" s="18">
        <v>57375</v>
      </c>
      <c r="K571" s="18">
        <v>56250</v>
      </c>
      <c r="L571" s="18">
        <v>1125</v>
      </c>
      <c r="M571" s="18"/>
      <c r="N571" s="18"/>
      <c r="O571" s="18"/>
      <c r="P571" s="18"/>
      <c r="Q571" s="18"/>
      <c r="R571" s="18"/>
      <c r="S571" s="18"/>
      <c r="T571" s="18"/>
      <c r="U571" s="18"/>
      <c r="V571" s="18"/>
      <c r="W571" s="18"/>
      <c r="X571" s="18"/>
      <c r="Y571" s="18"/>
      <c r="Z571" s="18">
        <v>1125</v>
      </c>
      <c r="AA571" s="18"/>
      <c r="AB571" s="43">
        <f t="shared" si="245"/>
        <v>2.0000000000000018E-2</v>
      </c>
      <c r="AC571" s="14">
        <f t="shared" si="254"/>
        <v>0</v>
      </c>
      <c r="AD571" s="14">
        <f t="shared" si="268"/>
        <v>0</v>
      </c>
      <c r="AE571" s="14">
        <f t="shared" si="255"/>
        <v>0</v>
      </c>
      <c r="AF571" s="14">
        <f t="shared" si="256"/>
        <v>0</v>
      </c>
      <c r="AG571" s="14">
        <f t="shared" si="257"/>
        <v>0</v>
      </c>
      <c r="AH571" s="14">
        <f t="shared" si="258"/>
        <v>0</v>
      </c>
      <c r="AI571" s="14">
        <f t="shared" si="259"/>
        <v>0</v>
      </c>
      <c r="AJ571" s="14">
        <f t="shared" si="260"/>
        <v>0</v>
      </c>
      <c r="AK571" s="14">
        <f t="shared" si="261"/>
        <v>0</v>
      </c>
      <c r="AL571" s="14">
        <f t="shared" si="262"/>
        <v>0</v>
      </c>
      <c r="AM571" s="14">
        <f t="shared" si="263"/>
        <v>0</v>
      </c>
      <c r="AN571" s="14">
        <f t="shared" si="264"/>
        <v>0</v>
      </c>
      <c r="AO571" s="14">
        <f t="shared" si="265"/>
        <v>0</v>
      </c>
      <c r="AP571" s="14">
        <f t="shared" si="266"/>
        <v>0.02</v>
      </c>
      <c r="AQ571" s="14">
        <f t="shared" si="267"/>
        <v>0</v>
      </c>
      <c r="AR571" s="26">
        <f t="shared" si="246"/>
        <v>0</v>
      </c>
      <c r="AS571" s="184">
        <f t="shared" si="247"/>
        <v>0</v>
      </c>
      <c r="AT571" s="26">
        <f t="shared" si="248"/>
        <v>1125</v>
      </c>
      <c r="AU571" s="30"/>
      <c r="AV571" s="30"/>
      <c r="AW571" s="30">
        <f t="shared" si="271"/>
        <v>6750</v>
      </c>
      <c r="AX571" s="36">
        <f t="shared" si="244"/>
        <v>0</v>
      </c>
      <c r="AY571" s="36">
        <f t="shared" si="244"/>
        <v>0</v>
      </c>
      <c r="AZ571" s="36">
        <f t="shared" si="244"/>
        <v>5625</v>
      </c>
      <c r="BF571" s="42">
        <f t="shared" si="249"/>
        <v>1125</v>
      </c>
      <c r="BG571" s="42">
        <f t="shared" si="250"/>
        <v>1125</v>
      </c>
      <c r="BH571" s="42">
        <f t="shared" si="251"/>
        <v>0</v>
      </c>
      <c r="BI571" s="42">
        <f t="shared" si="252"/>
        <v>6750</v>
      </c>
    </row>
    <row r="572" spans="1:61" ht="14.45" hidden="1" outlineLevel="1" x14ac:dyDescent="0.3">
      <c r="A572" s="5" t="s">
        <v>7</v>
      </c>
      <c r="B572" s="12" t="s">
        <v>598</v>
      </c>
      <c r="C572" s="12"/>
      <c r="D572" s="2" t="s">
        <v>694</v>
      </c>
      <c r="E572" s="2" t="s">
        <v>695</v>
      </c>
      <c r="F572" s="2" t="s">
        <v>16</v>
      </c>
      <c r="G572" s="2" t="s">
        <v>321</v>
      </c>
      <c r="H572" s="2" t="s">
        <v>13</v>
      </c>
      <c r="I572" s="18">
        <v>4905</v>
      </c>
      <c r="J572" s="18">
        <v>4252635</v>
      </c>
      <c r="K572" s="18">
        <v>4169250</v>
      </c>
      <c r="L572" s="18">
        <v>83385</v>
      </c>
      <c r="M572" s="18"/>
      <c r="N572" s="18"/>
      <c r="O572" s="18"/>
      <c r="P572" s="18"/>
      <c r="Q572" s="18"/>
      <c r="R572" s="18"/>
      <c r="S572" s="18"/>
      <c r="T572" s="18"/>
      <c r="U572" s="18"/>
      <c r="V572" s="18"/>
      <c r="W572" s="18"/>
      <c r="X572" s="18"/>
      <c r="Y572" s="18"/>
      <c r="Z572" s="18">
        <v>83385</v>
      </c>
      <c r="AA572" s="18"/>
      <c r="AB572" s="43">
        <f t="shared" si="245"/>
        <v>2.0000000000000018E-2</v>
      </c>
      <c r="AC572" s="14">
        <f t="shared" si="254"/>
        <v>0</v>
      </c>
      <c r="AD572" s="14">
        <f t="shared" si="268"/>
        <v>0</v>
      </c>
      <c r="AE572" s="14">
        <f t="shared" si="255"/>
        <v>0</v>
      </c>
      <c r="AF572" s="14">
        <f t="shared" si="256"/>
        <v>0</v>
      </c>
      <c r="AG572" s="14">
        <f t="shared" si="257"/>
        <v>0</v>
      </c>
      <c r="AH572" s="14">
        <f t="shared" si="258"/>
        <v>0</v>
      </c>
      <c r="AI572" s="14">
        <f t="shared" si="259"/>
        <v>0</v>
      </c>
      <c r="AJ572" s="14">
        <f t="shared" si="260"/>
        <v>0</v>
      </c>
      <c r="AK572" s="14">
        <f t="shared" si="261"/>
        <v>0</v>
      </c>
      <c r="AL572" s="14">
        <f t="shared" si="262"/>
        <v>0</v>
      </c>
      <c r="AM572" s="14">
        <f t="shared" si="263"/>
        <v>0</v>
      </c>
      <c r="AN572" s="14">
        <f t="shared" si="264"/>
        <v>0</v>
      </c>
      <c r="AO572" s="14">
        <f t="shared" si="265"/>
        <v>0</v>
      </c>
      <c r="AP572" s="14">
        <f t="shared" si="266"/>
        <v>0.02</v>
      </c>
      <c r="AQ572" s="14">
        <f t="shared" si="267"/>
        <v>0</v>
      </c>
      <c r="AR572" s="26">
        <f t="shared" si="246"/>
        <v>0</v>
      </c>
      <c r="AS572" s="184">
        <f t="shared" si="247"/>
        <v>0</v>
      </c>
      <c r="AT572" s="26">
        <f t="shared" si="248"/>
        <v>83385</v>
      </c>
      <c r="AU572" s="30"/>
      <c r="AV572" s="30"/>
      <c r="AW572" s="30">
        <f t="shared" si="271"/>
        <v>500310</v>
      </c>
      <c r="AX572" s="36">
        <f t="shared" si="244"/>
        <v>0</v>
      </c>
      <c r="AY572" s="36">
        <f t="shared" si="244"/>
        <v>0</v>
      </c>
      <c r="AZ572" s="36">
        <f t="shared" si="244"/>
        <v>416925</v>
      </c>
      <c r="BF572" s="42">
        <f t="shared" si="249"/>
        <v>83385</v>
      </c>
      <c r="BG572" s="42">
        <f t="shared" si="250"/>
        <v>83385</v>
      </c>
      <c r="BH572" s="42">
        <f t="shared" si="251"/>
        <v>0</v>
      </c>
      <c r="BI572" s="42">
        <f t="shared" si="252"/>
        <v>500310</v>
      </c>
    </row>
    <row r="573" spans="1:61" ht="14.45" hidden="1" outlineLevel="1" x14ac:dyDescent="0.3">
      <c r="A573" s="5" t="s">
        <v>7</v>
      </c>
      <c r="B573" s="12" t="s">
        <v>598</v>
      </c>
      <c r="C573" s="12"/>
      <c r="D573" s="2" t="s">
        <v>428</v>
      </c>
      <c r="E573" s="2" t="s">
        <v>22</v>
      </c>
      <c r="F573" s="2" t="s">
        <v>16</v>
      </c>
      <c r="G573" s="2" t="s">
        <v>17</v>
      </c>
      <c r="H573" s="2" t="s">
        <v>13</v>
      </c>
      <c r="I573" s="18">
        <v>4000</v>
      </c>
      <c r="J573" s="18">
        <v>1165749.1900000002</v>
      </c>
      <c r="K573" s="18">
        <v>1015903.43</v>
      </c>
      <c r="L573" s="18">
        <v>149845.75999999998</v>
      </c>
      <c r="M573" s="18"/>
      <c r="N573" s="18">
        <v>126987.93</v>
      </c>
      <c r="O573" s="18"/>
      <c r="P573" s="18"/>
      <c r="Q573" s="18"/>
      <c r="R573" s="18"/>
      <c r="S573" s="18"/>
      <c r="T573" s="18"/>
      <c r="U573" s="18"/>
      <c r="V573" s="18"/>
      <c r="W573" s="18"/>
      <c r="X573" s="18"/>
      <c r="Y573" s="18"/>
      <c r="Z573" s="18">
        <v>22857.829999999998</v>
      </c>
      <c r="AA573" s="18"/>
      <c r="AB573" s="43">
        <f t="shared" si="245"/>
        <v>0.14749999999999996</v>
      </c>
      <c r="AC573" s="14">
        <f t="shared" si="254"/>
        <v>0</v>
      </c>
      <c r="AD573" s="14">
        <f t="shared" si="268"/>
        <v>0.125</v>
      </c>
      <c r="AE573" s="14">
        <f t="shared" si="255"/>
        <v>0</v>
      </c>
      <c r="AF573" s="14">
        <f t="shared" si="256"/>
        <v>0</v>
      </c>
      <c r="AG573" s="14">
        <f t="shared" si="257"/>
        <v>0</v>
      </c>
      <c r="AH573" s="14">
        <f t="shared" si="258"/>
        <v>0</v>
      </c>
      <c r="AI573" s="14">
        <f t="shared" si="259"/>
        <v>0</v>
      </c>
      <c r="AJ573" s="14">
        <f t="shared" si="260"/>
        <v>0</v>
      </c>
      <c r="AK573" s="14">
        <f t="shared" si="261"/>
        <v>0</v>
      </c>
      <c r="AL573" s="14">
        <f t="shared" si="262"/>
        <v>0</v>
      </c>
      <c r="AM573" s="14">
        <f t="shared" si="263"/>
        <v>0</v>
      </c>
      <c r="AN573" s="14">
        <f t="shared" si="264"/>
        <v>0</v>
      </c>
      <c r="AO573" s="14">
        <f t="shared" si="265"/>
        <v>0</v>
      </c>
      <c r="AP573" s="14">
        <f t="shared" si="266"/>
        <v>0.02</v>
      </c>
      <c r="AQ573" s="14">
        <f t="shared" si="267"/>
        <v>0</v>
      </c>
      <c r="AR573" s="26">
        <f t="shared" si="246"/>
        <v>126987.92875000001</v>
      </c>
      <c r="AS573" s="184">
        <f t="shared" si="247"/>
        <v>0</v>
      </c>
      <c r="AT573" s="26">
        <f t="shared" si="248"/>
        <v>22857.827175000002</v>
      </c>
      <c r="AU573" s="30"/>
      <c r="AV573" s="30"/>
      <c r="AW573" s="30">
        <f t="shared" si="271"/>
        <v>121908.41160000001</v>
      </c>
      <c r="AX573" s="36">
        <f t="shared" si="244"/>
        <v>-126987.92875000001</v>
      </c>
      <c r="AY573" s="36">
        <f t="shared" si="244"/>
        <v>0</v>
      </c>
      <c r="AZ573" s="36">
        <f t="shared" si="244"/>
        <v>99050.584425000008</v>
      </c>
      <c r="BF573" s="42">
        <f t="shared" si="249"/>
        <v>149845.755925</v>
      </c>
      <c r="BG573" s="42">
        <f t="shared" si="250"/>
        <v>149845.75999999998</v>
      </c>
      <c r="BH573" s="42">
        <f t="shared" si="251"/>
        <v>-4.0749999752733856E-3</v>
      </c>
      <c r="BI573" s="42">
        <f t="shared" si="252"/>
        <v>121908.41160000001</v>
      </c>
    </row>
    <row r="574" spans="1:61" ht="14.45" hidden="1" outlineLevel="1" x14ac:dyDescent="0.3">
      <c r="A574" s="5" t="s">
        <v>7</v>
      </c>
      <c r="B574" s="12" t="s">
        <v>598</v>
      </c>
      <c r="C574" s="12"/>
      <c r="D574" s="2" t="s">
        <v>696</v>
      </c>
      <c r="E574" s="2" t="s">
        <v>697</v>
      </c>
      <c r="F574" s="2" t="s">
        <v>16</v>
      </c>
      <c r="G574" s="2" t="s">
        <v>17</v>
      </c>
      <c r="H574" s="2" t="s">
        <v>13</v>
      </c>
      <c r="I574" s="18">
        <v>170</v>
      </c>
      <c r="J574" s="18">
        <v>44217</v>
      </c>
      <c r="K574" s="18">
        <v>43350</v>
      </c>
      <c r="L574" s="18">
        <v>867</v>
      </c>
      <c r="M574" s="18"/>
      <c r="N574" s="18"/>
      <c r="O574" s="18"/>
      <c r="P574" s="18"/>
      <c r="Q574" s="18"/>
      <c r="R574" s="18"/>
      <c r="S574" s="18"/>
      <c r="T574" s="18"/>
      <c r="U574" s="18"/>
      <c r="V574" s="18"/>
      <c r="W574" s="18"/>
      <c r="X574" s="18"/>
      <c r="Y574" s="18"/>
      <c r="Z574" s="18">
        <v>867</v>
      </c>
      <c r="AA574" s="18"/>
      <c r="AB574" s="43">
        <f t="shared" si="245"/>
        <v>2.0000000000000018E-2</v>
      </c>
      <c r="AC574" s="14">
        <f t="shared" si="254"/>
        <v>0</v>
      </c>
      <c r="AD574" s="14">
        <f t="shared" si="268"/>
        <v>0</v>
      </c>
      <c r="AE574" s="14">
        <f t="shared" si="255"/>
        <v>0</v>
      </c>
      <c r="AF574" s="14">
        <f t="shared" si="256"/>
        <v>0</v>
      </c>
      <c r="AG574" s="14">
        <f t="shared" si="257"/>
        <v>0</v>
      </c>
      <c r="AH574" s="14">
        <f t="shared" si="258"/>
        <v>0</v>
      </c>
      <c r="AI574" s="14">
        <f t="shared" si="259"/>
        <v>0</v>
      </c>
      <c r="AJ574" s="14">
        <f t="shared" si="260"/>
        <v>0</v>
      </c>
      <c r="AK574" s="14">
        <f t="shared" si="261"/>
        <v>0</v>
      </c>
      <c r="AL574" s="14">
        <f t="shared" si="262"/>
        <v>0</v>
      </c>
      <c r="AM574" s="14">
        <f t="shared" si="263"/>
        <v>0</v>
      </c>
      <c r="AN574" s="14">
        <f t="shared" si="264"/>
        <v>0</v>
      </c>
      <c r="AO574" s="14">
        <f t="shared" si="265"/>
        <v>0</v>
      </c>
      <c r="AP574" s="14">
        <f t="shared" si="266"/>
        <v>0.02</v>
      </c>
      <c r="AQ574" s="14">
        <f t="shared" si="267"/>
        <v>0</v>
      </c>
      <c r="AR574" s="26">
        <f t="shared" si="246"/>
        <v>0</v>
      </c>
      <c r="AS574" s="184">
        <f t="shared" si="247"/>
        <v>0</v>
      </c>
      <c r="AT574" s="26">
        <f t="shared" si="248"/>
        <v>867</v>
      </c>
      <c r="AU574" s="30"/>
      <c r="AV574" s="30"/>
      <c r="AW574" s="30">
        <f t="shared" si="271"/>
        <v>5202</v>
      </c>
      <c r="AX574" s="36">
        <f t="shared" si="244"/>
        <v>0</v>
      </c>
      <c r="AY574" s="36">
        <f t="shared" si="244"/>
        <v>0</v>
      </c>
      <c r="AZ574" s="36">
        <f t="shared" si="244"/>
        <v>4335</v>
      </c>
      <c r="BF574" s="42">
        <f t="shared" si="249"/>
        <v>867</v>
      </c>
      <c r="BG574" s="42">
        <f t="shared" si="250"/>
        <v>867</v>
      </c>
      <c r="BH574" s="42">
        <f t="shared" si="251"/>
        <v>0</v>
      </c>
      <c r="BI574" s="42">
        <f t="shared" si="252"/>
        <v>5202</v>
      </c>
    </row>
    <row r="575" spans="1:61" ht="14.45" hidden="1" outlineLevel="1" x14ac:dyDescent="0.3">
      <c r="A575" s="5" t="s">
        <v>7</v>
      </c>
      <c r="B575" s="12" t="s">
        <v>598</v>
      </c>
      <c r="C575" s="12"/>
      <c r="D575" s="2" t="s">
        <v>698</v>
      </c>
      <c r="E575" s="2" t="s">
        <v>699</v>
      </c>
      <c r="F575" s="2" t="s">
        <v>16</v>
      </c>
      <c r="G575" s="2" t="s">
        <v>17</v>
      </c>
      <c r="H575" s="2" t="s">
        <v>13</v>
      </c>
      <c r="I575" s="18">
        <v>880</v>
      </c>
      <c r="J575" s="18">
        <v>133294.04999999999</v>
      </c>
      <c r="K575" s="18">
        <v>116160.39</v>
      </c>
      <c r="L575" s="18">
        <v>17133.66</v>
      </c>
      <c r="M575" s="18"/>
      <c r="N575" s="18">
        <v>14520.05</v>
      </c>
      <c r="O575" s="18"/>
      <c r="P575" s="18"/>
      <c r="Q575" s="18"/>
      <c r="R575" s="18"/>
      <c r="S575" s="18"/>
      <c r="T575" s="18"/>
      <c r="U575" s="18"/>
      <c r="V575" s="18"/>
      <c r="W575" s="18"/>
      <c r="X575" s="18"/>
      <c r="Y575" s="18"/>
      <c r="Z575" s="18">
        <v>2613.61</v>
      </c>
      <c r="AA575" s="18"/>
      <c r="AB575" s="43">
        <f t="shared" si="245"/>
        <v>0.14749999999999996</v>
      </c>
      <c r="AC575" s="14">
        <f t="shared" si="254"/>
        <v>0</v>
      </c>
      <c r="AD575" s="14">
        <f t="shared" si="268"/>
        <v>0.125</v>
      </c>
      <c r="AE575" s="14">
        <f t="shared" si="255"/>
        <v>0</v>
      </c>
      <c r="AF575" s="14">
        <f t="shared" si="256"/>
        <v>0</v>
      </c>
      <c r="AG575" s="14">
        <f t="shared" si="257"/>
        <v>0</v>
      </c>
      <c r="AH575" s="14">
        <f t="shared" si="258"/>
        <v>0</v>
      </c>
      <c r="AI575" s="14">
        <f t="shared" si="259"/>
        <v>0</v>
      </c>
      <c r="AJ575" s="14">
        <f t="shared" si="260"/>
        <v>0</v>
      </c>
      <c r="AK575" s="14">
        <f t="shared" si="261"/>
        <v>0</v>
      </c>
      <c r="AL575" s="14">
        <f t="shared" si="262"/>
        <v>0</v>
      </c>
      <c r="AM575" s="14">
        <f t="shared" si="263"/>
        <v>0</v>
      </c>
      <c r="AN575" s="14">
        <f t="shared" si="264"/>
        <v>0</v>
      </c>
      <c r="AO575" s="14">
        <f t="shared" si="265"/>
        <v>0</v>
      </c>
      <c r="AP575" s="14">
        <f t="shared" si="266"/>
        <v>0.02</v>
      </c>
      <c r="AQ575" s="14">
        <f t="shared" si="267"/>
        <v>0</v>
      </c>
      <c r="AR575" s="26">
        <f t="shared" si="246"/>
        <v>14520.04875</v>
      </c>
      <c r="AS575" s="184">
        <f t="shared" si="247"/>
        <v>0</v>
      </c>
      <c r="AT575" s="26">
        <f t="shared" si="248"/>
        <v>2613.6087750000002</v>
      </c>
      <c r="AU575" s="30"/>
      <c r="AV575" s="30"/>
      <c r="AW575" s="30">
        <f t="shared" si="271"/>
        <v>13939.246799999999</v>
      </c>
      <c r="AX575" s="36">
        <f t="shared" si="244"/>
        <v>-14520.04875</v>
      </c>
      <c r="AY575" s="36">
        <f t="shared" si="244"/>
        <v>0</v>
      </c>
      <c r="AZ575" s="36">
        <f t="shared" si="244"/>
        <v>11325.638024999998</v>
      </c>
      <c r="BF575" s="42">
        <f t="shared" si="249"/>
        <v>17133.657524999999</v>
      </c>
      <c r="BG575" s="42">
        <f t="shared" si="250"/>
        <v>17133.66</v>
      </c>
      <c r="BH575" s="42">
        <f t="shared" si="251"/>
        <v>-2.4750000011408702E-3</v>
      </c>
      <c r="BI575" s="42">
        <f t="shared" si="252"/>
        <v>13939.246799999999</v>
      </c>
    </row>
    <row r="576" spans="1:61" ht="14.45" hidden="1" outlineLevel="1" x14ac:dyDescent="0.3">
      <c r="A576" s="5" t="s">
        <v>7</v>
      </c>
      <c r="B576" s="12" t="s">
        <v>598</v>
      </c>
      <c r="C576" s="12" t="s">
        <v>1362</v>
      </c>
      <c r="D576" s="2" t="s">
        <v>700</v>
      </c>
      <c r="E576" s="2" t="s">
        <v>380</v>
      </c>
      <c r="F576" s="2" t="s">
        <v>16</v>
      </c>
      <c r="G576" s="2" t="s">
        <v>381</v>
      </c>
      <c r="H576" s="2" t="s">
        <v>13</v>
      </c>
      <c r="I576" s="18">
        <v>50</v>
      </c>
      <c r="J576" s="18">
        <v>34080.46</v>
      </c>
      <c r="K576" s="18">
        <v>29699.75</v>
      </c>
      <c r="L576" s="18">
        <v>4380.71</v>
      </c>
      <c r="M576" s="18"/>
      <c r="N576" s="18">
        <v>3712.47</v>
      </c>
      <c r="O576" s="18"/>
      <c r="P576" s="18"/>
      <c r="Q576" s="18"/>
      <c r="R576" s="18"/>
      <c r="S576" s="18"/>
      <c r="T576" s="18"/>
      <c r="U576" s="18"/>
      <c r="V576" s="18"/>
      <c r="W576" s="18"/>
      <c r="X576" s="18"/>
      <c r="Y576" s="18"/>
      <c r="Z576" s="18">
        <v>668.24</v>
      </c>
      <c r="AA576" s="18"/>
      <c r="AB576" s="43">
        <f t="shared" si="245"/>
        <v>0.14749999999999996</v>
      </c>
      <c r="AC576" s="14">
        <f t="shared" si="254"/>
        <v>0</v>
      </c>
      <c r="AD576" s="14">
        <f t="shared" si="268"/>
        <v>0.125</v>
      </c>
      <c r="AE576" s="14">
        <f t="shared" si="255"/>
        <v>0</v>
      </c>
      <c r="AF576" s="14">
        <f t="shared" si="256"/>
        <v>0</v>
      </c>
      <c r="AG576" s="14">
        <f t="shared" si="257"/>
        <v>0</v>
      </c>
      <c r="AH576" s="14">
        <f t="shared" si="258"/>
        <v>0</v>
      </c>
      <c r="AI576" s="14">
        <f t="shared" si="259"/>
        <v>0</v>
      </c>
      <c r="AJ576" s="14">
        <f t="shared" si="260"/>
        <v>0</v>
      </c>
      <c r="AK576" s="14">
        <f t="shared" si="261"/>
        <v>0</v>
      </c>
      <c r="AL576" s="14">
        <f t="shared" si="262"/>
        <v>0</v>
      </c>
      <c r="AM576" s="14">
        <f t="shared" si="263"/>
        <v>0</v>
      </c>
      <c r="AN576" s="14">
        <f t="shared" si="264"/>
        <v>0</v>
      </c>
      <c r="AO576" s="14">
        <f t="shared" si="265"/>
        <v>0</v>
      </c>
      <c r="AP576" s="14">
        <f t="shared" si="266"/>
        <v>0.02</v>
      </c>
      <c r="AQ576" s="14">
        <f t="shared" si="267"/>
        <v>0</v>
      </c>
      <c r="AR576" s="26">
        <f t="shared" si="246"/>
        <v>3712.46875</v>
      </c>
      <c r="AS576" s="184">
        <f t="shared" si="247"/>
        <v>0</v>
      </c>
      <c r="AT576" s="26">
        <f t="shared" si="248"/>
        <v>668.24437499999999</v>
      </c>
      <c r="AU576" s="30"/>
      <c r="AV576" s="30"/>
      <c r="AW576" s="30">
        <f t="shared" si="271"/>
        <v>3563.97</v>
      </c>
      <c r="AX576" s="36">
        <f t="shared" si="244"/>
        <v>-3712.46875</v>
      </c>
      <c r="AY576" s="36">
        <f t="shared" si="244"/>
        <v>0</v>
      </c>
      <c r="AZ576" s="36">
        <f t="shared" si="244"/>
        <v>2895.725625</v>
      </c>
      <c r="BF576" s="42">
        <f t="shared" si="249"/>
        <v>4380.7131250000002</v>
      </c>
      <c r="BG576" s="42">
        <f t="shared" si="250"/>
        <v>4380.71</v>
      </c>
      <c r="BH576" s="42">
        <f t="shared" si="251"/>
        <v>3.1250000001818989E-3</v>
      </c>
      <c r="BI576" s="42">
        <f t="shared" si="252"/>
        <v>3563.97</v>
      </c>
    </row>
    <row r="577" spans="1:61" ht="14.45" hidden="1" outlineLevel="1" x14ac:dyDescent="0.3">
      <c r="A577" s="5" t="s">
        <v>7</v>
      </c>
      <c r="B577" s="12" t="s">
        <v>598</v>
      </c>
      <c r="C577" s="12"/>
      <c r="D577" s="2" t="s">
        <v>701</v>
      </c>
      <c r="E577" s="2" t="s">
        <v>702</v>
      </c>
      <c r="F577" s="2" t="s">
        <v>16</v>
      </c>
      <c r="G577" s="2" t="s">
        <v>381</v>
      </c>
      <c r="H577" s="2" t="s">
        <v>13</v>
      </c>
      <c r="I577" s="18">
        <v>91350</v>
      </c>
      <c r="J577" s="18">
        <v>45523644.140000015</v>
      </c>
      <c r="K577" s="18">
        <v>39672021.000000007</v>
      </c>
      <c r="L577" s="18">
        <v>5851623.1399999997</v>
      </c>
      <c r="M577" s="18"/>
      <c r="N577" s="18">
        <v>4959002.66</v>
      </c>
      <c r="O577" s="18"/>
      <c r="P577" s="18"/>
      <c r="Q577" s="18"/>
      <c r="R577" s="18"/>
      <c r="S577" s="18"/>
      <c r="T577" s="18"/>
      <c r="U577" s="18"/>
      <c r="V577" s="18"/>
      <c r="W577" s="18"/>
      <c r="X577" s="18"/>
      <c r="Y577" s="18"/>
      <c r="Z577" s="18">
        <v>892620.4800000001</v>
      </c>
      <c r="AA577" s="18"/>
      <c r="AB577" s="43">
        <f t="shared" si="245"/>
        <v>0.14749999999999996</v>
      </c>
      <c r="AC577" s="14">
        <f t="shared" si="254"/>
        <v>0</v>
      </c>
      <c r="AD577" s="14">
        <f t="shared" si="268"/>
        <v>0.125</v>
      </c>
      <c r="AE577" s="14">
        <f t="shared" si="255"/>
        <v>0</v>
      </c>
      <c r="AF577" s="14">
        <f t="shared" si="256"/>
        <v>0</v>
      </c>
      <c r="AG577" s="14">
        <f t="shared" si="257"/>
        <v>0</v>
      </c>
      <c r="AH577" s="14">
        <f t="shared" si="258"/>
        <v>0</v>
      </c>
      <c r="AI577" s="14">
        <f t="shared" si="259"/>
        <v>0</v>
      </c>
      <c r="AJ577" s="14">
        <f t="shared" si="260"/>
        <v>0</v>
      </c>
      <c r="AK577" s="14">
        <f t="shared" si="261"/>
        <v>0</v>
      </c>
      <c r="AL577" s="14">
        <f t="shared" si="262"/>
        <v>0</v>
      </c>
      <c r="AM577" s="14">
        <f t="shared" si="263"/>
        <v>0</v>
      </c>
      <c r="AN577" s="14">
        <f t="shared" si="264"/>
        <v>0</v>
      </c>
      <c r="AO577" s="14">
        <f t="shared" si="265"/>
        <v>0</v>
      </c>
      <c r="AP577" s="14">
        <f t="shared" si="266"/>
        <v>0.02</v>
      </c>
      <c r="AQ577" s="14">
        <f t="shared" si="267"/>
        <v>0</v>
      </c>
      <c r="AR577" s="26">
        <f t="shared" si="246"/>
        <v>4959002.6250000009</v>
      </c>
      <c r="AS577" s="184">
        <f t="shared" si="247"/>
        <v>0</v>
      </c>
      <c r="AT577" s="26">
        <f t="shared" si="248"/>
        <v>892620.47250000015</v>
      </c>
      <c r="AU577" s="30"/>
      <c r="AV577" s="30"/>
      <c r="AW577" s="30">
        <f t="shared" si="271"/>
        <v>4760642.5200000005</v>
      </c>
      <c r="AX577" s="36">
        <f t="shared" si="244"/>
        <v>-4959002.6250000009</v>
      </c>
      <c r="AY577" s="36">
        <f t="shared" si="244"/>
        <v>0</v>
      </c>
      <c r="AZ577" s="36">
        <f t="shared" si="244"/>
        <v>3868022.0475000003</v>
      </c>
      <c r="BF577" s="42">
        <f t="shared" si="249"/>
        <v>5851623.0975000011</v>
      </c>
      <c r="BG577" s="42">
        <f t="shared" si="250"/>
        <v>5851623.1400000006</v>
      </c>
      <c r="BH577" s="42">
        <f t="shared" si="251"/>
        <v>-4.2499999515712261E-2</v>
      </c>
      <c r="BI577" s="42">
        <f t="shared" si="252"/>
        <v>4760642.5200000005</v>
      </c>
    </row>
    <row r="578" spans="1:61" ht="14.45" hidden="1" outlineLevel="1" x14ac:dyDescent="0.3">
      <c r="A578" s="5" t="s">
        <v>7</v>
      </c>
      <c r="B578" s="12" t="s">
        <v>598</v>
      </c>
      <c r="C578" s="12" t="s">
        <v>1362</v>
      </c>
      <c r="D578" s="2" t="s">
        <v>703</v>
      </c>
      <c r="E578" s="2" t="s">
        <v>456</v>
      </c>
      <c r="F578" s="2" t="s">
        <v>16</v>
      </c>
      <c r="G578" s="2" t="s">
        <v>457</v>
      </c>
      <c r="H578" s="2" t="s">
        <v>13</v>
      </c>
      <c r="I578" s="18">
        <v>20</v>
      </c>
      <c r="J578" s="18">
        <v>29836.12</v>
      </c>
      <c r="K578" s="18">
        <v>26000.98</v>
      </c>
      <c r="L578" s="18">
        <v>3835.14</v>
      </c>
      <c r="M578" s="18"/>
      <c r="N578" s="18">
        <v>3250.12</v>
      </c>
      <c r="O578" s="18"/>
      <c r="P578" s="18"/>
      <c r="Q578" s="18"/>
      <c r="R578" s="18"/>
      <c r="S578" s="18"/>
      <c r="T578" s="18"/>
      <c r="U578" s="18"/>
      <c r="V578" s="18"/>
      <c r="W578" s="18"/>
      <c r="X578" s="18"/>
      <c r="Y578" s="18"/>
      <c r="Z578" s="18">
        <v>585.02</v>
      </c>
      <c r="AA578" s="18"/>
      <c r="AB578" s="43">
        <f t="shared" si="245"/>
        <v>0.14749999999999996</v>
      </c>
      <c r="AC578" s="14">
        <f t="shared" si="254"/>
        <v>0</v>
      </c>
      <c r="AD578" s="14">
        <f t="shared" si="268"/>
        <v>0.125</v>
      </c>
      <c r="AE578" s="14">
        <f t="shared" si="255"/>
        <v>0</v>
      </c>
      <c r="AF578" s="14">
        <f t="shared" si="256"/>
        <v>0</v>
      </c>
      <c r="AG578" s="14">
        <f t="shared" si="257"/>
        <v>0</v>
      </c>
      <c r="AH578" s="14">
        <f t="shared" si="258"/>
        <v>0</v>
      </c>
      <c r="AI578" s="14">
        <f t="shared" si="259"/>
        <v>0</v>
      </c>
      <c r="AJ578" s="14">
        <f t="shared" si="260"/>
        <v>0</v>
      </c>
      <c r="AK578" s="14">
        <f t="shared" si="261"/>
        <v>0</v>
      </c>
      <c r="AL578" s="14">
        <f t="shared" si="262"/>
        <v>0</v>
      </c>
      <c r="AM578" s="14">
        <f t="shared" si="263"/>
        <v>0</v>
      </c>
      <c r="AN578" s="14">
        <f t="shared" si="264"/>
        <v>0</v>
      </c>
      <c r="AO578" s="14">
        <f t="shared" si="265"/>
        <v>0</v>
      </c>
      <c r="AP578" s="14">
        <f t="shared" si="266"/>
        <v>0.02</v>
      </c>
      <c r="AQ578" s="14">
        <f t="shared" si="267"/>
        <v>0</v>
      </c>
      <c r="AR578" s="26">
        <f t="shared" si="246"/>
        <v>3250.1224999999999</v>
      </c>
      <c r="AS578" s="184">
        <f t="shared" si="247"/>
        <v>0</v>
      </c>
      <c r="AT578" s="26">
        <f t="shared" si="248"/>
        <v>585.02205000000004</v>
      </c>
      <c r="AU578" s="30"/>
      <c r="AV578" s="30"/>
      <c r="AW578" s="30">
        <f t="shared" si="271"/>
        <v>3120.1176</v>
      </c>
      <c r="AX578" s="36">
        <f t="shared" si="244"/>
        <v>-3250.1224999999999</v>
      </c>
      <c r="AY578" s="36">
        <f t="shared" si="244"/>
        <v>0</v>
      </c>
      <c r="AZ578" s="36">
        <f t="shared" si="244"/>
        <v>2535.09555</v>
      </c>
      <c r="BF578" s="42">
        <f t="shared" si="249"/>
        <v>3835.14455</v>
      </c>
      <c r="BG578" s="42">
        <f t="shared" si="250"/>
        <v>3835.14</v>
      </c>
      <c r="BH578" s="42">
        <f t="shared" si="251"/>
        <v>4.5500000001084118E-3</v>
      </c>
      <c r="BI578" s="42">
        <f t="shared" si="252"/>
        <v>3120.1176</v>
      </c>
    </row>
    <row r="579" spans="1:61" ht="14.45" hidden="1" outlineLevel="1" x14ac:dyDescent="0.3">
      <c r="A579" s="5" t="s">
        <v>7</v>
      </c>
      <c r="B579" s="12" t="s">
        <v>598</v>
      </c>
      <c r="C579" s="12" t="s">
        <v>1362</v>
      </c>
      <c r="D579" s="2" t="s">
        <v>704</v>
      </c>
      <c r="E579" s="2" t="s">
        <v>383</v>
      </c>
      <c r="F579" s="2" t="s">
        <v>16</v>
      </c>
      <c r="G579" s="2" t="s">
        <v>17</v>
      </c>
      <c r="H579" s="2" t="s">
        <v>13</v>
      </c>
      <c r="I579" s="18">
        <v>4</v>
      </c>
      <c r="J579" s="18">
        <v>4228.9399999999996</v>
      </c>
      <c r="K579" s="18">
        <v>4027.56</v>
      </c>
      <c r="L579" s="18">
        <v>201.38</v>
      </c>
      <c r="M579" s="18"/>
      <c r="N579" s="18"/>
      <c r="O579" s="18"/>
      <c r="P579" s="18"/>
      <c r="Q579" s="18"/>
      <c r="R579" s="18"/>
      <c r="S579" s="18"/>
      <c r="T579" s="18">
        <v>0</v>
      </c>
      <c r="U579" s="18"/>
      <c r="V579" s="18"/>
      <c r="W579" s="18"/>
      <c r="X579" s="18"/>
      <c r="Y579" s="18"/>
      <c r="Z579" s="18"/>
      <c r="AA579" s="18">
        <v>201.38</v>
      </c>
      <c r="AB579" s="43">
        <f t="shared" si="245"/>
        <v>5.0000000000000044E-2</v>
      </c>
      <c r="AC579" s="14">
        <f t="shared" si="254"/>
        <v>0</v>
      </c>
      <c r="AD579" s="14">
        <f t="shared" si="268"/>
        <v>0</v>
      </c>
      <c r="AE579" s="14">
        <f t="shared" si="255"/>
        <v>0</v>
      </c>
      <c r="AF579" s="14">
        <f t="shared" si="256"/>
        <v>0</v>
      </c>
      <c r="AG579" s="14">
        <f t="shared" si="257"/>
        <v>0</v>
      </c>
      <c r="AH579" s="14">
        <f t="shared" si="258"/>
        <v>0</v>
      </c>
      <c r="AI579" s="14">
        <f t="shared" si="259"/>
        <v>0</v>
      </c>
      <c r="AJ579" s="14">
        <f t="shared" si="260"/>
        <v>0</v>
      </c>
      <c r="AK579" s="14">
        <f t="shared" si="261"/>
        <v>0</v>
      </c>
      <c r="AL579" s="14">
        <f t="shared" si="262"/>
        <v>0</v>
      </c>
      <c r="AM579" s="14">
        <f t="shared" si="263"/>
        <v>0</v>
      </c>
      <c r="AN579" s="14">
        <f t="shared" si="264"/>
        <v>0</v>
      </c>
      <c r="AO579" s="14">
        <f t="shared" si="265"/>
        <v>0</v>
      </c>
      <c r="AP579" s="14">
        <f t="shared" si="266"/>
        <v>0</v>
      </c>
      <c r="AQ579" s="14">
        <f t="shared" si="267"/>
        <v>0.05</v>
      </c>
      <c r="AR579" s="26">
        <f t="shared" si="246"/>
        <v>0</v>
      </c>
      <c r="AS579" s="184">
        <f t="shared" si="247"/>
        <v>0</v>
      </c>
      <c r="AT579" s="26">
        <f t="shared" si="248"/>
        <v>201.37800000000001</v>
      </c>
      <c r="AU579" s="30"/>
      <c r="AV579" s="30"/>
      <c r="AW579" s="30">
        <f t="shared" si="271"/>
        <v>483.30719999999997</v>
      </c>
      <c r="AX579" s="36">
        <f t="shared" si="244"/>
        <v>0</v>
      </c>
      <c r="AY579" s="36">
        <f t="shared" si="244"/>
        <v>0</v>
      </c>
      <c r="AZ579" s="36">
        <f t="shared" si="244"/>
        <v>281.92919999999992</v>
      </c>
      <c r="BF579" s="42">
        <f t="shared" si="249"/>
        <v>201.37800000000001</v>
      </c>
      <c r="BG579" s="42">
        <f t="shared" si="250"/>
        <v>201.38</v>
      </c>
      <c r="BH579" s="42">
        <f t="shared" si="251"/>
        <v>-1.999999999981128E-3</v>
      </c>
      <c r="BI579" s="42">
        <f t="shared" si="252"/>
        <v>483.30719999999997</v>
      </c>
    </row>
    <row r="580" spans="1:61" ht="14.45" hidden="1" outlineLevel="1" x14ac:dyDescent="0.3">
      <c r="A580" s="5" t="s">
        <v>7</v>
      </c>
      <c r="B580" s="12" t="s">
        <v>598</v>
      </c>
      <c r="C580" s="12" t="s">
        <v>1362</v>
      </c>
      <c r="D580" s="2" t="s">
        <v>705</v>
      </c>
      <c r="E580" s="2" t="s">
        <v>383</v>
      </c>
      <c r="F580" s="2" t="s">
        <v>16</v>
      </c>
      <c r="G580" s="2" t="s">
        <v>17</v>
      </c>
      <c r="H580" s="2" t="s">
        <v>13</v>
      </c>
      <c r="I580" s="18">
        <v>20</v>
      </c>
      <c r="J580" s="18">
        <v>15606</v>
      </c>
      <c r="K580" s="18">
        <v>13600</v>
      </c>
      <c r="L580" s="18">
        <v>2006</v>
      </c>
      <c r="M580" s="18"/>
      <c r="N580" s="18">
        <v>1700</v>
      </c>
      <c r="O580" s="18"/>
      <c r="P580" s="18"/>
      <c r="Q580" s="18"/>
      <c r="R580" s="18"/>
      <c r="S580" s="18"/>
      <c r="T580" s="18"/>
      <c r="U580" s="18"/>
      <c r="V580" s="18"/>
      <c r="W580" s="18"/>
      <c r="X580" s="18"/>
      <c r="Y580" s="18"/>
      <c r="Z580" s="18">
        <v>306</v>
      </c>
      <c r="AA580" s="18"/>
      <c r="AB580" s="43">
        <f t="shared" si="245"/>
        <v>0.14749999999999996</v>
      </c>
      <c r="AC580" s="14">
        <f t="shared" si="254"/>
        <v>0</v>
      </c>
      <c r="AD580" s="14">
        <f t="shared" si="268"/>
        <v>0.125</v>
      </c>
      <c r="AE580" s="14">
        <f t="shared" si="255"/>
        <v>0</v>
      </c>
      <c r="AF580" s="14">
        <f t="shared" si="256"/>
        <v>0</v>
      </c>
      <c r="AG580" s="14">
        <f t="shared" si="257"/>
        <v>0</v>
      </c>
      <c r="AH580" s="14">
        <f t="shared" si="258"/>
        <v>0</v>
      </c>
      <c r="AI580" s="14">
        <f t="shared" si="259"/>
        <v>0</v>
      </c>
      <c r="AJ580" s="14">
        <f t="shared" si="260"/>
        <v>0</v>
      </c>
      <c r="AK580" s="14">
        <f t="shared" si="261"/>
        <v>0</v>
      </c>
      <c r="AL580" s="14">
        <f t="shared" si="262"/>
        <v>0</v>
      </c>
      <c r="AM580" s="14">
        <f t="shared" si="263"/>
        <v>0</v>
      </c>
      <c r="AN580" s="14">
        <f t="shared" si="264"/>
        <v>0</v>
      </c>
      <c r="AO580" s="14">
        <f t="shared" si="265"/>
        <v>0</v>
      </c>
      <c r="AP580" s="14">
        <f t="shared" si="266"/>
        <v>0.02</v>
      </c>
      <c r="AQ580" s="14">
        <f t="shared" si="267"/>
        <v>0</v>
      </c>
      <c r="AR580" s="26">
        <f t="shared" si="246"/>
        <v>1700</v>
      </c>
      <c r="AS580" s="184">
        <f t="shared" si="247"/>
        <v>0</v>
      </c>
      <c r="AT580" s="26">
        <f t="shared" si="248"/>
        <v>306</v>
      </c>
      <c r="AU580" s="30"/>
      <c r="AV580" s="30"/>
      <c r="AW580" s="30">
        <f t="shared" si="271"/>
        <v>1632</v>
      </c>
      <c r="AX580" s="36">
        <f t="shared" si="244"/>
        <v>-1700</v>
      </c>
      <c r="AY580" s="36">
        <f t="shared" si="244"/>
        <v>0</v>
      </c>
      <c r="AZ580" s="36">
        <f t="shared" si="244"/>
        <v>1326</v>
      </c>
      <c r="BF580" s="42">
        <f t="shared" si="249"/>
        <v>2006</v>
      </c>
      <c r="BG580" s="42">
        <f t="shared" si="250"/>
        <v>2006</v>
      </c>
      <c r="BH580" s="42">
        <f t="shared" si="251"/>
        <v>0</v>
      </c>
      <c r="BI580" s="42">
        <f t="shared" si="252"/>
        <v>1632</v>
      </c>
    </row>
    <row r="581" spans="1:61" ht="14.45" hidden="1" outlineLevel="1" x14ac:dyDescent="0.3">
      <c r="A581" s="5" t="s">
        <v>7</v>
      </c>
      <c r="B581" s="12" t="s">
        <v>598</v>
      </c>
      <c r="C581" s="12"/>
      <c r="D581" s="2" t="s">
        <v>706</v>
      </c>
      <c r="E581" s="2" t="s">
        <v>707</v>
      </c>
      <c r="F581" s="2" t="s">
        <v>16</v>
      </c>
      <c r="G581" s="2" t="s">
        <v>17</v>
      </c>
      <c r="H581" s="2" t="s">
        <v>13</v>
      </c>
      <c r="I581" s="18">
        <v>25</v>
      </c>
      <c r="J581" s="18">
        <v>11475</v>
      </c>
      <c r="K581" s="18">
        <v>11250</v>
      </c>
      <c r="L581" s="18">
        <v>225</v>
      </c>
      <c r="M581" s="18"/>
      <c r="N581" s="18"/>
      <c r="O581" s="18"/>
      <c r="P581" s="18"/>
      <c r="Q581" s="18"/>
      <c r="R581" s="18"/>
      <c r="S581" s="18"/>
      <c r="T581" s="18"/>
      <c r="U581" s="18"/>
      <c r="V581" s="18"/>
      <c r="W581" s="18"/>
      <c r="X581" s="18"/>
      <c r="Y581" s="18"/>
      <c r="Z581" s="18">
        <v>225</v>
      </c>
      <c r="AA581" s="18"/>
      <c r="AB581" s="43">
        <f t="shared" si="245"/>
        <v>2.0000000000000018E-2</v>
      </c>
      <c r="AC581" s="14">
        <f t="shared" si="254"/>
        <v>0</v>
      </c>
      <c r="AD581" s="14">
        <f t="shared" si="268"/>
        <v>0</v>
      </c>
      <c r="AE581" s="14">
        <f t="shared" si="255"/>
        <v>0</v>
      </c>
      <c r="AF581" s="14">
        <f t="shared" si="256"/>
        <v>0</v>
      </c>
      <c r="AG581" s="14">
        <f t="shared" si="257"/>
        <v>0</v>
      </c>
      <c r="AH581" s="14">
        <f t="shared" si="258"/>
        <v>0</v>
      </c>
      <c r="AI581" s="14">
        <f t="shared" si="259"/>
        <v>0</v>
      </c>
      <c r="AJ581" s="14">
        <f t="shared" si="260"/>
        <v>0</v>
      </c>
      <c r="AK581" s="14">
        <f t="shared" si="261"/>
        <v>0</v>
      </c>
      <c r="AL581" s="14">
        <f t="shared" si="262"/>
        <v>0</v>
      </c>
      <c r="AM581" s="14">
        <f t="shared" si="263"/>
        <v>0</v>
      </c>
      <c r="AN581" s="14">
        <f t="shared" si="264"/>
        <v>0</v>
      </c>
      <c r="AO581" s="14">
        <f t="shared" si="265"/>
        <v>0</v>
      </c>
      <c r="AP581" s="14">
        <f t="shared" si="266"/>
        <v>0.02</v>
      </c>
      <c r="AQ581" s="14">
        <f t="shared" si="267"/>
        <v>0</v>
      </c>
      <c r="AR581" s="26">
        <f t="shared" si="246"/>
        <v>0</v>
      </c>
      <c r="AS581" s="184">
        <f t="shared" si="247"/>
        <v>0</v>
      </c>
      <c r="AT581" s="26">
        <f t="shared" si="248"/>
        <v>225</v>
      </c>
      <c r="AU581" s="30"/>
      <c r="AV581" s="30"/>
      <c r="AW581" s="30">
        <f t="shared" si="271"/>
        <v>1350</v>
      </c>
      <c r="AX581" s="36">
        <f t="shared" ref="AX581:AZ644" si="272">AU581-AR581</f>
        <v>0</v>
      </c>
      <c r="AY581" s="36">
        <f t="shared" si="272"/>
        <v>0</v>
      </c>
      <c r="AZ581" s="36">
        <f t="shared" si="272"/>
        <v>1125</v>
      </c>
      <c r="BF581" s="42">
        <f t="shared" si="249"/>
        <v>225</v>
      </c>
      <c r="BG581" s="42">
        <f t="shared" si="250"/>
        <v>225</v>
      </c>
      <c r="BH581" s="42">
        <f t="shared" si="251"/>
        <v>0</v>
      </c>
      <c r="BI581" s="42">
        <f t="shared" si="252"/>
        <v>1350</v>
      </c>
    </row>
    <row r="582" spans="1:61" ht="14.45" hidden="1" outlineLevel="1" x14ac:dyDescent="0.3">
      <c r="A582" s="5" t="s">
        <v>7</v>
      </c>
      <c r="B582" s="12" t="s">
        <v>598</v>
      </c>
      <c r="C582" s="12"/>
      <c r="D582" s="2" t="s">
        <v>708</v>
      </c>
      <c r="E582" s="2" t="s">
        <v>560</v>
      </c>
      <c r="F582" s="2" t="s">
        <v>16</v>
      </c>
      <c r="G582" s="2" t="s">
        <v>396</v>
      </c>
      <c r="H582" s="2" t="s">
        <v>13</v>
      </c>
      <c r="I582" s="18">
        <v>480</v>
      </c>
      <c r="J582" s="18">
        <v>88127.84</v>
      </c>
      <c r="K582" s="18">
        <v>86399.84</v>
      </c>
      <c r="L582" s="18">
        <v>1728</v>
      </c>
      <c r="M582" s="18"/>
      <c r="N582" s="18"/>
      <c r="O582" s="18"/>
      <c r="P582" s="18"/>
      <c r="Q582" s="18"/>
      <c r="R582" s="18"/>
      <c r="S582" s="18"/>
      <c r="T582" s="18"/>
      <c r="U582" s="18"/>
      <c r="V582" s="18"/>
      <c r="W582" s="18"/>
      <c r="X582" s="18"/>
      <c r="Y582" s="18"/>
      <c r="Z582" s="18">
        <v>1728</v>
      </c>
      <c r="AA582" s="18"/>
      <c r="AB582" s="43">
        <f t="shared" ref="AB582:AB645" si="273">(1+SUM(AC582:AF582)*(1+AG582)*(1+AH582))*(1+SUM(AI582:AN582))*(1+SUM(AO582:AQ582))-1</f>
        <v>2.0000000000000018E-2</v>
      </c>
      <c r="AC582" s="14">
        <f t="shared" si="254"/>
        <v>0</v>
      </c>
      <c r="AD582" s="14">
        <f t="shared" si="268"/>
        <v>0</v>
      </c>
      <c r="AE582" s="14">
        <f t="shared" si="255"/>
        <v>0</v>
      </c>
      <c r="AF582" s="14">
        <f t="shared" si="256"/>
        <v>0</v>
      </c>
      <c r="AG582" s="14">
        <f t="shared" si="257"/>
        <v>0</v>
      </c>
      <c r="AH582" s="14">
        <f t="shared" si="258"/>
        <v>0</v>
      </c>
      <c r="AI582" s="14">
        <f t="shared" si="259"/>
        <v>0</v>
      </c>
      <c r="AJ582" s="14">
        <f t="shared" si="260"/>
        <v>0</v>
      </c>
      <c r="AK582" s="14">
        <f t="shared" si="261"/>
        <v>0</v>
      </c>
      <c r="AL582" s="14">
        <f t="shared" si="262"/>
        <v>0</v>
      </c>
      <c r="AM582" s="14">
        <f t="shared" si="263"/>
        <v>0</v>
      </c>
      <c r="AN582" s="14">
        <f t="shared" si="264"/>
        <v>0</v>
      </c>
      <c r="AO582" s="14">
        <f t="shared" si="265"/>
        <v>0</v>
      </c>
      <c r="AP582" s="14">
        <f t="shared" si="266"/>
        <v>0.02</v>
      </c>
      <c r="AQ582" s="14">
        <f t="shared" si="267"/>
        <v>0</v>
      </c>
      <c r="AR582" s="26">
        <f t="shared" ref="AR582:AR645" si="274">K582*(1+SUM(AC582:AF582)*(1+AG582)*(1+AH582)-1)</f>
        <v>0</v>
      </c>
      <c r="AS582" s="184">
        <f t="shared" ref="AS582:AS645" si="275">SUM(AI582:AN582)*(AR582+K582)</f>
        <v>0</v>
      </c>
      <c r="AT582" s="26">
        <f t="shared" ref="AT582:AT645" si="276">SUM(AO582:AQ582)*(K582+AR582)</f>
        <v>1727.9967999999999</v>
      </c>
      <c r="AU582" s="30"/>
      <c r="AV582" s="30"/>
      <c r="AW582" s="30">
        <f t="shared" si="271"/>
        <v>10367.980799999999</v>
      </c>
      <c r="AX582" s="36">
        <f t="shared" si="272"/>
        <v>0</v>
      </c>
      <c r="AY582" s="36">
        <f t="shared" si="272"/>
        <v>0</v>
      </c>
      <c r="AZ582" s="36">
        <f t="shared" si="272"/>
        <v>8639.9840000000004</v>
      </c>
      <c r="BF582" s="42">
        <f t="shared" ref="BF582:BF645" si="277">SUM(AR582:AT582)</f>
        <v>1727.9967999999999</v>
      </c>
      <c r="BG582" s="42">
        <f t="shared" ref="BG582:BG645" si="278">SUM(M582:AA582)</f>
        <v>1728</v>
      </c>
      <c r="BH582" s="42">
        <f t="shared" ref="BH582:BH645" si="279">BF582-BG582</f>
        <v>-3.200000000106229E-3</v>
      </c>
      <c r="BI582" s="42">
        <f t="shared" ref="BI582:BI645" si="280">SUM(AU582:AW582)</f>
        <v>10367.980799999999</v>
      </c>
    </row>
    <row r="583" spans="1:61" ht="14.45" hidden="1" outlineLevel="1" x14ac:dyDescent="0.3">
      <c r="A583" s="5" t="s">
        <v>7</v>
      </c>
      <c r="B583" s="12" t="s">
        <v>598</v>
      </c>
      <c r="C583" s="12"/>
      <c r="D583" s="2" t="s">
        <v>490</v>
      </c>
      <c r="E583" s="2" t="s">
        <v>491</v>
      </c>
      <c r="F583" s="2" t="s">
        <v>16</v>
      </c>
      <c r="G583" s="2" t="s">
        <v>17</v>
      </c>
      <c r="H583" s="2" t="s">
        <v>13</v>
      </c>
      <c r="I583" s="18">
        <v>430</v>
      </c>
      <c r="J583" s="18">
        <v>59168.240000000005</v>
      </c>
      <c r="K583" s="18">
        <v>58008.08</v>
      </c>
      <c r="L583" s="18">
        <v>1160.1599999999999</v>
      </c>
      <c r="M583" s="18"/>
      <c r="N583" s="18"/>
      <c r="O583" s="18"/>
      <c r="P583" s="18"/>
      <c r="Q583" s="18"/>
      <c r="R583" s="18"/>
      <c r="S583" s="18"/>
      <c r="T583" s="18"/>
      <c r="U583" s="18"/>
      <c r="V583" s="18"/>
      <c r="W583" s="18"/>
      <c r="X583" s="18"/>
      <c r="Y583" s="18"/>
      <c r="Z583" s="18">
        <v>1160.1599999999999</v>
      </c>
      <c r="AA583" s="18"/>
      <c r="AB583" s="43">
        <f t="shared" si="273"/>
        <v>2.0000000000000018E-2</v>
      </c>
      <c r="AC583" s="14">
        <f t="shared" si="254"/>
        <v>0</v>
      </c>
      <c r="AD583" s="14">
        <f t="shared" si="268"/>
        <v>0</v>
      </c>
      <c r="AE583" s="14">
        <f t="shared" si="255"/>
        <v>0</v>
      </c>
      <c r="AF583" s="14">
        <f t="shared" si="256"/>
        <v>0</v>
      </c>
      <c r="AG583" s="14">
        <f t="shared" si="257"/>
        <v>0</v>
      </c>
      <c r="AH583" s="14">
        <f t="shared" si="258"/>
        <v>0</v>
      </c>
      <c r="AI583" s="14">
        <f t="shared" si="259"/>
        <v>0</v>
      </c>
      <c r="AJ583" s="14">
        <f t="shared" si="260"/>
        <v>0</v>
      </c>
      <c r="AK583" s="14">
        <f t="shared" si="261"/>
        <v>0</v>
      </c>
      <c r="AL583" s="14">
        <f t="shared" si="262"/>
        <v>0</v>
      </c>
      <c r="AM583" s="14">
        <f t="shared" si="263"/>
        <v>0</v>
      </c>
      <c r="AN583" s="14">
        <f t="shared" si="264"/>
        <v>0</v>
      </c>
      <c r="AO583" s="14">
        <f t="shared" si="265"/>
        <v>0</v>
      </c>
      <c r="AP583" s="14">
        <f t="shared" si="266"/>
        <v>0.02</v>
      </c>
      <c r="AQ583" s="14">
        <f t="shared" si="267"/>
        <v>0</v>
      </c>
      <c r="AR583" s="26">
        <f t="shared" si="274"/>
        <v>0</v>
      </c>
      <c r="AS583" s="184">
        <f t="shared" si="275"/>
        <v>0</v>
      </c>
      <c r="AT583" s="26">
        <f t="shared" si="276"/>
        <v>1160.1616000000001</v>
      </c>
      <c r="AU583" s="30"/>
      <c r="AV583" s="30"/>
      <c r="AW583" s="30">
        <f t="shared" si="271"/>
        <v>6960.9696000000004</v>
      </c>
      <c r="AX583" s="36">
        <f t="shared" si="272"/>
        <v>0</v>
      </c>
      <c r="AY583" s="36">
        <f t="shared" si="272"/>
        <v>0</v>
      </c>
      <c r="AZ583" s="36">
        <f t="shared" si="272"/>
        <v>5800.808</v>
      </c>
      <c r="BF583" s="42">
        <f t="shared" si="277"/>
        <v>1160.1616000000001</v>
      </c>
      <c r="BG583" s="42">
        <f t="shared" si="278"/>
        <v>1160.1599999999999</v>
      </c>
      <c r="BH583" s="42">
        <f t="shared" si="279"/>
        <v>1.6000000002804882E-3</v>
      </c>
      <c r="BI583" s="42">
        <f t="shared" si="280"/>
        <v>6960.9696000000004</v>
      </c>
    </row>
    <row r="584" spans="1:61" ht="14.45" hidden="1" outlineLevel="1" x14ac:dyDescent="0.3">
      <c r="A584" s="5" t="s">
        <v>7</v>
      </c>
      <c r="B584" s="12" t="s">
        <v>598</v>
      </c>
      <c r="C584" s="12"/>
      <c r="D584" s="2" t="s">
        <v>490</v>
      </c>
      <c r="E584" s="2" t="s">
        <v>492</v>
      </c>
      <c r="F584" s="2" t="s">
        <v>16</v>
      </c>
      <c r="G584" s="2" t="s">
        <v>17</v>
      </c>
      <c r="H584" s="2" t="s">
        <v>13</v>
      </c>
      <c r="I584" s="18">
        <v>1935</v>
      </c>
      <c r="J584" s="18">
        <v>240128.4</v>
      </c>
      <c r="K584" s="18">
        <v>235420</v>
      </c>
      <c r="L584" s="18">
        <v>4708.3999999999996</v>
      </c>
      <c r="M584" s="18"/>
      <c r="N584" s="18"/>
      <c r="O584" s="18"/>
      <c r="P584" s="18"/>
      <c r="Q584" s="18"/>
      <c r="R584" s="18"/>
      <c r="S584" s="18"/>
      <c r="T584" s="18"/>
      <c r="U584" s="18"/>
      <c r="V584" s="18"/>
      <c r="W584" s="18"/>
      <c r="X584" s="18"/>
      <c r="Y584" s="18"/>
      <c r="Z584" s="18">
        <v>4708.3999999999996</v>
      </c>
      <c r="AA584" s="18"/>
      <c r="AB584" s="43">
        <f t="shared" si="273"/>
        <v>2.0000000000000018E-2</v>
      </c>
      <c r="AC584" s="14">
        <f t="shared" si="254"/>
        <v>0</v>
      </c>
      <c r="AD584" s="14">
        <f t="shared" si="268"/>
        <v>0</v>
      </c>
      <c r="AE584" s="14">
        <f t="shared" si="255"/>
        <v>0</v>
      </c>
      <c r="AF584" s="14">
        <f t="shared" si="256"/>
        <v>0</v>
      </c>
      <c r="AG584" s="14">
        <f t="shared" si="257"/>
        <v>0</v>
      </c>
      <c r="AH584" s="14">
        <f t="shared" si="258"/>
        <v>0</v>
      </c>
      <c r="AI584" s="14">
        <f t="shared" si="259"/>
        <v>0</v>
      </c>
      <c r="AJ584" s="14">
        <f t="shared" si="260"/>
        <v>0</v>
      </c>
      <c r="AK584" s="14">
        <f t="shared" si="261"/>
        <v>0</v>
      </c>
      <c r="AL584" s="14">
        <f t="shared" si="262"/>
        <v>0</v>
      </c>
      <c r="AM584" s="14">
        <f t="shared" si="263"/>
        <v>0</v>
      </c>
      <c r="AN584" s="14">
        <f t="shared" si="264"/>
        <v>0</v>
      </c>
      <c r="AO584" s="14">
        <f t="shared" si="265"/>
        <v>0</v>
      </c>
      <c r="AP584" s="14">
        <f t="shared" si="266"/>
        <v>0.02</v>
      </c>
      <c r="AQ584" s="14">
        <f t="shared" si="267"/>
        <v>0</v>
      </c>
      <c r="AR584" s="26">
        <f t="shared" si="274"/>
        <v>0</v>
      </c>
      <c r="AS584" s="184">
        <f t="shared" si="275"/>
        <v>0</v>
      </c>
      <c r="AT584" s="26">
        <f t="shared" si="276"/>
        <v>4708.4000000000005</v>
      </c>
      <c r="AU584" s="30"/>
      <c r="AV584" s="30"/>
      <c r="AW584" s="30">
        <f t="shared" si="271"/>
        <v>28250.399999999998</v>
      </c>
      <c r="AX584" s="36">
        <f t="shared" si="272"/>
        <v>0</v>
      </c>
      <c r="AY584" s="36">
        <f t="shared" si="272"/>
        <v>0</v>
      </c>
      <c r="AZ584" s="36">
        <f t="shared" si="272"/>
        <v>23541.999999999996</v>
      </c>
      <c r="BF584" s="42">
        <f t="shared" si="277"/>
        <v>4708.4000000000005</v>
      </c>
      <c r="BG584" s="42">
        <f t="shared" si="278"/>
        <v>4708.3999999999996</v>
      </c>
      <c r="BH584" s="42">
        <f t="shared" si="279"/>
        <v>0</v>
      </c>
      <c r="BI584" s="42">
        <f t="shared" si="280"/>
        <v>28250.399999999998</v>
      </c>
    </row>
    <row r="585" spans="1:61" ht="14.45" hidden="1" outlineLevel="1" x14ac:dyDescent="0.3">
      <c r="A585" s="5" t="s">
        <v>7</v>
      </c>
      <c r="B585" s="12" t="s">
        <v>598</v>
      </c>
      <c r="C585" s="12"/>
      <c r="D585" s="2" t="s">
        <v>493</v>
      </c>
      <c r="E585" s="2" t="s">
        <v>494</v>
      </c>
      <c r="F585" s="2" t="s">
        <v>16</v>
      </c>
      <c r="G585" s="2" t="s">
        <v>17</v>
      </c>
      <c r="H585" s="2" t="s">
        <v>13</v>
      </c>
      <c r="I585" s="18">
        <v>1075</v>
      </c>
      <c r="J585" s="18">
        <v>148739.54999999999</v>
      </c>
      <c r="K585" s="18">
        <v>129620.53</v>
      </c>
      <c r="L585" s="18">
        <v>19119.02</v>
      </c>
      <c r="M585" s="18"/>
      <c r="N585" s="18">
        <v>16202.56</v>
      </c>
      <c r="O585" s="18"/>
      <c r="P585" s="18"/>
      <c r="Q585" s="18"/>
      <c r="R585" s="18"/>
      <c r="S585" s="18"/>
      <c r="T585" s="18"/>
      <c r="U585" s="18"/>
      <c r="V585" s="18"/>
      <c r="W585" s="18"/>
      <c r="X585" s="18"/>
      <c r="Y585" s="18"/>
      <c r="Z585" s="18">
        <v>2916.46</v>
      </c>
      <c r="AA585" s="18"/>
      <c r="AB585" s="43">
        <f t="shared" si="273"/>
        <v>0.14749999999999996</v>
      </c>
      <c r="AC585" s="14">
        <f t="shared" si="254"/>
        <v>0</v>
      </c>
      <c r="AD585" s="14">
        <f t="shared" si="268"/>
        <v>0.125</v>
      </c>
      <c r="AE585" s="14">
        <f t="shared" si="255"/>
        <v>0</v>
      </c>
      <c r="AF585" s="14">
        <f t="shared" si="256"/>
        <v>0</v>
      </c>
      <c r="AG585" s="14">
        <f t="shared" si="257"/>
        <v>0</v>
      </c>
      <c r="AH585" s="14">
        <f t="shared" si="258"/>
        <v>0</v>
      </c>
      <c r="AI585" s="14">
        <f t="shared" si="259"/>
        <v>0</v>
      </c>
      <c r="AJ585" s="14">
        <f t="shared" si="260"/>
        <v>0</v>
      </c>
      <c r="AK585" s="14">
        <f t="shared" si="261"/>
        <v>0</v>
      </c>
      <c r="AL585" s="14">
        <f t="shared" si="262"/>
        <v>0</v>
      </c>
      <c r="AM585" s="14">
        <f t="shared" si="263"/>
        <v>0</v>
      </c>
      <c r="AN585" s="14">
        <f t="shared" si="264"/>
        <v>0</v>
      </c>
      <c r="AO585" s="14">
        <f t="shared" si="265"/>
        <v>0</v>
      </c>
      <c r="AP585" s="14">
        <f t="shared" si="266"/>
        <v>0.02</v>
      </c>
      <c r="AQ585" s="14">
        <f t="shared" si="267"/>
        <v>0</v>
      </c>
      <c r="AR585" s="26">
        <f t="shared" si="274"/>
        <v>16202.56625</v>
      </c>
      <c r="AS585" s="184">
        <f t="shared" si="275"/>
        <v>0</v>
      </c>
      <c r="AT585" s="26">
        <f t="shared" si="276"/>
        <v>2916.4619250000001</v>
      </c>
      <c r="AU585" s="30"/>
      <c r="AV585" s="30"/>
      <c r="AW585" s="30">
        <f t="shared" si="271"/>
        <v>15554.463599999999</v>
      </c>
      <c r="AX585" s="36">
        <f t="shared" si="272"/>
        <v>-16202.56625</v>
      </c>
      <c r="AY585" s="36">
        <f t="shared" si="272"/>
        <v>0</v>
      </c>
      <c r="AZ585" s="36">
        <f t="shared" si="272"/>
        <v>12638.001675</v>
      </c>
      <c r="BF585" s="42">
        <f t="shared" si="277"/>
        <v>19119.028174999999</v>
      </c>
      <c r="BG585" s="42">
        <f t="shared" si="278"/>
        <v>19119.02</v>
      </c>
      <c r="BH585" s="42">
        <f t="shared" si="279"/>
        <v>8.1749999990279321E-3</v>
      </c>
      <c r="BI585" s="42">
        <f t="shared" si="280"/>
        <v>15554.463599999999</v>
      </c>
    </row>
    <row r="586" spans="1:61" ht="14.45" hidden="1" outlineLevel="1" x14ac:dyDescent="0.3">
      <c r="A586" s="5" t="s">
        <v>7</v>
      </c>
      <c r="B586" s="12" t="s">
        <v>598</v>
      </c>
      <c r="C586" s="12"/>
      <c r="D586" s="2" t="s">
        <v>709</v>
      </c>
      <c r="E586" s="2" t="s">
        <v>710</v>
      </c>
      <c r="F586" s="2" t="s">
        <v>16</v>
      </c>
      <c r="G586" s="2" t="s">
        <v>17</v>
      </c>
      <c r="H586" s="2" t="s">
        <v>13</v>
      </c>
      <c r="I586" s="18">
        <v>30300</v>
      </c>
      <c r="J586" s="18">
        <v>215493.59999999998</v>
      </c>
      <c r="K586" s="18">
        <v>211268.24</v>
      </c>
      <c r="L586" s="18">
        <v>4225.3599999999997</v>
      </c>
      <c r="M586" s="18"/>
      <c r="N586" s="18"/>
      <c r="O586" s="18"/>
      <c r="P586" s="18"/>
      <c r="Q586" s="18"/>
      <c r="R586" s="18"/>
      <c r="S586" s="18"/>
      <c r="T586" s="18"/>
      <c r="U586" s="18"/>
      <c r="V586" s="18"/>
      <c r="W586" s="18"/>
      <c r="X586" s="18"/>
      <c r="Y586" s="18"/>
      <c r="Z586" s="18">
        <v>4225.3599999999997</v>
      </c>
      <c r="AA586" s="18"/>
      <c r="AB586" s="43">
        <f t="shared" si="273"/>
        <v>2.0000000000000018E-2</v>
      </c>
      <c r="AC586" s="14">
        <f t="shared" si="254"/>
        <v>0</v>
      </c>
      <c r="AD586" s="14">
        <f t="shared" si="268"/>
        <v>0</v>
      </c>
      <c r="AE586" s="14">
        <f t="shared" si="255"/>
        <v>0</v>
      </c>
      <c r="AF586" s="14">
        <f t="shared" si="256"/>
        <v>0</v>
      </c>
      <c r="AG586" s="14">
        <f t="shared" si="257"/>
        <v>0</v>
      </c>
      <c r="AH586" s="14">
        <f t="shared" si="258"/>
        <v>0</v>
      </c>
      <c r="AI586" s="14">
        <f t="shared" si="259"/>
        <v>0</v>
      </c>
      <c r="AJ586" s="14">
        <f t="shared" si="260"/>
        <v>0</v>
      </c>
      <c r="AK586" s="14">
        <f t="shared" si="261"/>
        <v>0</v>
      </c>
      <c r="AL586" s="14">
        <f t="shared" si="262"/>
        <v>0</v>
      </c>
      <c r="AM586" s="14">
        <f t="shared" si="263"/>
        <v>0</v>
      </c>
      <c r="AN586" s="14">
        <f t="shared" si="264"/>
        <v>0</v>
      </c>
      <c r="AO586" s="14">
        <f t="shared" si="265"/>
        <v>0</v>
      </c>
      <c r="AP586" s="14">
        <f t="shared" si="266"/>
        <v>0.02</v>
      </c>
      <c r="AQ586" s="14">
        <f t="shared" si="267"/>
        <v>0</v>
      </c>
      <c r="AR586" s="26">
        <f t="shared" si="274"/>
        <v>0</v>
      </c>
      <c r="AS586" s="184">
        <f t="shared" si="275"/>
        <v>0</v>
      </c>
      <c r="AT586" s="26">
        <f t="shared" si="276"/>
        <v>4225.3648000000003</v>
      </c>
      <c r="AU586" s="30"/>
      <c r="AV586" s="30"/>
      <c r="AW586" s="30">
        <f t="shared" si="271"/>
        <v>25352.188799999996</v>
      </c>
      <c r="AX586" s="36">
        <f t="shared" si="272"/>
        <v>0</v>
      </c>
      <c r="AY586" s="36">
        <f t="shared" si="272"/>
        <v>0</v>
      </c>
      <c r="AZ586" s="36">
        <f t="shared" si="272"/>
        <v>21126.823999999997</v>
      </c>
      <c r="BF586" s="42">
        <f t="shared" si="277"/>
        <v>4225.3648000000003</v>
      </c>
      <c r="BG586" s="42">
        <f t="shared" si="278"/>
        <v>4225.3599999999997</v>
      </c>
      <c r="BH586" s="42">
        <f t="shared" si="279"/>
        <v>4.8000000006140908E-3</v>
      </c>
      <c r="BI586" s="42">
        <f t="shared" si="280"/>
        <v>25352.188799999996</v>
      </c>
    </row>
    <row r="587" spans="1:61" ht="14.45" hidden="1" outlineLevel="1" x14ac:dyDescent="0.3">
      <c r="A587" s="5" t="s">
        <v>7</v>
      </c>
      <c r="B587" s="12" t="s">
        <v>598</v>
      </c>
      <c r="C587" s="12"/>
      <c r="D587" s="2" t="s">
        <v>711</v>
      </c>
      <c r="E587" s="2" t="s">
        <v>710</v>
      </c>
      <c r="F587" s="2" t="s">
        <v>16</v>
      </c>
      <c r="G587" s="2" t="s">
        <v>17</v>
      </c>
      <c r="H587" s="2" t="s">
        <v>13</v>
      </c>
      <c r="I587" s="18">
        <v>30300</v>
      </c>
      <c r="J587" s="18">
        <v>160080.76</v>
      </c>
      <c r="K587" s="18">
        <v>156941.92000000001</v>
      </c>
      <c r="L587" s="18">
        <v>3138.84</v>
      </c>
      <c r="M587" s="18"/>
      <c r="N587" s="18"/>
      <c r="O587" s="18"/>
      <c r="P587" s="18"/>
      <c r="Q587" s="18"/>
      <c r="R587" s="18"/>
      <c r="S587" s="18"/>
      <c r="T587" s="18"/>
      <c r="U587" s="18"/>
      <c r="V587" s="18"/>
      <c r="W587" s="18"/>
      <c r="X587" s="18"/>
      <c r="Y587" s="18"/>
      <c r="Z587" s="18">
        <v>3138.84</v>
      </c>
      <c r="AA587" s="18"/>
      <c r="AB587" s="43">
        <f t="shared" si="273"/>
        <v>2.0000000000000018E-2</v>
      </c>
      <c r="AC587" s="14">
        <f t="shared" si="254"/>
        <v>0</v>
      </c>
      <c r="AD587" s="14">
        <f t="shared" si="268"/>
        <v>0</v>
      </c>
      <c r="AE587" s="14">
        <f t="shared" si="255"/>
        <v>0</v>
      </c>
      <c r="AF587" s="14">
        <f t="shared" si="256"/>
        <v>0</v>
      </c>
      <c r="AG587" s="14">
        <f t="shared" si="257"/>
        <v>0</v>
      </c>
      <c r="AH587" s="14">
        <f t="shared" si="258"/>
        <v>0</v>
      </c>
      <c r="AI587" s="14">
        <f t="shared" si="259"/>
        <v>0</v>
      </c>
      <c r="AJ587" s="14">
        <f t="shared" si="260"/>
        <v>0</v>
      </c>
      <c r="AK587" s="14">
        <f t="shared" si="261"/>
        <v>0</v>
      </c>
      <c r="AL587" s="14">
        <f t="shared" si="262"/>
        <v>0</v>
      </c>
      <c r="AM587" s="14">
        <f t="shared" si="263"/>
        <v>0</v>
      </c>
      <c r="AN587" s="14">
        <f t="shared" si="264"/>
        <v>0</v>
      </c>
      <c r="AO587" s="14">
        <f t="shared" si="265"/>
        <v>0</v>
      </c>
      <c r="AP587" s="14">
        <f t="shared" si="266"/>
        <v>0.02</v>
      </c>
      <c r="AQ587" s="14">
        <f t="shared" si="267"/>
        <v>0</v>
      </c>
      <c r="AR587" s="26">
        <f t="shared" si="274"/>
        <v>0</v>
      </c>
      <c r="AS587" s="184">
        <f t="shared" si="275"/>
        <v>0</v>
      </c>
      <c r="AT587" s="26">
        <f t="shared" si="276"/>
        <v>3138.8384000000005</v>
      </c>
      <c r="AU587" s="30"/>
      <c r="AV587" s="30"/>
      <c r="AW587" s="30">
        <f t="shared" si="271"/>
        <v>18833.0304</v>
      </c>
      <c r="AX587" s="36">
        <f t="shared" si="272"/>
        <v>0</v>
      </c>
      <c r="AY587" s="36">
        <f t="shared" si="272"/>
        <v>0</v>
      </c>
      <c r="AZ587" s="36">
        <f t="shared" si="272"/>
        <v>15694.191999999999</v>
      </c>
      <c r="BF587" s="42">
        <f t="shared" si="277"/>
        <v>3138.8384000000005</v>
      </c>
      <c r="BG587" s="42">
        <f t="shared" si="278"/>
        <v>3138.84</v>
      </c>
      <c r="BH587" s="42">
        <f t="shared" si="279"/>
        <v>-1.5999999995983671E-3</v>
      </c>
      <c r="BI587" s="42">
        <f t="shared" si="280"/>
        <v>18833.0304</v>
      </c>
    </row>
    <row r="588" spans="1:61" ht="14.45" hidden="1" outlineLevel="1" x14ac:dyDescent="0.3">
      <c r="A588" s="5" t="s">
        <v>7</v>
      </c>
      <c r="B588" s="12" t="s">
        <v>598</v>
      </c>
      <c r="C588" s="12"/>
      <c r="D588" s="2" t="s">
        <v>712</v>
      </c>
      <c r="E588" s="2" t="s">
        <v>713</v>
      </c>
      <c r="F588" s="2" t="s">
        <v>16</v>
      </c>
      <c r="G588" s="2" t="s">
        <v>396</v>
      </c>
      <c r="H588" s="2" t="s">
        <v>13</v>
      </c>
      <c r="I588" s="18">
        <v>81960</v>
      </c>
      <c r="J588" s="18">
        <v>423222.07</v>
      </c>
      <c r="K588" s="18">
        <v>368820.98</v>
      </c>
      <c r="L588" s="18">
        <v>54401.090000000004</v>
      </c>
      <c r="M588" s="18"/>
      <c r="N588" s="18">
        <v>46102.62</v>
      </c>
      <c r="O588" s="18"/>
      <c r="P588" s="18"/>
      <c r="Q588" s="18"/>
      <c r="R588" s="18"/>
      <c r="S588" s="18"/>
      <c r="T588" s="18"/>
      <c r="U588" s="18"/>
      <c r="V588" s="18"/>
      <c r="W588" s="18"/>
      <c r="X588" s="18"/>
      <c r="Y588" s="18"/>
      <c r="Z588" s="18">
        <v>8298.4700000000012</v>
      </c>
      <c r="AA588" s="18"/>
      <c r="AB588" s="43">
        <f t="shared" si="273"/>
        <v>0.14749999999999996</v>
      </c>
      <c r="AC588" s="14">
        <f t="shared" si="254"/>
        <v>0</v>
      </c>
      <c r="AD588" s="14">
        <f t="shared" si="268"/>
        <v>0.125</v>
      </c>
      <c r="AE588" s="14">
        <f t="shared" si="255"/>
        <v>0</v>
      </c>
      <c r="AF588" s="14">
        <f t="shared" si="256"/>
        <v>0</v>
      </c>
      <c r="AG588" s="14">
        <f t="shared" si="257"/>
        <v>0</v>
      </c>
      <c r="AH588" s="14">
        <f t="shared" si="258"/>
        <v>0</v>
      </c>
      <c r="AI588" s="14">
        <f t="shared" si="259"/>
        <v>0</v>
      </c>
      <c r="AJ588" s="14">
        <f t="shared" si="260"/>
        <v>0</v>
      </c>
      <c r="AK588" s="14">
        <f t="shared" si="261"/>
        <v>0</v>
      </c>
      <c r="AL588" s="14">
        <f t="shared" si="262"/>
        <v>0</v>
      </c>
      <c r="AM588" s="14">
        <f t="shared" si="263"/>
        <v>0</v>
      </c>
      <c r="AN588" s="14">
        <f t="shared" si="264"/>
        <v>0</v>
      </c>
      <c r="AO588" s="14">
        <f t="shared" si="265"/>
        <v>0</v>
      </c>
      <c r="AP588" s="14">
        <f t="shared" si="266"/>
        <v>0.02</v>
      </c>
      <c r="AQ588" s="14">
        <f t="shared" si="267"/>
        <v>0</v>
      </c>
      <c r="AR588" s="26">
        <f t="shared" si="274"/>
        <v>46102.622499999998</v>
      </c>
      <c r="AS588" s="184">
        <f t="shared" si="275"/>
        <v>0</v>
      </c>
      <c r="AT588" s="26">
        <f t="shared" si="276"/>
        <v>8298.4720500000003</v>
      </c>
      <c r="AU588" s="30"/>
      <c r="AV588" s="30"/>
      <c r="AW588" s="30">
        <f t="shared" si="271"/>
        <v>44258.517599999999</v>
      </c>
      <c r="AX588" s="36">
        <f t="shared" si="272"/>
        <v>-46102.622499999998</v>
      </c>
      <c r="AY588" s="36">
        <f t="shared" si="272"/>
        <v>0</v>
      </c>
      <c r="AZ588" s="36">
        <f t="shared" si="272"/>
        <v>35960.045549999995</v>
      </c>
      <c r="BF588" s="42">
        <f t="shared" si="277"/>
        <v>54401.094549999994</v>
      </c>
      <c r="BG588" s="42">
        <f t="shared" si="278"/>
        <v>54401.090000000004</v>
      </c>
      <c r="BH588" s="42">
        <f t="shared" si="279"/>
        <v>4.5499999905587174E-3</v>
      </c>
      <c r="BI588" s="42">
        <f t="shared" si="280"/>
        <v>44258.517599999999</v>
      </c>
    </row>
    <row r="589" spans="1:61" ht="14.45" hidden="1" outlineLevel="1" x14ac:dyDescent="0.3">
      <c r="A589" s="5" t="s">
        <v>7</v>
      </c>
      <c r="B589" s="12" t="s">
        <v>598</v>
      </c>
      <c r="C589" s="12"/>
      <c r="D589" s="2" t="s">
        <v>714</v>
      </c>
      <c r="E589" s="2" t="s">
        <v>669</v>
      </c>
      <c r="F589" s="2" t="s">
        <v>11</v>
      </c>
      <c r="G589" s="2" t="s">
        <v>35</v>
      </c>
      <c r="H589" s="2" t="s">
        <v>13</v>
      </c>
      <c r="I589" s="18">
        <v>264000</v>
      </c>
      <c r="J589" s="18">
        <v>13752576</v>
      </c>
      <c r="K589" s="18">
        <v>11460480</v>
      </c>
      <c r="L589" s="18">
        <v>2292096</v>
      </c>
      <c r="M589" s="18"/>
      <c r="N589" s="18"/>
      <c r="O589" s="18"/>
      <c r="P589" s="18"/>
      <c r="Q589" s="18"/>
      <c r="R589" s="18"/>
      <c r="S589" s="18"/>
      <c r="T589" s="18"/>
      <c r="U589" s="18"/>
      <c r="V589" s="18"/>
      <c r="W589" s="18"/>
      <c r="X589" s="18">
        <v>2292096</v>
      </c>
      <c r="Y589" s="18"/>
      <c r="Z589" s="18"/>
      <c r="AA589" s="18"/>
      <c r="AB589" s="43">
        <f t="shared" si="273"/>
        <v>0.19999999999999996</v>
      </c>
      <c r="AC589" s="14">
        <f t="shared" si="254"/>
        <v>0</v>
      </c>
      <c r="AD589" s="14">
        <f t="shared" si="268"/>
        <v>0</v>
      </c>
      <c r="AE589" s="14">
        <f t="shared" si="255"/>
        <v>0</v>
      </c>
      <c r="AF589" s="14">
        <f t="shared" si="256"/>
        <v>0</v>
      </c>
      <c r="AG589" s="14">
        <f t="shared" si="257"/>
        <v>0</v>
      </c>
      <c r="AH589" s="14">
        <f t="shared" si="258"/>
        <v>0</v>
      </c>
      <c r="AI589" s="14">
        <f t="shared" si="259"/>
        <v>0</v>
      </c>
      <c r="AJ589" s="14">
        <f t="shared" si="260"/>
        <v>0</v>
      </c>
      <c r="AK589" s="14">
        <f t="shared" si="261"/>
        <v>0</v>
      </c>
      <c r="AL589" s="14">
        <f t="shared" si="262"/>
        <v>0</v>
      </c>
      <c r="AM589" s="14">
        <f t="shared" si="263"/>
        <v>0</v>
      </c>
      <c r="AN589" s="14">
        <f t="shared" si="264"/>
        <v>0.2</v>
      </c>
      <c r="AO589" s="14">
        <f t="shared" si="265"/>
        <v>0</v>
      </c>
      <c r="AP589" s="14">
        <f t="shared" si="266"/>
        <v>0</v>
      </c>
      <c r="AQ589" s="14">
        <f t="shared" si="267"/>
        <v>0</v>
      </c>
      <c r="AR589" s="26">
        <f t="shared" si="274"/>
        <v>0</v>
      </c>
      <c r="AS589" s="184">
        <f t="shared" si="275"/>
        <v>2292096</v>
      </c>
      <c r="AT589" s="26">
        <f t="shared" si="276"/>
        <v>0</v>
      </c>
      <c r="AU589" s="30">
        <f>K589*$AU$2</f>
        <v>687628.79999999993</v>
      </c>
      <c r="AV589" s="30">
        <f>K589*$AV$2</f>
        <v>687628.79999999993</v>
      </c>
      <c r="AW589" s="30"/>
      <c r="AX589" s="36">
        <f t="shared" si="272"/>
        <v>687628.79999999993</v>
      </c>
      <c r="AY589" s="36">
        <f t="shared" si="272"/>
        <v>-1604467.2000000002</v>
      </c>
      <c r="AZ589" s="36">
        <f t="shared" si="272"/>
        <v>0</v>
      </c>
      <c r="BF589" s="42">
        <f t="shared" si="277"/>
        <v>2292096</v>
      </c>
      <c r="BG589" s="42">
        <f t="shared" si="278"/>
        <v>2292096</v>
      </c>
      <c r="BH589" s="42">
        <f t="shared" si="279"/>
        <v>0</v>
      </c>
      <c r="BI589" s="42">
        <f t="shared" si="280"/>
        <v>1375257.5999999999</v>
      </c>
    </row>
    <row r="590" spans="1:61" ht="14.45" hidden="1" outlineLevel="1" x14ac:dyDescent="0.3">
      <c r="A590" s="5" t="s">
        <v>7</v>
      </c>
      <c r="B590" s="12" t="s">
        <v>598</v>
      </c>
      <c r="C590" s="12"/>
      <c r="D590" s="2" t="s">
        <v>715</v>
      </c>
      <c r="E590" s="2" t="s">
        <v>22</v>
      </c>
      <c r="F590" s="2" t="s">
        <v>16</v>
      </c>
      <c r="G590" s="2" t="s">
        <v>17</v>
      </c>
      <c r="H590" s="2" t="s">
        <v>13</v>
      </c>
      <c r="I590" s="18">
        <v>12925</v>
      </c>
      <c r="J590" s="18">
        <v>559077.77</v>
      </c>
      <c r="K590" s="18">
        <v>487213.72</v>
      </c>
      <c r="L590" s="18">
        <v>71864.05</v>
      </c>
      <c r="M590" s="18"/>
      <c r="N590" s="18">
        <v>60901.760000000024</v>
      </c>
      <c r="O590" s="18"/>
      <c r="P590" s="18"/>
      <c r="Q590" s="18"/>
      <c r="R590" s="18"/>
      <c r="S590" s="18"/>
      <c r="T590" s="18"/>
      <c r="U590" s="18"/>
      <c r="V590" s="18"/>
      <c r="W590" s="18"/>
      <c r="X590" s="18"/>
      <c r="Y590" s="18"/>
      <c r="Z590" s="18">
        <v>10962.290000000003</v>
      </c>
      <c r="AA590" s="18"/>
      <c r="AB590" s="43">
        <f t="shared" si="273"/>
        <v>0.14749999999999996</v>
      </c>
      <c r="AC590" s="14">
        <f t="shared" si="254"/>
        <v>0</v>
      </c>
      <c r="AD590" s="14">
        <f t="shared" si="268"/>
        <v>0.125</v>
      </c>
      <c r="AE590" s="14">
        <f t="shared" si="255"/>
        <v>0</v>
      </c>
      <c r="AF590" s="14">
        <f t="shared" si="256"/>
        <v>0</v>
      </c>
      <c r="AG590" s="14">
        <f t="shared" si="257"/>
        <v>0</v>
      </c>
      <c r="AH590" s="14">
        <f t="shared" si="258"/>
        <v>0</v>
      </c>
      <c r="AI590" s="14">
        <f t="shared" si="259"/>
        <v>0</v>
      </c>
      <c r="AJ590" s="14">
        <f t="shared" si="260"/>
        <v>0</v>
      </c>
      <c r="AK590" s="14">
        <f t="shared" si="261"/>
        <v>0</v>
      </c>
      <c r="AL590" s="14">
        <f t="shared" si="262"/>
        <v>0</v>
      </c>
      <c r="AM590" s="14">
        <f t="shared" si="263"/>
        <v>0</v>
      </c>
      <c r="AN590" s="14">
        <f t="shared" si="264"/>
        <v>0</v>
      </c>
      <c r="AO590" s="14">
        <f t="shared" si="265"/>
        <v>0</v>
      </c>
      <c r="AP590" s="14">
        <f t="shared" si="266"/>
        <v>0.02</v>
      </c>
      <c r="AQ590" s="14">
        <f t="shared" si="267"/>
        <v>0</v>
      </c>
      <c r="AR590" s="26">
        <f t="shared" si="274"/>
        <v>60901.714999999997</v>
      </c>
      <c r="AS590" s="184">
        <f t="shared" si="275"/>
        <v>0</v>
      </c>
      <c r="AT590" s="26">
        <f t="shared" si="276"/>
        <v>10962.3087</v>
      </c>
      <c r="AU590" s="30"/>
      <c r="AV590" s="30"/>
      <c r="AW590" s="30">
        <f>K590*$AU$1</f>
        <v>58465.646399999998</v>
      </c>
      <c r="AX590" s="36">
        <f t="shared" si="272"/>
        <v>-60901.714999999997</v>
      </c>
      <c r="AY590" s="36">
        <f t="shared" si="272"/>
        <v>0</v>
      </c>
      <c r="AZ590" s="36">
        <f t="shared" si="272"/>
        <v>47503.337699999996</v>
      </c>
      <c r="BF590" s="42">
        <f t="shared" si="277"/>
        <v>71864.023699999991</v>
      </c>
      <c r="BG590" s="42">
        <f t="shared" si="278"/>
        <v>71864.050000000032</v>
      </c>
      <c r="BH590" s="42">
        <f t="shared" si="279"/>
        <v>-2.6300000041374005E-2</v>
      </c>
      <c r="BI590" s="42">
        <f t="shared" si="280"/>
        <v>58465.646399999998</v>
      </c>
    </row>
    <row r="591" spans="1:61" ht="14.45" hidden="1" outlineLevel="1" x14ac:dyDescent="0.3">
      <c r="A591" s="5" t="s">
        <v>7</v>
      </c>
      <c r="B591" s="12" t="s">
        <v>598</v>
      </c>
      <c r="C591" s="5" t="s">
        <v>1358</v>
      </c>
      <c r="D591" s="2" t="s">
        <v>716</v>
      </c>
      <c r="E591" s="2" t="s">
        <v>717</v>
      </c>
      <c r="F591" s="2" t="s">
        <v>16</v>
      </c>
      <c r="G591" s="2" t="s">
        <v>396</v>
      </c>
      <c r="H591" s="2" t="s">
        <v>13</v>
      </c>
      <c r="I591" s="18">
        <v>701000</v>
      </c>
      <c r="J591" s="18">
        <v>386110.29000000004</v>
      </c>
      <c r="K591" s="18">
        <v>378539.5</v>
      </c>
      <c r="L591" s="18">
        <v>7570.79</v>
      </c>
      <c r="M591" s="18"/>
      <c r="N591" s="18"/>
      <c r="O591" s="18"/>
      <c r="P591" s="18"/>
      <c r="Q591" s="18"/>
      <c r="R591" s="18"/>
      <c r="S591" s="18"/>
      <c r="T591" s="18"/>
      <c r="U591" s="18"/>
      <c r="V591" s="18"/>
      <c r="W591" s="18"/>
      <c r="X591" s="18"/>
      <c r="Y591" s="18"/>
      <c r="Z591" s="18">
        <v>7570.79</v>
      </c>
      <c r="AA591" s="18"/>
      <c r="AB591" s="43">
        <f t="shared" si="273"/>
        <v>2.0000000000000018E-2</v>
      </c>
      <c r="AC591" s="14">
        <f t="shared" si="254"/>
        <v>0</v>
      </c>
      <c r="AD591" s="14">
        <f t="shared" si="268"/>
        <v>0</v>
      </c>
      <c r="AE591" s="14">
        <f t="shared" si="255"/>
        <v>0</v>
      </c>
      <c r="AF591" s="14">
        <f t="shared" si="256"/>
        <v>0</v>
      </c>
      <c r="AG591" s="14">
        <f t="shared" si="257"/>
        <v>0</v>
      </c>
      <c r="AH591" s="14">
        <f t="shared" si="258"/>
        <v>0</v>
      </c>
      <c r="AI591" s="14">
        <f t="shared" si="259"/>
        <v>0</v>
      </c>
      <c r="AJ591" s="14">
        <f t="shared" si="260"/>
        <v>0</v>
      </c>
      <c r="AK591" s="14">
        <f t="shared" si="261"/>
        <v>0</v>
      </c>
      <c r="AL591" s="14">
        <f t="shared" si="262"/>
        <v>0</v>
      </c>
      <c r="AM591" s="14">
        <f t="shared" si="263"/>
        <v>0</v>
      </c>
      <c r="AN591" s="14">
        <f t="shared" si="264"/>
        <v>0</v>
      </c>
      <c r="AO591" s="14">
        <f t="shared" si="265"/>
        <v>0</v>
      </c>
      <c r="AP591" s="14">
        <f t="shared" si="266"/>
        <v>0.02</v>
      </c>
      <c r="AQ591" s="14">
        <f t="shared" si="267"/>
        <v>0</v>
      </c>
      <c r="AR591" s="26">
        <f t="shared" si="274"/>
        <v>0</v>
      </c>
      <c r="AS591" s="184">
        <f t="shared" si="275"/>
        <v>0</v>
      </c>
      <c r="AT591" s="26">
        <f t="shared" si="276"/>
        <v>7570.79</v>
      </c>
      <c r="AU591" s="30"/>
      <c r="AV591" s="30"/>
      <c r="AW591" s="30">
        <f>K591*$AU$1</f>
        <v>45424.74</v>
      </c>
      <c r="AX591" s="36">
        <f t="shared" si="272"/>
        <v>0</v>
      </c>
      <c r="AY591" s="36">
        <f t="shared" si="272"/>
        <v>0</v>
      </c>
      <c r="AZ591" s="36">
        <f t="shared" si="272"/>
        <v>37853.949999999997</v>
      </c>
      <c r="BF591" s="42">
        <f t="shared" si="277"/>
        <v>7570.79</v>
      </c>
      <c r="BG591" s="42">
        <f t="shared" si="278"/>
        <v>7570.79</v>
      </c>
      <c r="BH591" s="42">
        <f t="shared" si="279"/>
        <v>0</v>
      </c>
      <c r="BI591" s="42">
        <f t="shared" si="280"/>
        <v>45424.74</v>
      </c>
    </row>
    <row r="592" spans="1:61" ht="14.45" hidden="1" outlineLevel="1" x14ac:dyDescent="0.3">
      <c r="A592" s="5" t="s">
        <v>7</v>
      </c>
      <c r="B592" s="12" t="s">
        <v>598</v>
      </c>
      <c r="C592" s="5" t="s">
        <v>1358</v>
      </c>
      <c r="D592" s="2" t="s">
        <v>718</v>
      </c>
      <c r="E592" s="2" t="s">
        <v>717</v>
      </c>
      <c r="F592" s="2" t="s">
        <v>16</v>
      </c>
      <c r="G592" s="2" t="s">
        <v>396</v>
      </c>
      <c r="H592" s="2" t="s">
        <v>13</v>
      </c>
      <c r="I592" s="18">
        <v>5958627</v>
      </c>
      <c r="J592" s="18">
        <v>2552673.7099999995</v>
      </c>
      <c r="K592" s="18">
        <v>2502621.2799999998</v>
      </c>
      <c r="L592" s="18">
        <v>50052.429999999993</v>
      </c>
      <c r="M592" s="18"/>
      <c r="N592" s="18"/>
      <c r="O592" s="18"/>
      <c r="P592" s="18"/>
      <c r="Q592" s="18"/>
      <c r="R592" s="18"/>
      <c r="S592" s="18"/>
      <c r="T592" s="18"/>
      <c r="U592" s="18"/>
      <c r="V592" s="18"/>
      <c r="W592" s="18"/>
      <c r="X592" s="18"/>
      <c r="Y592" s="18"/>
      <c r="Z592" s="18">
        <v>50052.429999999993</v>
      </c>
      <c r="AA592" s="18"/>
      <c r="AB592" s="43">
        <f t="shared" si="273"/>
        <v>2.0000000000000018E-2</v>
      </c>
      <c r="AC592" s="14">
        <f t="shared" si="254"/>
        <v>0</v>
      </c>
      <c r="AD592" s="14">
        <f t="shared" si="268"/>
        <v>0</v>
      </c>
      <c r="AE592" s="14">
        <f t="shared" si="255"/>
        <v>0</v>
      </c>
      <c r="AF592" s="14">
        <f t="shared" si="256"/>
        <v>0</v>
      </c>
      <c r="AG592" s="14">
        <f t="shared" si="257"/>
        <v>0</v>
      </c>
      <c r="AH592" s="14">
        <f t="shared" si="258"/>
        <v>0</v>
      </c>
      <c r="AI592" s="14">
        <f t="shared" si="259"/>
        <v>0</v>
      </c>
      <c r="AJ592" s="14">
        <f t="shared" si="260"/>
        <v>0</v>
      </c>
      <c r="AK592" s="14">
        <f t="shared" si="261"/>
        <v>0</v>
      </c>
      <c r="AL592" s="14">
        <f t="shared" si="262"/>
        <v>0</v>
      </c>
      <c r="AM592" s="14">
        <f t="shared" si="263"/>
        <v>0</v>
      </c>
      <c r="AN592" s="14">
        <f t="shared" si="264"/>
        <v>0</v>
      </c>
      <c r="AO592" s="14">
        <f t="shared" si="265"/>
        <v>0</v>
      </c>
      <c r="AP592" s="14">
        <f t="shared" si="266"/>
        <v>0.02</v>
      </c>
      <c r="AQ592" s="14">
        <f t="shared" si="267"/>
        <v>0</v>
      </c>
      <c r="AR592" s="26">
        <f t="shared" si="274"/>
        <v>0</v>
      </c>
      <c r="AS592" s="184">
        <f t="shared" si="275"/>
        <v>0</v>
      </c>
      <c r="AT592" s="26">
        <f t="shared" si="276"/>
        <v>50052.425599999995</v>
      </c>
      <c r="AU592" s="30"/>
      <c r="AV592" s="30"/>
      <c r="AW592" s="30">
        <f>K592*$AU$1</f>
        <v>300314.55359999998</v>
      </c>
      <c r="AX592" s="36">
        <f t="shared" si="272"/>
        <v>0</v>
      </c>
      <c r="AY592" s="36">
        <f t="shared" si="272"/>
        <v>0</v>
      </c>
      <c r="AZ592" s="36">
        <f t="shared" si="272"/>
        <v>250262.128</v>
      </c>
      <c r="BF592" s="42">
        <f t="shared" si="277"/>
        <v>50052.425599999995</v>
      </c>
      <c r="BG592" s="42">
        <f t="shared" si="278"/>
        <v>50052.429999999993</v>
      </c>
      <c r="BH592" s="42">
        <f t="shared" si="279"/>
        <v>-4.3999999979860149E-3</v>
      </c>
      <c r="BI592" s="42">
        <f t="shared" si="280"/>
        <v>300314.55359999998</v>
      </c>
    </row>
    <row r="593" spans="1:61" ht="14.45" hidden="1" outlineLevel="1" x14ac:dyDescent="0.3">
      <c r="A593" s="5" t="s">
        <v>7</v>
      </c>
      <c r="B593" s="12" t="s">
        <v>598</v>
      </c>
      <c r="C593" s="5" t="s">
        <v>1358</v>
      </c>
      <c r="D593" s="2" t="s">
        <v>719</v>
      </c>
      <c r="E593" s="2" t="s">
        <v>720</v>
      </c>
      <c r="F593" s="2" t="s">
        <v>11</v>
      </c>
      <c r="G593" s="2" t="s">
        <v>35</v>
      </c>
      <c r="H593" s="2" t="s">
        <v>13</v>
      </c>
      <c r="I593" s="18">
        <v>31000</v>
      </c>
      <c r="J593" s="18">
        <v>14281.31</v>
      </c>
      <c r="K593" s="18">
        <v>12090</v>
      </c>
      <c r="L593" s="18">
        <v>2191.31</v>
      </c>
      <c r="M593" s="18"/>
      <c r="N593" s="18">
        <v>1511.25</v>
      </c>
      <c r="O593" s="18"/>
      <c r="P593" s="18"/>
      <c r="Q593" s="18"/>
      <c r="R593" s="18"/>
      <c r="S593" s="18"/>
      <c r="T593" s="18">
        <v>680.06</v>
      </c>
      <c r="U593" s="18"/>
      <c r="V593" s="18"/>
      <c r="W593" s="18"/>
      <c r="X593" s="18"/>
      <c r="Y593" s="18"/>
      <c r="Z593" s="18"/>
      <c r="AA593" s="18"/>
      <c r="AB593" s="43">
        <f t="shared" si="273"/>
        <v>0.18125000000000013</v>
      </c>
      <c r="AC593" s="14">
        <f t="shared" si="254"/>
        <v>0</v>
      </c>
      <c r="AD593" s="14">
        <f t="shared" si="268"/>
        <v>0.125</v>
      </c>
      <c r="AE593" s="14">
        <f t="shared" si="255"/>
        <v>0</v>
      </c>
      <c r="AF593" s="14">
        <f t="shared" si="256"/>
        <v>0</v>
      </c>
      <c r="AG593" s="14">
        <f t="shared" si="257"/>
        <v>0</v>
      </c>
      <c r="AH593" s="14">
        <f t="shared" si="258"/>
        <v>0</v>
      </c>
      <c r="AI593" s="14">
        <f t="shared" si="259"/>
        <v>0</v>
      </c>
      <c r="AJ593" s="14">
        <f t="shared" si="260"/>
        <v>0.05</v>
      </c>
      <c r="AK593" s="14">
        <f t="shared" si="261"/>
        <v>0</v>
      </c>
      <c r="AL593" s="14">
        <f t="shared" si="262"/>
        <v>0</v>
      </c>
      <c r="AM593" s="14">
        <f t="shared" si="263"/>
        <v>0</v>
      </c>
      <c r="AN593" s="14">
        <f t="shared" si="264"/>
        <v>0</v>
      </c>
      <c r="AO593" s="14">
        <f t="shared" si="265"/>
        <v>0</v>
      </c>
      <c r="AP593" s="14">
        <f t="shared" si="266"/>
        <v>0</v>
      </c>
      <c r="AQ593" s="14">
        <f t="shared" si="267"/>
        <v>0</v>
      </c>
      <c r="AR593" s="26">
        <f t="shared" si="274"/>
        <v>1511.25</v>
      </c>
      <c r="AS593" s="184">
        <f t="shared" si="275"/>
        <v>680.0625</v>
      </c>
      <c r="AT593" s="26">
        <f t="shared" si="276"/>
        <v>0</v>
      </c>
      <c r="AU593" s="30">
        <f>K593*$AU$2</f>
        <v>725.4</v>
      </c>
      <c r="AV593" s="30">
        <f>K593*$AV$2</f>
        <v>725.4</v>
      </c>
      <c r="AW593" s="30"/>
      <c r="AX593" s="36">
        <f t="shared" si="272"/>
        <v>-785.85</v>
      </c>
      <c r="AY593" s="36">
        <f t="shared" si="272"/>
        <v>45.337499999999977</v>
      </c>
      <c r="AZ593" s="36">
        <f t="shared" si="272"/>
        <v>0</v>
      </c>
      <c r="BF593" s="42">
        <f t="shared" si="277"/>
        <v>2191.3125</v>
      </c>
      <c r="BG593" s="42">
        <f t="shared" si="278"/>
        <v>2191.31</v>
      </c>
      <c r="BH593" s="42">
        <f t="shared" si="279"/>
        <v>2.5000000000545697E-3</v>
      </c>
      <c r="BI593" s="42">
        <f t="shared" si="280"/>
        <v>1450.8</v>
      </c>
    </row>
    <row r="594" spans="1:61" ht="14.45" hidden="1" outlineLevel="1" x14ac:dyDescent="0.3">
      <c r="A594" s="5" t="s">
        <v>7</v>
      </c>
      <c r="B594" s="12" t="s">
        <v>598</v>
      </c>
      <c r="C594" s="5" t="s">
        <v>1358</v>
      </c>
      <c r="D594" s="2" t="s">
        <v>721</v>
      </c>
      <c r="E594" s="2" t="s">
        <v>720</v>
      </c>
      <c r="F594" s="2" t="s">
        <v>11</v>
      </c>
      <c r="G594" s="2" t="s">
        <v>35</v>
      </c>
      <c r="H594" s="2" t="s">
        <v>13</v>
      </c>
      <c r="I594" s="18">
        <v>31000</v>
      </c>
      <c r="J594" s="18">
        <v>7873.09</v>
      </c>
      <c r="K594" s="18">
        <v>6665.05</v>
      </c>
      <c r="L594" s="18">
        <v>1208.04</v>
      </c>
      <c r="M594" s="18"/>
      <c r="N594" s="18">
        <v>833.13</v>
      </c>
      <c r="O594" s="18"/>
      <c r="P594" s="18"/>
      <c r="Q594" s="18"/>
      <c r="R594" s="18"/>
      <c r="S594" s="18"/>
      <c r="T594" s="18">
        <v>374.91</v>
      </c>
      <c r="U594" s="18"/>
      <c r="V594" s="18"/>
      <c r="W594" s="18"/>
      <c r="X594" s="18"/>
      <c r="Y594" s="18"/>
      <c r="Z594" s="18"/>
      <c r="AA594" s="18"/>
      <c r="AB594" s="43">
        <f t="shared" si="273"/>
        <v>0.18125000000000013</v>
      </c>
      <c r="AC594" s="14">
        <f t="shared" si="254"/>
        <v>0</v>
      </c>
      <c r="AD594" s="14">
        <f t="shared" si="268"/>
        <v>0.125</v>
      </c>
      <c r="AE594" s="14">
        <f t="shared" si="255"/>
        <v>0</v>
      </c>
      <c r="AF594" s="14">
        <f t="shared" si="256"/>
        <v>0</v>
      </c>
      <c r="AG594" s="14">
        <f t="shared" si="257"/>
        <v>0</v>
      </c>
      <c r="AH594" s="14">
        <f t="shared" si="258"/>
        <v>0</v>
      </c>
      <c r="AI594" s="14">
        <f t="shared" si="259"/>
        <v>0</v>
      </c>
      <c r="AJ594" s="14">
        <f t="shared" si="260"/>
        <v>0.05</v>
      </c>
      <c r="AK594" s="14">
        <f t="shared" si="261"/>
        <v>0</v>
      </c>
      <c r="AL594" s="14">
        <f t="shared" si="262"/>
        <v>0</v>
      </c>
      <c r="AM594" s="14">
        <f t="shared" si="263"/>
        <v>0</v>
      </c>
      <c r="AN594" s="14">
        <f t="shared" si="264"/>
        <v>0</v>
      </c>
      <c r="AO594" s="14">
        <f t="shared" si="265"/>
        <v>0</v>
      </c>
      <c r="AP594" s="14">
        <f t="shared" si="266"/>
        <v>0</v>
      </c>
      <c r="AQ594" s="14">
        <f t="shared" si="267"/>
        <v>0</v>
      </c>
      <c r="AR594" s="26">
        <f t="shared" si="274"/>
        <v>833.13125000000002</v>
      </c>
      <c r="AS594" s="184">
        <f t="shared" si="275"/>
        <v>374.90906250000006</v>
      </c>
      <c r="AT594" s="26">
        <f t="shared" si="276"/>
        <v>0</v>
      </c>
      <c r="AU594" s="30">
        <f>K594*$AU$2</f>
        <v>399.90300000000002</v>
      </c>
      <c r="AV594" s="30">
        <f>K594*$AV$2</f>
        <v>399.90300000000002</v>
      </c>
      <c r="AW594" s="30"/>
      <c r="AX594" s="36">
        <f t="shared" si="272"/>
        <v>-433.22825</v>
      </c>
      <c r="AY594" s="36">
        <f t="shared" si="272"/>
        <v>24.993937499999959</v>
      </c>
      <c r="AZ594" s="36">
        <f t="shared" si="272"/>
        <v>0</v>
      </c>
      <c r="BF594" s="42">
        <f t="shared" si="277"/>
        <v>1208.0403125</v>
      </c>
      <c r="BG594" s="42">
        <f t="shared" si="278"/>
        <v>1208.04</v>
      </c>
      <c r="BH594" s="42">
        <f t="shared" si="279"/>
        <v>3.1250000006366463E-4</v>
      </c>
      <c r="BI594" s="42">
        <f t="shared" si="280"/>
        <v>799.80600000000004</v>
      </c>
    </row>
    <row r="595" spans="1:61" ht="14.45" hidden="1" outlineLevel="1" x14ac:dyDescent="0.3">
      <c r="A595" s="5" t="s">
        <v>7</v>
      </c>
      <c r="B595" s="12" t="s">
        <v>598</v>
      </c>
      <c r="C595" s="5" t="s">
        <v>1358</v>
      </c>
      <c r="D595" s="2" t="s">
        <v>722</v>
      </c>
      <c r="E595" s="2" t="s">
        <v>505</v>
      </c>
      <c r="F595" s="2" t="s">
        <v>16</v>
      </c>
      <c r="G595" s="2" t="s">
        <v>17</v>
      </c>
      <c r="H595" s="2" t="s">
        <v>13</v>
      </c>
      <c r="I595" s="18">
        <v>83250</v>
      </c>
      <c r="J595" s="18">
        <v>30092.02</v>
      </c>
      <c r="K595" s="18">
        <v>26223.97</v>
      </c>
      <c r="L595" s="18">
        <v>3868.05</v>
      </c>
      <c r="M595" s="18"/>
      <c r="N595" s="18">
        <v>3278</v>
      </c>
      <c r="O595" s="18"/>
      <c r="P595" s="18"/>
      <c r="Q595" s="18"/>
      <c r="R595" s="18"/>
      <c r="S595" s="18"/>
      <c r="T595" s="18"/>
      <c r="U595" s="18"/>
      <c r="V595" s="18"/>
      <c r="W595" s="18"/>
      <c r="X595" s="18"/>
      <c r="Y595" s="18"/>
      <c r="Z595" s="18">
        <v>590.05000000000007</v>
      </c>
      <c r="AA595" s="18"/>
      <c r="AB595" s="43">
        <f t="shared" si="273"/>
        <v>0.14749999999999996</v>
      </c>
      <c r="AC595" s="14">
        <f t="shared" si="254"/>
        <v>0</v>
      </c>
      <c r="AD595" s="14">
        <f t="shared" si="268"/>
        <v>0.125</v>
      </c>
      <c r="AE595" s="14">
        <f t="shared" si="255"/>
        <v>0</v>
      </c>
      <c r="AF595" s="14">
        <f t="shared" si="256"/>
        <v>0</v>
      </c>
      <c r="AG595" s="14">
        <f t="shared" si="257"/>
        <v>0</v>
      </c>
      <c r="AH595" s="14">
        <f t="shared" si="258"/>
        <v>0</v>
      </c>
      <c r="AI595" s="14">
        <f t="shared" si="259"/>
        <v>0</v>
      </c>
      <c r="AJ595" s="14">
        <f t="shared" si="260"/>
        <v>0</v>
      </c>
      <c r="AK595" s="14">
        <f t="shared" si="261"/>
        <v>0</v>
      </c>
      <c r="AL595" s="14">
        <f t="shared" si="262"/>
        <v>0</v>
      </c>
      <c r="AM595" s="14">
        <f t="shared" si="263"/>
        <v>0</v>
      </c>
      <c r="AN595" s="14">
        <f t="shared" si="264"/>
        <v>0</v>
      </c>
      <c r="AO595" s="14">
        <f t="shared" si="265"/>
        <v>0</v>
      </c>
      <c r="AP595" s="14">
        <f t="shared" si="266"/>
        <v>0.02</v>
      </c>
      <c r="AQ595" s="14">
        <f t="shared" si="267"/>
        <v>0</v>
      </c>
      <c r="AR595" s="26">
        <f t="shared" si="274"/>
        <v>3277.9962500000001</v>
      </c>
      <c r="AS595" s="184">
        <f t="shared" si="275"/>
        <v>0</v>
      </c>
      <c r="AT595" s="26">
        <f t="shared" si="276"/>
        <v>590.03932500000008</v>
      </c>
      <c r="AU595" s="30"/>
      <c r="AV595" s="30"/>
      <c r="AW595" s="30">
        <f>K595*$AU$1</f>
        <v>3146.8764000000001</v>
      </c>
      <c r="AX595" s="36">
        <f t="shared" si="272"/>
        <v>-3277.9962500000001</v>
      </c>
      <c r="AY595" s="36">
        <f t="shared" si="272"/>
        <v>0</v>
      </c>
      <c r="AZ595" s="36">
        <f t="shared" si="272"/>
        <v>2556.8370749999999</v>
      </c>
      <c r="BF595" s="42">
        <f t="shared" si="277"/>
        <v>3868.0355750000003</v>
      </c>
      <c r="BG595" s="42">
        <f t="shared" si="278"/>
        <v>3868.05</v>
      </c>
      <c r="BH595" s="42">
        <f t="shared" si="279"/>
        <v>-1.4424999999846477E-2</v>
      </c>
      <c r="BI595" s="42">
        <f t="shared" si="280"/>
        <v>3146.8764000000001</v>
      </c>
    </row>
    <row r="596" spans="1:61" ht="14.45" hidden="1" outlineLevel="1" x14ac:dyDescent="0.3">
      <c r="A596" s="5" t="s">
        <v>7</v>
      </c>
      <c r="B596" s="12" t="s">
        <v>598</v>
      </c>
      <c r="C596" s="5" t="s">
        <v>1358</v>
      </c>
      <c r="D596" s="2" t="s">
        <v>723</v>
      </c>
      <c r="E596" s="2" t="s">
        <v>506</v>
      </c>
      <c r="F596" s="2" t="s">
        <v>16</v>
      </c>
      <c r="G596" s="2" t="s">
        <v>17</v>
      </c>
      <c r="H596" s="2" t="s">
        <v>13</v>
      </c>
      <c r="I596" s="18">
        <v>79000</v>
      </c>
      <c r="J596" s="18">
        <v>10879.099999999999</v>
      </c>
      <c r="K596" s="18">
        <v>9480.69</v>
      </c>
      <c r="L596" s="18">
        <v>1398.41</v>
      </c>
      <c r="M596" s="18"/>
      <c r="N596" s="18">
        <v>1185.0899999999999</v>
      </c>
      <c r="O596" s="18"/>
      <c r="P596" s="18"/>
      <c r="Q596" s="18"/>
      <c r="R596" s="18"/>
      <c r="S596" s="18"/>
      <c r="T596" s="18"/>
      <c r="U596" s="18"/>
      <c r="V596" s="18"/>
      <c r="W596" s="18"/>
      <c r="X596" s="18"/>
      <c r="Y596" s="18"/>
      <c r="Z596" s="18">
        <v>213.32</v>
      </c>
      <c r="AA596" s="18"/>
      <c r="AB596" s="43">
        <f t="shared" si="273"/>
        <v>0.14749999999999996</v>
      </c>
      <c r="AC596" s="14">
        <f t="shared" si="254"/>
        <v>0</v>
      </c>
      <c r="AD596" s="14">
        <f t="shared" si="268"/>
        <v>0.125</v>
      </c>
      <c r="AE596" s="14">
        <f t="shared" si="255"/>
        <v>0</v>
      </c>
      <c r="AF596" s="14">
        <f t="shared" si="256"/>
        <v>0</v>
      </c>
      <c r="AG596" s="14">
        <f t="shared" si="257"/>
        <v>0</v>
      </c>
      <c r="AH596" s="14">
        <f t="shared" si="258"/>
        <v>0</v>
      </c>
      <c r="AI596" s="14">
        <f t="shared" si="259"/>
        <v>0</v>
      </c>
      <c r="AJ596" s="14">
        <f t="shared" si="260"/>
        <v>0</v>
      </c>
      <c r="AK596" s="14">
        <f t="shared" si="261"/>
        <v>0</v>
      </c>
      <c r="AL596" s="14">
        <f t="shared" si="262"/>
        <v>0</v>
      </c>
      <c r="AM596" s="14">
        <f t="shared" si="263"/>
        <v>0</v>
      </c>
      <c r="AN596" s="14">
        <f t="shared" si="264"/>
        <v>0</v>
      </c>
      <c r="AO596" s="14">
        <f t="shared" si="265"/>
        <v>0</v>
      </c>
      <c r="AP596" s="14">
        <f t="shared" si="266"/>
        <v>0.02</v>
      </c>
      <c r="AQ596" s="14">
        <f t="shared" si="267"/>
        <v>0</v>
      </c>
      <c r="AR596" s="26">
        <f t="shared" si="274"/>
        <v>1185.0862500000001</v>
      </c>
      <c r="AS596" s="184">
        <f t="shared" si="275"/>
        <v>0</v>
      </c>
      <c r="AT596" s="26">
        <f t="shared" si="276"/>
        <v>213.31552500000001</v>
      </c>
      <c r="AU596" s="30"/>
      <c r="AV596" s="30"/>
      <c r="AW596" s="30">
        <f>K596*$AU$1</f>
        <v>1137.6828</v>
      </c>
      <c r="AX596" s="36">
        <f t="shared" si="272"/>
        <v>-1185.0862500000001</v>
      </c>
      <c r="AY596" s="36">
        <f t="shared" si="272"/>
        <v>0</v>
      </c>
      <c r="AZ596" s="36">
        <f t="shared" si="272"/>
        <v>924.36727500000006</v>
      </c>
      <c r="BF596" s="42">
        <f t="shared" si="277"/>
        <v>1398.401775</v>
      </c>
      <c r="BG596" s="42">
        <f t="shared" si="278"/>
        <v>1398.4099999999999</v>
      </c>
      <c r="BH596" s="42">
        <f t="shared" si="279"/>
        <v>-8.2249999998111889E-3</v>
      </c>
      <c r="BI596" s="42">
        <f t="shared" si="280"/>
        <v>1137.6828</v>
      </c>
    </row>
    <row r="597" spans="1:61" ht="14.45" hidden="1" outlineLevel="1" x14ac:dyDescent="0.3">
      <c r="A597" s="5" t="s">
        <v>7</v>
      </c>
      <c r="B597" s="12" t="s">
        <v>598</v>
      </c>
      <c r="C597" s="12"/>
      <c r="D597" s="2" t="s">
        <v>724</v>
      </c>
      <c r="E597" s="2" t="s">
        <v>506</v>
      </c>
      <c r="F597" s="2" t="s">
        <v>16</v>
      </c>
      <c r="G597" s="2" t="s">
        <v>17</v>
      </c>
      <c r="H597" s="2" t="s">
        <v>13</v>
      </c>
      <c r="I597" s="18">
        <v>1640</v>
      </c>
      <c r="J597" s="18">
        <v>1581.26</v>
      </c>
      <c r="K597" s="18">
        <v>1378</v>
      </c>
      <c r="L597" s="18">
        <v>203.26</v>
      </c>
      <c r="M597" s="18"/>
      <c r="N597" s="18">
        <v>172.25</v>
      </c>
      <c r="O597" s="18"/>
      <c r="P597" s="18"/>
      <c r="Q597" s="18"/>
      <c r="R597" s="18"/>
      <c r="S597" s="18"/>
      <c r="T597" s="18"/>
      <c r="U597" s="18"/>
      <c r="V597" s="18"/>
      <c r="W597" s="18"/>
      <c r="X597" s="18"/>
      <c r="Y597" s="18"/>
      <c r="Z597" s="18">
        <v>31.01</v>
      </c>
      <c r="AA597" s="18"/>
      <c r="AB597" s="43">
        <f t="shared" si="273"/>
        <v>0.14749999999999996</v>
      </c>
      <c r="AC597" s="14">
        <f t="shared" si="254"/>
        <v>0</v>
      </c>
      <c r="AD597" s="14">
        <f t="shared" si="268"/>
        <v>0.125</v>
      </c>
      <c r="AE597" s="14">
        <f t="shared" si="255"/>
        <v>0</v>
      </c>
      <c r="AF597" s="14">
        <f t="shared" si="256"/>
        <v>0</v>
      </c>
      <c r="AG597" s="14">
        <f t="shared" si="257"/>
        <v>0</v>
      </c>
      <c r="AH597" s="14">
        <f t="shared" si="258"/>
        <v>0</v>
      </c>
      <c r="AI597" s="14">
        <f t="shared" si="259"/>
        <v>0</v>
      </c>
      <c r="AJ597" s="14">
        <f t="shared" si="260"/>
        <v>0</v>
      </c>
      <c r="AK597" s="14">
        <f t="shared" si="261"/>
        <v>0</v>
      </c>
      <c r="AL597" s="14">
        <f t="shared" si="262"/>
        <v>0</v>
      </c>
      <c r="AM597" s="14">
        <f t="shared" si="263"/>
        <v>0</v>
      </c>
      <c r="AN597" s="14">
        <f t="shared" si="264"/>
        <v>0</v>
      </c>
      <c r="AO597" s="14">
        <f t="shared" si="265"/>
        <v>0</v>
      </c>
      <c r="AP597" s="14">
        <f t="shared" si="266"/>
        <v>0.02</v>
      </c>
      <c r="AQ597" s="14">
        <f t="shared" si="267"/>
        <v>0</v>
      </c>
      <c r="AR597" s="26">
        <f t="shared" si="274"/>
        <v>172.25</v>
      </c>
      <c r="AS597" s="184">
        <f t="shared" si="275"/>
        <v>0</v>
      </c>
      <c r="AT597" s="26">
        <f t="shared" si="276"/>
        <v>31.004999999999999</v>
      </c>
      <c r="AU597" s="30"/>
      <c r="AV597" s="30"/>
      <c r="AW597" s="30">
        <f>K597*$AU$1</f>
        <v>165.35999999999999</v>
      </c>
      <c r="AX597" s="36">
        <f t="shared" si="272"/>
        <v>-172.25</v>
      </c>
      <c r="AY597" s="36">
        <f t="shared" si="272"/>
        <v>0</v>
      </c>
      <c r="AZ597" s="36">
        <f t="shared" si="272"/>
        <v>134.35499999999999</v>
      </c>
      <c r="BF597" s="42">
        <f t="shared" si="277"/>
        <v>203.255</v>
      </c>
      <c r="BG597" s="42">
        <f t="shared" si="278"/>
        <v>203.26</v>
      </c>
      <c r="BH597" s="42">
        <f t="shared" si="279"/>
        <v>-4.9999999999954525E-3</v>
      </c>
      <c r="BI597" s="42">
        <f t="shared" si="280"/>
        <v>165.35999999999999</v>
      </c>
    </row>
    <row r="598" spans="1:61" ht="14.45" hidden="1" outlineLevel="1" x14ac:dyDescent="0.3">
      <c r="A598" s="5" t="s">
        <v>7</v>
      </c>
      <c r="B598" s="12" t="s">
        <v>598</v>
      </c>
      <c r="C598" s="12"/>
      <c r="D598" s="2" t="s">
        <v>725</v>
      </c>
      <c r="E598" s="2" t="s">
        <v>22</v>
      </c>
      <c r="F598" s="2" t="s">
        <v>16</v>
      </c>
      <c r="G598" s="2" t="s">
        <v>17</v>
      </c>
      <c r="H598" s="2" t="s">
        <v>13</v>
      </c>
      <c r="I598" s="18">
        <v>18000</v>
      </c>
      <c r="J598" s="18">
        <v>2537403.4079999998</v>
      </c>
      <c r="K598" s="18">
        <v>2214000</v>
      </c>
      <c r="L598" s="18">
        <v>323403.408</v>
      </c>
      <c r="M598" s="18"/>
      <c r="N598" s="18">
        <v>265680</v>
      </c>
      <c r="O598" s="18"/>
      <c r="P598" s="18"/>
      <c r="Q598" s="18">
        <v>5313.6</v>
      </c>
      <c r="R598" s="18">
        <v>2656.8</v>
      </c>
      <c r="S598" s="18"/>
      <c r="T598" s="18"/>
      <c r="U598" s="18"/>
      <c r="V598" s="18"/>
      <c r="W598" s="18"/>
      <c r="X598" s="18"/>
      <c r="Y598" s="18"/>
      <c r="Z598" s="18">
        <v>49753.008000000002</v>
      </c>
      <c r="AA598" s="18"/>
      <c r="AB598" s="43">
        <f t="shared" si="273"/>
        <v>0.15135050000000017</v>
      </c>
      <c r="AC598" s="14">
        <f t="shared" si="254"/>
        <v>0</v>
      </c>
      <c r="AD598" s="14">
        <f t="shared" si="268"/>
        <v>0.125</v>
      </c>
      <c r="AE598" s="14">
        <f t="shared" si="255"/>
        <v>0</v>
      </c>
      <c r="AF598" s="14">
        <f t="shared" si="256"/>
        <v>0</v>
      </c>
      <c r="AG598" s="14">
        <f t="shared" si="257"/>
        <v>0.02</v>
      </c>
      <c r="AH598" s="14">
        <f t="shared" si="258"/>
        <v>0.01</v>
      </c>
      <c r="AI598" s="14">
        <f t="shared" si="259"/>
        <v>0</v>
      </c>
      <c r="AJ598" s="14">
        <f t="shared" si="260"/>
        <v>0</v>
      </c>
      <c r="AK598" s="14">
        <f t="shared" si="261"/>
        <v>0</v>
      </c>
      <c r="AL598" s="14">
        <f t="shared" si="262"/>
        <v>0</v>
      </c>
      <c r="AM598" s="14">
        <f t="shared" si="263"/>
        <v>0</v>
      </c>
      <c r="AN598" s="14">
        <f t="shared" si="264"/>
        <v>0</v>
      </c>
      <c r="AO598" s="14">
        <f t="shared" si="265"/>
        <v>0</v>
      </c>
      <c r="AP598" s="14">
        <f t="shared" si="266"/>
        <v>0.02</v>
      </c>
      <c r="AQ598" s="14">
        <f t="shared" si="267"/>
        <v>0</v>
      </c>
      <c r="AR598" s="26">
        <f t="shared" si="274"/>
        <v>285107.85000000021</v>
      </c>
      <c r="AS598" s="184">
        <f t="shared" si="275"/>
        <v>0</v>
      </c>
      <c r="AT598" s="26">
        <f t="shared" si="276"/>
        <v>49982.157000000007</v>
      </c>
      <c r="AU598" s="30"/>
      <c r="AV598" s="30"/>
      <c r="AW598" s="30">
        <f>K598*$AU$1</f>
        <v>265680</v>
      </c>
      <c r="AX598" s="36">
        <f t="shared" si="272"/>
        <v>-285107.85000000021</v>
      </c>
      <c r="AY598" s="36">
        <f t="shared" si="272"/>
        <v>0</v>
      </c>
      <c r="AZ598" s="36">
        <f t="shared" si="272"/>
        <v>215697.84299999999</v>
      </c>
      <c r="BF598" s="42">
        <f t="shared" si="277"/>
        <v>335090.00700000022</v>
      </c>
      <c r="BG598" s="42">
        <f t="shared" si="278"/>
        <v>323403.40799999994</v>
      </c>
      <c r="BH598" s="42">
        <f t="shared" si="279"/>
        <v>11686.599000000278</v>
      </c>
      <c r="BI598" s="42">
        <f t="shared" si="280"/>
        <v>265680</v>
      </c>
    </row>
    <row r="599" spans="1:61" ht="14.45" hidden="1" outlineLevel="1" x14ac:dyDescent="0.3">
      <c r="A599" s="5" t="s">
        <v>7</v>
      </c>
      <c r="B599" s="12" t="s">
        <v>598</v>
      </c>
      <c r="C599" s="12"/>
      <c r="D599" s="2" t="s">
        <v>558</v>
      </c>
      <c r="E599" s="2" t="s">
        <v>136</v>
      </c>
      <c r="F599" s="2" t="s">
        <v>16</v>
      </c>
      <c r="G599" s="2" t="s">
        <v>17</v>
      </c>
      <c r="H599" s="2" t="s">
        <v>13</v>
      </c>
      <c r="I599" s="18">
        <v>1.5</v>
      </c>
      <c r="J599" s="18">
        <v>10557</v>
      </c>
      <c r="K599" s="18">
        <v>10350</v>
      </c>
      <c r="L599" s="18">
        <v>207</v>
      </c>
      <c r="M599" s="18"/>
      <c r="N599" s="18"/>
      <c r="O599" s="18"/>
      <c r="P599" s="18"/>
      <c r="Q599" s="18"/>
      <c r="R599" s="18"/>
      <c r="S599" s="18"/>
      <c r="T599" s="18"/>
      <c r="U599" s="18"/>
      <c r="V599" s="18"/>
      <c r="W599" s="18"/>
      <c r="X599" s="18"/>
      <c r="Y599" s="18"/>
      <c r="Z599" s="18">
        <v>207</v>
      </c>
      <c r="AA599" s="18"/>
      <c r="AB599" s="43">
        <f t="shared" si="273"/>
        <v>2.0000000000000018E-2</v>
      </c>
      <c r="AC599" s="14">
        <f t="shared" si="254"/>
        <v>0</v>
      </c>
      <c r="AD599" s="14">
        <f t="shared" si="268"/>
        <v>0</v>
      </c>
      <c r="AE599" s="14">
        <f t="shared" si="255"/>
        <v>0</v>
      </c>
      <c r="AF599" s="14">
        <f t="shared" si="256"/>
        <v>0</v>
      </c>
      <c r="AG599" s="14">
        <f t="shared" si="257"/>
        <v>0</v>
      </c>
      <c r="AH599" s="14">
        <f t="shared" si="258"/>
        <v>0</v>
      </c>
      <c r="AI599" s="14">
        <f t="shared" si="259"/>
        <v>0</v>
      </c>
      <c r="AJ599" s="14">
        <f t="shared" si="260"/>
        <v>0</v>
      </c>
      <c r="AK599" s="14">
        <f t="shared" si="261"/>
        <v>0</v>
      </c>
      <c r="AL599" s="14">
        <f t="shared" si="262"/>
        <v>0</v>
      </c>
      <c r="AM599" s="14">
        <f t="shared" si="263"/>
        <v>0</v>
      </c>
      <c r="AN599" s="14">
        <f t="shared" si="264"/>
        <v>0</v>
      </c>
      <c r="AO599" s="14">
        <f t="shared" si="265"/>
        <v>0</v>
      </c>
      <c r="AP599" s="14">
        <f t="shared" si="266"/>
        <v>0.02</v>
      </c>
      <c r="AQ599" s="14">
        <f t="shared" si="267"/>
        <v>0</v>
      </c>
      <c r="AR599" s="26">
        <f t="shared" si="274"/>
        <v>0</v>
      </c>
      <c r="AS599" s="184">
        <f t="shared" si="275"/>
        <v>0</v>
      </c>
      <c r="AT599" s="26">
        <f t="shared" si="276"/>
        <v>207</v>
      </c>
      <c r="AU599" s="30"/>
      <c r="AV599" s="30"/>
      <c r="AW599" s="30">
        <f>K599*$AU$1</f>
        <v>1242</v>
      </c>
      <c r="AX599" s="36">
        <f t="shared" si="272"/>
        <v>0</v>
      </c>
      <c r="AY599" s="36">
        <f t="shared" si="272"/>
        <v>0</v>
      </c>
      <c r="AZ599" s="36">
        <f t="shared" si="272"/>
        <v>1035</v>
      </c>
      <c r="BF599" s="42">
        <f t="shared" si="277"/>
        <v>207</v>
      </c>
      <c r="BG599" s="42">
        <f t="shared" si="278"/>
        <v>207</v>
      </c>
      <c r="BH599" s="42">
        <f t="shared" si="279"/>
        <v>0</v>
      </c>
      <c r="BI599" s="42">
        <f t="shared" si="280"/>
        <v>1242</v>
      </c>
    </row>
    <row r="600" spans="1:61" ht="14.45" hidden="1" outlineLevel="1" x14ac:dyDescent="0.3">
      <c r="A600" s="5" t="s">
        <v>7</v>
      </c>
      <c r="B600" s="12" t="s">
        <v>598</v>
      </c>
      <c r="C600" s="12"/>
      <c r="D600" s="2" t="s">
        <v>726</v>
      </c>
      <c r="E600" s="2" t="s">
        <v>727</v>
      </c>
      <c r="F600" s="2" t="s">
        <v>16</v>
      </c>
      <c r="G600" s="2" t="s">
        <v>728</v>
      </c>
      <c r="H600" s="2" t="s">
        <v>36</v>
      </c>
      <c r="I600" s="18">
        <v>18130</v>
      </c>
      <c r="J600" s="18">
        <v>5201043.76</v>
      </c>
      <c r="K600" s="18">
        <v>4623150</v>
      </c>
      <c r="L600" s="18">
        <v>577893.76</v>
      </c>
      <c r="M600" s="18"/>
      <c r="N600" s="18">
        <v>577893.76</v>
      </c>
      <c r="O600" s="18"/>
      <c r="P600" s="18"/>
      <c r="Q600" s="18"/>
      <c r="R600" s="18"/>
      <c r="S600" s="18"/>
      <c r="T600" s="18"/>
      <c r="U600" s="18"/>
      <c r="V600" s="18"/>
      <c r="W600" s="18"/>
      <c r="X600" s="18"/>
      <c r="Y600" s="18"/>
      <c r="Z600" s="18"/>
      <c r="AA600" s="18"/>
      <c r="AB600" s="43">
        <f t="shared" si="273"/>
        <v>0.125</v>
      </c>
      <c r="AC600" s="14">
        <f t="shared" si="254"/>
        <v>0</v>
      </c>
      <c r="AD600" s="14">
        <f t="shared" si="268"/>
        <v>0.125</v>
      </c>
      <c r="AE600" s="14">
        <f t="shared" si="255"/>
        <v>0</v>
      </c>
      <c r="AF600" s="14">
        <f t="shared" si="256"/>
        <v>0</v>
      </c>
      <c r="AG600" s="14">
        <f t="shared" si="257"/>
        <v>0</v>
      </c>
      <c r="AH600" s="14">
        <f t="shared" si="258"/>
        <v>0</v>
      </c>
      <c r="AI600" s="14">
        <f t="shared" si="259"/>
        <v>0</v>
      </c>
      <c r="AJ600" s="14">
        <f t="shared" si="260"/>
        <v>0</v>
      </c>
      <c r="AK600" s="14">
        <f t="shared" si="261"/>
        <v>0</v>
      </c>
      <c r="AL600" s="14">
        <f t="shared" si="262"/>
        <v>0</v>
      </c>
      <c r="AM600" s="14">
        <f t="shared" si="263"/>
        <v>0</v>
      </c>
      <c r="AN600" s="14">
        <f t="shared" si="264"/>
        <v>0</v>
      </c>
      <c r="AO600" s="14">
        <f t="shared" si="265"/>
        <v>0</v>
      </c>
      <c r="AP600" s="14">
        <f t="shared" si="266"/>
        <v>0</v>
      </c>
      <c r="AQ600" s="14">
        <f t="shared" si="267"/>
        <v>0</v>
      </c>
      <c r="AR600" s="26">
        <f t="shared" si="274"/>
        <v>577893.75</v>
      </c>
      <c r="AS600" s="184">
        <f t="shared" si="275"/>
        <v>0</v>
      </c>
      <c r="AT600" s="26">
        <f t="shared" si="276"/>
        <v>0</v>
      </c>
      <c r="AU600" s="30">
        <f>K600*$AU$2</f>
        <v>277389</v>
      </c>
      <c r="AV600" s="30">
        <f>K600*$AV$2</f>
        <v>277389</v>
      </c>
      <c r="AW600" s="30"/>
      <c r="AX600" s="36">
        <f t="shared" si="272"/>
        <v>-300504.75</v>
      </c>
      <c r="AY600" s="36">
        <f t="shared" si="272"/>
        <v>277389</v>
      </c>
      <c r="AZ600" s="36">
        <f t="shared" si="272"/>
        <v>0</v>
      </c>
      <c r="BF600" s="42">
        <f t="shared" si="277"/>
        <v>577893.75</v>
      </c>
      <c r="BG600" s="42">
        <f t="shared" si="278"/>
        <v>577893.76</v>
      </c>
      <c r="BH600" s="42">
        <f t="shared" si="279"/>
        <v>-1.0000000009313226E-2</v>
      </c>
      <c r="BI600" s="42">
        <f t="shared" si="280"/>
        <v>554778</v>
      </c>
    </row>
    <row r="601" spans="1:61" ht="14.45" hidden="1" outlineLevel="1" x14ac:dyDescent="0.3">
      <c r="A601" s="5" t="s">
        <v>7</v>
      </c>
      <c r="B601" s="12" t="s">
        <v>598</v>
      </c>
      <c r="C601" s="12"/>
      <c r="D601" s="2" t="s">
        <v>726</v>
      </c>
      <c r="E601" s="2" t="s">
        <v>729</v>
      </c>
      <c r="F601" s="2" t="s">
        <v>16</v>
      </c>
      <c r="G601" s="2" t="s">
        <v>318</v>
      </c>
      <c r="H601" s="2" t="s">
        <v>13</v>
      </c>
      <c r="I601" s="18">
        <v>155215</v>
      </c>
      <c r="J601" s="18">
        <v>40524628.519999996</v>
      </c>
      <c r="K601" s="18">
        <v>35315580.45000001</v>
      </c>
      <c r="L601" s="18">
        <v>5209048.07</v>
      </c>
      <c r="M601" s="18"/>
      <c r="N601" s="18">
        <v>4414447.5299999993</v>
      </c>
      <c r="O601" s="18"/>
      <c r="P601" s="18"/>
      <c r="Q601" s="18"/>
      <c r="R601" s="18"/>
      <c r="S601" s="18"/>
      <c r="T601" s="18"/>
      <c r="U601" s="18"/>
      <c r="V601" s="18"/>
      <c r="W601" s="18"/>
      <c r="X601" s="18"/>
      <c r="Y601" s="18"/>
      <c r="Z601" s="18">
        <v>794600.54000000015</v>
      </c>
      <c r="AA601" s="18"/>
      <c r="AB601" s="43">
        <f t="shared" si="273"/>
        <v>0.14749999999999996</v>
      </c>
      <c r="AC601" s="14">
        <f t="shared" ref="AC601:AC664" si="281">IF(M601&gt;0,M$4,0)</f>
        <v>0</v>
      </c>
      <c r="AD601" s="14">
        <f t="shared" si="268"/>
        <v>0.125</v>
      </c>
      <c r="AE601" s="14">
        <f t="shared" ref="AE601:AE664" si="282">IF(O601&gt;0,O$4,0)</f>
        <v>0</v>
      </c>
      <c r="AF601" s="14">
        <f t="shared" ref="AF601:AF664" si="283">IF(P601&gt;0,P$4,0)</f>
        <v>0</v>
      </c>
      <c r="AG601" s="14">
        <f t="shared" ref="AG601:AG664" si="284">IF(Q601&gt;0,Q$4,0)</f>
        <v>0</v>
      </c>
      <c r="AH601" s="14">
        <f t="shared" ref="AH601:AH664" si="285">IF(R601&gt;0,R$4,0)</f>
        <v>0</v>
      </c>
      <c r="AI601" s="14">
        <f t="shared" ref="AI601:AI664" si="286">IF(S601&gt;0,S$4,0)</f>
        <v>0</v>
      </c>
      <c r="AJ601" s="14">
        <f t="shared" ref="AJ601:AJ664" si="287">IF(T601&gt;0,T$4,0)</f>
        <v>0</v>
      </c>
      <c r="AK601" s="14">
        <f t="shared" ref="AK601:AK664" si="288">IF(U601&gt;0,U$4,0)</f>
        <v>0</v>
      </c>
      <c r="AL601" s="14">
        <f t="shared" ref="AL601:AL664" si="289">IF(V601&gt;0,V$4,0)</f>
        <v>0</v>
      </c>
      <c r="AM601" s="14">
        <f t="shared" ref="AM601:AM664" si="290">IF(W601&gt;0,W$4,0)</f>
        <v>0</v>
      </c>
      <c r="AN601" s="14">
        <f t="shared" ref="AN601:AN664" si="291">IF(X601&gt;0,X$4,0)</f>
        <v>0</v>
      </c>
      <c r="AO601" s="14">
        <f t="shared" ref="AO601:AO664" si="292">IF(Y601&gt;0,Y$4,0)</f>
        <v>0</v>
      </c>
      <c r="AP601" s="14">
        <f t="shared" ref="AP601:AP664" si="293">IF(Z601&gt;0,Z$4,0)</f>
        <v>0.02</v>
      </c>
      <c r="AQ601" s="14">
        <f t="shared" ref="AQ601:AQ664" si="294">IF(AA601&gt;0,AA$4,0)</f>
        <v>0</v>
      </c>
      <c r="AR601" s="26">
        <f t="shared" si="274"/>
        <v>4414447.5562500013</v>
      </c>
      <c r="AS601" s="184">
        <f t="shared" si="275"/>
        <v>0</v>
      </c>
      <c r="AT601" s="26">
        <f t="shared" si="276"/>
        <v>794600.56012500019</v>
      </c>
      <c r="AU601" s="30"/>
      <c r="AV601" s="30"/>
      <c r="AW601" s="30">
        <f>K601*$AU$1</f>
        <v>4237869.654000001</v>
      </c>
      <c r="AX601" s="36">
        <f t="shared" si="272"/>
        <v>-4414447.5562500013</v>
      </c>
      <c r="AY601" s="36">
        <f t="shared" si="272"/>
        <v>0</v>
      </c>
      <c r="AZ601" s="36">
        <f t="shared" si="272"/>
        <v>3443269.0938750007</v>
      </c>
      <c r="BF601" s="42">
        <f t="shared" si="277"/>
        <v>5209048.1163750011</v>
      </c>
      <c r="BG601" s="42">
        <f t="shared" si="278"/>
        <v>5209048.0699999994</v>
      </c>
      <c r="BH601" s="42">
        <f t="shared" si="279"/>
        <v>4.6375001780688763E-2</v>
      </c>
      <c r="BI601" s="42">
        <f t="shared" si="280"/>
        <v>4237869.654000001</v>
      </c>
    </row>
    <row r="602" spans="1:61" ht="14.45" hidden="1" outlineLevel="1" x14ac:dyDescent="0.3">
      <c r="A602" s="5" t="s">
        <v>7</v>
      </c>
      <c r="B602" s="12" t="s">
        <v>598</v>
      </c>
      <c r="C602" s="12"/>
      <c r="D602" s="2" t="s">
        <v>730</v>
      </c>
      <c r="E602" s="2" t="s">
        <v>600</v>
      </c>
      <c r="F602" s="2" t="s">
        <v>16</v>
      </c>
      <c r="G602" s="2" t="s">
        <v>20</v>
      </c>
      <c r="H602" s="2" t="s">
        <v>13</v>
      </c>
      <c r="I602" s="18">
        <v>1735</v>
      </c>
      <c r="J602" s="18">
        <v>5159.2300000000005</v>
      </c>
      <c r="K602" s="18">
        <v>4771.76</v>
      </c>
      <c r="L602" s="18">
        <v>387.47</v>
      </c>
      <c r="M602" s="18">
        <v>286.31</v>
      </c>
      <c r="N602" s="18"/>
      <c r="O602" s="18"/>
      <c r="P602" s="18"/>
      <c r="Q602" s="18"/>
      <c r="R602" s="18"/>
      <c r="S602" s="18"/>
      <c r="T602" s="18"/>
      <c r="U602" s="18"/>
      <c r="V602" s="18"/>
      <c r="W602" s="18"/>
      <c r="X602" s="18"/>
      <c r="Y602" s="18"/>
      <c r="Z602" s="18">
        <v>101.16</v>
      </c>
      <c r="AA602" s="18"/>
      <c r="AB602" s="43">
        <f t="shared" si="273"/>
        <v>8.1200000000000161E-2</v>
      </c>
      <c r="AC602" s="14">
        <f t="shared" si="281"/>
        <v>0.06</v>
      </c>
      <c r="AD602" s="14">
        <f t="shared" si="268"/>
        <v>0</v>
      </c>
      <c r="AE602" s="14">
        <f t="shared" si="282"/>
        <v>0</v>
      </c>
      <c r="AF602" s="14">
        <f t="shared" si="283"/>
        <v>0</v>
      </c>
      <c r="AG602" s="14">
        <f t="shared" si="284"/>
        <v>0</v>
      </c>
      <c r="AH602" s="14">
        <f t="shared" si="285"/>
        <v>0</v>
      </c>
      <c r="AI602" s="14">
        <f t="shared" si="286"/>
        <v>0</v>
      </c>
      <c r="AJ602" s="14">
        <f t="shared" si="287"/>
        <v>0</v>
      </c>
      <c r="AK602" s="14">
        <f t="shared" si="288"/>
        <v>0</v>
      </c>
      <c r="AL602" s="14">
        <f t="shared" si="289"/>
        <v>0</v>
      </c>
      <c r="AM602" s="14">
        <f t="shared" si="290"/>
        <v>0</v>
      </c>
      <c r="AN602" s="14">
        <f t="shared" si="291"/>
        <v>0</v>
      </c>
      <c r="AO602" s="14">
        <f t="shared" si="292"/>
        <v>0</v>
      </c>
      <c r="AP602" s="14">
        <f t="shared" si="293"/>
        <v>0.02</v>
      </c>
      <c r="AQ602" s="14">
        <f t="shared" si="294"/>
        <v>0</v>
      </c>
      <c r="AR602" s="26">
        <f t="shared" si="274"/>
        <v>286.30560000000025</v>
      </c>
      <c r="AS602" s="184">
        <f t="shared" si="275"/>
        <v>0</v>
      </c>
      <c r="AT602" s="26">
        <f t="shared" si="276"/>
        <v>101.16131200000002</v>
      </c>
      <c r="AU602" s="30"/>
      <c r="AV602" s="30"/>
      <c r="AW602" s="30">
        <f>K602*$AU$1</f>
        <v>572.61120000000005</v>
      </c>
      <c r="AX602" s="36">
        <f t="shared" si="272"/>
        <v>-286.30560000000025</v>
      </c>
      <c r="AY602" s="36">
        <f t="shared" si="272"/>
        <v>0</v>
      </c>
      <c r="AZ602" s="36">
        <f t="shared" si="272"/>
        <v>471.44988800000004</v>
      </c>
      <c r="BF602" s="42">
        <f t="shared" si="277"/>
        <v>387.46691200000026</v>
      </c>
      <c r="BG602" s="42">
        <f t="shared" si="278"/>
        <v>387.47</v>
      </c>
      <c r="BH602" s="42">
        <f t="shared" si="279"/>
        <v>-3.0879999997637242E-3</v>
      </c>
      <c r="BI602" s="42">
        <f t="shared" si="280"/>
        <v>572.61120000000005</v>
      </c>
    </row>
    <row r="603" spans="1:61" ht="14.45" hidden="1" outlineLevel="1" x14ac:dyDescent="0.3">
      <c r="A603" s="5" t="s">
        <v>7</v>
      </c>
      <c r="B603" s="12" t="s">
        <v>598</v>
      </c>
      <c r="C603" s="12"/>
      <c r="D603" s="2" t="s">
        <v>569</v>
      </c>
      <c r="E603" s="2" t="s">
        <v>570</v>
      </c>
      <c r="F603" s="2" t="s">
        <v>16</v>
      </c>
      <c r="G603" s="2" t="s">
        <v>17</v>
      </c>
      <c r="H603" s="2" t="s">
        <v>13</v>
      </c>
      <c r="I603" s="18">
        <v>231.32999999999998</v>
      </c>
      <c r="J603" s="18">
        <v>31854.14</v>
      </c>
      <c r="K603" s="18">
        <v>31229.55</v>
      </c>
      <c r="L603" s="18">
        <v>624.59</v>
      </c>
      <c r="M603" s="18"/>
      <c r="N603" s="18"/>
      <c r="O603" s="18"/>
      <c r="P603" s="18"/>
      <c r="Q603" s="18"/>
      <c r="R603" s="18"/>
      <c r="S603" s="18"/>
      <c r="T603" s="18"/>
      <c r="U603" s="18"/>
      <c r="V603" s="18"/>
      <c r="W603" s="18"/>
      <c r="X603" s="18"/>
      <c r="Y603" s="18"/>
      <c r="Z603" s="18">
        <v>624.59</v>
      </c>
      <c r="AA603" s="18"/>
      <c r="AB603" s="43">
        <f t="shared" si="273"/>
        <v>2.0000000000000018E-2</v>
      </c>
      <c r="AC603" s="14">
        <f t="shared" si="281"/>
        <v>0</v>
      </c>
      <c r="AD603" s="14">
        <f t="shared" si="268"/>
        <v>0</v>
      </c>
      <c r="AE603" s="14">
        <f t="shared" si="282"/>
        <v>0</v>
      </c>
      <c r="AF603" s="14">
        <f t="shared" si="283"/>
        <v>0</v>
      </c>
      <c r="AG603" s="14">
        <f t="shared" si="284"/>
        <v>0</v>
      </c>
      <c r="AH603" s="14">
        <f t="shared" si="285"/>
        <v>0</v>
      </c>
      <c r="AI603" s="14">
        <f t="shared" si="286"/>
        <v>0</v>
      </c>
      <c r="AJ603" s="14">
        <f t="shared" si="287"/>
        <v>0</v>
      </c>
      <c r="AK603" s="14">
        <f t="shared" si="288"/>
        <v>0</v>
      </c>
      <c r="AL603" s="14">
        <f t="shared" si="289"/>
        <v>0</v>
      </c>
      <c r="AM603" s="14">
        <f t="shared" si="290"/>
        <v>0</v>
      </c>
      <c r="AN603" s="14">
        <f t="shared" si="291"/>
        <v>0</v>
      </c>
      <c r="AO603" s="14">
        <f t="shared" si="292"/>
        <v>0</v>
      </c>
      <c r="AP603" s="14">
        <f t="shared" si="293"/>
        <v>0.02</v>
      </c>
      <c r="AQ603" s="14">
        <f t="shared" si="294"/>
        <v>0</v>
      </c>
      <c r="AR603" s="26">
        <f t="shared" si="274"/>
        <v>0</v>
      </c>
      <c r="AS603" s="184">
        <f t="shared" si="275"/>
        <v>0</v>
      </c>
      <c r="AT603" s="26">
        <f t="shared" si="276"/>
        <v>624.59100000000001</v>
      </c>
      <c r="AU603" s="30"/>
      <c r="AV603" s="30"/>
      <c r="AW603" s="30">
        <f>K603*$AU$1</f>
        <v>3747.5459999999998</v>
      </c>
      <c r="AX603" s="36">
        <f t="shared" si="272"/>
        <v>0</v>
      </c>
      <c r="AY603" s="36">
        <f t="shared" si="272"/>
        <v>0</v>
      </c>
      <c r="AZ603" s="36">
        <f t="shared" si="272"/>
        <v>3122.9549999999999</v>
      </c>
      <c r="BF603" s="42">
        <f t="shared" si="277"/>
        <v>624.59100000000001</v>
      </c>
      <c r="BG603" s="42">
        <f t="shared" si="278"/>
        <v>624.59</v>
      </c>
      <c r="BH603" s="42">
        <f t="shared" si="279"/>
        <v>9.9999999997635314E-4</v>
      </c>
      <c r="BI603" s="42">
        <f t="shared" si="280"/>
        <v>3747.5459999999998</v>
      </c>
    </row>
    <row r="604" spans="1:61" ht="14.45" hidden="1" outlineLevel="1" x14ac:dyDescent="0.3">
      <c r="A604" s="5" t="s">
        <v>7</v>
      </c>
      <c r="B604" s="12" t="s">
        <v>731</v>
      </c>
      <c r="C604" s="12"/>
      <c r="D604" s="2" t="s">
        <v>134</v>
      </c>
      <c r="E604" s="2" t="s">
        <v>136</v>
      </c>
      <c r="F604" s="2" t="s">
        <v>11</v>
      </c>
      <c r="G604" s="2" t="s">
        <v>17</v>
      </c>
      <c r="H604" s="2" t="s">
        <v>13</v>
      </c>
      <c r="I604" s="18">
        <v>216.1</v>
      </c>
      <c r="J604" s="18">
        <v>49014</v>
      </c>
      <c r="K604" s="18">
        <v>46680</v>
      </c>
      <c r="L604" s="18">
        <v>2334</v>
      </c>
      <c r="M604" s="18"/>
      <c r="N604" s="18"/>
      <c r="O604" s="18"/>
      <c r="P604" s="18"/>
      <c r="Q604" s="18"/>
      <c r="R604" s="18"/>
      <c r="S604" s="18"/>
      <c r="T604" s="18">
        <v>2334</v>
      </c>
      <c r="U604" s="18"/>
      <c r="V604" s="18"/>
      <c r="W604" s="18"/>
      <c r="X604" s="18"/>
      <c r="Y604" s="18"/>
      <c r="Z604" s="18"/>
      <c r="AA604" s="18"/>
      <c r="AB604" s="43">
        <f t="shared" si="273"/>
        <v>5.0000000000000044E-2</v>
      </c>
      <c r="AC604" s="14">
        <f t="shared" si="281"/>
        <v>0</v>
      </c>
      <c r="AD604" s="14">
        <f t="shared" si="268"/>
        <v>0</v>
      </c>
      <c r="AE604" s="14">
        <f t="shared" si="282"/>
        <v>0</v>
      </c>
      <c r="AF604" s="14">
        <f t="shared" si="283"/>
        <v>0</v>
      </c>
      <c r="AG604" s="14">
        <f t="shared" si="284"/>
        <v>0</v>
      </c>
      <c r="AH604" s="14">
        <f t="shared" si="285"/>
        <v>0</v>
      </c>
      <c r="AI604" s="14">
        <f t="shared" si="286"/>
        <v>0</v>
      </c>
      <c r="AJ604" s="14">
        <f t="shared" si="287"/>
        <v>0.05</v>
      </c>
      <c r="AK604" s="14">
        <f t="shared" si="288"/>
        <v>0</v>
      </c>
      <c r="AL604" s="14">
        <f t="shared" si="289"/>
        <v>0</v>
      </c>
      <c r="AM604" s="14">
        <f t="shared" si="290"/>
        <v>0</v>
      </c>
      <c r="AN604" s="14">
        <f t="shared" si="291"/>
        <v>0</v>
      </c>
      <c r="AO604" s="14">
        <f t="shared" si="292"/>
        <v>0</v>
      </c>
      <c r="AP604" s="14">
        <f t="shared" si="293"/>
        <v>0</v>
      </c>
      <c r="AQ604" s="14">
        <f t="shared" si="294"/>
        <v>0</v>
      </c>
      <c r="AR604" s="26">
        <f t="shared" si="274"/>
        <v>0</v>
      </c>
      <c r="AS604" s="184">
        <f t="shared" si="275"/>
        <v>2334</v>
      </c>
      <c r="AT604" s="26">
        <f t="shared" si="276"/>
        <v>0</v>
      </c>
      <c r="AU604" s="30">
        <f t="shared" ref="AU604:AU617" si="295">K604*$AU$2</f>
        <v>2800.7999999999997</v>
      </c>
      <c r="AV604" s="30">
        <f t="shared" ref="AV604:AV617" si="296">K604*$AV$2</f>
        <v>2800.7999999999997</v>
      </c>
      <c r="AW604" s="30"/>
      <c r="AX604" s="36">
        <f t="shared" si="272"/>
        <v>2800.7999999999997</v>
      </c>
      <c r="AY604" s="36">
        <f t="shared" si="272"/>
        <v>466.79999999999973</v>
      </c>
      <c r="AZ604" s="36">
        <f t="shared" si="272"/>
        <v>0</v>
      </c>
      <c r="BF604" s="42">
        <f t="shared" si="277"/>
        <v>2334</v>
      </c>
      <c r="BG604" s="42">
        <f t="shared" si="278"/>
        <v>2334</v>
      </c>
      <c r="BH604" s="42">
        <f t="shared" si="279"/>
        <v>0</v>
      </c>
      <c r="BI604" s="42">
        <f t="shared" si="280"/>
        <v>5601.5999999999995</v>
      </c>
    </row>
    <row r="605" spans="1:61" ht="14.45" hidden="1" outlineLevel="1" x14ac:dyDescent="0.3">
      <c r="A605" s="5" t="s">
        <v>7</v>
      </c>
      <c r="B605" s="12" t="s">
        <v>731</v>
      </c>
      <c r="C605" s="12"/>
      <c r="D605" s="2" t="s">
        <v>314</v>
      </c>
      <c r="E605" s="2" t="s">
        <v>315</v>
      </c>
      <c r="F605" s="2" t="s">
        <v>11</v>
      </c>
      <c r="G605" s="2" t="s">
        <v>17</v>
      </c>
      <c r="H605" s="2" t="s">
        <v>13</v>
      </c>
      <c r="I605" s="18">
        <v>25</v>
      </c>
      <c r="J605" s="18">
        <v>2077.88</v>
      </c>
      <c r="K605" s="18">
        <v>1759.05</v>
      </c>
      <c r="L605" s="18">
        <v>318.83</v>
      </c>
      <c r="M605" s="18"/>
      <c r="N605" s="18">
        <v>219.88</v>
      </c>
      <c r="O605" s="18"/>
      <c r="P605" s="18"/>
      <c r="Q605" s="18"/>
      <c r="R605" s="18"/>
      <c r="S605" s="18"/>
      <c r="T605" s="18">
        <v>98.95</v>
      </c>
      <c r="U605" s="18"/>
      <c r="V605" s="18"/>
      <c r="W605" s="18"/>
      <c r="X605" s="18"/>
      <c r="Y605" s="18"/>
      <c r="Z605" s="18"/>
      <c r="AA605" s="18"/>
      <c r="AB605" s="43">
        <f t="shared" si="273"/>
        <v>0.18125000000000013</v>
      </c>
      <c r="AC605" s="14">
        <f t="shared" si="281"/>
        <v>0</v>
      </c>
      <c r="AD605" s="14">
        <f t="shared" si="268"/>
        <v>0.125</v>
      </c>
      <c r="AE605" s="14">
        <f t="shared" si="282"/>
        <v>0</v>
      </c>
      <c r="AF605" s="14">
        <f t="shared" si="283"/>
        <v>0</v>
      </c>
      <c r="AG605" s="14">
        <f t="shared" si="284"/>
        <v>0</v>
      </c>
      <c r="AH605" s="14">
        <f t="shared" si="285"/>
        <v>0</v>
      </c>
      <c r="AI605" s="14">
        <f t="shared" si="286"/>
        <v>0</v>
      </c>
      <c r="AJ605" s="14">
        <f t="shared" si="287"/>
        <v>0.05</v>
      </c>
      <c r="AK605" s="14">
        <f t="shared" si="288"/>
        <v>0</v>
      </c>
      <c r="AL605" s="14">
        <f t="shared" si="289"/>
        <v>0</v>
      </c>
      <c r="AM605" s="14">
        <f t="shared" si="290"/>
        <v>0</v>
      </c>
      <c r="AN605" s="14">
        <f t="shared" si="291"/>
        <v>0</v>
      </c>
      <c r="AO605" s="14">
        <f t="shared" si="292"/>
        <v>0</v>
      </c>
      <c r="AP605" s="14">
        <f t="shared" si="293"/>
        <v>0</v>
      </c>
      <c r="AQ605" s="14">
        <f t="shared" si="294"/>
        <v>0</v>
      </c>
      <c r="AR605" s="26">
        <f t="shared" si="274"/>
        <v>219.88124999999999</v>
      </c>
      <c r="AS605" s="184">
        <f t="shared" si="275"/>
        <v>98.946562499999999</v>
      </c>
      <c r="AT605" s="26">
        <f t="shared" si="276"/>
        <v>0</v>
      </c>
      <c r="AU605" s="30">
        <f t="shared" si="295"/>
        <v>105.54299999999999</v>
      </c>
      <c r="AV605" s="30">
        <f t="shared" si="296"/>
        <v>105.54299999999999</v>
      </c>
      <c r="AW605" s="30"/>
      <c r="AX605" s="36">
        <f t="shared" si="272"/>
        <v>-114.33825</v>
      </c>
      <c r="AY605" s="36">
        <f t="shared" si="272"/>
        <v>6.5964374999999933</v>
      </c>
      <c r="AZ605" s="36">
        <f t="shared" si="272"/>
        <v>0</v>
      </c>
      <c r="BF605" s="42">
        <f t="shared" si="277"/>
        <v>318.82781249999999</v>
      </c>
      <c r="BG605" s="42">
        <f t="shared" si="278"/>
        <v>318.83</v>
      </c>
      <c r="BH605" s="42">
        <f t="shared" si="279"/>
        <v>-2.1874999999909051E-3</v>
      </c>
      <c r="BI605" s="42">
        <f t="shared" si="280"/>
        <v>211.08599999999998</v>
      </c>
    </row>
    <row r="606" spans="1:61" ht="14.45" hidden="1" outlineLevel="1" x14ac:dyDescent="0.3">
      <c r="A606" s="5" t="s">
        <v>7</v>
      </c>
      <c r="B606" s="12" t="s">
        <v>731</v>
      </c>
      <c r="C606" s="12"/>
      <c r="D606" s="2" t="s">
        <v>653</v>
      </c>
      <c r="E606" s="2" t="s">
        <v>657</v>
      </c>
      <c r="F606" s="2" t="s">
        <v>11</v>
      </c>
      <c r="G606" s="2" t="s">
        <v>17</v>
      </c>
      <c r="H606" s="2" t="s">
        <v>13</v>
      </c>
      <c r="I606" s="18">
        <v>500</v>
      </c>
      <c r="J606" s="18">
        <v>42525</v>
      </c>
      <c r="K606" s="18">
        <v>36000</v>
      </c>
      <c r="L606" s="18">
        <v>6525</v>
      </c>
      <c r="M606" s="18"/>
      <c r="N606" s="18">
        <v>4500</v>
      </c>
      <c r="O606" s="18"/>
      <c r="P606" s="18"/>
      <c r="Q606" s="18"/>
      <c r="R606" s="18"/>
      <c r="S606" s="18"/>
      <c r="T606" s="18">
        <v>2025</v>
      </c>
      <c r="U606" s="18"/>
      <c r="V606" s="18"/>
      <c r="W606" s="18"/>
      <c r="X606" s="18"/>
      <c r="Y606" s="18"/>
      <c r="Z606" s="18"/>
      <c r="AA606" s="18"/>
      <c r="AB606" s="43">
        <f t="shared" si="273"/>
        <v>0.18125000000000013</v>
      </c>
      <c r="AC606" s="14">
        <f t="shared" si="281"/>
        <v>0</v>
      </c>
      <c r="AD606" s="14">
        <f t="shared" si="268"/>
        <v>0.125</v>
      </c>
      <c r="AE606" s="14">
        <f t="shared" si="282"/>
        <v>0</v>
      </c>
      <c r="AF606" s="14">
        <f t="shared" si="283"/>
        <v>0</v>
      </c>
      <c r="AG606" s="14">
        <f t="shared" si="284"/>
        <v>0</v>
      </c>
      <c r="AH606" s="14">
        <f t="shared" si="285"/>
        <v>0</v>
      </c>
      <c r="AI606" s="14">
        <f t="shared" si="286"/>
        <v>0</v>
      </c>
      <c r="AJ606" s="14">
        <f t="shared" si="287"/>
        <v>0.05</v>
      </c>
      <c r="AK606" s="14">
        <f t="shared" si="288"/>
        <v>0</v>
      </c>
      <c r="AL606" s="14">
        <f t="shared" si="289"/>
        <v>0</v>
      </c>
      <c r="AM606" s="14">
        <f t="shared" si="290"/>
        <v>0</v>
      </c>
      <c r="AN606" s="14">
        <f t="shared" si="291"/>
        <v>0</v>
      </c>
      <c r="AO606" s="14">
        <f t="shared" si="292"/>
        <v>0</v>
      </c>
      <c r="AP606" s="14">
        <f t="shared" si="293"/>
        <v>0</v>
      </c>
      <c r="AQ606" s="14">
        <f t="shared" si="294"/>
        <v>0</v>
      </c>
      <c r="AR606" s="26">
        <f t="shared" si="274"/>
        <v>4500</v>
      </c>
      <c r="AS606" s="184">
        <f t="shared" si="275"/>
        <v>2025</v>
      </c>
      <c r="AT606" s="26">
        <f t="shared" si="276"/>
        <v>0</v>
      </c>
      <c r="AU606" s="30">
        <f t="shared" si="295"/>
        <v>2160</v>
      </c>
      <c r="AV606" s="30">
        <f t="shared" si="296"/>
        <v>2160</v>
      </c>
      <c r="AW606" s="30"/>
      <c r="AX606" s="36">
        <f t="shared" si="272"/>
        <v>-2340</v>
      </c>
      <c r="AY606" s="36">
        <f t="shared" si="272"/>
        <v>135</v>
      </c>
      <c r="AZ606" s="36">
        <f t="shared" si="272"/>
        <v>0</v>
      </c>
      <c r="BF606" s="42">
        <f t="shared" si="277"/>
        <v>6525</v>
      </c>
      <c r="BG606" s="42">
        <f t="shared" si="278"/>
        <v>6525</v>
      </c>
      <c r="BH606" s="42">
        <f t="shared" si="279"/>
        <v>0</v>
      </c>
      <c r="BI606" s="42">
        <f t="shared" si="280"/>
        <v>4320</v>
      </c>
    </row>
    <row r="607" spans="1:61" ht="14.45" hidden="1" outlineLevel="1" x14ac:dyDescent="0.3">
      <c r="A607" s="5" t="s">
        <v>7</v>
      </c>
      <c r="B607" s="12" t="s">
        <v>731</v>
      </c>
      <c r="C607" s="12"/>
      <c r="D607" s="2" t="s">
        <v>732</v>
      </c>
      <c r="E607" s="2" t="s">
        <v>105</v>
      </c>
      <c r="F607" s="2" t="s">
        <v>11</v>
      </c>
      <c r="G607" s="2" t="s">
        <v>17</v>
      </c>
      <c r="H607" s="2" t="s">
        <v>13</v>
      </c>
      <c r="I607" s="18">
        <v>100</v>
      </c>
      <c r="J607" s="18">
        <v>20820.960000000003</v>
      </c>
      <c r="K607" s="18">
        <v>17641.98</v>
      </c>
      <c r="L607" s="18">
        <v>3178.98</v>
      </c>
      <c r="M607" s="18"/>
      <c r="N607" s="18">
        <v>2187.5</v>
      </c>
      <c r="O607" s="18"/>
      <c r="P607" s="18"/>
      <c r="Q607" s="18"/>
      <c r="R607" s="18"/>
      <c r="S607" s="18"/>
      <c r="T607" s="18">
        <v>991.48</v>
      </c>
      <c r="U607" s="18"/>
      <c r="V607" s="18"/>
      <c r="W607" s="18"/>
      <c r="X607" s="18"/>
      <c r="Y607" s="18"/>
      <c r="Z607" s="18"/>
      <c r="AA607" s="18"/>
      <c r="AB607" s="43">
        <f t="shared" si="273"/>
        <v>0.18125000000000013</v>
      </c>
      <c r="AC607" s="14">
        <f t="shared" si="281"/>
        <v>0</v>
      </c>
      <c r="AD607" s="14">
        <f t="shared" si="268"/>
        <v>0.125</v>
      </c>
      <c r="AE607" s="14">
        <f t="shared" si="282"/>
        <v>0</v>
      </c>
      <c r="AF607" s="14">
        <f t="shared" si="283"/>
        <v>0</v>
      </c>
      <c r="AG607" s="14">
        <f t="shared" si="284"/>
        <v>0</v>
      </c>
      <c r="AH607" s="14">
        <f t="shared" si="285"/>
        <v>0</v>
      </c>
      <c r="AI607" s="14">
        <f t="shared" si="286"/>
        <v>0</v>
      </c>
      <c r="AJ607" s="14">
        <f t="shared" si="287"/>
        <v>0.05</v>
      </c>
      <c r="AK607" s="14">
        <f t="shared" si="288"/>
        <v>0</v>
      </c>
      <c r="AL607" s="14">
        <f t="shared" si="289"/>
        <v>0</v>
      </c>
      <c r="AM607" s="14">
        <f t="shared" si="290"/>
        <v>0</v>
      </c>
      <c r="AN607" s="14">
        <f t="shared" si="291"/>
        <v>0</v>
      </c>
      <c r="AO607" s="14">
        <f t="shared" si="292"/>
        <v>0</v>
      </c>
      <c r="AP607" s="14">
        <f t="shared" si="293"/>
        <v>0</v>
      </c>
      <c r="AQ607" s="14">
        <f t="shared" si="294"/>
        <v>0</v>
      </c>
      <c r="AR607" s="26">
        <f t="shared" si="274"/>
        <v>2205.2474999999999</v>
      </c>
      <c r="AS607" s="184">
        <f t="shared" si="275"/>
        <v>992.36137500000007</v>
      </c>
      <c r="AT607" s="26">
        <f t="shared" si="276"/>
        <v>0</v>
      </c>
      <c r="AU607" s="30">
        <f t="shared" si="295"/>
        <v>1058.5187999999998</v>
      </c>
      <c r="AV607" s="30">
        <f t="shared" si="296"/>
        <v>1058.5187999999998</v>
      </c>
      <c r="AW607" s="30"/>
      <c r="AX607" s="36">
        <f t="shared" si="272"/>
        <v>-1146.7287000000001</v>
      </c>
      <c r="AY607" s="36">
        <f t="shared" si="272"/>
        <v>66.157424999999762</v>
      </c>
      <c r="AZ607" s="36">
        <f t="shared" si="272"/>
        <v>0</v>
      </c>
      <c r="BF607" s="42">
        <f t="shared" si="277"/>
        <v>3197.6088749999999</v>
      </c>
      <c r="BG607" s="42">
        <f t="shared" si="278"/>
        <v>3178.98</v>
      </c>
      <c r="BH607" s="42">
        <f t="shared" si="279"/>
        <v>18.62887499999988</v>
      </c>
      <c r="BI607" s="42">
        <f t="shared" si="280"/>
        <v>2117.0375999999997</v>
      </c>
    </row>
    <row r="608" spans="1:61" ht="14.45" hidden="1" outlineLevel="1" x14ac:dyDescent="0.3">
      <c r="A608" s="5" t="s">
        <v>7</v>
      </c>
      <c r="B608" s="12" t="s">
        <v>731</v>
      </c>
      <c r="C608" s="12"/>
      <c r="D608" s="2" t="s">
        <v>667</v>
      </c>
      <c r="E608" s="2" t="s">
        <v>657</v>
      </c>
      <c r="F608" s="2" t="s">
        <v>11</v>
      </c>
      <c r="G608" s="2" t="s">
        <v>17</v>
      </c>
      <c r="H608" s="2" t="s">
        <v>13</v>
      </c>
      <c r="I608" s="18">
        <v>50</v>
      </c>
      <c r="J608" s="18">
        <v>7412.35</v>
      </c>
      <c r="K608" s="18">
        <v>6275</v>
      </c>
      <c r="L608" s="18">
        <v>1137.3499999999999</v>
      </c>
      <c r="M608" s="18"/>
      <c r="N608" s="18">
        <v>784.38</v>
      </c>
      <c r="O608" s="18"/>
      <c r="P608" s="18"/>
      <c r="Q608" s="18"/>
      <c r="R608" s="18"/>
      <c r="S608" s="18"/>
      <c r="T608" s="18">
        <v>352.97</v>
      </c>
      <c r="U608" s="18"/>
      <c r="V608" s="18"/>
      <c r="W608" s="18"/>
      <c r="X608" s="18"/>
      <c r="Y608" s="18"/>
      <c r="Z608" s="18"/>
      <c r="AA608" s="18"/>
      <c r="AB608" s="43">
        <f t="shared" si="273"/>
        <v>0.18125000000000013</v>
      </c>
      <c r="AC608" s="14">
        <f t="shared" si="281"/>
        <v>0</v>
      </c>
      <c r="AD608" s="14">
        <f t="shared" si="268"/>
        <v>0.125</v>
      </c>
      <c r="AE608" s="14">
        <f t="shared" si="282"/>
        <v>0</v>
      </c>
      <c r="AF608" s="14">
        <f t="shared" si="283"/>
        <v>0</v>
      </c>
      <c r="AG608" s="14">
        <f t="shared" si="284"/>
        <v>0</v>
      </c>
      <c r="AH608" s="14">
        <f t="shared" si="285"/>
        <v>0</v>
      </c>
      <c r="AI608" s="14">
        <f t="shared" si="286"/>
        <v>0</v>
      </c>
      <c r="AJ608" s="14">
        <f t="shared" si="287"/>
        <v>0.05</v>
      </c>
      <c r="AK608" s="14">
        <f t="shared" si="288"/>
        <v>0</v>
      </c>
      <c r="AL608" s="14">
        <f t="shared" si="289"/>
        <v>0</v>
      </c>
      <c r="AM608" s="14">
        <f t="shared" si="290"/>
        <v>0</v>
      </c>
      <c r="AN608" s="14">
        <f t="shared" si="291"/>
        <v>0</v>
      </c>
      <c r="AO608" s="14">
        <f t="shared" si="292"/>
        <v>0</v>
      </c>
      <c r="AP608" s="14">
        <f t="shared" si="293"/>
        <v>0</v>
      </c>
      <c r="AQ608" s="14">
        <f t="shared" si="294"/>
        <v>0</v>
      </c>
      <c r="AR608" s="26">
        <f t="shared" si="274"/>
        <v>784.375</v>
      </c>
      <c r="AS608" s="184">
        <f t="shared" si="275"/>
        <v>352.96875</v>
      </c>
      <c r="AT608" s="26">
        <f t="shared" si="276"/>
        <v>0</v>
      </c>
      <c r="AU608" s="30">
        <f t="shared" si="295"/>
        <v>376.5</v>
      </c>
      <c r="AV608" s="30">
        <f t="shared" si="296"/>
        <v>376.5</v>
      </c>
      <c r="AW608" s="30"/>
      <c r="AX608" s="36">
        <f t="shared" si="272"/>
        <v>-407.875</v>
      </c>
      <c r="AY608" s="36">
        <f t="shared" si="272"/>
        <v>23.53125</v>
      </c>
      <c r="AZ608" s="36">
        <f t="shared" si="272"/>
        <v>0</v>
      </c>
      <c r="BF608" s="42">
        <f t="shared" si="277"/>
        <v>1137.34375</v>
      </c>
      <c r="BG608" s="42">
        <f t="shared" si="278"/>
        <v>1137.3499999999999</v>
      </c>
      <c r="BH608" s="42">
        <f t="shared" si="279"/>
        <v>-6.2499999999090505E-3</v>
      </c>
      <c r="BI608" s="42">
        <f t="shared" si="280"/>
        <v>753</v>
      </c>
    </row>
    <row r="609" spans="1:61" ht="14.45" hidden="1" outlineLevel="1" x14ac:dyDescent="0.3">
      <c r="A609" s="5" t="s">
        <v>7</v>
      </c>
      <c r="B609" s="12" t="s">
        <v>731</v>
      </c>
      <c r="C609" s="12"/>
      <c r="D609" s="2" t="s">
        <v>733</v>
      </c>
      <c r="E609" s="2" t="s">
        <v>734</v>
      </c>
      <c r="F609" s="2" t="s">
        <v>11</v>
      </c>
      <c r="G609" s="2" t="s">
        <v>17</v>
      </c>
      <c r="H609" s="2" t="s">
        <v>13</v>
      </c>
      <c r="I609" s="18">
        <v>25</v>
      </c>
      <c r="J609" s="18">
        <v>2716.88</v>
      </c>
      <c r="K609" s="18">
        <v>2300</v>
      </c>
      <c r="L609" s="18">
        <v>416.88</v>
      </c>
      <c r="M609" s="18"/>
      <c r="N609" s="18">
        <v>287.5</v>
      </c>
      <c r="O609" s="18"/>
      <c r="P609" s="18"/>
      <c r="Q609" s="18"/>
      <c r="R609" s="18"/>
      <c r="S609" s="18"/>
      <c r="T609" s="18">
        <v>129.38</v>
      </c>
      <c r="U609" s="18"/>
      <c r="V609" s="18"/>
      <c r="W609" s="18"/>
      <c r="X609" s="18"/>
      <c r="Y609" s="18"/>
      <c r="Z609" s="18"/>
      <c r="AA609" s="18"/>
      <c r="AB609" s="43">
        <f t="shared" si="273"/>
        <v>0.18125000000000013</v>
      </c>
      <c r="AC609" s="14">
        <f t="shared" si="281"/>
        <v>0</v>
      </c>
      <c r="AD609" s="14">
        <f t="shared" si="268"/>
        <v>0.125</v>
      </c>
      <c r="AE609" s="14">
        <f t="shared" si="282"/>
        <v>0</v>
      </c>
      <c r="AF609" s="14">
        <f t="shared" si="283"/>
        <v>0</v>
      </c>
      <c r="AG609" s="14">
        <f t="shared" si="284"/>
        <v>0</v>
      </c>
      <c r="AH609" s="14">
        <f t="shared" si="285"/>
        <v>0</v>
      </c>
      <c r="AI609" s="14">
        <f t="shared" si="286"/>
        <v>0</v>
      </c>
      <c r="AJ609" s="14">
        <f t="shared" si="287"/>
        <v>0.05</v>
      </c>
      <c r="AK609" s="14">
        <f t="shared" si="288"/>
        <v>0</v>
      </c>
      <c r="AL609" s="14">
        <f t="shared" si="289"/>
        <v>0</v>
      </c>
      <c r="AM609" s="14">
        <f t="shared" si="290"/>
        <v>0</v>
      </c>
      <c r="AN609" s="14">
        <f t="shared" si="291"/>
        <v>0</v>
      </c>
      <c r="AO609" s="14">
        <f t="shared" si="292"/>
        <v>0</v>
      </c>
      <c r="AP609" s="14">
        <f t="shared" si="293"/>
        <v>0</v>
      </c>
      <c r="AQ609" s="14">
        <f t="shared" si="294"/>
        <v>0</v>
      </c>
      <c r="AR609" s="26">
        <f t="shared" si="274"/>
        <v>287.5</v>
      </c>
      <c r="AS609" s="184">
        <f t="shared" si="275"/>
        <v>129.375</v>
      </c>
      <c r="AT609" s="26">
        <f t="shared" si="276"/>
        <v>0</v>
      </c>
      <c r="AU609" s="30">
        <f t="shared" si="295"/>
        <v>138</v>
      </c>
      <c r="AV609" s="30">
        <f t="shared" si="296"/>
        <v>138</v>
      </c>
      <c r="AW609" s="30"/>
      <c r="AX609" s="36">
        <f t="shared" si="272"/>
        <v>-149.5</v>
      </c>
      <c r="AY609" s="36">
        <f t="shared" si="272"/>
        <v>8.625</v>
      </c>
      <c r="AZ609" s="36">
        <f t="shared" si="272"/>
        <v>0</v>
      </c>
      <c r="BF609" s="42">
        <f t="shared" si="277"/>
        <v>416.875</v>
      </c>
      <c r="BG609" s="42">
        <f t="shared" si="278"/>
        <v>416.88</v>
      </c>
      <c r="BH609" s="42">
        <f t="shared" si="279"/>
        <v>-4.9999999999954525E-3</v>
      </c>
      <c r="BI609" s="42">
        <f t="shared" si="280"/>
        <v>276</v>
      </c>
    </row>
    <row r="610" spans="1:61" ht="14.45" hidden="1" outlineLevel="1" x14ac:dyDescent="0.3">
      <c r="A610" s="5" t="s">
        <v>7</v>
      </c>
      <c r="B610" s="12" t="s">
        <v>731</v>
      </c>
      <c r="C610" s="12"/>
      <c r="D610" s="2" t="s">
        <v>397</v>
      </c>
      <c r="E610" s="2" t="s">
        <v>398</v>
      </c>
      <c r="F610" s="2" t="s">
        <v>11</v>
      </c>
      <c r="G610" s="2" t="s">
        <v>17</v>
      </c>
      <c r="H610" s="2" t="s">
        <v>13</v>
      </c>
      <c r="I610" s="18">
        <v>45</v>
      </c>
      <c r="J610" s="18">
        <v>9833.57</v>
      </c>
      <c r="K610" s="18">
        <v>8324.7099999999991</v>
      </c>
      <c r="L610" s="18">
        <v>1508.86</v>
      </c>
      <c r="M610" s="18"/>
      <c r="N610" s="18">
        <v>1040.5899999999999</v>
      </c>
      <c r="O610" s="18"/>
      <c r="P610" s="18"/>
      <c r="Q610" s="18"/>
      <c r="R610" s="18"/>
      <c r="S610" s="18"/>
      <c r="T610" s="18">
        <v>468.27</v>
      </c>
      <c r="U610" s="18"/>
      <c r="V610" s="18"/>
      <c r="W610" s="18"/>
      <c r="X610" s="18"/>
      <c r="Y610" s="18"/>
      <c r="Z610" s="18"/>
      <c r="AA610" s="18"/>
      <c r="AB610" s="43">
        <f t="shared" si="273"/>
        <v>0.18125000000000013</v>
      </c>
      <c r="AC610" s="14">
        <f t="shared" si="281"/>
        <v>0</v>
      </c>
      <c r="AD610" s="14">
        <f t="shared" si="268"/>
        <v>0.125</v>
      </c>
      <c r="AE610" s="14">
        <f t="shared" si="282"/>
        <v>0</v>
      </c>
      <c r="AF610" s="14">
        <f t="shared" si="283"/>
        <v>0</v>
      </c>
      <c r="AG610" s="14">
        <f t="shared" si="284"/>
        <v>0</v>
      </c>
      <c r="AH610" s="14">
        <f t="shared" si="285"/>
        <v>0</v>
      </c>
      <c r="AI610" s="14">
        <f t="shared" si="286"/>
        <v>0</v>
      </c>
      <c r="AJ610" s="14">
        <f t="shared" si="287"/>
        <v>0.05</v>
      </c>
      <c r="AK610" s="14">
        <f t="shared" si="288"/>
        <v>0</v>
      </c>
      <c r="AL610" s="14">
        <f t="shared" si="289"/>
        <v>0</v>
      </c>
      <c r="AM610" s="14">
        <f t="shared" si="290"/>
        <v>0</v>
      </c>
      <c r="AN610" s="14">
        <f t="shared" si="291"/>
        <v>0</v>
      </c>
      <c r="AO610" s="14">
        <f t="shared" si="292"/>
        <v>0</v>
      </c>
      <c r="AP610" s="14">
        <f t="shared" si="293"/>
        <v>0</v>
      </c>
      <c r="AQ610" s="14">
        <f t="shared" si="294"/>
        <v>0</v>
      </c>
      <c r="AR610" s="26">
        <f t="shared" si="274"/>
        <v>1040.5887499999999</v>
      </c>
      <c r="AS610" s="184">
        <f t="shared" si="275"/>
        <v>468.26493749999992</v>
      </c>
      <c r="AT610" s="26">
        <f t="shared" si="276"/>
        <v>0</v>
      </c>
      <c r="AU610" s="30">
        <f t="shared" si="295"/>
        <v>499.48259999999993</v>
      </c>
      <c r="AV610" s="30">
        <f t="shared" si="296"/>
        <v>499.48259999999993</v>
      </c>
      <c r="AW610" s="30"/>
      <c r="AX610" s="36">
        <f t="shared" si="272"/>
        <v>-541.10614999999996</v>
      </c>
      <c r="AY610" s="36">
        <f t="shared" si="272"/>
        <v>31.217662500000017</v>
      </c>
      <c r="AZ610" s="36">
        <f t="shared" si="272"/>
        <v>0</v>
      </c>
      <c r="BF610" s="42">
        <f t="shared" si="277"/>
        <v>1508.8536874999998</v>
      </c>
      <c r="BG610" s="42">
        <f t="shared" si="278"/>
        <v>1508.86</v>
      </c>
      <c r="BH610" s="42">
        <f t="shared" si="279"/>
        <v>-6.3125000001491571E-3</v>
      </c>
      <c r="BI610" s="42">
        <f t="shared" si="280"/>
        <v>998.96519999999987</v>
      </c>
    </row>
    <row r="611" spans="1:61" ht="14.45" hidden="1" outlineLevel="1" x14ac:dyDescent="0.3">
      <c r="A611" s="5" t="s">
        <v>7</v>
      </c>
      <c r="B611" s="12" t="s">
        <v>731</v>
      </c>
      <c r="C611" s="12"/>
      <c r="D611" s="2" t="s">
        <v>400</v>
      </c>
      <c r="E611" s="2" t="s">
        <v>735</v>
      </c>
      <c r="F611" s="2" t="s">
        <v>11</v>
      </c>
      <c r="G611" s="2" t="s">
        <v>17</v>
      </c>
      <c r="H611" s="2" t="s">
        <v>13</v>
      </c>
      <c r="I611" s="18">
        <v>2</v>
      </c>
      <c r="J611" s="18">
        <v>1102.5</v>
      </c>
      <c r="K611" s="18">
        <v>1050</v>
      </c>
      <c r="L611" s="18">
        <v>52.5</v>
      </c>
      <c r="M611" s="18"/>
      <c r="N611" s="18"/>
      <c r="O611" s="18"/>
      <c r="P611" s="18"/>
      <c r="Q611" s="18"/>
      <c r="R611" s="18"/>
      <c r="S611" s="18"/>
      <c r="T611" s="18">
        <v>52.5</v>
      </c>
      <c r="U611" s="18"/>
      <c r="V611" s="18"/>
      <c r="W611" s="18"/>
      <c r="X611" s="18"/>
      <c r="Y611" s="18"/>
      <c r="Z611" s="18"/>
      <c r="AA611" s="18"/>
      <c r="AB611" s="43">
        <f t="shared" si="273"/>
        <v>5.0000000000000044E-2</v>
      </c>
      <c r="AC611" s="14">
        <f t="shared" si="281"/>
        <v>0</v>
      </c>
      <c r="AD611" s="14">
        <f t="shared" si="268"/>
        <v>0</v>
      </c>
      <c r="AE611" s="14">
        <f t="shared" si="282"/>
        <v>0</v>
      </c>
      <c r="AF611" s="14">
        <f t="shared" si="283"/>
        <v>0</v>
      </c>
      <c r="AG611" s="14">
        <f t="shared" si="284"/>
        <v>0</v>
      </c>
      <c r="AH611" s="14">
        <f t="shared" si="285"/>
        <v>0</v>
      </c>
      <c r="AI611" s="14">
        <f t="shared" si="286"/>
        <v>0</v>
      </c>
      <c r="AJ611" s="14">
        <f t="shared" si="287"/>
        <v>0.05</v>
      </c>
      <c r="AK611" s="14">
        <f t="shared" si="288"/>
        <v>0</v>
      </c>
      <c r="AL611" s="14">
        <f t="shared" si="289"/>
        <v>0</v>
      </c>
      <c r="AM611" s="14">
        <f t="shared" si="290"/>
        <v>0</v>
      </c>
      <c r="AN611" s="14">
        <f t="shared" si="291"/>
        <v>0</v>
      </c>
      <c r="AO611" s="14">
        <f t="shared" si="292"/>
        <v>0</v>
      </c>
      <c r="AP611" s="14">
        <f t="shared" si="293"/>
        <v>0</v>
      </c>
      <c r="AQ611" s="14">
        <f t="shared" si="294"/>
        <v>0</v>
      </c>
      <c r="AR611" s="26">
        <f t="shared" si="274"/>
        <v>0</v>
      </c>
      <c r="AS611" s="184">
        <f t="shared" si="275"/>
        <v>52.5</v>
      </c>
      <c r="AT611" s="26">
        <f t="shared" si="276"/>
        <v>0</v>
      </c>
      <c r="AU611" s="30">
        <f t="shared" si="295"/>
        <v>63</v>
      </c>
      <c r="AV611" s="30">
        <f t="shared" si="296"/>
        <v>63</v>
      </c>
      <c r="AW611" s="30"/>
      <c r="AX611" s="36">
        <f t="shared" si="272"/>
        <v>63</v>
      </c>
      <c r="AY611" s="36">
        <f t="shared" si="272"/>
        <v>10.5</v>
      </c>
      <c r="AZ611" s="36">
        <f t="shared" si="272"/>
        <v>0</v>
      </c>
      <c r="BF611" s="42">
        <f t="shared" si="277"/>
        <v>52.5</v>
      </c>
      <c r="BG611" s="42">
        <f t="shared" si="278"/>
        <v>52.5</v>
      </c>
      <c r="BH611" s="42">
        <f t="shared" si="279"/>
        <v>0</v>
      </c>
      <c r="BI611" s="42">
        <f t="shared" si="280"/>
        <v>126</v>
      </c>
    </row>
    <row r="612" spans="1:61" ht="14.45" hidden="1" outlineLevel="1" x14ac:dyDescent="0.3">
      <c r="A612" s="5" t="s">
        <v>7</v>
      </c>
      <c r="B612" s="12" t="s">
        <v>731</v>
      </c>
      <c r="C612" s="12"/>
      <c r="D612" s="2" t="s">
        <v>426</v>
      </c>
      <c r="E612" s="2" t="s">
        <v>427</v>
      </c>
      <c r="F612" s="2" t="s">
        <v>11</v>
      </c>
      <c r="G612" s="2" t="s">
        <v>17</v>
      </c>
      <c r="H612" s="2" t="s">
        <v>13</v>
      </c>
      <c r="I612" s="18">
        <v>10</v>
      </c>
      <c r="J612" s="18">
        <v>3012.19</v>
      </c>
      <c r="K612" s="18">
        <v>2550</v>
      </c>
      <c r="L612" s="18">
        <v>462.19</v>
      </c>
      <c r="M612" s="18"/>
      <c r="N612" s="18">
        <v>318.75</v>
      </c>
      <c r="O612" s="18"/>
      <c r="P612" s="18"/>
      <c r="Q612" s="18"/>
      <c r="R612" s="18"/>
      <c r="S612" s="18"/>
      <c r="T612" s="18">
        <v>143.44</v>
      </c>
      <c r="U612" s="18"/>
      <c r="V612" s="18"/>
      <c r="W612" s="18"/>
      <c r="X612" s="18"/>
      <c r="Y612" s="18"/>
      <c r="Z612" s="18"/>
      <c r="AA612" s="18"/>
      <c r="AB612" s="43">
        <f t="shared" si="273"/>
        <v>0.18125000000000013</v>
      </c>
      <c r="AC612" s="14">
        <f t="shared" si="281"/>
        <v>0</v>
      </c>
      <c r="AD612" s="14">
        <f t="shared" si="268"/>
        <v>0.125</v>
      </c>
      <c r="AE612" s="14">
        <f t="shared" si="282"/>
        <v>0</v>
      </c>
      <c r="AF612" s="14">
        <f t="shared" si="283"/>
        <v>0</v>
      </c>
      <c r="AG612" s="14">
        <f t="shared" si="284"/>
        <v>0</v>
      </c>
      <c r="AH612" s="14">
        <f t="shared" si="285"/>
        <v>0</v>
      </c>
      <c r="AI612" s="14">
        <f t="shared" si="286"/>
        <v>0</v>
      </c>
      <c r="AJ612" s="14">
        <f t="shared" si="287"/>
        <v>0.05</v>
      </c>
      <c r="AK612" s="14">
        <f t="shared" si="288"/>
        <v>0</v>
      </c>
      <c r="AL612" s="14">
        <f t="shared" si="289"/>
        <v>0</v>
      </c>
      <c r="AM612" s="14">
        <f t="shared" si="290"/>
        <v>0</v>
      </c>
      <c r="AN612" s="14">
        <f t="shared" si="291"/>
        <v>0</v>
      </c>
      <c r="AO612" s="14">
        <f t="shared" si="292"/>
        <v>0</v>
      </c>
      <c r="AP612" s="14">
        <f t="shared" si="293"/>
        <v>0</v>
      </c>
      <c r="AQ612" s="14">
        <f t="shared" si="294"/>
        <v>0</v>
      </c>
      <c r="AR612" s="26">
        <f t="shared" si="274"/>
        <v>318.75</v>
      </c>
      <c r="AS612" s="184">
        <f t="shared" si="275"/>
        <v>143.4375</v>
      </c>
      <c r="AT612" s="26">
        <f t="shared" si="276"/>
        <v>0</v>
      </c>
      <c r="AU612" s="30">
        <f t="shared" si="295"/>
        <v>153</v>
      </c>
      <c r="AV612" s="30">
        <f t="shared" si="296"/>
        <v>153</v>
      </c>
      <c r="AW612" s="30"/>
      <c r="AX612" s="36">
        <f t="shared" si="272"/>
        <v>-165.75</v>
      </c>
      <c r="AY612" s="36">
        <f t="shared" si="272"/>
        <v>9.5625</v>
      </c>
      <c r="AZ612" s="36">
        <f t="shared" si="272"/>
        <v>0</v>
      </c>
      <c r="BF612" s="42">
        <f t="shared" si="277"/>
        <v>462.1875</v>
      </c>
      <c r="BG612" s="42">
        <f t="shared" si="278"/>
        <v>462.19</v>
      </c>
      <c r="BH612" s="42">
        <f t="shared" si="279"/>
        <v>-2.4999999999977263E-3</v>
      </c>
      <c r="BI612" s="42">
        <f t="shared" si="280"/>
        <v>306</v>
      </c>
    </row>
    <row r="613" spans="1:61" ht="14.45" hidden="1" outlineLevel="1" x14ac:dyDescent="0.3">
      <c r="A613" s="5" t="s">
        <v>7</v>
      </c>
      <c r="B613" s="12" t="s">
        <v>731</v>
      </c>
      <c r="C613" s="12"/>
      <c r="D613" s="2" t="s">
        <v>441</v>
      </c>
      <c r="E613" s="2" t="s">
        <v>25</v>
      </c>
      <c r="F613" s="2" t="s">
        <v>11</v>
      </c>
      <c r="G613" s="2" t="s">
        <v>17</v>
      </c>
      <c r="H613" s="2" t="s">
        <v>13</v>
      </c>
      <c r="I613" s="18">
        <v>230</v>
      </c>
      <c r="J613" s="18">
        <v>27169.030000000002</v>
      </c>
      <c r="K613" s="18">
        <v>23000.240000000002</v>
      </c>
      <c r="L613" s="18">
        <v>4168.79</v>
      </c>
      <c r="M613" s="18"/>
      <c r="N613" s="18">
        <v>2875.03</v>
      </c>
      <c r="O613" s="18"/>
      <c r="P613" s="18"/>
      <c r="Q613" s="18"/>
      <c r="R613" s="18"/>
      <c r="S613" s="18"/>
      <c r="T613" s="18">
        <v>1293.76</v>
      </c>
      <c r="U613" s="18"/>
      <c r="V613" s="18"/>
      <c r="W613" s="18"/>
      <c r="X613" s="18"/>
      <c r="Y613" s="18"/>
      <c r="Z613" s="18"/>
      <c r="AA613" s="18"/>
      <c r="AB613" s="43">
        <f t="shared" si="273"/>
        <v>0.18125000000000013</v>
      </c>
      <c r="AC613" s="14">
        <f t="shared" si="281"/>
        <v>0</v>
      </c>
      <c r="AD613" s="14">
        <f t="shared" si="268"/>
        <v>0.125</v>
      </c>
      <c r="AE613" s="14">
        <f t="shared" si="282"/>
        <v>0</v>
      </c>
      <c r="AF613" s="14">
        <f t="shared" si="283"/>
        <v>0</v>
      </c>
      <c r="AG613" s="14">
        <f t="shared" si="284"/>
        <v>0</v>
      </c>
      <c r="AH613" s="14">
        <f t="shared" si="285"/>
        <v>0</v>
      </c>
      <c r="AI613" s="14">
        <f t="shared" si="286"/>
        <v>0</v>
      </c>
      <c r="AJ613" s="14">
        <f t="shared" si="287"/>
        <v>0.05</v>
      </c>
      <c r="AK613" s="14">
        <f t="shared" si="288"/>
        <v>0</v>
      </c>
      <c r="AL613" s="14">
        <f t="shared" si="289"/>
        <v>0</v>
      </c>
      <c r="AM613" s="14">
        <f t="shared" si="290"/>
        <v>0</v>
      </c>
      <c r="AN613" s="14">
        <f t="shared" si="291"/>
        <v>0</v>
      </c>
      <c r="AO613" s="14">
        <f t="shared" si="292"/>
        <v>0</v>
      </c>
      <c r="AP613" s="14">
        <f t="shared" si="293"/>
        <v>0</v>
      </c>
      <c r="AQ613" s="14">
        <f t="shared" si="294"/>
        <v>0</v>
      </c>
      <c r="AR613" s="26">
        <f t="shared" si="274"/>
        <v>2875.03</v>
      </c>
      <c r="AS613" s="184">
        <f t="shared" si="275"/>
        <v>1293.7635</v>
      </c>
      <c r="AT613" s="26">
        <f t="shared" si="276"/>
        <v>0</v>
      </c>
      <c r="AU613" s="30">
        <f t="shared" si="295"/>
        <v>1380.0144</v>
      </c>
      <c r="AV613" s="30">
        <f t="shared" si="296"/>
        <v>1380.0144</v>
      </c>
      <c r="AW613" s="30"/>
      <c r="AX613" s="36">
        <f t="shared" si="272"/>
        <v>-1495.0156000000002</v>
      </c>
      <c r="AY613" s="36">
        <f t="shared" si="272"/>
        <v>86.250900000000001</v>
      </c>
      <c r="AZ613" s="36">
        <f t="shared" si="272"/>
        <v>0</v>
      </c>
      <c r="BF613" s="42">
        <f t="shared" si="277"/>
        <v>4168.7934999999998</v>
      </c>
      <c r="BG613" s="42">
        <f t="shared" si="278"/>
        <v>4168.79</v>
      </c>
      <c r="BH613" s="42">
        <f t="shared" si="279"/>
        <v>3.4999999998035491E-3</v>
      </c>
      <c r="BI613" s="42">
        <f t="shared" si="280"/>
        <v>2760.0288</v>
      </c>
    </row>
    <row r="614" spans="1:61" ht="14.45" hidden="1" outlineLevel="1" x14ac:dyDescent="0.3">
      <c r="A614" s="5" t="s">
        <v>7</v>
      </c>
      <c r="B614" s="12" t="s">
        <v>731</v>
      </c>
      <c r="C614" s="12"/>
      <c r="D614" s="2" t="s">
        <v>708</v>
      </c>
      <c r="E614" s="2" t="s">
        <v>25</v>
      </c>
      <c r="F614" s="2" t="s">
        <v>11</v>
      </c>
      <c r="G614" s="2" t="s">
        <v>17</v>
      </c>
      <c r="H614" s="2" t="s">
        <v>13</v>
      </c>
      <c r="I614" s="18">
        <v>450</v>
      </c>
      <c r="J614" s="18">
        <v>69802.36</v>
      </c>
      <c r="K614" s="18">
        <v>59291.95</v>
      </c>
      <c r="L614" s="18">
        <v>10510.41</v>
      </c>
      <c r="M614" s="18"/>
      <c r="N614" s="18">
        <v>7186.49</v>
      </c>
      <c r="O614" s="18"/>
      <c r="P614" s="18"/>
      <c r="Q614" s="18"/>
      <c r="R614" s="18"/>
      <c r="S614" s="18"/>
      <c r="T614" s="18">
        <v>3323.92</v>
      </c>
      <c r="U614" s="18"/>
      <c r="V614" s="18"/>
      <c r="W614" s="18"/>
      <c r="X614" s="18"/>
      <c r="Y614" s="18"/>
      <c r="Z614" s="18"/>
      <c r="AA614" s="18"/>
      <c r="AB614" s="43">
        <f t="shared" si="273"/>
        <v>0.18125000000000013</v>
      </c>
      <c r="AC614" s="14">
        <f t="shared" si="281"/>
        <v>0</v>
      </c>
      <c r="AD614" s="14">
        <f t="shared" si="268"/>
        <v>0.125</v>
      </c>
      <c r="AE614" s="14">
        <f t="shared" si="282"/>
        <v>0</v>
      </c>
      <c r="AF614" s="14">
        <f t="shared" si="283"/>
        <v>0</v>
      </c>
      <c r="AG614" s="14">
        <f t="shared" si="284"/>
        <v>0</v>
      </c>
      <c r="AH614" s="14">
        <f t="shared" si="285"/>
        <v>0</v>
      </c>
      <c r="AI614" s="14">
        <f t="shared" si="286"/>
        <v>0</v>
      </c>
      <c r="AJ614" s="14">
        <f t="shared" si="287"/>
        <v>0.05</v>
      </c>
      <c r="AK614" s="14">
        <f t="shared" si="288"/>
        <v>0</v>
      </c>
      <c r="AL614" s="14">
        <f t="shared" si="289"/>
        <v>0</v>
      </c>
      <c r="AM614" s="14">
        <f t="shared" si="290"/>
        <v>0</v>
      </c>
      <c r="AN614" s="14">
        <f t="shared" si="291"/>
        <v>0</v>
      </c>
      <c r="AO614" s="14">
        <f t="shared" si="292"/>
        <v>0</v>
      </c>
      <c r="AP614" s="14">
        <f t="shared" si="293"/>
        <v>0</v>
      </c>
      <c r="AQ614" s="14">
        <f t="shared" si="294"/>
        <v>0</v>
      </c>
      <c r="AR614" s="26">
        <f t="shared" si="274"/>
        <v>7411.4937499999996</v>
      </c>
      <c r="AS614" s="184">
        <f t="shared" si="275"/>
        <v>3335.1721874999998</v>
      </c>
      <c r="AT614" s="26">
        <f t="shared" si="276"/>
        <v>0</v>
      </c>
      <c r="AU614" s="30">
        <f t="shared" si="295"/>
        <v>3557.5169999999998</v>
      </c>
      <c r="AV614" s="30">
        <f t="shared" si="296"/>
        <v>3557.5169999999998</v>
      </c>
      <c r="AW614" s="30"/>
      <c r="AX614" s="36">
        <f t="shared" si="272"/>
        <v>-3853.9767499999998</v>
      </c>
      <c r="AY614" s="36">
        <f t="shared" si="272"/>
        <v>222.34481249999999</v>
      </c>
      <c r="AZ614" s="36">
        <f t="shared" si="272"/>
        <v>0</v>
      </c>
      <c r="BF614" s="42">
        <f t="shared" si="277"/>
        <v>10746.6659375</v>
      </c>
      <c r="BG614" s="42">
        <f t="shared" si="278"/>
        <v>10510.41</v>
      </c>
      <c r="BH614" s="42">
        <f t="shared" si="279"/>
        <v>236.25593750000007</v>
      </c>
      <c r="BI614" s="42">
        <f t="shared" si="280"/>
        <v>7115.0339999999997</v>
      </c>
    </row>
    <row r="615" spans="1:61" ht="14.45" hidden="1" outlineLevel="1" x14ac:dyDescent="0.3">
      <c r="A615" s="5" t="s">
        <v>7</v>
      </c>
      <c r="B615" s="12" t="s">
        <v>731</v>
      </c>
      <c r="C615" s="12"/>
      <c r="D615" s="2" t="s">
        <v>736</v>
      </c>
      <c r="E615" s="2" t="s">
        <v>427</v>
      </c>
      <c r="F615" s="2" t="s">
        <v>11</v>
      </c>
      <c r="G615" s="2" t="s">
        <v>17</v>
      </c>
      <c r="H615" s="2" t="s">
        <v>13</v>
      </c>
      <c r="I615" s="18">
        <v>10</v>
      </c>
      <c r="J615" s="18">
        <v>4075.31</v>
      </c>
      <c r="K615" s="18">
        <v>3450</v>
      </c>
      <c r="L615" s="18">
        <v>625.30999999999995</v>
      </c>
      <c r="M615" s="18"/>
      <c r="N615" s="18">
        <v>431.25</v>
      </c>
      <c r="O615" s="18"/>
      <c r="P615" s="18"/>
      <c r="Q615" s="18"/>
      <c r="R615" s="18"/>
      <c r="S615" s="18"/>
      <c r="T615" s="18">
        <v>194.06</v>
      </c>
      <c r="U615" s="18"/>
      <c r="V615" s="18"/>
      <c r="W615" s="18"/>
      <c r="X615" s="18"/>
      <c r="Y615" s="18"/>
      <c r="Z615" s="18"/>
      <c r="AA615" s="18"/>
      <c r="AB615" s="43">
        <f t="shared" si="273"/>
        <v>0.18125000000000013</v>
      </c>
      <c r="AC615" s="14">
        <f t="shared" si="281"/>
        <v>0</v>
      </c>
      <c r="AD615" s="14">
        <f t="shared" si="268"/>
        <v>0.125</v>
      </c>
      <c r="AE615" s="14">
        <f t="shared" si="282"/>
        <v>0</v>
      </c>
      <c r="AF615" s="14">
        <f t="shared" si="283"/>
        <v>0</v>
      </c>
      <c r="AG615" s="14">
        <f t="shared" si="284"/>
        <v>0</v>
      </c>
      <c r="AH615" s="14">
        <f t="shared" si="285"/>
        <v>0</v>
      </c>
      <c r="AI615" s="14">
        <f t="shared" si="286"/>
        <v>0</v>
      </c>
      <c r="AJ615" s="14">
        <f t="shared" si="287"/>
        <v>0.05</v>
      </c>
      <c r="AK615" s="14">
        <f t="shared" si="288"/>
        <v>0</v>
      </c>
      <c r="AL615" s="14">
        <f t="shared" si="289"/>
        <v>0</v>
      </c>
      <c r="AM615" s="14">
        <f t="shared" si="290"/>
        <v>0</v>
      </c>
      <c r="AN615" s="14">
        <f t="shared" si="291"/>
        <v>0</v>
      </c>
      <c r="AO615" s="14">
        <f t="shared" si="292"/>
        <v>0</v>
      </c>
      <c r="AP615" s="14">
        <f t="shared" si="293"/>
        <v>0</v>
      </c>
      <c r="AQ615" s="14">
        <f t="shared" si="294"/>
        <v>0</v>
      </c>
      <c r="AR615" s="26">
        <f t="shared" si="274"/>
        <v>431.25</v>
      </c>
      <c r="AS615" s="184">
        <f t="shared" si="275"/>
        <v>194.0625</v>
      </c>
      <c r="AT615" s="26">
        <f t="shared" si="276"/>
        <v>0</v>
      </c>
      <c r="AU615" s="30">
        <f t="shared" si="295"/>
        <v>207</v>
      </c>
      <c r="AV615" s="30">
        <f t="shared" si="296"/>
        <v>207</v>
      </c>
      <c r="AW615" s="30"/>
      <c r="AX615" s="36">
        <f t="shared" si="272"/>
        <v>-224.25</v>
      </c>
      <c r="AY615" s="36">
        <f t="shared" si="272"/>
        <v>12.9375</v>
      </c>
      <c r="AZ615" s="36">
        <f t="shared" si="272"/>
        <v>0</v>
      </c>
      <c r="BF615" s="42">
        <f t="shared" si="277"/>
        <v>625.3125</v>
      </c>
      <c r="BG615" s="42">
        <f t="shared" si="278"/>
        <v>625.30999999999995</v>
      </c>
      <c r="BH615" s="42">
        <f t="shared" si="279"/>
        <v>2.5000000000545697E-3</v>
      </c>
      <c r="BI615" s="42">
        <f t="shared" si="280"/>
        <v>414</v>
      </c>
    </row>
    <row r="616" spans="1:61" ht="14.45" hidden="1" outlineLevel="1" x14ac:dyDescent="0.3">
      <c r="A616" s="5" t="s">
        <v>7</v>
      </c>
      <c r="B616" s="12" t="s">
        <v>731</v>
      </c>
      <c r="C616" s="12"/>
      <c r="D616" s="2" t="s">
        <v>493</v>
      </c>
      <c r="E616" s="2" t="s">
        <v>494</v>
      </c>
      <c r="F616" s="2" t="s">
        <v>11</v>
      </c>
      <c r="G616" s="2" t="s">
        <v>17</v>
      </c>
      <c r="H616" s="2" t="s">
        <v>13</v>
      </c>
      <c r="I616" s="18">
        <v>215</v>
      </c>
      <c r="J616" s="18">
        <v>31396.39</v>
      </c>
      <c r="K616" s="18">
        <v>26578.95</v>
      </c>
      <c r="L616" s="18">
        <v>4817.4400000000005</v>
      </c>
      <c r="M616" s="18"/>
      <c r="N616" s="18">
        <v>3322.37</v>
      </c>
      <c r="O616" s="18"/>
      <c r="P616" s="18"/>
      <c r="Q616" s="18"/>
      <c r="R616" s="18"/>
      <c r="S616" s="18"/>
      <c r="T616" s="18">
        <v>1495.0700000000002</v>
      </c>
      <c r="U616" s="18"/>
      <c r="V616" s="18"/>
      <c r="W616" s="18"/>
      <c r="X616" s="18"/>
      <c r="Y616" s="18"/>
      <c r="Z616" s="18"/>
      <c r="AA616" s="18"/>
      <c r="AB616" s="43">
        <f t="shared" si="273"/>
        <v>0.18125000000000013</v>
      </c>
      <c r="AC616" s="14">
        <f t="shared" si="281"/>
        <v>0</v>
      </c>
      <c r="AD616" s="14">
        <f t="shared" si="268"/>
        <v>0.125</v>
      </c>
      <c r="AE616" s="14">
        <f t="shared" si="282"/>
        <v>0</v>
      </c>
      <c r="AF616" s="14">
        <f t="shared" si="283"/>
        <v>0</v>
      </c>
      <c r="AG616" s="14">
        <f t="shared" si="284"/>
        <v>0</v>
      </c>
      <c r="AH616" s="14">
        <f t="shared" si="285"/>
        <v>0</v>
      </c>
      <c r="AI616" s="14">
        <f t="shared" si="286"/>
        <v>0</v>
      </c>
      <c r="AJ616" s="14">
        <f t="shared" si="287"/>
        <v>0.05</v>
      </c>
      <c r="AK616" s="14">
        <f t="shared" si="288"/>
        <v>0</v>
      </c>
      <c r="AL616" s="14">
        <f t="shared" si="289"/>
        <v>0</v>
      </c>
      <c r="AM616" s="14">
        <f t="shared" si="290"/>
        <v>0</v>
      </c>
      <c r="AN616" s="14">
        <f t="shared" si="291"/>
        <v>0</v>
      </c>
      <c r="AO616" s="14">
        <f t="shared" si="292"/>
        <v>0</v>
      </c>
      <c r="AP616" s="14">
        <f t="shared" si="293"/>
        <v>0</v>
      </c>
      <c r="AQ616" s="14">
        <f t="shared" si="294"/>
        <v>0</v>
      </c>
      <c r="AR616" s="26">
        <f t="shared" si="274"/>
        <v>3322.3687500000001</v>
      </c>
      <c r="AS616" s="184">
        <f t="shared" si="275"/>
        <v>1495.0659375000002</v>
      </c>
      <c r="AT616" s="26">
        <f t="shared" si="276"/>
        <v>0</v>
      </c>
      <c r="AU616" s="30">
        <f t="shared" si="295"/>
        <v>1594.7370000000001</v>
      </c>
      <c r="AV616" s="30">
        <f t="shared" si="296"/>
        <v>1594.7370000000001</v>
      </c>
      <c r="AW616" s="30"/>
      <c r="AX616" s="36">
        <f t="shared" si="272"/>
        <v>-1727.63175</v>
      </c>
      <c r="AY616" s="36">
        <f t="shared" si="272"/>
        <v>99.671062499999834</v>
      </c>
      <c r="AZ616" s="36">
        <f t="shared" si="272"/>
        <v>0</v>
      </c>
      <c r="BF616" s="42">
        <f t="shared" si="277"/>
        <v>4817.4346875000001</v>
      </c>
      <c r="BG616" s="42">
        <f t="shared" si="278"/>
        <v>4817.4400000000005</v>
      </c>
      <c r="BH616" s="42">
        <f t="shared" si="279"/>
        <v>-5.3125000004001777E-3</v>
      </c>
      <c r="BI616" s="42">
        <f t="shared" si="280"/>
        <v>3189.4740000000002</v>
      </c>
    </row>
    <row r="617" spans="1:61" ht="14.45" hidden="1" outlineLevel="1" x14ac:dyDescent="0.3">
      <c r="A617" s="5" t="s">
        <v>7</v>
      </c>
      <c r="B617" s="12" t="s">
        <v>731</v>
      </c>
      <c r="C617" s="12"/>
      <c r="D617" s="2" t="s">
        <v>715</v>
      </c>
      <c r="E617" s="2" t="s">
        <v>22</v>
      </c>
      <c r="F617" s="2" t="s">
        <v>11</v>
      </c>
      <c r="G617" s="2" t="s">
        <v>17</v>
      </c>
      <c r="H617" s="2" t="s">
        <v>13</v>
      </c>
      <c r="I617" s="18">
        <v>1175</v>
      </c>
      <c r="J617" s="18">
        <v>52395.82</v>
      </c>
      <c r="K617" s="18">
        <v>44356.25</v>
      </c>
      <c r="L617" s="18">
        <v>8039.57</v>
      </c>
      <c r="M617" s="18"/>
      <c r="N617" s="18">
        <v>5544.53</v>
      </c>
      <c r="O617" s="18"/>
      <c r="P617" s="18"/>
      <c r="Q617" s="18"/>
      <c r="R617" s="18"/>
      <c r="S617" s="18"/>
      <c r="T617" s="18">
        <v>2495.04</v>
      </c>
      <c r="U617" s="18"/>
      <c r="V617" s="18"/>
      <c r="W617" s="18"/>
      <c r="X617" s="18"/>
      <c r="Y617" s="18"/>
      <c r="Z617" s="18"/>
      <c r="AA617" s="18"/>
      <c r="AB617" s="43">
        <f t="shared" si="273"/>
        <v>0.18125000000000013</v>
      </c>
      <c r="AC617" s="14">
        <f t="shared" si="281"/>
        <v>0</v>
      </c>
      <c r="AD617" s="14">
        <f t="shared" si="268"/>
        <v>0.125</v>
      </c>
      <c r="AE617" s="14">
        <f t="shared" si="282"/>
        <v>0</v>
      </c>
      <c r="AF617" s="14">
        <f t="shared" si="283"/>
        <v>0</v>
      </c>
      <c r="AG617" s="14">
        <f t="shared" si="284"/>
        <v>0</v>
      </c>
      <c r="AH617" s="14">
        <f t="shared" si="285"/>
        <v>0</v>
      </c>
      <c r="AI617" s="14">
        <f t="shared" si="286"/>
        <v>0</v>
      </c>
      <c r="AJ617" s="14">
        <f t="shared" si="287"/>
        <v>0.05</v>
      </c>
      <c r="AK617" s="14">
        <f t="shared" si="288"/>
        <v>0</v>
      </c>
      <c r="AL617" s="14">
        <f t="shared" si="289"/>
        <v>0</v>
      </c>
      <c r="AM617" s="14">
        <f t="shared" si="290"/>
        <v>0</v>
      </c>
      <c r="AN617" s="14">
        <f t="shared" si="291"/>
        <v>0</v>
      </c>
      <c r="AO617" s="14">
        <f t="shared" si="292"/>
        <v>0</v>
      </c>
      <c r="AP617" s="14">
        <f t="shared" si="293"/>
        <v>0</v>
      </c>
      <c r="AQ617" s="14">
        <f t="shared" si="294"/>
        <v>0</v>
      </c>
      <c r="AR617" s="26">
        <f t="shared" si="274"/>
        <v>5544.53125</v>
      </c>
      <c r="AS617" s="184">
        <f t="shared" si="275"/>
        <v>2495.0390625</v>
      </c>
      <c r="AT617" s="26">
        <f t="shared" si="276"/>
        <v>0</v>
      </c>
      <c r="AU617" s="30">
        <f t="shared" si="295"/>
        <v>2661.375</v>
      </c>
      <c r="AV617" s="30">
        <f t="shared" si="296"/>
        <v>2661.375</v>
      </c>
      <c r="AW617" s="30"/>
      <c r="AX617" s="36">
        <f t="shared" si="272"/>
        <v>-2883.15625</v>
      </c>
      <c r="AY617" s="36">
        <f t="shared" si="272"/>
        <v>166.3359375</v>
      </c>
      <c r="AZ617" s="36">
        <f t="shared" si="272"/>
        <v>0</v>
      </c>
      <c r="BF617" s="42">
        <f t="shared" si="277"/>
        <v>8039.5703125</v>
      </c>
      <c r="BG617" s="42">
        <f t="shared" si="278"/>
        <v>8039.57</v>
      </c>
      <c r="BH617" s="42">
        <f t="shared" si="279"/>
        <v>3.125000002910383E-4</v>
      </c>
      <c r="BI617" s="42">
        <f t="shared" si="280"/>
        <v>5322.75</v>
      </c>
    </row>
    <row r="618" spans="1:61" ht="14.45" hidden="1" outlineLevel="1" x14ac:dyDescent="0.3">
      <c r="A618" s="5" t="s">
        <v>7</v>
      </c>
      <c r="B618" s="12" t="s">
        <v>731</v>
      </c>
      <c r="C618" s="12"/>
      <c r="D618" s="2" t="s">
        <v>499</v>
      </c>
      <c r="E618" s="2" t="s">
        <v>500</v>
      </c>
      <c r="F618" s="2" t="s">
        <v>16</v>
      </c>
      <c r="G618" s="2" t="s">
        <v>501</v>
      </c>
      <c r="H618" s="2" t="s">
        <v>13</v>
      </c>
      <c r="I618" s="18">
        <v>25</v>
      </c>
      <c r="J618" s="18">
        <v>15045</v>
      </c>
      <c r="K618" s="18">
        <v>14750</v>
      </c>
      <c r="L618" s="18">
        <v>295</v>
      </c>
      <c r="M618" s="18"/>
      <c r="N618" s="18"/>
      <c r="O618" s="18"/>
      <c r="P618" s="18"/>
      <c r="Q618" s="18"/>
      <c r="R618" s="18"/>
      <c r="S618" s="18"/>
      <c r="T618" s="18"/>
      <c r="U618" s="18"/>
      <c r="V618" s="18"/>
      <c r="W618" s="18"/>
      <c r="X618" s="18"/>
      <c r="Y618" s="18"/>
      <c r="Z618" s="18">
        <v>295</v>
      </c>
      <c r="AA618" s="18"/>
      <c r="AB618" s="43">
        <f t="shared" si="273"/>
        <v>2.0000000000000018E-2</v>
      </c>
      <c r="AC618" s="14">
        <f t="shared" si="281"/>
        <v>0</v>
      </c>
      <c r="AD618" s="14">
        <f t="shared" si="268"/>
        <v>0</v>
      </c>
      <c r="AE618" s="14">
        <f t="shared" si="282"/>
        <v>0</v>
      </c>
      <c r="AF618" s="14">
        <f t="shared" si="283"/>
        <v>0</v>
      </c>
      <c r="AG618" s="14">
        <f t="shared" si="284"/>
        <v>0</v>
      </c>
      <c r="AH618" s="14">
        <f t="shared" si="285"/>
        <v>0</v>
      </c>
      <c r="AI618" s="14">
        <f t="shared" si="286"/>
        <v>0</v>
      </c>
      <c r="AJ618" s="14">
        <f t="shared" si="287"/>
        <v>0</v>
      </c>
      <c r="AK618" s="14">
        <f t="shared" si="288"/>
        <v>0</v>
      </c>
      <c r="AL618" s="14">
        <f t="shared" si="289"/>
        <v>0</v>
      </c>
      <c r="AM618" s="14">
        <f t="shared" si="290"/>
        <v>0</v>
      </c>
      <c r="AN618" s="14">
        <f t="shared" si="291"/>
        <v>0</v>
      </c>
      <c r="AO618" s="14">
        <f t="shared" si="292"/>
        <v>0</v>
      </c>
      <c r="AP618" s="14">
        <f t="shared" si="293"/>
        <v>0.02</v>
      </c>
      <c r="AQ618" s="14">
        <f t="shared" si="294"/>
        <v>0</v>
      </c>
      <c r="AR618" s="26">
        <f t="shared" si="274"/>
        <v>0</v>
      </c>
      <c r="AS618" s="184">
        <f t="shared" si="275"/>
        <v>0</v>
      </c>
      <c r="AT618" s="26">
        <f t="shared" si="276"/>
        <v>295</v>
      </c>
      <c r="AU618" s="30"/>
      <c r="AV618" s="30"/>
      <c r="AW618" s="30">
        <f>K618*$AU$1</f>
        <v>1770</v>
      </c>
      <c r="AX618" s="36">
        <f t="shared" si="272"/>
        <v>0</v>
      </c>
      <c r="AY618" s="36">
        <f t="shared" si="272"/>
        <v>0</v>
      </c>
      <c r="AZ618" s="36">
        <f t="shared" si="272"/>
        <v>1475</v>
      </c>
      <c r="BF618" s="42">
        <f t="shared" si="277"/>
        <v>295</v>
      </c>
      <c r="BG618" s="42">
        <f t="shared" si="278"/>
        <v>295</v>
      </c>
      <c r="BH618" s="42">
        <f t="shared" si="279"/>
        <v>0</v>
      </c>
      <c r="BI618" s="42">
        <f t="shared" si="280"/>
        <v>1770</v>
      </c>
    </row>
    <row r="619" spans="1:61" ht="14.45" hidden="1" outlineLevel="1" x14ac:dyDescent="0.3">
      <c r="A619" s="5" t="s">
        <v>7</v>
      </c>
      <c r="B619" s="12" t="s">
        <v>731</v>
      </c>
      <c r="C619" s="12"/>
      <c r="D619" s="2" t="s">
        <v>559</v>
      </c>
      <c r="E619" s="2" t="s">
        <v>25</v>
      </c>
      <c r="F619" s="2" t="s">
        <v>11</v>
      </c>
      <c r="G619" s="2" t="s">
        <v>17</v>
      </c>
      <c r="H619" s="2" t="s">
        <v>13</v>
      </c>
      <c r="I619" s="18">
        <v>20</v>
      </c>
      <c r="J619" s="18">
        <v>27532.510000000002</v>
      </c>
      <c r="K619" s="18">
        <v>23307.95</v>
      </c>
      <c r="L619" s="18">
        <v>4224.5599999999995</v>
      </c>
      <c r="M619" s="18"/>
      <c r="N619" s="18">
        <v>2913.49</v>
      </c>
      <c r="O619" s="18"/>
      <c r="P619" s="18"/>
      <c r="Q619" s="18"/>
      <c r="R619" s="18"/>
      <c r="S619" s="18"/>
      <c r="T619" s="18">
        <v>1311.07</v>
      </c>
      <c r="U619" s="18"/>
      <c r="V619" s="18"/>
      <c r="W619" s="18"/>
      <c r="X619" s="18"/>
      <c r="Y619" s="18"/>
      <c r="Z619" s="18"/>
      <c r="AA619" s="18"/>
      <c r="AB619" s="43">
        <f t="shared" si="273"/>
        <v>0.18125000000000013</v>
      </c>
      <c r="AC619" s="14">
        <f t="shared" si="281"/>
        <v>0</v>
      </c>
      <c r="AD619" s="14">
        <f t="shared" si="268"/>
        <v>0.125</v>
      </c>
      <c r="AE619" s="14">
        <f t="shared" si="282"/>
        <v>0</v>
      </c>
      <c r="AF619" s="14">
        <f t="shared" si="283"/>
        <v>0</v>
      </c>
      <c r="AG619" s="14">
        <f t="shared" si="284"/>
        <v>0</v>
      </c>
      <c r="AH619" s="14">
        <f t="shared" si="285"/>
        <v>0</v>
      </c>
      <c r="AI619" s="14">
        <f t="shared" si="286"/>
        <v>0</v>
      </c>
      <c r="AJ619" s="14">
        <f t="shared" si="287"/>
        <v>0.05</v>
      </c>
      <c r="AK619" s="14">
        <f t="shared" si="288"/>
        <v>0</v>
      </c>
      <c r="AL619" s="14">
        <f t="shared" si="289"/>
        <v>0</v>
      </c>
      <c r="AM619" s="14">
        <f t="shared" si="290"/>
        <v>0</v>
      </c>
      <c r="AN619" s="14">
        <f t="shared" si="291"/>
        <v>0</v>
      </c>
      <c r="AO619" s="14">
        <f t="shared" si="292"/>
        <v>0</v>
      </c>
      <c r="AP619" s="14">
        <f t="shared" si="293"/>
        <v>0</v>
      </c>
      <c r="AQ619" s="14">
        <f t="shared" si="294"/>
        <v>0</v>
      </c>
      <c r="AR619" s="26">
        <f t="shared" si="274"/>
        <v>2913.4937500000001</v>
      </c>
      <c r="AS619" s="184">
        <f t="shared" si="275"/>
        <v>1311.0721875000002</v>
      </c>
      <c r="AT619" s="26">
        <f t="shared" si="276"/>
        <v>0</v>
      </c>
      <c r="AU619" s="30">
        <f t="shared" ref="AU619:AU624" si="297">K619*$AU$2</f>
        <v>1398.4770000000001</v>
      </c>
      <c r="AV619" s="30">
        <f t="shared" ref="AV619:AV624" si="298">K619*$AV$2</f>
        <v>1398.4770000000001</v>
      </c>
      <c r="AW619" s="30"/>
      <c r="AX619" s="36">
        <f t="shared" si="272"/>
        <v>-1515.01675</v>
      </c>
      <c r="AY619" s="36">
        <f t="shared" si="272"/>
        <v>87.404812499999935</v>
      </c>
      <c r="AZ619" s="36">
        <f t="shared" si="272"/>
        <v>0</v>
      </c>
      <c r="BF619" s="42">
        <f t="shared" si="277"/>
        <v>4224.5659375000005</v>
      </c>
      <c r="BG619" s="42">
        <f t="shared" si="278"/>
        <v>4224.5599999999995</v>
      </c>
      <c r="BH619" s="42">
        <f t="shared" si="279"/>
        <v>5.9375000009822543E-3</v>
      </c>
      <c r="BI619" s="42">
        <f t="shared" si="280"/>
        <v>2796.9540000000002</v>
      </c>
    </row>
    <row r="620" spans="1:61" ht="14.45" hidden="1" outlineLevel="1" x14ac:dyDescent="0.3">
      <c r="A620" s="5" t="s">
        <v>7</v>
      </c>
      <c r="B620" s="12" t="s">
        <v>731</v>
      </c>
      <c r="C620" s="12"/>
      <c r="D620" s="2" t="s">
        <v>573</v>
      </c>
      <c r="E620" s="2" t="s">
        <v>25</v>
      </c>
      <c r="F620" s="2" t="s">
        <v>11</v>
      </c>
      <c r="G620" s="2" t="s">
        <v>17</v>
      </c>
      <c r="H620" s="2" t="s">
        <v>13</v>
      </c>
      <c r="I620" s="18">
        <v>10</v>
      </c>
      <c r="J620" s="18">
        <v>21737.84</v>
      </c>
      <c r="K620" s="18">
        <v>20702.7</v>
      </c>
      <c r="L620" s="18">
        <v>1035.1400000000001</v>
      </c>
      <c r="M620" s="18"/>
      <c r="N620" s="18"/>
      <c r="O620" s="18"/>
      <c r="P620" s="18"/>
      <c r="Q620" s="18"/>
      <c r="R620" s="18"/>
      <c r="S620" s="18"/>
      <c r="T620" s="18">
        <v>1035.1400000000001</v>
      </c>
      <c r="U620" s="18"/>
      <c r="V620" s="18"/>
      <c r="W620" s="18"/>
      <c r="X620" s="18"/>
      <c r="Y620" s="18"/>
      <c r="Z620" s="18"/>
      <c r="AA620" s="18"/>
      <c r="AB620" s="43">
        <f t="shared" si="273"/>
        <v>5.0000000000000044E-2</v>
      </c>
      <c r="AC620" s="14">
        <f t="shared" si="281"/>
        <v>0</v>
      </c>
      <c r="AD620" s="14">
        <f t="shared" si="268"/>
        <v>0</v>
      </c>
      <c r="AE620" s="14">
        <f t="shared" si="282"/>
        <v>0</v>
      </c>
      <c r="AF620" s="14">
        <f t="shared" si="283"/>
        <v>0</v>
      </c>
      <c r="AG620" s="14">
        <f t="shared" si="284"/>
        <v>0</v>
      </c>
      <c r="AH620" s="14">
        <f t="shared" si="285"/>
        <v>0</v>
      </c>
      <c r="AI620" s="14">
        <f t="shared" si="286"/>
        <v>0</v>
      </c>
      <c r="AJ620" s="14">
        <f t="shared" si="287"/>
        <v>0.05</v>
      </c>
      <c r="AK620" s="14">
        <f t="shared" si="288"/>
        <v>0</v>
      </c>
      <c r="AL620" s="14">
        <f t="shared" si="289"/>
        <v>0</v>
      </c>
      <c r="AM620" s="14">
        <f t="shared" si="290"/>
        <v>0</v>
      </c>
      <c r="AN620" s="14">
        <f t="shared" si="291"/>
        <v>0</v>
      </c>
      <c r="AO620" s="14">
        <f t="shared" si="292"/>
        <v>0</v>
      </c>
      <c r="AP620" s="14">
        <f t="shared" si="293"/>
        <v>0</v>
      </c>
      <c r="AQ620" s="14">
        <f t="shared" si="294"/>
        <v>0</v>
      </c>
      <c r="AR620" s="26">
        <f t="shared" si="274"/>
        <v>0</v>
      </c>
      <c r="AS620" s="184">
        <f t="shared" si="275"/>
        <v>1035.135</v>
      </c>
      <c r="AT620" s="26">
        <f t="shared" si="276"/>
        <v>0</v>
      </c>
      <c r="AU620" s="30">
        <f t="shared" si="297"/>
        <v>1242.162</v>
      </c>
      <c r="AV620" s="30">
        <f t="shared" si="298"/>
        <v>1242.162</v>
      </c>
      <c r="AW620" s="30"/>
      <c r="AX620" s="36">
        <f t="shared" si="272"/>
        <v>1242.162</v>
      </c>
      <c r="AY620" s="36">
        <f t="shared" si="272"/>
        <v>207.02700000000004</v>
      </c>
      <c r="AZ620" s="36">
        <f t="shared" si="272"/>
        <v>0</v>
      </c>
      <c r="BF620" s="42">
        <f t="shared" si="277"/>
        <v>1035.135</v>
      </c>
      <c r="BG620" s="42">
        <f t="shared" si="278"/>
        <v>1035.1400000000001</v>
      </c>
      <c r="BH620" s="42">
        <f t="shared" si="279"/>
        <v>-5.0000000001091394E-3</v>
      </c>
      <c r="BI620" s="42">
        <f t="shared" si="280"/>
        <v>2484.3240000000001</v>
      </c>
    </row>
    <row r="621" spans="1:61" ht="14.45" hidden="1" outlineLevel="1" x14ac:dyDescent="0.3">
      <c r="A621" s="5" t="s">
        <v>7</v>
      </c>
      <c r="B621" s="12" t="s">
        <v>737</v>
      </c>
      <c r="C621" s="12"/>
      <c r="D621" s="2" t="s">
        <v>21</v>
      </c>
      <c r="E621" s="2" t="s">
        <v>22</v>
      </c>
      <c r="F621" s="2" t="s">
        <v>11</v>
      </c>
      <c r="G621" s="2" t="s">
        <v>17</v>
      </c>
      <c r="H621" s="2" t="s">
        <v>13</v>
      </c>
      <c r="I621" s="18">
        <v>5550</v>
      </c>
      <c r="J621" s="18">
        <v>762672.88</v>
      </c>
      <c r="K621" s="18">
        <v>645649</v>
      </c>
      <c r="L621" s="18">
        <v>117023.88</v>
      </c>
      <c r="M621" s="18"/>
      <c r="N621" s="18">
        <v>80706.13</v>
      </c>
      <c r="O621" s="18"/>
      <c r="P621" s="18"/>
      <c r="Q621" s="18"/>
      <c r="R621" s="18"/>
      <c r="S621" s="18"/>
      <c r="T621" s="18">
        <v>36317.75</v>
      </c>
      <c r="U621" s="18"/>
      <c r="V621" s="18"/>
      <c r="W621" s="18"/>
      <c r="X621" s="18"/>
      <c r="Y621" s="18"/>
      <c r="Z621" s="18"/>
      <c r="AA621" s="18"/>
      <c r="AB621" s="43">
        <f t="shared" si="273"/>
        <v>0.18125000000000013</v>
      </c>
      <c r="AC621" s="14">
        <f t="shared" si="281"/>
        <v>0</v>
      </c>
      <c r="AD621" s="14">
        <f t="shared" si="268"/>
        <v>0.125</v>
      </c>
      <c r="AE621" s="14">
        <f t="shared" si="282"/>
        <v>0</v>
      </c>
      <c r="AF621" s="14">
        <f t="shared" si="283"/>
        <v>0</v>
      </c>
      <c r="AG621" s="14">
        <f t="shared" si="284"/>
        <v>0</v>
      </c>
      <c r="AH621" s="14">
        <f t="shared" si="285"/>
        <v>0</v>
      </c>
      <c r="AI621" s="14">
        <f t="shared" si="286"/>
        <v>0</v>
      </c>
      <c r="AJ621" s="14">
        <f t="shared" si="287"/>
        <v>0.05</v>
      </c>
      <c r="AK621" s="14">
        <f t="shared" si="288"/>
        <v>0</v>
      </c>
      <c r="AL621" s="14">
        <f t="shared" si="289"/>
        <v>0</v>
      </c>
      <c r="AM621" s="14">
        <f t="shared" si="290"/>
        <v>0</v>
      </c>
      <c r="AN621" s="14">
        <f t="shared" si="291"/>
        <v>0</v>
      </c>
      <c r="AO621" s="14">
        <f t="shared" si="292"/>
        <v>0</v>
      </c>
      <c r="AP621" s="14">
        <f t="shared" si="293"/>
        <v>0</v>
      </c>
      <c r="AQ621" s="14">
        <f t="shared" si="294"/>
        <v>0</v>
      </c>
      <c r="AR621" s="26">
        <f t="shared" si="274"/>
        <v>80706.125</v>
      </c>
      <c r="AS621" s="184">
        <f t="shared" si="275"/>
        <v>36317.756249999999</v>
      </c>
      <c r="AT621" s="26">
        <f t="shared" si="276"/>
        <v>0</v>
      </c>
      <c r="AU621" s="30">
        <f t="shared" si="297"/>
        <v>38738.939999999995</v>
      </c>
      <c r="AV621" s="30">
        <f t="shared" si="298"/>
        <v>38738.939999999995</v>
      </c>
      <c r="AW621" s="30"/>
      <c r="AX621" s="36">
        <f t="shared" si="272"/>
        <v>-41967.185000000005</v>
      </c>
      <c r="AY621" s="36">
        <f t="shared" si="272"/>
        <v>2421.1837499999965</v>
      </c>
      <c r="AZ621" s="36">
        <f t="shared" si="272"/>
        <v>0</v>
      </c>
      <c r="BF621" s="42">
        <f t="shared" si="277"/>
        <v>117023.88125000001</v>
      </c>
      <c r="BG621" s="42">
        <f t="shared" si="278"/>
        <v>117023.88</v>
      </c>
      <c r="BH621" s="42">
        <f t="shared" si="279"/>
        <v>1.2500000011641532E-3</v>
      </c>
      <c r="BI621" s="42">
        <f t="shared" si="280"/>
        <v>77477.87999999999</v>
      </c>
    </row>
    <row r="622" spans="1:61" ht="14.45" hidden="1" outlineLevel="1" x14ac:dyDescent="0.3">
      <c r="A622" s="5" t="s">
        <v>7</v>
      </c>
      <c r="B622" s="12" t="s">
        <v>737</v>
      </c>
      <c r="C622" s="12"/>
      <c r="D622" s="2" t="s">
        <v>314</v>
      </c>
      <c r="E622" s="2" t="s">
        <v>315</v>
      </c>
      <c r="F622" s="2" t="s">
        <v>11</v>
      </c>
      <c r="G622" s="2" t="s">
        <v>17</v>
      </c>
      <c r="H622" s="2" t="s">
        <v>13</v>
      </c>
      <c r="I622" s="18">
        <v>25</v>
      </c>
      <c r="J622" s="18">
        <v>2096.7200000000003</v>
      </c>
      <c r="K622" s="18">
        <v>1775</v>
      </c>
      <c r="L622" s="18">
        <v>321.72000000000003</v>
      </c>
      <c r="M622" s="18"/>
      <c r="N622" s="18">
        <v>221.88</v>
      </c>
      <c r="O622" s="18"/>
      <c r="P622" s="18"/>
      <c r="Q622" s="18"/>
      <c r="R622" s="18"/>
      <c r="S622" s="18"/>
      <c r="T622" s="18">
        <v>99.84</v>
      </c>
      <c r="U622" s="18"/>
      <c r="V622" s="18"/>
      <c r="W622" s="18"/>
      <c r="X622" s="18"/>
      <c r="Y622" s="18"/>
      <c r="Z622" s="18"/>
      <c r="AA622" s="18"/>
      <c r="AB622" s="43">
        <f t="shared" si="273"/>
        <v>0.18125000000000013</v>
      </c>
      <c r="AC622" s="14">
        <f t="shared" si="281"/>
        <v>0</v>
      </c>
      <c r="AD622" s="14">
        <f t="shared" si="268"/>
        <v>0.125</v>
      </c>
      <c r="AE622" s="14">
        <f t="shared" si="282"/>
        <v>0</v>
      </c>
      <c r="AF622" s="14">
        <f t="shared" si="283"/>
        <v>0</v>
      </c>
      <c r="AG622" s="14">
        <f t="shared" si="284"/>
        <v>0</v>
      </c>
      <c r="AH622" s="14">
        <f t="shared" si="285"/>
        <v>0</v>
      </c>
      <c r="AI622" s="14">
        <f t="shared" si="286"/>
        <v>0</v>
      </c>
      <c r="AJ622" s="14">
        <f t="shared" si="287"/>
        <v>0.05</v>
      </c>
      <c r="AK622" s="14">
        <f t="shared" si="288"/>
        <v>0</v>
      </c>
      <c r="AL622" s="14">
        <f t="shared" si="289"/>
        <v>0</v>
      </c>
      <c r="AM622" s="14">
        <f t="shared" si="290"/>
        <v>0</v>
      </c>
      <c r="AN622" s="14">
        <f t="shared" si="291"/>
        <v>0</v>
      </c>
      <c r="AO622" s="14">
        <f t="shared" si="292"/>
        <v>0</v>
      </c>
      <c r="AP622" s="14">
        <f t="shared" si="293"/>
        <v>0</v>
      </c>
      <c r="AQ622" s="14">
        <f t="shared" si="294"/>
        <v>0</v>
      </c>
      <c r="AR622" s="26">
        <f t="shared" si="274"/>
        <v>221.875</v>
      </c>
      <c r="AS622" s="184">
        <f t="shared" si="275"/>
        <v>99.84375</v>
      </c>
      <c r="AT622" s="26">
        <f t="shared" si="276"/>
        <v>0</v>
      </c>
      <c r="AU622" s="30">
        <f t="shared" si="297"/>
        <v>106.5</v>
      </c>
      <c r="AV622" s="30">
        <f t="shared" si="298"/>
        <v>106.5</v>
      </c>
      <c r="AW622" s="30"/>
      <c r="AX622" s="36">
        <f t="shared" si="272"/>
        <v>-115.375</v>
      </c>
      <c r="AY622" s="36">
        <f t="shared" si="272"/>
        <v>6.65625</v>
      </c>
      <c r="AZ622" s="36">
        <f t="shared" si="272"/>
        <v>0</v>
      </c>
      <c r="BF622" s="42">
        <f t="shared" si="277"/>
        <v>321.71875</v>
      </c>
      <c r="BG622" s="42">
        <f t="shared" si="278"/>
        <v>321.72000000000003</v>
      </c>
      <c r="BH622" s="42">
        <f t="shared" si="279"/>
        <v>-1.2500000000272848E-3</v>
      </c>
      <c r="BI622" s="42">
        <f t="shared" si="280"/>
        <v>213</v>
      </c>
    </row>
    <row r="623" spans="1:61" ht="14.45" hidden="1" outlineLevel="1" x14ac:dyDescent="0.3">
      <c r="A623" s="5" t="s">
        <v>7</v>
      </c>
      <c r="B623" s="12" t="s">
        <v>737</v>
      </c>
      <c r="C623" s="12"/>
      <c r="D623" s="2" t="s">
        <v>653</v>
      </c>
      <c r="E623" s="2" t="s">
        <v>654</v>
      </c>
      <c r="F623" s="2" t="s">
        <v>11</v>
      </c>
      <c r="G623" s="2" t="s">
        <v>17</v>
      </c>
      <c r="H623" s="2" t="s">
        <v>13</v>
      </c>
      <c r="I623" s="18">
        <v>5060</v>
      </c>
      <c r="J623" s="18">
        <v>179053.04</v>
      </c>
      <c r="K623" s="18">
        <v>152239.28</v>
      </c>
      <c r="L623" s="18">
        <v>26813.759999999998</v>
      </c>
      <c r="M623" s="18"/>
      <c r="N623" s="18">
        <v>18287.41</v>
      </c>
      <c r="O623" s="18"/>
      <c r="P623" s="18"/>
      <c r="Q623" s="18"/>
      <c r="R623" s="18"/>
      <c r="S623" s="18"/>
      <c r="T623" s="18">
        <v>8526.35</v>
      </c>
      <c r="U623" s="18"/>
      <c r="V623" s="18"/>
      <c r="W623" s="18"/>
      <c r="X623" s="18"/>
      <c r="Y623" s="18"/>
      <c r="Z623" s="18"/>
      <c r="AA623" s="18"/>
      <c r="AB623" s="43">
        <f t="shared" si="273"/>
        <v>0.18125000000000013</v>
      </c>
      <c r="AC623" s="14">
        <f t="shared" si="281"/>
        <v>0</v>
      </c>
      <c r="AD623" s="14">
        <f t="shared" si="268"/>
        <v>0.125</v>
      </c>
      <c r="AE623" s="14">
        <f t="shared" si="282"/>
        <v>0</v>
      </c>
      <c r="AF623" s="14">
        <f t="shared" si="283"/>
        <v>0</v>
      </c>
      <c r="AG623" s="14">
        <f t="shared" si="284"/>
        <v>0</v>
      </c>
      <c r="AH623" s="14">
        <f t="shared" si="285"/>
        <v>0</v>
      </c>
      <c r="AI623" s="14">
        <f t="shared" si="286"/>
        <v>0</v>
      </c>
      <c r="AJ623" s="14">
        <f t="shared" si="287"/>
        <v>0.05</v>
      </c>
      <c r="AK623" s="14">
        <f t="shared" si="288"/>
        <v>0</v>
      </c>
      <c r="AL623" s="14">
        <f t="shared" si="289"/>
        <v>0</v>
      </c>
      <c r="AM623" s="14">
        <f t="shared" si="290"/>
        <v>0</v>
      </c>
      <c r="AN623" s="14">
        <f t="shared" si="291"/>
        <v>0</v>
      </c>
      <c r="AO623" s="14">
        <f t="shared" si="292"/>
        <v>0</v>
      </c>
      <c r="AP623" s="14">
        <f t="shared" si="293"/>
        <v>0</v>
      </c>
      <c r="AQ623" s="14">
        <f t="shared" si="294"/>
        <v>0</v>
      </c>
      <c r="AR623" s="26">
        <f t="shared" si="274"/>
        <v>19029.91</v>
      </c>
      <c r="AS623" s="184">
        <f t="shared" si="275"/>
        <v>8563.4595000000008</v>
      </c>
      <c r="AT623" s="26">
        <f t="shared" si="276"/>
        <v>0</v>
      </c>
      <c r="AU623" s="30">
        <f t="shared" si="297"/>
        <v>9134.3567999999996</v>
      </c>
      <c r="AV623" s="30">
        <f t="shared" si="298"/>
        <v>9134.3567999999996</v>
      </c>
      <c r="AW623" s="30"/>
      <c r="AX623" s="36">
        <f t="shared" si="272"/>
        <v>-9895.5532000000003</v>
      </c>
      <c r="AY623" s="36">
        <f t="shared" si="272"/>
        <v>570.89729999999872</v>
      </c>
      <c r="AZ623" s="36">
        <f t="shared" si="272"/>
        <v>0</v>
      </c>
      <c r="BF623" s="42">
        <f t="shared" si="277"/>
        <v>27593.369500000001</v>
      </c>
      <c r="BG623" s="42">
        <f t="shared" si="278"/>
        <v>26813.760000000002</v>
      </c>
      <c r="BH623" s="42">
        <f t="shared" si="279"/>
        <v>779.60949999999866</v>
      </c>
      <c r="BI623" s="42">
        <f t="shared" si="280"/>
        <v>18268.713599999999</v>
      </c>
    </row>
    <row r="624" spans="1:61" ht="14.45" hidden="1" outlineLevel="1" x14ac:dyDescent="0.3">
      <c r="A624" s="5" t="s">
        <v>7</v>
      </c>
      <c r="B624" s="12" t="s">
        <v>737</v>
      </c>
      <c r="C624" s="12"/>
      <c r="D624" s="2" t="s">
        <v>333</v>
      </c>
      <c r="E624" s="2" t="s">
        <v>334</v>
      </c>
      <c r="F624" s="2" t="s">
        <v>11</v>
      </c>
      <c r="G624" s="2" t="s">
        <v>17</v>
      </c>
      <c r="H624" s="2" t="s">
        <v>13</v>
      </c>
      <c r="I624" s="18">
        <v>1140</v>
      </c>
      <c r="J624" s="18">
        <v>91352.27</v>
      </c>
      <c r="K624" s="18">
        <v>72179.56</v>
      </c>
      <c r="L624" s="18">
        <v>19172.71</v>
      </c>
      <c r="M624" s="18"/>
      <c r="N624" s="18">
        <v>9022.4500000000007</v>
      </c>
      <c r="O624" s="18"/>
      <c r="P624" s="18"/>
      <c r="Q624" s="18"/>
      <c r="R624" s="18"/>
      <c r="S624" s="18"/>
      <c r="T624" s="18"/>
      <c r="U624" s="18">
        <v>10150.26</v>
      </c>
      <c r="V624" s="18"/>
      <c r="W624" s="18"/>
      <c r="X624" s="18"/>
      <c r="Y624" s="18"/>
      <c r="Z624" s="18"/>
      <c r="AA624" s="18"/>
      <c r="AB624" s="43">
        <f t="shared" si="273"/>
        <v>0.265625</v>
      </c>
      <c r="AC624" s="14">
        <f t="shared" si="281"/>
        <v>0</v>
      </c>
      <c r="AD624" s="14">
        <f t="shared" ref="AD624:AD687" si="299">IF(N624&gt;0,N$4,0)</f>
        <v>0.125</v>
      </c>
      <c r="AE624" s="14">
        <f t="shared" si="282"/>
        <v>0</v>
      </c>
      <c r="AF624" s="14">
        <f t="shared" si="283"/>
        <v>0</v>
      </c>
      <c r="AG624" s="14">
        <f t="shared" si="284"/>
        <v>0</v>
      </c>
      <c r="AH624" s="14">
        <f t="shared" si="285"/>
        <v>0</v>
      </c>
      <c r="AI624" s="14">
        <f t="shared" si="286"/>
        <v>0</v>
      </c>
      <c r="AJ624" s="14">
        <f t="shared" si="287"/>
        <v>0</v>
      </c>
      <c r="AK624" s="14">
        <f t="shared" si="288"/>
        <v>0.125</v>
      </c>
      <c r="AL624" s="14">
        <f t="shared" si="289"/>
        <v>0</v>
      </c>
      <c r="AM624" s="14">
        <f t="shared" si="290"/>
        <v>0</v>
      </c>
      <c r="AN624" s="14">
        <f t="shared" si="291"/>
        <v>0</v>
      </c>
      <c r="AO624" s="14">
        <f t="shared" si="292"/>
        <v>0</v>
      </c>
      <c r="AP624" s="14">
        <f t="shared" si="293"/>
        <v>0</v>
      </c>
      <c r="AQ624" s="14">
        <f t="shared" si="294"/>
        <v>0</v>
      </c>
      <c r="AR624" s="26">
        <f t="shared" si="274"/>
        <v>9022.4449999999997</v>
      </c>
      <c r="AS624" s="184">
        <f t="shared" si="275"/>
        <v>10150.250625000001</v>
      </c>
      <c r="AT624" s="26">
        <f t="shared" si="276"/>
        <v>0</v>
      </c>
      <c r="AU624" s="30">
        <f t="shared" si="297"/>
        <v>4330.7735999999995</v>
      </c>
      <c r="AV624" s="30">
        <f t="shared" si="298"/>
        <v>4330.7735999999995</v>
      </c>
      <c r="AW624" s="30"/>
      <c r="AX624" s="36">
        <f t="shared" si="272"/>
        <v>-4691.6714000000002</v>
      </c>
      <c r="AY624" s="36">
        <f t="shared" si="272"/>
        <v>-5819.477025000001</v>
      </c>
      <c r="AZ624" s="36">
        <f t="shared" si="272"/>
        <v>0</v>
      </c>
      <c r="BF624" s="42">
        <f t="shared" si="277"/>
        <v>19172.695625</v>
      </c>
      <c r="BG624" s="42">
        <f t="shared" si="278"/>
        <v>19172.71</v>
      </c>
      <c r="BH624" s="42">
        <f t="shared" si="279"/>
        <v>-1.4374999998835847E-2</v>
      </c>
      <c r="BI624" s="42">
        <f t="shared" si="280"/>
        <v>8661.5471999999991</v>
      </c>
    </row>
    <row r="625" spans="1:61" ht="14.45" hidden="1" outlineLevel="1" x14ac:dyDescent="0.3">
      <c r="A625" s="5" t="s">
        <v>7</v>
      </c>
      <c r="B625" s="12" t="s">
        <v>737</v>
      </c>
      <c r="C625" s="12"/>
      <c r="D625" s="2" t="s">
        <v>374</v>
      </c>
      <c r="E625" s="2" t="s">
        <v>368</v>
      </c>
      <c r="F625" s="2" t="s">
        <v>16</v>
      </c>
      <c r="G625" s="2" t="s">
        <v>20</v>
      </c>
      <c r="H625" s="2" t="s">
        <v>13</v>
      </c>
      <c r="I625" s="18">
        <v>550</v>
      </c>
      <c r="J625" s="18">
        <v>112339.69</v>
      </c>
      <c r="K625" s="18">
        <v>97899.510000000009</v>
      </c>
      <c r="L625" s="18">
        <v>14440.18</v>
      </c>
      <c r="M625" s="18"/>
      <c r="N625" s="18">
        <v>12237.44</v>
      </c>
      <c r="O625" s="18"/>
      <c r="P625" s="18"/>
      <c r="Q625" s="18"/>
      <c r="R625" s="18"/>
      <c r="S625" s="18"/>
      <c r="T625" s="18"/>
      <c r="U625" s="18"/>
      <c r="V625" s="18"/>
      <c r="W625" s="18"/>
      <c r="X625" s="18"/>
      <c r="Y625" s="18"/>
      <c r="Z625" s="18">
        <v>2202.7399999999998</v>
      </c>
      <c r="AA625" s="18"/>
      <c r="AB625" s="43">
        <f t="shared" si="273"/>
        <v>0.14749999999999996</v>
      </c>
      <c r="AC625" s="14">
        <f t="shared" si="281"/>
        <v>0</v>
      </c>
      <c r="AD625" s="14">
        <f t="shared" si="299"/>
        <v>0.125</v>
      </c>
      <c r="AE625" s="14">
        <f t="shared" si="282"/>
        <v>0</v>
      </c>
      <c r="AF625" s="14">
        <f t="shared" si="283"/>
        <v>0</v>
      </c>
      <c r="AG625" s="14">
        <f t="shared" si="284"/>
        <v>0</v>
      </c>
      <c r="AH625" s="14">
        <f t="shared" si="285"/>
        <v>0</v>
      </c>
      <c r="AI625" s="14">
        <f t="shared" si="286"/>
        <v>0</v>
      </c>
      <c r="AJ625" s="14">
        <f t="shared" si="287"/>
        <v>0</v>
      </c>
      <c r="AK625" s="14">
        <f t="shared" si="288"/>
        <v>0</v>
      </c>
      <c r="AL625" s="14">
        <f t="shared" si="289"/>
        <v>0</v>
      </c>
      <c r="AM625" s="14">
        <f t="shared" si="290"/>
        <v>0</v>
      </c>
      <c r="AN625" s="14">
        <f t="shared" si="291"/>
        <v>0</v>
      </c>
      <c r="AO625" s="14">
        <f t="shared" si="292"/>
        <v>0</v>
      </c>
      <c r="AP625" s="14">
        <f t="shared" si="293"/>
        <v>0.02</v>
      </c>
      <c r="AQ625" s="14">
        <f t="shared" si="294"/>
        <v>0</v>
      </c>
      <c r="AR625" s="26">
        <f t="shared" si="274"/>
        <v>12237.438750000001</v>
      </c>
      <c r="AS625" s="184">
        <f t="shared" si="275"/>
        <v>0</v>
      </c>
      <c r="AT625" s="26">
        <f t="shared" si="276"/>
        <v>2202.7389750000002</v>
      </c>
      <c r="AU625" s="30"/>
      <c r="AV625" s="30"/>
      <c r="AW625" s="30">
        <f>K625*$AU$1</f>
        <v>11747.941200000001</v>
      </c>
      <c r="AX625" s="36">
        <f t="shared" si="272"/>
        <v>-12237.438750000001</v>
      </c>
      <c r="AY625" s="36">
        <f t="shared" si="272"/>
        <v>0</v>
      </c>
      <c r="AZ625" s="36">
        <f t="shared" si="272"/>
        <v>9545.2022250000009</v>
      </c>
      <c r="BF625" s="42">
        <f t="shared" si="277"/>
        <v>14440.177725000001</v>
      </c>
      <c r="BG625" s="42">
        <f t="shared" si="278"/>
        <v>14440.18</v>
      </c>
      <c r="BH625" s="42">
        <f t="shared" si="279"/>
        <v>-2.2749999989173375E-3</v>
      </c>
      <c r="BI625" s="42">
        <f t="shared" si="280"/>
        <v>11747.941200000001</v>
      </c>
    </row>
    <row r="626" spans="1:61" ht="14.45" hidden="1" outlineLevel="1" x14ac:dyDescent="0.3">
      <c r="A626" s="5" t="s">
        <v>7</v>
      </c>
      <c r="B626" s="12" t="s">
        <v>737</v>
      </c>
      <c r="C626" s="12"/>
      <c r="D626" s="2" t="s">
        <v>738</v>
      </c>
      <c r="E626" s="2" t="s">
        <v>734</v>
      </c>
      <c r="F626" s="2" t="s">
        <v>11</v>
      </c>
      <c r="G626" s="2" t="s">
        <v>17</v>
      </c>
      <c r="H626" s="2" t="s">
        <v>13</v>
      </c>
      <c r="I626" s="18">
        <v>12250</v>
      </c>
      <c r="J626" s="18">
        <v>1309563.3</v>
      </c>
      <c r="K626" s="18">
        <v>1108625</v>
      </c>
      <c r="L626" s="18">
        <v>200938.30000000002</v>
      </c>
      <c r="M626" s="18"/>
      <c r="N626" s="18">
        <v>138578.14000000001</v>
      </c>
      <c r="O626" s="18"/>
      <c r="P626" s="18"/>
      <c r="Q626" s="18"/>
      <c r="R626" s="18"/>
      <c r="S626" s="18"/>
      <c r="T626" s="18">
        <v>62360.160000000003</v>
      </c>
      <c r="U626" s="18"/>
      <c r="V626" s="18"/>
      <c r="W626" s="18"/>
      <c r="X626" s="18"/>
      <c r="Y626" s="18"/>
      <c r="Z626" s="18"/>
      <c r="AA626" s="18"/>
      <c r="AB626" s="43">
        <f t="shared" si="273"/>
        <v>0.18125000000000013</v>
      </c>
      <c r="AC626" s="14">
        <f t="shared" si="281"/>
        <v>0</v>
      </c>
      <c r="AD626" s="14">
        <f t="shared" si="299"/>
        <v>0.125</v>
      </c>
      <c r="AE626" s="14">
        <f t="shared" si="282"/>
        <v>0</v>
      </c>
      <c r="AF626" s="14">
        <f t="shared" si="283"/>
        <v>0</v>
      </c>
      <c r="AG626" s="14">
        <f t="shared" si="284"/>
        <v>0</v>
      </c>
      <c r="AH626" s="14">
        <f t="shared" si="285"/>
        <v>0</v>
      </c>
      <c r="AI626" s="14">
        <f t="shared" si="286"/>
        <v>0</v>
      </c>
      <c r="AJ626" s="14">
        <f t="shared" si="287"/>
        <v>0.05</v>
      </c>
      <c r="AK626" s="14">
        <f t="shared" si="288"/>
        <v>0</v>
      </c>
      <c r="AL626" s="14">
        <f t="shared" si="289"/>
        <v>0</v>
      </c>
      <c r="AM626" s="14">
        <f t="shared" si="290"/>
        <v>0</v>
      </c>
      <c r="AN626" s="14">
        <f t="shared" si="291"/>
        <v>0</v>
      </c>
      <c r="AO626" s="14">
        <f t="shared" si="292"/>
        <v>0</v>
      </c>
      <c r="AP626" s="14">
        <f t="shared" si="293"/>
        <v>0</v>
      </c>
      <c r="AQ626" s="14">
        <f t="shared" si="294"/>
        <v>0</v>
      </c>
      <c r="AR626" s="26">
        <f t="shared" si="274"/>
        <v>138578.125</v>
      </c>
      <c r="AS626" s="184">
        <f t="shared" si="275"/>
        <v>62360.15625</v>
      </c>
      <c r="AT626" s="26">
        <f t="shared" si="276"/>
        <v>0</v>
      </c>
      <c r="AU626" s="30">
        <f>K626*$AU$2</f>
        <v>66517.5</v>
      </c>
      <c r="AV626" s="30">
        <f>K626*$AV$2</f>
        <v>66517.5</v>
      </c>
      <c r="AW626" s="30"/>
      <c r="AX626" s="36">
        <f t="shared" si="272"/>
        <v>-72060.625</v>
      </c>
      <c r="AY626" s="36">
        <f t="shared" si="272"/>
        <v>4157.34375</v>
      </c>
      <c r="AZ626" s="36">
        <f t="shared" si="272"/>
        <v>0</v>
      </c>
      <c r="BF626" s="42">
        <f t="shared" si="277"/>
        <v>200938.28125</v>
      </c>
      <c r="BG626" s="42">
        <f t="shared" si="278"/>
        <v>200938.30000000002</v>
      </c>
      <c r="BH626" s="42">
        <f t="shared" si="279"/>
        <v>-1.8750000017462298E-2</v>
      </c>
      <c r="BI626" s="42">
        <f t="shared" si="280"/>
        <v>133035</v>
      </c>
    </row>
    <row r="627" spans="1:61" ht="14.45" hidden="1" outlineLevel="1" x14ac:dyDescent="0.3">
      <c r="A627" s="5" t="s">
        <v>7</v>
      </c>
      <c r="B627" s="12" t="s">
        <v>737</v>
      </c>
      <c r="C627" s="12"/>
      <c r="D627" s="2" t="s">
        <v>733</v>
      </c>
      <c r="E627" s="2" t="s">
        <v>734</v>
      </c>
      <c r="F627" s="2" t="s">
        <v>11</v>
      </c>
      <c r="G627" s="2" t="s">
        <v>17</v>
      </c>
      <c r="H627" s="2" t="s">
        <v>13</v>
      </c>
      <c r="I627" s="18">
        <v>1400</v>
      </c>
      <c r="J627" s="18">
        <v>76998.34</v>
      </c>
      <c r="K627" s="18">
        <v>65413</v>
      </c>
      <c r="L627" s="18">
        <v>11585.34</v>
      </c>
      <c r="M627" s="18"/>
      <c r="N627" s="18">
        <v>7918.75</v>
      </c>
      <c r="O627" s="18"/>
      <c r="P627" s="18"/>
      <c r="Q627" s="18"/>
      <c r="R627" s="18"/>
      <c r="S627" s="18"/>
      <c r="T627" s="18">
        <v>3666.59</v>
      </c>
      <c r="U627" s="18"/>
      <c r="V627" s="18"/>
      <c r="W627" s="18"/>
      <c r="X627" s="18"/>
      <c r="Y627" s="18"/>
      <c r="Z627" s="18"/>
      <c r="AA627" s="18"/>
      <c r="AB627" s="43">
        <f t="shared" si="273"/>
        <v>0.18125000000000013</v>
      </c>
      <c r="AC627" s="14">
        <f t="shared" si="281"/>
        <v>0</v>
      </c>
      <c r="AD627" s="14">
        <f t="shared" si="299"/>
        <v>0.125</v>
      </c>
      <c r="AE627" s="14">
        <f t="shared" si="282"/>
        <v>0</v>
      </c>
      <c r="AF627" s="14">
        <f t="shared" si="283"/>
        <v>0</v>
      </c>
      <c r="AG627" s="14">
        <f t="shared" si="284"/>
        <v>0</v>
      </c>
      <c r="AH627" s="14">
        <f t="shared" si="285"/>
        <v>0</v>
      </c>
      <c r="AI627" s="14">
        <f t="shared" si="286"/>
        <v>0</v>
      </c>
      <c r="AJ627" s="14">
        <f t="shared" si="287"/>
        <v>0.05</v>
      </c>
      <c r="AK627" s="14">
        <f t="shared" si="288"/>
        <v>0</v>
      </c>
      <c r="AL627" s="14">
        <f t="shared" si="289"/>
        <v>0</v>
      </c>
      <c r="AM627" s="14">
        <f t="shared" si="290"/>
        <v>0</v>
      </c>
      <c r="AN627" s="14">
        <f t="shared" si="291"/>
        <v>0</v>
      </c>
      <c r="AO627" s="14">
        <f t="shared" si="292"/>
        <v>0</v>
      </c>
      <c r="AP627" s="14">
        <f t="shared" si="293"/>
        <v>0</v>
      </c>
      <c r="AQ627" s="14">
        <f t="shared" si="294"/>
        <v>0</v>
      </c>
      <c r="AR627" s="26">
        <f t="shared" si="274"/>
        <v>8176.625</v>
      </c>
      <c r="AS627" s="184">
        <f t="shared" si="275"/>
        <v>3679.4812500000003</v>
      </c>
      <c r="AT627" s="26">
        <f t="shared" si="276"/>
        <v>0</v>
      </c>
      <c r="AU627" s="30">
        <f>K627*$AU$2</f>
        <v>3924.7799999999997</v>
      </c>
      <c r="AV627" s="30">
        <f>K627*$AV$2</f>
        <v>3924.7799999999997</v>
      </c>
      <c r="AW627" s="30"/>
      <c r="AX627" s="36">
        <f t="shared" si="272"/>
        <v>-4251.8450000000003</v>
      </c>
      <c r="AY627" s="36">
        <f t="shared" si="272"/>
        <v>245.29874999999947</v>
      </c>
      <c r="AZ627" s="36">
        <f t="shared" si="272"/>
        <v>0</v>
      </c>
      <c r="BF627" s="42">
        <f t="shared" si="277"/>
        <v>11856.106250000001</v>
      </c>
      <c r="BG627" s="42">
        <f t="shared" si="278"/>
        <v>11585.34</v>
      </c>
      <c r="BH627" s="42">
        <f t="shared" si="279"/>
        <v>270.76625000000058</v>
      </c>
      <c r="BI627" s="42">
        <f t="shared" si="280"/>
        <v>7849.5599999999995</v>
      </c>
    </row>
    <row r="628" spans="1:61" ht="14.45" hidden="1" outlineLevel="1" x14ac:dyDescent="0.3">
      <c r="A628" s="5" t="s">
        <v>7</v>
      </c>
      <c r="B628" s="12" t="s">
        <v>737</v>
      </c>
      <c r="C628" s="12"/>
      <c r="D628" s="2" t="s">
        <v>390</v>
      </c>
      <c r="E628" s="2" t="s">
        <v>391</v>
      </c>
      <c r="F628" s="2" t="s">
        <v>11</v>
      </c>
      <c r="G628" s="2" t="s">
        <v>17</v>
      </c>
      <c r="H628" s="2" t="s">
        <v>13</v>
      </c>
      <c r="I628" s="18">
        <v>1250</v>
      </c>
      <c r="J628" s="18">
        <v>406054.69</v>
      </c>
      <c r="K628" s="18">
        <v>343750</v>
      </c>
      <c r="L628" s="18">
        <v>62304.69</v>
      </c>
      <c r="M628" s="18"/>
      <c r="N628" s="18">
        <v>42968.75</v>
      </c>
      <c r="O628" s="18"/>
      <c r="P628" s="18"/>
      <c r="Q628" s="18"/>
      <c r="R628" s="18"/>
      <c r="S628" s="18"/>
      <c r="T628" s="18">
        <v>19335.939999999999</v>
      </c>
      <c r="U628" s="18"/>
      <c r="V628" s="18"/>
      <c r="W628" s="18"/>
      <c r="X628" s="18"/>
      <c r="Y628" s="18"/>
      <c r="Z628" s="18"/>
      <c r="AA628" s="18"/>
      <c r="AB628" s="43">
        <f t="shared" si="273"/>
        <v>0.18125000000000013</v>
      </c>
      <c r="AC628" s="14">
        <f t="shared" si="281"/>
        <v>0</v>
      </c>
      <c r="AD628" s="14">
        <f t="shared" si="299"/>
        <v>0.125</v>
      </c>
      <c r="AE628" s="14">
        <f t="shared" si="282"/>
        <v>0</v>
      </c>
      <c r="AF628" s="14">
        <f t="shared" si="283"/>
        <v>0</v>
      </c>
      <c r="AG628" s="14">
        <f t="shared" si="284"/>
        <v>0</v>
      </c>
      <c r="AH628" s="14">
        <f t="shared" si="285"/>
        <v>0</v>
      </c>
      <c r="AI628" s="14">
        <f t="shared" si="286"/>
        <v>0</v>
      </c>
      <c r="AJ628" s="14">
        <f t="shared" si="287"/>
        <v>0.05</v>
      </c>
      <c r="AK628" s="14">
        <f t="shared" si="288"/>
        <v>0</v>
      </c>
      <c r="AL628" s="14">
        <f t="shared" si="289"/>
        <v>0</v>
      </c>
      <c r="AM628" s="14">
        <f t="shared" si="290"/>
        <v>0</v>
      </c>
      <c r="AN628" s="14">
        <f t="shared" si="291"/>
        <v>0</v>
      </c>
      <c r="AO628" s="14">
        <f t="shared" si="292"/>
        <v>0</v>
      </c>
      <c r="AP628" s="14">
        <f t="shared" si="293"/>
        <v>0</v>
      </c>
      <c r="AQ628" s="14">
        <f t="shared" si="294"/>
        <v>0</v>
      </c>
      <c r="AR628" s="26">
        <f t="shared" si="274"/>
        <v>42968.75</v>
      </c>
      <c r="AS628" s="184">
        <f t="shared" si="275"/>
        <v>19335.9375</v>
      </c>
      <c r="AT628" s="26">
        <f t="shared" si="276"/>
        <v>0</v>
      </c>
      <c r="AU628" s="30">
        <f>K628*$AU$2</f>
        <v>20625</v>
      </c>
      <c r="AV628" s="30">
        <f>K628*$AV$2</f>
        <v>20625</v>
      </c>
      <c r="AW628" s="30"/>
      <c r="AX628" s="36">
        <f t="shared" si="272"/>
        <v>-22343.75</v>
      </c>
      <c r="AY628" s="36">
        <f t="shared" si="272"/>
        <v>1289.0625</v>
      </c>
      <c r="AZ628" s="36">
        <f t="shared" si="272"/>
        <v>0</v>
      </c>
      <c r="BF628" s="42">
        <f t="shared" si="277"/>
        <v>62304.6875</v>
      </c>
      <c r="BG628" s="42">
        <f t="shared" si="278"/>
        <v>62304.69</v>
      </c>
      <c r="BH628" s="42">
        <f t="shared" si="279"/>
        <v>-2.5000000023283064E-3</v>
      </c>
      <c r="BI628" s="42">
        <f t="shared" si="280"/>
        <v>41250</v>
      </c>
    </row>
    <row r="629" spans="1:61" ht="14.45" hidden="1" outlineLevel="1" x14ac:dyDescent="0.3">
      <c r="A629" s="5" t="s">
        <v>7</v>
      </c>
      <c r="B629" s="12" t="s">
        <v>737</v>
      </c>
      <c r="C629" s="12"/>
      <c r="D629" s="2" t="s">
        <v>739</v>
      </c>
      <c r="E629" s="2" t="s">
        <v>740</v>
      </c>
      <c r="F629" s="2" t="s">
        <v>16</v>
      </c>
      <c r="G629" s="2" t="s">
        <v>555</v>
      </c>
      <c r="H629" s="2" t="s">
        <v>13</v>
      </c>
      <c r="I629" s="18">
        <v>1420</v>
      </c>
      <c r="J629" s="18">
        <v>50796</v>
      </c>
      <c r="K629" s="18">
        <v>49800</v>
      </c>
      <c r="L629" s="18">
        <v>996</v>
      </c>
      <c r="M629" s="18"/>
      <c r="N629" s="18"/>
      <c r="O629" s="18"/>
      <c r="P629" s="18"/>
      <c r="Q629" s="18"/>
      <c r="R629" s="18"/>
      <c r="S629" s="18"/>
      <c r="T629" s="18"/>
      <c r="U629" s="18"/>
      <c r="V629" s="18"/>
      <c r="W629" s="18"/>
      <c r="X629" s="18"/>
      <c r="Y629" s="18"/>
      <c r="Z629" s="18">
        <v>996</v>
      </c>
      <c r="AA629" s="18"/>
      <c r="AB629" s="43">
        <f t="shared" si="273"/>
        <v>2.0000000000000018E-2</v>
      </c>
      <c r="AC629" s="14">
        <f t="shared" si="281"/>
        <v>0</v>
      </c>
      <c r="AD629" s="14">
        <f t="shared" si="299"/>
        <v>0</v>
      </c>
      <c r="AE629" s="14">
        <f t="shared" si="282"/>
        <v>0</v>
      </c>
      <c r="AF629" s="14">
        <f t="shared" si="283"/>
        <v>0</v>
      </c>
      <c r="AG629" s="14">
        <f t="shared" si="284"/>
        <v>0</v>
      </c>
      <c r="AH629" s="14">
        <f t="shared" si="285"/>
        <v>0</v>
      </c>
      <c r="AI629" s="14">
        <f t="shared" si="286"/>
        <v>0</v>
      </c>
      <c r="AJ629" s="14">
        <f t="shared" si="287"/>
        <v>0</v>
      </c>
      <c r="AK629" s="14">
        <f t="shared" si="288"/>
        <v>0</v>
      </c>
      <c r="AL629" s="14">
        <f t="shared" si="289"/>
        <v>0</v>
      </c>
      <c r="AM629" s="14">
        <f t="shared" si="290"/>
        <v>0</v>
      </c>
      <c r="AN629" s="14">
        <f t="shared" si="291"/>
        <v>0</v>
      </c>
      <c r="AO629" s="14">
        <f t="shared" si="292"/>
        <v>0</v>
      </c>
      <c r="AP629" s="14">
        <f t="shared" si="293"/>
        <v>0.02</v>
      </c>
      <c r="AQ629" s="14">
        <f t="shared" si="294"/>
        <v>0</v>
      </c>
      <c r="AR629" s="26">
        <f t="shared" si="274"/>
        <v>0</v>
      </c>
      <c r="AS629" s="184">
        <f t="shared" si="275"/>
        <v>0</v>
      </c>
      <c r="AT629" s="26">
        <f t="shared" si="276"/>
        <v>996</v>
      </c>
      <c r="AU629" s="30"/>
      <c r="AV629" s="30"/>
      <c r="AW629" s="30">
        <f>K629*$AU$1</f>
        <v>5976</v>
      </c>
      <c r="AX629" s="36">
        <f t="shared" si="272"/>
        <v>0</v>
      </c>
      <c r="AY629" s="36">
        <f t="shared" si="272"/>
        <v>0</v>
      </c>
      <c r="AZ629" s="36">
        <f t="shared" si="272"/>
        <v>4980</v>
      </c>
      <c r="BF629" s="42">
        <f t="shared" si="277"/>
        <v>996</v>
      </c>
      <c r="BG629" s="42">
        <f t="shared" si="278"/>
        <v>996</v>
      </c>
      <c r="BH629" s="42">
        <f t="shared" si="279"/>
        <v>0</v>
      </c>
      <c r="BI629" s="42">
        <f t="shared" si="280"/>
        <v>5976</v>
      </c>
    </row>
    <row r="630" spans="1:61" ht="14.45" hidden="1" outlineLevel="1" x14ac:dyDescent="0.3">
      <c r="A630" s="5" t="s">
        <v>7</v>
      </c>
      <c r="B630" s="12" t="s">
        <v>737</v>
      </c>
      <c r="C630" s="12"/>
      <c r="D630" s="2" t="s">
        <v>741</v>
      </c>
      <c r="E630" s="2" t="s">
        <v>742</v>
      </c>
      <c r="F630" s="2" t="s">
        <v>16</v>
      </c>
      <c r="G630" s="2" t="s">
        <v>20</v>
      </c>
      <c r="H630" s="2" t="s">
        <v>13</v>
      </c>
      <c r="I630" s="18">
        <v>25000</v>
      </c>
      <c r="J630" s="18">
        <v>756839.58</v>
      </c>
      <c r="K630" s="18">
        <v>699999.6</v>
      </c>
      <c r="L630" s="18">
        <v>56839.98</v>
      </c>
      <c r="M630" s="18">
        <v>41999.979999999996</v>
      </c>
      <c r="N630" s="18"/>
      <c r="O630" s="18"/>
      <c r="P630" s="18"/>
      <c r="Q630" s="18"/>
      <c r="R630" s="18"/>
      <c r="S630" s="18"/>
      <c r="T630" s="18"/>
      <c r="U630" s="18"/>
      <c r="V630" s="18"/>
      <c r="W630" s="18"/>
      <c r="X630" s="18"/>
      <c r="Y630" s="18"/>
      <c r="Z630" s="18">
        <v>14840</v>
      </c>
      <c r="AA630" s="18"/>
      <c r="AB630" s="43">
        <f t="shared" si="273"/>
        <v>8.1200000000000161E-2</v>
      </c>
      <c r="AC630" s="14">
        <f t="shared" si="281"/>
        <v>0.06</v>
      </c>
      <c r="AD630" s="14">
        <f t="shared" si="299"/>
        <v>0</v>
      </c>
      <c r="AE630" s="14">
        <f t="shared" si="282"/>
        <v>0</v>
      </c>
      <c r="AF630" s="14">
        <f t="shared" si="283"/>
        <v>0</v>
      </c>
      <c r="AG630" s="14">
        <f t="shared" si="284"/>
        <v>0</v>
      </c>
      <c r="AH630" s="14">
        <f t="shared" si="285"/>
        <v>0</v>
      </c>
      <c r="AI630" s="14">
        <f t="shared" si="286"/>
        <v>0</v>
      </c>
      <c r="AJ630" s="14">
        <f t="shared" si="287"/>
        <v>0</v>
      </c>
      <c r="AK630" s="14">
        <f t="shared" si="288"/>
        <v>0</v>
      </c>
      <c r="AL630" s="14">
        <f t="shared" si="289"/>
        <v>0</v>
      </c>
      <c r="AM630" s="14">
        <f t="shared" si="290"/>
        <v>0</v>
      </c>
      <c r="AN630" s="14">
        <f t="shared" si="291"/>
        <v>0</v>
      </c>
      <c r="AO630" s="14">
        <f t="shared" si="292"/>
        <v>0</v>
      </c>
      <c r="AP630" s="14">
        <f t="shared" si="293"/>
        <v>0.02</v>
      </c>
      <c r="AQ630" s="14">
        <f t="shared" si="294"/>
        <v>0</v>
      </c>
      <c r="AR630" s="26">
        <f t="shared" si="274"/>
        <v>41999.976000000039</v>
      </c>
      <c r="AS630" s="184">
        <f t="shared" si="275"/>
        <v>0</v>
      </c>
      <c r="AT630" s="26">
        <f t="shared" si="276"/>
        <v>14839.99152</v>
      </c>
      <c r="AU630" s="30"/>
      <c r="AV630" s="30"/>
      <c r="AW630" s="30">
        <f>K630*$AU$1</f>
        <v>83999.95199999999</v>
      </c>
      <c r="AX630" s="36">
        <f t="shared" si="272"/>
        <v>-41999.976000000039</v>
      </c>
      <c r="AY630" s="36">
        <f t="shared" si="272"/>
        <v>0</v>
      </c>
      <c r="AZ630" s="36">
        <f t="shared" si="272"/>
        <v>69159.960479999994</v>
      </c>
      <c r="BF630" s="42">
        <f t="shared" si="277"/>
        <v>56839.967520000035</v>
      </c>
      <c r="BG630" s="42">
        <f t="shared" si="278"/>
        <v>56839.979999999996</v>
      </c>
      <c r="BH630" s="42">
        <f t="shared" si="279"/>
        <v>-1.2479999961215071E-2</v>
      </c>
      <c r="BI630" s="42">
        <f t="shared" si="280"/>
        <v>83999.95199999999</v>
      </c>
    </row>
    <row r="631" spans="1:61" ht="14.45" hidden="1" outlineLevel="1" x14ac:dyDescent="0.3">
      <c r="A631" s="5" t="s">
        <v>7</v>
      </c>
      <c r="B631" s="12" t="s">
        <v>737</v>
      </c>
      <c r="C631" s="12"/>
      <c r="D631" s="2" t="s">
        <v>743</v>
      </c>
      <c r="E631" s="2" t="s">
        <v>744</v>
      </c>
      <c r="F631" s="2" t="s">
        <v>11</v>
      </c>
      <c r="G631" s="2" t="s">
        <v>17</v>
      </c>
      <c r="H631" s="2" t="s">
        <v>13</v>
      </c>
      <c r="I631" s="18">
        <v>13050</v>
      </c>
      <c r="J631" s="18">
        <v>1320268.3499999999</v>
      </c>
      <c r="K631" s="18">
        <v>1117687.48</v>
      </c>
      <c r="L631" s="18">
        <v>202580.87</v>
      </c>
      <c r="M631" s="18"/>
      <c r="N631" s="18">
        <v>139710.94</v>
      </c>
      <c r="O631" s="18"/>
      <c r="P631" s="18"/>
      <c r="Q631" s="18"/>
      <c r="R631" s="18"/>
      <c r="S631" s="18"/>
      <c r="T631" s="18">
        <v>62869.929999999993</v>
      </c>
      <c r="U631" s="18"/>
      <c r="V631" s="18"/>
      <c r="W631" s="18"/>
      <c r="X631" s="18"/>
      <c r="Y631" s="18"/>
      <c r="Z631" s="18"/>
      <c r="AA631" s="18"/>
      <c r="AB631" s="43">
        <f t="shared" si="273"/>
        <v>0.18125000000000013</v>
      </c>
      <c r="AC631" s="14">
        <f t="shared" si="281"/>
        <v>0</v>
      </c>
      <c r="AD631" s="14">
        <f t="shared" si="299"/>
        <v>0.125</v>
      </c>
      <c r="AE631" s="14">
        <f t="shared" si="282"/>
        <v>0</v>
      </c>
      <c r="AF631" s="14">
        <f t="shared" si="283"/>
        <v>0</v>
      </c>
      <c r="AG631" s="14">
        <f t="shared" si="284"/>
        <v>0</v>
      </c>
      <c r="AH631" s="14">
        <f t="shared" si="285"/>
        <v>0</v>
      </c>
      <c r="AI631" s="14">
        <f t="shared" si="286"/>
        <v>0</v>
      </c>
      <c r="AJ631" s="14">
        <f t="shared" si="287"/>
        <v>0.05</v>
      </c>
      <c r="AK631" s="14">
        <f t="shared" si="288"/>
        <v>0</v>
      </c>
      <c r="AL631" s="14">
        <f t="shared" si="289"/>
        <v>0</v>
      </c>
      <c r="AM631" s="14">
        <f t="shared" si="290"/>
        <v>0</v>
      </c>
      <c r="AN631" s="14">
        <f t="shared" si="291"/>
        <v>0</v>
      </c>
      <c r="AO631" s="14">
        <f t="shared" si="292"/>
        <v>0</v>
      </c>
      <c r="AP631" s="14">
        <f t="shared" si="293"/>
        <v>0</v>
      </c>
      <c r="AQ631" s="14">
        <f t="shared" si="294"/>
        <v>0</v>
      </c>
      <c r="AR631" s="26">
        <f t="shared" si="274"/>
        <v>139710.935</v>
      </c>
      <c r="AS631" s="184">
        <f t="shared" si="275"/>
        <v>62869.920750000005</v>
      </c>
      <c r="AT631" s="26">
        <f t="shared" si="276"/>
        <v>0</v>
      </c>
      <c r="AU631" s="30">
        <f>K631*$AU$2</f>
        <v>67061.248800000001</v>
      </c>
      <c r="AV631" s="30">
        <f>K631*$AV$2</f>
        <v>67061.248800000001</v>
      </c>
      <c r="AW631" s="30"/>
      <c r="AX631" s="36">
        <f t="shared" si="272"/>
        <v>-72649.686199999996</v>
      </c>
      <c r="AY631" s="36">
        <f t="shared" si="272"/>
        <v>4191.3280499999964</v>
      </c>
      <c r="AZ631" s="36">
        <f t="shared" si="272"/>
        <v>0</v>
      </c>
      <c r="BF631" s="42">
        <f t="shared" si="277"/>
        <v>202580.85574999999</v>
      </c>
      <c r="BG631" s="42">
        <f t="shared" si="278"/>
        <v>202580.87</v>
      </c>
      <c r="BH631" s="42">
        <f t="shared" si="279"/>
        <v>-1.4250000007450581E-2</v>
      </c>
      <c r="BI631" s="42">
        <f t="shared" si="280"/>
        <v>134122.4976</v>
      </c>
    </row>
    <row r="632" spans="1:61" ht="14.45" hidden="1" outlineLevel="1" x14ac:dyDescent="0.3">
      <c r="A632" s="5" t="s">
        <v>7</v>
      </c>
      <c r="B632" s="12" t="s">
        <v>737</v>
      </c>
      <c r="C632" s="12"/>
      <c r="D632" s="2" t="s">
        <v>745</v>
      </c>
      <c r="E632" s="2" t="s">
        <v>746</v>
      </c>
      <c r="F632" s="2" t="s">
        <v>11</v>
      </c>
      <c r="G632" s="2" t="s">
        <v>17</v>
      </c>
      <c r="H632" s="2" t="s">
        <v>13</v>
      </c>
      <c r="I632" s="18">
        <v>17350</v>
      </c>
      <c r="J632" s="18">
        <v>2131854.15</v>
      </c>
      <c r="K632" s="18">
        <v>1804397.62</v>
      </c>
      <c r="L632" s="18">
        <v>327456.53000000003</v>
      </c>
      <c r="M632" s="18"/>
      <c r="N632" s="18">
        <v>222300</v>
      </c>
      <c r="O632" s="18">
        <v>3639.67</v>
      </c>
      <c r="P632" s="18"/>
      <c r="Q632" s="18"/>
      <c r="R632" s="18"/>
      <c r="S632" s="18"/>
      <c r="T632" s="18">
        <v>101516.86</v>
      </c>
      <c r="U632" s="18"/>
      <c r="V632" s="18"/>
      <c r="W632" s="18"/>
      <c r="X632" s="18"/>
      <c r="Y632" s="18"/>
      <c r="Z632" s="18"/>
      <c r="AA632" s="18"/>
      <c r="AB632" s="43">
        <f t="shared" si="273"/>
        <v>0.32825000000000015</v>
      </c>
      <c r="AC632" s="14">
        <f t="shared" si="281"/>
        <v>0</v>
      </c>
      <c r="AD632" s="14">
        <f t="shared" si="299"/>
        <v>0.125</v>
      </c>
      <c r="AE632" s="14">
        <f t="shared" si="282"/>
        <v>0.14000000000000001</v>
      </c>
      <c r="AF632" s="14">
        <f t="shared" si="283"/>
        <v>0</v>
      </c>
      <c r="AG632" s="14">
        <f t="shared" si="284"/>
        <v>0</v>
      </c>
      <c r="AH632" s="14">
        <f t="shared" si="285"/>
        <v>0</v>
      </c>
      <c r="AI632" s="14">
        <f t="shared" si="286"/>
        <v>0</v>
      </c>
      <c r="AJ632" s="14">
        <f t="shared" si="287"/>
        <v>0.05</v>
      </c>
      <c r="AK632" s="14">
        <f t="shared" si="288"/>
        <v>0</v>
      </c>
      <c r="AL632" s="14">
        <f t="shared" si="289"/>
        <v>0</v>
      </c>
      <c r="AM632" s="14">
        <f t="shared" si="290"/>
        <v>0</v>
      </c>
      <c r="AN632" s="14">
        <f t="shared" si="291"/>
        <v>0</v>
      </c>
      <c r="AO632" s="14">
        <f t="shared" si="292"/>
        <v>0</v>
      </c>
      <c r="AP632" s="14">
        <f t="shared" si="293"/>
        <v>0</v>
      </c>
      <c r="AQ632" s="14">
        <f t="shared" si="294"/>
        <v>0</v>
      </c>
      <c r="AR632" s="26">
        <f t="shared" si="274"/>
        <v>478165.36930000025</v>
      </c>
      <c r="AS632" s="184">
        <f t="shared" si="275"/>
        <v>114128.14946500002</v>
      </c>
      <c r="AT632" s="26">
        <f t="shared" si="276"/>
        <v>0</v>
      </c>
      <c r="AU632" s="30">
        <f>K632*$AU$2</f>
        <v>108263.8572</v>
      </c>
      <c r="AV632" s="30">
        <f>K632*$AV$2</f>
        <v>108263.8572</v>
      </c>
      <c r="AW632" s="30"/>
      <c r="AX632" s="36">
        <f t="shared" si="272"/>
        <v>-369901.51210000028</v>
      </c>
      <c r="AY632" s="36">
        <f t="shared" si="272"/>
        <v>-5864.2922650000255</v>
      </c>
      <c r="AZ632" s="36">
        <f t="shared" si="272"/>
        <v>0</v>
      </c>
      <c r="BF632" s="42">
        <f t="shared" si="277"/>
        <v>592293.51876500028</v>
      </c>
      <c r="BG632" s="42">
        <f t="shared" si="278"/>
        <v>327456.53000000003</v>
      </c>
      <c r="BH632" s="42">
        <f t="shared" si="279"/>
        <v>264836.98876500025</v>
      </c>
      <c r="BI632" s="42">
        <f t="shared" si="280"/>
        <v>216527.7144</v>
      </c>
    </row>
    <row r="633" spans="1:61" ht="14.45" hidden="1" outlineLevel="1" x14ac:dyDescent="0.3">
      <c r="A633" s="5" t="s">
        <v>7</v>
      </c>
      <c r="B633" s="12" t="s">
        <v>737</v>
      </c>
      <c r="C633" s="12"/>
      <c r="D633" s="2" t="s">
        <v>747</v>
      </c>
      <c r="E633" s="2" t="s">
        <v>563</v>
      </c>
      <c r="F633" s="2" t="s">
        <v>11</v>
      </c>
      <c r="G633" s="2" t="s">
        <v>17</v>
      </c>
      <c r="H633" s="2" t="s">
        <v>13</v>
      </c>
      <c r="I633" s="18">
        <v>2860</v>
      </c>
      <c r="J633" s="18">
        <v>244521.41000000003</v>
      </c>
      <c r="K633" s="18">
        <v>207002.23999999999</v>
      </c>
      <c r="L633" s="18">
        <v>37519.17</v>
      </c>
      <c r="M633" s="18"/>
      <c r="N633" s="18">
        <v>25875.29</v>
      </c>
      <c r="O633" s="18"/>
      <c r="P633" s="18"/>
      <c r="Q633" s="18"/>
      <c r="R633" s="18"/>
      <c r="S633" s="18"/>
      <c r="T633" s="18">
        <v>11643.88</v>
      </c>
      <c r="U633" s="18"/>
      <c r="V633" s="18"/>
      <c r="W633" s="18"/>
      <c r="X633" s="18"/>
      <c r="Y633" s="18"/>
      <c r="Z633" s="18"/>
      <c r="AA633" s="18"/>
      <c r="AB633" s="43">
        <f t="shared" si="273"/>
        <v>0.18125000000000013</v>
      </c>
      <c r="AC633" s="14">
        <f t="shared" si="281"/>
        <v>0</v>
      </c>
      <c r="AD633" s="14">
        <f t="shared" si="299"/>
        <v>0.125</v>
      </c>
      <c r="AE633" s="14">
        <f t="shared" si="282"/>
        <v>0</v>
      </c>
      <c r="AF633" s="14">
        <f t="shared" si="283"/>
        <v>0</v>
      </c>
      <c r="AG633" s="14">
        <f t="shared" si="284"/>
        <v>0</v>
      </c>
      <c r="AH633" s="14">
        <f t="shared" si="285"/>
        <v>0</v>
      </c>
      <c r="AI633" s="14">
        <f t="shared" si="286"/>
        <v>0</v>
      </c>
      <c r="AJ633" s="14">
        <f t="shared" si="287"/>
        <v>0.05</v>
      </c>
      <c r="AK633" s="14">
        <f t="shared" si="288"/>
        <v>0</v>
      </c>
      <c r="AL633" s="14">
        <f t="shared" si="289"/>
        <v>0</v>
      </c>
      <c r="AM633" s="14">
        <f t="shared" si="290"/>
        <v>0</v>
      </c>
      <c r="AN633" s="14">
        <f t="shared" si="291"/>
        <v>0</v>
      </c>
      <c r="AO633" s="14">
        <f t="shared" si="292"/>
        <v>0</v>
      </c>
      <c r="AP633" s="14">
        <f t="shared" si="293"/>
        <v>0</v>
      </c>
      <c r="AQ633" s="14">
        <f t="shared" si="294"/>
        <v>0</v>
      </c>
      <c r="AR633" s="26">
        <f t="shared" si="274"/>
        <v>25875.279999999999</v>
      </c>
      <c r="AS633" s="184">
        <f t="shared" si="275"/>
        <v>11643.876</v>
      </c>
      <c r="AT633" s="26">
        <f t="shared" si="276"/>
        <v>0</v>
      </c>
      <c r="AU633" s="30">
        <f>K633*$AU$2</f>
        <v>12420.134399999999</v>
      </c>
      <c r="AV633" s="30">
        <f>K633*$AV$2</f>
        <v>12420.134399999999</v>
      </c>
      <c r="AW633" s="30"/>
      <c r="AX633" s="36">
        <f t="shared" si="272"/>
        <v>-13455.1456</v>
      </c>
      <c r="AY633" s="36">
        <f t="shared" si="272"/>
        <v>776.2583999999988</v>
      </c>
      <c r="AZ633" s="36">
        <f t="shared" si="272"/>
        <v>0</v>
      </c>
      <c r="BF633" s="42">
        <f t="shared" si="277"/>
        <v>37519.156000000003</v>
      </c>
      <c r="BG633" s="42">
        <f t="shared" si="278"/>
        <v>37519.17</v>
      </c>
      <c r="BH633" s="42">
        <f t="shared" si="279"/>
        <v>-1.3999999995576218E-2</v>
      </c>
      <c r="BI633" s="42">
        <f t="shared" si="280"/>
        <v>24840.268799999998</v>
      </c>
    </row>
    <row r="634" spans="1:61" ht="14.45" hidden="1" outlineLevel="1" x14ac:dyDescent="0.3">
      <c r="A634" s="5" t="s">
        <v>7</v>
      </c>
      <c r="B634" s="12" t="s">
        <v>737</v>
      </c>
      <c r="C634" s="12"/>
      <c r="D634" s="2" t="s">
        <v>708</v>
      </c>
      <c r="E634" s="2" t="s">
        <v>25</v>
      </c>
      <c r="F634" s="2" t="s">
        <v>11</v>
      </c>
      <c r="G634" s="2" t="s">
        <v>17</v>
      </c>
      <c r="H634" s="2" t="s">
        <v>13</v>
      </c>
      <c r="I634" s="18">
        <v>2350</v>
      </c>
      <c r="J634" s="18">
        <v>424953.55000000005</v>
      </c>
      <c r="K634" s="18">
        <v>359999.04000000004</v>
      </c>
      <c r="L634" s="18">
        <v>64954.51</v>
      </c>
      <c r="M634" s="18"/>
      <c r="N634" s="18">
        <v>44718.63</v>
      </c>
      <c r="O634" s="18"/>
      <c r="P634" s="18"/>
      <c r="Q634" s="18"/>
      <c r="R634" s="18"/>
      <c r="S634" s="18"/>
      <c r="T634" s="18">
        <v>20235.88</v>
      </c>
      <c r="U634" s="18"/>
      <c r="V634" s="18"/>
      <c r="W634" s="18"/>
      <c r="X634" s="18"/>
      <c r="Y634" s="18"/>
      <c r="Z634" s="18"/>
      <c r="AA634" s="18"/>
      <c r="AB634" s="43">
        <f t="shared" si="273"/>
        <v>0.18125000000000013</v>
      </c>
      <c r="AC634" s="14">
        <f t="shared" si="281"/>
        <v>0</v>
      </c>
      <c r="AD634" s="14">
        <f t="shared" si="299"/>
        <v>0.125</v>
      </c>
      <c r="AE634" s="14">
        <f t="shared" si="282"/>
        <v>0</v>
      </c>
      <c r="AF634" s="14">
        <f t="shared" si="283"/>
        <v>0</v>
      </c>
      <c r="AG634" s="14">
        <f t="shared" si="284"/>
        <v>0</v>
      </c>
      <c r="AH634" s="14">
        <f t="shared" si="285"/>
        <v>0</v>
      </c>
      <c r="AI634" s="14">
        <f t="shared" si="286"/>
        <v>0</v>
      </c>
      <c r="AJ634" s="14">
        <f t="shared" si="287"/>
        <v>0.05</v>
      </c>
      <c r="AK634" s="14">
        <f t="shared" si="288"/>
        <v>0</v>
      </c>
      <c r="AL634" s="14">
        <f t="shared" si="289"/>
        <v>0</v>
      </c>
      <c r="AM634" s="14">
        <f t="shared" si="290"/>
        <v>0</v>
      </c>
      <c r="AN634" s="14">
        <f t="shared" si="291"/>
        <v>0</v>
      </c>
      <c r="AO634" s="14">
        <f t="shared" si="292"/>
        <v>0</v>
      </c>
      <c r="AP634" s="14">
        <f t="shared" si="293"/>
        <v>0</v>
      </c>
      <c r="AQ634" s="14">
        <f t="shared" si="294"/>
        <v>0</v>
      </c>
      <c r="AR634" s="26">
        <f t="shared" si="274"/>
        <v>44999.880000000005</v>
      </c>
      <c r="AS634" s="184">
        <f t="shared" si="275"/>
        <v>20249.946000000004</v>
      </c>
      <c r="AT634" s="26">
        <f t="shared" si="276"/>
        <v>0</v>
      </c>
      <c r="AU634" s="30">
        <f>K634*$AU$2</f>
        <v>21599.9424</v>
      </c>
      <c r="AV634" s="30">
        <f>K634*$AV$2</f>
        <v>21599.9424</v>
      </c>
      <c r="AW634" s="30"/>
      <c r="AX634" s="36">
        <f t="shared" si="272"/>
        <v>-23399.937600000005</v>
      </c>
      <c r="AY634" s="36">
        <f t="shared" si="272"/>
        <v>1349.9963999999964</v>
      </c>
      <c r="AZ634" s="36">
        <f t="shared" si="272"/>
        <v>0</v>
      </c>
      <c r="BF634" s="42">
        <f t="shared" si="277"/>
        <v>65249.826000000008</v>
      </c>
      <c r="BG634" s="42">
        <f t="shared" si="278"/>
        <v>64954.509999999995</v>
      </c>
      <c r="BH634" s="42">
        <f t="shared" si="279"/>
        <v>295.31600000001345</v>
      </c>
      <c r="BI634" s="42">
        <f t="shared" si="280"/>
        <v>43199.8848</v>
      </c>
    </row>
    <row r="635" spans="1:61" ht="14.45" hidden="1" outlineLevel="1" x14ac:dyDescent="0.3">
      <c r="A635" s="5" t="s">
        <v>7</v>
      </c>
      <c r="B635" s="12" t="s">
        <v>737</v>
      </c>
      <c r="C635" s="12"/>
      <c r="D635" s="2" t="s">
        <v>708</v>
      </c>
      <c r="E635" s="2" t="s">
        <v>560</v>
      </c>
      <c r="F635" s="2" t="s">
        <v>16</v>
      </c>
      <c r="G635" s="2" t="s">
        <v>396</v>
      </c>
      <c r="H635" s="2" t="s">
        <v>13</v>
      </c>
      <c r="I635" s="18">
        <v>1600</v>
      </c>
      <c r="J635" s="18">
        <v>293760</v>
      </c>
      <c r="K635" s="18">
        <v>288000</v>
      </c>
      <c r="L635" s="18">
        <v>5760</v>
      </c>
      <c r="M635" s="18"/>
      <c r="N635" s="18"/>
      <c r="O635" s="18"/>
      <c r="P635" s="18"/>
      <c r="Q635" s="18"/>
      <c r="R635" s="18"/>
      <c r="S635" s="18"/>
      <c r="T635" s="18"/>
      <c r="U635" s="18"/>
      <c r="V635" s="18"/>
      <c r="W635" s="18"/>
      <c r="X635" s="18"/>
      <c r="Y635" s="18"/>
      <c r="Z635" s="18">
        <v>5760</v>
      </c>
      <c r="AA635" s="18"/>
      <c r="AB635" s="43">
        <f t="shared" si="273"/>
        <v>2.0000000000000018E-2</v>
      </c>
      <c r="AC635" s="14">
        <f t="shared" si="281"/>
        <v>0</v>
      </c>
      <c r="AD635" s="14">
        <f t="shared" si="299"/>
        <v>0</v>
      </c>
      <c r="AE635" s="14">
        <f t="shared" si="282"/>
        <v>0</v>
      </c>
      <c r="AF635" s="14">
        <f t="shared" si="283"/>
        <v>0</v>
      </c>
      <c r="AG635" s="14">
        <f t="shared" si="284"/>
        <v>0</v>
      </c>
      <c r="AH635" s="14">
        <f t="shared" si="285"/>
        <v>0</v>
      </c>
      <c r="AI635" s="14">
        <f t="shared" si="286"/>
        <v>0</v>
      </c>
      <c r="AJ635" s="14">
        <f t="shared" si="287"/>
        <v>0</v>
      </c>
      <c r="AK635" s="14">
        <f t="shared" si="288"/>
        <v>0</v>
      </c>
      <c r="AL635" s="14">
        <f t="shared" si="289"/>
        <v>0</v>
      </c>
      <c r="AM635" s="14">
        <f t="shared" si="290"/>
        <v>0</v>
      </c>
      <c r="AN635" s="14">
        <f t="shared" si="291"/>
        <v>0</v>
      </c>
      <c r="AO635" s="14">
        <f t="shared" si="292"/>
        <v>0</v>
      </c>
      <c r="AP635" s="14">
        <f t="shared" si="293"/>
        <v>0.02</v>
      </c>
      <c r="AQ635" s="14">
        <f t="shared" si="294"/>
        <v>0</v>
      </c>
      <c r="AR635" s="26">
        <f t="shared" si="274"/>
        <v>0</v>
      </c>
      <c r="AS635" s="184">
        <f t="shared" si="275"/>
        <v>0</v>
      </c>
      <c r="AT635" s="26">
        <f t="shared" si="276"/>
        <v>5760</v>
      </c>
      <c r="AU635" s="30"/>
      <c r="AV635" s="30"/>
      <c r="AW635" s="30">
        <f>K635*$AU$1</f>
        <v>34560</v>
      </c>
      <c r="AX635" s="36">
        <f t="shared" si="272"/>
        <v>0</v>
      </c>
      <c r="AY635" s="36">
        <f t="shared" si="272"/>
        <v>0</v>
      </c>
      <c r="AZ635" s="36">
        <f t="shared" si="272"/>
        <v>28800</v>
      </c>
      <c r="BF635" s="42">
        <f t="shared" si="277"/>
        <v>5760</v>
      </c>
      <c r="BG635" s="42">
        <f t="shared" si="278"/>
        <v>5760</v>
      </c>
      <c r="BH635" s="42">
        <f t="shared" si="279"/>
        <v>0</v>
      </c>
      <c r="BI635" s="42">
        <f t="shared" si="280"/>
        <v>34560</v>
      </c>
    </row>
    <row r="636" spans="1:61" ht="14.45" hidden="1" outlineLevel="1" x14ac:dyDescent="0.3">
      <c r="A636" s="5" t="s">
        <v>7</v>
      </c>
      <c r="B636" s="12" t="s">
        <v>737</v>
      </c>
      <c r="C636" s="12"/>
      <c r="D636" s="2" t="s">
        <v>748</v>
      </c>
      <c r="E636" s="2" t="s">
        <v>740</v>
      </c>
      <c r="F636" s="2" t="s">
        <v>16</v>
      </c>
      <c r="G636" s="2" t="s">
        <v>555</v>
      </c>
      <c r="H636" s="2" t="s">
        <v>13</v>
      </c>
      <c r="I636" s="18">
        <v>20450</v>
      </c>
      <c r="J636" s="18">
        <v>657441</v>
      </c>
      <c r="K636" s="18">
        <v>644550</v>
      </c>
      <c r="L636" s="18">
        <v>12891</v>
      </c>
      <c r="M636" s="18"/>
      <c r="N636" s="18"/>
      <c r="O636" s="18"/>
      <c r="P636" s="18"/>
      <c r="Q636" s="18"/>
      <c r="R636" s="18"/>
      <c r="S636" s="18"/>
      <c r="T636" s="18"/>
      <c r="U636" s="18"/>
      <c r="V636" s="18"/>
      <c r="W636" s="18"/>
      <c r="X636" s="18"/>
      <c r="Y636" s="18"/>
      <c r="Z636" s="18">
        <v>12891</v>
      </c>
      <c r="AA636" s="18"/>
      <c r="AB636" s="43">
        <f t="shared" si="273"/>
        <v>2.0000000000000018E-2</v>
      </c>
      <c r="AC636" s="14">
        <f t="shared" si="281"/>
        <v>0</v>
      </c>
      <c r="AD636" s="14">
        <f t="shared" si="299"/>
        <v>0</v>
      </c>
      <c r="AE636" s="14">
        <f t="shared" si="282"/>
        <v>0</v>
      </c>
      <c r="AF636" s="14">
        <f t="shared" si="283"/>
        <v>0</v>
      </c>
      <c r="AG636" s="14">
        <f t="shared" si="284"/>
        <v>0</v>
      </c>
      <c r="AH636" s="14">
        <f t="shared" si="285"/>
        <v>0</v>
      </c>
      <c r="AI636" s="14">
        <f t="shared" si="286"/>
        <v>0</v>
      </c>
      <c r="AJ636" s="14">
        <f t="shared" si="287"/>
        <v>0</v>
      </c>
      <c r="AK636" s="14">
        <f t="shared" si="288"/>
        <v>0</v>
      </c>
      <c r="AL636" s="14">
        <f t="shared" si="289"/>
        <v>0</v>
      </c>
      <c r="AM636" s="14">
        <f t="shared" si="290"/>
        <v>0</v>
      </c>
      <c r="AN636" s="14">
        <f t="shared" si="291"/>
        <v>0</v>
      </c>
      <c r="AO636" s="14">
        <f t="shared" si="292"/>
        <v>0</v>
      </c>
      <c r="AP636" s="14">
        <f t="shared" si="293"/>
        <v>0.02</v>
      </c>
      <c r="AQ636" s="14">
        <f t="shared" si="294"/>
        <v>0</v>
      </c>
      <c r="AR636" s="26">
        <f t="shared" si="274"/>
        <v>0</v>
      </c>
      <c r="AS636" s="184">
        <f t="shared" si="275"/>
        <v>0</v>
      </c>
      <c r="AT636" s="26">
        <f t="shared" si="276"/>
        <v>12891</v>
      </c>
      <c r="AU636" s="30"/>
      <c r="AV636" s="30"/>
      <c r="AW636" s="30">
        <f>K636*$AU$1</f>
        <v>77346</v>
      </c>
      <c r="AX636" s="36">
        <f t="shared" si="272"/>
        <v>0</v>
      </c>
      <c r="AY636" s="36">
        <f t="shared" si="272"/>
        <v>0</v>
      </c>
      <c r="AZ636" s="36">
        <f t="shared" si="272"/>
        <v>64455</v>
      </c>
      <c r="BF636" s="42">
        <f t="shared" si="277"/>
        <v>12891</v>
      </c>
      <c r="BG636" s="42">
        <f t="shared" si="278"/>
        <v>12891</v>
      </c>
      <c r="BH636" s="42">
        <f t="shared" si="279"/>
        <v>0</v>
      </c>
      <c r="BI636" s="42">
        <f t="shared" si="280"/>
        <v>77346</v>
      </c>
    </row>
    <row r="637" spans="1:61" ht="14.45" hidden="1" outlineLevel="1" x14ac:dyDescent="0.3">
      <c r="A637" s="5" t="s">
        <v>7</v>
      </c>
      <c r="B637" s="12" t="s">
        <v>737</v>
      </c>
      <c r="C637" s="12"/>
      <c r="D637" s="2" t="s">
        <v>749</v>
      </c>
      <c r="E637" s="2" t="s">
        <v>570</v>
      </c>
      <c r="F637" s="2" t="s">
        <v>11</v>
      </c>
      <c r="G637" s="2" t="s">
        <v>17</v>
      </c>
      <c r="H637" s="2" t="s">
        <v>13</v>
      </c>
      <c r="I637" s="18">
        <v>10700</v>
      </c>
      <c r="J637" s="18">
        <v>1010420.8799999999</v>
      </c>
      <c r="K637" s="18">
        <v>856000</v>
      </c>
      <c r="L637" s="18">
        <v>154420.88</v>
      </c>
      <c r="M637" s="18"/>
      <c r="N637" s="18">
        <v>104520</v>
      </c>
      <c r="O637" s="18"/>
      <c r="P637" s="18"/>
      <c r="Q637" s="18">
        <v>1190.4000000000001</v>
      </c>
      <c r="R637" s="18">
        <v>595.20000000000005</v>
      </c>
      <c r="S637" s="18"/>
      <c r="T637" s="18">
        <v>48115.28</v>
      </c>
      <c r="U637" s="18"/>
      <c r="V637" s="18"/>
      <c r="W637" s="18"/>
      <c r="X637" s="18"/>
      <c r="Y637" s="18"/>
      <c r="Z637" s="18"/>
      <c r="AA637" s="18"/>
      <c r="AB637" s="43">
        <f t="shared" si="273"/>
        <v>0.18521375000000018</v>
      </c>
      <c r="AC637" s="14">
        <f t="shared" si="281"/>
        <v>0</v>
      </c>
      <c r="AD637" s="14">
        <f t="shared" si="299"/>
        <v>0.125</v>
      </c>
      <c r="AE637" s="14">
        <f t="shared" si="282"/>
        <v>0</v>
      </c>
      <c r="AF637" s="14">
        <f t="shared" si="283"/>
        <v>0</v>
      </c>
      <c r="AG637" s="14">
        <f t="shared" si="284"/>
        <v>0.02</v>
      </c>
      <c r="AH637" s="14">
        <f t="shared" si="285"/>
        <v>0.01</v>
      </c>
      <c r="AI637" s="14">
        <f t="shared" si="286"/>
        <v>0</v>
      </c>
      <c r="AJ637" s="14">
        <f t="shared" si="287"/>
        <v>0.05</v>
      </c>
      <c r="AK637" s="14">
        <f t="shared" si="288"/>
        <v>0</v>
      </c>
      <c r="AL637" s="14">
        <f t="shared" si="289"/>
        <v>0</v>
      </c>
      <c r="AM637" s="14">
        <f t="shared" si="290"/>
        <v>0</v>
      </c>
      <c r="AN637" s="14">
        <f t="shared" si="291"/>
        <v>0</v>
      </c>
      <c r="AO637" s="14">
        <f t="shared" si="292"/>
        <v>0</v>
      </c>
      <c r="AP637" s="14">
        <f t="shared" si="293"/>
        <v>0</v>
      </c>
      <c r="AQ637" s="14">
        <f t="shared" si="294"/>
        <v>0</v>
      </c>
      <c r="AR637" s="26">
        <f t="shared" si="274"/>
        <v>110231.40000000007</v>
      </c>
      <c r="AS637" s="184">
        <f t="shared" si="275"/>
        <v>48311.570000000007</v>
      </c>
      <c r="AT637" s="26">
        <f t="shared" si="276"/>
        <v>0</v>
      </c>
      <c r="AU637" s="30">
        <f>K637*$AU$2</f>
        <v>51360</v>
      </c>
      <c r="AV637" s="30">
        <f>K637*$AV$2</f>
        <v>51360</v>
      </c>
      <c r="AW637" s="30"/>
      <c r="AX637" s="36">
        <f t="shared" si="272"/>
        <v>-58871.400000000067</v>
      </c>
      <c r="AY637" s="36">
        <f t="shared" si="272"/>
        <v>3048.429999999993</v>
      </c>
      <c r="AZ637" s="36">
        <f t="shared" si="272"/>
        <v>0</v>
      </c>
      <c r="BF637" s="42">
        <f t="shared" si="277"/>
        <v>158542.97000000009</v>
      </c>
      <c r="BG637" s="42">
        <f t="shared" si="278"/>
        <v>154420.88</v>
      </c>
      <c r="BH637" s="42">
        <f t="shared" si="279"/>
        <v>4122.0900000000838</v>
      </c>
      <c r="BI637" s="42">
        <f t="shared" si="280"/>
        <v>102720</v>
      </c>
    </row>
    <row r="638" spans="1:61" ht="14.45" hidden="1" outlineLevel="1" x14ac:dyDescent="0.3">
      <c r="A638" s="5" t="s">
        <v>7</v>
      </c>
      <c r="B638" s="12" t="s">
        <v>737</v>
      </c>
      <c r="C638" s="12"/>
      <c r="D638" s="2" t="s">
        <v>725</v>
      </c>
      <c r="E638" s="2" t="s">
        <v>22</v>
      </c>
      <c r="F638" s="2" t="s">
        <v>11</v>
      </c>
      <c r="G638" s="2" t="s">
        <v>17</v>
      </c>
      <c r="H638" s="2" t="s">
        <v>13</v>
      </c>
      <c r="I638" s="18">
        <v>60500</v>
      </c>
      <c r="J638" s="18">
        <v>7854011.96</v>
      </c>
      <c r="K638" s="18">
        <v>6648899</v>
      </c>
      <c r="L638" s="18">
        <v>1205112.96</v>
      </c>
      <c r="M638" s="18"/>
      <c r="N638" s="18">
        <v>831112.38</v>
      </c>
      <c r="O638" s="18"/>
      <c r="P638" s="18"/>
      <c r="Q638" s="18"/>
      <c r="R638" s="18"/>
      <c r="S638" s="18"/>
      <c r="T638" s="18">
        <v>374000.58</v>
      </c>
      <c r="U638" s="18"/>
      <c r="V638" s="18"/>
      <c r="W638" s="18"/>
      <c r="X638" s="18"/>
      <c r="Y638" s="18"/>
      <c r="Z638" s="18"/>
      <c r="AA638" s="18"/>
      <c r="AB638" s="43">
        <f t="shared" si="273"/>
        <v>0.18125000000000013</v>
      </c>
      <c r="AC638" s="14">
        <f t="shared" si="281"/>
        <v>0</v>
      </c>
      <c r="AD638" s="14">
        <f t="shared" si="299"/>
        <v>0.125</v>
      </c>
      <c r="AE638" s="14">
        <f t="shared" si="282"/>
        <v>0</v>
      </c>
      <c r="AF638" s="14">
        <f t="shared" si="283"/>
        <v>0</v>
      </c>
      <c r="AG638" s="14">
        <f t="shared" si="284"/>
        <v>0</v>
      </c>
      <c r="AH638" s="14">
        <f t="shared" si="285"/>
        <v>0</v>
      </c>
      <c r="AI638" s="14">
        <f t="shared" si="286"/>
        <v>0</v>
      </c>
      <c r="AJ638" s="14">
        <f t="shared" si="287"/>
        <v>0.05</v>
      </c>
      <c r="AK638" s="14">
        <f t="shared" si="288"/>
        <v>0</v>
      </c>
      <c r="AL638" s="14">
        <f t="shared" si="289"/>
        <v>0</v>
      </c>
      <c r="AM638" s="14">
        <f t="shared" si="290"/>
        <v>0</v>
      </c>
      <c r="AN638" s="14">
        <f t="shared" si="291"/>
        <v>0</v>
      </c>
      <c r="AO638" s="14">
        <f t="shared" si="292"/>
        <v>0</v>
      </c>
      <c r="AP638" s="14">
        <f t="shared" si="293"/>
        <v>0</v>
      </c>
      <c r="AQ638" s="14">
        <f t="shared" si="294"/>
        <v>0</v>
      </c>
      <c r="AR638" s="26">
        <f t="shared" si="274"/>
        <v>831112.375</v>
      </c>
      <c r="AS638" s="184">
        <f t="shared" si="275"/>
        <v>374000.56875000003</v>
      </c>
      <c r="AT638" s="26">
        <f t="shared" si="276"/>
        <v>0</v>
      </c>
      <c r="AU638" s="30">
        <f>K638*$AU$2</f>
        <v>398933.94</v>
      </c>
      <c r="AV638" s="30">
        <f>K638*$AV$2</f>
        <v>398933.94</v>
      </c>
      <c r="AW638" s="30"/>
      <c r="AX638" s="36">
        <f t="shared" si="272"/>
        <v>-432178.435</v>
      </c>
      <c r="AY638" s="36">
        <f t="shared" si="272"/>
        <v>24933.371249999967</v>
      </c>
      <c r="AZ638" s="36">
        <f t="shared" si="272"/>
        <v>0</v>
      </c>
      <c r="BF638" s="42">
        <f t="shared" si="277"/>
        <v>1205112.9437500001</v>
      </c>
      <c r="BG638" s="42">
        <f t="shared" si="278"/>
        <v>1205112.96</v>
      </c>
      <c r="BH638" s="42">
        <f t="shared" si="279"/>
        <v>-1.624999986961484E-2</v>
      </c>
      <c r="BI638" s="42">
        <f t="shared" si="280"/>
        <v>797867.88</v>
      </c>
    </row>
    <row r="639" spans="1:61" ht="14.45" hidden="1" outlineLevel="1" x14ac:dyDescent="0.3">
      <c r="A639" s="5" t="s">
        <v>7</v>
      </c>
      <c r="B639" s="12" t="s">
        <v>737</v>
      </c>
      <c r="C639" s="12"/>
      <c r="D639" s="2" t="s">
        <v>521</v>
      </c>
      <c r="E639" s="2" t="s">
        <v>522</v>
      </c>
      <c r="F639" s="2" t="s">
        <v>16</v>
      </c>
      <c r="G639" s="2" t="s">
        <v>20</v>
      </c>
      <c r="H639" s="2" t="s">
        <v>13</v>
      </c>
      <c r="I639" s="18">
        <v>2060</v>
      </c>
      <c r="J639" s="18">
        <v>267115.05</v>
      </c>
      <c r="K639" s="18">
        <v>232780</v>
      </c>
      <c r="L639" s="18">
        <v>34335.050000000003</v>
      </c>
      <c r="M639" s="18"/>
      <c r="N639" s="18">
        <v>29097.5</v>
      </c>
      <c r="O639" s="18"/>
      <c r="P639" s="18"/>
      <c r="Q639" s="18"/>
      <c r="R639" s="18"/>
      <c r="S639" s="18"/>
      <c r="T639" s="18"/>
      <c r="U639" s="18"/>
      <c r="V639" s="18"/>
      <c r="W639" s="18"/>
      <c r="X639" s="18"/>
      <c r="Y639" s="18"/>
      <c r="Z639" s="18">
        <v>5237.55</v>
      </c>
      <c r="AA639" s="18"/>
      <c r="AB639" s="43">
        <f t="shared" si="273"/>
        <v>0.14749999999999996</v>
      </c>
      <c r="AC639" s="14">
        <f t="shared" si="281"/>
        <v>0</v>
      </c>
      <c r="AD639" s="14">
        <f t="shared" si="299"/>
        <v>0.125</v>
      </c>
      <c r="AE639" s="14">
        <f t="shared" si="282"/>
        <v>0</v>
      </c>
      <c r="AF639" s="14">
        <f t="shared" si="283"/>
        <v>0</v>
      </c>
      <c r="AG639" s="14">
        <f t="shared" si="284"/>
        <v>0</v>
      </c>
      <c r="AH639" s="14">
        <f t="shared" si="285"/>
        <v>0</v>
      </c>
      <c r="AI639" s="14">
        <f t="shared" si="286"/>
        <v>0</v>
      </c>
      <c r="AJ639" s="14">
        <f t="shared" si="287"/>
        <v>0</v>
      </c>
      <c r="AK639" s="14">
        <f t="shared" si="288"/>
        <v>0</v>
      </c>
      <c r="AL639" s="14">
        <f t="shared" si="289"/>
        <v>0</v>
      </c>
      <c r="AM639" s="14">
        <f t="shared" si="290"/>
        <v>0</v>
      </c>
      <c r="AN639" s="14">
        <f t="shared" si="291"/>
        <v>0</v>
      </c>
      <c r="AO639" s="14">
        <f t="shared" si="292"/>
        <v>0</v>
      </c>
      <c r="AP639" s="14">
        <f t="shared" si="293"/>
        <v>0.02</v>
      </c>
      <c r="AQ639" s="14">
        <f t="shared" si="294"/>
        <v>0</v>
      </c>
      <c r="AR639" s="26">
        <f t="shared" si="274"/>
        <v>29097.5</v>
      </c>
      <c r="AS639" s="184">
        <f t="shared" si="275"/>
        <v>0</v>
      </c>
      <c r="AT639" s="26">
        <f t="shared" si="276"/>
        <v>5237.55</v>
      </c>
      <c r="AU639" s="30"/>
      <c r="AV639" s="30"/>
      <c r="AW639" s="30">
        <f>K639*$AU$1</f>
        <v>27933.599999999999</v>
      </c>
      <c r="AX639" s="36">
        <f t="shared" si="272"/>
        <v>-29097.5</v>
      </c>
      <c r="AY639" s="36">
        <f t="shared" si="272"/>
        <v>0</v>
      </c>
      <c r="AZ639" s="36">
        <f t="shared" si="272"/>
        <v>22696.05</v>
      </c>
      <c r="BF639" s="42">
        <f t="shared" si="277"/>
        <v>34335.050000000003</v>
      </c>
      <c r="BG639" s="42">
        <f t="shared" si="278"/>
        <v>34335.050000000003</v>
      </c>
      <c r="BH639" s="42">
        <f t="shared" si="279"/>
        <v>0</v>
      </c>
      <c r="BI639" s="42">
        <f t="shared" si="280"/>
        <v>27933.599999999999</v>
      </c>
    </row>
    <row r="640" spans="1:61" ht="14.45" hidden="1" outlineLevel="1" x14ac:dyDescent="0.3">
      <c r="A640" s="5" t="s">
        <v>7</v>
      </c>
      <c r="B640" s="12" t="s">
        <v>737</v>
      </c>
      <c r="C640" s="12"/>
      <c r="D640" s="2" t="s">
        <v>524</v>
      </c>
      <c r="E640" s="2" t="s">
        <v>750</v>
      </c>
      <c r="F640" s="2" t="s">
        <v>11</v>
      </c>
      <c r="G640" s="2" t="s">
        <v>17</v>
      </c>
      <c r="H640" s="2" t="s">
        <v>13</v>
      </c>
      <c r="I640" s="18">
        <v>14000</v>
      </c>
      <c r="J640" s="18">
        <v>658192.5</v>
      </c>
      <c r="K640" s="18">
        <v>557200</v>
      </c>
      <c r="L640" s="18">
        <v>100992.5</v>
      </c>
      <c r="M640" s="18"/>
      <c r="N640" s="18">
        <v>69650</v>
      </c>
      <c r="O640" s="18"/>
      <c r="P640" s="18"/>
      <c r="Q640" s="18"/>
      <c r="R640" s="18"/>
      <c r="S640" s="18"/>
      <c r="T640" s="18">
        <v>31342.5</v>
      </c>
      <c r="U640" s="18"/>
      <c r="V640" s="18"/>
      <c r="W640" s="18"/>
      <c r="X640" s="18"/>
      <c r="Y640" s="18"/>
      <c r="Z640" s="18"/>
      <c r="AA640" s="18"/>
      <c r="AB640" s="43">
        <f t="shared" si="273"/>
        <v>0.18125000000000013</v>
      </c>
      <c r="AC640" s="14">
        <f t="shared" si="281"/>
        <v>0</v>
      </c>
      <c r="AD640" s="14">
        <f t="shared" si="299"/>
        <v>0.125</v>
      </c>
      <c r="AE640" s="14">
        <f t="shared" si="282"/>
        <v>0</v>
      </c>
      <c r="AF640" s="14">
        <f t="shared" si="283"/>
        <v>0</v>
      </c>
      <c r="AG640" s="14">
        <f t="shared" si="284"/>
        <v>0</v>
      </c>
      <c r="AH640" s="14">
        <f t="shared" si="285"/>
        <v>0</v>
      </c>
      <c r="AI640" s="14">
        <f t="shared" si="286"/>
        <v>0</v>
      </c>
      <c r="AJ640" s="14">
        <f t="shared" si="287"/>
        <v>0.05</v>
      </c>
      <c r="AK640" s="14">
        <f t="shared" si="288"/>
        <v>0</v>
      </c>
      <c r="AL640" s="14">
        <f t="shared" si="289"/>
        <v>0</v>
      </c>
      <c r="AM640" s="14">
        <f t="shared" si="290"/>
        <v>0</v>
      </c>
      <c r="AN640" s="14">
        <f t="shared" si="291"/>
        <v>0</v>
      </c>
      <c r="AO640" s="14">
        <f t="shared" si="292"/>
        <v>0</v>
      </c>
      <c r="AP640" s="14">
        <f t="shared" si="293"/>
        <v>0</v>
      </c>
      <c r="AQ640" s="14">
        <f t="shared" si="294"/>
        <v>0</v>
      </c>
      <c r="AR640" s="26">
        <f t="shared" si="274"/>
        <v>69650</v>
      </c>
      <c r="AS640" s="184">
        <f t="shared" si="275"/>
        <v>31342.5</v>
      </c>
      <c r="AT640" s="26">
        <f t="shared" si="276"/>
        <v>0</v>
      </c>
      <c r="AU640" s="30">
        <f t="shared" ref="AU640:AU645" si="300">K640*$AU$2</f>
        <v>33432</v>
      </c>
      <c r="AV640" s="30">
        <f t="shared" ref="AV640:AV645" si="301">K640*$AV$2</f>
        <v>33432</v>
      </c>
      <c r="AW640" s="30"/>
      <c r="AX640" s="36">
        <f t="shared" si="272"/>
        <v>-36218</v>
      </c>
      <c r="AY640" s="36">
        <f t="shared" si="272"/>
        <v>2089.5</v>
      </c>
      <c r="AZ640" s="36">
        <f t="shared" si="272"/>
        <v>0</v>
      </c>
      <c r="BF640" s="42">
        <f t="shared" si="277"/>
        <v>100992.5</v>
      </c>
      <c r="BG640" s="42">
        <f t="shared" si="278"/>
        <v>100992.5</v>
      </c>
      <c r="BH640" s="42">
        <f t="shared" si="279"/>
        <v>0</v>
      </c>
      <c r="BI640" s="42">
        <f t="shared" si="280"/>
        <v>66864</v>
      </c>
    </row>
    <row r="641" spans="1:61" ht="14.45" hidden="1" outlineLevel="1" x14ac:dyDescent="0.3">
      <c r="A641" s="5" t="s">
        <v>7</v>
      </c>
      <c r="B641" s="12" t="s">
        <v>737</v>
      </c>
      <c r="C641" s="12"/>
      <c r="D641" s="2" t="s">
        <v>524</v>
      </c>
      <c r="E641" s="2" t="s">
        <v>526</v>
      </c>
      <c r="F641" s="2" t="s">
        <v>11</v>
      </c>
      <c r="G641" s="2" t="s">
        <v>17</v>
      </c>
      <c r="H641" s="2" t="s">
        <v>13</v>
      </c>
      <c r="I641" s="18">
        <v>10775</v>
      </c>
      <c r="J641" s="18">
        <v>493208.8</v>
      </c>
      <c r="K641" s="18">
        <v>417531.25</v>
      </c>
      <c r="L641" s="18">
        <v>75677.55</v>
      </c>
      <c r="M641" s="18"/>
      <c r="N641" s="18">
        <v>52191.409999999996</v>
      </c>
      <c r="O641" s="18"/>
      <c r="P641" s="18"/>
      <c r="Q641" s="18"/>
      <c r="R641" s="18"/>
      <c r="S641" s="18"/>
      <c r="T641" s="18">
        <v>23486.14</v>
      </c>
      <c r="U641" s="18"/>
      <c r="V641" s="18"/>
      <c r="W641" s="18"/>
      <c r="X641" s="18"/>
      <c r="Y641" s="18"/>
      <c r="Z641" s="18"/>
      <c r="AA641" s="18"/>
      <c r="AB641" s="43">
        <f t="shared" si="273"/>
        <v>0.18125000000000013</v>
      </c>
      <c r="AC641" s="14">
        <f t="shared" si="281"/>
        <v>0</v>
      </c>
      <c r="AD641" s="14">
        <f t="shared" si="299"/>
        <v>0.125</v>
      </c>
      <c r="AE641" s="14">
        <f t="shared" si="282"/>
        <v>0</v>
      </c>
      <c r="AF641" s="14">
        <f t="shared" si="283"/>
        <v>0</v>
      </c>
      <c r="AG641" s="14">
        <f t="shared" si="284"/>
        <v>0</v>
      </c>
      <c r="AH641" s="14">
        <f t="shared" si="285"/>
        <v>0</v>
      </c>
      <c r="AI641" s="14">
        <f t="shared" si="286"/>
        <v>0</v>
      </c>
      <c r="AJ641" s="14">
        <f t="shared" si="287"/>
        <v>0.05</v>
      </c>
      <c r="AK641" s="14">
        <f t="shared" si="288"/>
        <v>0</v>
      </c>
      <c r="AL641" s="14">
        <f t="shared" si="289"/>
        <v>0</v>
      </c>
      <c r="AM641" s="14">
        <f t="shared" si="290"/>
        <v>0</v>
      </c>
      <c r="AN641" s="14">
        <f t="shared" si="291"/>
        <v>0</v>
      </c>
      <c r="AO641" s="14">
        <f t="shared" si="292"/>
        <v>0</v>
      </c>
      <c r="AP641" s="14">
        <f t="shared" si="293"/>
        <v>0</v>
      </c>
      <c r="AQ641" s="14">
        <f t="shared" si="294"/>
        <v>0</v>
      </c>
      <c r="AR641" s="26">
        <f t="shared" si="274"/>
        <v>52191.40625</v>
      </c>
      <c r="AS641" s="184">
        <f t="shared" si="275"/>
        <v>23486.1328125</v>
      </c>
      <c r="AT641" s="26">
        <f t="shared" si="276"/>
        <v>0</v>
      </c>
      <c r="AU641" s="30">
        <f t="shared" si="300"/>
        <v>25051.875</v>
      </c>
      <c r="AV641" s="30">
        <f t="shared" si="301"/>
        <v>25051.875</v>
      </c>
      <c r="AW641" s="30"/>
      <c r="AX641" s="36">
        <f t="shared" si="272"/>
        <v>-27139.53125</v>
      </c>
      <c r="AY641" s="36">
        <f t="shared" si="272"/>
        <v>1565.7421875</v>
      </c>
      <c r="AZ641" s="36">
        <f t="shared" si="272"/>
        <v>0</v>
      </c>
      <c r="BF641" s="42">
        <f t="shared" si="277"/>
        <v>75677.5390625</v>
      </c>
      <c r="BG641" s="42">
        <f t="shared" si="278"/>
        <v>75677.549999999988</v>
      </c>
      <c r="BH641" s="42">
        <f t="shared" si="279"/>
        <v>-1.0937499988358468E-2</v>
      </c>
      <c r="BI641" s="42">
        <f t="shared" si="280"/>
        <v>50103.75</v>
      </c>
    </row>
    <row r="642" spans="1:61" ht="14.45" hidden="1" outlineLevel="1" x14ac:dyDescent="0.3">
      <c r="A642" s="5" t="s">
        <v>7</v>
      </c>
      <c r="B642" s="12" t="s">
        <v>737</v>
      </c>
      <c r="C642" s="12"/>
      <c r="D642" s="2" t="s">
        <v>561</v>
      </c>
      <c r="E642" s="2" t="s">
        <v>25</v>
      </c>
      <c r="F642" s="2" t="s">
        <v>11</v>
      </c>
      <c r="G642" s="2" t="s">
        <v>17</v>
      </c>
      <c r="H642" s="2" t="s">
        <v>13</v>
      </c>
      <c r="I642" s="18">
        <v>50</v>
      </c>
      <c r="J642" s="18">
        <v>78847.83</v>
      </c>
      <c r="K642" s="18">
        <v>66749.48</v>
      </c>
      <c r="L642" s="18">
        <v>12098.35</v>
      </c>
      <c r="M642" s="18"/>
      <c r="N642" s="18">
        <v>8343.6899999999987</v>
      </c>
      <c r="O642" s="18"/>
      <c r="P642" s="18"/>
      <c r="Q642" s="18"/>
      <c r="R642" s="18"/>
      <c r="S642" s="18"/>
      <c r="T642" s="18">
        <v>3754.66</v>
      </c>
      <c r="U642" s="18"/>
      <c r="V642" s="18"/>
      <c r="W642" s="18"/>
      <c r="X642" s="18"/>
      <c r="Y642" s="18"/>
      <c r="Z642" s="18"/>
      <c r="AA642" s="18"/>
      <c r="AB642" s="43">
        <f t="shared" si="273"/>
        <v>0.18125000000000013</v>
      </c>
      <c r="AC642" s="14">
        <f t="shared" si="281"/>
        <v>0</v>
      </c>
      <c r="AD642" s="14">
        <f t="shared" si="299"/>
        <v>0.125</v>
      </c>
      <c r="AE642" s="14">
        <f t="shared" si="282"/>
        <v>0</v>
      </c>
      <c r="AF642" s="14">
        <f t="shared" si="283"/>
        <v>0</v>
      </c>
      <c r="AG642" s="14">
        <f t="shared" si="284"/>
        <v>0</v>
      </c>
      <c r="AH642" s="14">
        <f t="shared" si="285"/>
        <v>0</v>
      </c>
      <c r="AI642" s="14">
        <f t="shared" si="286"/>
        <v>0</v>
      </c>
      <c r="AJ642" s="14">
        <f t="shared" si="287"/>
        <v>0.05</v>
      </c>
      <c r="AK642" s="14">
        <f t="shared" si="288"/>
        <v>0</v>
      </c>
      <c r="AL642" s="14">
        <f t="shared" si="289"/>
        <v>0</v>
      </c>
      <c r="AM642" s="14">
        <f t="shared" si="290"/>
        <v>0</v>
      </c>
      <c r="AN642" s="14">
        <f t="shared" si="291"/>
        <v>0</v>
      </c>
      <c r="AO642" s="14">
        <f t="shared" si="292"/>
        <v>0</v>
      </c>
      <c r="AP642" s="14">
        <f t="shared" si="293"/>
        <v>0</v>
      </c>
      <c r="AQ642" s="14">
        <f t="shared" si="294"/>
        <v>0</v>
      </c>
      <c r="AR642" s="26">
        <f t="shared" si="274"/>
        <v>8343.6849999999995</v>
      </c>
      <c r="AS642" s="184">
        <f t="shared" si="275"/>
        <v>3754.65825</v>
      </c>
      <c r="AT642" s="26">
        <f t="shared" si="276"/>
        <v>0</v>
      </c>
      <c r="AU642" s="30">
        <f t="shared" si="300"/>
        <v>4004.9687999999996</v>
      </c>
      <c r="AV642" s="30">
        <f t="shared" si="301"/>
        <v>4004.9687999999996</v>
      </c>
      <c r="AW642" s="30"/>
      <c r="AX642" s="36">
        <f t="shared" si="272"/>
        <v>-4338.7161999999998</v>
      </c>
      <c r="AY642" s="36">
        <f t="shared" si="272"/>
        <v>250.31054999999969</v>
      </c>
      <c r="AZ642" s="36">
        <f t="shared" si="272"/>
        <v>0</v>
      </c>
      <c r="BF642" s="42">
        <f t="shared" si="277"/>
        <v>12098.34325</v>
      </c>
      <c r="BG642" s="42">
        <f t="shared" si="278"/>
        <v>12098.349999999999</v>
      </c>
      <c r="BH642" s="42">
        <f t="shared" si="279"/>
        <v>-6.7499999986466719E-3</v>
      </c>
      <c r="BI642" s="42">
        <f t="shared" si="280"/>
        <v>8009.9375999999993</v>
      </c>
    </row>
    <row r="643" spans="1:61" ht="14.45" hidden="1" outlineLevel="1" x14ac:dyDescent="0.3">
      <c r="A643" s="5" t="s">
        <v>7</v>
      </c>
      <c r="B643" s="12" t="s">
        <v>737</v>
      </c>
      <c r="C643" s="12"/>
      <c r="D643" s="2" t="s">
        <v>751</v>
      </c>
      <c r="E643" s="2" t="s">
        <v>563</v>
      </c>
      <c r="F643" s="2" t="s">
        <v>11</v>
      </c>
      <c r="G643" s="2" t="s">
        <v>17</v>
      </c>
      <c r="H643" s="2" t="s">
        <v>13</v>
      </c>
      <c r="I643" s="18">
        <v>1500</v>
      </c>
      <c r="J643" s="18">
        <v>356380.42</v>
      </c>
      <c r="K643" s="18">
        <v>301697.71000000002</v>
      </c>
      <c r="L643" s="18">
        <v>54682.709999999992</v>
      </c>
      <c r="M643" s="18"/>
      <c r="N643" s="18">
        <v>37712.21</v>
      </c>
      <c r="O643" s="18"/>
      <c r="P643" s="18"/>
      <c r="Q643" s="18"/>
      <c r="R643" s="18"/>
      <c r="S643" s="18"/>
      <c r="T643" s="18">
        <v>16970.5</v>
      </c>
      <c r="U643" s="18"/>
      <c r="V643" s="18"/>
      <c r="W643" s="18"/>
      <c r="X643" s="18"/>
      <c r="Y643" s="18"/>
      <c r="Z643" s="18"/>
      <c r="AA643" s="18"/>
      <c r="AB643" s="43">
        <f t="shared" si="273"/>
        <v>0.18125000000000013</v>
      </c>
      <c r="AC643" s="14">
        <f t="shared" si="281"/>
        <v>0</v>
      </c>
      <c r="AD643" s="14">
        <f t="shared" si="299"/>
        <v>0.125</v>
      </c>
      <c r="AE643" s="14">
        <f t="shared" si="282"/>
        <v>0</v>
      </c>
      <c r="AF643" s="14">
        <f t="shared" si="283"/>
        <v>0</v>
      </c>
      <c r="AG643" s="14">
        <f t="shared" si="284"/>
        <v>0</v>
      </c>
      <c r="AH643" s="14">
        <f t="shared" si="285"/>
        <v>0</v>
      </c>
      <c r="AI643" s="14">
        <f t="shared" si="286"/>
        <v>0</v>
      </c>
      <c r="AJ643" s="14">
        <f t="shared" si="287"/>
        <v>0.05</v>
      </c>
      <c r="AK643" s="14">
        <f t="shared" si="288"/>
        <v>0</v>
      </c>
      <c r="AL643" s="14">
        <f t="shared" si="289"/>
        <v>0</v>
      </c>
      <c r="AM643" s="14">
        <f t="shared" si="290"/>
        <v>0</v>
      </c>
      <c r="AN643" s="14">
        <f t="shared" si="291"/>
        <v>0</v>
      </c>
      <c r="AO643" s="14">
        <f t="shared" si="292"/>
        <v>0</v>
      </c>
      <c r="AP643" s="14">
        <f t="shared" si="293"/>
        <v>0</v>
      </c>
      <c r="AQ643" s="14">
        <f t="shared" si="294"/>
        <v>0</v>
      </c>
      <c r="AR643" s="26">
        <f t="shared" si="274"/>
        <v>37712.213750000003</v>
      </c>
      <c r="AS643" s="184">
        <f t="shared" si="275"/>
        <v>16970.496187500001</v>
      </c>
      <c r="AT643" s="26">
        <f t="shared" si="276"/>
        <v>0</v>
      </c>
      <c r="AU643" s="30">
        <f t="shared" si="300"/>
        <v>18101.8626</v>
      </c>
      <c r="AV643" s="30">
        <f t="shared" si="301"/>
        <v>18101.8626</v>
      </c>
      <c r="AW643" s="30"/>
      <c r="AX643" s="36">
        <f t="shared" si="272"/>
        <v>-19610.351150000002</v>
      </c>
      <c r="AY643" s="36">
        <f t="shared" si="272"/>
        <v>1131.3664124999996</v>
      </c>
      <c r="AZ643" s="36">
        <f t="shared" si="272"/>
        <v>0</v>
      </c>
      <c r="BF643" s="42">
        <f t="shared" si="277"/>
        <v>54682.709937500003</v>
      </c>
      <c r="BG643" s="42">
        <f t="shared" si="278"/>
        <v>54682.71</v>
      </c>
      <c r="BH643" s="42">
        <f t="shared" si="279"/>
        <v>-6.2499995692633092E-5</v>
      </c>
      <c r="BI643" s="42">
        <f t="shared" si="280"/>
        <v>36203.725200000001</v>
      </c>
    </row>
    <row r="644" spans="1:61" ht="14.45" hidden="1" outlineLevel="1" x14ac:dyDescent="0.3">
      <c r="A644" s="5" t="s">
        <v>7</v>
      </c>
      <c r="B644" s="12" t="s">
        <v>737</v>
      </c>
      <c r="C644" s="12"/>
      <c r="D644" s="2" t="s">
        <v>751</v>
      </c>
      <c r="E644" s="2" t="s">
        <v>570</v>
      </c>
      <c r="F644" s="2" t="s">
        <v>11</v>
      </c>
      <c r="G644" s="2" t="s">
        <v>17</v>
      </c>
      <c r="H644" s="2" t="s">
        <v>13</v>
      </c>
      <c r="I644" s="18">
        <v>150</v>
      </c>
      <c r="J644" s="18">
        <v>37209.379999999997</v>
      </c>
      <c r="K644" s="18">
        <v>31500</v>
      </c>
      <c r="L644" s="18">
        <v>5709.38</v>
      </c>
      <c r="M644" s="18"/>
      <c r="N644" s="18">
        <v>3937.5</v>
      </c>
      <c r="O644" s="18"/>
      <c r="P644" s="18"/>
      <c r="Q644" s="18"/>
      <c r="R644" s="18"/>
      <c r="S644" s="18"/>
      <c r="T644" s="18">
        <v>1771.88</v>
      </c>
      <c r="U644" s="18"/>
      <c r="V644" s="18"/>
      <c r="W644" s="18"/>
      <c r="X644" s="18"/>
      <c r="Y644" s="18"/>
      <c r="Z644" s="18"/>
      <c r="AA644" s="18"/>
      <c r="AB644" s="43">
        <f t="shared" si="273"/>
        <v>0.18125000000000013</v>
      </c>
      <c r="AC644" s="14">
        <f t="shared" si="281"/>
        <v>0</v>
      </c>
      <c r="AD644" s="14">
        <f t="shared" si="299"/>
        <v>0.125</v>
      </c>
      <c r="AE644" s="14">
        <f t="shared" si="282"/>
        <v>0</v>
      </c>
      <c r="AF644" s="14">
        <f t="shared" si="283"/>
        <v>0</v>
      </c>
      <c r="AG644" s="14">
        <f t="shared" si="284"/>
        <v>0</v>
      </c>
      <c r="AH644" s="14">
        <f t="shared" si="285"/>
        <v>0</v>
      </c>
      <c r="AI644" s="14">
        <f t="shared" si="286"/>
        <v>0</v>
      </c>
      <c r="AJ644" s="14">
        <f t="shared" si="287"/>
        <v>0.05</v>
      </c>
      <c r="AK644" s="14">
        <f t="shared" si="288"/>
        <v>0</v>
      </c>
      <c r="AL644" s="14">
        <f t="shared" si="289"/>
        <v>0</v>
      </c>
      <c r="AM644" s="14">
        <f t="shared" si="290"/>
        <v>0</v>
      </c>
      <c r="AN644" s="14">
        <f t="shared" si="291"/>
        <v>0</v>
      </c>
      <c r="AO644" s="14">
        <f t="shared" si="292"/>
        <v>0</v>
      </c>
      <c r="AP644" s="14">
        <f t="shared" si="293"/>
        <v>0</v>
      </c>
      <c r="AQ644" s="14">
        <f t="shared" si="294"/>
        <v>0</v>
      </c>
      <c r="AR644" s="26">
        <f t="shared" si="274"/>
        <v>3937.5</v>
      </c>
      <c r="AS644" s="184">
        <f t="shared" si="275"/>
        <v>1771.875</v>
      </c>
      <c r="AT644" s="26">
        <f t="shared" si="276"/>
        <v>0</v>
      </c>
      <c r="AU644" s="30">
        <f t="shared" si="300"/>
        <v>1890</v>
      </c>
      <c r="AV644" s="30">
        <f t="shared" si="301"/>
        <v>1890</v>
      </c>
      <c r="AW644" s="30"/>
      <c r="AX644" s="36">
        <f t="shared" si="272"/>
        <v>-2047.5</v>
      </c>
      <c r="AY644" s="36">
        <f t="shared" si="272"/>
        <v>118.125</v>
      </c>
      <c r="AZ644" s="36">
        <f t="shared" si="272"/>
        <v>0</v>
      </c>
      <c r="BF644" s="42">
        <f t="shared" si="277"/>
        <v>5709.375</v>
      </c>
      <c r="BG644" s="42">
        <f t="shared" si="278"/>
        <v>5709.38</v>
      </c>
      <c r="BH644" s="42">
        <f t="shared" si="279"/>
        <v>-5.0000000001091394E-3</v>
      </c>
      <c r="BI644" s="42">
        <f t="shared" si="280"/>
        <v>3780</v>
      </c>
    </row>
    <row r="645" spans="1:61" ht="14.45" hidden="1" outlineLevel="1" x14ac:dyDescent="0.3">
      <c r="A645" s="5" t="s">
        <v>7</v>
      </c>
      <c r="B645" s="12" t="s">
        <v>737</v>
      </c>
      <c r="C645" s="12"/>
      <c r="D645" s="2" t="s">
        <v>569</v>
      </c>
      <c r="E645" s="2" t="s">
        <v>570</v>
      </c>
      <c r="F645" s="2" t="s">
        <v>11</v>
      </c>
      <c r="G645" s="2" t="s">
        <v>17</v>
      </c>
      <c r="H645" s="2" t="s">
        <v>13</v>
      </c>
      <c r="I645" s="18">
        <v>1850.6399999999999</v>
      </c>
      <c r="J645" s="18">
        <v>295119.25</v>
      </c>
      <c r="K645" s="18">
        <v>249836.4</v>
      </c>
      <c r="L645" s="18">
        <v>45282.85</v>
      </c>
      <c r="M645" s="18"/>
      <c r="N645" s="18">
        <v>31229.559999999998</v>
      </c>
      <c r="O645" s="18"/>
      <c r="P645" s="18"/>
      <c r="Q645" s="18"/>
      <c r="R645" s="18"/>
      <c r="S645" s="18"/>
      <c r="T645" s="18">
        <v>14053.289999999999</v>
      </c>
      <c r="U645" s="18"/>
      <c r="V645" s="18"/>
      <c r="W645" s="18"/>
      <c r="X645" s="18"/>
      <c r="Y645" s="18"/>
      <c r="Z645" s="18"/>
      <c r="AA645" s="18"/>
      <c r="AB645" s="43">
        <f t="shared" si="273"/>
        <v>0.18125000000000013</v>
      </c>
      <c r="AC645" s="14">
        <f t="shared" si="281"/>
        <v>0</v>
      </c>
      <c r="AD645" s="14">
        <f t="shared" si="299"/>
        <v>0.125</v>
      </c>
      <c r="AE645" s="14">
        <f t="shared" si="282"/>
        <v>0</v>
      </c>
      <c r="AF645" s="14">
        <f t="shared" si="283"/>
        <v>0</v>
      </c>
      <c r="AG645" s="14">
        <f t="shared" si="284"/>
        <v>0</v>
      </c>
      <c r="AH645" s="14">
        <f t="shared" si="285"/>
        <v>0</v>
      </c>
      <c r="AI645" s="14">
        <f t="shared" si="286"/>
        <v>0</v>
      </c>
      <c r="AJ645" s="14">
        <f t="shared" si="287"/>
        <v>0.05</v>
      </c>
      <c r="AK645" s="14">
        <f t="shared" si="288"/>
        <v>0</v>
      </c>
      <c r="AL645" s="14">
        <f t="shared" si="289"/>
        <v>0</v>
      </c>
      <c r="AM645" s="14">
        <f t="shared" si="290"/>
        <v>0</v>
      </c>
      <c r="AN645" s="14">
        <f t="shared" si="291"/>
        <v>0</v>
      </c>
      <c r="AO645" s="14">
        <f t="shared" si="292"/>
        <v>0</v>
      </c>
      <c r="AP645" s="14">
        <f t="shared" si="293"/>
        <v>0</v>
      </c>
      <c r="AQ645" s="14">
        <f t="shared" si="294"/>
        <v>0</v>
      </c>
      <c r="AR645" s="26">
        <f t="shared" si="274"/>
        <v>31229.55</v>
      </c>
      <c r="AS645" s="184">
        <f t="shared" si="275"/>
        <v>14053.297500000001</v>
      </c>
      <c r="AT645" s="26">
        <f t="shared" si="276"/>
        <v>0</v>
      </c>
      <c r="AU645" s="30">
        <f t="shared" si="300"/>
        <v>14990.183999999999</v>
      </c>
      <c r="AV645" s="30">
        <f t="shared" si="301"/>
        <v>14990.183999999999</v>
      </c>
      <c r="AW645" s="30"/>
      <c r="AX645" s="36">
        <f t="shared" ref="AX645:AZ708" si="302">AU645-AR645</f>
        <v>-16239.366</v>
      </c>
      <c r="AY645" s="36">
        <f t="shared" si="302"/>
        <v>936.8864999999987</v>
      </c>
      <c r="AZ645" s="36">
        <f t="shared" si="302"/>
        <v>0</v>
      </c>
      <c r="BF645" s="42">
        <f t="shared" si="277"/>
        <v>45282.847500000003</v>
      </c>
      <c r="BG645" s="42">
        <f t="shared" si="278"/>
        <v>45282.85</v>
      </c>
      <c r="BH645" s="42">
        <f t="shared" si="279"/>
        <v>-2.4999999950523488E-3</v>
      </c>
      <c r="BI645" s="42">
        <f t="shared" si="280"/>
        <v>29980.367999999999</v>
      </c>
    </row>
    <row r="646" spans="1:61" ht="14.45" hidden="1" outlineLevel="1" x14ac:dyDescent="0.3">
      <c r="A646" s="5" t="s">
        <v>7</v>
      </c>
      <c r="B646" s="12" t="s">
        <v>752</v>
      </c>
      <c r="C646" s="12"/>
      <c r="D646" s="2" t="s">
        <v>21</v>
      </c>
      <c r="E646" s="2" t="s">
        <v>22</v>
      </c>
      <c r="F646" s="2" t="s">
        <v>16</v>
      </c>
      <c r="G646" s="2" t="s">
        <v>17</v>
      </c>
      <c r="H646" s="2" t="s">
        <v>13</v>
      </c>
      <c r="I646" s="18">
        <v>2400</v>
      </c>
      <c r="J646" s="18">
        <v>311202</v>
      </c>
      <c r="K646" s="18">
        <v>271200</v>
      </c>
      <c r="L646" s="18">
        <v>40002</v>
      </c>
      <c r="M646" s="18"/>
      <c r="N646" s="18">
        <v>33900</v>
      </c>
      <c r="O646" s="18"/>
      <c r="P646" s="18"/>
      <c r="Q646" s="18"/>
      <c r="R646" s="18"/>
      <c r="S646" s="18"/>
      <c r="T646" s="18"/>
      <c r="U646" s="18"/>
      <c r="V646" s="18"/>
      <c r="W646" s="18"/>
      <c r="X646" s="18"/>
      <c r="Y646" s="18"/>
      <c r="Z646" s="18">
        <v>6102</v>
      </c>
      <c r="AA646" s="18"/>
      <c r="AB646" s="43">
        <f t="shared" ref="AB646:AB709" si="303">(1+SUM(AC646:AF646)*(1+AG646)*(1+AH646))*(1+SUM(AI646:AN646))*(1+SUM(AO646:AQ646))-1</f>
        <v>0.14749999999999996</v>
      </c>
      <c r="AC646" s="14">
        <f t="shared" si="281"/>
        <v>0</v>
      </c>
      <c r="AD646" s="14">
        <f t="shared" si="299"/>
        <v>0.125</v>
      </c>
      <c r="AE646" s="14">
        <f t="shared" si="282"/>
        <v>0</v>
      </c>
      <c r="AF646" s="14">
        <f t="shared" si="283"/>
        <v>0</v>
      </c>
      <c r="AG646" s="14">
        <f t="shared" si="284"/>
        <v>0</v>
      </c>
      <c r="AH646" s="14">
        <f t="shared" si="285"/>
        <v>0</v>
      </c>
      <c r="AI646" s="14">
        <f t="shared" si="286"/>
        <v>0</v>
      </c>
      <c r="AJ646" s="14">
        <f t="shared" si="287"/>
        <v>0</v>
      </c>
      <c r="AK646" s="14">
        <f t="shared" si="288"/>
        <v>0</v>
      </c>
      <c r="AL646" s="14">
        <f t="shared" si="289"/>
        <v>0</v>
      </c>
      <c r="AM646" s="14">
        <f t="shared" si="290"/>
        <v>0</v>
      </c>
      <c r="AN646" s="14">
        <f t="shared" si="291"/>
        <v>0</v>
      </c>
      <c r="AO646" s="14">
        <f t="shared" si="292"/>
        <v>0</v>
      </c>
      <c r="AP646" s="14">
        <f t="shared" si="293"/>
        <v>0.02</v>
      </c>
      <c r="AQ646" s="14">
        <f t="shared" si="294"/>
        <v>0</v>
      </c>
      <c r="AR646" s="26">
        <f t="shared" ref="AR646:AR709" si="304">K646*(1+SUM(AC646:AF646)*(1+AG646)*(1+AH646)-1)</f>
        <v>33900</v>
      </c>
      <c r="AS646" s="184">
        <f t="shared" ref="AS646:AS709" si="305">SUM(AI646:AN646)*(AR646+K646)</f>
        <v>0</v>
      </c>
      <c r="AT646" s="26">
        <f t="shared" ref="AT646:AT709" si="306">SUM(AO646:AQ646)*(K646+AR646)</f>
        <v>6102</v>
      </c>
      <c r="AU646" s="30"/>
      <c r="AV646" s="30"/>
      <c r="AW646" s="30">
        <f>K646*$AU$1</f>
        <v>32544</v>
      </c>
      <c r="AX646" s="36">
        <f t="shared" si="302"/>
        <v>-33900</v>
      </c>
      <c r="AY646" s="36">
        <f t="shared" si="302"/>
        <v>0</v>
      </c>
      <c r="AZ646" s="36">
        <f t="shared" si="302"/>
        <v>26442</v>
      </c>
      <c r="BF646" s="42">
        <f t="shared" ref="BF646:BF709" si="307">SUM(AR646:AT646)</f>
        <v>40002</v>
      </c>
      <c r="BG646" s="42">
        <f t="shared" ref="BG646:BG709" si="308">SUM(M646:AA646)</f>
        <v>40002</v>
      </c>
      <c r="BH646" s="42">
        <f t="shared" ref="BH646:BH709" si="309">BF646-BG646</f>
        <v>0</v>
      </c>
      <c r="BI646" s="42">
        <f t="shared" ref="BI646:BI709" si="310">SUM(AU646:AW646)</f>
        <v>32544</v>
      </c>
    </row>
    <row r="647" spans="1:61" ht="14.45" hidden="1" outlineLevel="1" x14ac:dyDescent="0.3">
      <c r="A647" s="5" t="s">
        <v>7</v>
      </c>
      <c r="B647" s="12" t="s">
        <v>752</v>
      </c>
      <c r="C647" s="5" t="s">
        <v>1360</v>
      </c>
      <c r="D647" s="2" t="s">
        <v>753</v>
      </c>
      <c r="E647" s="2" t="s">
        <v>754</v>
      </c>
      <c r="F647" s="2" t="s">
        <v>16</v>
      </c>
      <c r="G647" s="2" t="s">
        <v>35</v>
      </c>
      <c r="H647" s="2" t="s">
        <v>13</v>
      </c>
      <c r="I647" s="18">
        <v>1775.5</v>
      </c>
      <c r="J647" s="18">
        <v>460847.48999999993</v>
      </c>
      <c r="K647" s="18">
        <v>401610</v>
      </c>
      <c r="L647" s="18">
        <v>59237.49</v>
      </c>
      <c r="M647" s="18"/>
      <c r="N647" s="18">
        <v>50201.25</v>
      </c>
      <c r="O647" s="18"/>
      <c r="P647" s="18"/>
      <c r="Q647" s="18"/>
      <c r="R647" s="18"/>
      <c r="S647" s="18"/>
      <c r="T647" s="18"/>
      <c r="U647" s="18"/>
      <c r="V647" s="18"/>
      <c r="W647" s="18"/>
      <c r="X647" s="18"/>
      <c r="Y647" s="18"/>
      <c r="Z647" s="18">
        <v>9036.24</v>
      </c>
      <c r="AA647" s="18"/>
      <c r="AB647" s="43">
        <f t="shared" si="303"/>
        <v>0.14749999999999996</v>
      </c>
      <c r="AC647" s="14">
        <f t="shared" si="281"/>
        <v>0</v>
      </c>
      <c r="AD647" s="14">
        <f t="shared" si="299"/>
        <v>0.125</v>
      </c>
      <c r="AE647" s="14">
        <f t="shared" si="282"/>
        <v>0</v>
      </c>
      <c r="AF647" s="14">
        <f t="shared" si="283"/>
        <v>0</v>
      </c>
      <c r="AG647" s="14">
        <f t="shared" si="284"/>
        <v>0</v>
      </c>
      <c r="AH647" s="14">
        <f t="shared" si="285"/>
        <v>0</v>
      </c>
      <c r="AI647" s="14">
        <f t="shared" si="286"/>
        <v>0</v>
      </c>
      <c r="AJ647" s="14">
        <f t="shared" si="287"/>
        <v>0</v>
      </c>
      <c r="AK647" s="14">
        <f t="shared" si="288"/>
        <v>0</v>
      </c>
      <c r="AL647" s="14">
        <f t="shared" si="289"/>
        <v>0</v>
      </c>
      <c r="AM647" s="14">
        <f t="shared" si="290"/>
        <v>0</v>
      </c>
      <c r="AN647" s="14">
        <f t="shared" si="291"/>
        <v>0</v>
      </c>
      <c r="AO647" s="14">
        <f t="shared" si="292"/>
        <v>0</v>
      </c>
      <c r="AP647" s="14">
        <f t="shared" si="293"/>
        <v>0.02</v>
      </c>
      <c r="AQ647" s="14">
        <f t="shared" si="294"/>
        <v>0</v>
      </c>
      <c r="AR647" s="26">
        <f t="shared" si="304"/>
        <v>50201.25</v>
      </c>
      <c r="AS647" s="184">
        <f t="shared" si="305"/>
        <v>0</v>
      </c>
      <c r="AT647" s="26">
        <f t="shared" si="306"/>
        <v>9036.2250000000004</v>
      </c>
      <c r="AU647" s="30"/>
      <c r="AV647" s="30"/>
      <c r="AW647" s="30">
        <f>K647*$AU$1</f>
        <v>48193.2</v>
      </c>
      <c r="AX647" s="36">
        <f t="shared" si="302"/>
        <v>-50201.25</v>
      </c>
      <c r="AY647" s="36">
        <f t="shared" si="302"/>
        <v>0</v>
      </c>
      <c r="AZ647" s="36">
        <f t="shared" si="302"/>
        <v>39156.974999999999</v>
      </c>
      <c r="BF647" s="42">
        <f t="shared" si="307"/>
        <v>59237.474999999999</v>
      </c>
      <c r="BG647" s="42">
        <f t="shared" si="308"/>
        <v>59237.49</v>
      </c>
      <c r="BH647" s="42">
        <f t="shared" si="309"/>
        <v>-1.4999999999417923E-2</v>
      </c>
      <c r="BI647" s="42">
        <f t="shared" si="310"/>
        <v>48193.2</v>
      </c>
    </row>
    <row r="648" spans="1:61" ht="14.45" hidden="1" outlineLevel="1" x14ac:dyDescent="0.3">
      <c r="A648" s="5" t="s">
        <v>7</v>
      </c>
      <c r="B648" s="12" t="s">
        <v>752</v>
      </c>
      <c r="C648" s="88" t="s">
        <v>1357</v>
      </c>
      <c r="D648" s="2" t="s">
        <v>755</v>
      </c>
      <c r="E648" s="2" t="s">
        <v>756</v>
      </c>
      <c r="F648" s="2" t="s">
        <v>16</v>
      </c>
      <c r="G648" s="2" t="s">
        <v>35</v>
      </c>
      <c r="H648" s="2" t="s">
        <v>36</v>
      </c>
      <c r="I648" s="18">
        <v>25675</v>
      </c>
      <c r="J648" s="18">
        <v>12220.880000000001</v>
      </c>
      <c r="K648" s="18">
        <v>10863</v>
      </c>
      <c r="L648" s="18">
        <v>1357.88</v>
      </c>
      <c r="M648" s="18"/>
      <c r="N648" s="18">
        <v>1357.88</v>
      </c>
      <c r="O648" s="18"/>
      <c r="P648" s="18"/>
      <c r="Q648" s="18"/>
      <c r="R648" s="18"/>
      <c r="S648" s="18"/>
      <c r="T648" s="18"/>
      <c r="U648" s="18"/>
      <c r="V648" s="18"/>
      <c r="W648" s="18"/>
      <c r="X648" s="18"/>
      <c r="Y648" s="18"/>
      <c r="Z648" s="18"/>
      <c r="AA648" s="18"/>
      <c r="AB648" s="43">
        <f t="shared" si="303"/>
        <v>0.125</v>
      </c>
      <c r="AC648" s="14">
        <f t="shared" si="281"/>
        <v>0</v>
      </c>
      <c r="AD648" s="14">
        <f t="shared" si="299"/>
        <v>0.125</v>
      </c>
      <c r="AE648" s="14">
        <f t="shared" si="282"/>
        <v>0</v>
      </c>
      <c r="AF648" s="14">
        <f t="shared" si="283"/>
        <v>0</v>
      </c>
      <c r="AG648" s="14">
        <f t="shared" si="284"/>
        <v>0</v>
      </c>
      <c r="AH648" s="14">
        <f t="shared" si="285"/>
        <v>0</v>
      </c>
      <c r="AI648" s="14">
        <f t="shared" si="286"/>
        <v>0</v>
      </c>
      <c r="AJ648" s="14">
        <f t="shared" si="287"/>
        <v>0</v>
      </c>
      <c r="AK648" s="14">
        <f t="shared" si="288"/>
        <v>0</v>
      </c>
      <c r="AL648" s="14">
        <f t="shared" si="289"/>
        <v>0</v>
      </c>
      <c r="AM648" s="14">
        <f t="shared" si="290"/>
        <v>0</v>
      </c>
      <c r="AN648" s="14">
        <f t="shared" si="291"/>
        <v>0</v>
      </c>
      <c r="AO648" s="14">
        <f t="shared" si="292"/>
        <v>0</v>
      </c>
      <c r="AP648" s="14">
        <f t="shared" si="293"/>
        <v>0</v>
      </c>
      <c r="AQ648" s="14">
        <f t="shared" si="294"/>
        <v>0</v>
      </c>
      <c r="AR648" s="26">
        <f t="shared" si="304"/>
        <v>1357.875</v>
      </c>
      <c r="AS648" s="184">
        <f t="shared" si="305"/>
        <v>0</v>
      </c>
      <c r="AT648" s="26">
        <f t="shared" si="306"/>
        <v>0</v>
      </c>
      <c r="AU648" s="30">
        <f>K648*$AU$2</f>
        <v>651.78</v>
      </c>
      <c r="AV648" s="30">
        <f>K648*$AV$2</f>
        <v>651.78</v>
      </c>
      <c r="AW648" s="30"/>
      <c r="AX648" s="36">
        <f t="shared" si="302"/>
        <v>-706.09500000000003</v>
      </c>
      <c r="AY648" s="36">
        <f t="shared" si="302"/>
        <v>651.78</v>
      </c>
      <c r="AZ648" s="36">
        <f t="shared" si="302"/>
        <v>0</v>
      </c>
      <c r="BF648" s="42">
        <f t="shared" si="307"/>
        <v>1357.875</v>
      </c>
      <c r="BG648" s="42">
        <f t="shared" si="308"/>
        <v>1357.88</v>
      </c>
      <c r="BH648" s="42">
        <f t="shared" si="309"/>
        <v>-5.0000000001091394E-3</v>
      </c>
      <c r="BI648" s="42">
        <f t="shared" si="310"/>
        <v>1303.56</v>
      </c>
    </row>
    <row r="649" spans="1:61" ht="14.45" hidden="1" outlineLevel="1" x14ac:dyDescent="0.3">
      <c r="A649" s="5" t="s">
        <v>7</v>
      </c>
      <c r="B649" s="12" t="s">
        <v>752</v>
      </c>
      <c r="C649" s="12"/>
      <c r="D649" s="2" t="s">
        <v>107</v>
      </c>
      <c r="E649" s="2" t="s">
        <v>109</v>
      </c>
      <c r="F649" s="2" t="s">
        <v>16</v>
      </c>
      <c r="G649" s="2" t="s">
        <v>17</v>
      </c>
      <c r="H649" s="2" t="s">
        <v>13</v>
      </c>
      <c r="I649" s="18">
        <v>25</v>
      </c>
      <c r="J649" s="18">
        <v>6741.57</v>
      </c>
      <c r="K649" s="18">
        <v>5875</v>
      </c>
      <c r="L649" s="18">
        <v>866.56999999999994</v>
      </c>
      <c r="M649" s="18"/>
      <c r="N649" s="18">
        <v>734.38</v>
      </c>
      <c r="O649" s="18"/>
      <c r="P649" s="18"/>
      <c r="Q649" s="18"/>
      <c r="R649" s="18"/>
      <c r="S649" s="18"/>
      <c r="T649" s="18"/>
      <c r="U649" s="18"/>
      <c r="V649" s="18"/>
      <c r="W649" s="18"/>
      <c r="X649" s="18"/>
      <c r="Y649" s="18"/>
      <c r="Z649" s="18">
        <v>132.19</v>
      </c>
      <c r="AA649" s="18"/>
      <c r="AB649" s="43">
        <f t="shared" si="303"/>
        <v>0.14749999999999996</v>
      </c>
      <c r="AC649" s="14">
        <f t="shared" si="281"/>
        <v>0</v>
      </c>
      <c r="AD649" s="14">
        <f t="shared" si="299"/>
        <v>0.125</v>
      </c>
      <c r="AE649" s="14">
        <f t="shared" si="282"/>
        <v>0</v>
      </c>
      <c r="AF649" s="14">
        <f t="shared" si="283"/>
        <v>0</v>
      </c>
      <c r="AG649" s="14">
        <f t="shared" si="284"/>
        <v>0</v>
      </c>
      <c r="AH649" s="14">
        <f t="shared" si="285"/>
        <v>0</v>
      </c>
      <c r="AI649" s="14">
        <f t="shared" si="286"/>
        <v>0</v>
      </c>
      <c r="AJ649" s="14">
        <f t="shared" si="287"/>
        <v>0</v>
      </c>
      <c r="AK649" s="14">
        <f t="shared" si="288"/>
        <v>0</v>
      </c>
      <c r="AL649" s="14">
        <f t="shared" si="289"/>
        <v>0</v>
      </c>
      <c r="AM649" s="14">
        <f t="shared" si="290"/>
        <v>0</v>
      </c>
      <c r="AN649" s="14">
        <f t="shared" si="291"/>
        <v>0</v>
      </c>
      <c r="AO649" s="14">
        <f t="shared" si="292"/>
        <v>0</v>
      </c>
      <c r="AP649" s="14">
        <f t="shared" si="293"/>
        <v>0.02</v>
      </c>
      <c r="AQ649" s="14">
        <f t="shared" si="294"/>
        <v>0</v>
      </c>
      <c r="AR649" s="26">
        <f t="shared" si="304"/>
        <v>734.375</v>
      </c>
      <c r="AS649" s="184">
        <f t="shared" si="305"/>
        <v>0</v>
      </c>
      <c r="AT649" s="26">
        <f t="shared" si="306"/>
        <v>132.1875</v>
      </c>
      <c r="AU649" s="30"/>
      <c r="AV649" s="30"/>
      <c r="AW649" s="30">
        <f>K649*$AU$1</f>
        <v>705</v>
      </c>
      <c r="AX649" s="36">
        <f t="shared" si="302"/>
        <v>-734.375</v>
      </c>
      <c r="AY649" s="36">
        <f t="shared" si="302"/>
        <v>0</v>
      </c>
      <c r="AZ649" s="36">
        <f t="shared" si="302"/>
        <v>572.8125</v>
      </c>
      <c r="BF649" s="42">
        <f t="shared" si="307"/>
        <v>866.5625</v>
      </c>
      <c r="BG649" s="42">
        <f t="shared" si="308"/>
        <v>866.56999999999994</v>
      </c>
      <c r="BH649" s="42">
        <f t="shared" si="309"/>
        <v>-7.4999999999363354E-3</v>
      </c>
      <c r="BI649" s="42">
        <f t="shared" si="310"/>
        <v>705</v>
      </c>
    </row>
    <row r="650" spans="1:61" ht="14.45" hidden="1" outlineLevel="1" x14ac:dyDescent="0.3">
      <c r="A650" s="5" t="s">
        <v>7</v>
      </c>
      <c r="B650" s="12" t="s">
        <v>752</v>
      </c>
      <c r="C650" s="12"/>
      <c r="D650" s="2" t="s">
        <v>757</v>
      </c>
      <c r="E650" s="2" t="s">
        <v>758</v>
      </c>
      <c r="F650" s="2" t="s">
        <v>11</v>
      </c>
      <c r="G650" s="2" t="s">
        <v>483</v>
      </c>
      <c r="H650" s="2" t="s">
        <v>13</v>
      </c>
      <c r="I650" s="18">
        <v>5100</v>
      </c>
      <c r="J650" s="18">
        <v>88357.5</v>
      </c>
      <c r="K650" s="18">
        <v>84150</v>
      </c>
      <c r="L650" s="18">
        <v>4207.5</v>
      </c>
      <c r="M650" s="18"/>
      <c r="N650" s="18"/>
      <c r="O650" s="18"/>
      <c r="P650" s="18"/>
      <c r="Q650" s="18"/>
      <c r="R650" s="18"/>
      <c r="S650" s="18"/>
      <c r="T650" s="18">
        <v>4207.5</v>
      </c>
      <c r="U650" s="18"/>
      <c r="V650" s="18"/>
      <c r="W650" s="18"/>
      <c r="X650" s="18"/>
      <c r="Y650" s="18"/>
      <c r="Z650" s="18"/>
      <c r="AA650" s="18"/>
      <c r="AB650" s="43">
        <f t="shared" si="303"/>
        <v>5.0000000000000044E-2</v>
      </c>
      <c r="AC650" s="14">
        <f t="shared" si="281"/>
        <v>0</v>
      </c>
      <c r="AD650" s="14">
        <f t="shared" si="299"/>
        <v>0</v>
      </c>
      <c r="AE650" s="14">
        <f t="shared" si="282"/>
        <v>0</v>
      </c>
      <c r="AF650" s="14">
        <f t="shared" si="283"/>
        <v>0</v>
      </c>
      <c r="AG650" s="14">
        <f t="shared" si="284"/>
        <v>0</v>
      </c>
      <c r="AH650" s="14">
        <f t="shared" si="285"/>
        <v>0</v>
      </c>
      <c r="AI650" s="14">
        <f t="shared" si="286"/>
        <v>0</v>
      </c>
      <c r="AJ650" s="14">
        <f t="shared" si="287"/>
        <v>0.05</v>
      </c>
      <c r="AK650" s="14">
        <f t="shared" si="288"/>
        <v>0</v>
      </c>
      <c r="AL650" s="14">
        <f t="shared" si="289"/>
        <v>0</v>
      </c>
      <c r="AM650" s="14">
        <f t="shared" si="290"/>
        <v>0</v>
      </c>
      <c r="AN650" s="14">
        <f t="shared" si="291"/>
        <v>0</v>
      </c>
      <c r="AO650" s="14">
        <f t="shared" si="292"/>
        <v>0</v>
      </c>
      <c r="AP650" s="14">
        <f t="shared" si="293"/>
        <v>0</v>
      </c>
      <c r="AQ650" s="14">
        <f t="shared" si="294"/>
        <v>0</v>
      </c>
      <c r="AR650" s="26">
        <f t="shared" si="304"/>
        <v>0</v>
      </c>
      <c r="AS650" s="184">
        <f t="shared" si="305"/>
        <v>4207.5</v>
      </c>
      <c r="AT650" s="26">
        <f t="shared" si="306"/>
        <v>0</v>
      </c>
      <c r="AU650" s="30">
        <f>K650*$AU$2</f>
        <v>5049</v>
      </c>
      <c r="AV650" s="30">
        <f>K650*$AV$2</f>
        <v>5049</v>
      </c>
      <c r="AW650" s="30"/>
      <c r="AX650" s="36">
        <f t="shared" si="302"/>
        <v>5049</v>
      </c>
      <c r="AY650" s="36">
        <f t="shared" si="302"/>
        <v>841.5</v>
      </c>
      <c r="AZ650" s="36">
        <f t="shared" si="302"/>
        <v>0</v>
      </c>
      <c r="BF650" s="42">
        <f t="shared" si="307"/>
        <v>4207.5</v>
      </c>
      <c r="BG650" s="42">
        <f t="shared" si="308"/>
        <v>4207.5</v>
      </c>
      <c r="BH650" s="42">
        <f t="shared" si="309"/>
        <v>0</v>
      </c>
      <c r="BI650" s="42">
        <f t="shared" si="310"/>
        <v>10098</v>
      </c>
    </row>
    <row r="651" spans="1:61" ht="14.45" hidden="1" outlineLevel="1" x14ac:dyDescent="0.3">
      <c r="A651" s="5" t="s">
        <v>7</v>
      </c>
      <c r="B651" s="12" t="s">
        <v>752</v>
      </c>
      <c r="C651" s="12"/>
      <c r="D651" s="2" t="s">
        <v>759</v>
      </c>
      <c r="E651" s="2" t="s">
        <v>758</v>
      </c>
      <c r="F651" s="2" t="s">
        <v>11</v>
      </c>
      <c r="G651" s="2" t="s">
        <v>483</v>
      </c>
      <c r="H651" s="2" t="s">
        <v>13</v>
      </c>
      <c r="I651" s="18">
        <v>46000</v>
      </c>
      <c r="J651" s="18">
        <v>1098825</v>
      </c>
      <c r="K651" s="18">
        <v>1046500</v>
      </c>
      <c r="L651" s="18">
        <v>52325</v>
      </c>
      <c r="M651" s="18"/>
      <c r="N651" s="18"/>
      <c r="O651" s="18"/>
      <c r="P651" s="18"/>
      <c r="Q651" s="18"/>
      <c r="R651" s="18"/>
      <c r="S651" s="18"/>
      <c r="T651" s="18">
        <v>52325</v>
      </c>
      <c r="U651" s="18"/>
      <c r="V651" s="18"/>
      <c r="W651" s="18"/>
      <c r="X651" s="18"/>
      <c r="Y651" s="18"/>
      <c r="Z651" s="18"/>
      <c r="AA651" s="18"/>
      <c r="AB651" s="43">
        <f t="shared" si="303"/>
        <v>5.0000000000000044E-2</v>
      </c>
      <c r="AC651" s="14">
        <f t="shared" si="281"/>
        <v>0</v>
      </c>
      <c r="AD651" s="14">
        <f t="shared" si="299"/>
        <v>0</v>
      </c>
      <c r="AE651" s="14">
        <f t="shared" si="282"/>
        <v>0</v>
      </c>
      <c r="AF651" s="14">
        <f t="shared" si="283"/>
        <v>0</v>
      </c>
      <c r="AG651" s="14">
        <f t="shared" si="284"/>
        <v>0</v>
      </c>
      <c r="AH651" s="14">
        <f t="shared" si="285"/>
        <v>0</v>
      </c>
      <c r="AI651" s="14">
        <f t="shared" si="286"/>
        <v>0</v>
      </c>
      <c r="AJ651" s="14">
        <f t="shared" si="287"/>
        <v>0.05</v>
      </c>
      <c r="AK651" s="14">
        <f t="shared" si="288"/>
        <v>0</v>
      </c>
      <c r="AL651" s="14">
        <f t="shared" si="289"/>
        <v>0</v>
      </c>
      <c r="AM651" s="14">
        <f t="shared" si="290"/>
        <v>0</v>
      </c>
      <c r="AN651" s="14">
        <f t="shared" si="291"/>
        <v>0</v>
      </c>
      <c r="AO651" s="14">
        <f t="shared" si="292"/>
        <v>0</v>
      </c>
      <c r="AP651" s="14">
        <f t="shared" si="293"/>
        <v>0</v>
      </c>
      <c r="AQ651" s="14">
        <f t="shared" si="294"/>
        <v>0</v>
      </c>
      <c r="AR651" s="26">
        <f t="shared" si="304"/>
        <v>0</v>
      </c>
      <c r="AS651" s="184">
        <f t="shared" si="305"/>
        <v>52325</v>
      </c>
      <c r="AT651" s="26">
        <f t="shared" si="306"/>
        <v>0</v>
      </c>
      <c r="AU651" s="30">
        <f>K651*$AU$2</f>
        <v>62790</v>
      </c>
      <c r="AV651" s="30">
        <f>K651*$AV$2</f>
        <v>62790</v>
      </c>
      <c r="AW651" s="30"/>
      <c r="AX651" s="36">
        <f t="shared" si="302"/>
        <v>62790</v>
      </c>
      <c r="AY651" s="36">
        <f t="shared" si="302"/>
        <v>10465</v>
      </c>
      <c r="AZ651" s="36">
        <f t="shared" si="302"/>
        <v>0</v>
      </c>
      <c r="BF651" s="42">
        <f t="shared" si="307"/>
        <v>52325</v>
      </c>
      <c r="BG651" s="42">
        <f t="shared" si="308"/>
        <v>52325</v>
      </c>
      <c r="BH651" s="42">
        <f t="shared" si="309"/>
        <v>0</v>
      </c>
      <c r="BI651" s="42">
        <f t="shared" si="310"/>
        <v>125580</v>
      </c>
    </row>
    <row r="652" spans="1:61" ht="14.45" hidden="1" outlineLevel="1" x14ac:dyDescent="0.3">
      <c r="A652" s="5" t="s">
        <v>7</v>
      </c>
      <c r="B652" s="12" t="s">
        <v>752</v>
      </c>
      <c r="C652" s="12"/>
      <c r="D652" s="2" t="s">
        <v>760</v>
      </c>
      <c r="E652" s="2" t="s">
        <v>758</v>
      </c>
      <c r="F652" s="2" t="s">
        <v>11</v>
      </c>
      <c r="G652" s="2" t="s">
        <v>483</v>
      </c>
      <c r="H652" s="2" t="s">
        <v>13</v>
      </c>
      <c r="I652" s="18">
        <v>46000</v>
      </c>
      <c r="J652" s="18">
        <v>1098825</v>
      </c>
      <c r="K652" s="18">
        <v>1046500</v>
      </c>
      <c r="L652" s="18">
        <v>52325</v>
      </c>
      <c r="M652" s="18"/>
      <c r="N652" s="18"/>
      <c r="O652" s="18"/>
      <c r="P652" s="18"/>
      <c r="Q652" s="18"/>
      <c r="R652" s="18"/>
      <c r="S652" s="18"/>
      <c r="T652" s="18">
        <v>52325</v>
      </c>
      <c r="U652" s="18"/>
      <c r="V652" s="18"/>
      <c r="W652" s="18"/>
      <c r="X652" s="18"/>
      <c r="Y652" s="18"/>
      <c r="Z652" s="18"/>
      <c r="AA652" s="18"/>
      <c r="AB652" s="43">
        <f t="shared" si="303"/>
        <v>5.0000000000000044E-2</v>
      </c>
      <c r="AC652" s="14">
        <f t="shared" si="281"/>
        <v>0</v>
      </c>
      <c r="AD652" s="14">
        <f t="shared" si="299"/>
        <v>0</v>
      </c>
      <c r="AE652" s="14">
        <f t="shared" si="282"/>
        <v>0</v>
      </c>
      <c r="AF652" s="14">
        <f t="shared" si="283"/>
        <v>0</v>
      </c>
      <c r="AG652" s="14">
        <f t="shared" si="284"/>
        <v>0</v>
      </c>
      <c r="AH652" s="14">
        <f t="shared" si="285"/>
        <v>0</v>
      </c>
      <c r="AI652" s="14">
        <f t="shared" si="286"/>
        <v>0</v>
      </c>
      <c r="AJ652" s="14">
        <f t="shared" si="287"/>
        <v>0.05</v>
      </c>
      <c r="AK652" s="14">
        <f t="shared" si="288"/>
        <v>0</v>
      </c>
      <c r="AL652" s="14">
        <f t="shared" si="289"/>
        <v>0</v>
      </c>
      <c r="AM652" s="14">
        <f t="shared" si="290"/>
        <v>0</v>
      </c>
      <c r="AN652" s="14">
        <f t="shared" si="291"/>
        <v>0</v>
      </c>
      <c r="AO652" s="14">
        <f t="shared" si="292"/>
        <v>0</v>
      </c>
      <c r="AP652" s="14">
        <f t="shared" si="293"/>
        <v>0</v>
      </c>
      <c r="AQ652" s="14">
        <f t="shared" si="294"/>
        <v>0</v>
      </c>
      <c r="AR652" s="26">
        <f t="shared" si="304"/>
        <v>0</v>
      </c>
      <c r="AS652" s="184">
        <f t="shared" si="305"/>
        <v>52325</v>
      </c>
      <c r="AT652" s="26">
        <f t="shared" si="306"/>
        <v>0</v>
      </c>
      <c r="AU652" s="30">
        <f>K652*$AU$2</f>
        <v>62790</v>
      </c>
      <c r="AV652" s="30">
        <f>K652*$AV$2</f>
        <v>62790</v>
      </c>
      <c r="AW652" s="30"/>
      <c r="AX652" s="36">
        <f t="shared" si="302"/>
        <v>62790</v>
      </c>
      <c r="AY652" s="36">
        <f t="shared" si="302"/>
        <v>10465</v>
      </c>
      <c r="AZ652" s="36">
        <f t="shared" si="302"/>
        <v>0</v>
      </c>
      <c r="BF652" s="42">
        <f t="shared" si="307"/>
        <v>52325</v>
      </c>
      <c r="BG652" s="42">
        <f t="shared" si="308"/>
        <v>52325</v>
      </c>
      <c r="BH652" s="42">
        <f t="shared" si="309"/>
        <v>0</v>
      </c>
      <c r="BI652" s="42">
        <f t="shared" si="310"/>
        <v>125580</v>
      </c>
    </row>
    <row r="653" spans="1:61" ht="14.45" hidden="1" outlineLevel="1" x14ac:dyDescent="0.3">
      <c r="A653" s="5" t="s">
        <v>7</v>
      </c>
      <c r="B653" s="12" t="s">
        <v>752</v>
      </c>
      <c r="C653" s="5" t="s">
        <v>1359</v>
      </c>
      <c r="D653" s="2" t="s">
        <v>761</v>
      </c>
      <c r="E653" s="2" t="s">
        <v>762</v>
      </c>
      <c r="F653" s="2" t="s">
        <v>16</v>
      </c>
      <c r="G653" s="2" t="s">
        <v>763</v>
      </c>
      <c r="H653" s="2" t="s">
        <v>13</v>
      </c>
      <c r="I653" s="18">
        <v>373000</v>
      </c>
      <c r="J653" s="18">
        <v>564983.09999999986</v>
      </c>
      <c r="K653" s="18">
        <v>492360</v>
      </c>
      <c r="L653" s="18">
        <v>72623.099999999991</v>
      </c>
      <c r="M653" s="18"/>
      <c r="N653" s="18">
        <v>61545</v>
      </c>
      <c r="O653" s="18"/>
      <c r="P653" s="18"/>
      <c r="Q653" s="18"/>
      <c r="R653" s="18"/>
      <c r="S653" s="18"/>
      <c r="T653" s="18"/>
      <c r="U653" s="18"/>
      <c r="V653" s="18"/>
      <c r="W653" s="18"/>
      <c r="X653" s="18"/>
      <c r="Y653" s="18"/>
      <c r="Z653" s="18">
        <v>11078.1</v>
      </c>
      <c r="AA653" s="18"/>
      <c r="AB653" s="43">
        <f t="shared" si="303"/>
        <v>0.14749999999999996</v>
      </c>
      <c r="AC653" s="14">
        <f t="shared" si="281"/>
        <v>0</v>
      </c>
      <c r="AD653" s="14">
        <f t="shared" si="299"/>
        <v>0.125</v>
      </c>
      <c r="AE653" s="14">
        <f t="shared" si="282"/>
        <v>0</v>
      </c>
      <c r="AF653" s="14">
        <f t="shared" si="283"/>
        <v>0</v>
      </c>
      <c r="AG653" s="14">
        <f t="shared" si="284"/>
        <v>0</v>
      </c>
      <c r="AH653" s="14">
        <f t="shared" si="285"/>
        <v>0</v>
      </c>
      <c r="AI653" s="14">
        <f t="shared" si="286"/>
        <v>0</v>
      </c>
      <c r="AJ653" s="14">
        <f t="shared" si="287"/>
        <v>0</v>
      </c>
      <c r="AK653" s="14">
        <f t="shared" si="288"/>
        <v>0</v>
      </c>
      <c r="AL653" s="14">
        <f t="shared" si="289"/>
        <v>0</v>
      </c>
      <c r="AM653" s="14">
        <f t="shared" si="290"/>
        <v>0</v>
      </c>
      <c r="AN653" s="14">
        <f t="shared" si="291"/>
        <v>0</v>
      </c>
      <c r="AO653" s="14">
        <f t="shared" si="292"/>
        <v>0</v>
      </c>
      <c r="AP653" s="14">
        <f t="shared" si="293"/>
        <v>0.02</v>
      </c>
      <c r="AQ653" s="14">
        <f t="shared" si="294"/>
        <v>0</v>
      </c>
      <c r="AR653" s="26">
        <f t="shared" si="304"/>
        <v>61545</v>
      </c>
      <c r="AS653" s="184">
        <f t="shared" si="305"/>
        <v>0</v>
      </c>
      <c r="AT653" s="26">
        <f t="shared" si="306"/>
        <v>11078.1</v>
      </c>
      <c r="AU653" s="30"/>
      <c r="AV653" s="30"/>
      <c r="AW653" s="30">
        <f>K653*$AU$1</f>
        <v>59083.199999999997</v>
      </c>
      <c r="AX653" s="36">
        <f t="shared" si="302"/>
        <v>-61545</v>
      </c>
      <c r="AY653" s="36">
        <f t="shared" si="302"/>
        <v>0</v>
      </c>
      <c r="AZ653" s="36">
        <f t="shared" si="302"/>
        <v>48005.1</v>
      </c>
      <c r="BF653" s="42">
        <f t="shared" si="307"/>
        <v>72623.100000000006</v>
      </c>
      <c r="BG653" s="42">
        <f t="shared" si="308"/>
        <v>72623.100000000006</v>
      </c>
      <c r="BH653" s="42">
        <f t="shared" si="309"/>
        <v>0</v>
      </c>
      <c r="BI653" s="42">
        <f t="shared" si="310"/>
        <v>59083.199999999997</v>
      </c>
    </row>
    <row r="654" spans="1:61" ht="14.45" hidden="1" outlineLevel="1" x14ac:dyDescent="0.3">
      <c r="A654" s="5" t="s">
        <v>7</v>
      </c>
      <c r="B654" s="12" t="s">
        <v>752</v>
      </c>
      <c r="C654" s="5" t="s">
        <v>1359</v>
      </c>
      <c r="D654" s="2" t="s">
        <v>764</v>
      </c>
      <c r="E654" s="2" t="s">
        <v>762</v>
      </c>
      <c r="F654" s="2" t="s">
        <v>16</v>
      </c>
      <c r="G654" s="2" t="s">
        <v>763</v>
      </c>
      <c r="H654" s="2" t="s">
        <v>13</v>
      </c>
      <c r="I654" s="18">
        <v>663572</v>
      </c>
      <c r="J654" s="18">
        <v>1219079.22</v>
      </c>
      <c r="K654" s="18">
        <v>1062378.3999999999</v>
      </c>
      <c r="L654" s="18">
        <v>156700.82</v>
      </c>
      <c r="M654" s="18"/>
      <c r="N654" s="18">
        <v>132797.31</v>
      </c>
      <c r="O654" s="18"/>
      <c r="P654" s="18"/>
      <c r="Q654" s="18"/>
      <c r="R654" s="18"/>
      <c r="S654" s="18"/>
      <c r="T654" s="18"/>
      <c r="U654" s="18"/>
      <c r="V654" s="18"/>
      <c r="W654" s="18"/>
      <c r="X654" s="18"/>
      <c r="Y654" s="18"/>
      <c r="Z654" s="18">
        <v>23903.510000000002</v>
      </c>
      <c r="AA654" s="18"/>
      <c r="AB654" s="43">
        <f t="shared" si="303"/>
        <v>0.14749999999999996</v>
      </c>
      <c r="AC654" s="14">
        <f t="shared" si="281"/>
        <v>0</v>
      </c>
      <c r="AD654" s="14">
        <f t="shared" si="299"/>
        <v>0.125</v>
      </c>
      <c r="AE654" s="14">
        <f t="shared" si="282"/>
        <v>0</v>
      </c>
      <c r="AF654" s="14">
        <f t="shared" si="283"/>
        <v>0</v>
      </c>
      <c r="AG654" s="14">
        <f t="shared" si="284"/>
        <v>0</v>
      </c>
      <c r="AH654" s="14">
        <f t="shared" si="285"/>
        <v>0</v>
      </c>
      <c r="AI654" s="14">
        <f t="shared" si="286"/>
        <v>0</v>
      </c>
      <c r="AJ654" s="14">
        <f t="shared" si="287"/>
        <v>0</v>
      </c>
      <c r="AK654" s="14">
        <f t="shared" si="288"/>
        <v>0</v>
      </c>
      <c r="AL654" s="14">
        <f t="shared" si="289"/>
        <v>0</v>
      </c>
      <c r="AM654" s="14">
        <f t="shared" si="290"/>
        <v>0</v>
      </c>
      <c r="AN654" s="14">
        <f t="shared" si="291"/>
        <v>0</v>
      </c>
      <c r="AO654" s="14">
        <f t="shared" si="292"/>
        <v>0</v>
      </c>
      <c r="AP654" s="14">
        <f t="shared" si="293"/>
        <v>0.02</v>
      </c>
      <c r="AQ654" s="14">
        <f t="shared" si="294"/>
        <v>0</v>
      </c>
      <c r="AR654" s="26">
        <f t="shared" si="304"/>
        <v>132797.29999999999</v>
      </c>
      <c r="AS654" s="184">
        <f t="shared" si="305"/>
        <v>0</v>
      </c>
      <c r="AT654" s="26">
        <f t="shared" si="306"/>
        <v>23903.513999999999</v>
      </c>
      <c r="AU654" s="30"/>
      <c r="AV654" s="30"/>
      <c r="AW654" s="30">
        <f>K654*$AU$1</f>
        <v>127485.40799999998</v>
      </c>
      <c r="AX654" s="36">
        <f t="shared" si="302"/>
        <v>-132797.29999999999</v>
      </c>
      <c r="AY654" s="36">
        <f t="shared" si="302"/>
        <v>0</v>
      </c>
      <c r="AZ654" s="36">
        <f t="shared" si="302"/>
        <v>103581.89399999999</v>
      </c>
      <c r="BF654" s="42">
        <f t="shared" si="307"/>
        <v>156700.81399999998</v>
      </c>
      <c r="BG654" s="42">
        <f t="shared" si="308"/>
        <v>156700.82</v>
      </c>
      <c r="BH654" s="42">
        <f t="shared" si="309"/>
        <v>-6.0000000230502337E-3</v>
      </c>
      <c r="BI654" s="42">
        <f t="shared" si="310"/>
        <v>127485.40799999998</v>
      </c>
    </row>
    <row r="655" spans="1:61" ht="14.45" hidden="1" outlineLevel="1" x14ac:dyDescent="0.3">
      <c r="A655" s="5" t="s">
        <v>7</v>
      </c>
      <c r="B655" s="12" t="s">
        <v>752</v>
      </c>
      <c r="C655" s="5" t="s">
        <v>1354</v>
      </c>
      <c r="D655" s="2" t="s">
        <v>765</v>
      </c>
      <c r="E655" s="2" t="s">
        <v>766</v>
      </c>
      <c r="F655" s="2" t="s">
        <v>11</v>
      </c>
      <c r="G655" s="2" t="s">
        <v>483</v>
      </c>
      <c r="H655" s="2" t="s">
        <v>13</v>
      </c>
      <c r="I655" s="18">
        <v>19600</v>
      </c>
      <c r="J655" s="18">
        <v>1033585.27</v>
      </c>
      <c r="K655" s="18">
        <v>928648</v>
      </c>
      <c r="L655" s="18">
        <v>104937.26999999999</v>
      </c>
      <c r="M655" s="18">
        <v>55718.879999999997</v>
      </c>
      <c r="N655" s="18"/>
      <c r="O655" s="18"/>
      <c r="P655" s="18"/>
      <c r="Q655" s="18"/>
      <c r="R655" s="18"/>
      <c r="S655" s="18"/>
      <c r="T655" s="18">
        <v>49218.390000000007</v>
      </c>
      <c r="U655" s="18"/>
      <c r="V655" s="18"/>
      <c r="W655" s="18"/>
      <c r="X655" s="18"/>
      <c r="Y655" s="18"/>
      <c r="Z655" s="18"/>
      <c r="AA655" s="18"/>
      <c r="AB655" s="43">
        <f t="shared" si="303"/>
        <v>0.11300000000000021</v>
      </c>
      <c r="AC655" s="14">
        <f t="shared" si="281"/>
        <v>0.06</v>
      </c>
      <c r="AD655" s="14">
        <f t="shared" si="299"/>
        <v>0</v>
      </c>
      <c r="AE655" s="14">
        <f t="shared" si="282"/>
        <v>0</v>
      </c>
      <c r="AF655" s="14">
        <f t="shared" si="283"/>
        <v>0</v>
      </c>
      <c r="AG655" s="14">
        <f t="shared" si="284"/>
        <v>0</v>
      </c>
      <c r="AH655" s="14">
        <f t="shared" si="285"/>
        <v>0</v>
      </c>
      <c r="AI655" s="14">
        <f t="shared" si="286"/>
        <v>0</v>
      </c>
      <c r="AJ655" s="14">
        <f t="shared" si="287"/>
        <v>0.05</v>
      </c>
      <c r="AK655" s="14">
        <f t="shared" si="288"/>
        <v>0</v>
      </c>
      <c r="AL655" s="14">
        <f t="shared" si="289"/>
        <v>0</v>
      </c>
      <c r="AM655" s="14">
        <f t="shared" si="290"/>
        <v>0</v>
      </c>
      <c r="AN655" s="14">
        <f t="shared" si="291"/>
        <v>0</v>
      </c>
      <c r="AO655" s="14">
        <f t="shared" si="292"/>
        <v>0</v>
      </c>
      <c r="AP655" s="14">
        <f t="shared" si="293"/>
        <v>0</v>
      </c>
      <c r="AQ655" s="14">
        <f t="shared" si="294"/>
        <v>0</v>
      </c>
      <c r="AR655" s="26">
        <f t="shared" si="304"/>
        <v>55718.880000000048</v>
      </c>
      <c r="AS655" s="184">
        <f t="shared" si="305"/>
        <v>49218.344000000005</v>
      </c>
      <c r="AT655" s="26">
        <f t="shared" si="306"/>
        <v>0</v>
      </c>
      <c r="AU655" s="30">
        <f>K655*$AU$2</f>
        <v>55718.879999999997</v>
      </c>
      <c r="AV655" s="30">
        <f>K655*$AV$2</f>
        <v>55718.879999999997</v>
      </c>
      <c r="AW655" s="30"/>
      <c r="AX655" s="36">
        <f t="shared" si="302"/>
        <v>0</v>
      </c>
      <c r="AY655" s="36">
        <f t="shared" si="302"/>
        <v>6500.5359999999928</v>
      </c>
      <c r="AZ655" s="36">
        <f t="shared" si="302"/>
        <v>0</v>
      </c>
      <c r="BF655" s="42">
        <f t="shared" si="307"/>
        <v>104937.22400000005</v>
      </c>
      <c r="BG655" s="42">
        <f t="shared" si="308"/>
        <v>104937.27</v>
      </c>
      <c r="BH655" s="42">
        <f t="shared" si="309"/>
        <v>-4.599999995843973E-2</v>
      </c>
      <c r="BI655" s="42">
        <f t="shared" si="310"/>
        <v>111437.75999999999</v>
      </c>
    </row>
    <row r="656" spans="1:61" ht="14.45" hidden="1" outlineLevel="1" x14ac:dyDescent="0.3">
      <c r="A656" s="5" t="s">
        <v>7</v>
      </c>
      <c r="B656" s="12" t="s">
        <v>752</v>
      </c>
      <c r="C656" s="5" t="s">
        <v>1354</v>
      </c>
      <c r="D656" s="2" t="s">
        <v>767</v>
      </c>
      <c r="E656" s="2" t="s">
        <v>766</v>
      </c>
      <c r="F656" s="2" t="s">
        <v>11</v>
      </c>
      <c r="G656" s="2" t="s">
        <v>483</v>
      </c>
      <c r="H656" s="2" t="s">
        <v>13</v>
      </c>
      <c r="I656" s="18">
        <v>2998</v>
      </c>
      <c r="J656" s="18">
        <v>92261.809999999983</v>
      </c>
      <c r="K656" s="18">
        <v>82894.7</v>
      </c>
      <c r="L656" s="18">
        <v>9367.11</v>
      </c>
      <c r="M656" s="18">
        <v>4973.68</v>
      </c>
      <c r="N656" s="18"/>
      <c r="O656" s="18"/>
      <c r="P656" s="18"/>
      <c r="Q656" s="18"/>
      <c r="R656" s="18"/>
      <c r="S656" s="18"/>
      <c r="T656" s="18">
        <v>4393.43</v>
      </c>
      <c r="U656" s="18"/>
      <c r="V656" s="18"/>
      <c r="W656" s="18"/>
      <c r="X656" s="18"/>
      <c r="Y656" s="18"/>
      <c r="Z656" s="18"/>
      <c r="AA656" s="18"/>
      <c r="AB656" s="43">
        <f t="shared" si="303"/>
        <v>0.11300000000000021</v>
      </c>
      <c r="AC656" s="14">
        <f t="shared" si="281"/>
        <v>0.06</v>
      </c>
      <c r="AD656" s="14">
        <f t="shared" si="299"/>
        <v>0</v>
      </c>
      <c r="AE656" s="14">
        <f t="shared" si="282"/>
        <v>0</v>
      </c>
      <c r="AF656" s="14">
        <f t="shared" si="283"/>
        <v>0</v>
      </c>
      <c r="AG656" s="14">
        <f t="shared" si="284"/>
        <v>0</v>
      </c>
      <c r="AH656" s="14">
        <f t="shared" si="285"/>
        <v>0</v>
      </c>
      <c r="AI656" s="14">
        <f t="shared" si="286"/>
        <v>0</v>
      </c>
      <c r="AJ656" s="14">
        <f t="shared" si="287"/>
        <v>0.05</v>
      </c>
      <c r="AK656" s="14">
        <f t="shared" si="288"/>
        <v>0</v>
      </c>
      <c r="AL656" s="14">
        <f t="shared" si="289"/>
        <v>0</v>
      </c>
      <c r="AM656" s="14">
        <f t="shared" si="290"/>
        <v>0</v>
      </c>
      <c r="AN656" s="14">
        <f t="shared" si="291"/>
        <v>0</v>
      </c>
      <c r="AO656" s="14">
        <f t="shared" si="292"/>
        <v>0</v>
      </c>
      <c r="AP656" s="14">
        <f t="shared" si="293"/>
        <v>0</v>
      </c>
      <c r="AQ656" s="14">
        <f t="shared" si="294"/>
        <v>0</v>
      </c>
      <c r="AR656" s="26">
        <f t="shared" si="304"/>
        <v>4973.6820000000043</v>
      </c>
      <c r="AS656" s="184">
        <f t="shared" si="305"/>
        <v>4393.4191000000001</v>
      </c>
      <c r="AT656" s="26">
        <f t="shared" si="306"/>
        <v>0</v>
      </c>
      <c r="AU656" s="30">
        <f>K656*$AU$2</f>
        <v>4973.6819999999998</v>
      </c>
      <c r="AV656" s="30">
        <f>K656*$AV$2</f>
        <v>4973.6819999999998</v>
      </c>
      <c r="AW656" s="30"/>
      <c r="AX656" s="36">
        <f t="shared" si="302"/>
        <v>0</v>
      </c>
      <c r="AY656" s="36">
        <f t="shared" si="302"/>
        <v>580.26289999999972</v>
      </c>
      <c r="AZ656" s="36">
        <f t="shared" si="302"/>
        <v>0</v>
      </c>
      <c r="BF656" s="42">
        <f t="shared" si="307"/>
        <v>9367.1011000000035</v>
      </c>
      <c r="BG656" s="42">
        <f t="shared" si="308"/>
        <v>9367.11</v>
      </c>
      <c r="BH656" s="42">
        <f t="shared" si="309"/>
        <v>-8.8999999970837962E-3</v>
      </c>
      <c r="BI656" s="42">
        <f t="shared" si="310"/>
        <v>9947.3639999999996</v>
      </c>
    </row>
    <row r="657" spans="1:61" ht="14.45" hidden="1" outlineLevel="1" x14ac:dyDescent="0.3">
      <c r="A657" s="5" t="s">
        <v>7</v>
      </c>
      <c r="B657" s="12" t="s">
        <v>752</v>
      </c>
      <c r="C657" s="5" t="s">
        <v>1354</v>
      </c>
      <c r="D657" s="2" t="s">
        <v>768</v>
      </c>
      <c r="E657" s="2" t="s">
        <v>766</v>
      </c>
      <c r="F657" s="2" t="s">
        <v>11</v>
      </c>
      <c r="G657" s="2" t="s">
        <v>483</v>
      </c>
      <c r="H657" s="2" t="s">
        <v>13</v>
      </c>
      <c r="I657" s="18">
        <v>9440</v>
      </c>
      <c r="J657" s="18">
        <v>268972.03999999998</v>
      </c>
      <c r="K657" s="18">
        <v>241664</v>
      </c>
      <c r="L657" s="18">
        <v>27308.040000000005</v>
      </c>
      <c r="M657" s="18">
        <v>14499.84</v>
      </c>
      <c r="N657" s="18"/>
      <c r="O657" s="18"/>
      <c r="P657" s="18"/>
      <c r="Q657" s="18"/>
      <c r="R657" s="18"/>
      <c r="S657" s="18"/>
      <c r="T657" s="18">
        <v>12808.2</v>
      </c>
      <c r="U657" s="18"/>
      <c r="V657" s="18"/>
      <c r="W657" s="18"/>
      <c r="X657" s="18"/>
      <c r="Y657" s="18"/>
      <c r="Z657" s="18"/>
      <c r="AA657" s="18"/>
      <c r="AB657" s="43">
        <f t="shared" si="303"/>
        <v>0.11300000000000021</v>
      </c>
      <c r="AC657" s="14">
        <f t="shared" si="281"/>
        <v>0.06</v>
      </c>
      <c r="AD657" s="14">
        <f t="shared" si="299"/>
        <v>0</v>
      </c>
      <c r="AE657" s="14">
        <f t="shared" si="282"/>
        <v>0</v>
      </c>
      <c r="AF657" s="14">
        <f t="shared" si="283"/>
        <v>0</v>
      </c>
      <c r="AG657" s="14">
        <f t="shared" si="284"/>
        <v>0</v>
      </c>
      <c r="AH657" s="14">
        <f t="shared" si="285"/>
        <v>0</v>
      </c>
      <c r="AI657" s="14">
        <f t="shared" si="286"/>
        <v>0</v>
      </c>
      <c r="AJ657" s="14">
        <f t="shared" si="287"/>
        <v>0.05</v>
      </c>
      <c r="AK657" s="14">
        <f t="shared" si="288"/>
        <v>0</v>
      </c>
      <c r="AL657" s="14">
        <f t="shared" si="289"/>
        <v>0</v>
      </c>
      <c r="AM657" s="14">
        <f t="shared" si="290"/>
        <v>0</v>
      </c>
      <c r="AN657" s="14">
        <f t="shared" si="291"/>
        <v>0</v>
      </c>
      <c r="AO657" s="14">
        <f t="shared" si="292"/>
        <v>0</v>
      </c>
      <c r="AP657" s="14">
        <f t="shared" si="293"/>
        <v>0</v>
      </c>
      <c r="AQ657" s="14">
        <f t="shared" si="294"/>
        <v>0</v>
      </c>
      <c r="AR657" s="26">
        <f t="shared" si="304"/>
        <v>14499.840000000013</v>
      </c>
      <c r="AS657" s="184">
        <f t="shared" si="305"/>
        <v>12808.192000000003</v>
      </c>
      <c r="AT657" s="26">
        <f t="shared" si="306"/>
        <v>0</v>
      </c>
      <c r="AU657" s="30">
        <f>K657*$AU$2</f>
        <v>14499.84</v>
      </c>
      <c r="AV657" s="30">
        <f>K657*$AV$2</f>
        <v>14499.84</v>
      </c>
      <c r="AW657" s="30"/>
      <c r="AX657" s="36">
        <f t="shared" si="302"/>
        <v>0</v>
      </c>
      <c r="AY657" s="36">
        <f t="shared" si="302"/>
        <v>1691.6479999999974</v>
      </c>
      <c r="AZ657" s="36">
        <f t="shared" si="302"/>
        <v>0</v>
      </c>
      <c r="BF657" s="42">
        <f t="shared" si="307"/>
        <v>27308.032000000014</v>
      </c>
      <c r="BG657" s="42">
        <f t="shared" si="308"/>
        <v>27308.04</v>
      </c>
      <c r="BH657" s="42">
        <f t="shared" si="309"/>
        <v>-7.9999999870778993E-3</v>
      </c>
      <c r="BI657" s="42">
        <f t="shared" si="310"/>
        <v>28999.68</v>
      </c>
    </row>
    <row r="658" spans="1:61" ht="14.45" hidden="1" outlineLevel="1" x14ac:dyDescent="0.3">
      <c r="A658" s="5" t="s">
        <v>7</v>
      </c>
      <c r="B658" s="12" t="s">
        <v>752</v>
      </c>
      <c r="C658" s="12"/>
      <c r="D658" s="2" t="s">
        <v>769</v>
      </c>
      <c r="E658" s="2" t="s">
        <v>770</v>
      </c>
      <c r="F658" s="2" t="s">
        <v>11</v>
      </c>
      <c r="G658" s="2" t="s">
        <v>483</v>
      </c>
      <c r="H658" s="2" t="s">
        <v>13</v>
      </c>
      <c r="I658" s="18">
        <v>7000</v>
      </c>
      <c r="J658" s="18">
        <v>27930</v>
      </c>
      <c r="K658" s="18">
        <v>26600</v>
      </c>
      <c r="L658" s="18">
        <v>1330</v>
      </c>
      <c r="M658" s="18"/>
      <c r="N658" s="18"/>
      <c r="O658" s="18"/>
      <c r="P658" s="18"/>
      <c r="Q658" s="18"/>
      <c r="R658" s="18"/>
      <c r="S658" s="18"/>
      <c r="T658" s="18">
        <v>1330</v>
      </c>
      <c r="U658" s="18"/>
      <c r="V658" s="18"/>
      <c r="W658" s="18"/>
      <c r="X658" s="18"/>
      <c r="Y658" s="18"/>
      <c r="Z658" s="18"/>
      <c r="AA658" s="18"/>
      <c r="AB658" s="43">
        <f t="shared" si="303"/>
        <v>5.0000000000000044E-2</v>
      </c>
      <c r="AC658" s="14">
        <f t="shared" si="281"/>
        <v>0</v>
      </c>
      <c r="AD658" s="14">
        <f t="shared" si="299"/>
        <v>0</v>
      </c>
      <c r="AE658" s="14">
        <f t="shared" si="282"/>
        <v>0</v>
      </c>
      <c r="AF658" s="14">
        <f t="shared" si="283"/>
        <v>0</v>
      </c>
      <c r="AG658" s="14">
        <f t="shared" si="284"/>
        <v>0</v>
      </c>
      <c r="AH658" s="14">
        <f t="shared" si="285"/>
        <v>0</v>
      </c>
      <c r="AI658" s="14">
        <f t="shared" si="286"/>
        <v>0</v>
      </c>
      <c r="AJ658" s="14">
        <f t="shared" si="287"/>
        <v>0.05</v>
      </c>
      <c r="AK658" s="14">
        <f t="shared" si="288"/>
        <v>0</v>
      </c>
      <c r="AL658" s="14">
        <f t="shared" si="289"/>
        <v>0</v>
      </c>
      <c r="AM658" s="14">
        <f t="shared" si="290"/>
        <v>0</v>
      </c>
      <c r="AN658" s="14">
        <f t="shared" si="291"/>
        <v>0</v>
      </c>
      <c r="AO658" s="14">
        <f t="shared" si="292"/>
        <v>0</v>
      </c>
      <c r="AP658" s="14">
        <f t="shared" si="293"/>
        <v>0</v>
      </c>
      <c r="AQ658" s="14">
        <f t="shared" si="294"/>
        <v>0</v>
      </c>
      <c r="AR658" s="26">
        <f t="shared" si="304"/>
        <v>0</v>
      </c>
      <c r="AS658" s="184">
        <f t="shared" si="305"/>
        <v>1330</v>
      </c>
      <c r="AT658" s="26">
        <f t="shared" si="306"/>
        <v>0</v>
      </c>
      <c r="AU658" s="30">
        <f>K658*$AU$2</f>
        <v>1596</v>
      </c>
      <c r="AV658" s="30">
        <f>K658*$AV$2</f>
        <v>1596</v>
      </c>
      <c r="AW658" s="30"/>
      <c r="AX658" s="36">
        <f t="shared" si="302"/>
        <v>1596</v>
      </c>
      <c r="AY658" s="36">
        <f t="shared" si="302"/>
        <v>266</v>
      </c>
      <c r="AZ658" s="36">
        <f t="shared" si="302"/>
        <v>0</v>
      </c>
      <c r="BF658" s="42">
        <f t="shared" si="307"/>
        <v>1330</v>
      </c>
      <c r="BG658" s="42">
        <f t="shared" si="308"/>
        <v>1330</v>
      </c>
      <c r="BH658" s="42">
        <f t="shared" si="309"/>
        <v>0</v>
      </c>
      <c r="BI658" s="42">
        <f t="shared" si="310"/>
        <v>3192</v>
      </c>
    </row>
    <row r="659" spans="1:61" ht="14.45" hidden="1" outlineLevel="1" x14ac:dyDescent="0.3">
      <c r="A659" s="5" t="s">
        <v>7</v>
      </c>
      <c r="B659" s="12" t="s">
        <v>752</v>
      </c>
      <c r="C659" s="12"/>
      <c r="D659" s="2" t="s">
        <v>771</v>
      </c>
      <c r="E659" s="2" t="s">
        <v>770</v>
      </c>
      <c r="F659" s="2" t="s">
        <v>11</v>
      </c>
      <c r="G659" s="2" t="s">
        <v>483</v>
      </c>
      <c r="H659" s="2" t="s">
        <v>13</v>
      </c>
      <c r="I659" s="18">
        <v>10000</v>
      </c>
      <c r="J659" s="18">
        <v>7035</v>
      </c>
      <c r="K659" s="18">
        <v>6700</v>
      </c>
      <c r="L659" s="18">
        <v>335</v>
      </c>
      <c r="M659" s="18"/>
      <c r="N659" s="18"/>
      <c r="O659" s="18"/>
      <c r="P659" s="18"/>
      <c r="Q659" s="18"/>
      <c r="R659" s="18"/>
      <c r="S659" s="18"/>
      <c r="T659" s="18">
        <v>335</v>
      </c>
      <c r="U659" s="18"/>
      <c r="V659" s="18"/>
      <c r="W659" s="18"/>
      <c r="X659" s="18"/>
      <c r="Y659" s="18"/>
      <c r="Z659" s="18"/>
      <c r="AA659" s="18"/>
      <c r="AB659" s="43">
        <f t="shared" si="303"/>
        <v>5.0000000000000044E-2</v>
      </c>
      <c r="AC659" s="14">
        <f t="shared" si="281"/>
        <v>0</v>
      </c>
      <c r="AD659" s="14">
        <f t="shared" si="299"/>
        <v>0</v>
      </c>
      <c r="AE659" s="14">
        <f t="shared" si="282"/>
        <v>0</v>
      </c>
      <c r="AF659" s="14">
        <f t="shared" si="283"/>
        <v>0</v>
      </c>
      <c r="AG659" s="14">
        <f t="shared" si="284"/>
        <v>0</v>
      </c>
      <c r="AH659" s="14">
        <f t="shared" si="285"/>
        <v>0</v>
      </c>
      <c r="AI659" s="14">
        <f t="shared" si="286"/>
        <v>0</v>
      </c>
      <c r="AJ659" s="14">
        <f t="shared" si="287"/>
        <v>0.05</v>
      </c>
      <c r="AK659" s="14">
        <f t="shared" si="288"/>
        <v>0</v>
      </c>
      <c r="AL659" s="14">
        <f t="shared" si="289"/>
        <v>0</v>
      </c>
      <c r="AM659" s="14">
        <f t="shared" si="290"/>
        <v>0</v>
      </c>
      <c r="AN659" s="14">
        <f t="shared" si="291"/>
        <v>0</v>
      </c>
      <c r="AO659" s="14">
        <f t="shared" si="292"/>
        <v>0</v>
      </c>
      <c r="AP659" s="14">
        <f t="shared" si="293"/>
        <v>0</v>
      </c>
      <c r="AQ659" s="14">
        <f t="shared" si="294"/>
        <v>0</v>
      </c>
      <c r="AR659" s="26">
        <f t="shared" si="304"/>
        <v>0</v>
      </c>
      <c r="AS659" s="184">
        <f t="shared" si="305"/>
        <v>335</v>
      </c>
      <c r="AT659" s="26">
        <f t="shared" si="306"/>
        <v>0</v>
      </c>
      <c r="AU659" s="30">
        <f>K659*$AU$2</f>
        <v>402</v>
      </c>
      <c r="AV659" s="30">
        <f>K659*$AV$2</f>
        <v>402</v>
      </c>
      <c r="AW659" s="30"/>
      <c r="AX659" s="36">
        <f t="shared" si="302"/>
        <v>402</v>
      </c>
      <c r="AY659" s="36">
        <f t="shared" si="302"/>
        <v>67</v>
      </c>
      <c r="AZ659" s="36">
        <f t="shared" si="302"/>
        <v>0</v>
      </c>
      <c r="BF659" s="42">
        <f t="shared" si="307"/>
        <v>335</v>
      </c>
      <c r="BG659" s="42">
        <f t="shared" si="308"/>
        <v>335</v>
      </c>
      <c r="BH659" s="42">
        <f t="shared" si="309"/>
        <v>0</v>
      </c>
      <c r="BI659" s="42">
        <f t="shared" si="310"/>
        <v>804</v>
      </c>
    </row>
    <row r="660" spans="1:61" ht="14.45" hidden="1" outlineLevel="1" x14ac:dyDescent="0.3">
      <c r="A660" s="5" t="s">
        <v>7</v>
      </c>
      <c r="B660" s="12" t="s">
        <v>752</v>
      </c>
      <c r="C660" s="12"/>
      <c r="D660" s="2" t="s">
        <v>333</v>
      </c>
      <c r="E660" s="2" t="s">
        <v>334</v>
      </c>
      <c r="F660" s="2" t="s">
        <v>16</v>
      </c>
      <c r="G660" s="2" t="s">
        <v>17</v>
      </c>
      <c r="H660" s="2" t="s">
        <v>13</v>
      </c>
      <c r="I660" s="18">
        <v>60</v>
      </c>
      <c r="J660" s="18">
        <v>4475.25</v>
      </c>
      <c r="K660" s="18">
        <v>3900</v>
      </c>
      <c r="L660" s="18">
        <v>575.25</v>
      </c>
      <c r="M660" s="18"/>
      <c r="N660" s="18">
        <v>487.5</v>
      </c>
      <c r="O660" s="18"/>
      <c r="P660" s="18"/>
      <c r="Q660" s="18"/>
      <c r="R660" s="18"/>
      <c r="S660" s="18"/>
      <c r="T660" s="18"/>
      <c r="U660" s="18"/>
      <c r="V660" s="18"/>
      <c r="W660" s="18"/>
      <c r="X660" s="18"/>
      <c r="Y660" s="18"/>
      <c r="Z660" s="18">
        <v>87.75</v>
      </c>
      <c r="AA660" s="18"/>
      <c r="AB660" s="43">
        <f t="shared" si="303"/>
        <v>0.14749999999999996</v>
      </c>
      <c r="AC660" s="14">
        <f t="shared" si="281"/>
        <v>0</v>
      </c>
      <c r="AD660" s="14">
        <f t="shared" si="299"/>
        <v>0.125</v>
      </c>
      <c r="AE660" s="14">
        <f t="shared" si="282"/>
        <v>0</v>
      </c>
      <c r="AF660" s="14">
        <f t="shared" si="283"/>
        <v>0</v>
      </c>
      <c r="AG660" s="14">
        <f t="shared" si="284"/>
        <v>0</v>
      </c>
      <c r="AH660" s="14">
        <f t="shared" si="285"/>
        <v>0</v>
      </c>
      <c r="AI660" s="14">
        <f t="shared" si="286"/>
        <v>0</v>
      </c>
      <c r="AJ660" s="14">
        <f t="shared" si="287"/>
        <v>0</v>
      </c>
      <c r="AK660" s="14">
        <f t="shared" si="288"/>
        <v>0</v>
      </c>
      <c r="AL660" s="14">
        <f t="shared" si="289"/>
        <v>0</v>
      </c>
      <c r="AM660" s="14">
        <f t="shared" si="290"/>
        <v>0</v>
      </c>
      <c r="AN660" s="14">
        <f t="shared" si="291"/>
        <v>0</v>
      </c>
      <c r="AO660" s="14">
        <f t="shared" si="292"/>
        <v>0</v>
      </c>
      <c r="AP660" s="14">
        <f t="shared" si="293"/>
        <v>0.02</v>
      </c>
      <c r="AQ660" s="14">
        <f t="shared" si="294"/>
        <v>0</v>
      </c>
      <c r="AR660" s="26">
        <f t="shared" si="304"/>
        <v>487.5</v>
      </c>
      <c r="AS660" s="184">
        <f t="shared" si="305"/>
        <v>0</v>
      </c>
      <c r="AT660" s="26">
        <f t="shared" si="306"/>
        <v>87.75</v>
      </c>
      <c r="AU660" s="30"/>
      <c r="AV660" s="30"/>
      <c r="AW660" s="30">
        <f>K660*$AU$1</f>
        <v>468</v>
      </c>
      <c r="AX660" s="36">
        <f t="shared" si="302"/>
        <v>-487.5</v>
      </c>
      <c r="AY660" s="36">
        <f t="shared" si="302"/>
        <v>0</v>
      </c>
      <c r="AZ660" s="36">
        <f t="shared" si="302"/>
        <v>380.25</v>
      </c>
      <c r="BF660" s="42">
        <f t="shared" si="307"/>
        <v>575.25</v>
      </c>
      <c r="BG660" s="42">
        <f t="shared" si="308"/>
        <v>575.25</v>
      </c>
      <c r="BH660" s="42">
        <f t="shared" si="309"/>
        <v>0</v>
      </c>
      <c r="BI660" s="42">
        <f t="shared" si="310"/>
        <v>468</v>
      </c>
    </row>
    <row r="661" spans="1:61" ht="14.45" hidden="1" outlineLevel="1" x14ac:dyDescent="0.3">
      <c r="A661" s="5" t="s">
        <v>7</v>
      </c>
      <c r="B661" s="12" t="s">
        <v>752</v>
      </c>
      <c r="C661" s="12"/>
      <c r="D661" s="2" t="s">
        <v>772</v>
      </c>
      <c r="E661" s="2" t="s">
        <v>773</v>
      </c>
      <c r="F661" s="2" t="s">
        <v>16</v>
      </c>
      <c r="G661" s="2" t="s">
        <v>20</v>
      </c>
      <c r="H661" s="2" t="s">
        <v>13</v>
      </c>
      <c r="I661" s="18">
        <v>74550</v>
      </c>
      <c r="J661" s="18">
        <v>163222.01</v>
      </c>
      <c r="K661" s="18">
        <v>142241.4</v>
      </c>
      <c r="L661" s="18">
        <v>20980.61</v>
      </c>
      <c r="M661" s="18"/>
      <c r="N661" s="18">
        <v>17780.18</v>
      </c>
      <c r="O661" s="18"/>
      <c r="P661" s="18"/>
      <c r="Q661" s="18"/>
      <c r="R661" s="18"/>
      <c r="S661" s="18"/>
      <c r="T661" s="18"/>
      <c r="U661" s="18"/>
      <c r="V661" s="18"/>
      <c r="W661" s="18"/>
      <c r="X661" s="18"/>
      <c r="Y661" s="18"/>
      <c r="Z661" s="18">
        <v>3200.43</v>
      </c>
      <c r="AA661" s="18"/>
      <c r="AB661" s="43">
        <f t="shared" si="303"/>
        <v>0.14749999999999996</v>
      </c>
      <c r="AC661" s="14">
        <f t="shared" si="281"/>
        <v>0</v>
      </c>
      <c r="AD661" s="14">
        <f t="shared" si="299"/>
        <v>0.125</v>
      </c>
      <c r="AE661" s="14">
        <f t="shared" si="282"/>
        <v>0</v>
      </c>
      <c r="AF661" s="14">
        <f t="shared" si="283"/>
        <v>0</v>
      </c>
      <c r="AG661" s="14">
        <f t="shared" si="284"/>
        <v>0</v>
      </c>
      <c r="AH661" s="14">
        <f t="shared" si="285"/>
        <v>0</v>
      </c>
      <c r="AI661" s="14">
        <f t="shared" si="286"/>
        <v>0</v>
      </c>
      <c r="AJ661" s="14">
        <f t="shared" si="287"/>
        <v>0</v>
      </c>
      <c r="AK661" s="14">
        <f t="shared" si="288"/>
        <v>0</v>
      </c>
      <c r="AL661" s="14">
        <f t="shared" si="289"/>
        <v>0</v>
      </c>
      <c r="AM661" s="14">
        <f t="shared" si="290"/>
        <v>0</v>
      </c>
      <c r="AN661" s="14">
        <f t="shared" si="291"/>
        <v>0</v>
      </c>
      <c r="AO661" s="14">
        <f t="shared" si="292"/>
        <v>0</v>
      </c>
      <c r="AP661" s="14">
        <f t="shared" si="293"/>
        <v>0.02</v>
      </c>
      <c r="AQ661" s="14">
        <f t="shared" si="294"/>
        <v>0</v>
      </c>
      <c r="AR661" s="26">
        <f t="shared" si="304"/>
        <v>17780.174999999999</v>
      </c>
      <c r="AS661" s="184">
        <f t="shared" si="305"/>
        <v>0</v>
      </c>
      <c r="AT661" s="26">
        <f t="shared" si="306"/>
        <v>3200.4314999999997</v>
      </c>
      <c r="AU661" s="30"/>
      <c r="AV661" s="30"/>
      <c r="AW661" s="30">
        <f>K661*$AU$1</f>
        <v>17068.967999999997</v>
      </c>
      <c r="AX661" s="36">
        <f t="shared" si="302"/>
        <v>-17780.174999999999</v>
      </c>
      <c r="AY661" s="36">
        <f t="shared" si="302"/>
        <v>0</v>
      </c>
      <c r="AZ661" s="36">
        <f t="shared" si="302"/>
        <v>13868.536499999998</v>
      </c>
      <c r="BF661" s="42">
        <f t="shared" si="307"/>
        <v>20980.606499999998</v>
      </c>
      <c r="BG661" s="42">
        <f t="shared" si="308"/>
        <v>20980.61</v>
      </c>
      <c r="BH661" s="42">
        <f t="shared" si="309"/>
        <v>-3.5000000025320332E-3</v>
      </c>
      <c r="BI661" s="42">
        <f t="shared" si="310"/>
        <v>17068.967999999997</v>
      </c>
    </row>
    <row r="662" spans="1:61" ht="14.45" hidden="1" outlineLevel="1" x14ac:dyDescent="0.3">
      <c r="A662" s="5" t="s">
        <v>7</v>
      </c>
      <c r="B662" s="12" t="s">
        <v>752</v>
      </c>
      <c r="C662" s="12"/>
      <c r="D662" s="2" t="s">
        <v>774</v>
      </c>
      <c r="E662" s="2" t="s">
        <v>773</v>
      </c>
      <c r="F662" s="2" t="s">
        <v>16</v>
      </c>
      <c r="G662" s="2" t="s">
        <v>20</v>
      </c>
      <c r="H662" s="2" t="s">
        <v>13</v>
      </c>
      <c r="I662" s="18">
        <v>403200</v>
      </c>
      <c r="J662" s="18">
        <v>1010475.6499999999</v>
      </c>
      <c r="K662" s="18">
        <v>880588.80000000005</v>
      </c>
      <c r="L662" s="18">
        <v>129886.85</v>
      </c>
      <c r="M662" s="18"/>
      <c r="N662" s="18">
        <v>110073.60000000001</v>
      </c>
      <c r="O662" s="18"/>
      <c r="P662" s="18"/>
      <c r="Q662" s="18"/>
      <c r="R662" s="18"/>
      <c r="S662" s="18"/>
      <c r="T662" s="18"/>
      <c r="U662" s="18"/>
      <c r="V662" s="18"/>
      <c r="W662" s="18"/>
      <c r="X662" s="18"/>
      <c r="Y662" s="18"/>
      <c r="Z662" s="18">
        <v>19813.25</v>
      </c>
      <c r="AA662" s="18"/>
      <c r="AB662" s="43">
        <f t="shared" si="303"/>
        <v>0.14749999999999996</v>
      </c>
      <c r="AC662" s="14">
        <f t="shared" si="281"/>
        <v>0</v>
      </c>
      <c r="AD662" s="14">
        <f t="shared" si="299"/>
        <v>0.125</v>
      </c>
      <c r="AE662" s="14">
        <f t="shared" si="282"/>
        <v>0</v>
      </c>
      <c r="AF662" s="14">
        <f t="shared" si="283"/>
        <v>0</v>
      </c>
      <c r="AG662" s="14">
        <f t="shared" si="284"/>
        <v>0</v>
      </c>
      <c r="AH662" s="14">
        <f t="shared" si="285"/>
        <v>0</v>
      </c>
      <c r="AI662" s="14">
        <f t="shared" si="286"/>
        <v>0</v>
      </c>
      <c r="AJ662" s="14">
        <f t="shared" si="287"/>
        <v>0</v>
      </c>
      <c r="AK662" s="14">
        <f t="shared" si="288"/>
        <v>0</v>
      </c>
      <c r="AL662" s="14">
        <f t="shared" si="289"/>
        <v>0</v>
      </c>
      <c r="AM662" s="14">
        <f t="shared" si="290"/>
        <v>0</v>
      </c>
      <c r="AN662" s="14">
        <f t="shared" si="291"/>
        <v>0</v>
      </c>
      <c r="AO662" s="14">
        <f t="shared" si="292"/>
        <v>0</v>
      </c>
      <c r="AP662" s="14">
        <f t="shared" si="293"/>
        <v>0.02</v>
      </c>
      <c r="AQ662" s="14">
        <f t="shared" si="294"/>
        <v>0</v>
      </c>
      <c r="AR662" s="26">
        <f t="shared" si="304"/>
        <v>110073.60000000001</v>
      </c>
      <c r="AS662" s="184">
        <f t="shared" si="305"/>
        <v>0</v>
      </c>
      <c r="AT662" s="26">
        <f t="shared" si="306"/>
        <v>19813.248</v>
      </c>
      <c r="AU662" s="30"/>
      <c r="AV662" s="30"/>
      <c r="AW662" s="30">
        <f>K662*$AU$1</f>
        <v>105670.656</v>
      </c>
      <c r="AX662" s="36">
        <f t="shared" si="302"/>
        <v>-110073.60000000001</v>
      </c>
      <c r="AY662" s="36">
        <f t="shared" si="302"/>
        <v>0</v>
      </c>
      <c r="AZ662" s="36">
        <f t="shared" si="302"/>
        <v>85857.407999999996</v>
      </c>
      <c r="BF662" s="42">
        <f t="shared" si="307"/>
        <v>129886.848</v>
      </c>
      <c r="BG662" s="42">
        <f t="shared" si="308"/>
        <v>129886.85</v>
      </c>
      <c r="BH662" s="42">
        <f t="shared" si="309"/>
        <v>-2.0000000076834112E-3</v>
      </c>
      <c r="BI662" s="42">
        <f t="shared" si="310"/>
        <v>105670.656</v>
      </c>
    </row>
    <row r="663" spans="1:61" ht="14.45" hidden="1" outlineLevel="1" x14ac:dyDescent="0.3">
      <c r="A663" s="5" t="s">
        <v>7</v>
      </c>
      <c r="B663" s="12" t="s">
        <v>752</v>
      </c>
      <c r="C663" s="12"/>
      <c r="D663" s="2" t="s">
        <v>775</v>
      </c>
      <c r="E663" s="2" t="s">
        <v>773</v>
      </c>
      <c r="F663" s="2" t="s">
        <v>16</v>
      </c>
      <c r="G663" s="2" t="s">
        <v>20</v>
      </c>
      <c r="H663" s="2" t="s">
        <v>13</v>
      </c>
      <c r="I663" s="18">
        <v>669020</v>
      </c>
      <c r="J663" s="18">
        <v>1830965.6199999996</v>
      </c>
      <c r="K663" s="18">
        <v>1595612.6999999997</v>
      </c>
      <c r="L663" s="18">
        <v>235352.92</v>
      </c>
      <c r="M663" s="18"/>
      <c r="N663" s="18">
        <v>199451.63000000003</v>
      </c>
      <c r="O663" s="18"/>
      <c r="P663" s="18"/>
      <c r="Q663" s="18"/>
      <c r="R663" s="18"/>
      <c r="S663" s="18"/>
      <c r="T663" s="18"/>
      <c r="U663" s="18"/>
      <c r="V663" s="18"/>
      <c r="W663" s="18"/>
      <c r="X663" s="18"/>
      <c r="Y663" s="18"/>
      <c r="Z663" s="18">
        <v>35901.290000000008</v>
      </c>
      <c r="AA663" s="18"/>
      <c r="AB663" s="43">
        <f t="shared" si="303"/>
        <v>0.14749999999999996</v>
      </c>
      <c r="AC663" s="14">
        <f t="shared" si="281"/>
        <v>0</v>
      </c>
      <c r="AD663" s="14">
        <f t="shared" si="299"/>
        <v>0.125</v>
      </c>
      <c r="AE663" s="14">
        <f t="shared" si="282"/>
        <v>0</v>
      </c>
      <c r="AF663" s="14">
        <f t="shared" si="283"/>
        <v>0</v>
      </c>
      <c r="AG663" s="14">
        <f t="shared" si="284"/>
        <v>0</v>
      </c>
      <c r="AH663" s="14">
        <f t="shared" si="285"/>
        <v>0</v>
      </c>
      <c r="AI663" s="14">
        <f t="shared" si="286"/>
        <v>0</v>
      </c>
      <c r="AJ663" s="14">
        <f t="shared" si="287"/>
        <v>0</v>
      </c>
      <c r="AK663" s="14">
        <f t="shared" si="288"/>
        <v>0</v>
      </c>
      <c r="AL663" s="14">
        <f t="shared" si="289"/>
        <v>0</v>
      </c>
      <c r="AM663" s="14">
        <f t="shared" si="290"/>
        <v>0</v>
      </c>
      <c r="AN663" s="14">
        <f t="shared" si="291"/>
        <v>0</v>
      </c>
      <c r="AO663" s="14">
        <f t="shared" si="292"/>
        <v>0</v>
      </c>
      <c r="AP663" s="14">
        <f t="shared" si="293"/>
        <v>0.02</v>
      </c>
      <c r="AQ663" s="14">
        <f t="shared" si="294"/>
        <v>0</v>
      </c>
      <c r="AR663" s="26">
        <f t="shared" si="304"/>
        <v>199451.58749999997</v>
      </c>
      <c r="AS663" s="184">
        <f t="shared" si="305"/>
        <v>0</v>
      </c>
      <c r="AT663" s="26">
        <f t="shared" si="306"/>
        <v>35901.285749999995</v>
      </c>
      <c r="AU663" s="30"/>
      <c r="AV663" s="30"/>
      <c r="AW663" s="30">
        <f>K663*$AU$1</f>
        <v>191473.52399999995</v>
      </c>
      <c r="AX663" s="36">
        <f t="shared" si="302"/>
        <v>-199451.58749999997</v>
      </c>
      <c r="AY663" s="36">
        <f t="shared" si="302"/>
        <v>0</v>
      </c>
      <c r="AZ663" s="36">
        <f t="shared" si="302"/>
        <v>155572.23824999994</v>
      </c>
      <c r="BF663" s="42">
        <f t="shared" si="307"/>
        <v>235352.87324999995</v>
      </c>
      <c r="BG663" s="42">
        <f t="shared" si="308"/>
        <v>235352.92000000004</v>
      </c>
      <c r="BH663" s="42">
        <f t="shared" si="309"/>
        <v>-4.6750000095926225E-2</v>
      </c>
      <c r="BI663" s="42">
        <f t="shared" si="310"/>
        <v>191473.52399999995</v>
      </c>
    </row>
    <row r="664" spans="1:61" ht="14.45" hidden="1" outlineLevel="1" x14ac:dyDescent="0.3">
      <c r="A664" s="5" t="s">
        <v>7</v>
      </c>
      <c r="B664" s="12" t="s">
        <v>752</v>
      </c>
      <c r="C664" s="12"/>
      <c r="D664" s="2" t="s">
        <v>776</v>
      </c>
      <c r="E664" s="2" t="s">
        <v>773</v>
      </c>
      <c r="F664" s="2" t="s">
        <v>16</v>
      </c>
      <c r="G664" s="2" t="s">
        <v>20</v>
      </c>
      <c r="H664" s="2" t="s">
        <v>13</v>
      </c>
      <c r="I664" s="18">
        <v>113080</v>
      </c>
      <c r="J664" s="18">
        <v>309475.93</v>
      </c>
      <c r="K664" s="18">
        <v>269695.8</v>
      </c>
      <c r="L664" s="18">
        <v>39780.129999999997</v>
      </c>
      <c r="M664" s="18"/>
      <c r="N664" s="18">
        <v>33711.980000000003</v>
      </c>
      <c r="O664" s="18"/>
      <c r="P664" s="18"/>
      <c r="Q664" s="18"/>
      <c r="R664" s="18"/>
      <c r="S664" s="18"/>
      <c r="T664" s="18"/>
      <c r="U664" s="18"/>
      <c r="V664" s="18"/>
      <c r="W664" s="18"/>
      <c r="X664" s="18"/>
      <c r="Y664" s="18"/>
      <c r="Z664" s="18">
        <v>6068.15</v>
      </c>
      <c r="AA664" s="18"/>
      <c r="AB664" s="43">
        <f t="shared" si="303"/>
        <v>0.14749999999999996</v>
      </c>
      <c r="AC664" s="14">
        <f t="shared" si="281"/>
        <v>0</v>
      </c>
      <c r="AD664" s="14">
        <f t="shared" si="299"/>
        <v>0.125</v>
      </c>
      <c r="AE664" s="14">
        <f t="shared" si="282"/>
        <v>0</v>
      </c>
      <c r="AF664" s="14">
        <f t="shared" si="283"/>
        <v>0</v>
      </c>
      <c r="AG664" s="14">
        <f t="shared" si="284"/>
        <v>0</v>
      </c>
      <c r="AH664" s="14">
        <f t="shared" si="285"/>
        <v>0</v>
      </c>
      <c r="AI664" s="14">
        <f t="shared" si="286"/>
        <v>0</v>
      </c>
      <c r="AJ664" s="14">
        <f t="shared" si="287"/>
        <v>0</v>
      </c>
      <c r="AK664" s="14">
        <f t="shared" si="288"/>
        <v>0</v>
      </c>
      <c r="AL664" s="14">
        <f t="shared" si="289"/>
        <v>0</v>
      </c>
      <c r="AM664" s="14">
        <f t="shared" si="290"/>
        <v>0</v>
      </c>
      <c r="AN664" s="14">
        <f t="shared" si="291"/>
        <v>0</v>
      </c>
      <c r="AO664" s="14">
        <f t="shared" si="292"/>
        <v>0</v>
      </c>
      <c r="AP664" s="14">
        <f t="shared" si="293"/>
        <v>0.02</v>
      </c>
      <c r="AQ664" s="14">
        <f t="shared" si="294"/>
        <v>0</v>
      </c>
      <c r="AR664" s="26">
        <f t="shared" si="304"/>
        <v>33711.974999999999</v>
      </c>
      <c r="AS664" s="184">
        <f t="shared" si="305"/>
        <v>0</v>
      </c>
      <c r="AT664" s="26">
        <f t="shared" si="306"/>
        <v>6068.1554999999998</v>
      </c>
      <c r="AU664" s="30"/>
      <c r="AV664" s="30"/>
      <c r="AW664" s="30">
        <f>K664*$AU$1</f>
        <v>32363.495999999999</v>
      </c>
      <c r="AX664" s="36">
        <f t="shared" si="302"/>
        <v>-33711.974999999999</v>
      </c>
      <c r="AY664" s="36">
        <f t="shared" si="302"/>
        <v>0</v>
      </c>
      <c r="AZ664" s="36">
        <f t="shared" si="302"/>
        <v>26295.340499999998</v>
      </c>
      <c r="BF664" s="42">
        <f t="shared" si="307"/>
        <v>39780.130499999999</v>
      </c>
      <c r="BG664" s="42">
        <f t="shared" si="308"/>
        <v>39780.130000000005</v>
      </c>
      <c r="BH664" s="42">
        <f t="shared" si="309"/>
        <v>4.999999946448952E-4</v>
      </c>
      <c r="BI664" s="42">
        <f t="shared" si="310"/>
        <v>32363.495999999999</v>
      </c>
    </row>
    <row r="665" spans="1:61" ht="14.45" hidden="1" outlineLevel="1" x14ac:dyDescent="0.3">
      <c r="A665" s="5" t="s">
        <v>7</v>
      </c>
      <c r="B665" s="12" t="s">
        <v>752</v>
      </c>
      <c r="C665" s="12"/>
      <c r="D665" s="2" t="s">
        <v>741</v>
      </c>
      <c r="E665" s="2" t="s">
        <v>777</v>
      </c>
      <c r="F665" s="2" t="s">
        <v>11</v>
      </c>
      <c r="G665" s="2" t="s">
        <v>483</v>
      </c>
      <c r="H665" s="2" t="s">
        <v>13</v>
      </c>
      <c r="I665" s="18">
        <v>2350</v>
      </c>
      <c r="J665" s="18">
        <v>74025</v>
      </c>
      <c r="K665" s="18">
        <v>70500</v>
      </c>
      <c r="L665" s="18">
        <v>3525</v>
      </c>
      <c r="M665" s="18"/>
      <c r="N665" s="18"/>
      <c r="O665" s="18"/>
      <c r="P665" s="18"/>
      <c r="Q665" s="18"/>
      <c r="R665" s="18"/>
      <c r="S665" s="18"/>
      <c r="T665" s="18">
        <v>3525</v>
      </c>
      <c r="U665" s="18"/>
      <c r="V665" s="18"/>
      <c r="W665" s="18"/>
      <c r="X665" s="18"/>
      <c r="Y665" s="18"/>
      <c r="Z665" s="18"/>
      <c r="AA665" s="18"/>
      <c r="AB665" s="43">
        <f t="shared" si="303"/>
        <v>5.0000000000000044E-2</v>
      </c>
      <c r="AC665" s="14">
        <f t="shared" ref="AC665:AC728" si="311">IF(M665&gt;0,M$4,0)</f>
        <v>0</v>
      </c>
      <c r="AD665" s="14">
        <f t="shared" si="299"/>
        <v>0</v>
      </c>
      <c r="AE665" s="14">
        <f t="shared" ref="AE665:AE728" si="312">IF(O665&gt;0,O$4,0)</f>
        <v>0</v>
      </c>
      <c r="AF665" s="14">
        <f t="shared" ref="AF665:AF728" si="313">IF(P665&gt;0,P$4,0)</f>
        <v>0</v>
      </c>
      <c r="AG665" s="14">
        <f t="shared" ref="AG665:AG728" si="314">IF(Q665&gt;0,Q$4,0)</f>
        <v>0</v>
      </c>
      <c r="AH665" s="14">
        <f t="shared" ref="AH665:AH728" si="315">IF(R665&gt;0,R$4,0)</f>
        <v>0</v>
      </c>
      <c r="AI665" s="14">
        <f t="shared" ref="AI665:AI728" si="316">IF(S665&gt;0,S$4,0)</f>
        <v>0</v>
      </c>
      <c r="AJ665" s="14">
        <f t="shared" ref="AJ665:AJ728" si="317">IF(T665&gt;0,T$4,0)</f>
        <v>0.05</v>
      </c>
      <c r="AK665" s="14">
        <f t="shared" ref="AK665:AK728" si="318">IF(U665&gt;0,U$4,0)</f>
        <v>0</v>
      </c>
      <c r="AL665" s="14">
        <f t="shared" ref="AL665:AL728" si="319">IF(V665&gt;0,V$4,0)</f>
        <v>0</v>
      </c>
      <c r="AM665" s="14">
        <f t="shared" ref="AM665:AM728" si="320">IF(W665&gt;0,W$4,0)</f>
        <v>0</v>
      </c>
      <c r="AN665" s="14">
        <f t="shared" ref="AN665:AN728" si="321">IF(X665&gt;0,X$4,0)</f>
        <v>0</v>
      </c>
      <c r="AO665" s="14">
        <f t="shared" ref="AO665:AO728" si="322">IF(Y665&gt;0,Y$4,0)</f>
        <v>0</v>
      </c>
      <c r="AP665" s="14">
        <f t="shared" ref="AP665:AP728" si="323">IF(Z665&gt;0,Z$4,0)</f>
        <v>0</v>
      </c>
      <c r="AQ665" s="14">
        <f t="shared" ref="AQ665:AQ728" si="324">IF(AA665&gt;0,AA$4,0)</f>
        <v>0</v>
      </c>
      <c r="AR665" s="26">
        <f t="shared" si="304"/>
        <v>0</v>
      </c>
      <c r="AS665" s="184">
        <f t="shared" si="305"/>
        <v>3525</v>
      </c>
      <c r="AT665" s="26">
        <f t="shared" si="306"/>
        <v>0</v>
      </c>
      <c r="AU665" s="30">
        <f>K665*$AU$2</f>
        <v>4230</v>
      </c>
      <c r="AV665" s="30">
        <f>K665*$AV$2</f>
        <v>4230</v>
      </c>
      <c r="AW665" s="30"/>
      <c r="AX665" s="36">
        <f t="shared" si="302"/>
        <v>4230</v>
      </c>
      <c r="AY665" s="36">
        <f t="shared" si="302"/>
        <v>705</v>
      </c>
      <c r="AZ665" s="36">
        <f t="shared" si="302"/>
        <v>0</v>
      </c>
      <c r="BF665" s="42">
        <f t="shared" si="307"/>
        <v>3525</v>
      </c>
      <c r="BG665" s="42">
        <f t="shared" si="308"/>
        <v>3525</v>
      </c>
      <c r="BH665" s="42">
        <f t="shared" si="309"/>
        <v>0</v>
      </c>
      <c r="BI665" s="42">
        <f t="shared" si="310"/>
        <v>8460</v>
      </c>
    </row>
    <row r="666" spans="1:61" ht="14.45" hidden="1" outlineLevel="1" x14ac:dyDescent="0.3">
      <c r="A666" s="5" t="s">
        <v>7</v>
      </c>
      <c r="B666" s="12" t="s">
        <v>752</v>
      </c>
      <c r="C666" s="12"/>
      <c r="D666" s="2" t="s">
        <v>426</v>
      </c>
      <c r="E666" s="2" t="s">
        <v>778</v>
      </c>
      <c r="F666" s="2" t="s">
        <v>11</v>
      </c>
      <c r="G666" s="2" t="s">
        <v>483</v>
      </c>
      <c r="H666" s="2" t="s">
        <v>13</v>
      </c>
      <c r="I666" s="18">
        <v>460</v>
      </c>
      <c r="J666" s="18">
        <v>184747.5</v>
      </c>
      <c r="K666" s="18">
        <v>156400</v>
      </c>
      <c r="L666" s="18">
        <v>28347.5</v>
      </c>
      <c r="M666" s="18"/>
      <c r="N666" s="18">
        <v>19550</v>
      </c>
      <c r="O666" s="18"/>
      <c r="P666" s="18"/>
      <c r="Q666" s="18"/>
      <c r="R666" s="18"/>
      <c r="S666" s="18"/>
      <c r="T666" s="18">
        <v>8797.5</v>
      </c>
      <c r="U666" s="18"/>
      <c r="V666" s="18"/>
      <c r="W666" s="18"/>
      <c r="X666" s="18"/>
      <c r="Y666" s="18"/>
      <c r="Z666" s="18"/>
      <c r="AA666" s="18"/>
      <c r="AB666" s="43">
        <f t="shared" si="303"/>
        <v>0.18125000000000013</v>
      </c>
      <c r="AC666" s="14">
        <f t="shared" si="311"/>
        <v>0</v>
      </c>
      <c r="AD666" s="14">
        <f t="shared" si="299"/>
        <v>0.125</v>
      </c>
      <c r="AE666" s="14">
        <f t="shared" si="312"/>
        <v>0</v>
      </c>
      <c r="AF666" s="14">
        <f t="shared" si="313"/>
        <v>0</v>
      </c>
      <c r="AG666" s="14">
        <f t="shared" si="314"/>
        <v>0</v>
      </c>
      <c r="AH666" s="14">
        <f t="shared" si="315"/>
        <v>0</v>
      </c>
      <c r="AI666" s="14">
        <f t="shared" si="316"/>
        <v>0</v>
      </c>
      <c r="AJ666" s="14">
        <f t="shared" si="317"/>
        <v>0.05</v>
      </c>
      <c r="AK666" s="14">
        <f t="shared" si="318"/>
        <v>0</v>
      </c>
      <c r="AL666" s="14">
        <f t="shared" si="319"/>
        <v>0</v>
      </c>
      <c r="AM666" s="14">
        <f t="shared" si="320"/>
        <v>0</v>
      </c>
      <c r="AN666" s="14">
        <f t="shared" si="321"/>
        <v>0</v>
      </c>
      <c r="AO666" s="14">
        <f t="shared" si="322"/>
        <v>0</v>
      </c>
      <c r="AP666" s="14">
        <f t="shared" si="323"/>
        <v>0</v>
      </c>
      <c r="AQ666" s="14">
        <f t="shared" si="324"/>
        <v>0</v>
      </c>
      <c r="AR666" s="26">
        <f t="shared" si="304"/>
        <v>19550</v>
      </c>
      <c r="AS666" s="184">
        <f t="shared" si="305"/>
        <v>8797.5</v>
      </c>
      <c r="AT666" s="26">
        <f t="shared" si="306"/>
        <v>0</v>
      </c>
      <c r="AU666" s="30">
        <f>K666*$AU$2</f>
        <v>9384</v>
      </c>
      <c r="AV666" s="30">
        <f>K666*$AV$2</f>
        <v>9384</v>
      </c>
      <c r="AW666" s="30"/>
      <c r="AX666" s="36">
        <f t="shared" si="302"/>
        <v>-10166</v>
      </c>
      <c r="AY666" s="36">
        <f t="shared" si="302"/>
        <v>586.5</v>
      </c>
      <c r="AZ666" s="36">
        <f t="shared" si="302"/>
        <v>0</v>
      </c>
      <c r="BF666" s="42">
        <f t="shared" si="307"/>
        <v>28347.5</v>
      </c>
      <c r="BG666" s="42">
        <f t="shared" si="308"/>
        <v>28347.5</v>
      </c>
      <c r="BH666" s="42">
        <f t="shared" si="309"/>
        <v>0</v>
      </c>
      <c r="BI666" s="42">
        <f t="shared" si="310"/>
        <v>18768</v>
      </c>
    </row>
    <row r="667" spans="1:61" ht="14.45" hidden="1" outlineLevel="1" x14ac:dyDescent="0.3">
      <c r="A667" s="5" t="s">
        <v>7</v>
      </c>
      <c r="B667" s="12" t="s">
        <v>752</v>
      </c>
      <c r="C667" s="5" t="s">
        <v>1359</v>
      </c>
      <c r="D667" s="2" t="s">
        <v>779</v>
      </c>
      <c r="E667" s="2" t="s">
        <v>762</v>
      </c>
      <c r="F667" s="2" t="s">
        <v>16</v>
      </c>
      <c r="G667" s="2" t="s">
        <v>763</v>
      </c>
      <c r="H667" s="2" t="s">
        <v>13</v>
      </c>
      <c r="I667" s="18">
        <v>76957</v>
      </c>
      <c r="J667" s="18">
        <v>128577.38</v>
      </c>
      <c r="K667" s="18">
        <v>112050</v>
      </c>
      <c r="L667" s="18">
        <v>16527.379999999997</v>
      </c>
      <c r="M667" s="18"/>
      <c r="N667" s="18">
        <v>14006.259999999998</v>
      </c>
      <c r="O667" s="18"/>
      <c r="P667" s="18"/>
      <c r="Q667" s="18"/>
      <c r="R667" s="18"/>
      <c r="S667" s="18"/>
      <c r="T667" s="18"/>
      <c r="U667" s="18"/>
      <c r="V667" s="18"/>
      <c r="W667" s="18"/>
      <c r="X667" s="18"/>
      <c r="Y667" s="18"/>
      <c r="Z667" s="18">
        <v>2521.12</v>
      </c>
      <c r="AA667" s="18"/>
      <c r="AB667" s="43">
        <f t="shared" si="303"/>
        <v>0.14749999999999996</v>
      </c>
      <c r="AC667" s="14">
        <f t="shared" si="311"/>
        <v>0</v>
      </c>
      <c r="AD667" s="14">
        <f t="shared" si="299"/>
        <v>0.125</v>
      </c>
      <c r="AE667" s="14">
        <f t="shared" si="312"/>
        <v>0</v>
      </c>
      <c r="AF667" s="14">
        <f t="shared" si="313"/>
        <v>0</v>
      </c>
      <c r="AG667" s="14">
        <f t="shared" si="314"/>
        <v>0</v>
      </c>
      <c r="AH667" s="14">
        <f t="shared" si="315"/>
        <v>0</v>
      </c>
      <c r="AI667" s="14">
        <f t="shared" si="316"/>
        <v>0</v>
      </c>
      <c r="AJ667" s="14">
        <f t="shared" si="317"/>
        <v>0</v>
      </c>
      <c r="AK667" s="14">
        <f t="shared" si="318"/>
        <v>0</v>
      </c>
      <c r="AL667" s="14">
        <f t="shared" si="319"/>
        <v>0</v>
      </c>
      <c r="AM667" s="14">
        <f t="shared" si="320"/>
        <v>0</v>
      </c>
      <c r="AN667" s="14">
        <f t="shared" si="321"/>
        <v>0</v>
      </c>
      <c r="AO667" s="14">
        <f t="shared" si="322"/>
        <v>0</v>
      </c>
      <c r="AP667" s="14">
        <f t="shared" si="323"/>
        <v>0.02</v>
      </c>
      <c r="AQ667" s="14">
        <f t="shared" si="324"/>
        <v>0</v>
      </c>
      <c r="AR667" s="26">
        <f t="shared" si="304"/>
        <v>14006.25</v>
      </c>
      <c r="AS667" s="184">
        <f t="shared" si="305"/>
        <v>0</v>
      </c>
      <c r="AT667" s="26">
        <f t="shared" si="306"/>
        <v>2521.125</v>
      </c>
      <c r="AU667" s="30"/>
      <c r="AV667" s="30"/>
      <c r="AW667" s="30">
        <f>K667*$AU$1</f>
        <v>13446</v>
      </c>
      <c r="AX667" s="36">
        <f t="shared" si="302"/>
        <v>-14006.25</v>
      </c>
      <c r="AY667" s="36">
        <f t="shared" si="302"/>
        <v>0</v>
      </c>
      <c r="AZ667" s="36">
        <f t="shared" si="302"/>
        <v>10924.875</v>
      </c>
      <c r="BF667" s="42">
        <f t="shared" si="307"/>
        <v>16527.375</v>
      </c>
      <c r="BG667" s="42">
        <f t="shared" si="308"/>
        <v>16527.379999999997</v>
      </c>
      <c r="BH667" s="42">
        <f t="shared" si="309"/>
        <v>-4.9999999973806553E-3</v>
      </c>
      <c r="BI667" s="42">
        <f t="shared" si="310"/>
        <v>13446</v>
      </c>
    </row>
    <row r="668" spans="1:61" ht="14.45" hidden="1" outlineLevel="1" x14ac:dyDescent="0.3">
      <c r="A668" s="5" t="s">
        <v>7</v>
      </c>
      <c r="B668" s="12" t="s">
        <v>752</v>
      </c>
      <c r="C668" s="5" t="s">
        <v>1359</v>
      </c>
      <c r="D668" s="2" t="s">
        <v>780</v>
      </c>
      <c r="E668" s="2" t="s">
        <v>762</v>
      </c>
      <c r="F668" s="2" t="s">
        <v>16</v>
      </c>
      <c r="G668" s="2" t="s">
        <v>763</v>
      </c>
      <c r="H668" s="2" t="s">
        <v>13</v>
      </c>
      <c r="I668" s="18">
        <v>121984</v>
      </c>
      <c r="J668" s="18">
        <v>294510.69999999995</v>
      </c>
      <c r="K668" s="18">
        <v>256654.2</v>
      </c>
      <c r="L668" s="18">
        <v>37856.5</v>
      </c>
      <c r="M668" s="18"/>
      <c r="N668" s="18">
        <v>32081.78</v>
      </c>
      <c r="O668" s="18"/>
      <c r="P668" s="18"/>
      <c r="Q668" s="18"/>
      <c r="R668" s="18"/>
      <c r="S668" s="18"/>
      <c r="T668" s="18"/>
      <c r="U668" s="18"/>
      <c r="V668" s="18"/>
      <c r="W668" s="18"/>
      <c r="X668" s="18"/>
      <c r="Y668" s="18"/>
      <c r="Z668" s="18">
        <v>5774.72</v>
      </c>
      <c r="AA668" s="18"/>
      <c r="AB668" s="43">
        <f t="shared" si="303"/>
        <v>0.14749999999999996</v>
      </c>
      <c r="AC668" s="14">
        <f t="shared" si="311"/>
        <v>0</v>
      </c>
      <c r="AD668" s="14">
        <f t="shared" si="299"/>
        <v>0.125</v>
      </c>
      <c r="AE668" s="14">
        <f t="shared" si="312"/>
        <v>0</v>
      </c>
      <c r="AF668" s="14">
        <f t="shared" si="313"/>
        <v>0</v>
      </c>
      <c r="AG668" s="14">
        <f t="shared" si="314"/>
        <v>0</v>
      </c>
      <c r="AH668" s="14">
        <f t="shared" si="315"/>
        <v>0</v>
      </c>
      <c r="AI668" s="14">
        <f t="shared" si="316"/>
        <v>0</v>
      </c>
      <c r="AJ668" s="14">
        <f t="shared" si="317"/>
        <v>0</v>
      </c>
      <c r="AK668" s="14">
        <f t="shared" si="318"/>
        <v>0</v>
      </c>
      <c r="AL668" s="14">
        <f t="shared" si="319"/>
        <v>0</v>
      </c>
      <c r="AM668" s="14">
        <f t="shared" si="320"/>
        <v>0</v>
      </c>
      <c r="AN668" s="14">
        <f t="shared" si="321"/>
        <v>0</v>
      </c>
      <c r="AO668" s="14">
        <f t="shared" si="322"/>
        <v>0</v>
      </c>
      <c r="AP668" s="14">
        <f t="shared" si="323"/>
        <v>0.02</v>
      </c>
      <c r="AQ668" s="14">
        <f t="shared" si="324"/>
        <v>0</v>
      </c>
      <c r="AR668" s="26">
        <f t="shared" si="304"/>
        <v>32081.775000000001</v>
      </c>
      <c r="AS668" s="184">
        <f t="shared" si="305"/>
        <v>0</v>
      </c>
      <c r="AT668" s="26">
        <f t="shared" si="306"/>
        <v>5774.7195000000011</v>
      </c>
      <c r="AU668" s="30"/>
      <c r="AV668" s="30"/>
      <c r="AW668" s="30">
        <f>K668*$AU$1</f>
        <v>30798.504000000001</v>
      </c>
      <c r="AX668" s="36">
        <f t="shared" si="302"/>
        <v>-32081.775000000001</v>
      </c>
      <c r="AY668" s="36">
        <f t="shared" si="302"/>
        <v>0</v>
      </c>
      <c r="AZ668" s="36">
        <f t="shared" si="302"/>
        <v>25023.784500000002</v>
      </c>
      <c r="BF668" s="42">
        <f t="shared" si="307"/>
        <v>37856.494500000001</v>
      </c>
      <c r="BG668" s="42">
        <f t="shared" si="308"/>
        <v>37856.5</v>
      </c>
      <c r="BH668" s="42">
        <f t="shared" si="309"/>
        <v>-5.4999999993015081E-3</v>
      </c>
      <c r="BI668" s="42">
        <f t="shared" si="310"/>
        <v>30798.504000000001</v>
      </c>
    </row>
    <row r="669" spans="1:61" ht="14.45" hidden="1" outlineLevel="1" x14ac:dyDescent="0.3">
      <c r="A669" s="5" t="s">
        <v>7</v>
      </c>
      <c r="B669" s="12" t="s">
        <v>752</v>
      </c>
      <c r="C669" s="12"/>
      <c r="D669" s="2" t="s">
        <v>781</v>
      </c>
      <c r="E669" s="2" t="s">
        <v>782</v>
      </c>
      <c r="F669" s="2" t="s">
        <v>11</v>
      </c>
      <c r="G669" s="2" t="s">
        <v>483</v>
      </c>
      <c r="H669" s="2" t="s">
        <v>13</v>
      </c>
      <c r="I669" s="18">
        <v>69</v>
      </c>
      <c r="J669" s="18">
        <v>40934.25</v>
      </c>
      <c r="K669" s="18">
        <v>38985</v>
      </c>
      <c r="L669" s="18">
        <v>1949.25</v>
      </c>
      <c r="M669" s="18"/>
      <c r="N669" s="18"/>
      <c r="O669" s="18"/>
      <c r="P669" s="18"/>
      <c r="Q669" s="18"/>
      <c r="R669" s="18"/>
      <c r="S669" s="18"/>
      <c r="T669" s="18">
        <v>1949.25</v>
      </c>
      <c r="U669" s="18"/>
      <c r="V669" s="18"/>
      <c r="W669" s="18"/>
      <c r="X669" s="18"/>
      <c r="Y669" s="18"/>
      <c r="Z669" s="18"/>
      <c r="AA669" s="18"/>
      <c r="AB669" s="43">
        <f t="shared" si="303"/>
        <v>5.0000000000000044E-2</v>
      </c>
      <c r="AC669" s="14">
        <f t="shared" si="311"/>
        <v>0</v>
      </c>
      <c r="AD669" s="14">
        <f t="shared" si="299"/>
        <v>0</v>
      </c>
      <c r="AE669" s="14">
        <f t="shared" si="312"/>
        <v>0</v>
      </c>
      <c r="AF669" s="14">
        <f t="shared" si="313"/>
        <v>0</v>
      </c>
      <c r="AG669" s="14">
        <f t="shared" si="314"/>
        <v>0</v>
      </c>
      <c r="AH669" s="14">
        <f t="shared" si="315"/>
        <v>0</v>
      </c>
      <c r="AI669" s="14">
        <f t="shared" si="316"/>
        <v>0</v>
      </c>
      <c r="AJ669" s="14">
        <f t="shared" si="317"/>
        <v>0.05</v>
      </c>
      <c r="AK669" s="14">
        <f t="shared" si="318"/>
        <v>0</v>
      </c>
      <c r="AL669" s="14">
        <f t="shared" si="319"/>
        <v>0</v>
      </c>
      <c r="AM669" s="14">
        <f t="shared" si="320"/>
        <v>0</v>
      </c>
      <c r="AN669" s="14">
        <f t="shared" si="321"/>
        <v>0</v>
      </c>
      <c r="AO669" s="14">
        <f t="shared" si="322"/>
        <v>0</v>
      </c>
      <c r="AP669" s="14">
        <f t="shared" si="323"/>
        <v>0</v>
      </c>
      <c r="AQ669" s="14">
        <f t="shared" si="324"/>
        <v>0</v>
      </c>
      <c r="AR669" s="26">
        <f t="shared" si="304"/>
        <v>0</v>
      </c>
      <c r="AS669" s="184">
        <f t="shared" si="305"/>
        <v>1949.25</v>
      </c>
      <c r="AT669" s="26">
        <f t="shared" si="306"/>
        <v>0</v>
      </c>
      <c r="AU669" s="30">
        <f>K669*$AU$2</f>
        <v>2339.1</v>
      </c>
      <c r="AV669" s="30">
        <f>K669*$AV$2</f>
        <v>2339.1</v>
      </c>
      <c r="AW669" s="30"/>
      <c r="AX669" s="36">
        <f t="shared" si="302"/>
        <v>2339.1</v>
      </c>
      <c r="AY669" s="36">
        <f t="shared" si="302"/>
        <v>389.84999999999991</v>
      </c>
      <c r="AZ669" s="36">
        <f t="shared" si="302"/>
        <v>0</v>
      </c>
      <c r="BF669" s="42">
        <f t="shared" si="307"/>
        <v>1949.25</v>
      </c>
      <c r="BG669" s="42">
        <f t="shared" si="308"/>
        <v>1949.25</v>
      </c>
      <c r="BH669" s="42">
        <f t="shared" si="309"/>
        <v>0</v>
      </c>
      <c r="BI669" s="42">
        <f t="shared" si="310"/>
        <v>4678.2</v>
      </c>
    </row>
    <row r="670" spans="1:61" ht="14.45" hidden="1" outlineLevel="1" x14ac:dyDescent="0.3">
      <c r="A670" s="5" t="s">
        <v>7</v>
      </c>
      <c r="B670" s="12" t="s">
        <v>752</v>
      </c>
      <c r="C670" s="12" t="s">
        <v>1362</v>
      </c>
      <c r="D670" s="2" t="s">
        <v>700</v>
      </c>
      <c r="E670" s="2" t="s">
        <v>380</v>
      </c>
      <c r="F670" s="2" t="s">
        <v>16</v>
      </c>
      <c r="G670" s="2" t="s">
        <v>381</v>
      </c>
      <c r="H670" s="2" t="s">
        <v>13</v>
      </c>
      <c r="I670" s="18">
        <v>200</v>
      </c>
      <c r="J670" s="18">
        <v>136323</v>
      </c>
      <c r="K670" s="18">
        <v>118800</v>
      </c>
      <c r="L670" s="18">
        <v>17523</v>
      </c>
      <c r="M670" s="18"/>
      <c r="N670" s="18">
        <v>14850</v>
      </c>
      <c r="O670" s="18"/>
      <c r="P670" s="18"/>
      <c r="Q670" s="18"/>
      <c r="R670" s="18"/>
      <c r="S670" s="18"/>
      <c r="T670" s="18"/>
      <c r="U670" s="18"/>
      <c r="V670" s="18"/>
      <c r="W670" s="18"/>
      <c r="X670" s="18"/>
      <c r="Y670" s="18"/>
      <c r="Z670" s="18">
        <v>2673</v>
      </c>
      <c r="AA670" s="18"/>
      <c r="AB670" s="43">
        <f t="shared" si="303"/>
        <v>0.14749999999999996</v>
      </c>
      <c r="AC670" s="14">
        <f t="shared" si="311"/>
        <v>0</v>
      </c>
      <c r="AD670" s="14">
        <f t="shared" si="299"/>
        <v>0.125</v>
      </c>
      <c r="AE670" s="14">
        <f t="shared" si="312"/>
        <v>0</v>
      </c>
      <c r="AF670" s="14">
        <f t="shared" si="313"/>
        <v>0</v>
      </c>
      <c r="AG670" s="14">
        <f t="shared" si="314"/>
        <v>0</v>
      </c>
      <c r="AH670" s="14">
        <f t="shared" si="315"/>
        <v>0</v>
      </c>
      <c r="AI670" s="14">
        <f t="shared" si="316"/>
        <v>0</v>
      </c>
      <c r="AJ670" s="14">
        <f t="shared" si="317"/>
        <v>0</v>
      </c>
      <c r="AK670" s="14">
        <f t="shared" si="318"/>
        <v>0</v>
      </c>
      <c r="AL670" s="14">
        <f t="shared" si="319"/>
        <v>0</v>
      </c>
      <c r="AM670" s="14">
        <f t="shared" si="320"/>
        <v>0</v>
      </c>
      <c r="AN670" s="14">
        <f t="shared" si="321"/>
        <v>0</v>
      </c>
      <c r="AO670" s="14">
        <f t="shared" si="322"/>
        <v>0</v>
      </c>
      <c r="AP670" s="14">
        <f t="shared" si="323"/>
        <v>0.02</v>
      </c>
      <c r="AQ670" s="14">
        <f t="shared" si="324"/>
        <v>0</v>
      </c>
      <c r="AR670" s="26">
        <f t="shared" si="304"/>
        <v>14850</v>
      </c>
      <c r="AS670" s="184">
        <f t="shared" si="305"/>
        <v>0</v>
      </c>
      <c r="AT670" s="26">
        <f t="shared" si="306"/>
        <v>2673</v>
      </c>
      <c r="AU670" s="30"/>
      <c r="AV670" s="30"/>
      <c r="AW670" s="30">
        <f>K670*$AU$1</f>
        <v>14256</v>
      </c>
      <c r="AX670" s="36">
        <f t="shared" si="302"/>
        <v>-14850</v>
      </c>
      <c r="AY670" s="36">
        <f t="shared" si="302"/>
        <v>0</v>
      </c>
      <c r="AZ670" s="36">
        <f t="shared" si="302"/>
        <v>11583</v>
      </c>
      <c r="BF670" s="42">
        <f t="shared" si="307"/>
        <v>17523</v>
      </c>
      <c r="BG670" s="42">
        <f t="shared" si="308"/>
        <v>17523</v>
      </c>
      <c r="BH670" s="42">
        <f t="shared" si="309"/>
        <v>0</v>
      </c>
      <c r="BI670" s="42">
        <f t="shared" si="310"/>
        <v>14256</v>
      </c>
    </row>
    <row r="671" spans="1:61" ht="14.45" hidden="1" outlineLevel="1" x14ac:dyDescent="0.3">
      <c r="A671" s="5" t="s">
        <v>7</v>
      </c>
      <c r="B671" s="12" t="s">
        <v>752</v>
      </c>
      <c r="C671" s="12"/>
      <c r="D671" s="2" t="s">
        <v>783</v>
      </c>
      <c r="E671" s="2" t="s">
        <v>784</v>
      </c>
      <c r="F671" s="2" t="s">
        <v>16</v>
      </c>
      <c r="G671" s="2" t="s">
        <v>17</v>
      </c>
      <c r="H671" s="2" t="s">
        <v>13</v>
      </c>
      <c r="I671" s="18">
        <v>554</v>
      </c>
      <c r="J671" s="18">
        <v>254286</v>
      </c>
      <c r="K671" s="18">
        <v>249300</v>
      </c>
      <c r="L671" s="18">
        <v>4986</v>
      </c>
      <c r="M671" s="18"/>
      <c r="N671" s="18"/>
      <c r="O671" s="18"/>
      <c r="P671" s="18"/>
      <c r="Q671" s="18"/>
      <c r="R671" s="18"/>
      <c r="S671" s="18"/>
      <c r="T671" s="18"/>
      <c r="U671" s="18"/>
      <c r="V671" s="18"/>
      <c r="W671" s="18"/>
      <c r="X671" s="18"/>
      <c r="Y671" s="18"/>
      <c r="Z671" s="18">
        <v>4986</v>
      </c>
      <c r="AA671" s="18"/>
      <c r="AB671" s="43">
        <f t="shared" si="303"/>
        <v>2.0000000000000018E-2</v>
      </c>
      <c r="AC671" s="14">
        <f t="shared" si="311"/>
        <v>0</v>
      </c>
      <c r="AD671" s="14">
        <f t="shared" si="299"/>
        <v>0</v>
      </c>
      <c r="AE671" s="14">
        <f t="shared" si="312"/>
        <v>0</v>
      </c>
      <c r="AF671" s="14">
        <f t="shared" si="313"/>
        <v>0</v>
      </c>
      <c r="AG671" s="14">
        <f t="shared" si="314"/>
        <v>0</v>
      </c>
      <c r="AH671" s="14">
        <f t="shared" si="315"/>
        <v>0</v>
      </c>
      <c r="AI671" s="14">
        <f t="shared" si="316"/>
        <v>0</v>
      </c>
      <c r="AJ671" s="14">
        <f t="shared" si="317"/>
        <v>0</v>
      </c>
      <c r="AK671" s="14">
        <f t="shared" si="318"/>
        <v>0</v>
      </c>
      <c r="AL671" s="14">
        <f t="shared" si="319"/>
        <v>0</v>
      </c>
      <c r="AM671" s="14">
        <f t="shared" si="320"/>
        <v>0</v>
      </c>
      <c r="AN671" s="14">
        <f t="shared" si="321"/>
        <v>0</v>
      </c>
      <c r="AO671" s="14">
        <f t="shared" si="322"/>
        <v>0</v>
      </c>
      <c r="AP671" s="14">
        <f t="shared" si="323"/>
        <v>0.02</v>
      </c>
      <c r="AQ671" s="14">
        <f t="shared" si="324"/>
        <v>0</v>
      </c>
      <c r="AR671" s="26">
        <f t="shared" si="304"/>
        <v>0</v>
      </c>
      <c r="AS671" s="184">
        <f t="shared" si="305"/>
        <v>0</v>
      </c>
      <c r="AT671" s="26">
        <f t="shared" si="306"/>
        <v>4986</v>
      </c>
      <c r="AU671" s="30"/>
      <c r="AV671" s="30"/>
      <c r="AW671" s="30">
        <f>K671*$AU$1</f>
        <v>29916</v>
      </c>
      <c r="AX671" s="36">
        <f t="shared" si="302"/>
        <v>0</v>
      </c>
      <c r="AY671" s="36">
        <f t="shared" si="302"/>
        <v>0</v>
      </c>
      <c r="AZ671" s="36">
        <f t="shared" si="302"/>
        <v>24930</v>
      </c>
      <c r="BF671" s="42">
        <f t="shared" si="307"/>
        <v>4986</v>
      </c>
      <c r="BG671" s="42">
        <f t="shared" si="308"/>
        <v>4986</v>
      </c>
      <c r="BH671" s="42">
        <f t="shared" si="309"/>
        <v>0</v>
      </c>
      <c r="BI671" s="42">
        <f t="shared" si="310"/>
        <v>29916</v>
      </c>
    </row>
    <row r="672" spans="1:61" ht="14.45" hidden="1" outlineLevel="1" x14ac:dyDescent="0.3">
      <c r="A672" s="5" t="s">
        <v>7</v>
      </c>
      <c r="B672" s="12" t="s">
        <v>752</v>
      </c>
      <c r="C672" s="12" t="s">
        <v>1362</v>
      </c>
      <c r="D672" s="2" t="s">
        <v>785</v>
      </c>
      <c r="E672" s="2" t="s">
        <v>450</v>
      </c>
      <c r="F672" s="2" t="s">
        <v>16</v>
      </c>
      <c r="G672" s="2" t="s">
        <v>17</v>
      </c>
      <c r="H672" s="2" t="s">
        <v>13</v>
      </c>
      <c r="I672" s="18">
        <v>2775</v>
      </c>
      <c r="J672" s="18">
        <v>4744625.6399999997</v>
      </c>
      <c r="K672" s="18">
        <v>4134750</v>
      </c>
      <c r="L672" s="18">
        <v>609875.64</v>
      </c>
      <c r="M672" s="18"/>
      <c r="N672" s="18">
        <v>516843.75</v>
      </c>
      <c r="O672" s="18"/>
      <c r="P672" s="18"/>
      <c r="Q672" s="18"/>
      <c r="R672" s="18"/>
      <c r="S672" s="18"/>
      <c r="T672" s="18"/>
      <c r="U672" s="18"/>
      <c r="V672" s="18"/>
      <c r="W672" s="18"/>
      <c r="X672" s="18"/>
      <c r="Y672" s="18"/>
      <c r="Z672" s="18">
        <v>93031.89</v>
      </c>
      <c r="AA672" s="18"/>
      <c r="AB672" s="43">
        <f t="shared" si="303"/>
        <v>0.14749999999999996</v>
      </c>
      <c r="AC672" s="14">
        <f t="shared" si="311"/>
        <v>0</v>
      </c>
      <c r="AD672" s="14">
        <f t="shared" si="299"/>
        <v>0.125</v>
      </c>
      <c r="AE672" s="14">
        <f t="shared" si="312"/>
        <v>0</v>
      </c>
      <c r="AF672" s="14">
        <f t="shared" si="313"/>
        <v>0</v>
      </c>
      <c r="AG672" s="14">
        <f t="shared" si="314"/>
        <v>0</v>
      </c>
      <c r="AH672" s="14">
        <f t="shared" si="315"/>
        <v>0</v>
      </c>
      <c r="AI672" s="14">
        <f t="shared" si="316"/>
        <v>0</v>
      </c>
      <c r="AJ672" s="14">
        <f t="shared" si="317"/>
        <v>0</v>
      </c>
      <c r="AK672" s="14">
        <f t="shared" si="318"/>
        <v>0</v>
      </c>
      <c r="AL672" s="14">
        <f t="shared" si="319"/>
        <v>0</v>
      </c>
      <c r="AM672" s="14">
        <f t="shared" si="320"/>
        <v>0</v>
      </c>
      <c r="AN672" s="14">
        <f t="shared" si="321"/>
        <v>0</v>
      </c>
      <c r="AO672" s="14">
        <f t="shared" si="322"/>
        <v>0</v>
      </c>
      <c r="AP672" s="14">
        <f t="shared" si="323"/>
        <v>0.02</v>
      </c>
      <c r="AQ672" s="14">
        <f t="shared" si="324"/>
        <v>0</v>
      </c>
      <c r="AR672" s="26">
        <f t="shared" si="304"/>
        <v>516843.75</v>
      </c>
      <c r="AS672" s="184">
        <f t="shared" si="305"/>
        <v>0</v>
      </c>
      <c r="AT672" s="26">
        <f t="shared" si="306"/>
        <v>93031.875</v>
      </c>
      <c r="AU672" s="30"/>
      <c r="AV672" s="30"/>
      <c r="AW672" s="30">
        <f>K672*$AU$1</f>
        <v>496170</v>
      </c>
      <c r="AX672" s="36">
        <f t="shared" si="302"/>
        <v>-516843.75</v>
      </c>
      <c r="AY672" s="36">
        <f t="shared" si="302"/>
        <v>0</v>
      </c>
      <c r="AZ672" s="36">
        <f t="shared" si="302"/>
        <v>403138.125</v>
      </c>
      <c r="BF672" s="42">
        <f t="shared" si="307"/>
        <v>609875.625</v>
      </c>
      <c r="BG672" s="42">
        <f t="shared" si="308"/>
        <v>609875.64</v>
      </c>
      <c r="BH672" s="42">
        <f t="shared" si="309"/>
        <v>-1.5000000013969839E-2</v>
      </c>
      <c r="BI672" s="42">
        <f t="shared" si="310"/>
        <v>496170</v>
      </c>
    </row>
    <row r="673" spans="1:61" ht="14.45" hidden="1" outlineLevel="1" x14ac:dyDescent="0.3">
      <c r="A673" s="5" t="s">
        <v>7</v>
      </c>
      <c r="B673" s="12" t="s">
        <v>752</v>
      </c>
      <c r="C673" s="12" t="s">
        <v>1362</v>
      </c>
      <c r="D673" s="2" t="s">
        <v>786</v>
      </c>
      <c r="E673" s="2" t="s">
        <v>456</v>
      </c>
      <c r="F673" s="2" t="s">
        <v>16</v>
      </c>
      <c r="G673" s="2" t="s">
        <v>457</v>
      </c>
      <c r="H673" s="2" t="s">
        <v>13</v>
      </c>
      <c r="I673" s="18">
        <v>1225</v>
      </c>
      <c r="J673" s="18">
        <v>948839.07000000007</v>
      </c>
      <c r="K673" s="18">
        <v>826875</v>
      </c>
      <c r="L673" s="18">
        <v>121964.07</v>
      </c>
      <c r="M673" s="18"/>
      <c r="N673" s="18">
        <v>103359.38</v>
      </c>
      <c r="O673" s="18"/>
      <c r="P673" s="18"/>
      <c r="Q673" s="18"/>
      <c r="R673" s="18"/>
      <c r="S673" s="18"/>
      <c r="T673" s="18"/>
      <c r="U673" s="18"/>
      <c r="V673" s="18"/>
      <c r="W673" s="18"/>
      <c r="X673" s="18"/>
      <c r="Y673" s="18"/>
      <c r="Z673" s="18">
        <v>18604.690000000002</v>
      </c>
      <c r="AA673" s="18"/>
      <c r="AB673" s="43">
        <f t="shared" si="303"/>
        <v>0.14749999999999996</v>
      </c>
      <c r="AC673" s="14">
        <f t="shared" si="311"/>
        <v>0</v>
      </c>
      <c r="AD673" s="14">
        <f t="shared" si="299"/>
        <v>0.125</v>
      </c>
      <c r="AE673" s="14">
        <f t="shared" si="312"/>
        <v>0</v>
      </c>
      <c r="AF673" s="14">
        <f t="shared" si="313"/>
        <v>0</v>
      </c>
      <c r="AG673" s="14">
        <f t="shared" si="314"/>
        <v>0</v>
      </c>
      <c r="AH673" s="14">
        <f t="shared" si="315"/>
        <v>0</v>
      </c>
      <c r="AI673" s="14">
        <f t="shared" si="316"/>
        <v>0</v>
      </c>
      <c r="AJ673" s="14">
        <f t="shared" si="317"/>
        <v>0</v>
      </c>
      <c r="AK673" s="14">
        <f t="shared" si="318"/>
        <v>0</v>
      </c>
      <c r="AL673" s="14">
        <f t="shared" si="319"/>
        <v>0</v>
      </c>
      <c r="AM673" s="14">
        <f t="shared" si="320"/>
        <v>0</v>
      </c>
      <c r="AN673" s="14">
        <f t="shared" si="321"/>
        <v>0</v>
      </c>
      <c r="AO673" s="14">
        <f t="shared" si="322"/>
        <v>0</v>
      </c>
      <c r="AP673" s="14">
        <f t="shared" si="323"/>
        <v>0.02</v>
      </c>
      <c r="AQ673" s="14">
        <f t="shared" si="324"/>
        <v>0</v>
      </c>
      <c r="AR673" s="26">
        <f t="shared" si="304"/>
        <v>103359.375</v>
      </c>
      <c r="AS673" s="184">
        <f t="shared" si="305"/>
        <v>0</v>
      </c>
      <c r="AT673" s="26">
        <f t="shared" si="306"/>
        <v>18604.6875</v>
      </c>
      <c r="AU673" s="30"/>
      <c r="AV673" s="30"/>
      <c r="AW673" s="30">
        <f>K673*$AU$1</f>
        <v>99225</v>
      </c>
      <c r="AX673" s="36">
        <f t="shared" si="302"/>
        <v>-103359.375</v>
      </c>
      <c r="AY673" s="36">
        <f t="shared" si="302"/>
        <v>0</v>
      </c>
      <c r="AZ673" s="36">
        <f t="shared" si="302"/>
        <v>80620.3125</v>
      </c>
      <c r="BF673" s="42">
        <f t="shared" si="307"/>
        <v>121964.0625</v>
      </c>
      <c r="BG673" s="42">
        <f t="shared" si="308"/>
        <v>121964.07</v>
      </c>
      <c r="BH673" s="42">
        <f t="shared" si="309"/>
        <v>-7.5000000069849193E-3</v>
      </c>
      <c r="BI673" s="42">
        <f t="shared" si="310"/>
        <v>99225</v>
      </c>
    </row>
    <row r="674" spans="1:61" ht="14.45" hidden="1" outlineLevel="1" x14ac:dyDescent="0.3">
      <c r="A674" s="5" t="s">
        <v>7</v>
      </c>
      <c r="B674" s="12" t="s">
        <v>752</v>
      </c>
      <c r="C674" s="12"/>
      <c r="D674" s="2" t="s">
        <v>736</v>
      </c>
      <c r="E674" s="2" t="s">
        <v>778</v>
      </c>
      <c r="F674" s="2" t="s">
        <v>11</v>
      </c>
      <c r="G674" s="2" t="s">
        <v>483</v>
      </c>
      <c r="H674" s="2" t="s">
        <v>13</v>
      </c>
      <c r="I674" s="18">
        <v>220</v>
      </c>
      <c r="J674" s="18">
        <v>107848.13</v>
      </c>
      <c r="K674" s="18">
        <v>91300</v>
      </c>
      <c r="L674" s="18">
        <v>16548.129999999997</v>
      </c>
      <c r="M674" s="18"/>
      <c r="N674" s="18">
        <v>11412.5</v>
      </c>
      <c r="O674" s="18"/>
      <c r="P674" s="18"/>
      <c r="Q674" s="18"/>
      <c r="R674" s="18"/>
      <c r="S674" s="18"/>
      <c r="T674" s="18">
        <v>5135.63</v>
      </c>
      <c r="U674" s="18"/>
      <c r="V674" s="18"/>
      <c r="W674" s="18"/>
      <c r="X674" s="18"/>
      <c r="Y674" s="18"/>
      <c r="Z674" s="18"/>
      <c r="AA674" s="18"/>
      <c r="AB674" s="43">
        <f t="shared" si="303"/>
        <v>0.18125000000000013</v>
      </c>
      <c r="AC674" s="14">
        <f t="shared" si="311"/>
        <v>0</v>
      </c>
      <c r="AD674" s="14">
        <f t="shared" si="299"/>
        <v>0.125</v>
      </c>
      <c r="AE674" s="14">
        <f t="shared" si="312"/>
        <v>0</v>
      </c>
      <c r="AF674" s="14">
        <f t="shared" si="313"/>
        <v>0</v>
      </c>
      <c r="AG674" s="14">
        <f t="shared" si="314"/>
        <v>0</v>
      </c>
      <c r="AH674" s="14">
        <f t="shared" si="315"/>
        <v>0</v>
      </c>
      <c r="AI674" s="14">
        <f t="shared" si="316"/>
        <v>0</v>
      </c>
      <c r="AJ674" s="14">
        <f t="shared" si="317"/>
        <v>0.05</v>
      </c>
      <c r="AK674" s="14">
        <f t="shared" si="318"/>
        <v>0</v>
      </c>
      <c r="AL674" s="14">
        <f t="shared" si="319"/>
        <v>0</v>
      </c>
      <c r="AM674" s="14">
        <f t="shared" si="320"/>
        <v>0</v>
      </c>
      <c r="AN674" s="14">
        <f t="shared" si="321"/>
        <v>0</v>
      </c>
      <c r="AO674" s="14">
        <f t="shared" si="322"/>
        <v>0</v>
      </c>
      <c r="AP674" s="14">
        <f t="shared" si="323"/>
        <v>0</v>
      </c>
      <c r="AQ674" s="14">
        <f t="shared" si="324"/>
        <v>0</v>
      </c>
      <c r="AR674" s="26">
        <f t="shared" si="304"/>
        <v>11412.5</v>
      </c>
      <c r="AS674" s="184">
        <f t="shared" si="305"/>
        <v>5135.625</v>
      </c>
      <c r="AT674" s="26">
        <f t="shared" si="306"/>
        <v>0</v>
      </c>
      <c r="AU674" s="30">
        <f t="shared" ref="AU674:AU680" si="325">K674*$AU$2</f>
        <v>5478</v>
      </c>
      <c r="AV674" s="30">
        <f t="shared" ref="AV674:AV680" si="326">K674*$AV$2</f>
        <v>5478</v>
      </c>
      <c r="AW674" s="30"/>
      <c r="AX674" s="36">
        <f t="shared" si="302"/>
        <v>-5934.5</v>
      </c>
      <c r="AY674" s="36">
        <f t="shared" si="302"/>
        <v>342.375</v>
      </c>
      <c r="AZ674" s="36">
        <f t="shared" si="302"/>
        <v>0</v>
      </c>
      <c r="BF674" s="42">
        <f t="shared" si="307"/>
        <v>16548.125</v>
      </c>
      <c r="BG674" s="42">
        <f t="shared" si="308"/>
        <v>16548.13</v>
      </c>
      <c r="BH674" s="42">
        <f t="shared" si="309"/>
        <v>-5.0000000010186341E-3</v>
      </c>
      <c r="BI674" s="42">
        <f t="shared" si="310"/>
        <v>10956</v>
      </c>
    </row>
    <row r="675" spans="1:61" ht="14.45" hidden="1" outlineLevel="1" x14ac:dyDescent="0.3">
      <c r="A675" s="84" t="s">
        <v>7</v>
      </c>
      <c r="B675" s="12" t="s">
        <v>752</v>
      </c>
      <c r="C675" s="12"/>
      <c r="D675" s="2" t="s">
        <v>495</v>
      </c>
      <c r="E675" s="2" t="s">
        <v>758</v>
      </c>
      <c r="F675" s="2" t="s">
        <v>11</v>
      </c>
      <c r="G675" s="2" t="s">
        <v>483</v>
      </c>
      <c r="H675" s="2" t="s">
        <v>13</v>
      </c>
      <c r="I675" s="18">
        <v>8000</v>
      </c>
      <c r="J675" s="18">
        <v>130200</v>
      </c>
      <c r="K675" s="18">
        <v>124000</v>
      </c>
      <c r="L675" s="18">
        <v>6200</v>
      </c>
      <c r="M675" s="18"/>
      <c r="N675" s="18"/>
      <c r="O675" s="18"/>
      <c r="P675" s="18"/>
      <c r="Q675" s="18"/>
      <c r="R675" s="18"/>
      <c r="S675" s="18"/>
      <c r="T675" s="18">
        <v>6200</v>
      </c>
      <c r="U675" s="18"/>
      <c r="V675" s="18"/>
      <c r="W675" s="18"/>
      <c r="X675" s="18"/>
      <c r="Y675" s="18"/>
      <c r="Z675" s="18"/>
      <c r="AA675" s="18"/>
      <c r="AB675" s="43">
        <f t="shared" si="303"/>
        <v>5.0000000000000044E-2</v>
      </c>
      <c r="AC675" s="14">
        <f t="shared" si="311"/>
        <v>0</v>
      </c>
      <c r="AD675" s="14">
        <f t="shared" si="299"/>
        <v>0</v>
      </c>
      <c r="AE675" s="14">
        <f t="shared" si="312"/>
        <v>0</v>
      </c>
      <c r="AF675" s="14">
        <f t="shared" si="313"/>
        <v>0</v>
      </c>
      <c r="AG675" s="14">
        <f t="shared" si="314"/>
        <v>0</v>
      </c>
      <c r="AH675" s="14">
        <f t="shared" si="315"/>
        <v>0</v>
      </c>
      <c r="AI675" s="14">
        <f t="shared" si="316"/>
        <v>0</v>
      </c>
      <c r="AJ675" s="14">
        <f t="shared" si="317"/>
        <v>0.05</v>
      </c>
      <c r="AK675" s="14">
        <f t="shared" si="318"/>
        <v>0</v>
      </c>
      <c r="AL675" s="14">
        <f t="shared" si="319"/>
        <v>0</v>
      </c>
      <c r="AM675" s="14">
        <f t="shared" si="320"/>
        <v>0</v>
      </c>
      <c r="AN675" s="14">
        <f t="shared" si="321"/>
        <v>0</v>
      </c>
      <c r="AO675" s="14">
        <f t="shared" si="322"/>
        <v>0</v>
      </c>
      <c r="AP675" s="14">
        <f t="shared" si="323"/>
        <v>0</v>
      </c>
      <c r="AQ675" s="14">
        <f t="shared" si="324"/>
        <v>0</v>
      </c>
      <c r="AR675" s="26">
        <f t="shared" si="304"/>
        <v>0</v>
      </c>
      <c r="AS675" s="184">
        <f t="shared" si="305"/>
        <v>6200</v>
      </c>
      <c r="AT675" s="26">
        <f t="shared" si="306"/>
        <v>0</v>
      </c>
      <c r="AU675" s="30">
        <f t="shared" si="325"/>
        <v>7440</v>
      </c>
      <c r="AV675" s="30">
        <f t="shared" si="326"/>
        <v>7440</v>
      </c>
      <c r="AW675" s="30"/>
      <c r="AX675" s="36">
        <f t="shared" si="302"/>
        <v>7440</v>
      </c>
      <c r="AY675" s="36">
        <f t="shared" si="302"/>
        <v>1240</v>
      </c>
      <c r="AZ675" s="36">
        <f t="shared" si="302"/>
        <v>0</v>
      </c>
      <c r="BF675" s="42">
        <f t="shared" si="307"/>
        <v>6200</v>
      </c>
      <c r="BG675" s="42">
        <f t="shared" si="308"/>
        <v>6200</v>
      </c>
      <c r="BH675" s="42">
        <f t="shared" si="309"/>
        <v>0</v>
      </c>
      <c r="BI675" s="42">
        <f t="shared" si="310"/>
        <v>14880</v>
      </c>
    </row>
    <row r="676" spans="1:61" ht="14.45" hidden="1" outlineLevel="1" x14ac:dyDescent="0.3">
      <c r="A676" s="5" t="s">
        <v>7</v>
      </c>
      <c r="B676" s="12" t="s">
        <v>752</v>
      </c>
      <c r="C676" s="5" t="s">
        <v>1359</v>
      </c>
      <c r="D676" s="2" t="s">
        <v>787</v>
      </c>
      <c r="E676" s="2" t="s">
        <v>766</v>
      </c>
      <c r="F676" s="2" t="s">
        <v>11</v>
      </c>
      <c r="G676" s="2" t="s">
        <v>483</v>
      </c>
      <c r="H676" s="2" t="s">
        <v>13</v>
      </c>
      <c r="I676" s="18">
        <v>500</v>
      </c>
      <c r="J676" s="18">
        <v>12632.55</v>
      </c>
      <c r="K676" s="18">
        <v>11350</v>
      </c>
      <c r="L676" s="18">
        <v>1282.55</v>
      </c>
      <c r="M676" s="18">
        <v>681</v>
      </c>
      <c r="N676" s="18"/>
      <c r="O676" s="18"/>
      <c r="P676" s="18"/>
      <c r="Q676" s="18"/>
      <c r="R676" s="18"/>
      <c r="S676" s="18"/>
      <c r="T676" s="18">
        <v>601.54999999999995</v>
      </c>
      <c r="U676" s="18"/>
      <c r="V676" s="18"/>
      <c r="W676" s="18"/>
      <c r="X676" s="18"/>
      <c r="Y676" s="18"/>
      <c r="Z676" s="18"/>
      <c r="AA676" s="18"/>
      <c r="AB676" s="43">
        <f t="shared" si="303"/>
        <v>0.11300000000000021</v>
      </c>
      <c r="AC676" s="14">
        <f t="shared" si="311"/>
        <v>0.06</v>
      </c>
      <c r="AD676" s="14">
        <f t="shared" si="299"/>
        <v>0</v>
      </c>
      <c r="AE676" s="14">
        <f t="shared" si="312"/>
        <v>0</v>
      </c>
      <c r="AF676" s="14">
        <f t="shared" si="313"/>
        <v>0</v>
      </c>
      <c r="AG676" s="14">
        <f t="shared" si="314"/>
        <v>0</v>
      </c>
      <c r="AH676" s="14">
        <f t="shared" si="315"/>
        <v>0</v>
      </c>
      <c r="AI676" s="14">
        <f t="shared" si="316"/>
        <v>0</v>
      </c>
      <c r="AJ676" s="14">
        <f t="shared" si="317"/>
        <v>0.05</v>
      </c>
      <c r="AK676" s="14">
        <f t="shared" si="318"/>
        <v>0</v>
      </c>
      <c r="AL676" s="14">
        <f t="shared" si="319"/>
        <v>0</v>
      </c>
      <c r="AM676" s="14">
        <f t="shared" si="320"/>
        <v>0</v>
      </c>
      <c r="AN676" s="14">
        <f t="shared" si="321"/>
        <v>0</v>
      </c>
      <c r="AO676" s="14">
        <f t="shared" si="322"/>
        <v>0</v>
      </c>
      <c r="AP676" s="14">
        <f t="shared" si="323"/>
        <v>0</v>
      </c>
      <c r="AQ676" s="14">
        <f t="shared" si="324"/>
        <v>0</v>
      </c>
      <c r="AR676" s="26">
        <f t="shared" si="304"/>
        <v>681.00000000000057</v>
      </c>
      <c r="AS676" s="184">
        <f t="shared" si="305"/>
        <v>601.55000000000007</v>
      </c>
      <c r="AT676" s="26">
        <f t="shared" si="306"/>
        <v>0</v>
      </c>
      <c r="AU676" s="30">
        <f t="shared" si="325"/>
        <v>681</v>
      </c>
      <c r="AV676" s="30">
        <f t="shared" si="326"/>
        <v>681</v>
      </c>
      <c r="AW676" s="30"/>
      <c r="AX676" s="36">
        <f t="shared" si="302"/>
        <v>0</v>
      </c>
      <c r="AY676" s="36">
        <f t="shared" si="302"/>
        <v>79.449999999999932</v>
      </c>
      <c r="AZ676" s="36">
        <f t="shared" si="302"/>
        <v>0</v>
      </c>
      <c r="BF676" s="42">
        <f t="shared" si="307"/>
        <v>1282.5500000000006</v>
      </c>
      <c r="BG676" s="42">
        <f t="shared" si="308"/>
        <v>1282.55</v>
      </c>
      <c r="BH676" s="42">
        <f t="shared" si="309"/>
        <v>0</v>
      </c>
      <c r="BI676" s="42">
        <f t="shared" si="310"/>
        <v>1362</v>
      </c>
    </row>
    <row r="677" spans="1:61" ht="14.45" hidden="1" outlineLevel="1" x14ac:dyDescent="0.3">
      <c r="A677" s="5" t="s">
        <v>7</v>
      </c>
      <c r="B677" s="12" t="s">
        <v>752</v>
      </c>
      <c r="C677" s="5" t="s">
        <v>1359</v>
      </c>
      <c r="D677" s="2" t="s">
        <v>788</v>
      </c>
      <c r="E677" s="2" t="s">
        <v>766</v>
      </c>
      <c r="F677" s="2" t="s">
        <v>11</v>
      </c>
      <c r="G677" s="2" t="s">
        <v>483</v>
      </c>
      <c r="H677" s="2" t="s">
        <v>13</v>
      </c>
      <c r="I677" s="18">
        <v>1280</v>
      </c>
      <c r="J677" s="18">
        <v>28492.799999999999</v>
      </c>
      <c r="K677" s="18">
        <v>25600</v>
      </c>
      <c r="L677" s="18">
        <v>2892.7999999999997</v>
      </c>
      <c r="M677" s="18">
        <v>1536</v>
      </c>
      <c r="N677" s="18"/>
      <c r="O677" s="18"/>
      <c r="P677" s="18"/>
      <c r="Q677" s="18"/>
      <c r="R677" s="18"/>
      <c r="S677" s="18"/>
      <c r="T677" s="18">
        <v>1356.8</v>
      </c>
      <c r="U677" s="18"/>
      <c r="V677" s="18"/>
      <c r="W677" s="18"/>
      <c r="X677" s="18"/>
      <c r="Y677" s="18"/>
      <c r="Z677" s="18"/>
      <c r="AA677" s="18"/>
      <c r="AB677" s="43">
        <f t="shared" si="303"/>
        <v>0.11300000000000021</v>
      </c>
      <c r="AC677" s="14">
        <f t="shared" si="311"/>
        <v>0.06</v>
      </c>
      <c r="AD677" s="14">
        <f t="shared" si="299"/>
        <v>0</v>
      </c>
      <c r="AE677" s="14">
        <f t="shared" si="312"/>
        <v>0</v>
      </c>
      <c r="AF677" s="14">
        <f t="shared" si="313"/>
        <v>0</v>
      </c>
      <c r="AG677" s="14">
        <f t="shared" si="314"/>
        <v>0</v>
      </c>
      <c r="AH677" s="14">
        <f t="shared" si="315"/>
        <v>0</v>
      </c>
      <c r="AI677" s="14">
        <f t="shared" si="316"/>
        <v>0</v>
      </c>
      <c r="AJ677" s="14">
        <f t="shared" si="317"/>
        <v>0.05</v>
      </c>
      <c r="AK677" s="14">
        <f t="shared" si="318"/>
        <v>0</v>
      </c>
      <c r="AL677" s="14">
        <f t="shared" si="319"/>
        <v>0</v>
      </c>
      <c r="AM677" s="14">
        <f t="shared" si="320"/>
        <v>0</v>
      </c>
      <c r="AN677" s="14">
        <f t="shared" si="321"/>
        <v>0</v>
      </c>
      <c r="AO677" s="14">
        <f t="shared" si="322"/>
        <v>0</v>
      </c>
      <c r="AP677" s="14">
        <f t="shared" si="323"/>
        <v>0</v>
      </c>
      <c r="AQ677" s="14">
        <f t="shared" si="324"/>
        <v>0</v>
      </c>
      <c r="AR677" s="26">
        <f t="shared" si="304"/>
        <v>1536.0000000000014</v>
      </c>
      <c r="AS677" s="184">
        <f t="shared" si="305"/>
        <v>1356.8000000000002</v>
      </c>
      <c r="AT677" s="26">
        <f t="shared" si="306"/>
        <v>0</v>
      </c>
      <c r="AU677" s="30">
        <f t="shared" si="325"/>
        <v>1536</v>
      </c>
      <c r="AV677" s="30">
        <f t="shared" si="326"/>
        <v>1536</v>
      </c>
      <c r="AW677" s="30"/>
      <c r="AX677" s="36">
        <f t="shared" si="302"/>
        <v>0</v>
      </c>
      <c r="AY677" s="36">
        <f t="shared" si="302"/>
        <v>179.19999999999982</v>
      </c>
      <c r="AZ677" s="36">
        <f t="shared" si="302"/>
        <v>0</v>
      </c>
      <c r="BF677" s="42">
        <f t="shared" si="307"/>
        <v>2892.8000000000015</v>
      </c>
      <c r="BG677" s="42">
        <f t="shared" si="308"/>
        <v>2892.8</v>
      </c>
      <c r="BH677" s="42">
        <f t="shared" si="309"/>
        <v>0</v>
      </c>
      <c r="BI677" s="42">
        <f t="shared" si="310"/>
        <v>3072</v>
      </c>
    </row>
    <row r="678" spans="1:61" ht="14.45" hidden="1" outlineLevel="1" x14ac:dyDescent="0.3">
      <c r="A678" s="5" t="s">
        <v>7</v>
      </c>
      <c r="B678" s="12" t="s">
        <v>752</v>
      </c>
      <c r="C678" s="12"/>
      <c r="D678" s="2" t="s">
        <v>789</v>
      </c>
      <c r="E678" s="2" t="s">
        <v>790</v>
      </c>
      <c r="F678" s="2" t="s">
        <v>11</v>
      </c>
      <c r="G678" s="2" t="s">
        <v>483</v>
      </c>
      <c r="H678" s="2" t="s">
        <v>13</v>
      </c>
      <c r="I678" s="18">
        <v>48.6</v>
      </c>
      <c r="J678" s="18">
        <v>8955.77</v>
      </c>
      <c r="K678" s="18">
        <v>7581.6</v>
      </c>
      <c r="L678" s="18">
        <v>1374.17</v>
      </c>
      <c r="M678" s="18"/>
      <c r="N678" s="18">
        <v>947.7</v>
      </c>
      <c r="O678" s="18"/>
      <c r="P678" s="18"/>
      <c r="Q678" s="18"/>
      <c r="R678" s="18"/>
      <c r="S678" s="18"/>
      <c r="T678" s="18">
        <v>426.47</v>
      </c>
      <c r="U678" s="18"/>
      <c r="V678" s="18"/>
      <c r="W678" s="18"/>
      <c r="X678" s="18"/>
      <c r="Y678" s="18"/>
      <c r="Z678" s="18"/>
      <c r="AA678" s="18"/>
      <c r="AB678" s="43">
        <f t="shared" si="303"/>
        <v>0.18125000000000013</v>
      </c>
      <c r="AC678" s="14">
        <f t="shared" si="311"/>
        <v>0</v>
      </c>
      <c r="AD678" s="14">
        <f t="shared" si="299"/>
        <v>0.125</v>
      </c>
      <c r="AE678" s="14">
        <f t="shared" si="312"/>
        <v>0</v>
      </c>
      <c r="AF678" s="14">
        <f t="shared" si="313"/>
        <v>0</v>
      </c>
      <c r="AG678" s="14">
        <f t="shared" si="314"/>
        <v>0</v>
      </c>
      <c r="AH678" s="14">
        <f t="shared" si="315"/>
        <v>0</v>
      </c>
      <c r="AI678" s="14">
        <f t="shared" si="316"/>
        <v>0</v>
      </c>
      <c r="AJ678" s="14">
        <f t="shared" si="317"/>
        <v>0.05</v>
      </c>
      <c r="AK678" s="14">
        <f t="shared" si="318"/>
        <v>0</v>
      </c>
      <c r="AL678" s="14">
        <f t="shared" si="319"/>
        <v>0</v>
      </c>
      <c r="AM678" s="14">
        <f t="shared" si="320"/>
        <v>0</v>
      </c>
      <c r="AN678" s="14">
        <f t="shared" si="321"/>
        <v>0</v>
      </c>
      <c r="AO678" s="14">
        <f t="shared" si="322"/>
        <v>0</v>
      </c>
      <c r="AP678" s="14">
        <f t="shared" si="323"/>
        <v>0</v>
      </c>
      <c r="AQ678" s="14">
        <f t="shared" si="324"/>
        <v>0</v>
      </c>
      <c r="AR678" s="26">
        <f t="shared" si="304"/>
        <v>947.7</v>
      </c>
      <c r="AS678" s="184">
        <f t="shared" si="305"/>
        <v>426.46500000000009</v>
      </c>
      <c r="AT678" s="26">
        <f t="shared" si="306"/>
        <v>0</v>
      </c>
      <c r="AU678" s="30">
        <f t="shared" si="325"/>
        <v>454.89600000000002</v>
      </c>
      <c r="AV678" s="30">
        <f t="shared" si="326"/>
        <v>454.89600000000002</v>
      </c>
      <c r="AW678" s="30"/>
      <c r="AX678" s="36">
        <f t="shared" si="302"/>
        <v>-492.80400000000003</v>
      </c>
      <c r="AY678" s="36">
        <f t="shared" si="302"/>
        <v>28.430999999999926</v>
      </c>
      <c r="AZ678" s="36">
        <f t="shared" si="302"/>
        <v>0</v>
      </c>
      <c r="BF678" s="42">
        <f t="shared" si="307"/>
        <v>1374.1650000000002</v>
      </c>
      <c r="BG678" s="42">
        <f t="shared" si="308"/>
        <v>1374.17</v>
      </c>
      <c r="BH678" s="42">
        <f t="shared" si="309"/>
        <v>-4.9999999998817657E-3</v>
      </c>
      <c r="BI678" s="42">
        <f t="shared" si="310"/>
        <v>909.79200000000003</v>
      </c>
    </row>
    <row r="679" spans="1:61" ht="14.45" hidden="1" outlineLevel="1" x14ac:dyDescent="0.3">
      <c r="A679" s="5" t="s">
        <v>7</v>
      </c>
      <c r="B679" s="12" t="s">
        <v>752</v>
      </c>
      <c r="C679" s="12"/>
      <c r="D679" s="2" t="s">
        <v>791</v>
      </c>
      <c r="E679" s="2" t="s">
        <v>790</v>
      </c>
      <c r="F679" s="2" t="s">
        <v>11</v>
      </c>
      <c r="G679" s="2" t="s">
        <v>483</v>
      </c>
      <c r="H679" s="2" t="s">
        <v>13</v>
      </c>
      <c r="I679" s="18">
        <v>294.89999999999998</v>
      </c>
      <c r="J679" s="18">
        <v>54342.700000000004</v>
      </c>
      <c r="K679" s="18">
        <v>46004.4</v>
      </c>
      <c r="L679" s="18">
        <v>8338.2999999999993</v>
      </c>
      <c r="M679" s="18"/>
      <c r="N679" s="18">
        <v>5750.55</v>
      </c>
      <c r="O679" s="18"/>
      <c r="P679" s="18"/>
      <c r="Q679" s="18"/>
      <c r="R679" s="18"/>
      <c r="S679" s="18"/>
      <c r="T679" s="18">
        <v>2587.75</v>
      </c>
      <c r="U679" s="18"/>
      <c r="V679" s="18"/>
      <c r="W679" s="18"/>
      <c r="X679" s="18"/>
      <c r="Y679" s="18"/>
      <c r="Z679" s="18"/>
      <c r="AA679" s="18"/>
      <c r="AB679" s="43">
        <f t="shared" si="303"/>
        <v>0.18125000000000013</v>
      </c>
      <c r="AC679" s="14">
        <f t="shared" si="311"/>
        <v>0</v>
      </c>
      <c r="AD679" s="14">
        <f t="shared" si="299"/>
        <v>0.125</v>
      </c>
      <c r="AE679" s="14">
        <f t="shared" si="312"/>
        <v>0</v>
      </c>
      <c r="AF679" s="14">
        <f t="shared" si="313"/>
        <v>0</v>
      </c>
      <c r="AG679" s="14">
        <f t="shared" si="314"/>
        <v>0</v>
      </c>
      <c r="AH679" s="14">
        <f t="shared" si="315"/>
        <v>0</v>
      </c>
      <c r="AI679" s="14">
        <f t="shared" si="316"/>
        <v>0</v>
      </c>
      <c r="AJ679" s="14">
        <f t="shared" si="317"/>
        <v>0.05</v>
      </c>
      <c r="AK679" s="14">
        <f t="shared" si="318"/>
        <v>0</v>
      </c>
      <c r="AL679" s="14">
        <f t="shared" si="319"/>
        <v>0</v>
      </c>
      <c r="AM679" s="14">
        <f t="shared" si="320"/>
        <v>0</v>
      </c>
      <c r="AN679" s="14">
        <f t="shared" si="321"/>
        <v>0</v>
      </c>
      <c r="AO679" s="14">
        <f t="shared" si="322"/>
        <v>0</v>
      </c>
      <c r="AP679" s="14">
        <f t="shared" si="323"/>
        <v>0</v>
      </c>
      <c r="AQ679" s="14">
        <f t="shared" si="324"/>
        <v>0</v>
      </c>
      <c r="AR679" s="26">
        <f t="shared" si="304"/>
        <v>5750.55</v>
      </c>
      <c r="AS679" s="184">
        <f t="shared" si="305"/>
        <v>2587.7475000000004</v>
      </c>
      <c r="AT679" s="26">
        <f t="shared" si="306"/>
        <v>0</v>
      </c>
      <c r="AU679" s="30">
        <f t="shared" si="325"/>
        <v>2760.2640000000001</v>
      </c>
      <c r="AV679" s="30">
        <f t="shared" si="326"/>
        <v>2760.2640000000001</v>
      </c>
      <c r="AW679" s="30"/>
      <c r="AX679" s="36">
        <f t="shared" si="302"/>
        <v>-2990.2860000000001</v>
      </c>
      <c r="AY679" s="36">
        <f t="shared" si="302"/>
        <v>172.51649999999972</v>
      </c>
      <c r="AZ679" s="36">
        <f t="shared" si="302"/>
        <v>0</v>
      </c>
      <c r="BF679" s="42">
        <f t="shared" si="307"/>
        <v>8338.2975000000006</v>
      </c>
      <c r="BG679" s="42">
        <f t="shared" si="308"/>
        <v>8338.2999999999993</v>
      </c>
      <c r="BH679" s="42">
        <f t="shared" si="309"/>
        <v>-2.4999999986903276E-3</v>
      </c>
      <c r="BI679" s="42">
        <f t="shared" si="310"/>
        <v>5520.5280000000002</v>
      </c>
    </row>
    <row r="680" spans="1:61" ht="14.45" hidden="1" outlineLevel="1" x14ac:dyDescent="0.3">
      <c r="A680" s="5" t="s">
        <v>7</v>
      </c>
      <c r="B680" s="12" t="s">
        <v>752</v>
      </c>
      <c r="C680" s="12"/>
      <c r="D680" s="2" t="s">
        <v>792</v>
      </c>
      <c r="E680" s="2" t="s">
        <v>790</v>
      </c>
      <c r="F680" s="2" t="s">
        <v>11</v>
      </c>
      <c r="G680" s="2" t="s">
        <v>483</v>
      </c>
      <c r="H680" s="2" t="s">
        <v>13</v>
      </c>
      <c r="I680" s="18">
        <v>719</v>
      </c>
      <c r="J680" s="18">
        <v>132493.72999999998</v>
      </c>
      <c r="K680" s="18">
        <v>112164</v>
      </c>
      <c r="L680" s="18">
        <v>20329.73</v>
      </c>
      <c r="M680" s="18"/>
      <c r="N680" s="18">
        <v>14020.5</v>
      </c>
      <c r="O680" s="18"/>
      <c r="P680" s="18"/>
      <c r="Q680" s="18"/>
      <c r="R680" s="18"/>
      <c r="S680" s="18"/>
      <c r="T680" s="18">
        <v>6309.23</v>
      </c>
      <c r="U680" s="18"/>
      <c r="V680" s="18"/>
      <c r="W680" s="18"/>
      <c r="X680" s="18"/>
      <c r="Y680" s="18"/>
      <c r="Z680" s="18"/>
      <c r="AA680" s="18"/>
      <c r="AB680" s="43">
        <f t="shared" si="303"/>
        <v>0.18125000000000013</v>
      </c>
      <c r="AC680" s="14">
        <f t="shared" si="311"/>
        <v>0</v>
      </c>
      <c r="AD680" s="14">
        <f t="shared" si="299"/>
        <v>0.125</v>
      </c>
      <c r="AE680" s="14">
        <f t="shared" si="312"/>
        <v>0</v>
      </c>
      <c r="AF680" s="14">
        <f t="shared" si="313"/>
        <v>0</v>
      </c>
      <c r="AG680" s="14">
        <f t="shared" si="314"/>
        <v>0</v>
      </c>
      <c r="AH680" s="14">
        <f t="shared" si="315"/>
        <v>0</v>
      </c>
      <c r="AI680" s="14">
        <f t="shared" si="316"/>
        <v>0</v>
      </c>
      <c r="AJ680" s="14">
        <f t="shared" si="317"/>
        <v>0.05</v>
      </c>
      <c r="AK680" s="14">
        <f t="shared" si="318"/>
        <v>0</v>
      </c>
      <c r="AL680" s="14">
        <f t="shared" si="319"/>
        <v>0</v>
      </c>
      <c r="AM680" s="14">
        <f t="shared" si="320"/>
        <v>0</v>
      </c>
      <c r="AN680" s="14">
        <f t="shared" si="321"/>
        <v>0</v>
      </c>
      <c r="AO680" s="14">
        <f t="shared" si="322"/>
        <v>0</v>
      </c>
      <c r="AP680" s="14">
        <f t="shared" si="323"/>
        <v>0</v>
      </c>
      <c r="AQ680" s="14">
        <f t="shared" si="324"/>
        <v>0</v>
      </c>
      <c r="AR680" s="26">
        <f t="shared" si="304"/>
        <v>14020.5</v>
      </c>
      <c r="AS680" s="184">
        <f t="shared" si="305"/>
        <v>6309.2250000000004</v>
      </c>
      <c r="AT680" s="26">
        <f t="shared" si="306"/>
        <v>0</v>
      </c>
      <c r="AU680" s="30">
        <f t="shared" si="325"/>
        <v>6729.84</v>
      </c>
      <c r="AV680" s="30">
        <f t="shared" si="326"/>
        <v>6729.84</v>
      </c>
      <c r="AW680" s="30"/>
      <c r="AX680" s="36">
        <f t="shared" si="302"/>
        <v>-7290.66</v>
      </c>
      <c r="AY680" s="36">
        <f t="shared" si="302"/>
        <v>420.61499999999978</v>
      </c>
      <c r="AZ680" s="36">
        <f t="shared" si="302"/>
        <v>0</v>
      </c>
      <c r="BF680" s="42">
        <f t="shared" si="307"/>
        <v>20329.724999999999</v>
      </c>
      <c r="BG680" s="42">
        <f t="shared" si="308"/>
        <v>20329.73</v>
      </c>
      <c r="BH680" s="42">
        <f t="shared" si="309"/>
        <v>-5.0000000010186341E-3</v>
      </c>
      <c r="BI680" s="42">
        <f t="shared" si="310"/>
        <v>13459.68</v>
      </c>
    </row>
    <row r="681" spans="1:61" ht="14.45" hidden="1" outlineLevel="1" x14ac:dyDescent="0.3">
      <c r="A681" s="5" t="s">
        <v>7</v>
      </c>
      <c r="B681" s="12" t="s">
        <v>752</v>
      </c>
      <c r="C681" s="12"/>
      <c r="D681" s="2" t="s">
        <v>793</v>
      </c>
      <c r="E681" s="2" t="s">
        <v>794</v>
      </c>
      <c r="F681" s="2" t="s">
        <v>16</v>
      </c>
      <c r="G681" s="2" t="s">
        <v>501</v>
      </c>
      <c r="H681" s="2" t="s">
        <v>13</v>
      </c>
      <c r="I681" s="18">
        <v>6105</v>
      </c>
      <c r="J681" s="18">
        <v>388804.59000000008</v>
      </c>
      <c r="K681" s="18">
        <v>338827.5</v>
      </c>
      <c r="L681" s="18">
        <v>49977.090000000004</v>
      </c>
      <c r="M681" s="18"/>
      <c r="N681" s="18">
        <v>42353.46</v>
      </c>
      <c r="O681" s="18"/>
      <c r="P681" s="18"/>
      <c r="Q681" s="18"/>
      <c r="R681" s="18"/>
      <c r="S681" s="18"/>
      <c r="T681" s="18"/>
      <c r="U681" s="18"/>
      <c r="V681" s="18"/>
      <c r="W681" s="18"/>
      <c r="X681" s="18"/>
      <c r="Y681" s="18"/>
      <c r="Z681" s="18">
        <v>7623.630000000001</v>
      </c>
      <c r="AA681" s="18"/>
      <c r="AB681" s="43">
        <f t="shared" si="303"/>
        <v>0.14749999999999996</v>
      </c>
      <c r="AC681" s="14">
        <f t="shared" si="311"/>
        <v>0</v>
      </c>
      <c r="AD681" s="14">
        <f t="shared" si="299"/>
        <v>0.125</v>
      </c>
      <c r="AE681" s="14">
        <f t="shared" si="312"/>
        <v>0</v>
      </c>
      <c r="AF681" s="14">
        <f t="shared" si="313"/>
        <v>0</v>
      </c>
      <c r="AG681" s="14">
        <f t="shared" si="314"/>
        <v>0</v>
      </c>
      <c r="AH681" s="14">
        <f t="shared" si="315"/>
        <v>0</v>
      </c>
      <c r="AI681" s="14">
        <f t="shared" si="316"/>
        <v>0</v>
      </c>
      <c r="AJ681" s="14">
        <f t="shared" si="317"/>
        <v>0</v>
      </c>
      <c r="AK681" s="14">
        <f t="shared" si="318"/>
        <v>0</v>
      </c>
      <c r="AL681" s="14">
        <f t="shared" si="319"/>
        <v>0</v>
      </c>
      <c r="AM681" s="14">
        <f t="shared" si="320"/>
        <v>0</v>
      </c>
      <c r="AN681" s="14">
        <f t="shared" si="321"/>
        <v>0</v>
      </c>
      <c r="AO681" s="14">
        <f t="shared" si="322"/>
        <v>0</v>
      </c>
      <c r="AP681" s="14">
        <f t="shared" si="323"/>
        <v>0.02</v>
      </c>
      <c r="AQ681" s="14">
        <f t="shared" si="324"/>
        <v>0</v>
      </c>
      <c r="AR681" s="26">
        <f t="shared" si="304"/>
        <v>42353.4375</v>
      </c>
      <c r="AS681" s="184">
        <f t="shared" si="305"/>
        <v>0</v>
      </c>
      <c r="AT681" s="26">
        <f t="shared" si="306"/>
        <v>7623.6187500000005</v>
      </c>
      <c r="AU681" s="30"/>
      <c r="AV681" s="30"/>
      <c r="AW681" s="30">
        <f>K681*$AU$1</f>
        <v>40659.299999999996</v>
      </c>
      <c r="AX681" s="36">
        <f t="shared" si="302"/>
        <v>-42353.4375</v>
      </c>
      <c r="AY681" s="36">
        <f t="shared" si="302"/>
        <v>0</v>
      </c>
      <c r="AZ681" s="36">
        <f t="shared" si="302"/>
        <v>33035.681249999994</v>
      </c>
      <c r="BF681" s="42">
        <f t="shared" si="307"/>
        <v>49977.056250000001</v>
      </c>
      <c r="BG681" s="42">
        <f t="shared" si="308"/>
        <v>49977.09</v>
      </c>
      <c r="BH681" s="42">
        <f t="shared" si="309"/>
        <v>-3.3749999995052349E-2</v>
      </c>
      <c r="BI681" s="42">
        <f t="shared" si="310"/>
        <v>40659.299999999996</v>
      </c>
    </row>
    <row r="682" spans="1:61" ht="14.45" hidden="1" outlineLevel="1" x14ac:dyDescent="0.3">
      <c r="A682" s="5" t="s">
        <v>7</v>
      </c>
      <c r="B682" s="12" t="s">
        <v>752</v>
      </c>
      <c r="C682" s="12"/>
      <c r="D682" s="2" t="s">
        <v>519</v>
      </c>
      <c r="E682" s="2" t="s">
        <v>392</v>
      </c>
      <c r="F682" s="2" t="s">
        <v>16</v>
      </c>
      <c r="G682" s="2" t="s">
        <v>17</v>
      </c>
      <c r="H682" s="2" t="s">
        <v>13</v>
      </c>
      <c r="I682" s="18">
        <v>1300</v>
      </c>
      <c r="J682" s="18">
        <v>518797.51</v>
      </c>
      <c r="K682" s="18">
        <v>508625</v>
      </c>
      <c r="L682" s="18">
        <v>10172.51</v>
      </c>
      <c r="M682" s="18"/>
      <c r="N682" s="18"/>
      <c r="O682" s="18"/>
      <c r="P682" s="18"/>
      <c r="Q682" s="18"/>
      <c r="R682" s="18"/>
      <c r="S682" s="18"/>
      <c r="T682" s="18"/>
      <c r="U682" s="18"/>
      <c r="V682" s="18"/>
      <c r="W682" s="18"/>
      <c r="X682" s="18"/>
      <c r="Y682" s="18"/>
      <c r="Z682" s="18">
        <v>10172.51</v>
      </c>
      <c r="AA682" s="18"/>
      <c r="AB682" s="43">
        <f t="shared" si="303"/>
        <v>2.0000000000000018E-2</v>
      </c>
      <c r="AC682" s="14">
        <f t="shared" si="311"/>
        <v>0</v>
      </c>
      <c r="AD682" s="14">
        <f t="shared" si="299"/>
        <v>0</v>
      </c>
      <c r="AE682" s="14">
        <f t="shared" si="312"/>
        <v>0</v>
      </c>
      <c r="AF682" s="14">
        <f t="shared" si="313"/>
        <v>0</v>
      </c>
      <c r="AG682" s="14">
        <f t="shared" si="314"/>
        <v>0</v>
      </c>
      <c r="AH682" s="14">
        <f t="shared" si="315"/>
        <v>0</v>
      </c>
      <c r="AI682" s="14">
        <f t="shared" si="316"/>
        <v>0</v>
      </c>
      <c r="AJ682" s="14">
        <f t="shared" si="317"/>
        <v>0</v>
      </c>
      <c r="AK682" s="14">
        <f t="shared" si="318"/>
        <v>0</v>
      </c>
      <c r="AL682" s="14">
        <f t="shared" si="319"/>
        <v>0</v>
      </c>
      <c r="AM682" s="14">
        <f t="shared" si="320"/>
        <v>0</v>
      </c>
      <c r="AN682" s="14">
        <f t="shared" si="321"/>
        <v>0</v>
      </c>
      <c r="AO682" s="14">
        <f t="shared" si="322"/>
        <v>0</v>
      </c>
      <c r="AP682" s="14">
        <f t="shared" si="323"/>
        <v>0.02</v>
      </c>
      <c r="AQ682" s="14">
        <f t="shared" si="324"/>
        <v>0</v>
      </c>
      <c r="AR682" s="26">
        <f t="shared" si="304"/>
        <v>0</v>
      </c>
      <c r="AS682" s="184">
        <f t="shared" si="305"/>
        <v>0</v>
      </c>
      <c r="AT682" s="26">
        <f t="shared" si="306"/>
        <v>10172.5</v>
      </c>
      <c r="AU682" s="30"/>
      <c r="AV682" s="30"/>
      <c r="AW682" s="30">
        <f>K682*$AU$1</f>
        <v>61035</v>
      </c>
      <c r="AX682" s="36">
        <f t="shared" si="302"/>
        <v>0</v>
      </c>
      <c r="AY682" s="36">
        <f t="shared" si="302"/>
        <v>0</v>
      </c>
      <c r="AZ682" s="36">
        <f t="shared" si="302"/>
        <v>50862.5</v>
      </c>
      <c r="BF682" s="42">
        <f t="shared" si="307"/>
        <v>10172.5</v>
      </c>
      <c r="BG682" s="42">
        <f t="shared" si="308"/>
        <v>10172.51</v>
      </c>
      <c r="BH682" s="42">
        <f t="shared" si="309"/>
        <v>-1.0000000000218279E-2</v>
      </c>
      <c r="BI682" s="42">
        <f t="shared" si="310"/>
        <v>61035</v>
      </c>
    </row>
    <row r="683" spans="1:61" ht="14.45" hidden="1" outlineLevel="1" x14ac:dyDescent="0.3">
      <c r="A683" s="5" t="s">
        <v>7</v>
      </c>
      <c r="B683" s="12" t="s">
        <v>752</v>
      </c>
      <c r="C683" s="12"/>
      <c r="D683" s="2" t="s">
        <v>523</v>
      </c>
      <c r="E683" s="2" t="s">
        <v>522</v>
      </c>
      <c r="F683" s="2" t="s">
        <v>16</v>
      </c>
      <c r="G683" s="2" t="s">
        <v>20</v>
      </c>
      <c r="H683" s="2" t="s">
        <v>13</v>
      </c>
      <c r="I683" s="18">
        <v>5120</v>
      </c>
      <c r="J683" s="18">
        <v>792807.75</v>
      </c>
      <c r="K683" s="18">
        <v>690900</v>
      </c>
      <c r="L683" s="18">
        <v>101907.75</v>
      </c>
      <c r="M683" s="18"/>
      <c r="N683" s="18">
        <v>86362.5</v>
      </c>
      <c r="O683" s="18"/>
      <c r="P683" s="18"/>
      <c r="Q683" s="18"/>
      <c r="R683" s="18"/>
      <c r="S683" s="18"/>
      <c r="T683" s="18"/>
      <c r="U683" s="18"/>
      <c r="V683" s="18"/>
      <c r="W683" s="18"/>
      <c r="X683" s="18"/>
      <c r="Y683" s="18"/>
      <c r="Z683" s="18">
        <v>15545.25</v>
      </c>
      <c r="AA683" s="18"/>
      <c r="AB683" s="43">
        <f t="shared" si="303"/>
        <v>0.14749999999999996</v>
      </c>
      <c r="AC683" s="14">
        <f t="shared" si="311"/>
        <v>0</v>
      </c>
      <c r="AD683" s="14">
        <f t="shared" si="299"/>
        <v>0.125</v>
      </c>
      <c r="AE683" s="14">
        <f t="shared" si="312"/>
        <v>0</v>
      </c>
      <c r="AF683" s="14">
        <f t="shared" si="313"/>
        <v>0</v>
      </c>
      <c r="AG683" s="14">
        <f t="shared" si="314"/>
        <v>0</v>
      </c>
      <c r="AH683" s="14">
        <f t="shared" si="315"/>
        <v>0</v>
      </c>
      <c r="AI683" s="14">
        <f t="shared" si="316"/>
        <v>0</v>
      </c>
      <c r="AJ683" s="14">
        <f t="shared" si="317"/>
        <v>0</v>
      </c>
      <c r="AK683" s="14">
        <f t="shared" si="318"/>
        <v>0</v>
      </c>
      <c r="AL683" s="14">
        <f t="shared" si="319"/>
        <v>0</v>
      </c>
      <c r="AM683" s="14">
        <f t="shared" si="320"/>
        <v>0</v>
      </c>
      <c r="AN683" s="14">
        <f t="shared" si="321"/>
        <v>0</v>
      </c>
      <c r="AO683" s="14">
        <f t="shared" si="322"/>
        <v>0</v>
      </c>
      <c r="AP683" s="14">
        <f t="shared" si="323"/>
        <v>0.02</v>
      </c>
      <c r="AQ683" s="14">
        <f t="shared" si="324"/>
        <v>0</v>
      </c>
      <c r="AR683" s="26">
        <f t="shared" si="304"/>
        <v>86362.5</v>
      </c>
      <c r="AS683" s="184">
        <f t="shared" si="305"/>
        <v>0</v>
      </c>
      <c r="AT683" s="26">
        <f t="shared" si="306"/>
        <v>15545.25</v>
      </c>
      <c r="AU683" s="30"/>
      <c r="AV683" s="30"/>
      <c r="AW683" s="30">
        <f>K683*$AU$1</f>
        <v>82908</v>
      </c>
      <c r="AX683" s="36">
        <f t="shared" si="302"/>
        <v>-86362.5</v>
      </c>
      <c r="AY683" s="36">
        <f t="shared" si="302"/>
        <v>0</v>
      </c>
      <c r="AZ683" s="36">
        <f t="shared" si="302"/>
        <v>67362.75</v>
      </c>
      <c r="BF683" s="42">
        <f t="shared" si="307"/>
        <v>101907.75</v>
      </c>
      <c r="BG683" s="42">
        <f t="shared" si="308"/>
        <v>101907.75</v>
      </c>
      <c r="BH683" s="42">
        <f t="shared" si="309"/>
        <v>0</v>
      </c>
      <c r="BI683" s="42">
        <f t="shared" si="310"/>
        <v>82908</v>
      </c>
    </row>
    <row r="684" spans="1:61" ht="14.45" hidden="1" outlineLevel="1" x14ac:dyDescent="0.3">
      <c r="A684" s="5" t="s">
        <v>7</v>
      </c>
      <c r="B684" s="12" t="s">
        <v>752</v>
      </c>
      <c r="C684" s="12"/>
      <c r="D684" s="2" t="s">
        <v>523</v>
      </c>
      <c r="E684" s="2" t="s">
        <v>22</v>
      </c>
      <c r="F684" s="2" t="s">
        <v>16</v>
      </c>
      <c r="G684" s="2" t="s">
        <v>17</v>
      </c>
      <c r="H684" s="2" t="s">
        <v>13</v>
      </c>
      <c r="I684" s="18">
        <v>760</v>
      </c>
      <c r="J684" s="18">
        <v>97675.199999999997</v>
      </c>
      <c r="K684" s="18">
        <v>85120</v>
      </c>
      <c r="L684" s="18">
        <v>12555.2</v>
      </c>
      <c r="M684" s="18"/>
      <c r="N684" s="18">
        <v>10640</v>
      </c>
      <c r="O684" s="18"/>
      <c r="P684" s="18"/>
      <c r="Q684" s="18"/>
      <c r="R684" s="18"/>
      <c r="S684" s="18"/>
      <c r="T684" s="18"/>
      <c r="U684" s="18"/>
      <c r="V684" s="18"/>
      <c r="W684" s="18"/>
      <c r="X684" s="18"/>
      <c r="Y684" s="18"/>
      <c r="Z684" s="18">
        <v>1915.2</v>
      </c>
      <c r="AA684" s="18"/>
      <c r="AB684" s="43">
        <f t="shared" si="303"/>
        <v>0.14749999999999996</v>
      </c>
      <c r="AC684" s="14">
        <f t="shared" si="311"/>
        <v>0</v>
      </c>
      <c r="AD684" s="14">
        <f t="shared" si="299"/>
        <v>0.125</v>
      </c>
      <c r="AE684" s="14">
        <f t="shared" si="312"/>
        <v>0</v>
      </c>
      <c r="AF684" s="14">
        <f t="shared" si="313"/>
        <v>0</v>
      </c>
      <c r="AG684" s="14">
        <f t="shared" si="314"/>
        <v>0</v>
      </c>
      <c r="AH684" s="14">
        <f t="shared" si="315"/>
        <v>0</v>
      </c>
      <c r="AI684" s="14">
        <f t="shared" si="316"/>
        <v>0</v>
      </c>
      <c r="AJ684" s="14">
        <f t="shared" si="317"/>
        <v>0</v>
      </c>
      <c r="AK684" s="14">
        <f t="shared" si="318"/>
        <v>0</v>
      </c>
      <c r="AL684" s="14">
        <f t="shared" si="319"/>
        <v>0</v>
      </c>
      <c r="AM684" s="14">
        <f t="shared" si="320"/>
        <v>0</v>
      </c>
      <c r="AN684" s="14">
        <f t="shared" si="321"/>
        <v>0</v>
      </c>
      <c r="AO684" s="14">
        <f t="shared" si="322"/>
        <v>0</v>
      </c>
      <c r="AP684" s="14">
        <f t="shared" si="323"/>
        <v>0.02</v>
      </c>
      <c r="AQ684" s="14">
        <f t="shared" si="324"/>
        <v>0</v>
      </c>
      <c r="AR684" s="26">
        <f t="shared" si="304"/>
        <v>10640</v>
      </c>
      <c r="AS684" s="184">
        <f t="shared" si="305"/>
        <v>0</v>
      </c>
      <c r="AT684" s="26">
        <f t="shared" si="306"/>
        <v>1915.2</v>
      </c>
      <c r="AU684" s="30"/>
      <c r="AV684" s="30"/>
      <c r="AW684" s="30">
        <f>K684*$AU$1</f>
        <v>10214.4</v>
      </c>
      <c r="AX684" s="36">
        <f t="shared" si="302"/>
        <v>-10640</v>
      </c>
      <c r="AY684" s="36">
        <f t="shared" si="302"/>
        <v>0</v>
      </c>
      <c r="AZ684" s="36">
        <f t="shared" si="302"/>
        <v>8299.1999999999989</v>
      </c>
      <c r="BF684" s="42">
        <f t="shared" si="307"/>
        <v>12555.2</v>
      </c>
      <c r="BG684" s="42">
        <f t="shared" si="308"/>
        <v>12555.2</v>
      </c>
      <c r="BH684" s="42">
        <f t="shared" si="309"/>
        <v>0</v>
      </c>
      <c r="BI684" s="42">
        <f t="shared" si="310"/>
        <v>10214.4</v>
      </c>
    </row>
    <row r="685" spans="1:61" ht="14.45" hidden="1" outlineLevel="1" x14ac:dyDescent="0.3">
      <c r="A685" s="5" t="s">
        <v>7</v>
      </c>
      <c r="B685" s="12" t="s">
        <v>752</v>
      </c>
      <c r="C685" s="12"/>
      <c r="D685" s="2" t="s">
        <v>795</v>
      </c>
      <c r="E685" s="2" t="s">
        <v>796</v>
      </c>
      <c r="F685" s="2" t="s">
        <v>16</v>
      </c>
      <c r="G685" s="2" t="s">
        <v>17</v>
      </c>
      <c r="H685" s="2" t="s">
        <v>13</v>
      </c>
      <c r="I685" s="18">
        <v>100</v>
      </c>
      <c r="J685" s="18">
        <v>42687</v>
      </c>
      <c r="K685" s="18">
        <v>41850</v>
      </c>
      <c r="L685" s="18">
        <v>837</v>
      </c>
      <c r="M685" s="18"/>
      <c r="N685" s="18"/>
      <c r="O685" s="18"/>
      <c r="P685" s="18"/>
      <c r="Q685" s="18"/>
      <c r="R685" s="18"/>
      <c r="S685" s="18"/>
      <c r="T685" s="18"/>
      <c r="U685" s="18"/>
      <c r="V685" s="18"/>
      <c r="W685" s="18"/>
      <c r="X685" s="18"/>
      <c r="Y685" s="18"/>
      <c r="Z685" s="18">
        <v>837</v>
      </c>
      <c r="AA685" s="18"/>
      <c r="AB685" s="43">
        <f t="shared" si="303"/>
        <v>2.0000000000000018E-2</v>
      </c>
      <c r="AC685" s="14">
        <f t="shared" si="311"/>
        <v>0</v>
      </c>
      <c r="AD685" s="14">
        <f t="shared" si="299"/>
        <v>0</v>
      </c>
      <c r="AE685" s="14">
        <f t="shared" si="312"/>
        <v>0</v>
      </c>
      <c r="AF685" s="14">
        <f t="shared" si="313"/>
        <v>0</v>
      </c>
      <c r="AG685" s="14">
        <f t="shared" si="314"/>
        <v>0</v>
      </c>
      <c r="AH685" s="14">
        <f t="shared" si="315"/>
        <v>0</v>
      </c>
      <c r="AI685" s="14">
        <f t="shared" si="316"/>
        <v>0</v>
      </c>
      <c r="AJ685" s="14">
        <f t="shared" si="317"/>
        <v>0</v>
      </c>
      <c r="AK685" s="14">
        <f t="shared" si="318"/>
        <v>0</v>
      </c>
      <c r="AL685" s="14">
        <f t="shared" si="319"/>
        <v>0</v>
      </c>
      <c r="AM685" s="14">
        <f t="shared" si="320"/>
        <v>0</v>
      </c>
      <c r="AN685" s="14">
        <f t="shared" si="321"/>
        <v>0</v>
      </c>
      <c r="AO685" s="14">
        <f t="shared" si="322"/>
        <v>0</v>
      </c>
      <c r="AP685" s="14">
        <f t="shared" si="323"/>
        <v>0.02</v>
      </c>
      <c r="AQ685" s="14">
        <f t="shared" si="324"/>
        <v>0</v>
      </c>
      <c r="AR685" s="26">
        <f t="shared" si="304"/>
        <v>0</v>
      </c>
      <c r="AS685" s="184">
        <f t="shared" si="305"/>
        <v>0</v>
      </c>
      <c r="AT685" s="26">
        <f t="shared" si="306"/>
        <v>837</v>
      </c>
      <c r="AU685" s="30"/>
      <c r="AV685" s="30"/>
      <c r="AW685" s="30">
        <f>K685*$AU$1</f>
        <v>5022</v>
      </c>
      <c r="AX685" s="36">
        <f t="shared" si="302"/>
        <v>0</v>
      </c>
      <c r="AY685" s="36">
        <f t="shared" si="302"/>
        <v>0</v>
      </c>
      <c r="AZ685" s="36">
        <f t="shared" si="302"/>
        <v>4185</v>
      </c>
      <c r="BF685" s="42">
        <f t="shared" si="307"/>
        <v>837</v>
      </c>
      <c r="BG685" s="42">
        <f t="shared" si="308"/>
        <v>837</v>
      </c>
      <c r="BH685" s="42">
        <f t="shared" si="309"/>
        <v>0</v>
      </c>
      <c r="BI685" s="42">
        <f t="shared" si="310"/>
        <v>5022</v>
      </c>
    </row>
    <row r="686" spans="1:61" ht="14.45" hidden="1" outlineLevel="1" x14ac:dyDescent="0.3">
      <c r="A686" s="5" t="s">
        <v>7</v>
      </c>
      <c r="B686" s="12" t="s">
        <v>752</v>
      </c>
      <c r="C686" s="12"/>
      <c r="D686" s="2" t="s">
        <v>797</v>
      </c>
      <c r="E686" s="2" t="s">
        <v>798</v>
      </c>
      <c r="F686" s="2" t="s">
        <v>16</v>
      </c>
      <c r="G686" s="2" t="s">
        <v>17</v>
      </c>
      <c r="H686" s="2" t="s">
        <v>36</v>
      </c>
      <c r="I686" s="18">
        <v>450</v>
      </c>
      <c r="J686" s="18">
        <v>379687.5</v>
      </c>
      <c r="K686" s="18">
        <v>337500</v>
      </c>
      <c r="L686" s="18">
        <v>42187.5</v>
      </c>
      <c r="M686" s="18"/>
      <c r="N686" s="18">
        <v>42187.5</v>
      </c>
      <c r="O686" s="18"/>
      <c r="P686" s="18"/>
      <c r="Q686" s="18"/>
      <c r="R686" s="18"/>
      <c r="S686" s="18"/>
      <c r="T686" s="18"/>
      <c r="U686" s="18"/>
      <c r="V686" s="18"/>
      <c r="W686" s="18"/>
      <c r="X686" s="18"/>
      <c r="Y686" s="18"/>
      <c r="Z686" s="18"/>
      <c r="AA686" s="18"/>
      <c r="AB686" s="43">
        <f t="shared" si="303"/>
        <v>0.125</v>
      </c>
      <c r="AC686" s="14">
        <f t="shared" si="311"/>
        <v>0</v>
      </c>
      <c r="AD686" s="14">
        <f t="shared" si="299"/>
        <v>0.125</v>
      </c>
      <c r="AE686" s="14">
        <f t="shared" si="312"/>
        <v>0</v>
      </c>
      <c r="AF686" s="14">
        <f t="shared" si="313"/>
        <v>0</v>
      </c>
      <c r="AG686" s="14">
        <f t="shared" si="314"/>
        <v>0</v>
      </c>
      <c r="AH686" s="14">
        <f t="shared" si="315"/>
        <v>0</v>
      </c>
      <c r="AI686" s="14">
        <f t="shared" si="316"/>
        <v>0</v>
      </c>
      <c r="AJ686" s="14">
        <f t="shared" si="317"/>
        <v>0</v>
      </c>
      <c r="AK686" s="14">
        <f t="shared" si="318"/>
        <v>0</v>
      </c>
      <c r="AL686" s="14">
        <f t="shared" si="319"/>
        <v>0</v>
      </c>
      <c r="AM686" s="14">
        <f t="shared" si="320"/>
        <v>0</v>
      </c>
      <c r="AN686" s="14">
        <f t="shared" si="321"/>
        <v>0</v>
      </c>
      <c r="AO686" s="14">
        <f t="shared" si="322"/>
        <v>0</v>
      </c>
      <c r="AP686" s="14">
        <f t="shared" si="323"/>
        <v>0</v>
      </c>
      <c r="AQ686" s="14">
        <f t="shared" si="324"/>
        <v>0</v>
      </c>
      <c r="AR686" s="26">
        <f t="shared" si="304"/>
        <v>42187.5</v>
      </c>
      <c r="AS686" s="184">
        <f t="shared" si="305"/>
        <v>0</v>
      </c>
      <c r="AT686" s="26">
        <f t="shared" si="306"/>
        <v>0</v>
      </c>
      <c r="AU686" s="30">
        <f>K686*$AU$2</f>
        <v>20250</v>
      </c>
      <c r="AV686" s="30">
        <f>K686*$AV$2</f>
        <v>20250</v>
      </c>
      <c r="AW686" s="30"/>
      <c r="AX686" s="36">
        <f t="shared" si="302"/>
        <v>-21937.5</v>
      </c>
      <c r="AY686" s="36">
        <f t="shared" si="302"/>
        <v>20250</v>
      </c>
      <c r="AZ686" s="36">
        <f t="shared" si="302"/>
        <v>0</v>
      </c>
      <c r="BF686" s="42">
        <f t="shared" si="307"/>
        <v>42187.5</v>
      </c>
      <c r="BG686" s="42">
        <f t="shared" si="308"/>
        <v>42187.5</v>
      </c>
      <c r="BH686" s="42">
        <f t="shared" si="309"/>
        <v>0</v>
      </c>
      <c r="BI686" s="42">
        <f t="shared" si="310"/>
        <v>40500</v>
      </c>
    </row>
    <row r="687" spans="1:61" ht="14.45" hidden="1" outlineLevel="1" x14ac:dyDescent="0.3">
      <c r="A687" s="5" t="s">
        <v>7</v>
      </c>
      <c r="B687" s="12" t="s">
        <v>752</v>
      </c>
      <c r="C687" s="12"/>
      <c r="D687" s="2" t="s">
        <v>799</v>
      </c>
      <c r="E687" s="2" t="s">
        <v>800</v>
      </c>
      <c r="F687" s="2" t="s">
        <v>11</v>
      </c>
      <c r="G687" s="2" t="s">
        <v>483</v>
      </c>
      <c r="H687" s="2" t="s">
        <v>13</v>
      </c>
      <c r="I687" s="18">
        <v>1980</v>
      </c>
      <c r="J687" s="18">
        <v>39293.1</v>
      </c>
      <c r="K687" s="18">
        <v>33264</v>
      </c>
      <c r="L687" s="18">
        <v>6029.1</v>
      </c>
      <c r="M687" s="18"/>
      <c r="N687" s="18">
        <v>4158</v>
      </c>
      <c r="O687" s="18"/>
      <c r="P687" s="18"/>
      <c r="Q687" s="18"/>
      <c r="R687" s="18"/>
      <c r="S687" s="18"/>
      <c r="T687" s="18">
        <v>1871.1</v>
      </c>
      <c r="U687" s="18"/>
      <c r="V687" s="18"/>
      <c r="W687" s="18"/>
      <c r="X687" s="18"/>
      <c r="Y687" s="18"/>
      <c r="Z687" s="18"/>
      <c r="AA687" s="18"/>
      <c r="AB687" s="43">
        <f t="shared" si="303"/>
        <v>0.18125000000000013</v>
      </c>
      <c r="AC687" s="14">
        <f t="shared" si="311"/>
        <v>0</v>
      </c>
      <c r="AD687" s="14">
        <f t="shared" si="299"/>
        <v>0.125</v>
      </c>
      <c r="AE687" s="14">
        <f t="shared" si="312"/>
        <v>0</v>
      </c>
      <c r="AF687" s="14">
        <f t="shared" si="313"/>
        <v>0</v>
      </c>
      <c r="AG687" s="14">
        <f t="shared" si="314"/>
        <v>0</v>
      </c>
      <c r="AH687" s="14">
        <f t="shared" si="315"/>
        <v>0</v>
      </c>
      <c r="AI687" s="14">
        <f t="shared" si="316"/>
        <v>0</v>
      </c>
      <c r="AJ687" s="14">
        <f t="shared" si="317"/>
        <v>0.05</v>
      </c>
      <c r="AK687" s="14">
        <f t="shared" si="318"/>
        <v>0</v>
      </c>
      <c r="AL687" s="14">
        <f t="shared" si="319"/>
        <v>0</v>
      </c>
      <c r="AM687" s="14">
        <f t="shared" si="320"/>
        <v>0</v>
      </c>
      <c r="AN687" s="14">
        <f t="shared" si="321"/>
        <v>0</v>
      </c>
      <c r="AO687" s="14">
        <f t="shared" si="322"/>
        <v>0</v>
      </c>
      <c r="AP687" s="14">
        <f t="shared" si="323"/>
        <v>0</v>
      </c>
      <c r="AQ687" s="14">
        <f t="shared" si="324"/>
        <v>0</v>
      </c>
      <c r="AR687" s="26">
        <f t="shared" si="304"/>
        <v>4158</v>
      </c>
      <c r="AS687" s="184">
        <f t="shared" si="305"/>
        <v>1871.1000000000001</v>
      </c>
      <c r="AT687" s="26">
        <f t="shared" si="306"/>
        <v>0</v>
      </c>
      <c r="AU687" s="30">
        <f>K687*$AU$2</f>
        <v>1995.84</v>
      </c>
      <c r="AV687" s="30">
        <f>K687*$AV$2</f>
        <v>1995.84</v>
      </c>
      <c r="AW687" s="30"/>
      <c r="AX687" s="36">
        <f t="shared" si="302"/>
        <v>-2162.16</v>
      </c>
      <c r="AY687" s="36">
        <f t="shared" si="302"/>
        <v>124.73999999999978</v>
      </c>
      <c r="AZ687" s="36">
        <f t="shared" si="302"/>
        <v>0</v>
      </c>
      <c r="BF687" s="42">
        <f t="shared" si="307"/>
        <v>6029.1</v>
      </c>
      <c r="BG687" s="42">
        <f t="shared" si="308"/>
        <v>6029.1</v>
      </c>
      <c r="BH687" s="42">
        <f t="shared" si="309"/>
        <v>0</v>
      </c>
      <c r="BI687" s="42">
        <f t="shared" si="310"/>
        <v>3991.68</v>
      </c>
    </row>
    <row r="688" spans="1:61" ht="14.45" hidden="1" outlineLevel="1" x14ac:dyDescent="0.3">
      <c r="A688" s="5" t="s">
        <v>7</v>
      </c>
      <c r="B688" s="12" t="s">
        <v>752</v>
      </c>
      <c r="C688" s="12"/>
      <c r="D688" s="2" t="s">
        <v>529</v>
      </c>
      <c r="E688" s="2" t="s">
        <v>777</v>
      </c>
      <c r="F688" s="2" t="s">
        <v>11</v>
      </c>
      <c r="G688" s="2" t="s">
        <v>483</v>
      </c>
      <c r="H688" s="2" t="s">
        <v>13</v>
      </c>
      <c r="I688" s="18">
        <v>300</v>
      </c>
      <c r="J688" s="18">
        <v>4725</v>
      </c>
      <c r="K688" s="18">
        <v>4500</v>
      </c>
      <c r="L688" s="18">
        <v>225</v>
      </c>
      <c r="M688" s="18"/>
      <c r="N688" s="18"/>
      <c r="O688" s="18"/>
      <c r="P688" s="18"/>
      <c r="Q688" s="18"/>
      <c r="R688" s="18"/>
      <c r="S688" s="18"/>
      <c r="T688" s="18">
        <v>225</v>
      </c>
      <c r="U688" s="18"/>
      <c r="V688" s="18"/>
      <c r="W688" s="18"/>
      <c r="X688" s="18"/>
      <c r="Y688" s="18"/>
      <c r="Z688" s="18"/>
      <c r="AA688" s="18"/>
      <c r="AB688" s="43">
        <f t="shared" si="303"/>
        <v>5.0000000000000044E-2</v>
      </c>
      <c r="AC688" s="14">
        <f t="shared" si="311"/>
        <v>0</v>
      </c>
      <c r="AD688" s="14">
        <f t="shared" ref="AD688:AD751" si="327">IF(N688&gt;0,N$4,0)</f>
        <v>0</v>
      </c>
      <c r="AE688" s="14">
        <f t="shared" si="312"/>
        <v>0</v>
      </c>
      <c r="AF688" s="14">
        <f t="shared" si="313"/>
        <v>0</v>
      </c>
      <c r="AG688" s="14">
        <f t="shared" si="314"/>
        <v>0</v>
      </c>
      <c r="AH688" s="14">
        <f t="shared" si="315"/>
        <v>0</v>
      </c>
      <c r="AI688" s="14">
        <f t="shared" si="316"/>
        <v>0</v>
      </c>
      <c r="AJ688" s="14">
        <f t="shared" si="317"/>
        <v>0.05</v>
      </c>
      <c r="AK688" s="14">
        <f t="shared" si="318"/>
        <v>0</v>
      </c>
      <c r="AL688" s="14">
        <f t="shared" si="319"/>
        <v>0</v>
      </c>
      <c r="AM688" s="14">
        <f t="shared" si="320"/>
        <v>0</v>
      </c>
      <c r="AN688" s="14">
        <f t="shared" si="321"/>
        <v>0</v>
      </c>
      <c r="AO688" s="14">
        <f t="shared" si="322"/>
        <v>0</v>
      </c>
      <c r="AP688" s="14">
        <f t="shared" si="323"/>
        <v>0</v>
      </c>
      <c r="AQ688" s="14">
        <f t="shared" si="324"/>
        <v>0</v>
      </c>
      <c r="AR688" s="26">
        <f t="shared" si="304"/>
        <v>0</v>
      </c>
      <c r="AS688" s="184">
        <f t="shared" si="305"/>
        <v>225</v>
      </c>
      <c r="AT688" s="26">
        <f t="shared" si="306"/>
        <v>0</v>
      </c>
      <c r="AU688" s="30">
        <f>K688*$AU$2</f>
        <v>270</v>
      </c>
      <c r="AV688" s="30">
        <f>K688*$AV$2</f>
        <v>270</v>
      </c>
      <c r="AW688" s="30"/>
      <c r="AX688" s="36">
        <f t="shared" si="302"/>
        <v>270</v>
      </c>
      <c r="AY688" s="36">
        <f t="shared" si="302"/>
        <v>45</v>
      </c>
      <c r="AZ688" s="36">
        <f t="shared" si="302"/>
        <v>0</v>
      </c>
      <c r="BF688" s="42">
        <f t="shared" si="307"/>
        <v>225</v>
      </c>
      <c r="BG688" s="42">
        <f t="shared" si="308"/>
        <v>225</v>
      </c>
      <c r="BH688" s="42">
        <f t="shared" si="309"/>
        <v>0</v>
      </c>
      <c r="BI688" s="42">
        <f t="shared" si="310"/>
        <v>540</v>
      </c>
    </row>
    <row r="689" spans="1:61" ht="14.45" hidden="1" outlineLevel="1" x14ac:dyDescent="0.3">
      <c r="A689" s="5" t="s">
        <v>7</v>
      </c>
      <c r="B689" s="12" t="s">
        <v>752</v>
      </c>
      <c r="C689" s="12"/>
      <c r="D689" s="2" t="s">
        <v>535</v>
      </c>
      <c r="E689" s="2" t="s">
        <v>111</v>
      </c>
      <c r="F689" s="2" t="s">
        <v>16</v>
      </c>
      <c r="G689" s="2" t="s">
        <v>20</v>
      </c>
      <c r="H689" s="2" t="s">
        <v>13</v>
      </c>
      <c r="I689" s="18">
        <v>55200</v>
      </c>
      <c r="J689" s="18">
        <v>2343654</v>
      </c>
      <c r="K689" s="18">
        <v>2042400</v>
      </c>
      <c r="L689" s="18">
        <v>301254</v>
      </c>
      <c r="M689" s="18"/>
      <c r="N689" s="18">
        <v>255300</v>
      </c>
      <c r="O689" s="18"/>
      <c r="P689" s="18"/>
      <c r="Q689" s="18"/>
      <c r="R689" s="18"/>
      <c r="S689" s="18"/>
      <c r="T689" s="18"/>
      <c r="U689" s="18"/>
      <c r="V689" s="18"/>
      <c r="W689" s="18"/>
      <c r="X689" s="18"/>
      <c r="Y689" s="18"/>
      <c r="Z689" s="18">
        <v>45954</v>
      </c>
      <c r="AA689" s="18"/>
      <c r="AB689" s="43">
        <f t="shared" si="303"/>
        <v>0.14749999999999996</v>
      </c>
      <c r="AC689" s="14">
        <f t="shared" si="311"/>
        <v>0</v>
      </c>
      <c r="AD689" s="14">
        <f t="shared" si="327"/>
        <v>0.125</v>
      </c>
      <c r="AE689" s="14">
        <f t="shared" si="312"/>
        <v>0</v>
      </c>
      <c r="AF689" s="14">
        <f t="shared" si="313"/>
        <v>0</v>
      </c>
      <c r="AG689" s="14">
        <f t="shared" si="314"/>
        <v>0</v>
      </c>
      <c r="AH689" s="14">
        <f t="shared" si="315"/>
        <v>0</v>
      </c>
      <c r="AI689" s="14">
        <f t="shared" si="316"/>
        <v>0</v>
      </c>
      <c r="AJ689" s="14">
        <f t="shared" si="317"/>
        <v>0</v>
      </c>
      <c r="AK689" s="14">
        <f t="shared" si="318"/>
        <v>0</v>
      </c>
      <c r="AL689" s="14">
        <f t="shared" si="319"/>
        <v>0</v>
      </c>
      <c r="AM689" s="14">
        <f t="shared" si="320"/>
        <v>0</v>
      </c>
      <c r="AN689" s="14">
        <f t="shared" si="321"/>
        <v>0</v>
      </c>
      <c r="AO689" s="14">
        <f t="shared" si="322"/>
        <v>0</v>
      </c>
      <c r="AP689" s="14">
        <f t="shared" si="323"/>
        <v>0.02</v>
      </c>
      <c r="AQ689" s="14">
        <f t="shared" si="324"/>
        <v>0</v>
      </c>
      <c r="AR689" s="26">
        <f t="shared" si="304"/>
        <v>255300</v>
      </c>
      <c r="AS689" s="184">
        <f t="shared" si="305"/>
        <v>0</v>
      </c>
      <c r="AT689" s="26">
        <f t="shared" si="306"/>
        <v>45954</v>
      </c>
      <c r="AU689" s="30"/>
      <c r="AV689" s="30"/>
      <c r="AW689" s="30">
        <f>K689*$AU$1</f>
        <v>245088</v>
      </c>
      <c r="AX689" s="36">
        <f t="shared" si="302"/>
        <v>-255300</v>
      </c>
      <c r="AY689" s="36">
        <f t="shared" si="302"/>
        <v>0</v>
      </c>
      <c r="AZ689" s="36">
        <f t="shared" si="302"/>
        <v>199134</v>
      </c>
      <c r="BF689" s="42">
        <f t="shared" si="307"/>
        <v>301254</v>
      </c>
      <c r="BG689" s="42">
        <f t="shared" si="308"/>
        <v>301254</v>
      </c>
      <c r="BH689" s="42">
        <f t="shared" si="309"/>
        <v>0</v>
      </c>
      <c r="BI689" s="42">
        <f t="shared" si="310"/>
        <v>245088</v>
      </c>
    </row>
    <row r="690" spans="1:61" ht="14.45" hidden="1" outlineLevel="1" x14ac:dyDescent="0.3">
      <c r="A690" s="5" t="s">
        <v>7</v>
      </c>
      <c r="B690" s="12" t="s">
        <v>752</v>
      </c>
      <c r="C690" s="12"/>
      <c r="D690" s="2" t="s">
        <v>551</v>
      </c>
      <c r="E690" s="2" t="s">
        <v>552</v>
      </c>
      <c r="F690" s="2" t="s">
        <v>16</v>
      </c>
      <c r="G690" s="2" t="s">
        <v>17</v>
      </c>
      <c r="H690" s="2" t="s">
        <v>13</v>
      </c>
      <c r="I690" s="18">
        <v>69</v>
      </c>
      <c r="J690" s="18">
        <v>36245.699999999997</v>
      </c>
      <c r="K690" s="18">
        <v>35535</v>
      </c>
      <c r="L690" s="18">
        <v>710.7</v>
      </c>
      <c r="M690" s="18"/>
      <c r="N690" s="18"/>
      <c r="O690" s="18"/>
      <c r="P690" s="18"/>
      <c r="Q690" s="18"/>
      <c r="R690" s="18"/>
      <c r="S690" s="18"/>
      <c r="T690" s="18"/>
      <c r="U690" s="18"/>
      <c r="V690" s="18"/>
      <c r="W690" s="18"/>
      <c r="X690" s="18"/>
      <c r="Y690" s="18"/>
      <c r="Z690" s="18">
        <v>710.7</v>
      </c>
      <c r="AA690" s="18"/>
      <c r="AB690" s="43">
        <f t="shared" si="303"/>
        <v>2.0000000000000018E-2</v>
      </c>
      <c r="AC690" s="14">
        <f t="shared" si="311"/>
        <v>0</v>
      </c>
      <c r="AD690" s="14">
        <f t="shared" si="327"/>
        <v>0</v>
      </c>
      <c r="AE690" s="14">
        <f t="shared" si="312"/>
        <v>0</v>
      </c>
      <c r="AF690" s="14">
        <f t="shared" si="313"/>
        <v>0</v>
      </c>
      <c r="AG690" s="14">
        <f t="shared" si="314"/>
        <v>0</v>
      </c>
      <c r="AH690" s="14">
        <f t="shared" si="315"/>
        <v>0</v>
      </c>
      <c r="AI690" s="14">
        <f t="shared" si="316"/>
        <v>0</v>
      </c>
      <c r="AJ690" s="14">
        <f t="shared" si="317"/>
        <v>0</v>
      </c>
      <c r="AK690" s="14">
        <f t="shared" si="318"/>
        <v>0</v>
      </c>
      <c r="AL690" s="14">
        <f t="shared" si="319"/>
        <v>0</v>
      </c>
      <c r="AM690" s="14">
        <f t="shared" si="320"/>
        <v>0</v>
      </c>
      <c r="AN690" s="14">
        <f t="shared" si="321"/>
        <v>0</v>
      </c>
      <c r="AO690" s="14">
        <f t="shared" si="322"/>
        <v>0</v>
      </c>
      <c r="AP690" s="14">
        <f t="shared" si="323"/>
        <v>0.02</v>
      </c>
      <c r="AQ690" s="14">
        <f t="shared" si="324"/>
        <v>0</v>
      </c>
      <c r="AR690" s="26">
        <f t="shared" si="304"/>
        <v>0</v>
      </c>
      <c r="AS690" s="184">
        <f t="shared" si="305"/>
        <v>0</v>
      </c>
      <c r="AT690" s="26">
        <f t="shared" si="306"/>
        <v>710.7</v>
      </c>
      <c r="AU690" s="30"/>
      <c r="AV690" s="30"/>
      <c r="AW690" s="30">
        <f>K690*$AU$1</f>
        <v>4264.2</v>
      </c>
      <c r="AX690" s="36">
        <f t="shared" si="302"/>
        <v>0</v>
      </c>
      <c r="AY690" s="36">
        <f t="shared" si="302"/>
        <v>0</v>
      </c>
      <c r="AZ690" s="36">
        <f t="shared" si="302"/>
        <v>3553.5</v>
      </c>
      <c r="BF690" s="42">
        <f t="shared" si="307"/>
        <v>710.7</v>
      </c>
      <c r="BG690" s="42">
        <f t="shared" si="308"/>
        <v>710.7</v>
      </c>
      <c r="BH690" s="42">
        <f t="shared" si="309"/>
        <v>0</v>
      </c>
      <c r="BI690" s="42">
        <f t="shared" si="310"/>
        <v>4264.2</v>
      </c>
    </row>
    <row r="691" spans="1:61" ht="14.45" hidden="1" outlineLevel="1" x14ac:dyDescent="0.3">
      <c r="A691" s="5" t="s">
        <v>7</v>
      </c>
      <c r="B691" s="12" t="s">
        <v>752</v>
      </c>
      <c r="C691" s="12"/>
      <c r="D691" s="2" t="s">
        <v>558</v>
      </c>
      <c r="E691" s="2" t="s">
        <v>801</v>
      </c>
      <c r="F691" s="2" t="s">
        <v>11</v>
      </c>
      <c r="G691" s="2" t="s">
        <v>483</v>
      </c>
      <c r="H691" s="2" t="s">
        <v>13</v>
      </c>
      <c r="I691" s="18">
        <v>50</v>
      </c>
      <c r="J691" s="18">
        <v>214687.5</v>
      </c>
      <c r="K691" s="18">
        <v>187500</v>
      </c>
      <c r="L691" s="18">
        <v>27187.5</v>
      </c>
      <c r="M691" s="18"/>
      <c r="N691" s="18"/>
      <c r="O691" s="18"/>
      <c r="P691" s="18"/>
      <c r="Q691" s="18"/>
      <c r="R691" s="18"/>
      <c r="S691" s="18"/>
      <c r="T691" s="18"/>
      <c r="U691" s="18"/>
      <c r="V691" s="18"/>
      <c r="W691" s="18">
        <v>27187.5</v>
      </c>
      <c r="X691" s="18"/>
      <c r="Y691" s="18"/>
      <c r="Z691" s="18"/>
      <c r="AA691" s="18"/>
      <c r="AB691" s="43">
        <f t="shared" si="303"/>
        <v>0.14999999999999991</v>
      </c>
      <c r="AC691" s="14">
        <f t="shared" si="311"/>
        <v>0</v>
      </c>
      <c r="AD691" s="14">
        <f t="shared" si="327"/>
        <v>0</v>
      </c>
      <c r="AE691" s="14">
        <f t="shared" si="312"/>
        <v>0</v>
      </c>
      <c r="AF691" s="14">
        <f t="shared" si="313"/>
        <v>0</v>
      </c>
      <c r="AG691" s="14">
        <f t="shared" si="314"/>
        <v>0</v>
      </c>
      <c r="AH691" s="14">
        <f t="shared" si="315"/>
        <v>0</v>
      </c>
      <c r="AI691" s="14">
        <f t="shared" si="316"/>
        <v>0</v>
      </c>
      <c r="AJ691" s="14">
        <f t="shared" si="317"/>
        <v>0</v>
      </c>
      <c r="AK691" s="14">
        <f t="shared" si="318"/>
        <v>0</v>
      </c>
      <c r="AL691" s="14">
        <f t="shared" si="319"/>
        <v>0</v>
      </c>
      <c r="AM691" s="14">
        <f t="shared" si="320"/>
        <v>0.15</v>
      </c>
      <c r="AN691" s="14">
        <f t="shared" si="321"/>
        <v>0</v>
      </c>
      <c r="AO691" s="14">
        <f t="shared" si="322"/>
        <v>0</v>
      </c>
      <c r="AP691" s="14">
        <f t="shared" si="323"/>
        <v>0</v>
      </c>
      <c r="AQ691" s="14">
        <f t="shared" si="324"/>
        <v>0</v>
      </c>
      <c r="AR691" s="26">
        <f t="shared" si="304"/>
        <v>0</v>
      </c>
      <c r="AS691" s="184">
        <f t="shared" si="305"/>
        <v>28125</v>
      </c>
      <c r="AT691" s="26">
        <f t="shared" si="306"/>
        <v>0</v>
      </c>
      <c r="AU691" s="30">
        <f>K691*$AU$2</f>
        <v>11250</v>
      </c>
      <c r="AV691" s="30">
        <f>K691*$AV$2</f>
        <v>11250</v>
      </c>
      <c r="AW691" s="30"/>
      <c r="AX691" s="36">
        <f t="shared" si="302"/>
        <v>11250</v>
      </c>
      <c r="AY691" s="36">
        <f t="shared" si="302"/>
        <v>-16875</v>
      </c>
      <c r="AZ691" s="36">
        <f t="shared" si="302"/>
        <v>0</v>
      </c>
      <c r="BF691" s="42">
        <f t="shared" si="307"/>
        <v>28125</v>
      </c>
      <c r="BG691" s="42">
        <f t="shared" si="308"/>
        <v>27187.5</v>
      </c>
      <c r="BH691" s="42">
        <f t="shared" si="309"/>
        <v>937.5</v>
      </c>
      <c r="BI691" s="42">
        <f t="shared" si="310"/>
        <v>22500</v>
      </c>
    </row>
    <row r="692" spans="1:61" ht="14.45" hidden="1" outlineLevel="1" x14ac:dyDescent="0.3">
      <c r="A692" s="5" t="s">
        <v>7</v>
      </c>
      <c r="B692" s="12" t="s">
        <v>752</v>
      </c>
      <c r="C692" s="12"/>
      <c r="D692" s="2" t="s">
        <v>562</v>
      </c>
      <c r="E692" s="2" t="s">
        <v>563</v>
      </c>
      <c r="F692" s="2" t="s">
        <v>16</v>
      </c>
      <c r="G692" s="2" t="s">
        <v>17</v>
      </c>
      <c r="H692" s="2" t="s">
        <v>13</v>
      </c>
      <c r="I692" s="18">
        <v>300</v>
      </c>
      <c r="J692" s="18">
        <v>36108</v>
      </c>
      <c r="K692" s="18">
        <v>35400</v>
      </c>
      <c r="L692" s="18">
        <v>708</v>
      </c>
      <c r="M692" s="18"/>
      <c r="N692" s="18"/>
      <c r="O692" s="18"/>
      <c r="P692" s="18"/>
      <c r="Q692" s="18"/>
      <c r="R692" s="18"/>
      <c r="S692" s="18"/>
      <c r="T692" s="18"/>
      <c r="U692" s="18"/>
      <c r="V692" s="18"/>
      <c r="W692" s="18"/>
      <c r="X692" s="18"/>
      <c r="Y692" s="18"/>
      <c r="Z692" s="18">
        <v>708</v>
      </c>
      <c r="AA692" s="18"/>
      <c r="AB692" s="43">
        <f t="shared" si="303"/>
        <v>2.0000000000000018E-2</v>
      </c>
      <c r="AC692" s="14">
        <f t="shared" si="311"/>
        <v>0</v>
      </c>
      <c r="AD692" s="14">
        <f t="shared" si="327"/>
        <v>0</v>
      </c>
      <c r="AE692" s="14">
        <f t="shared" si="312"/>
        <v>0</v>
      </c>
      <c r="AF692" s="14">
        <f t="shared" si="313"/>
        <v>0</v>
      </c>
      <c r="AG692" s="14">
        <f t="shared" si="314"/>
        <v>0</v>
      </c>
      <c r="AH692" s="14">
        <f t="shared" si="315"/>
        <v>0</v>
      </c>
      <c r="AI692" s="14">
        <f t="shared" si="316"/>
        <v>0</v>
      </c>
      <c r="AJ692" s="14">
        <f t="shared" si="317"/>
        <v>0</v>
      </c>
      <c r="AK692" s="14">
        <f t="shared" si="318"/>
        <v>0</v>
      </c>
      <c r="AL692" s="14">
        <f t="shared" si="319"/>
        <v>0</v>
      </c>
      <c r="AM692" s="14">
        <f t="shared" si="320"/>
        <v>0</v>
      </c>
      <c r="AN692" s="14">
        <f t="shared" si="321"/>
        <v>0</v>
      </c>
      <c r="AO692" s="14">
        <f t="shared" si="322"/>
        <v>0</v>
      </c>
      <c r="AP692" s="14">
        <f t="shared" si="323"/>
        <v>0.02</v>
      </c>
      <c r="AQ692" s="14">
        <f t="shared" si="324"/>
        <v>0</v>
      </c>
      <c r="AR692" s="26">
        <f t="shared" si="304"/>
        <v>0</v>
      </c>
      <c r="AS692" s="184">
        <f t="shared" si="305"/>
        <v>0</v>
      </c>
      <c r="AT692" s="26">
        <f t="shared" si="306"/>
        <v>708</v>
      </c>
      <c r="AU692" s="30"/>
      <c r="AV692" s="30"/>
      <c r="AW692" s="30">
        <f>K692*$AU$1</f>
        <v>4248</v>
      </c>
      <c r="AX692" s="36">
        <f t="shared" si="302"/>
        <v>0</v>
      </c>
      <c r="AY692" s="36">
        <f t="shared" si="302"/>
        <v>0</v>
      </c>
      <c r="AZ692" s="36">
        <f t="shared" si="302"/>
        <v>3540</v>
      </c>
      <c r="BF692" s="42">
        <f t="shared" si="307"/>
        <v>708</v>
      </c>
      <c r="BG692" s="42">
        <f t="shared" si="308"/>
        <v>708</v>
      </c>
      <c r="BH692" s="42">
        <f t="shared" si="309"/>
        <v>0</v>
      </c>
      <c r="BI692" s="42">
        <f t="shared" si="310"/>
        <v>4248</v>
      </c>
    </row>
    <row r="693" spans="1:61" ht="14.45" hidden="1" outlineLevel="1" x14ac:dyDescent="0.3">
      <c r="A693" s="5" t="s">
        <v>7</v>
      </c>
      <c r="B693" s="12" t="s">
        <v>752</v>
      </c>
      <c r="C693" s="12"/>
      <c r="D693" s="2" t="s">
        <v>802</v>
      </c>
      <c r="E693" s="2" t="s">
        <v>777</v>
      </c>
      <c r="F693" s="2" t="s">
        <v>11</v>
      </c>
      <c r="G693" s="2" t="s">
        <v>483</v>
      </c>
      <c r="H693" s="2" t="s">
        <v>13</v>
      </c>
      <c r="I693" s="18">
        <v>150</v>
      </c>
      <c r="J693" s="18">
        <v>945</v>
      </c>
      <c r="K693" s="18">
        <v>900</v>
      </c>
      <c r="L693" s="18">
        <v>45</v>
      </c>
      <c r="M693" s="18"/>
      <c r="N693" s="18"/>
      <c r="O693" s="18"/>
      <c r="P693" s="18"/>
      <c r="Q693" s="18"/>
      <c r="R693" s="18"/>
      <c r="S693" s="18"/>
      <c r="T693" s="18">
        <v>45</v>
      </c>
      <c r="U693" s="18"/>
      <c r="V693" s="18"/>
      <c r="W693" s="18"/>
      <c r="X693" s="18"/>
      <c r="Y693" s="18"/>
      <c r="Z693" s="18"/>
      <c r="AA693" s="18"/>
      <c r="AB693" s="43">
        <f t="shared" si="303"/>
        <v>5.0000000000000044E-2</v>
      </c>
      <c r="AC693" s="14">
        <f t="shared" si="311"/>
        <v>0</v>
      </c>
      <c r="AD693" s="14">
        <f t="shared" si="327"/>
        <v>0</v>
      </c>
      <c r="AE693" s="14">
        <f t="shared" si="312"/>
        <v>0</v>
      </c>
      <c r="AF693" s="14">
        <f t="shared" si="313"/>
        <v>0</v>
      </c>
      <c r="AG693" s="14">
        <f t="shared" si="314"/>
        <v>0</v>
      </c>
      <c r="AH693" s="14">
        <f t="shared" si="315"/>
        <v>0</v>
      </c>
      <c r="AI693" s="14">
        <f t="shared" si="316"/>
        <v>0</v>
      </c>
      <c r="AJ693" s="14">
        <f t="shared" si="317"/>
        <v>0.05</v>
      </c>
      <c r="AK693" s="14">
        <f t="shared" si="318"/>
        <v>0</v>
      </c>
      <c r="AL693" s="14">
        <f t="shared" si="319"/>
        <v>0</v>
      </c>
      <c r="AM693" s="14">
        <f t="shared" si="320"/>
        <v>0</v>
      </c>
      <c r="AN693" s="14">
        <f t="shared" si="321"/>
        <v>0</v>
      </c>
      <c r="AO693" s="14">
        <f t="shared" si="322"/>
        <v>0</v>
      </c>
      <c r="AP693" s="14">
        <f t="shared" si="323"/>
        <v>0</v>
      </c>
      <c r="AQ693" s="14">
        <f t="shared" si="324"/>
        <v>0</v>
      </c>
      <c r="AR693" s="26">
        <f t="shared" si="304"/>
        <v>0</v>
      </c>
      <c r="AS693" s="184">
        <f t="shared" si="305"/>
        <v>45</v>
      </c>
      <c r="AT693" s="26">
        <f t="shared" si="306"/>
        <v>0</v>
      </c>
      <c r="AU693" s="30">
        <f>K693*$AU$2</f>
        <v>54</v>
      </c>
      <c r="AV693" s="30">
        <f>K693*$AV$2</f>
        <v>54</v>
      </c>
      <c r="AW693" s="30"/>
      <c r="AX693" s="36">
        <f t="shared" si="302"/>
        <v>54</v>
      </c>
      <c r="AY693" s="36">
        <f t="shared" si="302"/>
        <v>9</v>
      </c>
      <c r="AZ693" s="36">
        <f t="shared" si="302"/>
        <v>0</v>
      </c>
      <c r="BF693" s="42">
        <f t="shared" si="307"/>
        <v>45</v>
      </c>
      <c r="BG693" s="42">
        <f t="shared" si="308"/>
        <v>45</v>
      </c>
      <c r="BH693" s="42">
        <f t="shared" si="309"/>
        <v>0</v>
      </c>
      <c r="BI693" s="42">
        <f t="shared" si="310"/>
        <v>108</v>
      </c>
    </row>
    <row r="694" spans="1:61" ht="14.45" hidden="1" outlineLevel="1" x14ac:dyDescent="0.3">
      <c r="A694" s="5" t="s">
        <v>7</v>
      </c>
      <c r="B694" s="12" t="s">
        <v>752</v>
      </c>
      <c r="C694" s="12"/>
      <c r="D694" s="2" t="s">
        <v>803</v>
      </c>
      <c r="E694" s="2" t="s">
        <v>804</v>
      </c>
      <c r="F694" s="2" t="s">
        <v>11</v>
      </c>
      <c r="G694" s="2" t="s">
        <v>483</v>
      </c>
      <c r="H694" s="2" t="s">
        <v>13</v>
      </c>
      <c r="I694" s="18">
        <v>200</v>
      </c>
      <c r="J694" s="18">
        <v>397305.83999999997</v>
      </c>
      <c r="K694" s="18">
        <v>346992</v>
      </c>
      <c r="L694" s="18">
        <v>50313.84</v>
      </c>
      <c r="M694" s="18"/>
      <c r="N694" s="18"/>
      <c r="O694" s="18"/>
      <c r="P694" s="18"/>
      <c r="Q694" s="18"/>
      <c r="R694" s="18"/>
      <c r="S694" s="18"/>
      <c r="T694" s="18"/>
      <c r="U694" s="18"/>
      <c r="V694" s="18"/>
      <c r="W694" s="18">
        <v>50313.84</v>
      </c>
      <c r="X694" s="18"/>
      <c r="Y694" s="18"/>
      <c r="Z694" s="18"/>
      <c r="AA694" s="18"/>
      <c r="AB694" s="43">
        <f t="shared" si="303"/>
        <v>0.14999999999999991</v>
      </c>
      <c r="AC694" s="14">
        <f t="shared" si="311"/>
        <v>0</v>
      </c>
      <c r="AD694" s="14">
        <f t="shared" si="327"/>
        <v>0</v>
      </c>
      <c r="AE694" s="14">
        <f t="shared" si="312"/>
        <v>0</v>
      </c>
      <c r="AF694" s="14">
        <f t="shared" si="313"/>
        <v>0</v>
      </c>
      <c r="AG694" s="14">
        <f t="shared" si="314"/>
        <v>0</v>
      </c>
      <c r="AH694" s="14">
        <f t="shared" si="315"/>
        <v>0</v>
      </c>
      <c r="AI694" s="14">
        <f t="shared" si="316"/>
        <v>0</v>
      </c>
      <c r="AJ694" s="14">
        <f t="shared" si="317"/>
        <v>0</v>
      </c>
      <c r="AK694" s="14">
        <f t="shared" si="318"/>
        <v>0</v>
      </c>
      <c r="AL694" s="14">
        <f t="shared" si="319"/>
        <v>0</v>
      </c>
      <c r="AM694" s="14">
        <f t="shared" si="320"/>
        <v>0.15</v>
      </c>
      <c r="AN694" s="14">
        <f t="shared" si="321"/>
        <v>0</v>
      </c>
      <c r="AO694" s="14">
        <f t="shared" si="322"/>
        <v>0</v>
      </c>
      <c r="AP694" s="14">
        <f t="shared" si="323"/>
        <v>0</v>
      </c>
      <c r="AQ694" s="14">
        <f t="shared" si="324"/>
        <v>0</v>
      </c>
      <c r="AR694" s="26">
        <f t="shared" si="304"/>
        <v>0</v>
      </c>
      <c r="AS694" s="184">
        <f t="shared" si="305"/>
        <v>52048.799999999996</v>
      </c>
      <c r="AT694" s="26">
        <f t="shared" si="306"/>
        <v>0</v>
      </c>
      <c r="AU694" s="30">
        <f>K694*$AU$2</f>
        <v>20819.52</v>
      </c>
      <c r="AV694" s="30">
        <f>K694*$AV$2</f>
        <v>20819.52</v>
      </c>
      <c r="AW694" s="30"/>
      <c r="AX694" s="36">
        <f t="shared" si="302"/>
        <v>20819.52</v>
      </c>
      <c r="AY694" s="36">
        <f t="shared" si="302"/>
        <v>-31229.279999999995</v>
      </c>
      <c r="AZ694" s="36">
        <f t="shared" si="302"/>
        <v>0</v>
      </c>
      <c r="BF694" s="42">
        <f t="shared" si="307"/>
        <v>52048.799999999996</v>
      </c>
      <c r="BG694" s="42">
        <f t="shared" si="308"/>
        <v>50313.84</v>
      </c>
      <c r="BH694" s="42">
        <f t="shared" si="309"/>
        <v>1734.9599999999991</v>
      </c>
      <c r="BI694" s="42">
        <f t="shared" si="310"/>
        <v>41639.040000000001</v>
      </c>
    </row>
    <row r="695" spans="1:61" ht="14.45" hidden="1" outlineLevel="1" x14ac:dyDescent="0.3">
      <c r="A695" s="5" t="s">
        <v>7</v>
      </c>
      <c r="B695" s="12" t="s">
        <v>752</v>
      </c>
      <c r="C695" s="12"/>
      <c r="D695" s="2" t="s">
        <v>573</v>
      </c>
      <c r="E695" s="2" t="s">
        <v>25</v>
      </c>
      <c r="F695" s="2" t="s">
        <v>16</v>
      </c>
      <c r="G695" s="2" t="s">
        <v>17</v>
      </c>
      <c r="H695" s="2" t="s">
        <v>13</v>
      </c>
      <c r="I695" s="18">
        <v>50</v>
      </c>
      <c r="J695" s="18">
        <v>97665</v>
      </c>
      <c r="K695" s="18">
        <v>95750</v>
      </c>
      <c r="L695" s="18">
        <v>1915</v>
      </c>
      <c r="M695" s="18"/>
      <c r="N695" s="18"/>
      <c r="O695" s="18"/>
      <c r="P695" s="18"/>
      <c r="Q695" s="18"/>
      <c r="R695" s="18"/>
      <c r="S695" s="18"/>
      <c r="T695" s="18"/>
      <c r="U695" s="18"/>
      <c r="V695" s="18"/>
      <c r="W695" s="18"/>
      <c r="X695" s="18"/>
      <c r="Y695" s="18"/>
      <c r="Z695" s="18">
        <v>1915</v>
      </c>
      <c r="AA695" s="18"/>
      <c r="AB695" s="43">
        <f t="shared" si="303"/>
        <v>2.0000000000000018E-2</v>
      </c>
      <c r="AC695" s="14">
        <f t="shared" si="311"/>
        <v>0</v>
      </c>
      <c r="AD695" s="14">
        <f t="shared" si="327"/>
        <v>0</v>
      </c>
      <c r="AE695" s="14">
        <f t="shared" si="312"/>
        <v>0</v>
      </c>
      <c r="AF695" s="14">
        <f t="shared" si="313"/>
        <v>0</v>
      </c>
      <c r="AG695" s="14">
        <f t="shared" si="314"/>
        <v>0</v>
      </c>
      <c r="AH695" s="14">
        <f t="shared" si="315"/>
        <v>0</v>
      </c>
      <c r="AI695" s="14">
        <f t="shared" si="316"/>
        <v>0</v>
      </c>
      <c r="AJ695" s="14">
        <f t="shared" si="317"/>
        <v>0</v>
      </c>
      <c r="AK695" s="14">
        <f t="shared" si="318"/>
        <v>0</v>
      </c>
      <c r="AL695" s="14">
        <f t="shared" si="319"/>
        <v>0</v>
      </c>
      <c r="AM695" s="14">
        <f t="shared" si="320"/>
        <v>0</v>
      </c>
      <c r="AN695" s="14">
        <f t="shared" si="321"/>
        <v>0</v>
      </c>
      <c r="AO695" s="14">
        <f t="shared" si="322"/>
        <v>0</v>
      </c>
      <c r="AP695" s="14">
        <f t="shared" si="323"/>
        <v>0.02</v>
      </c>
      <c r="AQ695" s="14">
        <f t="shared" si="324"/>
        <v>0</v>
      </c>
      <c r="AR695" s="26">
        <f t="shared" si="304"/>
        <v>0</v>
      </c>
      <c r="AS695" s="184">
        <f t="shared" si="305"/>
        <v>0</v>
      </c>
      <c r="AT695" s="26">
        <f t="shared" si="306"/>
        <v>1915</v>
      </c>
      <c r="AU695" s="30"/>
      <c r="AV695" s="30"/>
      <c r="AW695" s="30">
        <f t="shared" ref="AW695:AW705" si="328">K695*$AU$1</f>
        <v>11490</v>
      </c>
      <c r="AX695" s="36">
        <f t="shared" si="302"/>
        <v>0</v>
      </c>
      <c r="AY695" s="36">
        <f t="shared" si="302"/>
        <v>0</v>
      </c>
      <c r="AZ695" s="36">
        <f t="shared" si="302"/>
        <v>9575</v>
      </c>
      <c r="BF695" s="42">
        <f t="shared" si="307"/>
        <v>1915</v>
      </c>
      <c r="BG695" s="42">
        <f t="shared" si="308"/>
        <v>1915</v>
      </c>
      <c r="BH695" s="42">
        <f t="shared" si="309"/>
        <v>0</v>
      </c>
      <c r="BI695" s="42">
        <f t="shared" si="310"/>
        <v>11490</v>
      </c>
    </row>
    <row r="696" spans="1:61" ht="14.45" hidden="1" outlineLevel="1" x14ac:dyDescent="0.3">
      <c r="A696" s="12" t="s">
        <v>805</v>
      </c>
      <c r="B696" s="12" t="s">
        <v>8</v>
      </c>
      <c r="C696" s="88" t="s">
        <v>1357</v>
      </c>
      <c r="D696" s="2" t="s">
        <v>806</v>
      </c>
      <c r="E696" s="2" t="s">
        <v>27</v>
      </c>
      <c r="F696" s="2" t="s">
        <v>16</v>
      </c>
      <c r="G696" s="2" t="s">
        <v>28</v>
      </c>
      <c r="H696" s="2" t="s">
        <v>13</v>
      </c>
      <c r="I696" s="18">
        <v>13000</v>
      </c>
      <c r="J696" s="18">
        <v>5026.05</v>
      </c>
      <c r="K696" s="18">
        <v>4380</v>
      </c>
      <c r="L696" s="18">
        <v>646.04999999999995</v>
      </c>
      <c r="M696" s="18"/>
      <c r="N696" s="18">
        <v>547.5</v>
      </c>
      <c r="O696" s="18"/>
      <c r="P696" s="18"/>
      <c r="Q696" s="18"/>
      <c r="R696" s="18"/>
      <c r="S696" s="18"/>
      <c r="T696" s="18"/>
      <c r="U696" s="18"/>
      <c r="V696" s="18"/>
      <c r="W696" s="18"/>
      <c r="X696" s="18"/>
      <c r="Y696" s="18"/>
      <c r="Z696" s="18">
        <v>98.55</v>
      </c>
      <c r="AA696" s="18"/>
      <c r="AB696" s="43">
        <f t="shared" si="303"/>
        <v>0.14749999999999996</v>
      </c>
      <c r="AC696" s="14">
        <f t="shared" si="311"/>
        <v>0</v>
      </c>
      <c r="AD696" s="14">
        <f t="shared" si="327"/>
        <v>0.125</v>
      </c>
      <c r="AE696" s="14">
        <f t="shared" si="312"/>
        <v>0</v>
      </c>
      <c r="AF696" s="14">
        <f t="shared" si="313"/>
        <v>0</v>
      </c>
      <c r="AG696" s="14">
        <f t="shared" si="314"/>
        <v>0</v>
      </c>
      <c r="AH696" s="14">
        <f t="shared" si="315"/>
        <v>0</v>
      </c>
      <c r="AI696" s="14">
        <f t="shared" si="316"/>
        <v>0</v>
      </c>
      <c r="AJ696" s="14">
        <f t="shared" si="317"/>
        <v>0</v>
      </c>
      <c r="AK696" s="14">
        <f t="shared" si="318"/>
        <v>0</v>
      </c>
      <c r="AL696" s="14">
        <f t="shared" si="319"/>
        <v>0</v>
      </c>
      <c r="AM696" s="14">
        <f t="shared" si="320"/>
        <v>0</v>
      </c>
      <c r="AN696" s="14">
        <f t="shared" si="321"/>
        <v>0</v>
      </c>
      <c r="AO696" s="14">
        <f t="shared" si="322"/>
        <v>0</v>
      </c>
      <c r="AP696" s="14">
        <f t="shared" si="323"/>
        <v>0.02</v>
      </c>
      <c r="AQ696" s="14">
        <f t="shared" si="324"/>
        <v>0</v>
      </c>
      <c r="AR696" s="26">
        <f t="shared" si="304"/>
        <v>547.5</v>
      </c>
      <c r="AS696" s="184">
        <f t="shared" si="305"/>
        <v>0</v>
      </c>
      <c r="AT696" s="26">
        <f t="shared" si="306"/>
        <v>98.55</v>
      </c>
      <c r="AU696" s="30"/>
      <c r="AV696" s="30"/>
      <c r="AW696" s="30">
        <f t="shared" si="328"/>
        <v>525.6</v>
      </c>
      <c r="AX696" s="36">
        <f t="shared" si="302"/>
        <v>-547.5</v>
      </c>
      <c r="AY696" s="36">
        <f t="shared" si="302"/>
        <v>0</v>
      </c>
      <c r="AZ696" s="36">
        <f t="shared" si="302"/>
        <v>427.05</v>
      </c>
      <c r="BF696" s="42">
        <f t="shared" si="307"/>
        <v>646.04999999999995</v>
      </c>
      <c r="BG696" s="42">
        <f t="shared" si="308"/>
        <v>646.04999999999995</v>
      </c>
      <c r="BH696" s="42">
        <f t="shared" si="309"/>
        <v>0</v>
      </c>
      <c r="BI696" s="42">
        <f t="shared" si="310"/>
        <v>525.6</v>
      </c>
    </row>
    <row r="697" spans="1:61" ht="14.45" hidden="1" outlineLevel="1" x14ac:dyDescent="0.3">
      <c r="A697" s="12" t="s">
        <v>805</v>
      </c>
      <c r="B697" s="12" t="s">
        <v>8</v>
      </c>
      <c r="C697" s="88" t="s">
        <v>1357</v>
      </c>
      <c r="D697" s="2" t="s">
        <v>807</v>
      </c>
      <c r="E697" s="2" t="s">
        <v>30</v>
      </c>
      <c r="F697" s="2" t="s">
        <v>16</v>
      </c>
      <c r="G697" s="2" t="s">
        <v>31</v>
      </c>
      <c r="H697" s="2" t="s">
        <v>13</v>
      </c>
      <c r="I697" s="18">
        <v>27495</v>
      </c>
      <c r="J697" s="18">
        <v>12015.310000000001</v>
      </c>
      <c r="K697" s="18">
        <v>10574.53</v>
      </c>
      <c r="L697" s="18">
        <v>1440.78</v>
      </c>
      <c r="M697" s="18"/>
      <c r="N697" s="18">
        <v>1321.8200000000002</v>
      </c>
      <c r="O697" s="18"/>
      <c r="P697" s="18"/>
      <c r="Q697" s="18"/>
      <c r="R697" s="18"/>
      <c r="S697" s="18"/>
      <c r="T697" s="18"/>
      <c r="U697" s="18"/>
      <c r="V697" s="18"/>
      <c r="W697" s="18"/>
      <c r="X697" s="18"/>
      <c r="Y697" s="18">
        <v>118.96000000000001</v>
      </c>
      <c r="Z697" s="18"/>
      <c r="AA697" s="18"/>
      <c r="AB697" s="43">
        <f t="shared" si="303"/>
        <v>0.13624999999999998</v>
      </c>
      <c r="AC697" s="14">
        <f t="shared" si="311"/>
        <v>0</v>
      </c>
      <c r="AD697" s="14">
        <f t="shared" si="327"/>
        <v>0.125</v>
      </c>
      <c r="AE697" s="14">
        <f t="shared" si="312"/>
        <v>0</v>
      </c>
      <c r="AF697" s="14">
        <f t="shared" si="313"/>
        <v>0</v>
      </c>
      <c r="AG697" s="14">
        <f t="shared" si="314"/>
        <v>0</v>
      </c>
      <c r="AH697" s="14">
        <f t="shared" si="315"/>
        <v>0</v>
      </c>
      <c r="AI697" s="14">
        <f t="shared" si="316"/>
        <v>0</v>
      </c>
      <c r="AJ697" s="14">
        <f t="shared" si="317"/>
        <v>0</v>
      </c>
      <c r="AK697" s="14">
        <f t="shared" si="318"/>
        <v>0</v>
      </c>
      <c r="AL697" s="14">
        <f t="shared" si="319"/>
        <v>0</v>
      </c>
      <c r="AM697" s="14">
        <f t="shared" si="320"/>
        <v>0</v>
      </c>
      <c r="AN697" s="14">
        <f t="shared" si="321"/>
        <v>0</v>
      </c>
      <c r="AO697" s="14">
        <f t="shared" si="322"/>
        <v>0.01</v>
      </c>
      <c r="AP697" s="14">
        <f t="shared" si="323"/>
        <v>0</v>
      </c>
      <c r="AQ697" s="14">
        <f t="shared" si="324"/>
        <v>0</v>
      </c>
      <c r="AR697" s="26">
        <f t="shared" si="304"/>
        <v>1321.8162500000001</v>
      </c>
      <c r="AS697" s="184">
        <f t="shared" si="305"/>
        <v>0</v>
      </c>
      <c r="AT697" s="26">
        <f t="shared" si="306"/>
        <v>118.96346250000001</v>
      </c>
      <c r="AU697" s="30"/>
      <c r="AV697" s="30"/>
      <c r="AW697" s="30">
        <f t="shared" si="328"/>
        <v>1268.9436000000001</v>
      </c>
      <c r="AX697" s="36">
        <f t="shared" si="302"/>
        <v>-1321.8162500000001</v>
      </c>
      <c r="AY697" s="36">
        <f t="shared" si="302"/>
        <v>0</v>
      </c>
      <c r="AZ697" s="36">
        <f t="shared" si="302"/>
        <v>1149.9801375</v>
      </c>
      <c r="BF697" s="42">
        <f t="shared" si="307"/>
        <v>1440.7797125000002</v>
      </c>
      <c r="BG697" s="42">
        <f t="shared" si="308"/>
        <v>1440.7800000000002</v>
      </c>
      <c r="BH697" s="42">
        <f t="shared" si="309"/>
        <v>-2.8750000001309672E-4</v>
      </c>
      <c r="BI697" s="42">
        <f t="shared" si="310"/>
        <v>1268.9436000000001</v>
      </c>
    </row>
    <row r="698" spans="1:61" ht="14.45" hidden="1" outlineLevel="1" x14ac:dyDescent="0.3">
      <c r="A698" s="12" t="s">
        <v>805</v>
      </c>
      <c r="B698" s="12" t="s">
        <v>8</v>
      </c>
      <c r="C698" s="88" t="s">
        <v>1357</v>
      </c>
      <c r="D698" s="2" t="s">
        <v>808</v>
      </c>
      <c r="E698" s="2" t="s">
        <v>27</v>
      </c>
      <c r="F698" s="2" t="s">
        <v>16</v>
      </c>
      <c r="G698" s="2" t="s">
        <v>28</v>
      </c>
      <c r="H698" s="2" t="s">
        <v>13</v>
      </c>
      <c r="I698" s="18">
        <v>338780</v>
      </c>
      <c r="J698" s="18">
        <v>98628.84</v>
      </c>
      <c r="K698" s="18">
        <v>85951.05</v>
      </c>
      <c r="L698" s="18">
        <v>12677.789999999999</v>
      </c>
      <c r="M698" s="18"/>
      <c r="N698" s="18">
        <v>10743.890000000001</v>
      </c>
      <c r="O698" s="18"/>
      <c r="P698" s="18"/>
      <c r="Q698" s="18"/>
      <c r="R698" s="18"/>
      <c r="S698" s="18"/>
      <c r="T698" s="18"/>
      <c r="U698" s="18"/>
      <c r="V698" s="18"/>
      <c r="W698" s="18"/>
      <c r="X698" s="18"/>
      <c r="Y698" s="18"/>
      <c r="Z698" s="18">
        <v>1933.9000000000003</v>
      </c>
      <c r="AA698" s="18"/>
      <c r="AB698" s="43">
        <f t="shared" si="303"/>
        <v>0.14749999999999996</v>
      </c>
      <c r="AC698" s="14">
        <f t="shared" si="311"/>
        <v>0</v>
      </c>
      <c r="AD698" s="14">
        <f t="shared" si="327"/>
        <v>0.125</v>
      </c>
      <c r="AE698" s="14">
        <f t="shared" si="312"/>
        <v>0</v>
      </c>
      <c r="AF698" s="14">
        <f t="shared" si="313"/>
        <v>0</v>
      </c>
      <c r="AG698" s="14">
        <f t="shared" si="314"/>
        <v>0</v>
      </c>
      <c r="AH698" s="14">
        <f t="shared" si="315"/>
        <v>0</v>
      </c>
      <c r="AI698" s="14">
        <f t="shared" si="316"/>
        <v>0</v>
      </c>
      <c r="AJ698" s="14">
        <f t="shared" si="317"/>
        <v>0</v>
      </c>
      <c r="AK698" s="14">
        <f t="shared" si="318"/>
        <v>0</v>
      </c>
      <c r="AL698" s="14">
        <f t="shared" si="319"/>
        <v>0</v>
      </c>
      <c r="AM698" s="14">
        <f t="shared" si="320"/>
        <v>0</v>
      </c>
      <c r="AN698" s="14">
        <f t="shared" si="321"/>
        <v>0</v>
      </c>
      <c r="AO698" s="14">
        <f t="shared" si="322"/>
        <v>0</v>
      </c>
      <c r="AP698" s="14">
        <f t="shared" si="323"/>
        <v>0.02</v>
      </c>
      <c r="AQ698" s="14">
        <f t="shared" si="324"/>
        <v>0</v>
      </c>
      <c r="AR698" s="26">
        <f t="shared" si="304"/>
        <v>10743.88125</v>
      </c>
      <c r="AS698" s="184">
        <f t="shared" si="305"/>
        <v>0</v>
      </c>
      <c r="AT698" s="26">
        <f t="shared" si="306"/>
        <v>1933.8986250000003</v>
      </c>
      <c r="AU698" s="30"/>
      <c r="AV698" s="30"/>
      <c r="AW698" s="30">
        <f t="shared" si="328"/>
        <v>10314.126</v>
      </c>
      <c r="AX698" s="36">
        <f t="shared" si="302"/>
        <v>-10743.88125</v>
      </c>
      <c r="AY698" s="36">
        <f t="shared" si="302"/>
        <v>0</v>
      </c>
      <c r="AZ698" s="36">
        <f t="shared" si="302"/>
        <v>8380.2273750000004</v>
      </c>
      <c r="BF698" s="42">
        <f t="shared" si="307"/>
        <v>12677.779875</v>
      </c>
      <c r="BG698" s="42">
        <f t="shared" si="308"/>
        <v>12677.79</v>
      </c>
      <c r="BH698" s="42">
        <f t="shared" si="309"/>
        <v>-1.0125000000698492E-2</v>
      </c>
      <c r="BI698" s="42">
        <f t="shared" si="310"/>
        <v>10314.126</v>
      </c>
    </row>
    <row r="699" spans="1:61" hidden="1" outlineLevel="1" x14ac:dyDescent="0.25">
      <c r="A699" s="12" t="s">
        <v>805</v>
      </c>
      <c r="B699" s="12" t="s">
        <v>8</v>
      </c>
      <c r="C699" s="12" t="s">
        <v>1361</v>
      </c>
      <c r="D699" s="2" t="s">
        <v>809</v>
      </c>
      <c r="E699" s="2" t="s">
        <v>810</v>
      </c>
      <c r="F699" s="2" t="s">
        <v>16</v>
      </c>
      <c r="G699" s="2" t="s">
        <v>501</v>
      </c>
      <c r="H699" s="2" t="s">
        <v>13</v>
      </c>
      <c r="I699" s="18">
        <v>1177408</v>
      </c>
      <c r="J699" s="18">
        <v>33454670.220000003</v>
      </c>
      <c r="K699" s="18">
        <v>29154396.669999998</v>
      </c>
      <c r="L699" s="18">
        <v>4300273.5500000017</v>
      </c>
      <c r="M699" s="18"/>
      <c r="N699" s="18">
        <v>3644299.6</v>
      </c>
      <c r="O699" s="18"/>
      <c r="P699" s="18"/>
      <c r="Q699" s="18"/>
      <c r="R699" s="18"/>
      <c r="S699" s="18"/>
      <c r="T699" s="18"/>
      <c r="U699" s="18"/>
      <c r="V699" s="18"/>
      <c r="W699" s="18"/>
      <c r="X699" s="18"/>
      <c r="Y699" s="18"/>
      <c r="Z699" s="18">
        <v>655973.94999999995</v>
      </c>
      <c r="AA699" s="18"/>
      <c r="AB699" s="43">
        <f t="shared" si="303"/>
        <v>0.14749999999999996</v>
      </c>
      <c r="AC699" s="14">
        <f t="shared" si="311"/>
        <v>0</v>
      </c>
      <c r="AD699" s="14">
        <f t="shared" si="327"/>
        <v>0.125</v>
      </c>
      <c r="AE699" s="14">
        <f t="shared" si="312"/>
        <v>0</v>
      </c>
      <c r="AF699" s="14">
        <f t="shared" si="313"/>
        <v>0</v>
      </c>
      <c r="AG699" s="14">
        <f t="shared" si="314"/>
        <v>0</v>
      </c>
      <c r="AH699" s="14">
        <f t="shared" si="315"/>
        <v>0</v>
      </c>
      <c r="AI699" s="14">
        <f t="shared" si="316"/>
        <v>0</v>
      </c>
      <c r="AJ699" s="14">
        <f t="shared" si="317"/>
        <v>0</v>
      </c>
      <c r="AK699" s="14">
        <f t="shared" si="318"/>
        <v>0</v>
      </c>
      <c r="AL699" s="14">
        <f t="shared" si="319"/>
        <v>0</v>
      </c>
      <c r="AM699" s="14">
        <f t="shared" si="320"/>
        <v>0</v>
      </c>
      <c r="AN699" s="14">
        <f t="shared" si="321"/>
        <v>0</v>
      </c>
      <c r="AO699" s="14">
        <f t="shared" si="322"/>
        <v>0</v>
      </c>
      <c r="AP699" s="14">
        <f t="shared" si="323"/>
        <v>0.02</v>
      </c>
      <c r="AQ699" s="14">
        <f t="shared" si="324"/>
        <v>0</v>
      </c>
      <c r="AR699" s="26">
        <f t="shared" si="304"/>
        <v>3644299.5837499998</v>
      </c>
      <c r="AS699" s="184">
        <f t="shared" si="305"/>
        <v>0</v>
      </c>
      <c r="AT699" s="26">
        <f t="shared" si="306"/>
        <v>655973.92507499992</v>
      </c>
      <c r="AU699" s="30"/>
      <c r="AV699" s="30"/>
      <c r="AW699" s="30">
        <f t="shared" si="328"/>
        <v>3498527.6003999994</v>
      </c>
      <c r="AX699" s="36">
        <f t="shared" si="302"/>
        <v>-3644299.5837499998</v>
      </c>
      <c r="AY699" s="36">
        <f t="shared" si="302"/>
        <v>0</v>
      </c>
      <c r="AZ699" s="36">
        <f t="shared" si="302"/>
        <v>2842553.6753249997</v>
      </c>
      <c r="BF699" s="42">
        <f t="shared" si="307"/>
        <v>4300273.5088249994</v>
      </c>
      <c r="BG699" s="42">
        <f t="shared" si="308"/>
        <v>4300273.55</v>
      </c>
      <c r="BH699" s="42">
        <f t="shared" si="309"/>
        <v>-4.1175000369548798E-2</v>
      </c>
      <c r="BI699" s="42">
        <f t="shared" si="310"/>
        <v>3498527.6003999994</v>
      </c>
    </row>
    <row r="700" spans="1:61" ht="14.45" hidden="1" outlineLevel="1" x14ac:dyDescent="0.3">
      <c r="A700" s="12" t="s">
        <v>805</v>
      </c>
      <c r="B700" s="12" t="s">
        <v>8</v>
      </c>
      <c r="C700" s="12" t="s">
        <v>1361</v>
      </c>
      <c r="D700" s="2" t="s">
        <v>809</v>
      </c>
      <c r="E700" s="2" t="s">
        <v>811</v>
      </c>
      <c r="F700" s="2" t="s">
        <v>16</v>
      </c>
      <c r="G700" s="2" t="s">
        <v>31</v>
      </c>
      <c r="H700" s="2" t="s">
        <v>13</v>
      </c>
      <c r="I700" s="18">
        <v>2207385</v>
      </c>
      <c r="J700" s="18">
        <v>71924436.870000035</v>
      </c>
      <c r="K700" s="18">
        <v>62679247.320000045</v>
      </c>
      <c r="L700" s="18">
        <v>9245189.5500000026</v>
      </c>
      <c r="M700" s="18"/>
      <c r="N700" s="18">
        <v>7834906.3699999955</v>
      </c>
      <c r="O700" s="18"/>
      <c r="P700" s="18"/>
      <c r="Q700" s="18"/>
      <c r="R700" s="18"/>
      <c r="S700" s="18"/>
      <c r="T700" s="18"/>
      <c r="U700" s="18"/>
      <c r="V700" s="18"/>
      <c r="W700" s="18"/>
      <c r="X700" s="18"/>
      <c r="Y700" s="18"/>
      <c r="Z700" s="18">
        <v>1410283.1799999997</v>
      </c>
      <c r="AA700" s="18"/>
      <c r="AB700" s="43">
        <f t="shared" si="303"/>
        <v>0.14749999999999996</v>
      </c>
      <c r="AC700" s="14">
        <f t="shared" si="311"/>
        <v>0</v>
      </c>
      <c r="AD700" s="14">
        <f t="shared" si="327"/>
        <v>0.125</v>
      </c>
      <c r="AE700" s="14">
        <f t="shared" si="312"/>
        <v>0</v>
      </c>
      <c r="AF700" s="14">
        <f t="shared" si="313"/>
        <v>0</v>
      </c>
      <c r="AG700" s="14">
        <f t="shared" si="314"/>
        <v>0</v>
      </c>
      <c r="AH700" s="14">
        <f t="shared" si="315"/>
        <v>0</v>
      </c>
      <c r="AI700" s="14">
        <f t="shared" si="316"/>
        <v>0</v>
      </c>
      <c r="AJ700" s="14">
        <f t="shared" si="317"/>
        <v>0</v>
      </c>
      <c r="AK700" s="14">
        <f t="shared" si="318"/>
        <v>0</v>
      </c>
      <c r="AL700" s="14">
        <f t="shared" si="319"/>
        <v>0</v>
      </c>
      <c r="AM700" s="14">
        <f t="shared" si="320"/>
        <v>0</v>
      </c>
      <c r="AN700" s="14">
        <f t="shared" si="321"/>
        <v>0</v>
      </c>
      <c r="AO700" s="14">
        <f t="shared" si="322"/>
        <v>0</v>
      </c>
      <c r="AP700" s="14">
        <f t="shared" si="323"/>
        <v>0.02</v>
      </c>
      <c r="AQ700" s="14">
        <f t="shared" si="324"/>
        <v>0</v>
      </c>
      <c r="AR700" s="26">
        <f t="shared" si="304"/>
        <v>7834905.9150000056</v>
      </c>
      <c r="AS700" s="184">
        <f t="shared" si="305"/>
        <v>0</v>
      </c>
      <c r="AT700" s="26">
        <f t="shared" si="306"/>
        <v>1410283.0647000009</v>
      </c>
      <c r="AU700" s="30"/>
      <c r="AV700" s="30"/>
      <c r="AW700" s="30">
        <f t="shared" si="328"/>
        <v>7521509.6784000052</v>
      </c>
      <c r="AX700" s="36">
        <f t="shared" si="302"/>
        <v>-7834905.9150000056</v>
      </c>
      <c r="AY700" s="36">
        <f t="shared" si="302"/>
        <v>0</v>
      </c>
      <c r="AZ700" s="36">
        <f t="shared" si="302"/>
        <v>6111226.6137000043</v>
      </c>
      <c r="BF700" s="42">
        <f t="shared" si="307"/>
        <v>9245188.9797000065</v>
      </c>
      <c r="BG700" s="42">
        <f t="shared" si="308"/>
        <v>9245189.5499999952</v>
      </c>
      <c r="BH700" s="42">
        <f t="shared" si="309"/>
        <v>-0.57029998861253262</v>
      </c>
      <c r="BI700" s="42">
        <f t="shared" si="310"/>
        <v>7521509.6784000052</v>
      </c>
    </row>
    <row r="701" spans="1:61" ht="14.45" hidden="1" outlineLevel="1" x14ac:dyDescent="0.3">
      <c r="A701" s="12" t="s">
        <v>805</v>
      </c>
      <c r="B701" s="12" t="s">
        <v>8</v>
      </c>
      <c r="C701" s="12" t="s">
        <v>1361</v>
      </c>
      <c r="D701" s="2" t="s">
        <v>809</v>
      </c>
      <c r="E701" s="2" t="s">
        <v>812</v>
      </c>
      <c r="F701" s="2" t="s">
        <v>16</v>
      </c>
      <c r="G701" s="2" t="s">
        <v>813</v>
      </c>
      <c r="H701" s="2" t="s">
        <v>13</v>
      </c>
      <c r="I701" s="18">
        <v>333196</v>
      </c>
      <c r="J701" s="18">
        <v>9625559.120000001</v>
      </c>
      <c r="K701" s="18">
        <v>8388286.7599999998</v>
      </c>
      <c r="L701" s="18">
        <v>1237272.3600000003</v>
      </c>
      <c r="M701" s="18"/>
      <c r="N701" s="18">
        <v>1048535.88</v>
      </c>
      <c r="O701" s="18"/>
      <c r="P701" s="18"/>
      <c r="Q701" s="18"/>
      <c r="R701" s="18"/>
      <c r="S701" s="18"/>
      <c r="T701" s="18"/>
      <c r="U701" s="18"/>
      <c r="V701" s="18"/>
      <c r="W701" s="18"/>
      <c r="X701" s="18"/>
      <c r="Y701" s="18"/>
      <c r="Z701" s="18">
        <v>188736.48</v>
      </c>
      <c r="AA701" s="18"/>
      <c r="AB701" s="43">
        <f t="shared" si="303"/>
        <v>0.14749999999999996</v>
      </c>
      <c r="AC701" s="14">
        <f t="shared" si="311"/>
        <v>0</v>
      </c>
      <c r="AD701" s="14">
        <f t="shared" si="327"/>
        <v>0.125</v>
      </c>
      <c r="AE701" s="14">
        <f t="shared" si="312"/>
        <v>0</v>
      </c>
      <c r="AF701" s="14">
        <f t="shared" si="313"/>
        <v>0</v>
      </c>
      <c r="AG701" s="14">
        <f t="shared" si="314"/>
        <v>0</v>
      </c>
      <c r="AH701" s="14">
        <f t="shared" si="315"/>
        <v>0</v>
      </c>
      <c r="AI701" s="14">
        <f t="shared" si="316"/>
        <v>0</v>
      </c>
      <c r="AJ701" s="14">
        <f t="shared" si="317"/>
        <v>0</v>
      </c>
      <c r="AK701" s="14">
        <f t="shared" si="318"/>
        <v>0</v>
      </c>
      <c r="AL701" s="14">
        <f t="shared" si="319"/>
        <v>0</v>
      </c>
      <c r="AM701" s="14">
        <f t="shared" si="320"/>
        <v>0</v>
      </c>
      <c r="AN701" s="14">
        <f t="shared" si="321"/>
        <v>0</v>
      </c>
      <c r="AO701" s="14">
        <f t="shared" si="322"/>
        <v>0</v>
      </c>
      <c r="AP701" s="14">
        <f t="shared" si="323"/>
        <v>0.02</v>
      </c>
      <c r="AQ701" s="14">
        <f t="shared" si="324"/>
        <v>0</v>
      </c>
      <c r="AR701" s="26">
        <f t="shared" si="304"/>
        <v>1048535.845</v>
      </c>
      <c r="AS701" s="184">
        <f t="shared" si="305"/>
        <v>0</v>
      </c>
      <c r="AT701" s="26">
        <f t="shared" si="306"/>
        <v>188736.45210000002</v>
      </c>
      <c r="AU701" s="30"/>
      <c r="AV701" s="30"/>
      <c r="AW701" s="30">
        <f t="shared" si="328"/>
        <v>1006594.4112</v>
      </c>
      <c r="AX701" s="36">
        <f t="shared" si="302"/>
        <v>-1048535.845</v>
      </c>
      <c r="AY701" s="36">
        <f t="shared" si="302"/>
        <v>0</v>
      </c>
      <c r="AZ701" s="36">
        <f t="shared" si="302"/>
        <v>817857.95909999998</v>
      </c>
      <c r="BF701" s="42">
        <f t="shared" si="307"/>
        <v>1237272.2971000001</v>
      </c>
      <c r="BG701" s="42">
        <f t="shared" si="308"/>
        <v>1237272.3600000001</v>
      </c>
      <c r="BH701" s="42">
        <f t="shared" si="309"/>
        <v>-6.2900000018998981E-2</v>
      </c>
      <c r="BI701" s="42">
        <f t="shared" si="310"/>
        <v>1006594.4112</v>
      </c>
    </row>
    <row r="702" spans="1:61" ht="14.45" hidden="1" outlineLevel="1" x14ac:dyDescent="0.3">
      <c r="A702" s="12" t="s">
        <v>805</v>
      </c>
      <c r="B702" s="12" t="s">
        <v>8</v>
      </c>
      <c r="C702" s="12" t="s">
        <v>1361</v>
      </c>
      <c r="D702" s="2" t="s">
        <v>809</v>
      </c>
      <c r="E702" s="2" t="s">
        <v>814</v>
      </c>
      <c r="F702" s="2" t="s">
        <v>16</v>
      </c>
      <c r="G702" s="2" t="s">
        <v>31</v>
      </c>
      <c r="H702" s="2" t="s">
        <v>13</v>
      </c>
      <c r="I702" s="18">
        <v>2024415</v>
      </c>
      <c r="J702" s="18">
        <v>66196092.73999998</v>
      </c>
      <c r="K702" s="18">
        <v>57687226.430000022</v>
      </c>
      <c r="L702" s="18">
        <v>8508866.3099999968</v>
      </c>
      <c r="M702" s="18"/>
      <c r="N702" s="18">
        <v>7210903.5799999926</v>
      </c>
      <c r="O702" s="18"/>
      <c r="P702" s="18"/>
      <c r="Q702" s="18"/>
      <c r="R702" s="18"/>
      <c r="S702" s="18"/>
      <c r="T702" s="18"/>
      <c r="U702" s="18"/>
      <c r="V702" s="18"/>
      <c r="W702" s="18"/>
      <c r="X702" s="18"/>
      <c r="Y702" s="18"/>
      <c r="Z702" s="18">
        <v>1297962.73</v>
      </c>
      <c r="AA702" s="18"/>
      <c r="AB702" s="43">
        <f t="shared" si="303"/>
        <v>0.14749999999999996</v>
      </c>
      <c r="AC702" s="14">
        <f t="shared" si="311"/>
        <v>0</v>
      </c>
      <c r="AD702" s="14">
        <f t="shared" si="327"/>
        <v>0.125</v>
      </c>
      <c r="AE702" s="14">
        <f t="shared" si="312"/>
        <v>0</v>
      </c>
      <c r="AF702" s="14">
        <f t="shared" si="313"/>
        <v>0</v>
      </c>
      <c r="AG702" s="14">
        <f t="shared" si="314"/>
        <v>0</v>
      </c>
      <c r="AH702" s="14">
        <f t="shared" si="315"/>
        <v>0</v>
      </c>
      <c r="AI702" s="14">
        <f t="shared" si="316"/>
        <v>0</v>
      </c>
      <c r="AJ702" s="14">
        <f t="shared" si="317"/>
        <v>0</v>
      </c>
      <c r="AK702" s="14">
        <f t="shared" si="318"/>
        <v>0</v>
      </c>
      <c r="AL702" s="14">
        <f t="shared" si="319"/>
        <v>0</v>
      </c>
      <c r="AM702" s="14">
        <f t="shared" si="320"/>
        <v>0</v>
      </c>
      <c r="AN702" s="14">
        <f t="shared" si="321"/>
        <v>0</v>
      </c>
      <c r="AO702" s="14">
        <f t="shared" si="322"/>
        <v>0</v>
      </c>
      <c r="AP702" s="14">
        <f t="shared" si="323"/>
        <v>0.02</v>
      </c>
      <c r="AQ702" s="14">
        <f t="shared" si="324"/>
        <v>0</v>
      </c>
      <c r="AR702" s="26">
        <f t="shared" si="304"/>
        <v>7210903.3037500028</v>
      </c>
      <c r="AS702" s="184">
        <f t="shared" si="305"/>
        <v>0</v>
      </c>
      <c r="AT702" s="26">
        <f t="shared" si="306"/>
        <v>1297962.5946750005</v>
      </c>
      <c r="AU702" s="30"/>
      <c r="AV702" s="30"/>
      <c r="AW702" s="30">
        <f t="shared" si="328"/>
        <v>6922467.1716000028</v>
      </c>
      <c r="AX702" s="36">
        <f t="shared" si="302"/>
        <v>-7210903.3037500028</v>
      </c>
      <c r="AY702" s="36">
        <f t="shared" si="302"/>
        <v>0</v>
      </c>
      <c r="AZ702" s="36">
        <f t="shared" si="302"/>
        <v>5624504.576925002</v>
      </c>
      <c r="BF702" s="42">
        <f t="shared" si="307"/>
        <v>8508865.8984250035</v>
      </c>
      <c r="BG702" s="42">
        <f t="shared" si="308"/>
        <v>8508866.3099999931</v>
      </c>
      <c r="BH702" s="42">
        <f t="shared" si="309"/>
        <v>-0.41157498955726624</v>
      </c>
      <c r="BI702" s="42">
        <f t="shared" si="310"/>
        <v>6922467.1716000028</v>
      </c>
    </row>
    <row r="703" spans="1:61" ht="14.45" hidden="1" outlineLevel="1" x14ac:dyDescent="0.3">
      <c r="A703" s="12" t="s">
        <v>805</v>
      </c>
      <c r="B703" s="12" t="s">
        <v>8</v>
      </c>
      <c r="C703" s="12"/>
      <c r="D703" s="2" t="s">
        <v>815</v>
      </c>
      <c r="E703" s="2" t="s">
        <v>591</v>
      </c>
      <c r="F703" s="2" t="s">
        <v>16</v>
      </c>
      <c r="G703" s="2" t="s">
        <v>20</v>
      </c>
      <c r="H703" s="2" t="s">
        <v>13</v>
      </c>
      <c r="I703" s="18">
        <v>10000</v>
      </c>
      <c r="J703" s="18">
        <v>26323.65</v>
      </c>
      <c r="K703" s="18">
        <v>22940</v>
      </c>
      <c r="L703" s="18">
        <v>3383.65</v>
      </c>
      <c r="M703" s="18"/>
      <c r="N703" s="18">
        <v>2867.5</v>
      </c>
      <c r="O703" s="18"/>
      <c r="P703" s="18"/>
      <c r="Q703" s="18"/>
      <c r="R703" s="18"/>
      <c r="S703" s="18"/>
      <c r="T703" s="18"/>
      <c r="U703" s="18"/>
      <c r="V703" s="18"/>
      <c r="W703" s="18"/>
      <c r="X703" s="18"/>
      <c r="Y703" s="18"/>
      <c r="Z703" s="18">
        <v>516.15</v>
      </c>
      <c r="AA703" s="18"/>
      <c r="AB703" s="43">
        <f t="shared" si="303"/>
        <v>0.14749999999999996</v>
      </c>
      <c r="AC703" s="14">
        <f t="shared" si="311"/>
        <v>0</v>
      </c>
      <c r="AD703" s="14">
        <f t="shared" si="327"/>
        <v>0.125</v>
      </c>
      <c r="AE703" s="14">
        <f t="shared" si="312"/>
        <v>0</v>
      </c>
      <c r="AF703" s="14">
        <f t="shared" si="313"/>
        <v>0</v>
      </c>
      <c r="AG703" s="14">
        <f t="shared" si="314"/>
        <v>0</v>
      </c>
      <c r="AH703" s="14">
        <f t="shared" si="315"/>
        <v>0</v>
      </c>
      <c r="AI703" s="14">
        <f t="shared" si="316"/>
        <v>0</v>
      </c>
      <c r="AJ703" s="14">
        <f t="shared" si="317"/>
        <v>0</v>
      </c>
      <c r="AK703" s="14">
        <f t="shared" si="318"/>
        <v>0</v>
      </c>
      <c r="AL703" s="14">
        <f t="shared" si="319"/>
        <v>0</v>
      </c>
      <c r="AM703" s="14">
        <f t="shared" si="320"/>
        <v>0</v>
      </c>
      <c r="AN703" s="14">
        <f t="shared" si="321"/>
        <v>0</v>
      </c>
      <c r="AO703" s="14">
        <f t="shared" si="322"/>
        <v>0</v>
      </c>
      <c r="AP703" s="14">
        <f t="shared" si="323"/>
        <v>0.02</v>
      </c>
      <c r="AQ703" s="14">
        <f t="shared" si="324"/>
        <v>0</v>
      </c>
      <c r="AR703" s="26">
        <f t="shared" si="304"/>
        <v>2867.5</v>
      </c>
      <c r="AS703" s="184">
        <f t="shared" si="305"/>
        <v>0</v>
      </c>
      <c r="AT703" s="26">
        <f t="shared" si="306"/>
        <v>516.15</v>
      </c>
      <c r="AU703" s="30"/>
      <c r="AV703" s="30"/>
      <c r="AW703" s="30">
        <f t="shared" si="328"/>
        <v>2752.7999999999997</v>
      </c>
      <c r="AX703" s="36">
        <f t="shared" si="302"/>
        <v>-2867.5</v>
      </c>
      <c r="AY703" s="36">
        <f t="shared" si="302"/>
        <v>0</v>
      </c>
      <c r="AZ703" s="36">
        <f t="shared" si="302"/>
        <v>2236.6499999999996</v>
      </c>
      <c r="BF703" s="42">
        <f t="shared" si="307"/>
        <v>3383.65</v>
      </c>
      <c r="BG703" s="42">
        <f t="shared" si="308"/>
        <v>3383.65</v>
      </c>
      <c r="BH703" s="42">
        <f t="shared" si="309"/>
        <v>0</v>
      </c>
      <c r="BI703" s="42">
        <f t="shared" si="310"/>
        <v>2752.7999999999997</v>
      </c>
    </row>
    <row r="704" spans="1:61" ht="14.45" hidden="1" outlineLevel="1" x14ac:dyDescent="0.3">
      <c r="A704" s="12" t="s">
        <v>805</v>
      </c>
      <c r="B704" s="12" t="s">
        <v>8</v>
      </c>
      <c r="C704" s="12"/>
      <c r="D704" s="2" t="s">
        <v>816</v>
      </c>
      <c r="E704" s="2" t="s">
        <v>327</v>
      </c>
      <c r="F704" s="2" t="s">
        <v>16</v>
      </c>
      <c r="G704" s="2" t="s">
        <v>17</v>
      </c>
      <c r="H704" s="2" t="s">
        <v>13</v>
      </c>
      <c r="I704" s="18">
        <v>220000</v>
      </c>
      <c r="J704" s="18">
        <v>203382.90000000002</v>
      </c>
      <c r="K704" s="18">
        <v>177240</v>
      </c>
      <c r="L704" s="18">
        <v>26142.899999999998</v>
      </c>
      <c r="M704" s="18"/>
      <c r="N704" s="18">
        <v>22155</v>
      </c>
      <c r="O704" s="18"/>
      <c r="P704" s="18"/>
      <c r="Q704" s="18"/>
      <c r="R704" s="18"/>
      <c r="S704" s="18"/>
      <c r="T704" s="18"/>
      <c r="U704" s="18"/>
      <c r="V704" s="18"/>
      <c r="W704" s="18"/>
      <c r="X704" s="18"/>
      <c r="Y704" s="18"/>
      <c r="Z704" s="18">
        <v>3987.8999999999996</v>
      </c>
      <c r="AA704" s="18"/>
      <c r="AB704" s="43">
        <f t="shared" si="303"/>
        <v>0.14749999999999996</v>
      </c>
      <c r="AC704" s="14">
        <f t="shared" si="311"/>
        <v>0</v>
      </c>
      <c r="AD704" s="14">
        <f t="shared" si="327"/>
        <v>0.125</v>
      </c>
      <c r="AE704" s="14">
        <f t="shared" si="312"/>
        <v>0</v>
      </c>
      <c r="AF704" s="14">
        <f t="shared" si="313"/>
        <v>0</v>
      </c>
      <c r="AG704" s="14">
        <f t="shared" si="314"/>
        <v>0</v>
      </c>
      <c r="AH704" s="14">
        <f t="shared" si="315"/>
        <v>0</v>
      </c>
      <c r="AI704" s="14">
        <f t="shared" si="316"/>
        <v>0</v>
      </c>
      <c r="AJ704" s="14">
        <f t="shared" si="317"/>
        <v>0</v>
      </c>
      <c r="AK704" s="14">
        <f t="shared" si="318"/>
        <v>0</v>
      </c>
      <c r="AL704" s="14">
        <f t="shared" si="319"/>
        <v>0</v>
      </c>
      <c r="AM704" s="14">
        <f t="shared" si="320"/>
        <v>0</v>
      </c>
      <c r="AN704" s="14">
        <f t="shared" si="321"/>
        <v>0</v>
      </c>
      <c r="AO704" s="14">
        <f t="shared" si="322"/>
        <v>0</v>
      </c>
      <c r="AP704" s="14">
        <f t="shared" si="323"/>
        <v>0.02</v>
      </c>
      <c r="AQ704" s="14">
        <f t="shared" si="324"/>
        <v>0</v>
      </c>
      <c r="AR704" s="26">
        <f t="shared" si="304"/>
        <v>22155</v>
      </c>
      <c r="AS704" s="184">
        <f t="shared" si="305"/>
        <v>0</v>
      </c>
      <c r="AT704" s="26">
        <f t="shared" si="306"/>
        <v>3987.9</v>
      </c>
      <c r="AU704" s="30"/>
      <c r="AV704" s="30"/>
      <c r="AW704" s="30">
        <f t="shared" si="328"/>
        <v>21268.799999999999</v>
      </c>
      <c r="AX704" s="36">
        <f t="shared" si="302"/>
        <v>-22155</v>
      </c>
      <c r="AY704" s="36">
        <f t="shared" si="302"/>
        <v>0</v>
      </c>
      <c r="AZ704" s="36">
        <f t="shared" si="302"/>
        <v>17280.899999999998</v>
      </c>
      <c r="BF704" s="42">
        <f t="shared" si="307"/>
        <v>26142.9</v>
      </c>
      <c r="BG704" s="42">
        <f t="shared" si="308"/>
        <v>26142.9</v>
      </c>
      <c r="BH704" s="42">
        <f t="shared" si="309"/>
        <v>0</v>
      </c>
      <c r="BI704" s="42">
        <f t="shared" si="310"/>
        <v>21268.799999999999</v>
      </c>
    </row>
    <row r="705" spans="1:61" ht="14.45" hidden="1" outlineLevel="1" x14ac:dyDescent="0.3">
      <c r="A705" s="12" t="s">
        <v>805</v>
      </c>
      <c r="B705" s="12" t="s">
        <v>8</v>
      </c>
      <c r="C705" s="12"/>
      <c r="D705" s="2" t="s">
        <v>817</v>
      </c>
      <c r="E705" s="2" t="s">
        <v>22</v>
      </c>
      <c r="F705" s="2" t="s">
        <v>16</v>
      </c>
      <c r="G705" s="2" t="s">
        <v>17</v>
      </c>
      <c r="H705" s="2" t="s">
        <v>13</v>
      </c>
      <c r="I705" s="18">
        <v>220</v>
      </c>
      <c r="J705" s="18">
        <v>21205.8</v>
      </c>
      <c r="K705" s="18">
        <v>18480</v>
      </c>
      <c r="L705" s="18">
        <v>2725.8</v>
      </c>
      <c r="M705" s="18"/>
      <c r="N705" s="18">
        <v>2310</v>
      </c>
      <c r="O705" s="18"/>
      <c r="P705" s="18"/>
      <c r="Q705" s="18"/>
      <c r="R705" s="18"/>
      <c r="S705" s="18"/>
      <c r="T705" s="18"/>
      <c r="U705" s="18"/>
      <c r="V705" s="18"/>
      <c r="W705" s="18"/>
      <c r="X705" s="18"/>
      <c r="Y705" s="18"/>
      <c r="Z705" s="18">
        <v>415.8</v>
      </c>
      <c r="AA705" s="18"/>
      <c r="AB705" s="43">
        <f t="shared" si="303"/>
        <v>0.14749999999999996</v>
      </c>
      <c r="AC705" s="14">
        <f t="shared" si="311"/>
        <v>0</v>
      </c>
      <c r="AD705" s="14">
        <f t="shared" si="327"/>
        <v>0.125</v>
      </c>
      <c r="AE705" s="14">
        <f t="shared" si="312"/>
        <v>0</v>
      </c>
      <c r="AF705" s="14">
        <f t="shared" si="313"/>
        <v>0</v>
      </c>
      <c r="AG705" s="14">
        <f t="shared" si="314"/>
        <v>0</v>
      </c>
      <c r="AH705" s="14">
        <f t="shared" si="315"/>
        <v>0</v>
      </c>
      <c r="AI705" s="14">
        <f t="shared" si="316"/>
        <v>0</v>
      </c>
      <c r="AJ705" s="14">
        <f t="shared" si="317"/>
        <v>0</v>
      </c>
      <c r="AK705" s="14">
        <f t="shared" si="318"/>
        <v>0</v>
      </c>
      <c r="AL705" s="14">
        <f t="shared" si="319"/>
        <v>0</v>
      </c>
      <c r="AM705" s="14">
        <f t="shared" si="320"/>
        <v>0</v>
      </c>
      <c r="AN705" s="14">
        <f t="shared" si="321"/>
        <v>0</v>
      </c>
      <c r="AO705" s="14">
        <f t="shared" si="322"/>
        <v>0</v>
      </c>
      <c r="AP705" s="14">
        <f t="shared" si="323"/>
        <v>0.02</v>
      </c>
      <c r="AQ705" s="14">
        <f t="shared" si="324"/>
        <v>0</v>
      </c>
      <c r="AR705" s="26">
        <f t="shared" si="304"/>
        <v>2310</v>
      </c>
      <c r="AS705" s="184">
        <f t="shared" si="305"/>
        <v>0</v>
      </c>
      <c r="AT705" s="26">
        <f t="shared" si="306"/>
        <v>415.8</v>
      </c>
      <c r="AU705" s="30"/>
      <c r="AV705" s="30"/>
      <c r="AW705" s="30">
        <f t="shared" si="328"/>
        <v>2217.6</v>
      </c>
      <c r="AX705" s="36">
        <f t="shared" si="302"/>
        <v>-2310</v>
      </c>
      <c r="AY705" s="36">
        <f t="shared" si="302"/>
        <v>0</v>
      </c>
      <c r="AZ705" s="36">
        <f t="shared" si="302"/>
        <v>1801.8</v>
      </c>
      <c r="BF705" s="42">
        <f t="shared" si="307"/>
        <v>2725.8</v>
      </c>
      <c r="BG705" s="42">
        <f t="shared" si="308"/>
        <v>2725.8</v>
      </c>
      <c r="BH705" s="42">
        <f t="shared" si="309"/>
        <v>0</v>
      </c>
      <c r="BI705" s="42">
        <f t="shared" si="310"/>
        <v>2217.6</v>
      </c>
    </row>
    <row r="706" spans="1:61" hidden="1" outlineLevel="1" x14ac:dyDescent="0.25">
      <c r="A706" s="12" t="s">
        <v>805</v>
      </c>
      <c r="B706" s="12" t="s">
        <v>8</v>
      </c>
      <c r="C706" s="5" t="s">
        <v>1356</v>
      </c>
      <c r="D706" s="2" t="s">
        <v>818</v>
      </c>
      <c r="E706" s="2" t="s">
        <v>78</v>
      </c>
      <c r="F706" s="2" t="s">
        <v>11</v>
      </c>
      <c r="G706" s="2" t="s">
        <v>12</v>
      </c>
      <c r="H706" s="2" t="s">
        <v>13</v>
      </c>
      <c r="I706" s="18">
        <v>35191</v>
      </c>
      <c r="J706" s="18">
        <v>2730901.2300000004</v>
      </c>
      <c r="K706" s="18">
        <v>2625866.5700000008</v>
      </c>
      <c r="L706" s="18">
        <v>105034.66</v>
      </c>
      <c r="M706" s="18"/>
      <c r="N706" s="18"/>
      <c r="O706" s="18"/>
      <c r="P706" s="18"/>
      <c r="Q706" s="18"/>
      <c r="R706" s="18"/>
      <c r="S706" s="18">
        <v>105034.66</v>
      </c>
      <c r="T706" s="18"/>
      <c r="U706" s="18"/>
      <c r="V706" s="18"/>
      <c r="W706" s="18"/>
      <c r="X706" s="18"/>
      <c r="Y706" s="18"/>
      <c r="Z706" s="18"/>
      <c r="AA706" s="18"/>
      <c r="AB706" s="43">
        <f t="shared" si="303"/>
        <v>4.0000000000000036E-2</v>
      </c>
      <c r="AC706" s="14">
        <f t="shared" si="311"/>
        <v>0</v>
      </c>
      <c r="AD706" s="14">
        <f t="shared" si="327"/>
        <v>0</v>
      </c>
      <c r="AE706" s="14">
        <f t="shared" si="312"/>
        <v>0</v>
      </c>
      <c r="AF706" s="14">
        <f t="shared" si="313"/>
        <v>0</v>
      </c>
      <c r="AG706" s="14">
        <f t="shared" si="314"/>
        <v>0</v>
      </c>
      <c r="AH706" s="14">
        <f t="shared" si="315"/>
        <v>0</v>
      </c>
      <c r="AI706" s="14">
        <f t="shared" si="316"/>
        <v>0.04</v>
      </c>
      <c r="AJ706" s="14">
        <f t="shared" si="317"/>
        <v>0</v>
      </c>
      <c r="AK706" s="14">
        <f t="shared" si="318"/>
        <v>0</v>
      </c>
      <c r="AL706" s="14">
        <f t="shared" si="319"/>
        <v>0</v>
      </c>
      <c r="AM706" s="14">
        <f t="shared" si="320"/>
        <v>0</v>
      </c>
      <c r="AN706" s="14">
        <f t="shared" si="321"/>
        <v>0</v>
      </c>
      <c r="AO706" s="14">
        <f t="shared" si="322"/>
        <v>0</v>
      </c>
      <c r="AP706" s="14">
        <f t="shared" si="323"/>
        <v>0</v>
      </c>
      <c r="AQ706" s="14">
        <f t="shared" si="324"/>
        <v>0</v>
      </c>
      <c r="AR706" s="26">
        <f t="shared" si="304"/>
        <v>0</v>
      </c>
      <c r="AS706" s="184">
        <f t="shared" si="305"/>
        <v>105034.66280000003</v>
      </c>
      <c r="AT706" s="26">
        <f t="shared" si="306"/>
        <v>0</v>
      </c>
      <c r="AU706" s="30">
        <f t="shared" ref="AU706:AU713" si="329">K706*$AU$2</f>
        <v>157551.99420000004</v>
      </c>
      <c r="AV706" s="30">
        <f t="shared" ref="AV706:AV713" si="330">K706*$AV$2</f>
        <v>157551.99420000004</v>
      </c>
      <c r="AW706" s="30"/>
      <c r="AX706" s="36">
        <f t="shared" si="302"/>
        <v>157551.99420000004</v>
      </c>
      <c r="AY706" s="36">
        <f t="shared" si="302"/>
        <v>52517.33140000001</v>
      </c>
      <c r="AZ706" s="36">
        <f t="shared" si="302"/>
        <v>0</v>
      </c>
      <c r="BF706" s="42">
        <f t="shared" si="307"/>
        <v>105034.66280000003</v>
      </c>
      <c r="BG706" s="42">
        <f t="shared" si="308"/>
        <v>105034.66</v>
      </c>
      <c r="BH706" s="42">
        <f t="shared" si="309"/>
        <v>2.8000000311294571E-3</v>
      </c>
      <c r="BI706" s="42">
        <f t="shared" si="310"/>
        <v>315103.98840000009</v>
      </c>
    </row>
    <row r="707" spans="1:61" hidden="1" outlineLevel="1" x14ac:dyDescent="0.25">
      <c r="A707" s="12" t="s">
        <v>805</v>
      </c>
      <c r="B707" s="12" t="s">
        <v>8</v>
      </c>
      <c r="C707" s="5" t="s">
        <v>1356</v>
      </c>
      <c r="D707" s="2" t="s">
        <v>818</v>
      </c>
      <c r="E707" s="2" t="s">
        <v>819</v>
      </c>
      <c r="F707" s="2" t="s">
        <v>16</v>
      </c>
      <c r="G707" s="2" t="s">
        <v>17</v>
      </c>
      <c r="H707" s="2" t="s">
        <v>36</v>
      </c>
      <c r="I707" s="18">
        <v>4863</v>
      </c>
      <c r="J707" s="18">
        <v>338130</v>
      </c>
      <c r="K707" s="18">
        <v>300560</v>
      </c>
      <c r="L707" s="18">
        <v>37570</v>
      </c>
      <c r="M707" s="18"/>
      <c r="N707" s="18">
        <v>37570</v>
      </c>
      <c r="O707" s="18"/>
      <c r="P707" s="18"/>
      <c r="Q707" s="18"/>
      <c r="R707" s="18"/>
      <c r="S707" s="18"/>
      <c r="T707" s="18"/>
      <c r="U707" s="18"/>
      <c r="V707" s="18"/>
      <c r="W707" s="18"/>
      <c r="X707" s="18"/>
      <c r="Y707" s="18"/>
      <c r="Z707" s="18"/>
      <c r="AA707" s="18"/>
      <c r="AB707" s="43">
        <f t="shared" si="303"/>
        <v>0.125</v>
      </c>
      <c r="AC707" s="14">
        <f t="shared" si="311"/>
        <v>0</v>
      </c>
      <c r="AD707" s="14">
        <f t="shared" si="327"/>
        <v>0.125</v>
      </c>
      <c r="AE707" s="14">
        <f t="shared" si="312"/>
        <v>0</v>
      </c>
      <c r="AF707" s="14">
        <f t="shared" si="313"/>
        <v>0</v>
      </c>
      <c r="AG707" s="14">
        <f t="shared" si="314"/>
        <v>0</v>
      </c>
      <c r="AH707" s="14">
        <f t="shared" si="315"/>
        <v>0</v>
      </c>
      <c r="AI707" s="14">
        <f t="shared" si="316"/>
        <v>0</v>
      </c>
      <c r="AJ707" s="14">
        <f t="shared" si="317"/>
        <v>0</v>
      </c>
      <c r="AK707" s="14">
        <f t="shared" si="318"/>
        <v>0</v>
      </c>
      <c r="AL707" s="14">
        <f t="shared" si="319"/>
        <v>0</v>
      </c>
      <c r="AM707" s="14">
        <f t="shared" si="320"/>
        <v>0</v>
      </c>
      <c r="AN707" s="14">
        <f t="shared" si="321"/>
        <v>0</v>
      </c>
      <c r="AO707" s="14">
        <f t="shared" si="322"/>
        <v>0</v>
      </c>
      <c r="AP707" s="14">
        <f t="shared" si="323"/>
        <v>0</v>
      </c>
      <c r="AQ707" s="14">
        <f t="shared" si="324"/>
        <v>0</v>
      </c>
      <c r="AR707" s="26">
        <f t="shared" si="304"/>
        <v>37570</v>
      </c>
      <c r="AS707" s="184">
        <f t="shared" si="305"/>
        <v>0</v>
      </c>
      <c r="AT707" s="26">
        <f t="shared" si="306"/>
        <v>0</v>
      </c>
      <c r="AU707" s="30">
        <f t="shared" si="329"/>
        <v>18033.599999999999</v>
      </c>
      <c r="AV707" s="30">
        <f t="shared" si="330"/>
        <v>18033.599999999999</v>
      </c>
      <c r="AW707" s="30"/>
      <c r="AX707" s="36">
        <f t="shared" si="302"/>
        <v>-19536.400000000001</v>
      </c>
      <c r="AY707" s="36">
        <f t="shared" si="302"/>
        <v>18033.599999999999</v>
      </c>
      <c r="AZ707" s="36">
        <f t="shared" si="302"/>
        <v>0</v>
      </c>
      <c r="BF707" s="42">
        <f t="shared" si="307"/>
        <v>37570</v>
      </c>
      <c r="BG707" s="42">
        <f t="shared" si="308"/>
        <v>37570</v>
      </c>
      <c r="BH707" s="42">
        <f t="shared" si="309"/>
        <v>0</v>
      </c>
      <c r="BI707" s="42">
        <f t="shared" si="310"/>
        <v>36067.199999999997</v>
      </c>
    </row>
    <row r="708" spans="1:61" hidden="1" outlineLevel="1" x14ac:dyDescent="0.25">
      <c r="A708" s="12" t="s">
        <v>805</v>
      </c>
      <c r="B708" s="12" t="s">
        <v>8</v>
      </c>
      <c r="C708" s="5" t="s">
        <v>1356</v>
      </c>
      <c r="D708" s="2" t="s">
        <v>818</v>
      </c>
      <c r="E708" s="2" t="s">
        <v>820</v>
      </c>
      <c r="F708" s="2" t="s">
        <v>11</v>
      </c>
      <c r="G708" s="2" t="s">
        <v>12</v>
      </c>
      <c r="H708" s="2" t="s">
        <v>13</v>
      </c>
      <c r="I708" s="18">
        <v>5732.2799999999988</v>
      </c>
      <c r="J708" s="18">
        <v>429233.11999999994</v>
      </c>
      <c r="K708" s="18">
        <v>412724.16000000003</v>
      </c>
      <c r="L708" s="18">
        <v>16508.96</v>
      </c>
      <c r="M708" s="18"/>
      <c r="N708" s="18"/>
      <c r="O708" s="18"/>
      <c r="P708" s="18"/>
      <c r="Q708" s="18"/>
      <c r="R708" s="18"/>
      <c r="S708" s="18">
        <v>16508.96</v>
      </c>
      <c r="T708" s="18"/>
      <c r="U708" s="18"/>
      <c r="V708" s="18"/>
      <c r="W708" s="18"/>
      <c r="X708" s="18"/>
      <c r="Y708" s="18"/>
      <c r="Z708" s="18"/>
      <c r="AA708" s="18"/>
      <c r="AB708" s="43">
        <f t="shared" si="303"/>
        <v>4.0000000000000036E-2</v>
      </c>
      <c r="AC708" s="14">
        <f t="shared" si="311"/>
        <v>0</v>
      </c>
      <c r="AD708" s="14">
        <f t="shared" si="327"/>
        <v>0</v>
      </c>
      <c r="AE708" s="14">
        <f t="shared" si="312"/>
        <v>0</v>
      </c>
      <c r="AF708" s="14">
        <f t="shared" si="313"/>
        <v>0</v>
      </c>
      <c r="AG708" s="14">
        <f t="shared" si="314"/>
        <v>0</v>
      </c>
      <c r="AH708" s="14">
        <f t="shared" si="315"/>
        <v>0</v>
      </c>
      <c r="AI708" s="14">
        <f t="shared" si="316"/>
        <v>0.04</v>
      </c>
      <c r="AJ708" s="14">
        <f t="shared" si="317"/>
        <v>0</v>
      </c>
      <c r="AK708" s="14">
        <f t="shared" si="318"/>
        <v>0</v>
      </c>
      <c r="AL708" s="14">
        <f t="shared" si="319"/>
        <v>0</v>
      </c>
      <c r="AM708" s="14">
        <f t="shared" si="320"/>
        <v>0</v>
      </c>
      <c r="AN708" s="14">
        <f t="shared" si="321"/>
        <v>0</v>
      </c>
      <c r="AO708" s="14">
        <f t="shared" si="322"/>
        <v>0</v>
      </c>
      <c r="AP708" s="14">
        <f t="shared" si="323"/>
        <v>0</v>
      </c>
      <c r="AQ708" s="14">
        <f t="shared" si="324"/>
        <v>0</v>
      </c>
      <c r="AR708" s="26">
        <f t="shared" si="304"/>
        <v>0</v>
      </c>
      <c r="AS708" s="184">
        <f t="shared" si="305"/>
        <v>16508.966400000001</v>
      </c>
      <c r="AT708" s="26">
        <f t="shared" si="306"/>
        <v>0</v>
      </c>
      <c r="AU708" s="30">
        <f t="shared" si="329"/>
        <v>24763.4496</v>
      </c>
      <c r="AV708" s="30">
        <f t="shared" si="330"/>
        <v>24763.4496</v>
      </c>
      <c r="AW708" s="30"/>
      <c r="AX708" s="36">
        <f t="shared" si="302"/>
        <v>24763.4496</v>
      </c>
      <c r="AY708" s="36">
        <f t="shared" si="302"/>
        <v>8254.4831999999988</v>
      </c>
      <c r="AZ708" s="36">
        <f t="shared" si="302"/>
        <v>0</v>
      </c>
      <c r="BF708" s="42">
        <f t="shared" si="307"/>
        <v>16508.966400000001</v>
      </c>
      <c r="BG708" s="42">
        <f t="shared" si="308"/>
        <v>16508.96</v>
      </c>
      <c r="BH708" s="42">
        <f t="shared" si="309"/>
        <v>6.4000000020314474E-3</v>
      </c>
      <c r="BI708" s="42">
        <f t="shared" si="310"/>
        <v>49526.8992</v>
      </c>
    </row>
    <row r="709" spans="1:61" hidden="1" outlineLevel="1" x14ac:dyDescent="0.25">
      <c r="A709" s="12" t="s">
        <v>805</v>
      </c>
      <c r="B709" s="12" t="s">
        <v>8</v>
      </c>
      <c r="C709" s="5" t="s">
        <v>1356</v>
      </c>
      <c r="D709" s="2" t="s">
        <v>818</v>
      </c>
      <c r="E709" s="2" t="s">
        <v>544</v>
      </c>
      <c r="F709" s="2" t="s">
        <v>11</v>
      </c>
      <c r="G709" s="2" t="s">
        <v>12</v>
      </c>
      <c r="H709" s="2" t="s">
        <v>13</v>
      </c>
      <c r="I709" s="18">
        <v>15034</v>
      </c>
      <c r="J709" s="18">
        <v>1161899.93</v>
      </c>
      <c r="K709" s="18">
        <v>1117211.47</v>
      </c>
      <c r="L709" s="18">
        <v>44688.46</v>
      </c>
      <c r="M709" s="18"/>
      <c r="N709" s="18"/>
      <c r="O709" s="18"/>
      <c r="P709" s="18"/>
      <c r="Q709" s="18"/>
      <c r="R709" s="18"/>
      <c r="S709" s="18">
        <v>44688.46</v>
      </c>
      <c r="T709" s="18"/>
      <c r="U709" s="18"/>
      <c r="V709" s="18"/>
      <c r="W709" s="18"/>
      <c r="X709" s="18"/>
      <c r="Y709" s="18"/>
      <c r="Z709" s="18"/>
      <c r="AA709" s="18"/>
      <c r="AB709" s="43">
        <f t="shared" si="303"/>
        <v>4.0000000000000036E-2</v>
      </c>
      <c r="AC709" s="14">
        <f t="shared" si="311"/>
        <v>0</v>
      </c>
      <c r="AD709" s="14">
        <f t="shared" si="327"/>
        <v>0</v>
      </c>
      <c r="AE709" s="14">
        <f t="shared" si="312"/>
        <v>0</v>
      </c>
      <c r="AF709" s="14">
        <f t="shared" si="313"/>
        <v>0</v>
      </c>
      <c r="AG709" s="14">
        <f t="shared" si="314"/>
        <v>0</v>
      </c>
      <c r="AH709" s="14">
        <f t="shared" si="315"/>
        <v>0</v>
      </c>
      <c r="AI709" s="14">
        <f t="shared" si="316"/>
        <v>0.04</v>
      </c>
      <c r="AJ709" s="14">
        <f t="shared" si="317"/>
        <v>0</v>
      </c>
      <c r="AK709" s="14">
        <f t="shared" si="318"/>
        <v>0</v>
      </c>
      <c r="AL709" s="14">
        <f t="shared" si="319"/>
        <v>0</v>
      </c>
      <c r="AM709" s="14">
        <f t="shared" si="320"/>
        <v>0</v>
      </c>
      <c r="AN709" s="14">
        <f t="shared" si="321"/>
        <v>0</v>
      </c>
      <c r="AO709" s="14">
        <f t="shared" si="322"/>
        <v>0</v>
      </c>
      <c r="AP709" s="14">
        <f t="shared" si="323"/>
        <v>0</v>
      </c>
      <c r="AQ709" s="14">
        <f t="shared" si="324"/>
        <v>0</v>
      </c>
      <c r="AR709" s="26">
        <f t="shared" si="304"/>
        <v>0</v>
      </c>
      <c r="AS709" s="184">
        <f t="shared" si="305"/>
        <v>44688.4588</v>
      </c>
      <c r="AT709" s="26">
        <f t="shared" si="306"/>
        <v>0</v>
      </c>
      <c r="AU709" s="30">
        <f t="shared" si="329"/>
        <v>67032.68819999999</v>
      </c>
      <c r="AV709" s="30">
        <f t="shared" si="330"/>
        <v>67032.68819999999</v>
      </c>
      <c r="AW709" s="30"/>
      <c r="AX709" s="36">
        <f t="shared" ref="AX709:AZ772" si="331">AU709-AR709</f>
        <v>67032.68819999999</v>
      </c>
      <c r="AY709" s="36">
        <f t="shared" si="331"/>
        <v>22344.229399999989</v>
      </c>
      <c r="AZ709" s="36">
        <f t="shared" si="331"/>
        <v>0</v>
      </c>
      <c r="BF709" s="42">
        <f t="shared" si="307"/>
        <v>44688.4588</v>
      </c>
      <c r="BG709" s="42">
        <f t="shared" si="308"/>
        <v>44688.46</v>
      </c>
      <c r="BH709" s="42">
        <f t="shared" si="309"/>
        <v>-1.1999999987892807E-3</v>
      </c>
      <c r="BI709" s="42">
        <f t="shared" si="310"/>
        <v>134065.37639999998</v>
      </c>
    </row>
    <row r="710" spans="1:61" hidden="1" outlineLevel="1" x14ac:dyDescent="0.25">
      <c r="A710" s="12" t="s">
        <v>805</v>
      </c>
      <c r="B710" s="12" t="s">
        <v>8</v>
      </c>
      <c r="C710" s="5" t="s">
        <v>1356</v>
      </c>
      <c r="D710" s="2" t="s">
        <v>821</v>
      </c>
      <c r="E710" s="2" t="s">
        <v>78</v>
      </c>
      <c r="F710" s="2" t="s">
        <v>11</v>
      </c>
      <c r="G710" s="2" t="s">
        <v>12</v>
      </c>
      <c r="H710" s="2" t="s">
        <v>13</v>
      </c>
      <c r="I710" s="18">
        <v>4176.3</v>
      </c>
      <c r="J710" s="18">
        <v>320346.13</v>
      </c>
      <c r="K710" s="18">
        <v>308025.13</v>
      </c>
      <c r="L710" s="18">
        <v>12321</v>
      </c>
      <c r="M710" s="18"/>
      <c r="N710" s="18"/>
      <c r="O710" s="18"/>
      <c r="P710" s="18"/>
      <c r="Q710" s="18"/>
      <c r="R710" s="18"/>
      <c r="S710" s="18">
        <v>12321</v>
      </c>
      <c r="T710" s="18"/>
      <c r="U710" s="18"/>
      <c r="V710" s="18"/>
      <c r="W710" s="18"/>
      <c r="X710" s="18"/>
      <c r="Y710" s="18"/>
      <c r="Z710" s="18"/>
      <c r="AA710" s="18"/>
      <c r="AB710" s="43">
        <f t="shared" ref="AB710:AB773" si="332">(1+SUM(AC710:AF710)*(1+AG710)*(1+AH710))*(1+SUM(AI710:AN710))*(1+SUM(AO710:AQ710))-1</f>
        <v>4.0000000000000036E-2</v>
      </c>
      <c r="AC710" s="14">
        <f t="shared" si="311"/>
        <v>0</v>
      </c>
      <c r="AD710" s="14">
        <f t="shared" si="327"/>
        <v>0</v>
      </c>
      <c r="AE710" s="14">
        <f t="shared" si="312"/>
        <v>0</v>
      </c>
      <c r="AF710" s="14">
        <f t="shared" si="313"/>
        <v>0</v>
      </c>
      <c r="AG710" s="14">
        <f t="shared" si="314"/>
        <v>0</v>
      </c>
      <c r="AH710" s="14">
        <f t="shared" si="315"/>
        <v>0</v>
      </c>
      <c r="AI710" s="14">
        <f t="shared" si="316"/>
        <v>0.04</v>
      </c>
      <c r="AJ710" s="14">
        <f t="shared" si="317"/>
        <v>0</v>
      </c>
      <c r="AK710" s="14">
        <f t="shared" si="318"/>
        <v>0</v>
      </c>
      <c r="AL710" s="14">
        <f t="shared" si="319"/>
        <v>0</v>
      </c>
      <c r="AM710" s="14">
        <f t="shared" si="320"/>
        <v>0</v>
      </c>
      <c r="AN710" s="14">
        <f t="shared" si="321"/>
        <v>0</v>
      </c>
      <c r="AO710" s="14">
        <f t="shared" si="322"/>
        <v>0</v>
      </c>
      <c r="AP710" s="14">
        <f t="shared" si="323"/>
        <v>0</v>
      </c>
      <c r="AQ710" s="14">
        <f t="shared" si="324"/>
        <v>0</v>
      </c>
      <c r="AR710" s="26">
        <f t="shared" ref="AR710:AR773" si="333">K710*(1+SUM(AC710:AF710)*(1+AG710)*(1+AH710)-1)</f>
        <v>0</v>
      </c>
      <c r="AS710" s="184">
        <f t="shared" ref="AS710:AS773" si="334">SUM(AI710:AN710)*(AR710+K710)</f>
        <v>12321.0052</v>
      </c>
      <c r="AT710" s="26">
        <f t="shared" ref="AT710:AT773" si="335">SUM(AO710:AQ710)*(K710+AR710)</f>
        <v>0</v>
      </c>
      <c r="AU710" s="30">
        <f t="shared" si="329"/>
        <v>18481.507799999999</v>
      </c>
      <c r="AV710" s="30">
        <f t="shared" si="330"/>
        <v>18481.507799999999</v>
      </c>
      <c r="AW710" s="30"/>
      <c r="AX710" s="36">
        <f t="shared" si="331"/>
        <v>18481.507799999999</v>
      </c>
      <c r="AY710" s="36">
        <f t="shared" si="331"/>
        <v>6160.5025999999998</v>
      </c>
      <c r="AZ710" s="36">
        <f t="shared" si="331"/>
        <v>0</v>
      </c>
      <c r="BF710" s="42">
        <f t="shared" ref="BF710:BF773" si="336">SUM(AR710:AT710)</f>
        <v>12321.0052</v>
      </c>
      <c r="BG710" s="42">
        <f t="shared" ref="BG710:BG773" si="337">SUM(M710:AA710)</f>
        <v>12321</v>
      </c>
      <c r="BH710" s="42">
        <f t="shared" ref="BH710:BH773" si="338">BF710-BG710</f>
        <v>5.1999999996041879E-3</v>
      </c>
      <c r="BI710" s="42">
        <f t="shared" ref="BI710:BI773" si="339">SUM(AU710:AW710)</f>
        <v>36963.015599999999</v>
      </c>
    </row>
    <row r="711" spans="1:61" hidden="1" outlineLevel="1" x14ac:dyDescent="0.25">
      <c r="A711" s="12" t="s">
        <v>805</v>
      </c>
      <c r="B711" s="12" t="s">
        <v>8</v>
      </c>
      <c r="C711" s="5" t="s">
        <v>1356</v>
      </c>
      <c r="D711" s="2" t="s">
        <v>822</v>
      </c>
      <c r="E711" s="2" t="s">
        <v>78</v>
      </c>
      <c r="F711" s="2" t="s">
        <v>11</v>
      </c>
      <c r="G711" s="2" t="s">
        <v>12</v>
      </c>
      <c r="H711" s="2" t="s">
        <v>13</v>
      </c>
      <c r="I711" s="18">
        <v>3612.3999999999996</v>
      </c>
      <c r="J711" s="18">
        <v>277069.68</v>
      </c>
      <c r="K711" s="18">
        <v>266413.15999999997</v>
      </c>
      <c r="L711" s="18">
        <v>10656.52</v>
      </c>
      <c r="M711" s="18"/>
      <c r="N711" s="18"/>
      <c r="O711" s="18"/>
      <c r="P711" s="18"/>
      <c r="Q711" s="18"/>
      <c r="R711" s="18"/>
      <c r="S711" s="18">
        <v>10656.52</v>
      </c>
      <c r="T711" s="18"/>
      <c r="U711" s="18"/>
      <c r="V711" s="18"/>
      <c r="W711" s="18"/>
      <c r="X711" s="18"/>
      <c r="Y711" s="18"/>
      <c r="Z711" s="18"/>
      <c r="AA711" s="18"/>
      <c r="AB711" s="43">
        <f t="shared" si="332"/>
        <v>4.0000000000000036E-2</v>
      </c>
      <c r="AC711" s="14">
        <f t="shared" si="311"/>
        <v>0</v>
      </c>
      <c r="AD711" s="14">
        <f t="shared" si="327"/>
        <v>0</v>
      </c>
      <c r="AE711" s="14">
        <f t="shared" si="312"/>
        <v>0</v>
      </c>
      <c r="AF711" s="14">
        <f t="shared" si="313"/>
        <v>0</v>
      </c>
      <c r="AG711" s="14">
        <f t="shared" si="314"/>
        <v>0</v>
      </c>
      <c r="AH711" s="14">
        <f t="shared" si="315"/>
        <v>0</v>
      </c>
      <c r="AI711" s="14">
        <f t="shared" si="316"/>
        <v>0.04</v>
      </c>
      <c r="AJ711" s="14">
        <f t="shared" si="317"/>
        <v>0</v>
      </c>
      <c r="AK711" s="14">
        <f t="shared" si="318"/>
        <v>0</v>
      </c>
      <c r="AL711" s="14">
        <f t="shared" si="319"/>
        <v>0</v>
      </c>
      <c r="AM711" s="14">
        <f t="shared" si="320"/>
        <v>0</v>
      </c>
      <c r="AN711" s="14">
        <f t="shared" si="321"/>
        <v>0</v>
      </c>
      <c r="AO711" s="14">
        <f t="shared" si="322"/>
        <v>0</v>
      </c>
      <c r="AP711" s="14">
        <f t="shared" si="323"/>
        <v>0</v>
      </c>
      <c r="AQ711" s="14">
        <f t="shared" si="324"/>
        <v>0</v>
      </c>
      <c r="AR711" s="26">
        <f t="shared" si="333"/>
        <v>0</v>
      </c>
      <c r="AS711" s="184">
        <f t="shared" si="334"/>
        <v>10656.526399999999</v>
      </c>
      <c r="AT711" s="26">
        <f t="shared" si="335"/>
        <v>0</v>
      </c>
      <c r="AU711" s="30">
        <f t="shared" si="329"/>
        <v>15984.789599999998</v>
      </c>
      <c r="AV711" s="30">
        <f t="shared" si="330"/>
        <v>15984.789599999998</v>
      </c>
      <c r="AW711" s="30"/>
      <c r="AX711" s="36">
        <f t="shared" si="331"/>
        <v>15984.789599999998</v>
      </c>
      <c r="AY711" s="36">
        <f t="shared" si="331"/>
        <v>5328.2631999999994</v>
      </c>
      <c r="AZ711" s="36">
        <f t="shared" si="331"/>
        <v>0</v>
      </c>
      <c r="BF711" s="42">
        <f t="shared" si="336"/>
        <v>10656.526399999999</v>
      </c>
      <c r="BG711" s="42">
        <f t="shared" si="337"/>
        <v>10656.52</v>
      </c>
      <c r="BH711" s="42">
        <f t="shared" si="338"/>
        <v>6.3999999983934686E-3</v>
      </c>
      <c r="BI711" s="42">
        <f t="shared" si="339"/>
        <v>31969.579199999996</v>
      </c>
    </row>
    <row r="712" spans="1:61" hidden="1" outlineLevel="1" x14ac:dyDescent="0.25">
      <c r="A712" s="12" t="s">
        <v>805</v>
      </c>
      <c r="B712" s="12" t="s">
        <v>8</v>
      </c>
      <c r="C712" s="5" t="s">
        <v>1356</v>
      </c>
      <c r="D712" s="2" t="s">
        <v>822</v>
      </c>
      <c r="E712" s="2" t="s">
        <v>819</v>
      </c>
      <c r="F712" s="2" t="s">
        <v>16</v>
      </c>
      <c r="G712" s="2" t="s">
        <v>17</v>
      </c>
      <c r="H712" s="2" t="s">
        <v>36</v>
      </c>
      <c r="I712" s="18">
        <v>535</v>
      </c>
      <c r="J712" s="18">
        <v>37183.839999999997</v>
      </c>
      <c r="K712" s="18">
        <v>33052.300000000003</v>
      </c>
      <c r="L712" s="18">
        <v>4131.54</v>
      </c>
      <c r="M712" s="18"/>
      <c r="N712" s="18">
        <v>4131.54</v>
      </c>
      <c r="O712" s="18"/>
      <c r="P712" s="18"/>
      <c r="Q712" s="18"/>
      <c r="R712" s="18"/>
      <c r="S712" s="18"/>
      <c r="T712" s="18"/>
      <c r="U712" s="18"/>
      <c r="V712" s="18"/>
      <c r="W712" s="18"/>
      <c r="X712" s="18"/>
      <c r="Y712" s="18"/>
      <c r="Z712" s="18"/>
      <c r="AA712" s="18"/>
      <c r="AB712" s="43">
        <f t="shared" si="332"/>
        <v>0.125</v>
      </c>
      <c r="AC712" s="14">
        <f t="shared" si="311"/>
        <v>0</v>
      </c>
      <c r="AD712" s="14">
        <f t="shared" si="327"/>
        <v>0.125</v>
      </c>
      <c r="AE712" s="14">
        <f t="shared" si="312"/>
        <v>0</v>
      </c>
      <c r="AF712" s="14">
        <f t="shared" si="313"/>
        <v>0</v>
      </c>
      <c r="AG712" s="14">
        <f t="shared" si="314"/>
        <v>0</v>
      </c>
      <c r="AH712" s="14">
        <f t="shared" si="315"/>
        <v>0</v>
      </c>
      <c r="AI712" s="14">
        <f t="shared" si="316"/>
        <v>0</v>
      </c>
      <c r="AJ712" s="14">
        <f t="shared" si="317"/>
        <v>0</v>
      </c>
      <c r="AK712" s="14">
        <f t="shared" si="318"/>
        <v>0</v>
      </c>
      <c r="AL712" s="14">
        <f t="shared" si="319"/>
        <v>0</v>
      </c>
      <c r="AM712" s="14">
        <f t="shared" si="320"/>
        <v>0</v>
      </c>
      <c r="AN712" s="14">
        <f t="shared" si="321"/>
        <v>0</v>
      </c>
      <c r="AO712" s="14">
        <f t="shared" si="322"/>
        <v>0</v>
      </c>
      <c r="AP712" s="14">
        <f t="shared" si="323"/>
        <v>0</v>
      </c>
      <c r="AQ712" s="14">
        <f t="shared" si="324"/>
        <v>0</v>
      </c>
      <c r="AR712" s="26">
        <f t="shared" si="333"/>
        <v>4131.5375000000004</v>
      </c>
      <c r="AS712" s="184">
        <f t="shared" si="334"/>
        <v>0</v>
      </c>
      <c r="AT712" s="26">
        <f t="shared" si="335"/>
        <v>0</v>
      </c>
      <c r="AU712" s="30">
        <f t="shared" si="329"/>
        <v>1983.1380000000001</v>
      </c>
      <c r="AV712" s="30">
        <f t="shared" si="330"/>
        <v>1983.1380000000001</v>
      </c>
      <c r="AW712" s="30"/>
      <c r="AX712" s="36">
        <f t="shared" si="331"/>
        <v>-2148.3995000000004</v>
      </c>
      <c r="AY712" s="36">
        <f t="shared" si="331"/>
        <v>1983.1380000000001</v>
      </c>
      <c r="AZ712" s="36">
        <f t="shared" si="331"/>
        <v>0</v>
      </c>
      <c r="BF712" s="42">
        <f t="shared" si="336"/>
        <v>4131.5375000000004</v>
      </c>
      <c r="BG712" s="42">
        <f t="shared" si="337"/>
        <v>4131.54</v>
      </c>
      <c r="BH712" s="42">
        <f t="shared" si="338"/>
        <v>-2.4999999995998223E-3</v>
      </c>
      <c r="BI712" s="42">
        <f t="shared" si="339"/>
        <v>3966.2760000000003</v>
      </c>
    </row>
    <row r="713" spans="1:61" hidden="1" outlineLevel="1" x14ac:dyDescent="0.25">
      <c r="A713" s="12" t="s">
        <v>805</v>
      </c>
      <c r="B713" s="12" t="s">
        <v>8</v>
      </c>
      <c r="C713" s="5" t="s">
        <v>1356</v>
      </c>
      <c r="D713" s="2" t="s">
        <v>822</v>
      </c>
      <c r="E713" s="2" t="s">
        <v>820</v>
      </c>
      <c r="F713" s="2" t="s">
        <v>11</v>
      </c>
      <c r="G713" s="2" t="s">
        <v>12</v>
      </c>
      <c r="H713" s="2" t="s">
        <v>13</v>
      </c>
      <c r="I713" s="18">
        <v>984.73</v>
      </c>
      <c r="J713" s="18">
        <v>73736.58</v>
      </c>
      <c r="K713" s="18">
        <v>70900.56</v>
      </c>
      <c r="L713" s="18">
        <v>2836.02</v>
      </c>
      <c r="M713" s="18"/>
      <c r="N713" s="18"/>
      <c r="O713" s="18"/>
      <c r="P713" s="18"/>
      <c r="Q713" s="18"/>
      <c r="R713" s="18"/>
      <c r="S713" s="18">
        <v>2836.02</v>
      </c>
      <c r="T713" s="18"/>
      <c r="U713" s="18"/>
      <c r="V713" s="18"/>
      <c r="W713" s="18"/>
      <c r="X713" s="18"/>
      <c r="Y713" s="18"/>
      <c r="Z713" s="18"/>
      <c r="AA713" s="18"/>
      <c r="AB713" s="43">
        <f t="shared" si="332"/>
        <v>4.0000000000000036E-2</v>
      </c>
      <c r="AC713" s="14">
        <f t="shared" si="311"/>
        <v>0</v>
      </c>
      <c r="AD713" s="14">
        <f t="shared" si="327"/>
        <v>0</v>
      </c>
      <c r="AE713" s="14">
        <f t="shared" si="312"/>
        <v>0</v>
      </c>
      <c r="AF713" s="14">
        <f t="shared" si="313"/>
        <v>0</v>
      </c>
      <c r="AG713" s="14">
        <f t="shared" si="314"/>
        <v>0</v>
      </c>
      <c r="AH713" s="14">
        <f t="shared" si="315"/>
        <v>0</v>
      </c>
      <c r="AI713" s="14">
        <f t="shared" si="316"/>
        <v>0.04</v>
      </c>
      <c r="AJ713" s="14">
        <f t="shared" si="317"/>
        <v>0</v>
      </c>
      <c r="AK713" s="14">
        <f t="shared" si="318"/>
        <v>0</v>
      </c>
      <c r="AL713" s="14">
        <f t="shared" si="319"/>
        <v>0</v>
      </c>
      <c r="AM713" s="14">
        <f t="shared" si="320"/>
        <v>0</v>
      </c>
      <c r="AN713" s="14">
        <f t="shared" si="321"/>
        <v>0</v>
      </c>
      <c r="AO713" s="14">
        <f t="shared" si="322"/>
        <v>0</v>
      </c>
      <c r="AP713" s="14">
        <f t="shared" si="323"/>
        <v>0</v>
      </c>
      <c r="AQ713" s="14">
        <f t="shared" si="324"/>
        <v>0</v>
      </c>
      <c r="AR713" s="26">
        <f t="shared" si="333"/>
        <v>0</v>
      </c>
      <c r="AS713" s="184">
        <f t="shared" si="334"/>
        <v>2836.0223999999998</v>
      </c>
      <c r="AT713" s="26">
        <f t="shared" si="335"/>
        <v>0</v>
      </c>
      <c r="AU713" s="30">
        <f t="shared" si="329"/>
        <v>4254.0335999999998</v>
      </c>
      <c r="AV713" s="30">
        <f t="shared" si="330"/>
        <v>4254.0335999999998</v>
      </c>
      <c r="AW713" s="30"/>
      <c r="AX713" s="36">
        <f t="shared" si="331"/>
        <v>4254.0335999999998</v>
      </c>
      <c r="AY713" s="36">
        <f t="shared" si="331"/>
        <v>1418.0111999999999</v>
      </c>
      <c r="AZ713" s="36">
        <f t="shared" si="331"/>
        <v>0</v>
      </c>
      <c r="BF713" s="42">
        <f t="shared" si="336"/>
        <v>2836.0223999999998</v>
      </c>
      <c r="BG713" s="42">
        <f t="shared" si="337"/>
        <v>2836.02</v>
      </c>
      <c r="BH713" s="42">
        <f t="shared" si="338"/>
        <v>2.3999999998522981E-3</v>
      </c>
      <c r="BI713" s="42">
        <f t="shared" si="339"/>
        <v>8508.0671999999995</v>
      </c>
    </row>
    <row r="714" spans="1:61" ht="14.45" hidden="1" outlineLevel="1" x14ac:dyDescent="0.3">
      <c r="A714" s="12" t="s">
        <v>805</v>
      </c>
      <c r="B714" s="12" t="s">
        <v>8</v>
      </c>
      <c r="C714" s="5" t="s">
        <v>1437</v>
      </c>
      <c r="D714" s="2" t="s">
        <v>823</v>
      </c>
      <c r="E714" s="2" t="s">
        <v>368</v>
      </c>
      <c r="F714" s="2" t="s">
        <v>16</v>
      </c>
      <c r="G714" s="2" t="s">
        <v>20</v>
      </c>
      <c r="H714" s="2" t="s">
        <v>13</v>
      </c>
      <c r="I714" s="18">
        <v>19500</v>
      </c>
      <c r="J714" s="18">
        <v>4039772.4099999997</v>
      </c>
      <c r="K714" s="18">
        <v>3520498.8099999996</v>
      </c>
      <c r="L714" s="18">
        <v>519273.6</v>
      </c>
      <c r="M714" s="18"/>
      <c r="N714" s="18">
        <v>440062.37</v>
      </c>
      <c r="O714" s="18"/>
      <c r="P714" s="18"/>
      <c r="Q714" s="18"/>
      <c r="R714" s="18"/>
      <c r="S714" s="18"/>
      <c r="T714" s="18"/>
      <c r="U714" s="18"/>
      <c r="V714" s="18"/>
      <c r="W714" s="18"/>
      <c r="X714" s="18"/>
      <c r="Y714" s="18"/>
      <c r="Z714" s="18">
        <v>79211.229999999981</v>
      </c>
      <c r="AA714" s="18"/>
      <c r="AB714" s="43">
        <f t="shared" si="332"/>
        <v>0.14749999999999996</v>
      </c>
      <c r="AC714" s="14">
        <f t="shared" si="311"/>
        <v>0</v>
      </c>
      <c r="AD714" s="14">
        <f t="shared" si="327"/>
        <v>0.125</v>
      </c>
      <c r="AE714" s="14">
        <f t="shared" si="312"/>
        <v>0</v>
      </c>
      <c r="AF714" s="14">
        <f t="shared" si="313"/>
        <v>0</v>
      </c>
      <c r="AG714" s="14">
        <f t="shared" si="314"/>
        <v>0</v>
      </c>
      <c r="AH714" s="14">
        <f t="shared" si="315"/>
        <v>0</v>
      </c>
      <c r="AI714" s="14">
        <f t="shared" si="316"/>
        <v>0</v>
      </c>
      <c r="AJ714" s="14">
        <f t="shared" si="317"/>
        <v>0</v>
      </c>
      <c r="AK714" s="14">
        <f t="shared" si="318"/>
        <v>0</v>
      </c>
      <c r="AL714" s="14">
        <f t="shared" si="319"/>
        <v>0</v>
      </c>
      <c r="AM714" s="14">
        <f t="shared" si="320"/>
        <v>0</v>
      </c>
      <c r="AN714" s="14">
        <f t="shared" si="321"/>
        <v>0</v>
      </c>
      <c r="AO714" s="14">
        <f t="shared" si="322"/>
        <v>0</v>
      </c>
      <c r="AP714" s="14">
        <f t="shared" si="323"/>
        <v>0.02</v>
      </c>
      <c r="AQ714" s="14">
        <f t="shared" si="324"/>
        <v>0</v>
      </c>
      <c r="AR714" s="26">
        <f t="shared" si="333"/>
        <v>440062.35124999995</v>
      </c>
      <c r="AS714" s="184">
        <f t="shared" si="334"/>
        <v>0</v>
      </c>
      <c r="AT714" s="26">
        <f t="shared" si="335"/>
        <v>79211.223224999994</v>
      </c>
      <c r="AU714" s="30"/>
      <c r="AV714" s="30"/>
      <c r="AW714" s="30">
        <f>K714*$AU$1</f>
        <v>422459.85719999991</v>
      </c>
      <c r="AX714" s="36">
        <f t="shared" si="331"/>
        <v>-440062.35124999995</v>
      </c>
      <c r="AY714" s="36">
        <f t="shared" si="331"/>
        <v>0</v>
      </c>
      <c r="AZ714" s="36">
        <f t="shared" si="331"/>
        <v>343248.63397499989</v>
      </c>
      <c r="BF714" s="42">
        <f t="shared" si="336"/>
        <v>519273.57447499991</v>
      </c>
      <c r="BG714" s="42">
        <f t="shared" si="337"/>
        <v>519273.6</v>
      </c>
      <c r="BH714" s="42">
        <f t="shared" si="338"/>
        <v>-2.5525000062771142E-2</v>
      </c>
      <c r="BI714" s="42">
        <f t="shared" si="339"/>
        <v>422459.85719999991</v>
      </c>
    </row>
    <row r="715" spans="1:61" ht="14.45" hidden="1" outlineLevel="1" x14ac:dyDescent="0.3">
      <c r="A715" s="12" t="s">
        <v>805</v>
      </c>
      <c r="B715" s="12" t="s">
        <v>598</v>
      </c>
      <c r="C715" s="88" t="s">
        <v>1357</v>
      </c>
      <c r="D715" s="2" t="s">
        <v>824</v>
      </c>
      <c r="E715" s="2" t="s">
        <v>91</v>
      </c>
      <c r="F715" s="2" t="s">
        <v>16</v>
      </c>
      <c r="G715" s="2" t="s">
        <v>17</v>
      </c>
      <c r="H715" s="2" t="s">
        <v>13</v>
      </c>
      <c r="I715" s="18">
        <v>62400</v>
      </c>
      <c r="J715" s="18">
        <v>38798.410000000003</v>
      </c>
      <c r="K715" s="18">
        <v>33811.25</v>
      </c>
      <c r="L715" s="18">
        <v>4987.16</v>
      </c>
      <c r="M715" s="18"/>
      <c r="N715" s="18">
        <v>4226.41</v>
      </c>
      <c r="O715" s="18"/>
      <c r="P715" s="18"/>
      <c r="Q715" s="18"/>
      <c r="R715" s="18"/>
      <c r="S715" s="18"/>
      <c r="T715" s="18"/>
      <c r="U715" s="18"/>
      <c r="V715" s="18"/>
      <c r="W715" s="18"/>
      <c r="X715" s="18"/>
      <c r="Y715" s="18"/>
      <c r="Z715" s="18">
        <v>760.75</v>
      </c>
      <c r="AA715" s="18"/>
      <c r="AB715" s="43">
        <f t="shared" si="332"/>
        <v>0.14749999999999996</v>
      </c>
      <c r="AC715" s="14">
        <f t="shared" si="311"/>
        <v>0</v>
      </c>
      <c r="AD715" s="14">
        <f t="shared" si="327"/>
        <v>0.125</v>
      </c>
      <c r="AE715" s="14">
        <f t="shared" si="312"/>
        <v>0</v>
      </c>
      <c r="AF715" s="14">
        <f t="shared" si="313"/>
        <v>0</v>
      </c>
      <c r="AG715" s="14">
        <f t="shared" si="314"/>
        <v>0</v>
      </c>
      <c r="AH715" s="14">
        <f t="shared" si="315"/>
        <v>0</v>
      </c>
      <c r="AI715" s="14">
        <f t="shared" si="316"/>
        <v>0</v>
      </c>
      <c r="AJ715" s="14">
        <f t="shared" si="317"/>
        <v>0</v>
      </c>
      <c r="AK715" s="14">
        <f t="shared" si="318"/>
        <v>0</v>
      </c>
      <c r="AL715" s="14">
        <f t="shared" si="319"/>
        <v>0</v>
      </c>
      <c r="AM715" s="14">
        <f t="shared" si="320"/>
        <v>0</v>
      </c>
      <c r="AN715" s="14">
        <f t="shared" si="321"/>
        <v>0</v>
      </c>
      <c r="AO715" s="14">
        <f t="shared" si="322"/>
        <v>0</v>
      </c>
      <c r="AP715" s="14">
        <f t="shared" si="323"/>
        <v>0.02</v>
      </c>
      <c r="AQ715" s="14">
        <f t="shared" si="324"/>
        <v>0</v>
      </c>
      <c r="AR715" s="26">
        <f t="shared" si="333"/>
        <v>4226.40625</v>
      </c>
      <c r="AS715" s="184">
        <f t="shared" si="334"/>
        <v>0</v>
      </c>
      <c r="AT715" s="26">
        <f t="shared" si="335"/>
        <v>760.75312500000007</v>
      </c>
      <c r="AU715" s="30"/>
      <c r="AV715" s="30"/>
      <c r="AW715" s="30">
        <f>K715*$AU$1</f>
        <v>4057.35</v>
      </c>
      <c r="AX715" s="36">
        <f t="shared" si="331"/>
        <v>-4226.40625</v>
      </c>
      <c r="AY715" s="36">
        <f t="shared" si="331"/>
        <v>0</v>
      </c>
      <c r="AZ715" s="36">
        <f t="shared" si="331"/>
        <v>3296.5968749999997</v>
      </c>
      <c r="BF715" s="42">
        <f t="shared" si="336"/>
        <v>4987.1593750000002</v>
      </c>
      <c r="BG715" s="42">
        <f t="shared" si="337"/>
        <v>4987.16</v>
      </c>
      <c r="BH715" s="42">
        <f t="shared" si="338"/>
        <v>-6.2499999967258191E-4</v>
      </c>
      <c r="BI715" s="42">
        <f t="shared" si="339"/>
        <v>4057.35</v>
      </c>
    </row>
    <row r="716" spans="1:61" ht="14.45" hidden="1" outlineLevel="1" x14ac:dyDescent="0.3">
      <c r="A716" s="12" t="s">
        <v>805</v>
      </c>
      <c r="B716" s="12" t="s">
        <v>598</v>
      </c>
      <c r="C716" s="12"/>
      <c r="D716" s="2" t="s">
        <v>825</v>
      </c>
      <c r="E716" s="2" t="s">
        <v>611</v>
      </c>
      <c r="F716" s="2" t="s">
        <v>16</v>
      </c>
      <c r="G716" s="2" t="s">
        <v>116</v>
      </c>
      <c r="H716" s="2" t="s">
        <v>13</v>
      </c>
      <c r="I716" s="18">
        <v>792</v>
      </c>
      <c r="J716" s="18">
        <v>1798.12</v>
      </c>
      <c r="K716" s="18">
        <v>1536.85</v>
      </c>
      <c r="L716" s="18">
        <v>261.27</v>
      </c>
      <c r="M716" s="18"/>
      <c r="N716" s="18">
        <v>192.11</v>
      </c>
      <c r="O716" s="18"/>
      <c r="P716" s="18"/>
      <c r="Q716" s="18"/>
      <c r="R716" s="18"/>
      <c r="S716" s="18"/>
      <c r="T716" s="18"/>
      <c r="U716" s="18"/>
      <c r="V716" s="18"/>
      <c r="W716" s="18"/>
      <c r="X716" s="18"/>
      <c r="Y716" s="18"/>
      <c r="Z716" s="18">
        <v>69.16</v>
      </c>
      <c r="AA716" s="18"/>
      <c r="AB716" s="43">
        <f t="shared" si="332"/>
        <v>0.14749999999999996</v>
      </c>
      <c r="AC716" s="14">
        <f t="shared" si="311"/>
        <v>0</v>
      </c>
      <c r="AD716" s="14">
        <f t="shared" si="327"/>
        <v>0.125</v>
      </c>
      <c r="AE716" s="14">
        <f t="shared" si="312"/>
        <v>0</v>
      </c>
      <c r="AF716" s="14">
        <f t="shared" si="313"/>
        <v>0</v>
      </c>
      <c r="AG716" s="14">
        <f t="shared" si="314"/>
        <v>0</v>
      </c>
      <c r="AH716" s="14">
        <f t="shared" si="315"/>
        <v>0</v>
      </c>
      <c r="AI716" s="14">
        <f t="shared" si="316"/>
        <v>0</v>
      </c>
      <c r="AJ716" s="14">
        <f t="shared" si="317"/>
        <v>0</v>
      </c>
      <c r="AK716" s="14">
        <f t="shared" si="318"/>
        <v>0</v>
      </c>
      <c r="AL716" s="14">
        <f t="shared" si="319"/>
        <v>0</v>
      </c>
      <c r="AM716" s="14">
        <f t="shared" si="320"/>
        <v>0</v>
      </c>
      <c r="AN716" s="14">
        <f t="shared" si="321"/>
        <v>0</v>
      </c>
      <c r="AO716" s="14">
        <f t="shared" si="322"/>
        <v>0</v>
      </c>
      <c r="AP716" s="14">
        <f t="shared" si="323"/>
        <v>0.02</v>
      </c>
      <c r="AQ716" s="14">
        <f t="shared" si="324"/>
        <v>0</v>
      </c>
      <c r="AR716" s="26">
        <f t="shared" si="333"/>
        <v>192.10624999999999</v>
      </c>
      <c r="AS716" s="184">
        <f t="shared" si="334"/>
        <v>0</v>
      </c>
      <c r="AT716" s="26">
        <f t="shared" si="335"/>
        <v>34.579124999999998</v>
      </c>
      <c r="AU716" s="30"/>
      <c r="AV716" s="30"/>
      <c r="AW716" s="30">
        <f>K716*$AU$1</f>
        <v>184.42199999999997</v>
      </c>
      <c r="AX716" s="36">
        <f t="shared" si="331"/>
        <v>-192.10624999999999</v>
      </c>
      <c r="AY716" s="36">
        <f t="shared" si="331"/>
        <v>0</v>
      </c>
      <c r="AZ716" s="36">
        <f t="shared" si="331"/>
        <v>149.84287499999996</v>
      </c>
      <c r="BF716" s="42">
        <f t="shared" si="336"/>
        <v>226.68537499999999</v>
      </c>
      <c r="BG716" s="42">
        <f t="shared" si="337"/>
        <v>261.27</v>
      </c>
      <c r="BH716" s="42">
        <f t="shared" si="338"/>
        <v>-34.584624999999988</v>
      </c>
      <c r="BI716" s="42">
        <f t="shared" si="339"/>
        <v>184.42199999999997</v>
      </c>
    </row>
    <row r="717" spans="1:61" ht="14.45" hidden="1" outlineLevel="1" x14ac:dyDescent="0.3">
      <c r="A717" s="12" t="s">
        <v>805</v>
      </c>
      <c r="B717" s="12" t="s">
        <v>598</v>
      </c>
      <c r="C717" s="12"/>
      <c r="D717" s="2" t="s">
        <v>826</v>
      </c>
      <c r="E717" s="2" t="s">
        <v>827</v>
      </c>
      <c r="F717" s="2" t="s">
        <v>11</v>
      </c>
      <c r="G717" s="2" t="s">
        <v>17</v>
      </c>
      <c r="H717" s="2" t="s">
        <v>13</v>
      </c>
      <c r="I717" s="18">
        <v>75</v>
      </c>
      <c r="J717" s="18">
        <v>91260</v>
      </c>
      <c r="K717" s="18">
        <v>78000</v>
      </c>
      <c r="L717" s="18">
        <v>13260</v>
      </c>
      <c r="M717" s="18"/>
      <c r="N717" s="18">
        <v>9750</v>
      </c>
      <c r="O717" s="18"/>
      <c r="P717" s="18"/>
      <c r="Q717" s="18"/>
      <c r="R717" s="18"/>
      <c r="S717" s="18">
        <v>3510</v>
      </c>
      <c r="T717" s="18"/>
      <c r="U717" s="18"/>
      <c r="V717" s="18"/>
      <c r="W717" s="18"/>
      <c r="X717" s="18"/>
      <c r="Y717" s="18"/>
      <c r="Z717" s="18"/>
      <c r="AA717" s="18"/>
      <c r="AB717" s="43">
        <f t="shared" si="332"/>
        <v>0.16999999999999993</v>
      </c>
      <c r="AC717" s="14">
        <f t="shared" si="311"/>
        <v>0</v>
      </c>
      <c r="AD717" s="14">
        <f t="shared" si="327"/>
        <v>0.125</v>
      </c>
      <c r="AE717" s="14">
        <f t="shared" si="312"/>
        <v>0</v>
      </c>
      <c r="AF717" s="14">
        <f t="shared" si="313"/>
        <v>0</v>
      </c>
      <c r="AG717" s="14">
        <f t="shared" si="314"/>
        <v>0</v>
      </c>
      <c r="AH717" s="14">
        <f t="shared" si="315"/>
        <v>0</v>
      </c>
      <c r="AI717" s="14">
        <f t="shared" si="316"/>
        <v>0.04</v>
      </c>
      <c r="AJ717" s="14">
        <f t="shared" si="317"/>
        <v>0</v>
      </c>
      <c r="AK717" s="14">
        <f t="shared" si="318"/>
        <v>0</v>
      </c>
      <c r="AL717" s="14">
        <f t="shared" si="319"/>
        <v>0</v>
      </c>
      <c r="AM717" s="14">
        <f t="shared" si="320"/>
        <v>0</v>
      </c>
      <c r="AN717" s="14">
        <f t="shared" si="321"/>
        <v>0</v>
      </c>
      <c r="AO717" s="14">
        <f t="shared" si="322"/>
        <v>0</v>
      </c>
      <c r="AP717" s="14">
        <f t="shared" si="323"/>
        <v>0</v>
      </c>
      <c r="AQ717" s="14">
        <f t="shared" si="324"/>
        <v>0</v>
      </c>
      <c r="AR717" s="26">
        <f t="shared" si="333"/>
        <v>9750</v>
      </c>
      <c r="AS717" s="184">
        <f t="shared" si="334"/>
        <v>3510</v>
      </c>
      <c r="AT717" s="26">
        <f t="shared" si="335"/>
        <v>0</v>
      </c>
      <c r="AU717" s="30">
        <f>K717*$AU$2</f>
        <v>4680</v>
      </c>
      <c r="AV717" s="30">
        <f>K717*$AV$2</f>
        <v>4680</v>
      </c>
      <c r="AW717" s="30"/>
      <c r="AX717" s="36">
        <f t="shared" si="331"/>
        <v>-5070</v>
      </c>
      <c r="AY717" s="36">
        <f t="shared" si="331"/>
        <v>1170</v>
      </c>
      <c r="AZ717" s="36">
        <f t="shared" si="331"/>
        <v>0</v>
      </c>
      <c r="BF717" s="42">
        <f t="shared" si="336"/>
        <v>13260</v>
      </c>
      <c r="BG717" s="42">
        <f t="shared" si="337"/>
        <v>13260</v>
      </c>
      <c r="BH717" s="42">
        <f t="shared" si="338"/>
        <v>0</v>
      </c>
      <c r="BI717" s="42">
        <f t="shared" si="339"/>
        <v>9360</v>
      </c>
    </row>
    <row r="718" spans="1:61" hidden="1" outlineLevel="1" x14ac:dyDescent="0.25">
      <c r="A718" s="12" t="s">
        <v>805</v>
      </c>
      <c r="B718" s="12" t="s">
        <v>731</v>
      </c>
      <c r="C718" s="12"/>
      <c r="D718" s="2" t="s">
        <v>828</v>
      </c>
      <c r="E718" s="2" t="s">
        <v>829</v>
      </c>
      <c r="F718" s="2" t="s">
        <v>11</v>
      </c>
      <c r="G718" s="2" t="s">
        <v>17</v>
      </c>
      <c r="H718" s="2" t="s">
        <v>13</v>
      </c>
      <c r="I718" s="18">
        <v>500</v>
      </c>
      <c r="J718" s="18">
        <v>52171.81</v>
      </c>
      <c r="K718" s="18">
        <v>44499.95</v>
      </c>
      <c r="L718" s="18">
        <v>7671.86</v>
      </c>
      <c r="M718" s="18"/>
      <c r="N718" s="18">
        <v>5187.49</v>
      </c>
      <c r="O718" s="18"/>
      <c r="P718" s="18"/>
      <c r="Q718" s="18"/>
      <c r="R718" s="18"/>
      <c r="S718" s="18"/>
      <c r="T718" s="18">
        <v>2484.37</v>
      </c>
      <c r="U718" s="18"/>
      <c r="V718" s="18"/>
      <c r="W718" s="18"/>
      <c r="X718" s="18"/>
      <c r="Y718" s="18"/>
      <c r="Z718" s="18"/>
      <c r="AA718" s="18"/>
      <c r="AB718" s="43">
        <f t="shared" si="332"/>
        <v>0.18125000000000013</v>
      </c>
      <c r="AC718" s="14">
        <f t="shared" si="311"/>
        <v>0</v>
      </c>
      <c r="AD718" s="14">
        <f t="shared" si="327"/>
        <v>0.125</v>
      </c>
      <c r="AE718" s="14">
        <f t="shared" si="312"/>
        <v>0</v>
      </c>
      <c r="AF718" s="14">
        <f t="shared" si="313"/>
        <v>0</v>
      </c>
      <c r="AG718" s="14">
        <f t="shared" si="314"/>
        <v>0</v>
      </c>
      <c r="AH718" s="14">
        <f t="shared" si="315"/>
        <v>0</v>
      </c>
      <c r="AI718" s="14">
        <f t="shared" si="316"/>
        <v>0</v>
      </c>
      <c r="AJ718" s="14">
        <f t="shared" si="317"/>
        <v>0.05</v>
      </c>
      <c r="AK718" s="14">
        <f t="shared" si="318"/>
        <v>0</v>
      </c>
      <c r="AL718" s="14">
        <f t="shared" si="319"/>
        <v>0</v>
      </c>
      <c r="AM718" s="14">
        <f t="shared" si="320"/>
        <v>0</v>
      </c>
      <c r="AN718" s="14">
        <f t="shared" si="321"/>
        <v>0</v>
      </c>
      <c r="AO718" s="14">
        <f t="shared" si="322"/>
        <v>0</v>
      </c>
      <c r="AP718" s="14">
        <f t="shared" si="323"/>
        <v>0</v>
      </c>
      <c r="AQ718" s="14">
        <f t="shared" si="324"/>
        <v>0</v>
      </c>
      <c r="AR718" s="26">
        <f t="shared" si="333"/>
        <v>5562.4937499999996</v>
      </c>
      <c r="AS718" s="184">
        <f t="shared" si="334"/>
        <v>2503.1221875000001</v>
      </c>
      <c r="AT718" s="26">
        <f t="shared" si="335"/>
        <v>0</v>
      </c>
      <c r="AU718" s="30">
        <f>K718*$AU$2</f>
        <v>2669.9969999999998</v>
      </c>
      <c r="AV718" s="30">
        <f>K718*$AV$2</f>
        <v>2669.9969999999998</v>
      </c>
      <c r="AW718" s="30"/>
      <c r="AX718" s="36">
        <f t="shared" si="331"/>
        <v>-2892.4967499999998</v>
      </c>
      <c r="AY718" s="36">
        <f t="shared" si="331"/>
        <v>166.87481249999973</v>
      </c>
      <c r="AZ718" s="36">
        <f t="shared" si="331"/>
        <v>0</v>
      </c>
      <c r="BF718" s="42">
        <f t="shared" si="336"/>
        <v>8065.6159374999997</v>
      </c>
      <c r="BG718" s="42">
        <f t="shared" si="337"/>
        <v>7671.86</v>
      </c>
      <c r="BH718" s="42">
        <f t="shared" si="338"/>
        <v>393.75593750000007</v>
      </c>
      <c r="BI718" s="42">
        <f t="shared" si="339"/>
        <v>5339.9939999999997</v>
      </c>
    </row>
    <row r="719" spans="1:61" ht="14.45" hidden="1" outlineLevel="1" x14ac:dyDescent="0.3">
      <c r="A719" s="12" t="s">
        <v>805</v>
      </c>
      <c r="B719" s="12" t="s">
        <v>731</v>
      </c>
      <c r="C719" s="12"/>
      <c r="D719" s="2" t="s">
        <v>817</v>
      </c>
      <c r="E719" s="2" t="s">
        <v>22</v>
      </c>
      <c r="F719" s="2" t="s">
        <v>11</v>
      </c>
      <c r="G719" s="2" t="s">
        <v>17</v>
      </c>
      <c r="H719" s="2" t="s">
        <v>13</v>
      </c>
      <c r="I719" s="18">
        <v>220</v>
      </c>
      <c r="J719" s="18">
        <v>21829.5</v>
      </c>
      <c r="K719" s="18">
        <v>18480</v>
      </c>
      <c r="L719" s="18">
        <v>3349.5</v>
      </c>
      <c r="M719" s="18"/>
      <c r="N719" s="18">
        <v>2310</v>
      </c>
      <c r="O719" s="18"/>
      <c r="P719" s="18"/>
      <c r="Q719" s="18"/>
      <c r="R719" s="18"/>
      <c r="S719" s="18"/>
      <c r="T719" s="18">
        <v>1039.5</v>
      </c>
      <c r="U719" s="18"/>
      <c r="V719" s="18"/>
      <c r="W719" s="18"/>
      <c r="X719" s="18"/>
      <c r="Y719" s="18"/>
      <c r="Z719" s="18"/>
      <c r="AA719" s="18"/>
      <c r="AB719" s="43">
        <f t="shared" si="332"/>
        <v>0.18125000000000013</v>
      </c>
      <c r="AC719" s="14">
        <f t="shared" si="311"/>
        <v>0</v>
      </c>
      <c r="AD719" s="14">
        <f t="shared" si="327"/>
        <v>0.125</v>
      </c>
      <c r="AE719" s="14">
        <f t="shared" si="312"/>
        <v>0</v>
      </c>
      <c r="AF719" s="14">
        <f t="shared" si="313"/>
        <v>0</v>
      </c>
      <c r="AG719" s="14">
        <f t="shared" si="314"/>
        <v>0</v>
      </c>
      <c r="AH719" s="14">
        <f t="shared" si="315"/>
        <v>0</v>
      </c>
      <c r="AI719" s="14">
        <f t="shared" si="316"/>
        <v>0</v>
      </c>
      <c r="AJ719" s="14">
        <f t="shared" si="317"/>
        <v>0.05</v>
      </c>
      <c r="AK719" s="14">
        <f t="shared" si="318"/>
        <v>0</v>
      </c>
      <c r="AL719" s="14">
        <f t="shared" si="319"/>
        <v>0</v>
      </c>
      <c r="AM719" s="14">
        <f t="shared" si="320"/>
        <v>0</v>
      </c>
      <c r="AN719" s="14">
        <f t="shared" si="321"/>
        <v>0</v>
      </c>
      <c r="AO719" s="14">
        <f t="shared" si="322"/>
        <v>0</v>
      </c>
      <c r="AP719" s="14">
        <f t="shared" si="323"/>
        <v>0</v>
      </c>
      <c r="AQ719" s="14">
        <f t="shared" si="324"/>
        <v>0</v>
      </c>
      <c r="AR719" s="26">
        <f t="shared" si="333"/>
        <v>2310</v>
      </c>
      <c r="AS719" s="184">
        <f t="shared" si="334"/>
        <v>1039.5</v>
      </c>
      <c r="AT719" s="26">
        <f t="shared" si="335"/>
        <v>0</v>
      </c>
      <c r="AU719" s="30">
        <f>K719*$AU$2</f>
        <v>1108.8</v>
      </c>
      <c r="AV719" s="30">
        <f>K719*$AV$2</f>
        <v>1108.8</v>
      </c>
      <c r="AW719" s="30"/>
      <c r="AX719" s="36">
        <f t="shared" si="331"/>
        <v>-1201.2</v>
      </c>
      <c r="AY719" s="36">
        <f t="shared" si="331"/>
        <v>69.299999999999955</v>
      </c>
      <c r="AZ719" s="36">
        <f t="shared" si="331"/>
        <v>0</v>
      </c>
      <c r="BF719" s="42">
        <f t="shared" si="336"/>
        <v>3349.5</v>
      </c>
      <c r="BG719" s="42">
        <f t="shared" si="337"/>
        <v>3349.5</v>
      </c>
      <c r="BH719" s="42">
        <f t="shared" si="338"/>
        <v>0</v>
      </c>
      <c r="BI719" s="42">
        <f t="shared" si="339"/>
        <v>2217.6</v>
      </c>
    </row>
    <row r="720" spans="1:61" ht="14.45" hidden="1" outlineLevel="1" x14ac:dyDescent="0.3">
      <c r="A720" s="12" t="s">
        <v>805</v>
      </c>
      <c r="B720" s="12" t="s">
        <v>731</v>
      </c>
      <c r="C720" s="12"/>
      <c r="D720" s="2" t="s">
        <v>830</v>
      </c>
      <c r="E720" s="2" t="s">
        <v>25</v>
      </c>
      <c r="F720" s="2" t="s">
        <v>11</v>
      </c>
      <c r="G720" s="2" t="s">
        <v>17</v>
      </c>
      <c r="H720" s="2" t="s">
        <v>13</v>
      </c>
      <c r="I720" s="18">
        <v>30</v>
      </c>
      <c r="J720" s="18">
        <v>13249.18</v>
      </c>
      <c r="K720" s="18">
        <v>11430.09</v>
      </c>
      <c r="L720" s="18">
        <v>1819.09</v>
      </c>
      <c r="M720" s="18"/>
      <c r="N720" s="18">
        <v>1188.17</v>
      </c>
      <c r="O720" s="18"/>
      <c r="P720" s="18"/>
      <c r="Q720" s="18"/>
      <c r="R720" s="18"/>
      <c r="S720" s="18"/>
      <c r="T720" s="18">
        <v>630.91999999999996</v>
      </c>
      <c r="U720" s="18"/>
      <c r="V720" s="18"/>
      <c r="W720" s="18"/>
      <c r="X720" s="18"/>
      <c r="Y720" s="18"/>
      <c r="Z720" s="18"/>
      <c r="AA720" s="18"/>
      <c r="AB720" s="43">
        <f t="shared" si="332"/>
        <v>0.18125000000000013</v>
      </c>
      <c r="AC720" s="14">
        <f t="shared" si="311"/>
        <v>0</v>
      </c>
      <c r="AD720" s="14">
        <f t="shared" si="327"/>
        <v>0.125</v>
      </c>
      <c r="AE720" s="14">
        <f t="shared" si="312"/>
        <v>0</v>
      </c>
      <c r="AF720" s="14">
        <f t="shared" si="313"/>
        <v>0</v>
      </c>
      <c r="AG720" s="14">
        <f t="shared" si="314"/>
        <v>0</v>
      </c>
      <c r="AH720" s="14">
        <f t="shared" si="315"/>
        <v>0</v>
      </c>
      <c r="AI720" s="14">
        <f t="shared" si="316"/>
        <v>0</v>
      </c>
      <c r="AJ720" s="14">
        <f t="shared" si="317"/>
        <v>0.05</v>
      </c>
      <c r="AK720" s="14">
        <f t="shared" si="318"/>
        <v>0</v>
      </c>
      <c r="AL720" s="14">
        <f t="shared" si="319"/>
        <v>0</v>
      </c>
      <c r="AM720" s="14">
        <f t="shared" si="320"/>
        <v>0</v>
      </c>
      <c r="AN720" s="14">
        <f t="shared" si="321"/>
        <v>0</v>
      </c>
      <c r="AO720" s="14">
        <f t="shared" si="322"/>
        <v>0</v>
      </c>
      <c r="AP720" s="14">
        <f t="shared" si="323"/>
        <v>0</v>
      </c>
      <c r="AQ720" s="14">
        <f t="shared" si="324"/>
        <v>0</v>
      </c>
      <c r="AR720" s="26">
        <f t="shared" si="333"/>
        <v>1428.76125</v>
      </c>
      <c r="AS720" s="184">
        <f t="shared" si="334"/>
        <v>642.94256250000001</v>
      </c>
      <c r="AT720" s="26">
        <f t="shared" si="335"/>
        <v>0</v>
      </c>
      <c r="AU720" s="30">
        <f>K720*$AU$2</f>
        <v>685.80539999999996</v>
      </c>
      <c r="AV720" s="30">
        <f>K720*$AV$2</f>
        <v>685.80539999999996</v>
      </c>
      <c r="AW720" s="30"/>
      <c r="AX720" s="36">
        <f t="shared" si="331"/>
        <v>-742.95585000000005</v>
      </c>
      <c r="AY720" s="36">
        <f t="shared" si="331"/>
        <v>42.862837499999955</v>
      </c>
      <c r="AZ720" s="36">
        <f t="shared" si="331"/>
        <v>0</v>
      </c>
      <c r="BF720" s="42">
        <f t="shared" si="336"/>
        <v>2071.7038124999999</v>
      </c>
      <c r="BG720" s="42">
        <f t="shared" si="337"/>
        <v>1819.0900000000001</v>
      </c>
      <c r="BH720" s="42">
        <f t="shared" si="338"/>
        <v>252.61381249999977</v>
      </c>
      <c r="BI720" s="42">
        <f t="shared" si="339"/>
        <v>1371.6107999999999</v>
      </c>
    </row>
    <row r="721" spans="1:61" ht="14.45" hidden="1" outlineLevel="1" x14ac:dyDescent="0.3">
      <c r="A721" s="12" t="s">
        <v>805</v>
      </c>
      <c r="B721" s="12" t="s">
        <v>731</v>
      </c>
      <c r="C721" s="12"/>
      <c r="D721" s="2" t="s">
        <v>823</v>
      </c>
      <c r="E721" s="2" t="s">
        <v>368</v>
      </c>
      <c r="F721" s="2" t="s">
        <v>16</v>
      </c>
      <c r="G721" s="2" t="s">
        <v>20</v>
      </c>
      <c r="H721" s="2" t="s">
        <v>13</v>
      </c>
      <c r="I721" s="18">
        <v>25</v>
      </c>
      <c r="J721" s="18">
        <v>5106.24</v>
      </c>
      <c r="K721" s="18">
        <v>4449.88</v>
      </c>
      <c r="L721" s="18">
        <v>656.36</v>
      </c>
      <c r="M721" s="18"/>
      <c r="N721" s="18">
        <v>556.24</v>
      </c>
      <c r="O721" s="18"/>
      <c r="P721" s="18"/>
      <c r="Q721" s="18"/>
      <c r="R721" s="18"/>
      <c r="S721" s="18"/>
      <c r="T721" s="18"/>
      <c r="U721" s="18"/>
      <c r="V721" s="18"/>
      <c r="W721" s="18"/>
      <c r="X721" s="18"/>
      <c r="Y721" s="18"/>
      <c r="Z721" s="18">
        <v>100.12</v>
      </c>
      <c r="AA721" s="18"/>
      <c r="AB721" s="43">
        <f t="shared" si="332"/>
        <v>0.14749999999999996</v>
      </c>
      <c r="AC721" s="14">
        <f t="shared" si="311"/>
        <v>0</v>
      </c>
      <c r="AD721" s="14">
        <f t="shared" si="327"/>
        <v>0.125</v>
      </c>
      <c r="AE721" s="14">
        <f t="shared" si="312"/>
        <v>0</v>
      </c>
      <c r="AF721" s="14">
        <f t="shared" si="313"/>
        <v>0</v>
      </c>
      <c r="AG721" s="14">
        <f t="shared" si="314"/>
        <v>0</v>
      </c>
      <c r="AH721" s="14">
        <f t="shared" si="315"/>
        <v>0</v>
      </c>
      <c r="AI721" s="14">
        <f t="shared" si="316"/>
        <v>0</v>
      </c>
      <c r="AJ721" s="14">
        <f t="shared" si="317"/>
        <v>0</v>
      </c>
      <c r="AK721" s="14">
        <f t="shared" si="318"/>
        <v>0</v>
      </c>
      <c r="AL721" s="14">
        <f t="shared" si="319"/>
        <v>0</v>
      </c>
      <c r="AM721" s="14">
        <f t="shared" si="320"/>
        <v>0</v>
      </c>
      <c r="AN721" s="14">
        <f t="shared" si="321"/>
        <v>0</v>
      </c>
      <c r="AO721" s="14">
        <f t="shared" si="322"/>
        <v>0</v>
      </c>
      <c r="AP721" s="14">
        <f t="shared" si="323"/>
        <v>0.02</v>
      </c>
      <c r="AQ721" s="14">
        <f t="shared" si="324"/>
        <v>0</v>
      </c>
      <c r="AR721" s="26">
        <f t="shared" si="333"/>
        <v>556.23500000000001</v>
      </c>
      <c r="AS721" s="184">
        <f t="shared" si="334"/>
        <v>0</v>
      </c>
      <c r="AT721" s="26">
        <f t="shared" si="335"/>
        <v>100.1223</v>
      </c>
      <c r="AU721" s="30"/>
      <c r="AV721" s="30"/>
      <c r="AW721" s="30">
        <f>K721*$AU$1</f>
        <v>533.98559999999998</v>
      </c>
      <c r="AX721" s="36">
        <f t="shared" si="331"/>
        <v>-556.23500000000001</v>
      </c>
      <c r="AY721" s="36">
        <f t="shared" si="331"/>
        <v>0</v>
      </c>
      <c r="AZ721" s="36">
        <f t="shared" si="331"/>
        <v>433.86329999999998</v>
      </c>
      <c r="BF721" s="42">
        <f t="shared" si="336"/>
        <v>656.35730000000001</v>
      </c>
      <c r="BG721" s="42">
        <f t="shared" si="337"/>
        <v>656.36</v>
      </c>
      <c r="BH721" s="42">
        <f t="shared" si="338"/>
        <v>-2.7000000000043656E-3</v>
      </c>
      <c r="BI721" s="42">
        <f t="shared" si="339"/>
        <v>533.98559999999998</v>
      </c>
    </row>
    <row r="722" spans="1:61" ht="14.45" hidden="1" outlineLevel="1" x14ac:dyDescent="0.3">
      <c r="A722" s="12" t="s">
        <v>805</v>
      </c>
      <c r="B722" s="12" t="s">
        <v>752</v>
      </c>
      <c r="C722" s="12"/>
      <c r="D722" s="2" t="s">
        <v>831</v>
      </c>
      <c r="E722" s="2" t="s">
        <v>766</v>
      </c>
      <c r="F722" s="2" t="s">
        <v>11</v>
      </c>
      <c r="G722" s="2" t="s">
        <v>483</v>
      </c>
      <c r="H722" s="2" t="s">
        <v>13</v>
      </c>
      <c r="I722" s="18">
        <v>1116</v>
      </c>
      <c r="J722" s="18">
        <v>16768.46</v>
      </c>
      <c r="K722" s="18">
        <v>15066</v>
      </c>
      <c r="L722" s="18">
        <v>1702.46</v>
      </c>
      <c r="M722" s="18">
        <v>903.96</v>
      </c>
      <c r="N722" s="18"/>
      <c r="O722" s="18"/>
      <c r="P722" s="18"/>
      <c r="Q722" s="18"/>
      <c r="R722" s="18"/>
      <c r="S722" s="18"/>
      <c r="T722" s="18">
        <v>798.5</v>
      </c>
      <c r="U722" s="18"/>
      <c r="V722" s="18"/>
      <c r="W722" s="18"/>
      <c r="X722" s="18"/>
      <c r="Y722" s="18"/>
      <c r="Z722" s="18"/>
      <c r="AA722" s="18"/>
      <c r="AB722" s="43">
        <f t="shared" si="332"/>
        <v>0.11300000000000021</v>
      </c>
      <c r="AC722" s="14">
        <f t="shared" si="311"/>
        <v>0.06</v>
      </c>
      <c r="AD722" s="14">
        <f t="shared" si="327"/>
        <v>0</v>
      </c>
      <c r="AE722" s="14">
        <f t="shared" si="312"/>
        <v>0</v>
      </c>
      <c r="AF722" s="14">
        <f t="shared" si="313"/>
        <v>0</v>
      </c>
      <c r="AG722" s="14">
        <f t="shared" si="314"/>
        <v>0</v>
      </c>
      <c r="AH722" s="14">
        <f t="shared" si="315"/>
        <v>0</v>
      </c>
      <c r="AI722" s="14">
        <f t="shared" si="316"/>
        <v>0</v>
      </c>
      <c r="AJ722" s="14">
        <f t="shared" si="317"/>
        <v>0.05</v>
      </c>
      <c r="AK722" s="14">
        <f t="shared" si="318"/>
        <v>0</v>
      </c>
      <c r="AL722" s="14">
        <f t="shared" si="319"/>
        <v>0</v>
      </c>
      <c r="AM722" s="14">
        <f t="shared" si="320"/>
        <v>0</v>
      </c>
      <c r="AN722" s="14">
        <f t="shared" si="321"/>
        <v>0</v>
      </c>
      <c r="AO722" s="14">
        <f t="shared" si="322"/>
        <v>0</v>
      </c>
      <c r="AP722" s="14">
        <f t="shared" si="323"/>
        <v>0</v>
      </c>
      <c r="AQ722" s="14">
        <f t="shared" si="324"/>
        <v>0</v>
      </c>
      <c r="AR722" s="26">
        <f t="shared" si="333"/>
        <v>903.96000000000083</v>
      </c>
      <c r="AS722" s="184">
        <f t="shared" si="334"/>
        <v>798.49800000000005</v>
      </c>
      <c r="AT722" s="26">
        <f t="shared" si="335"/>
        <v>0</v>
      </c>
      <c r="AU722" s="30">
        <f>K722*$AU$2</f>
        <v>903.95999999999992</v>
      </c>
      <c r="AV722" s="30">
        <f>K722*$AV$2</f>
        <v>903.95999999999992</v>
      </c>
      <c r="AW722" s="30"/>
      <c r="AX722" s="36">
        <f t="shared" si="331"/>
        <v>-9.0949470177292824E-13</v>
      </c>
      <c r="AY722" s="36">
        <f t="shared" si="331"/>
        <v>105.46199999999988</v>
      </c>
      <c r="AZ722" s="36">
        <f t="shared" si="331"/>
        <v>0</v>
      </c>
      <c r="BF722" s="42">
        <f t="shared" si="336"/>
        <v>1702.458000000001</v>
      </c>
      <c r="BG722" s="42">
        <f t="shared" si="337"/>
        <v>1702.46</v>
      </c>
      <c r="BH722" s="42">
        <f t="shared" si="338"/>
        <v>-1.9999999990432116E-3</v>
      </c>
      <c r="BI722" s="42">
        <f t="shared" si="339"/>
        <v>1807.9199999999998</v>
      </c>
    </row>
    <row r="723" spans="1:61" ht="14.45" hidden="1" outlineLevel="1" x14ac:dyDescent="0.3">
      <c r="A723" s="12" t="s">
        <v>805</v>
      </c>
      <c r="B723" s="12" t="s">
        <v>752</v>
      </c>
      <c r="C723" s="12"/>
      <c r="D723" s="2" t="s">
        <v>832</v>
      </c>
      <c r="E723" s="2" t="s">
        <v>784</v>
      </c>
      <c r="F723" s="2" t="s">
        <v>16</v>
      </c>
      <c r="G723" s="2" t="s">
        <v>17</v>
      </c>
      <c r="H723" s="2" t="s">
        <v>13</v>
      </c>
      <c r="I723" s="18">
        <v>112</v>
      </c>
      <c r="J723" s="18">
        <v>154224</v>
      </c>
      <c r="K723" s="18">
        <v>151200</v>
      </c>
      <c r="L723" s="18">
        <v>3024</v>
      </c>
      <c r="M723" s="18"/>
      <c r="N723" s="18"/>
      <c r="O723" s="18"/>
      <c r="P723" s="18"/>
      <c r="Q723" s="18"/>
      <c r="R723" s="18"/>
      <c r="S723" s="18"/>
      <c r="T723" s="18"/>
      <c r="U723" s="18"/>
      <c r="V723" s="18"/>
      <c r="W723" s="18"/>
      <c r="X723" s="18"/>
      <c r="Y723" s="18"/>
      <c r="Z723" s="18">
        <v>3024</v>
      </c>
      <c r="AA723" s="18"/>
      <c r="AB723" s="43">
        <f t="shared" si="332"/>
        <v>2.0000000000000018E-2</v>
      </c>
      <c r="AC723" s="14">
        <f t="shared" si="311"/>
        <v>0</v>
      </c>
      <c r="AD723" s="14">
        <f t="shared" si="327"/>
        <v>0</v>
      </c>
      <c r="AE723" s="14">
        <f t="shared" si="312"/>
        <v>0</v>
      </c>
      <c r="AF723" s="14">
        <f t="shared" si="313"/>
        <v>0</v>
      </c>
      <c r="AG723" s="14">
        <f t="shared" si="314"/>
        <v>0</v>
      </c>
      <c r="AH723" s="14">
        <f t="shared" si="315"/>
        <v>0</v>
      </c>
      <c r="AI723" s="14">
        <f t="shared" si="316"/>
        <v>0</v>
      </c>
      <c r="AJ723" s="14">
        <f t="shared" si="317"/>
        <v>0</v>
      </c>
      <c r="AK723" s="14">
        <f t="shared" si="318"/>
        <v>0</v>
      </c>
      <c r="AL723" s="14">
        <f t="shared" si="319"/>
        <v>0</v>
      </c>
      <c r="AM723" s="14">
        <f t="shared" si="320"/>
        <v>0</v>
      </c>
      <c r="AN723" s="14">
        <f t="shared" si="321"/>
        <v>0</v>
      </c>
      <c r="AO723" s="14">
        <f t="shared" si="322"/>
        <v>0</v>
      </c>
      <c r="AP723" s="14">
        <f t="shared" si="323"/>
        <v>0.02</v>
      </c>
      <c r="AQ723" s="14">
        <f t="shared" si="324"/>
        <v>0</v>
      </c>
      <c r="AR723" s="26">
        <f t="shared" si="333"/>
        <v>0</v>
      </c>
      <c r="AS723" s="184">
        <f t="shared" si="334"/>
        <v>0</v>
      </c>
      <c r="AT723" s="26">
        <f t="shared" si="335"/>
        <v>3024</v>
      </c>
      <c r="AU723" s="30"/>
      <c r="AV723" s="30"/>
      <c r="AW723" s="30">
        <f>K723*$AU$1</f>
        <v>18144</v>
      </c>
      <c r="AX723" s="36">
        <f t="shared" si="331"/>
        <v>0</v>
      </c>
      <c r="AY723" s="36">
        <f t="shared" si="331"/>
        <v>0</v>
      </c>
      <c r="AZ723" s="36">
        <f t="shared" si="331"/>
        <v>15120</v>
      </c>
      <c r="BF723" s="42">
        <f t="shared" si="336"/>
        <v>3024</v>
      </c>
      <c r="BG723" s="42">
        <f t="shared" si="337"/>
        <v>3024</v>
      </c>
      <c r="BH723" s="42">
        <f t="shared" si="338"/>
        <v>0</v>
      </c>
      <c r="BI723" s="42">
        <f t="shared" si="339"/>
        <v>18144</v>
      </c>
    </row>
    <row r="724" spans="1:61" ht="14.45" hidden="1" outlineLevel="1" x14ac:dyDescent="0.3">
      <c r="A724" s="12" t="s">
        <v>805</v>
      </c>
      <c r="B724" s="12" t="s">
        <v>752</v>
      </c>
      <c r="C724" s="12"/>
      <c r="D724" s="2" t="s">
        <v>832</v>
      </c>
      <c r="E724" s="2" t="s">
        <v>833</v>
      </c>
      <c r="F724" s="2" t="s">
        <v>11</v>
      </c>
      <c r="G724" s="2" t="s">
        <v>483</v>
      </c>
      <c r="H724" s="2" t="s">
        <v>13</v>
      </c>
      <c r="I724" s="18">
        <v>20</v>
      </c>
      <c r="J724" s="18">
        <v>44352</v>
      </c>
      <c r="K724" s="18">
        <v>42240</v>
      </c>
      <c r="L724" s="18">
        <v>2112</v>
      </c>
      <c r="M724" s="18"/>
      <c r="N724" s="18"/>
      <c r="O724" s="18"/>
      <c r="P724" s="18"/>
      <c r="Q724" s="18"/>
      <c r="R724" s="18"/>
      <c r="S724" s="18"/>
      <c r="T724" s="18">
        <v>2112</v>
      </c>
      <c r="U724" s="18"/>
      <c r="V724" s="18"/>
      <c r="W724" s="18"/>
      <c r="X724" s="18"/>
      <c r="Y724" s="18"/>
      <c r="Z724" s="18"/>
      <c r="AA724" s="18"/>
      <c r="AB724" s="43">
        <f t="shared" si="332"/>
        <v>5.0000000000000044E-2</v>
      </c>
      <c r="AC724" s="14">
        <f t="shared" si="311"/>
        <v>0</v>
      </c>
      <c r="AD724" s="14">
        <f t="shared" si="327"/>
        <v>0</v>
      </c>
      <c r="AE724" s="14">
        <f t="shared" si="312"/>
        <v>0</v>
      </c>
      <c r="AF724" s="14">
        <f t="shared" si="313"/>
        <v>0</v>
      </c>
      <c r="AG724" s="14">
        <f t="shared" si="314"/>
        <v>0</v>
      </c>
      <c r="AH724" s="14">
        <f t="shared" si="315"/>
        <v>0</v>
      </c>
      <c r="AI724" s="14">
        <f t="shared" si="316"/>
        <v>0</v>
      </c>
      <c r="AJ724" s="14">
        <f t="shared" si="317"/>
        <v>0.05</v>
      </c>
      <c r="AK724" s="14">
        <f t="shared" si="318"/>
        <v>0</v>
      </c>
      <c r="AL724" s="14">
        <f t="shared" si="319"/>
        <v>0</v>
      </c>
      <c r="AM724" s="14">
        <f t="shared" si="320"/>
        <v>0</v>
      </c>
      <c r="AN724" s="14">
        <f t="shared" si="321"/>
        <v>0</v>
      </c>
      <c r="AO724" s="14">
        <f t="shared" si="322"/>
        <v>0</v>
      </c>
      <c r="AP724" s="14">
        <f t="shared" si="323"/>
        <v>0</v>
      </c>
      <c r="AQ724" s="14">
        <f t="shared" si="324"/>
        <v>0</v>
      </c>
      <c r="AR724" s="26">
        <f t="shared" si="333"/>
        <v>0</v>
      </c>
      <c r="AS724" s="184">
        <f t="shared" si="334"/>
        <v>2112</v>
      </c>
      <c r="AT724" s="26">
        <f t="shared" si="335"/>
        <v>0</v>
      </c>
      <c r="AU724" s="30">
        <f>K724*$AU$2</f>
        <v>2534.4</v>
      </c>
      <c r="AV724" s="30">
        <f>K724*$AV$2</f>
        <v>2534.4</v>
      </c>
      <c r="AW724" s="30"/>
      <c r="AX724" s="36">
        <f t="shared" si="331"/>
        <v>2534.4</v>
      </c>
      <c r="AY724" s="36">
        <f t="shared" si="331"/>
        <v>422.40000000000009</v>
      </c>
      <c r="AZ724" s="36">
        <f t="shared" si="331"/>
        <v>0</v>
      </c>
      <c r="BF724" s="42">
        <f t="shared" si="336"/>
        <v>2112</v>
      </c>
      <c r="BG724" s="42">
        <f t="shared" si="337"/>
        <v>2112</v>
      </c>
      <c r="BH724" s="42">
        <f t="shared" si="338"/>
        <v>0</v>
      </c>
      <c r="BI724" s="42">
        <f t="shared" si="339"/>
        <v>5068.8</v>
      </c>
    </row>
    <row r="725" spans="1:61" ht="14.45" hidden="1" outlineLevel="1" x14ac:dyDescent="0.3">
      <c r="A725" s="12" t="s">
        <v>805</v>
      </c>
      <c r="B725" s="12" t="s">
        <v>752</v>
      </c>
      <c r="C725" s="88" t="s">
        <v>1357</v>
      </c>
      <c r="D725" s="2" t="s">
        <v>806</v>
      </c>
      <c r="E725" s="2" t="s">
        <v>834</v>
      </c>
      <c r="F725" s="2" t="s">
        <v>11</v>
      </c>
      <c r="G725" s="2" t="s">
        <v>483</v>
      </c>
      <c r="H725" s="2" t="s">
        <v>13</v>
      </c>
      <c r="I725" s="18">
        <v>42120</v>
      </c>
      <c r="J725" s="18">
        <v>21279.510000000002</v>
      </c>
      <c r="K725" s="18">
        <v>18014.400000000001</v>
      </c>
      <c r="L725" s="18">
        <v>3265.1099999999997</v>
      </c>
      <c r="M725" s="18"/>
      <c r="N725" s="18">
        <v>2251.8000000000002</v>
      </c>
      <c r="O725" s="18"/>
      <c r="P725" s="18"/>
      <c r="Q725" s="18"/>
      <c r="R725" s="18"/>
      <c r="S725" s="18"/>
      <c r="T725" s="18">
        <v>1013.3100000000001</v>
      </c>
      <c r="U725" s="18"/>
      <c r="V725" s="18"/>
      <c r="W725" s="18"/>
      <c r="X725" s="18"/>
      <c r="Y725" s="18"/>
      <c r="Z725" s="18"/>
      <c r="AA725" s="18"/>
      <c r="AB725" s="43">
        <f t="shared" si="332"/>
        <v>0.18125000000000013</v>
      </c>
      <c r="AC725" s="14">
        <f t="shared" si="311"/>
        <v>0</v>
      </c>
      <c r="AD725" s="14">
        <f t="shared" si="327"/>
        <v>0.125</v>
      </c>
      <c r="AE725" s="14">
        <f t="shared" si="312"/>
        <v>0</v>
      </c>
      <c r="AF725" s="14">
        <f t="shared" si="313"/>
        <v>0</v>
      </c>
      <c r="AG725" s="14">
        <f t="shared" si="314"/>
        <v>0</v>
      </c>
      <c r="AH725" s="14">
        <f t="shared" si="315"/>
        <v>0</v>
      </c>
      <c r="AI725" s="14">
        <f t="shared" si="316"/>
        <v>0</v>
      </c>
      <c r="AJ725" s="14">
        <f t="shared" si="317"/>
        <v>0.05</v>
      </c>
      <c r="AK725" s="14">
        <f t="shared" si="318"/>
        <v>0</v>
      </c>
      <c r="AL725" s="14">
        <f t="shared" si="319"/>
        <v>0</v>
      </c>
      <c r="AM725" s="14">
        <f t="shared" si="320"/>
        <v>0</v>
      </c>
      <c r="AN725" s="14">
        <f t="shared" si="321"/>
        <v>0</v>
      </c>
      <c r="AO725" s="14">
        <f t="shared" si="322"/>
        <v>0</v>
      </c>
      <c r="AP725" s="14">
        <f t="shared" si="323"/>
        <v>0</v>
      </c>
      <c r="AQ725" s="14">
        <f t="shared" si="324"/>
        <v>0</v>
      </c>
      <c r="AR725" s="26">
        <f t="shared" si="333"/>
        <v>2251.8000000000002</v>
      </c>
      <c r="AS725" s="184">
        <f t="shared" si="334"/>
        <v>1013.3100000000001</v>
      </c>
      <c r="AT725" s="26">
        <f t="shared" si="335"/>
        <v>0</v>
      </c>
      <c r="AU725" s="30">
        <f>K725*$AU$2</f>
        <v>1080.864</v>
      </c>
      <c r="AV725" s="30">
        <f>K725*$AV$2</f>
        <v>1080.864</v>
      </c>
      <c r="AW725" s="30"/>
      <c r="AX725" s="36">
        <f t="shared" si="331"/>
        <v>-1170.9360000000001</v>
      </c>
      <c r="AY725" s="36">
        <f t="shared" si="331"/>
        <v>67.553999999999974</v>
      </c>
      <c r="AZ725" s="36">
        <f t="shared" si="331"/>
        <v>0</v>
      </c>
      <c r="BF725" s="42">
        <f t="shared" si="336"/>
        <v>3265.11</v>
      </c>
      <c r="BG725" s="42">
        <f t="shared" si="337"/>
        <v>3265.11</v>
      </c>
      <c r="BH725" s="42">
        <f t="shared" si="338"/>
        <v>0</v>
      </c>
      <c r="BI725" s="42">
        <f t="shared" si="339"/>
        <v>2161.7280000000001</v>
      </c>
    </row>
    <row r="726" spans="1:61" ht="14.45" hidden="1" outlineLevel="1" x14ac:dyDescent="0.3">
      <c r="A726" s="12" t="s">
        <v>805</v>
      </c>
      <c r="B726" s="12" t="s">
        <v>752</v>
      </c>
      <c r="C726" s="12" t="s">
        <v>1361</v>
      </c>
      <c r="D726" s="2" t="s">
        <v>809</v>
      </c>
      <c r="E726" s="2" t="s">
        <v>835</v>
      </c>
      <c r="F726" s="2" t="s">
        <v>11</v>
      </c>
      <c r="G726" s="2" t="s">
        <v>483</v>
      </c>
      <c r="H726" s="2" t="s">
        <v>13</v>
      </c>
      <c r="I726" s="18">
        <v>12549</v>
      </c>
      <c r="J726" s="18">
        <v>495129.20999999996</v>
      </c>
      <c r="K726" s="18">
        <v>419157</v>
      </c>
      <c r="L726" s="18">
        <v>75972.209999999992</v>
      </c>
      <c r="M726" s="18"/>
      <c r="N726" s="18">
        <v>52394.63</v>
      </c>
      <c r="O726" s="18"/>
      <c r="P726" s="18"/>
      <c r="Q726" s="18"/>
      <c r="R726" s="18"/>
      <c r="S726" s="18"/>
      <c r="T726" s="18">
        <v>23577.58</v>
      </c>
      <c r="U726" s="18"/>
      <c r="V726" s="18"/>
      <c r="W726" s="18"/>
      <c r="X726" s="18"/>
      <c r="Y726" s="18"/>
      <c r="Z726" s="18"/>
      <c r="AA726" s="18"/>
      <c r="AB726" s="43">
        <f t="shared" si="332"/>
        <v>0.18125000000000013</v>
      </c>
      <c r="AC726" s="14">
        <f t="shared" si="311"/>
        <v>0</v>
      </c>
      <c r="AD726" s="14">
        <f t="shared" si="327"/>
        <v>0.125</v>
      </c>
      <c r="AE726" s="14">
        <f t="shared" si="312"/>
        <v>0</v>
      </c>
      <c r="AF726" s="14">
        <f t="shared" si="313"/>
        <v>0</v>
      </c>
      <c r="AG726" s="14">
        <f t="shared" si="314"/>
        <v>0</v>
      </c>
      <c r="AH726" s="14">
        <f t="shared" si="315"/>
        <v>0</v>
      </c>
      <c r="AI726" s="14">
        <f t="shared" si="316"/>
        <v>0</v>
      </c>
      <c r="AJ726" s="14">
        <f t="shared" si="317"/>
        <v>0.05</v>
      </c>
      <c r="AK726" s="14">
        <f t="shared" si="318"/>
        <v>0</v>
      </c>
      <c r="AL726" s="14">
        <f t="shared" si="319"/>
        <v>0</v>
      </c>
      <c r="AM726" s="14">
        <f t="shared" si="320"/>
        <v>0</v>
      </c>
      <c r="AN726" s="14">
        <f t="shared" si="321"/>
        <v>0</v>
      </c>
      <c r="AO726" s="14">
        <f t="shared" si="322"/>
        <v>0</v>
      </c>
      <c r="AP726" s="14">
        <f t="shared" si="323"/>
        <v>0</v>
      </c>
      <c r="AQ726" s="14">
        <f t="shared" si="324"/>
        <v>0</v>
      </c>
      <c r="AR726" s="26">
        <f t="shared" si="333"/>
        <v>52394.625</v>
      </c>
      <c r="AS726" s="184">
        <f t="shared" si="334"/>
        <v>23577.581250000003</v>
      </c>
      <c r="AT726" s="26">
        <f t="shared" si="335"/>
        <v>0</v>
      </c>
      <c r="AU726" s="30">
        <f>K726*$AU$2</f>
        <v>25149.42</v>
      </c>
      <c r="AV726" s="30">
        <f>K726*$AV$2</f>
        <v>25149.42</v>
      </c>
      <c r="AW726" s="30"/>
      <c r="AX726" s="36">
        <f t="shared" si="331"/>
        <v>-27245.205000000002</v>
      </c>
      <c r="AY726" s="36">
        <f t="shared" si="331"/>
        <v>1571.8387499999953</v>
      </c>
      <c r="AZ726" s="36">
        <f t="shared" si="331"/>
        <v>0</v>
      </c>
      <c r="BF726" s="42">
        <f t="shared" si="336"/>
        <v>75972.206250000003</v>
      </c>
      <c r="BG726" s="42">
        <f t="shared" si="337"/>
        <v>75972.209999999992</v>
      </c>
      <c r="BH726" s="42">
        <f t="shared" si="338"/>
        <v>-3.7499999889405444E-3</v>
      </c>
      <c r="BI726" s="42">
        <f t="shared" si="339"/>
        <v>50298.84</v>
      </c>
    </row>
    <row r="727" spans="1:61" hidden="1" outlineLevel="1" x14ac:dyDescent="0.25">
      <c r="A727" s="12" t="s">
        <v>805</v>
      </c>
      <c r="B727" s="12" t="s">
        <v>752</v>
      </c>
      <c r="C727" s="12"/>
      <c r="D727" s="2" t="s">
        <v>836</v>
      </c>
      <c r="E727" s="2" t="s">
        <v>784</v>
      </c>
      <c r="F727" s="2" t="s">
        <v>16</v>
      </c>
      <c r="G727" s="2" t="s">
        <v>17</v>
      </c>
      <c r="H727" s="2" t="s">
        <v>13</v>
      </c>
      <c r="I727" s="18">
        <v>543</v>
      </c>
      <c r="J727" s="18">
        <v>679170.83</v>
      </c>
      <c r="K727" s="18">
        <v>591870</v>
      </c>
      <c r="L727" s="18">
        <v>87300.829999999987</v>
      </c>
      <c r="M727" s="18"/>
      <c r="N727" s="18">
        <v>73983.75</v>
      </c>
      <c r="O727" s="18"/>
      <c r="P727" s="18"/>
      <c r="Q727" s="18"/>
      <c r="R727" s="18"/>
      <c r="S727" s="18"/>
      <c r="T727" s="18"/>
      <c r="U727" s="18"/>
      <c r="V727" s="18"/>
      <c r="W727" s="18"/>
      <c r="X727" s="18"/>
      <c r="Y727" s="18"/>
      <c r="Z727" s="18">
        <v>13317.08</v>
      </c>
      <c r="AA727" s="18"/>
      <c r="AB727" s="43">
        <f t="shared" si="332"/>
        <v>0.14749999999999996</v>
      </c>
      <c r="AC727" s="14">
        <f t="shared" si="311"/>
        <v>0</v>
      </c>
      <c r="AD727" s="14">
        <f t="shared" si="327"/>
        <v>0.125</v>
      </c>
      <c r="AE727" s="14">
        <f t="shared" si="312"/>
        <v>0</v>
      </c>
      <c r="AF727" s="14">
        <f t="shared" si="313"/>
        <v>0</v>
      </c>
      <c r="AG727" s="14">
        <f t="shared" si="314"/>
        <v>0</v>
      </c>
      <c r="AH727" s="14">
        <f t="shared" si="315"/>
        <v>0</v>
      </c>
      <c r="AI727" s="14">
        <f t="shared" si="316"/>
        <v>0</v>
      </c>
      <c r="AJ727" s="14">
        <f t="shared" si="317"/>
        <v>0</v>
      </c>
      <c r="AK727" s="14">
        <f t="shared" si="318"/>
        <v>0</v>
      </c>
      <c r="AL727" s="14">
        <f t="shared" si="319"/>
        <v>0</v>
      </c>
      <c r="AM727" s="14">
        <f t="shared" si="320"/>
        <v>0</v>
      </c>
      <c r="AN727" s="14">
        <f t="shared" si="321"/>
        <v>0</v>
      </c>
      <c r="AO727" s="14">
        <f t="shared" si="322"/>
        <v>0</v>
      </c>
      <c r="AP727" s="14">
        <f t="shared" si="323"/>
        <v>0.02</v>
      </c>
      <c r="AQ727" s="14">
        <f t="shared" si="324"/>
        <v>0</v>
      </c>
      <c r="AR727" s="26">
        <f t="shared" si="333"/>
        <v>73983.75</v>
      </c>
      <c r="AS727" s="184">
        <f t="shared" si="334"/>
        <v>0</v>
      </c>
      <c r="AT727" s="26">
        <f t="shared" si="335"/>
        <v>13317.075000000001</v>
      </c>
      <c r="AU727" s="30"/>
      <c r="AV727" s="30"/>
      <c r="AW727" s="30">
        <f t="shared" ref="AW727:AW734" si="340">K727*$AU$1</f>
        <v>71024.399999999994</v>
      </c>
      <c r="AX727" s="36">
        <f t="shared" si="331"/>
        <v>-73983.75</v>
      </c>
      <c r="AY727" s="36">
        <f t="shared" si="331"/>
        <v>0</v>
      </c>
      <c r="AZ727" s="36">
        <f t="shared" si="331"/>
        <v>57707.324999999997</v>
      </c>
      <c r="BF727" s="42">
        <f t="shared" si="336"/>
        <v>87300.824999999997</v>
      </c>
      <c r="BG727" s="42">
        <f t="shared" si="337"/>
        <v>87300.83</v>
      </c>
      <c r="BH727" s="42">
        <f t="shared" si="338"/>
        <v>-5.0000000046566129E-3</v>
      </c>
      <c r="BI727" s="42">
        <f t="shared" si="339"/>
        <v>71024.399999999994</v>
      </c>
    </row>
    <row r="728" spans="1:61" ht="14.45" hidden="1" outlineLevel="1" x14ac:dyDescent="0.3">
      <c r="A728" s="12" t="s">
        <v>837</v>
      </c>
      <c r="B728" s="12" t="s">
        <v>8</v>
      </c>
      <c r="C728" s="12"/>
      <c r="D728" s="2" t="s">
        <v>838</v>
      </c>
      <c r="E728" s="2" t="s">
        <v>327</v>
      </c>
      <c r="F728" s="2" t="s">
        <v>16</v>
      </c>
      <c r="G728" s="2" t="s">
        <v>17</v>
      </c>
      <c r="H728" s="2" t="s">
        <v>13</v>
      </c>
      <c r="I728" s="18">
        <v>200</v>
      </c>
      <c r="J728" s="18">
        <v>95295.7</v>
      </c>
      <c r="K728" s="18">
        <v>83046.36</v>
      </c>
      <c r="L728" s="18">
        <v>12249.34</v>
      </c>
      <c r="M728" s="18"/>
      <c r="N728" s="18">
        <v>10380.799999999999</v>
      </c>
      <c r="O728" s="18"/>
      <c r="P728" s="18"/>
      <c r="Q728" s="18"/>
      <c r="R728" s="18"/>
      <c r="S728" s="18"/>
      <c r="T728" s="18"/>
      <c r="U728" s="18"/>
      <c r="V728" s="18"/>
      <c r="W728" s="18"/>
      <c r="X728" s="18"/>
      <c r="Y728" s="18"/>
      <c r="Z728" s="18">
        <v>1868.54</v>
      </c>
      <c r="AA728" s="18"/>
      <c r="AB728" s="43">
        <f t="shared" si="332"/>
        <v>0.14749999999999996</v>
      </c>
      <c r="AC728" s="14">
        <f t="shared" si="311"/>
        <v>0</v>
      </c>
      <c r="AD728" s="14">
        <f t="shared" si="327"/>
        <v>0.125</v>
      </c>
      <c r="AE728" s="14">
        <f t="shared" si="312"/>
        <v>0</v>
      </c>
      <c r="AF728" s="14">
        <f t="shared" si="313"/>
        <v>0</v>
      </c>
      <c r="AG728" s="14">
        <f t="shared" si="314"/>
        <v>0</v>
      </c>
      <c r="AH728" s="14">
        <f t="shared" si="315"/>
        <v>0</v>
      </c>
      <c r="AI728" s="14">
        <f t="shared" si="316"/>
        <v>0</v>
      </c>
      <c r="AJ728" s="14">
        <f t="shared" si="317"/>
        <v>0</v>
      </c>
      <c r="AK728" s="14">
        <f t="shared" si="318"/>
        <v>0</v>
      </c>
      <c r="AL728" s="14">
        <f t="shared" si="319"/>
        <v>0</v>
      </c>
      <c r="AM728" s="14">
        <f t="shared" si="320"/>
        <v>0</v>
      </c>
      <c r="AN728" s="14">
        <f t="shared" si="321"/>
        <v>0</v>
      </c>
      <c r="AO728" s="14">
        <f t="shared" si="322"/>
        <v>0</v>
      </c>
      <c r="AP728" s="14">
        <f t="shared" si="323"/>
        <v>0.02</v>
      </c>
      <c r="AQ728" s="14">
        <f t="shared" si="324"/>
        <v>0</v>
      </c>
      <c r="AR728" s="26">
        <f t="shared" si="333"/>
        <v>10380.795</v>
      </c>
      <c r="AS728" s="184">
        <f t="shared" si="334"/>
        <v>0</v>
      </c>
      <c r="AT728" s="26">
        <f t="shared" si="335"/>
        <v>1868.5431000000001</v>
      </c>
      <c r="AU728" s="30"/>
      <c r="AV728" s="30"/>
      <c r="AW728" s="30">
        <f t="shared" si="340"/>
        <v>9965.5632000000005</v>
      </c>
      <c r="AX728" s="36">
        <f t="shared" si="331"/>
        <v>-10380.795</v>
      </c>
      <c r="AY728" s="36">
        <f t="shared" si="331"/>
        <v>0</v>
      </c>
      <c r="AZ728" s="36">
        <f t="shared" si="331"/>
        <v>8097.0201000000006</v>
      </c>
      <c r="BF728" s="42">
        <f t="shared" si="336"/>
        <v>12249.338100000001</v>
      </c>
      <c r="BG728" s="42">
        <f t="shared" si="337"/>
        <v>12249.34</v>
      </c>
      <c r="BH728" s="42">
        <f t="shared" si="338"/>
        <v>-1.8999999992956873E-3</v>
      </c>
      <c r="BI728" s="42">
        <f t="shared" si="339"/>
        <v>9965.5632000000005</v>
      </c>
    </row>
    <row r="729" spans="1:61" ht="14.45" hidden="1" outlineLevel="1" x14ac:dyDescent="0.3">
      <c r="A729" s="12" t="s">
        <v>837</v>
      </c>
      <c r="B729" s="12" t="s">
        <v>8</v>
      </c>
      <c r="C729" s="12"/>
      <c r="D729" s="2" t="s">
        <v>838</v>
      </c>
      <c r="E729" s="2" t="s">
        <v>391</v>
      </c>
      <c r="F729" s="2" t="s">
        <v>16</v>
      </c>
      <c r="G729" s="2" t="s">
        <v>17</v>
      </c>
      <c r="H729" s="2" t="s">
        <v>13</v>
      </c>
      <c r="I729" s="18">
        <v>400</v>
      </c>
      <c r="J729" s="18">
        <v>165305.28</v>
      </c>
      <c r="K729" s="18">
        <v>162064</v>
      </c>
      <c r="L729" s="18">
        <v>3241.2799999999997</v>
      </c>
      <c r="M729" s="18"/>
      <c r="N729" s="18"/>
      <c r="O729" s="18"/>
      <c r="P729" s="18"/>
      <c r="Q729" s="18"/>
      <c r="R729" s="18"/>
      <c r="S729" s="18"/>
      <c r="T729" s="18"/>
      <c r="U729" s="18"/>
      <c r="V729" s="18"/>
      <c r="W729" s="18"/>
      <c r="X729" s="18"/>
      <c r="Y729" s="18"/>
      <c r="Z729" s="18">
        <v>3241.2799999999997</v>
      </c>
      <c r="AA729" s="18"/>
      <c r="AB729" s="43">
        <f t="shared" si="332"/>
        <v>2.0000000000000018E-2</v>
      </c>
      <c r="AC729" s="14">
        <f t="shared" ref="AC729:AC792" si="341">IF(M729&gt;0,M$4,0)</f>
        <v>0</v>
      </c>
      <c r="AD729" s="14">
        <f t="shared" si="327"/>
        <v>0</v>
      </c>
      <c r="AE729" s="14">
        <f t="shared" ref="AE729:AE744" si="342">IF(O729&gt;0,O$4,0)</f>
        <v>0</v>
      </c>
      <c r="AF729" s="14">
        <f t="shared" ref="AF729:AF744" si="343">IF(P729&gt;0,P$4,0)</f>
        <v>0</v>
      </c>
      <c r="AG729" s="14">
        <f t="shared" ref="AG729:AG744" si="344">IF(Q729&gt;0,Q$4,0)</f>
        <v>0</v>
      </c>
      <c r="AH729" s="14">
        <f t="shared" ref="AH729:AH744" si="345">IF(R729&gt;0,R$4,0)</f>
        <v>0</v>
      </c>
      <c r="AI729" s="14">
        <f t="shared" ref="AI729:AI744" si="346">IF(S729&gt;0,S$4,0)</f>
        <v>0</v>
      </c>
      <c r="AJ729" s="14">
        <f t="shared" ref="AJ729:AJ744" si="347">IF(T729&gt;0,T$4,0)</f>
        <v>0</v>
      </c>
      <c r="AK729" s="14">
        <f t="shared" ref="AK729:AK744" si="348">IF(U729&gt;0,U$4,0)</f>
        <v>0</v>
      </c>
      <c r="AL729" s="14">
        <f t="shared" ref="AL729:AL744" si="349">IF(V729&gt;0,V$4,0)</f>
        <v>0</v>
      </c>
      <c r="AM729" s="14">
        <f t="shared" ref="AM729:AM744" si="350">IF(W729&gt;0,W$4,0)</f>
        <v>0</v>
      </c>
      <c r="AN729" s="14">
        <f t="shared" ref="AN729:AN744" si="351">IF(X729&gt;0,X$4,0)</f>
        <v>0</v>
      </c>
      <c r="AO729" s="14">
        <f t="shared" ref="AO729:AO744" si="352">IF(Y729&gt;0,Y$4,0)</f>
        <v>0</v>
      </c>
      <c r="AP729" s="14">
        <f t="shared" ref="AP729:AP744" si="353">IF(Z729&gt;0,Z$4,0)</f>
        <v>0.02</v>
      </c>
      <c r="AQ729" s="14">
        <f t="shared" ref="AQ729:AQ744" si="354">IF(AA729&gt;0,AA$4,0)</f>
        <v>0</v>
      </c>
      <c r="AR729" s="26">
        <f t="shared" si="333"/>
        <v>0</v>
      </c>
      <c r="AS729" s="184">
        <f t="shared" si="334"/>
        <v>0</v>
      </c>
      <c r="AT729" s="26">
        <f t="shared" si="335"/>
        <v>3241.28</v>
      </c>
      <c r="AU729" s="30"/>
      <c r="AV729" s="30"/>
      <c r="AW729" s="30">
        <f t="shared" si="340"/>
        <v>19447.68</v>
      </c>
      <c r="AX729" s="36">
        <f t="shared" si="331"/>
        <v>0</v>
      </c>
      <c r="AY729" s="36">
        <f t="shared" si="331"/>
        <v>0</v>
      </c>
      <c r="AZ729" s="36">
        <f t="shared" si="331"/>
        <v>16206.4</v>
      </c>
      <c r="BF729" s="42">
        <f t="shared" si="336"/>
        <v>3241.28</v>
      </c>
      <c r="BG729" s="42">
        <f t="shared" si="337"/>
        <v>3241.2799999999997</v>
      </c>
      <c r="BH729" s="42">
        <f t="shared" si="338"/>
        <v>0</v>
      </c>
      <c r="BI729" s="42">
        <f t="shared" si="339"/>
        <v>19447.68</v>
      </c>
    </row>
    <row r="730" spans="1:61" ht="14.45" hidden="1" outlineLevel="1" x14ac:dyDescent="0.3">
      <c r="A730" s="12" t="s">
        <v>837</v>
      </c>
      <c r="B730" s="12" t="s">
        <v>8</v>
      </c>
      <c r="C730" s="12" t="s">
        <v>1362</v>
      </c>
      <c r="D730" s="2" t="s">
        <v>839</v>
      </c>
      <c r="E730" s="2" t="s">
        <v>840</v>
      </c>
      <c r="F730" s="2" t="s">
        <v>16</v>
      </c>
      <c r="G730" s="2" t="s">
        <v>555</v>
      </c>
      <c r="H730" s="2" t="s">
        <v>13</v>
      </c>
      <c r="I730" s="18">
        <v>1740</v>
      </c>
      <c r="J730" s="18">
        <v>173929.80000000002</v>
      </c>
      <c r="K730" s="18">
        <v>170519.41</v>
      </c>
      <c r="L730" s="18">
        <v>3410.39</v>
      </c>
      <c r="M730" s="18"/>
      <c r="N730" s="18"/>
      <c r="O730" s="18"/>
      <c r="P730" s="18"/>
      <c r="Q730" s="18"/>
      <c r="R730" s="18"/>
      <c r="S730" s="18"/>
      <c r="T730" s="18"/>
      <c r="U730" s="18"/>
      <c r="V730" s="18"/>
      <c r="W730" s="18"/>
      <c r="X730" s="18"/>
      <c r="Y730" s="18"/>
      <c r="Z730" s="18">
        <v>3410.39</v>
      </c>
      <c r="AA730" s="18"/>
      <c r="AB730" s="43">
        <f t="shared" si="332"/>
        <v>2.0000000000000018E-2</v>
      </c>
      <c r="AC730" s="14">
        <f t="shared" si="341"/>
        <v>0</v>
      </c>
      <c r="AD730" s="14">
        <f t="shared" si="327"/>
        <v>0</v>
      </c>
      <c r="AE730" s="14">
        <f t="shared" si="342"/>
        <v>0</v>
      </c>
      <c r="AF730" s="14">
        <f t="shared" si="343"/>
        <v>0</v>
      </c>
      <c r="AG730" s="14">
        <f t="shared" si="344"/>
        <v>0</v>
      </c>
      <c r="AH730" s="14">
        <f t="shared" si="345"/>
        <v>0</v>
      </c>
      <c r="AI730" s="14">
        <f t="shared" si="346"/>
        <v>0</v>
      </c>
      <c r="AJ730" s="14">
        <f t="shared" si="347"/>
        <v>0</v>
      </c>
      <c r="AK730" s="14">
        <f t="shared" si="348"/>
        <v>0</v>
      </c>
      <c r="AL730" s="14">
        <f t="shared" si="349"/>
        <v>0</v>
      </c>
      <c r="AM730" s="14">
        <f t="shared" si="350"/>
        <v>0</v>
      </c>
      <c r="AN730" s="14">
        <f t="shared" si="351"/>
        <v>0</v>
      </c>
      <c r="AO730" s="14">
        <f t="shared" si="352"/>
        <v>0</v>
      </c>
      <c r="AP730" s="14">
        <f t="shared" si="353"/>
        <v>0.02</v>
      </c>
      <c r="AQ730" s="14">
        <f t="shared" si="354"/>
        <v>0</v>
      </c>
      <c r="AR730" s="26">
        <f t="shared" si="333"/>
        <v>0</v>
      </c>
      <c r="AS730" s="184">
        <f t="shared" si="334"/>
        <v>0</v>
      </c>
      <c r="AT730" s="26">
        <f t="shared" si="335"/>
        <v>3410.3882000000003</v>
      </c>
      <c r="AU730" s="30"/>
      <c r="AV730" s="30"/>
      <c r="AW730" s="30">
        <f t="shared" si="340"/>
        <v>20462.3292</v>
      </c>
      <c r="AX730" s="36">
        <f t="shared" si="331"/>
        <v>0</v>
      </c>
      <c r="AY730" s="36">
        <f t="shared" si="331"/>
        <v>0</v>
      </c>
      <c r="AZ730" s="36">
        <f t="shared" si="331"/>
        <v>17051.940999999999</v>
      </c>
      <c r="BF730" s="42">
        <f t="shared" si="336"/>
        <v>3410.3882000000003</v>
      </c>
      <c r="BG730" s="42">
        <f t="shared" si="337"/>
        <v>3410.39</v>
      </c>
      <c r="BH730" s="42">
        <f t="shared" si="338"/>
        <v>-1.799999999548163E-3</v>
      </c>
      <c r="BI730" s="42">
        <f t="shared" si="339"/>
        <v>20462.3292</v>
      </c>
    </row>
    <row r="731" spans="1:61" ht="14.45" hidden="1" outlineLevel="1" x14ac:dyDescent="0.3">
      <c r="A731" s="12" t="s">
        <v>837</v>
      </c>
      <c r="B731" s="12" t="s">
        <v>8</v>
      </c>
      <c r="C731" s="12"/>
      <c r="D731" s="2" t="s">
        <v>841</v>
      </c>
      <c r="E731" s="2" t="s">
        <v>105</v>
      </c>
      <c r="F731" s="2" t="s">
        <v>16</v>
      </c>
      <c r="G731" s="2" t="s">
        <v>17</v>
      </c>
      <c r="H731" s="2" t="s">
        <v>13</v>
      </c>
      <c r="I731" s="18">
        <v>100</v>
      </c>
      <c r="J731" s="18">
        <v>56514.03</v>
      </c>
      <c r="K731" s="18">
        <v>49249.7</v>
      </c>
      <c r="L731" s="18">
        <v>7264.33</v>
      </c>
      <c r="M731" s="18"/>
      <c r="N731" s="18">
        <v>6156.2099999999991</v>
      </c>
      <c r="O731" s="18"/>
      <c r="P731" s="18"/>
      <c r="Q731" s="18"/>
      <c r="R731" s="18"/>
      <c r="S731" s="18"/>
      <c r="T731" s="18"/>
      <c r="U731" s="18"/>
      <c r="V731" s="18"/>
      <c r="W731" s="18"/>
      <c r="X731" s="18"/>
      <c r="Y731" s="18"/>
      <c r="Z731" s="18">
        <v>1108.1199999999999</v>
      </c>
      <c r="AA731" s="18"/>
      <c r="AB731" s="43">
        <f t="shared" si="332"/>
        <v>0.14749999999999996</v>
      </c>
      <c r="AC731" s="14">
        <f t="shared" si="341"/>
        <v>0</v>
      </c>
      <c r="AD731" s="14">
        <f t="shared" si="327"/>
        <v>0.125</v>
      </c>
      <c r="AE731" s="14">
        <f t="shared" si="342"/>
        <v>0</v>
      </c>
      <c r="AF731" s="14">
        <f t="shared" si="343"/>
        <v>0</v>
      </c>
      <c r="AG731" s="14">
        <f t="shared" si="344"/>
        <v>0</v>
      </c>
      <c r="AH731" s="14">
        <f t="shared" si="345"/>
        <v>0</v>
      </c>
      <c r="AI731" s="14">
        <f t="shared" si="346"/>
        <v>0</v>
      </c>
      <c r="AJ731" s="14">
        <f t="shared" si="347"/>
        <v>0</v>
      </c>
      <c r="AK731" s="14">
        <f t="shared" si="348"/>
        <v>0</v>
      </c>
      <c r="AL731" s="14">
        <f t="shared" si="349"/>
        <v>0</v>
      </c>
      <c r="AM731" s="14">
        <f t="shared" si="350"/>
        <v>0</v>
      </c>
      <c r="AN731" s="14">
        <f t="shared" si="351"/>
        <v>0</v>
      </c>
      <c r="AO731" s="14">
        <f t="shared" si="352"/>
        <v>0</v>
      </c>
      <c r="AP731" s="14">
        <f t="shared" si="353"/>
        <v>0.02</v>
      </c>
      <c r="AQ731" s="14">
        <f t="shared" si="354"/>
        <v>0</v>
      </c>
      <c r="AR731" s="26">
        <f t="shared" si="333"/>
        <v>6156.2124999999996</v>
      </c>
      <c r="AS731" s="184">
        <f t="shared" si="334"/>
        <v>0</v>
      </c>
      <c r="AT731" s="26">
        <f t="shared" si="335"/>
        <v>1108.11825</v>
      </c>
      <c r="AU731" s="30"/>
      <c r="AV731" s="30"/>
      <c r="AW731" s="30">
        <f t="shared" si="340"/>
        <v>5909.963999999999</v>
      </c>
      <c r="AX731" s="36">
        <f t="shared" si="331"/>
        <v>-6156.2124999999996</v>
      </c>
      <c r="AY731" s="36">
        <f t="shared" si="331"/>
        <v>0</v>
      </c>
      <c r="AZ731" s="36">
        <f t="shared" si="331"/>
        <v>4801.8457499999986</v>
      </c>
      <c r="BF731" s="42">
        <f t="shared" si="336"/>
        <v>7264.3307499999992</v>
      </c>
      <c r="BG731" s="42">
        <f t="shared" si="337"/>
        <v>7264.329999999999</v>
      </c>
      <c r="BH731" s="42">
        <f t="shared" si="338"/>
        <v>7.5000000015279511E-4</v>
      </c>
      <c r="BI731" s="42">
        <f t="shared" si="339"/>
        <v>5909.963999999999</v>
      </c>
    </row>
    <row r="732" spans="1:61" ht="14.45" hidden="1" outlineLevel="1" x14ac:dyDescent="0.3">
      <c r="A732" s="12" t="s">
        <v>837</v>
      </c>
      <c r="B732" s="12" t="s">
        <v>8</v>
      </c>
      <c r="C732" s="88" t="s">
        <v>1357</v>
      </c>
      <c r="D732" s="2" t="s">
        <v>842</v>
      </c>
      <c r="E732" s="2" t="s">
        <v>27</v>
      </c>
      <c r="F732" s="2" t="s">
        <v>16</v>
      </c>
      <c r="G732" s="2" t="s">
        <v>28</v>
      </c>
      <c r="H732" s="2" t="s">
        <v>13</v>
      </c>
      <c r="I732" s="18">
        <v>65000</v>
      </c>
      <c r="J732" s="18">
        <v>33507</v>
      </c>
      <c r="K732" s="18">
        <v>29200</v>
      </c>
      <c r="L732" s="18">
        <v>4307</v>
      </c>
      <c r="M732" s="18"/>
      <c r="N732" s="18">
        <v>3650</v>
      </c>
      <c r="O732" s="18"/>
      <c r="P732" s="18"/>
      <c r="Q732" s="18"/>
      <c r="R732" s="18"/>
      <c r="S732" s="18"/>
      <c r="T732" s="18"/>
      <c r="U732" s="18"/>
      <c r="V732" s="18"/>
      <c r="W732" s="18"/>
      <c r="X732" s="18"/>
      <c r="Y732" s="18"/>
      <c r="Z732" s="18">
        <v>657</v>
      </c>
      <c r="AA732" s="18"/>
      <c r="AB732" s="43">
        <f t="shared" si="332"/>
        <v>0.14749999999999996</v>
      </c>
      <c r="AC732" s="14">
        <f t="shared" si="341"/>
        <v>0</v>
      </c>
      <c r="AD732" s="14">
        <f t="shared" si="327"/>
        <v>0.125</v>
      </c>
      <c r="AE732" s="14">
        <f t="shared" si="342"/>
        <v>0</v>
      </c>
      <c r="AF732" s="14">
        <f t="shared" si="343"/>
        <v>0</v>
      </c>
      <c r="AG732" s="14">
        <f t="shared" si="344"/>
        <v>0</v>
      </c>
      <c r="AH732" s="14">
        <f t="shared" si="345"/>
        <v>0</v>
      </c>
      <c r="AI732" s="14">
        <f t="shared" si="346"/>
        <v>0</v>
      </c>
      <c r="AJ732" s="14">
        <f t="shared" si="347"/>
        <v>0</v>
      </c>
      <c r="AK732" s="14">
        <f t="shared" si="348"/>
        <v>0</v>
      </c>
      <c r="AL732" s="14">
        <f t="shared" si="349"/>
        <v>0</v>
      </c>
      <c r="AM732" s="14">
        <f t="shared" si="350"/>
        <v>0</v>
      </c>
      <c r="AN732" s="14">
        <f t="shared" si="351"/>
        <v>0</v>
      </c>
      <c r="AO732" s="14">
        <f t="shared" si="352"/>
        <v>0</v>
      </c>
      <c r="AP732" s="14">
        <f t="shared" si="353"/>
        <v>0.02</v>
      </c>
      <c r="AQ732" s="14">
        <f t="shared" si="354"/>
        <v>0</v>
      </c>
      <c r="AR732" s="26">
        <f t="shared" si="333"/>
        <v>3650</v>
      </c>
      <c r="AS732" s="184">
        <f t="shared" si="334"/>
        <v>0</v>
      </c>
      <c r="AT732" s="26">
        <f t="shared" si="335"/>
        <v>657</v>
      </c>
      <c r="AU732" s="30"/>
      <c r="AV732" s="30"/>
      <c r="AW732" s="30">
        <f t="shared" si="340"/>
        <v>3504</v>
      </c>
      <c r="AX732" s="36">
        <f t="shared" si="331"/>
        <v>-3650</v>
      </c>
      <c r="AY732" s="36">
        <f t="shared" si="331"/>
        <v>0</v>
      </c>
      <c r="AZ732" s="36">
        <f t="shared" si="331"/>
        <v>2847</v>
      </c>
      <c r="BF732" s="42">
        <f t="shared" si="336"/>
        <v>4307</v>
      </c>
      <c r="BG732" s="42">
        <f t="shared" si="337"/>
        <v>4307</v>
      </c>
      <c r="BH732" s="42">
        <f t="shared" si="338"/>
        <v>0</v>
      </c>
      <c r="BI732" s="42">
        <f t="shared" si="339"/>
        <v>3504</v>
      </c>
    </row>
    <row r="733" spans="1:61" ht="14.45" hidden="1" outlineLevel="1" x14ac:dyDescent="0.3">
      <c r="A733" s="12" t="s">
        <v>837</v>
      </c>
      <c r="B733" s="12" t="s">
        <v>8</v>
      </c>
      <c r="C733" s="88" t="s">
        <v>1357</v>
      </c>
      <c r="D733" s="2" t="s">
        <v>843</v>
      </c>
      <c r="E733" s="2" t="s">
        <v>27</v>
      </c>
      <c r="F733" s="2" t="s">
        <v>16</v>
      </c>
      <c r="G733" s="2" t="s">
        <v>28</v>
      </c>
      <c r="H733" s="2" t="s">
        <v>13</v>
      </c>
      <c r="I733" s="18">
        <v>65000</v>
      </c>
      <c r="J733" s="18">
        <v>33507</v>
      </c>
      <c r="K733" s="18">
        <v>29200</v>
      </c>
      <c r="L733" s="18">
        <v>4307</v>
      </c>
      <c r="M733" s="18"/>
      <c r="N733" s="18">
        <v>3650</v>
      </c>
      <c r="O733" s="18"/>
      <c r="P733" s="18"/>
      <c r="Q733" s="18"/>
      <c r="R733" s="18"/>
      <c r="S733" s="18"/>
      <c r="T733" s="18"/>
      <c r="U733" s="18"/>
      <c r="V733" s="18"/>
      <c r="W733" s="18"/>
      <c r="X733" s="18"/>
      <c r="Y733" s="18"/>
      <c r="Z733" s="18">
        <v>657</v>
      </c>
      <c r="AA733" s="18"/>
      <c r="AB733" s="43">
        <f t="shared" si="332"/>
        <v>0.14749999999999996</v>
      </c>
      <c r="AC733" s="14">
        <f t="shared" si="341"/>
        <v>0</v>
      </c>
      <c r="AD733" s="14">
        <f t="shared" si="327"/>
        <v>0.125</v>
      </c>
      <c r="AE733" s="14">
        <f t="shared" si="342"/>
        <v>0</v>
      </c>
      <c r="AF733" s="14">
        <f t="shared" si="343"/>
        <v>0</v>
      </c>
      <c r="AG733" s="14">
        <f t="shared" si="344"/>
        <v>0</v>
      </c>
      <c r="AH733" s="14">
        <f t="shared" si="345"/>
        <v>0</v>
      </c>
      <c r="AI733" s="14">
        <f t="shared" si="346"/>
        <v>0</v>
      </c>
      <c r="AJ733" s="14">
        <f t="shared" si="347"/>
        <v>0</v>
      </c>
      <c r="AK733" s="14">
        <f t="shared" si="348"/>
        <v>0</v>
      </c>
      <c r="AL733" s="14">
        <f t="shared" si="349"/>
        <v>0</v>
      </c>
      <c r="AM733" s="14">
        <f t="shared" si="350"/>
        <v>0</v>
      </c>
      <c r="AN733" s="14">
        <f t="shared" si="351"/>
        <v>0</v>
      </c>
      <c r="AO733" s="14">
        <f t="shared" si="352"/>
        <v>0</v>
      </c>
      <c r="AP733" s="14">
        <f t="shared" si="353"/>
        <v>0.02</v>
      </c>
      <c r="AQ733" s="14">
        <f t="shared" si="354"/>
        <v>0</v>
      </c>
      <c r="AR733" s="26">
        <f t="shared" si="333"/>
        <v>3650</v>
      </c>
      <c r="AS733" s="184">
        <f t="shared" si="334"/>
        <v>0</v>
      </c>
      <c r="AT733" s="26">
        <f t="shared" si="335"/>
        <v>657</v>
      </c>
      <c r="AU733" s="30"/>
      <c r="AV733" s="30"/>
      <c r="AW733" s="30">
        <f t="shared" si="340"/>
        <v>3504</v>
      </c>
      <c r="AX733" s="36">
        <f t="shared" si="331"/>
        <v>-3650</v>
      </c>
      <c r="AY733" s="36">
        <f t="shared" si="331"/>
        <v>0</v>
      </c>
      <c r="AZ733" s="36">
        <f t="shared" si="331"/>
        <v>2847</v>
      </c>
      <c r="BF733" s="42">
        <f t="shared" si="336"/>
        <v>4307</v>
      </c>
      <c r="BG733" s="42">
        <f t="shared" si="337"/>
        <v>4307</v>
      </c>
      <c r="BH733" s="42">
        <f t="shared" si="338"/>
        <v>0</v>
      </c>
      <c r="BI733" s="42">
        <f t="shared" si="339"/>
        <v>3504</v>
      </c>
    </row>
    <row r="734" spans="1:61" ht="14.45" hidden="1" outlineLevel="1" x14ac:dyDescent="0.3">
      <c r="A734" s="12" t="s">
        <v>837</v>
      </c>
      <c r="B734" s="12" t="s">
        <v>8</v>
      </c>
      <c r="C734" s="88" t="s">
        <v>1357</v>
      </c>
      <c r="D734" s="2" t="s">
        <v>844</v>
      </c>
      <c r="E734" s="2" t="s">
        <v>27</v>
      </c>
      <c r="F734" s="2" t="s">
        <v>16</v>
      </c>
      <c r="G734" s="2" t="s">
        <v>28</v>
      </c>
      <c r="H734" s="2" t="s">
        <v>13</v>
      </c>
      <c r="I734" s="18">
        <v>64350</v>
      </c>
      <c r="J734" s="18">
        <v>33171.93</v>
      </c>
      <c r="K734" s="18">
        <v>28908</v>
      </c>
      <c r="L734" s="18">
        <v>4263.93</v>
      </c>
      <c r="M734" s="18"/>
      <c r="N734" s="18">
        <v>3613.5</v>
      </c>
      <c r="O734" s="18"/>
      <c r="P734" s="18"/>
      <c r="Q734" s="18"/>
      <c r="R734" s="18"/>
      <c r="S734" s="18"/>
      <c r="T734" s="18"/>
      <c r="U734" s="18"/>
      <c r="V734" s="18"/>
      <c r="W734" s="18"/>
      <c r="X734" s="18"/>
      <c r="Y734" s="18"/>
      <c r="Z734" s="18">
        <v>650.43000000000006</v>
      </c>
      <c r="AA734" s="18"/>
      <c r="AB734" s="43">
        <f t="shared" si="332"/>
        <v>0.14749999999999996</v>
      </c>
      <c r="AC734" s="14">
        <f t="shared" si="341"/>
        <v>0</v>
      </c>
      <c r="AD734" s="14">
        <f t="shared" si="327"/>
        <v>0.125</v>
      </c>
      <c r="AE734" s="14">
        <f t="shared" si="342"/>
        <v>0</v>
      </c>
      <c r="AF734" s="14">
        <f t="shared" si="343"/>
        <v>0</v>
      </c>
      <c r="AG734" s="14">
        <f t="shared" si="344"/>
        <v>0</v>
      </c>
      <c r="AH734" s="14">
        <f t="shared" si="345"/>
        <v>0</v>
      </c>
      <c r="AI734" s="14">
        <f t="shared" si="346"/>
        <v>0</v>
      </c>
      <c r="AJ734" s="14">
        <f t="shared" si="347"/>
        <v>0</v>
      </c>
      <c r="AK734" s="14">
        <f t="shared" si="348"/>
        <v>0</v>
      </c>
      <c r="AL734" s="14">
        <f t="shared" si="349"/>
        <v>0</v>
      </c>
      <c r="AM734" s="14">
        <f t="shared" si="350"/>
        <v>0</v>
      </c>
      <c r="AN734" s="14">
        <f t="shared" si="351"/>
        <v>0</v>
      </c>
      <c r="AO734" s="14">
        <f t="shared" si="352"/>
        <v>0</v>
      </c>
      <c r="AP734" s="14">
        <f t="shared" si="353"/>
        <v>0.02</v>
      </c>
      <c r="AQ734" s="14">
        <f t="shared" si="354"/>
        <v>0</v>
      </c>
      <c r="AR734" s="26">
        <f t="shared" si="333"/>
        <v>3613.5</v>
      </c>
      <c r="AS734" s="184">
        <f t="shared" si="334"/>
        <v>0</v>
      </c>
      <c r="AT734" s="26">
        <f t="shared" si="335"/>
        <v>650.43000000000006</v>
      </c>
      <c r="AU734" s="30"/>
      <c r="AV734" s="30"/>
      <c r="AW734" s="30">
        <f t="shared" si="340"/>
        <v>3468.96</v>
      </c>
      <c r="AX734" s="36">
        <f t="shared" si="331"/>
        <v>-3613.5</v>
      </c>
      <c r="AY734" s="36">
        <f t="shared" si="331"/>
        <v>0</v>
      </c>
      <c r="AZ734" s="36">
        <f t="shared" si="331"/>
        <v>2818.5299999999997</v>
      </c>
      <c r="BF734" s="42">
        <f t="shared" si="336"/>
        <v>4263.93</v>
      </c>
      <c r="BG734" s="42">
        <f t="shared" si="337"/>
        <v>4263.93</v>
      </c>
      <c r="BH734" s="42">
        <f t="shared" si="338"/>
        <v>0</v>
      </c>
      <c r="BI734" s="42">
        <f t="shared" si="339"/>
        <v>3468.96</v>
      </c>
    </row>
    <row r="735" spans="1:61" ht="14.45" hidden="1" outlineLevel="1" x14ac:dyDescent="0.3">
      <c r="A735" s="12" t="s">
        <v>837</v>
      </c>
      <c r="B735" s="12" t="s">
        <v>8</v>
      </c>
      <c r="C735" s="88" t="s">
        <v>1357</v>
      </c>
      <c r="D735" s="2" t="s">
        <v>844</v>
      </c>
      <c r="E735" s="2" t="s">
        <v>820</v>
      </c>
      <c r="F735" s="2" t="s">
        <v>11</v>
      </c>
      <c r="G735" s="2" t="s">
        <v>12</v>
      </c>
      <c r="H735" s="2" t="s">
        <v>13</v>
      </c>
      <c r="I735" s="18">
        <v>32500</v>
      </c>
      <c r="J735" s="18">
        <v>16785.599999999999</v>
      </c>
      <c r="K735" s="18">
        <v>16140</v>
      </c>
      <c r="L735" s="18">
        <v>645.6</v>
      </c>
      <c r="M735" s="18"/>
      <c r="N735" s="18"/>
      <c r="O735" s="18"/>
      <c r="P735" s="18"/>
      <c r="Q735" s="18"/>
      <c r="R735" s="18"/>
      <c r="S735" s="18">
        <v>645.6</v>
      </c>
      <c r="T735" s="18"/>
      <c r="U735" s="18"/>
      <c r="V735" s="18"/>
      <c r="W735" s="18"/>
      <c r="X735" s="18"/>
      <c r="Y735" s="18"/>
      <c r="Z735" s="18"/>
      <c r="AA735" s="18"/>
      <c r="AB735" s="43">
        <f t="shared" si="332"/>
        <v>4.0000000000000036E-2</v>
      </c>
      <c r="AC735" s="14">
        <f t="shared" si="341"/>
        <v>0</v>
      </c>
      <c r="AD735" s="14">
        <f t="shared" si="327"/>
        <v>0</v>
      </c>
      <c r="AE735" s="14">
        <f t="shared" si="342"/>
        <v>0</v>
      </c>
      <c r="AF735" s="14">
        <f t="shared" si="343"/>
        <v>0</v>
      </c>
      <c r="AG735" s="14">
        <f t="shared" si="344"/>
        <v>0</v>
      </c>
      <c r="AH735" s="14">
        <f t="shared" si="345"/>
        <v>0</v>
      </c>
      <c r="AI735" s="14">
        <f t="shared" si="346"/>
        <v>0.04</v>
      </c>
      <c r="AJ735" s="14">
        <f t="shared" si="347"/>
        <v>0</v>
      </c>
      <c r="AK735" s="14">
        <f t="shared" si="348"/>
        <v>0</v>
      </c>
      <c r="AL735" s="14">
        <f t="shared" si="349"/>
        <v>0</v>
      </c>
      <c r="AM735" s="14">
        <f t="shared" si="350"/>
        <v>0</v>
      </c>
      <c r="AN735" s="14">
        <f t="shared" si="351"/>
        <v>0</v>
      </c>
      <c r="AO735" s="14">
        <f t="shared" si="352"/>
        <v>0</v>
      </c>
      <c r="AP735" s="14">
        <f t="shared" si="353"/>
        <v>0</v>
      </c>
      <c r="AQ735" s="14">
        <f t="shared" si="354"/>
        <v>0</v>
      </c>
      <c r="AR735" s="26">
        <f t="shared" si="333"/>
        <v>0</v>
      </c>
      <c r="AS735" s="184">
        <f t="shared" si="334"/>
        <v>645.6</v>
      </c>
      <c r="AT735" s="26">
        <f t="shared" si="335"/>
        <v>0</v>
      </c>
      <c r="AU735" s="30">
        <f>K735*$AU$2</f>
        <v>968.4</v>
      </c>
      <c r="AV735" s="30">
        <f>K735*$AV$2</f>
        <v>968.4</v>
      </c>
      <c r="AW735" s="30"/>
      <c r="AX735" s="36">
        <f t="shared" si="331"/>
        <v>968.4</v>
      </c>
      <c r="AY735" s="36">
        <f t="shared" si="331"/>
        <v>322.79999999999995</v>
      </c>
      <c r="AZ735" s="36">
        <f t="shared" si="331"/>
        <v>0</v>
      </c>
      <c r="BF735" s="42">
        <f t="shared" si="336"/>
        <v>645.6</v>
      </c>
      <c r="BG735" s="42">
        <f t="shared" si="337"/>
        <v>645.6</v>
      </c>
      <c r="BH735" s="42">
        <f t="shared" si="338"/>
        <v>0</v>
      </c>
      <c r="BI735" s="42">
        <f t="shared" si="339"/>
        <v>1936.8</v>
      </c>
    </row>
    <row r="736" spans="1:61" ht="14.45" hidden="1" outlineLevel="1" x14ac:dyDescent="0.3">
      <c r="A736" s="12" t="s">
        <v>837</v>
      </c>
      <c r="B736" s="12" t="s">
        <v>8</v>
      </c>
      <c r="C736" s="88" t="s">
        <v>1357</v>
      </c>
      <c r="D736" s="2" t="s">
        <v>845</v>
      </c>
      <c r="E736" s="2" t="s">
        <v>27</v>
      </c>
      <c r="F736" s="2" t="s">
        <v>16</v>
      </c>
      <c r="G736" s="2" t="s">
        <v>28</v>
      </c>
      <c r="H736" s="2" t="s">
        <v>13</v>
      </c>
      <c r="I736" s="18">
        <v>32500</v>
      </c>
      <c r="J736" s="18">
        <v>10843.880000000001</v>
      </c>
      <c r="K736" s="18">
        <v>9450</v>
      </c>
      <c r="L736" s="18">
        <v>1393.88</v>
      </c>
      <c r="M736" s="18"/>
      <c r="N736" s="18">
        <v>1181.25</v>
      </c>
      <c r="O736" s="18"/>
      <c r="P736" s="18"/>
      <c r="Q736" s="18"/>
      <c r="R736" s="18"/>
      <c r="S736" s="18"/>
      <c r="T736" s="18"/>
      <c r="U736" s="18"/>
      <c r="V736" s="18"/>
      <c r="W736" s="18"/>
      <c r="X736" s="18"/>
      <c r="Y736" s="18"/>
      <c r="Z736" s="18">
        <v>212.63</v>
      </c>
      <c r="AA736" s="18"/>
      <c r="AB736" s="43">
        <f t="shared" si="332"/>
        <v>0.14749999999999996</v>
      </c>
      <c r="AC736" s="14">
        <f t="shared" si="341"/>
        <v>0</v>
      </c>
      <c r="AD736" s="14">
        <f t="shared" si="327"/>
        <v>0.125</v>
      </c>
      <c r="AE736" s="14">
        <f t="shared" si="342"/>
        <v>0</v>
      </c>
      <c r="AF736" s="14">
        <f t="shared" si="343"/>
        <v>0</v>
      </c>
      <c r="AG736" s="14">
        <f t="shared" si="344"/>
        <v>0</v>
      </c>
      <c r="AH736" s="14">
        <f t="shared" si="345"/>
        <v>0</v>
      </c>
      <c r="AI736" s="14">
        <f t="shared" si="346"/>
        <v>0</v>
      </c>
      <c r="AJ736" s="14">
        <f t="shared" si="347"/>
        <v>0</v>
      </c>
      <c r="AK736" s="14">
        <f t="shared" si="348"/>
        <v>0</v>
      </c>
      <c r="AL736" s="14">
        <f t="shared" si="349"/>
        <v>0</v>
      </c>
      <c r="AM736" s="14">
        <f t="shared" si="350"/>
        <v>0</v>
      </c>
      <c r="AN736" s="14">
        <f t="shared" si="351"/>
        <v>0</v>
      </c>
      <c r="AO736" s="14">
        <f t="shared" si="352"/>
        <v>0</v>
      </c>
      <c r="AP736" s="14">
        <f t="shared" si="353"/>
        <v>0.02</v>
      </c>
      <c r="AQ736" s="14">
        <f t="shared" si="354"/>
        <v>0</v>
      </c>
      <c r="AR736" s="26">
        <f t="shared" si="333"/>
        <v>1181.25</v>
      </c>
      <c r="AS736" s="184">
        <f t="shared" si="334"/>
        <v>0</v>
      </c>
      <c r="AT736" s="26">
        <f t="shared" si="335"/>
        <v>212.625</v>
      </c>
      <c r="AU736" s="30"/>
      <c r="AV736" s="30"/>
      <c r="AW736" s="30">
        <f>K736*$AU$1</f>
        <v>1134</v>
      </c>
      <c r="AX736" s="36">
        <f t="shared" si="331"/>
        <v>-1181.25</v>
      </c>
      <c r="AY736" s="36">
        <f t="shared" si="331"/>
        <v>0</v>
      </c>
      <c r="AZ736" s="36">
        <f t="shared" si="331"/>
        <v>921.375</v>
      </c>
      <c r="BF736" s="42">
        <f t="shared" si="336"/>
        <v>1393.875</v>
      </c>
      <c r="BG736" s="42">
        <f t="shared" si="337"/>
        <v>1393.88</v>
      </c>
      <c r="BH736" s="42">
        <f t="shared" si="338"/>
        <v>-5.0000000001091394E-3</v>
      </c>
      <c r="BI736" s="42">
        <f t="shared" si="339"/>
        <v>1134</v>
      </c>
    </row>
    <row r="737" spans="1:61" ht="14.45" hidden="1" outlineLevel="1" x14ac:dyDescent="0.3">
      <c r="A737" s="12" t="s">
        <v>837</v>
      </c>
      <c r="B737" s="12" t="s">
        <v>8</v>
      </c>
      <c r="C737" s="88" t="s">
        <v>1357</v>
      </c>
      <c r="D737" s="2" t="s">
        <v>846</v>
      </c>
      <c r="E737" s="2" t="s">
        <v>27</v>
      </c>
      <c r="F737" s="2" t="s">
        <v>16</v>
      </c>
      <c r="G737" s="2" t="s">
        <v>28</v>
      </c>
      <c r="H737" s="2" t="s">
        <v>13</v>
      </c>
      <c r="I737" s="18">
        <v>52000</v>
      </c>
      <c r="J737" s="18">
        <v>17350.2</v>
      </c>
      <c r="K737" s="18">
        <v>15120</v>
      </c>
      <c r="L737" s="18">
        <v>2230.1999999999998</v>
      </c>
      <c r="M737" s="18"/>
      <c r="N737" s="18">
        <v>1890</v>
      </c>
      <c r="O737" s="18"/>
      <c r="P737" s="18"/>
      <c r="Q737" s="18"/>
      <c r="R737" s="18"/>
      <c r="S737" s="18"/>
      <c r="T737" s="18"/>
      <c r="U737" s="18"/>
      <c r="V737" s="18"/>
      <c r="W737" s="18"/>
      <c r="X737" s="18"/>
      <c r="Y737" s="18"/>
      <c r="Z737" s="18">
        <v>340.2</v>
      </c>
      <c r="AA737" s="18"/>
      <c r="AB737" s="43">
        <f t="shared" si="332"/>
        <v>0.14749999999999996</v>
      </c>
      <c r="AC737" s="14">
        <f t="shared" si="341"/>
        <v>0</v>
      </c>
      <c r="AD737" s="14">
        <f t="shared" si="327"/>
        <v>0.125</v>
      </c>
      <c r="AE737" s="14">
        <f t="shared" si="342"/>
        <v>0</v>
      </c>
      <c r="AF737" s="14">
        <f t="shared" si="343"/>
        <v>0</v>
      </c>
      <c r="AG737" s="14">
        <f t="shared" si="344"/>
        <v>0</v>
      </c>
      <c r="AH737" s="14">
        <f t="shared" si="345"/>
        <v>0</v>
      </c>
      <c r="AI737" s="14">
        <f t="shared" si="346"/>
        <v>0</v>
      </c>
      <c r="AJ737" s="14">
        <f t="shared" si="347"/>
        <v>0</v>
      </c>
      <c r="AK737" s="14">
        <f t="shared" si="348"/>
        <v>0</v>
      </c>
      <c r="AL737" s="14">
        <f t="shared" si="349"/>
        <v>0</v>
      </c>
      <c r="AM737" s="14">
        <f t="shared" si="350"/>
        <v>0</v>
      </c>
      <c r="AN737" s="14">
        <f t="shared" si="351"/>
        <v>0</v>
      </c>
      <c r="AO737" s="14">
        <f t="shared" si="352"/>
        <v>0</v>
      </c>
      <c r="AP737" s="14">
        <f t="shared" si="353"/>
        <v>0.02</v>
      </c>
      <c r="AQ737" s="14">
        <f t="shared" si="354"/>
        <v>0</v>
      </c>
      <c r="AR737" s="26">
        <f t="shared" si="333"/>
        <v>1890</v>
      </c>
      <c r="AS737" s="184">
        <f t="shared" si="334"/>
        <v>0</v>
      </c>
      <c r="AT737" s="26">
        <f t="shared" si="335"/>
        <v>340.2</v>
      </c>
      <c r="AU737" s="30"/>
      <c r="AV737" s="30"/>
      <c r="AW737" s="30">
        <f>K737*$AU$1</f>
        <v>1814.3999999999999</v>
      </c>
      <c r="AX737" s="36">
        <f t="shared" si="331"/>
        <v>-1890</v>
      </c>
      <c r="AY737" s="36">
        <f t="shared" si="331"/>
        <v>0</v>
      </c>
      <c r="AZ737" s="36">
        <f t="shared" si="331"/>
        <v>1474.1999999999998</v>
      </c>
      <c r="BF737" s="42">
        <f t="shared" si="336"/>
        <v>2230.1999999999998</v>
      </c>
      <c r="BG737" s="42">
        <f t="shared" si="337"/>
        <v>2230.1999999999998</v>
      </c>
      <c r="BH737" s="42">
        <f t="shared" si="338"/>
        <v>0</v>
      </c>
      <c r="BI737" s="42">
        <f t="shared" si="339"/>
        <v>1814.3999999999999</v>
      </c>
    </row>
    <row r="738" spans="1:61" ht="14.45" hidden="1" outlineLevel="1" x14ac:dyDescent="0.3">
      <c r="A738" s="12" t="s">
        <v>837</v>
      </c>
      <c r="B738" s="12" t="s">
        <v>8</v>
      </c>
      <c r="C738" s="88" t="s">
        <v>1357</v>
      </c>
      <c r="D738" s="2" t="s">
        <v>846</v>
      </c>
      <c r="E738" s="2" t="s">
        <v>820</v>
      </c>
      <c r="F738" s="2" t="s">
        <v>11</v>
      </c>
      <c r="G738" s="2" t="s">
        <v>12</v>
      </c>
      <c r="H738" s="2" t="s">
        <v>13</v>
      </c>
      <c r="I738" s="18">
        <v>12480</v>
      </c>
      <c r="J738" s="18">
        <v>4123.3900000000003</v>
      </c>
      <c r="K738" s="18">
        <v>3964.8</v>
      </c>
      <c r="L738" s="18">
        <v>158.59</v>
      </c>
      <c r="M738" s="18"/>
      <c r="N738" s="18"/>
      <c r="O738" s="18"/>
      <c r="P738" s="18"/>
      <c r="Q738" s="18"/>
      <c r="R738" s="18"/>
      <c r="S738" s="18">
        <v>158.59</v>
      </c>
      <c r="T738" s="18"/>
      <c r="U738" s="18"/>
      <c r="V738" s="18"/>
      <c r="W738" s="18"/>
      <c r="X738" s="18"/>
      <c r="Y738" s="18"/>
      <c r="Z738" s="18"/>
      <c r="AA738" s="18"/>
      <c r="AB738" s="43">
        <f t="shared" si="332"/>
        <v>4.0000000000000036E-2</v>
      </c>
      <c r="AC738" s="14">
        <f t="shared" si="341"/>
        <v>0</v>
      </c>
      <c r="AD738" s="14">
        <f t="shared" si="327"/>
        <v>0</v>
      </c>
      <c r="AE738" s="14">
        <f t="shared" si="342"/>
        <v>0</v>
      </c>
      <c r="AF738" s="14">
        <f t="shared" si="343"/>
        <v>0</v>
      </c>
      <c r="AG738" s="14">
        <f t="shared" si="344"/>
        <v>0</v>
      </c>
      <c r="AH738" s="14">
        <f t="shared" si="345"/>
        <v>0</v>
      </c>
      <c r="AI738" s="14">
        <f t="shared" si="346"/>
        <v>0.04</v>
      </c>
      <c r="AJ738" s="14">
        <f t="shared" si="347"/>
        <v>0</v>
      </c>
      <c r="AK738" s="14">
        <f t="shared" si="348"/>
        <v>0</v>
      </c>
      <c r="AL738" s="14">
        <f t="shared" si="349"/>
        <v>0</v>
      </c>
      <c r="AM738" s="14">
        <f t="shared" si="350"/>
        <v>0</v>
      </c>
      <c r="AN738" s="14">
        <f t="shared" si="351"/>
        <v>0</v>
      </c>
      <c r="AO738" s="14">
        <f t="shared" si="352"/>
        <v>0</v>
      </c>
      <c r="AP738" s="14">
        <f t="shared" si="353"/>
        <v>0</v>
      </c>
      <c r="AQ738" s="14">
        <f t="shared" si="354"/>
        <v>0</v>
      </c>
      <c r="AR738" s="26">
        <f t="shared" si="333"/>
        <v>0</v>
      </c>
      <c r="AS738" s="184">
        <f t="shared" si="334"/>
        <v>158.59200000000001</v>
      </c>
      <c r="AT738" s="26">
        <f t="shared" si="335"/>
        <v>0</v>
      </c>
      <c r="AU738" s="30">
        <f>K738*$AU$2</f>
        <v>237.88800000000001</v>
      </c>
      <c r="AV738" s="30">
        <f>K738*$AV$2</f>
        <v>237.88800000000001</v>
      </c>
      <c r="AW738" s="30"/>
      <c r="AX738" s="36">
        <f t="shared" si="331"/>
        <v>237.88800000000001</v>
      </c>
      <c r="AY738" s="36">
        <f t="shared" si="331"/>
        <v>79.295999999999992</v>
      </c>
      <c r="AZ738" s="36">
        <f t="shared" si="331"/>
        <v>0</v>
      </c>
      <c r="BF738" s="42">
        <f t="shared" si="336"/>
        <v>158.59200000000001</v>
      </c>
      <c r="BG738" s="42">
        <f t="shared" si="337"/>
        <v>158.59</v>
      </c>
      <c r="BH738" s="42">
        <f t="shared" si="338"/>
        <v>2.0000000000095497E-3</v>
      </c>
      <c r="BI738" s="42">
        <f t="shared" si="339"/>
        <v>475.77600000000001</v>
      </c>
    </row>
    <row r="739" spans="1:61" ht="14.45" hidden="1" outlineLevel="1" x14ac:dyDescent="0.3">
      <c r="A739" s="12" t="s">
        <v>837</v>
      </c>
      <c r="B739" s="12" t="s">
        <v>8</v>
      </c>
      <c r="C739" s="88" t="s">
        <v>1357</v>
      </c>
      <c r="D739" s="2" t="s">
        <v>847</v>
      </c>
      <c r="E739" s="2" t="s">
        <v>27</v>
      </c>
      <c r="F739" s="2" t="s">
        <v>16</v>
      </c>
      <c r="G739" s="2" t="s">
        <v>28</v>
      </c>
      <c r="H739" s="2" t="s">
        <v>13</v>
      </c>
      <c r="I739" s="18">
        <v>12870</v>
      </c>
      <c r="J739" s="18">
        <v>4293.72</v>
      </c>
      <c r="K739" s="18">
        <v>3741.8</v>
      </c>
      <c r="L739" s="18">
        <v>551.92000000000007</v>
      </c>
      <c r="M739" s="18"/>
      <c r="N739" s="18">
        <v>467.73</v>
      </c>
      <c r="O739" s="18"/>
      <c r="P739" s="18"/>
      <c r="Q739" s="18"/>
      <c r="R739" s="18"/>
      <c r="S739" s="18"/>
      <c r="T739" s="18"/>
      <c r="U739" s="18"/>
      <c r="V739" s="18"/>
      <c r="W739" s="18"/>
      <c r="X739" s="18"/>
      <c r="Y739" s="18"/>
      <c r="Z739" s="18">
        <v>84.19</v>
      </c>
      <c r="AA739" s="18"/>
      <c r="AB739" s="43">
        <f t="shared" si="332"/>
        <v>0.14749999999999996</v>
      </c>
      <c r="AC739" s="14">
        <f t="shared" si="341"/>
        <v>0</v>
      </c>
      <c r="AD739" s="14">
        <f t="shared" si="327"/>
        <v>0.125</v>
      </c>
      <c r="AE739" s="14">
        <f t="shared" si="342"/>
        <v>0</v>
      </c>
      <c r="AF739" s="14">
        <f t="shared" si="343"/>
        <v>0</v>
      </c>
      <c r="AG739" s="14">
        <f t="shared" si="344"/>
        <v>0</v>
      </c>
      <c r="AH739" s="14">
        <f t="shared" si="345"/>
        <v>0</v>
      </c>
      <c r="AI739" s="14">
        <f t="shared" si="346"/>
        <v>0</v>
      </c>
      <c r="AJ739" s="14">
        <f t="shared" si="347"/>
        <v>0</v>
      </c>
      <c r="AK739" s="14">
        <f t="shared" si="348"/>
        <v>0</v>
      </c>
      <c r="AL739" s="14">
        <f t="shared" si="349"/>
        <v>0</v>
      </c>
      <c r="AM739" s="14">
        <f t="shared" si="350"/>
        <v>0</v>
      </c>
      <c r="AN739" s="14">
        <f t="shared" si="351"/>
        <v>0</v>
      </c>
      <c r="AO739" s="14">
        <f t="shared" si="352"/>
        <v>0</v>
      </c>
      <c r="AP739" s="14">
        <f t="shared" si="353"/>
        <v>0.02</v>
      </c>
      <c r="AQ739" s="14">
        <f t="shared" si="354"/>
        <v>0</v>
      </c>
      <c r="AR739" s="26">
        <f t="shared" si="333"/>
        <v>467.72500000000002</v>
      </c>
      <c r="AS739" s="184">
        <f t="shared" si="334"/>
        <v>0</v>
      </c>
      <c r="AT739" s="26">
        <f t="shared" si="335"/>
        <v>84.190500000000014</v>
      </c>
      <c r="AU739" s="30"/>
      <c r="AV739" s="30"/>
      <c r="AW739" s="30">
        <f>K739*$AU$1</f>
        <v>449.01600000000002</v>
      </c>
      <c r="AX739" s="36">
        <f t="shared" si="331"/>
        <v>-467.72500000000002</v>
      </c>
      <c r="AY739" s="36">
        <f t="shared" si="331"/>
        <v>0</v>
      </c>
      <c r="AZ739" s="36">
        <f t="shared" si="331"/>
        <v>364.82550000000003</v>
      </c>
      <c r="BF739" s="42">
        <f t="shared" si="336"/>
        <v>551.91550000000007</v>
      </c>
      <c r="BG739" s="42">
        <f t="shared" si="337"/>
        <v>551.92000000000007</v>
      </c>
      <c r="BH739" s="42">
        <f t="shared" si="338"/>
        <v>-4.500000000007276E-3</v>
      </c>
      <c r="BI739" s="42">
        <f t="shared" si="339"/>
        <v>449.01600000000002</v>
      </c>
    </row>
    <row r="740" spans="1:61" ht="14.45" hidden="1" outlineLevel="1" x14ac:dyDescent="0.3">
      <c r="A740" s="12" t="s">
        <v>837</v>
      </c>
      <c r="B740" s="12" t="s">
        <v>8</v>
      </c>
      <c r="C740" s="88" t="s">
        <v>1357</v>
      </c>
      <c r="D740" s="2" t="s">
        <v>848</v>
      </c>
      <c r="E740" s="2" t="s">
        <v>820</v>
      </c>
      <c r="F740" s="2" t="s">
        <v>11</v>
      </c>
      <c r="G740" s="2" t="s">
        <v>12</v>
      </c>
      <c r="H740" s="2" t="s">
        <v>13</v>
      </c>
      <c r="I740" s="18">
        <v>101400</v>
      </c>
      <c r="J740" s="18">
        <v>52371</v>
      </c>
      <c r="K740" s="18">
        <v>50356.73</v>
      </c>
      <c r="L740" s="18">
        <v>2014.27</v>
      </c>
      <c r="M740" s="18"/>
      <c r="N740" s="18"/>
      <c r="O740" s="18"/>
      <c r="P740" s="18"/>
      <c r="Q740" s="18"/>
      <c r="R740" s="18"/>
      <c r="S740" s="18">
        <v>2014.27</v>
      </c>
      <c r="T740" s="18"/>
      <c r="U740" s="18"/>
      <c r="V740" s="18"/>
      <c r="W740" s="18"/>
      <c r="X740" s="18"/>
      <c r="Y740" s="18"/>
      <c r="Z740" s="18"/>
      <c r="AA740" s="18"/>
      <c r="AB740" s="43">
        <f t="shared" si="332"/>
        <v>4.0000000000000036E-2</v>
      </c>
      <c r="AC740" s="14">
        <f t="shared" si="341"/>
        <v>0</v>
      </c>
      <c r="AD740" s="14">
        <f t="shared" si="327"/>
        <v>0</v>
      </c>
      <c r="AE740" s="14">
        <f t="shared" si="342"/>
        <v>0</v>
      </c>
      <c r="AF740" s="14">
        <f t="shared" si="343"/>
        <v>0</v>
      </c>
      <c r="AG740" s="14">
        <f t="shared" si="344"/>
        <v>0</v>
      </c>
      <c r="AH740" s="14">
        <f t="shared" si="345"/>
        <v>0</v>
      </c>
      <c r="AI740" s="14">
        <f t="shared" si="346"/>
        <v>0.04</v>
      </c>
      <c r="AJ740" s="14">
        <f t="shared" si="347"/>
        <v>0</v>
      </c>
      <c r="AK740" s="14">
        <f t="shared" si="348"/>
        <v>0</v>
      </c>
      <c r="AL740" s="14">
        <f t="shared" si="349"/>
        <v>0</v>
      </c>
      <c r="AM740" s="14">
        <f t="shared" si="350"/>
        <v>0</v>
      </c>
      <c r="AN740" s="14">
        <f t="shared" si="351"/>
        <v>0</v>
      </c>
      <c r="AO740" s="14">
        <f t="shared" si="352"/>
        <v>0</v>
      </c>
      <c r="AP740" s="14">
        <f t="shared" si="353"/>
        <v>0</v>
      </c>
      <c r="AQ740" s="14">
        <f t="shared" si="354"/>
        <v>0</v>
      </c>
      <c r="AR740" s="26">
        <f t="shared" si="333"/>
        <v>0</v>
      </c>
      <c r="AS740" s="184">
        <f t="shared" si="334"/>
        <v>2014.2692000000002</v>
      </c>
      <c r="AT740" s="26">
        <f t="shared" si="335"/>
        <v>0</v>
      </c>
      <c r="AU740" s="30">
        <f>K740*$AU$2</f>
        <v>3021.4038</v>
      </c>
      <c r="AV740" s="30">
        <f>K740*$AV$2</f>
        <v>3021.4038</v>
      </c>
      <c r="AW740" s="30"/>
      <c r="AX740" s="36">
        <f t="shared" si="331"/>
        <v>3021.4038</v>
      </c>
      <c r="AY740" s="36">
        <f t="shared" si="331"/>
        <v>1007.1345999999999</v>
      </c>
      <c r="AZ740" s="36">
        <f t="shared" si="331"/>
        <v>0</v>
      </c>
      <c r="BF740" s="42">
        <f t="shared" si="336"/>
        <v>2014.2692000000002</v>
      </c>
      <c r="BG740" s="42">
        <f t="shared" si="337"/>
        <v>2014.27</v>
      </c>
      <c r="BH740" s="42">
        <f t="shared" si="338"/>
        <v>-7.9999999979918357E-4</v>
      </c>
      <c r="BI740" s="42">
        <f t="shared" si="339"/>
        <v>6042.8076000000001</v>
      </c>
    </row>
    <row r="741" spans="1:61" ht="14.45" hidden="1" outlineLevel="1" x14ac:dyDescent="0.3">
      <c r="A741" s="12" t="s">
        <v>837</v>
      </c>
      <c r="B741" s="12" t="s">
        <v>8</v>
      </c>
      <c r="C741" s="88" t="s">
        <v>1357</v>
      </c>
      <c r="D741" s="2" t="s">
        <v>849</v>
      </c>
      <c r="E741" s="2" t="s">
        <v>27</v>
      </c>
      <c r="F741" s="2" t="s">
        <v>16</v>
      </c>
      <c r="G741" s="2" t="s">
        <v>28</v>
      </c>
      <c r="H741" s="2" t="s">
        <v>13</v>
      </c>
      <c r="I741" s="18">
        <v>321425</v>
      </c>
      <c r="J741" s="18">
        <v>165692.01</v>
      </c>
      <c r="K741" s="18">
        <v>144393.9</v>
      </c>
      <c r="L741" s="18">
        <v>21298.11</v>
      </c>
      <c r="M741" s="18"/>
      <c r="N741" s="18">
        <v>18049.239999999998</v>
      </c>
      <c r="O741" s="18"/>
      <c r="P741" s="18"/>
      <c r="Q741" s="18"/>
      <c r="R741" s="18"/>
      <c r="S741" s="18"/>
      <c r="T741" s="18"/>
      <c r="U741" s="18"/>
      <c r="V741" s="18"/>
      <c r="W741" s="18"/>
      <c r="X741" s="18"/>
      <c r="Y741" s="18"/>
      <c r="Z741" s="18">
        <v>3248.87</v>
      </c>
      <c r="AA741" s="18"/>
      <c r="AB741" s="43">
        <f t="shared" si="332"/>
        <v>0.14749999999999996</v>
      </c>
      <c r="AC741" s="14">
        <f t="shared" si="341"/>
        <v>0</v>
      </c>
      <c r="AD741" s="14">
        <f t="shared" si="327"/>
        <v>0.125</v>
      </c>
      <c r="AE741" s="14">
        <f t="shared" si="342"/>
        <v>0</v>
      </c>
      <c r="AF741" s="14">
        <f t="shared" si="343"/>
        <v>0</v>
      </c>
      <c r="AG741" s="14">
        <f t="shared" si="344"/>
        <v>0</v>
      </c>
      <c r="AH741" s="14">
        <f t="shared" si="345"/>
        <v>0</v>
      </c>
      <c r="AI741" s="14">
        <f t="shared" si="346"/>
        <v>0</v>
      </c>
      <c r="AJ741" s="14">
        <f t="shared" si="347"/>
        <v>0</v>
      </c>
      <c r="AK741" s="14">
        <f t="shared" si="348"/>
        <v>0</v>
      </c>
      <c r="AL741" s="14">
        <f t="shared" si="349"/>
        <v>0</v>
      </c>
      <c r="AM741" s="14">
        <f t="shared" si="350"/>
        <v>0</v>
      </c>
      <c r="AN741" s="14">
        <f t="shared" si="351"/>
        <v>0</v>
      </c>
      <c r="AO741" s="14">
        <f t="shared" si="352"/>
        <v>0</v>
      </c>
      <c r="AP741" s="14">
        <f t="shared" si="353"/>
        <v>0.02</v>
      </c>
      <c r="AQ741" s="14">
        <f t="shared" si="354"/>
        <v>0</v>
      </c>
      <c r="AR741" s="26">
        <f t="shared" si="333"/>
        <v>18049.237499999999</v>
      </c>
      <c r="AS741" s="184">
        <f t="shared" si="334"/>
        <v>0</v>
      </c>
      <c r="AT741" s="26">
        <f t="shared" si="335"/>
        <v>3248.8627499999998</v>
      </c>
      <c r="AU741" s="30"/>
      <c r="AV741" s="30"/>
      <c r="AW741" s="30">
        <f>K741*$AU$1</f>
        <v>17327.268</v>
      </c>
      <c r="AX741" s="36">
        <f t="shared" si="331"/>
        <v>-18049.237499999999</v>
      </c>
      <c r="AY741" s="36">
        <f t="shared" si="331"/>
        <v>0</v>
      </c>
      <c r="AZ741" s="36">
        <f t="shared" si="331"/>
        <v>14078.40525</v>
      </c>
      <c r="BF741" s="42">
        <f t="shared" si="336"/>
        <v>21298.10025</v>
      </c>
      <c r="BG741" s="42">
        <f t="shared" si="337"/>
        <v>21298.109999999997</v>
      </c>
      <c r="BH741" s="42">
        <f t="shared" si="338"/>
        <v>-9.7499999974388629E-3</v>
      </c>
      <c r="BI741" s="42">
        <f t="shared" si="339"/>
        <v>17327.268</v>
      </c>
    </row>
    <row r="742" spans="1:61" ht="14.45" hidden="1" outlineLevel="1" x14ac:dyDescent="0.3">
      <c r="A742" s="12" t="s">
        <v>837</v>
      </c>
      <c r="B742" s="12" t="s">
        <v>8</v>
      </c>
      <c r="C742" s="88" t="s">
        <v>1357</v>
      </c>
      <c r="D742" s="2" t="s">
        <v>850</v>
      </c>
      <c r="E742" s="2" t="s">
        <v>27</v>
      </c>
      <c r="F742" s="2" t="s">
        <v>16</v>
      </c>
      <c r="G742" s="2" t="s">
        <v>28</v>
      </c>
      <c r="H742" s="2" t="s">
        <v>13</v>
      </c>
      <c r="I742" s="18">
        <v>1127400</v>
      </c>
      <c r="J742" s="18">
        <v>581163.02</v>
      </c>
      <c r="K742" s="18">
        <v>506460.11</v>
      </c>
      <c r="L742" s="18">
        <v>74702.91</v>
      </c>
      <c r="M742" s="18"/>
      <c r="N742" s="18">
        <v>63307.549999999988</v>
      </c>
      <c r="O742" s="18"/>
      <c r="P742" s="18"/>
      <c r="Q742" s="18"/>
      <c r="R742" s="18"/>
      <c r="S742" s="18"/>
      <c r="T742" s="18"/>
      <c r="U742" s="18"/>
      <c r="V742" s="18"/>
      <c r="W742" s="18"/>
      <c r="X742" s="18"/>
      <c r="Y742" s="18"/>
      <c r="Z742" s="18">
        <v>11395.359999999999</v>
      </c>
      <c r="AA742" s="18"/>
      <c r="AB742" s="43">
        <f t="shared" si="332"/>
        <v>0.14749999999999996</v>
      </c>
      <c r="AC742" s="14">
        <f t="shared" si="341"/>
        <v>0</v>
      </c>
      <c r="AD742" s="14">
        <f t="shared" si="327"/>
        <v>0.125</v>
      </c>
      <c r="AE742" s="14">
        <f t="shared" si="342"/>
        <v>0</v>
      </c>
      <c r="AF742" s="14">
        <f t="shared" si="343"/>
        <v>0</v>
      </c>
      <c r="AG742" s="14">
        <f t="shared" si="344"/>
        <v>0</v>
      </c>
      <c r="AH742" s="14">
        <f t="shared" si="345"/>
        <v>0</v>
      </c>
      <c r="AI742" s="14">
        <f t="shared" si="346"/>
        <v>0</v>
      </c>
      <c r="AJ742" s="14">
        <f t="shared" si="347"/>
        <v>0</v>
      </c>
      <c r="AK742" s="14">
        <f t="shared" si="348"/>
        <v>0</v>
      </c>
      <c r="AL742" s="14">
        <f t="shared" si="349"/>
        <v>0</v>
      </c>
      <c r="AM742" s="14">
        <f t="shared" si="350"/>
        <v>0</v>
      </c>
      <c r="AN742" s="14">
        <f t="shared" si="351"/>
        <v>0</v>
      </c>
      <c r="AO742" s="14">
        <f t="shared" si="352"/>
        <v>0</v>
      </c>
      <c r="AP742" s="14">
        <f t="shared" si="353"/>
        <v>0.02</v>
      </c>
      <c r="AQ742" s="14">
        <f t="shared" si="354"/>
        <v>0</v>
      </c>
      <c r="AR742" s="26">
        <f t="shared" si="333"/>
        <v>63307.513749999998</v>
      </c>
      <c r="AS742" s="184">
        <f t="shared" si="334"/>
        <v>0</v>
      </c>
      <c r="AT742" s="26">
        <f t="shared" si="335"/>
        <v>11395.352475000002</v>
      </c>
      <c r="AU742" s="30"/>
      <c r="AV742" s="30"/>
      <c r="AW742" s="30">
        <f>K742*$AU$1</f>
        <v>60775.213199999998</v>
      </c>
      <c r="AX742" s="36">
        <f t="shared" si="331"/>
        <v>-63307.513749999998</v>
      </c>
      <c r="AY742" s="36">
        <f t="shared" si="331"/>
        <v>0</v>
      </c>
      <c r="AZ742" s="36">
        <f t="shared" si="331"/>
        <v>49379.860724999999</v>
      </c>
      <c r="BF742" s="42">
        <f t="shared" si="336"/>
        <v>74702.866225000005</v>
      </c>
      <c r="BG742" s="42">
        <f t="shared" si="337"/>
        <v>74702.909999999989</v>
      </c>
      <c r="BH742" s="42">
        <f t="shared" si="338"/>
        <v>-4.3774999983725138E-2</v>
      </c>
      <c r="BI742" s="42">
        <f t="shared" si="339"/>
        <v>60775.213199999998</v>
      </c>
    </row>
    <row r="743" spans="1:61" ht="14.45" hidden="1" outlineLevel="1" x14ac:dyDescent="0.3">
      <c r="A743" s="12" t="s">
        <v>837</v>
      </c>
      <c r="B743" s="12" t="s">
        <v>8</v>
      </c>
      <c r="C743" s="88" t="s">
        <v>1357</v>
      </c>
      <c r="D743" s="2" t="s">
        <v>850</v>
      </c>
      <c r="E743" s="2" t="s">
        <v>820</v>
      </c>
      <c r="F743" s="2" t="s">
        <v>11</v>
      </c>
      <c r="G743" s="2" t="s">
        <v>12</v>
      </c>
      <c r="H743" s="2" t="s">
        <v>13</v>
      </c>
      <c r="I743" s="18">
        <v>558350</v>
      </c>
      <c r="J743" s="18">
        <v>288376.45999999996</v>
      </c>
      <c r="K743" s="18">
        <v>277285.06</v>
      </c>
      <c r="L743" s="18">
        <v>11091.4</v>
      </c>
      <c r="M743" s="18"/>
      <c r="N743" s="18"/>
      <c r="O743" s="18"/>
      <c r="P743" s="18"/>
      <c r="Q743" s="18"/>
      <c r="R743" s="18"/>
      <c r="S743" s="18">
        <v>11091.4</v>
      </c>
      <c r="T743" s="18"/>
      <c r="U743" s="18"/>
      <c r="V743" s="18"/>
      <c r="W743" s="18"/>
      <c r="X743" s="18"/>
      <c r="Y743" s="18"/>
      <c r="Z743" s="18"/>
      <c r="AA743" s="18"/>
      <c r="AB743" s="43">
        <f t="shared" si="332"/>
        <v>4.0000000000000036E-2</v>
      </c>
      <c r="AC743" s="14">
        <f t="shared" si="341"/>
        <v>0</v>
      </c>
      <c r="AD743" s="14">
        <f t="shared" si="327"/>
        <v>0</v>
      </c>
      <c r="AE743" s="14">
        <f t="shared" si="342"/>
        <v>0</v>
      </c>
      <c r="AF743" s="14">
        <f t="shared" si="343"/>
        <v>0</v>
      </c>
      <c r="AG743" s="14">
        <f t="shared" si="344"/>
        <v>0</v>
      </c>
      <c r="AH743" s="14">
        <f t="shared" si="345"/>
        <v>0</v>
      </c>
      <c r="AI743" s="14">
        <f t="shared" si="346"/>
        <v>0.04</v>
      </c>
      <c r="AJ743" s="14">
        <f t="shared" si="347"/>
        <v>0</v>
      </c>
      <c r="AK743" s="14">
        <f t="shared" si="348"/>
        <v>0</v>
      </c>
      <c r="AL743" s="14">
        <f t="shared" si="349"/>
        <v>0</v>
      </c>
      <c r="AM743" s="14">
        <f t="shared" si="350"/>
        <v>0</v>
      </c>
      <c r="AN743" s="14">
        <f t="shared" si="351"/>
        <v>0</v>
      </c>
      <c r="AO743" s="14">
        <f t="shared" si="352"/>
        <v>0</v>
      </c>
      <c r="AP743" s="14">
        <f t="shared" si="353"/>
        <v>0</v>
      </c>
      <c r="AQ743" s="14">
        <f t="shared" si="354"/>
        <v>0</v>
      </c>
      <c r="AR743" s="26">
        <f t="shared" si="333"/>
        <v>0</v>
      </c>
      <c r="AS743" s="184">
        <f t="shared" si="334"/>
        <v>11091.402400000001</v>
      </c>
      <c r="AT743" s="26">
        <f t="shared" si="335"/>
        <v>0</v>
      </c>
      <c r="AU743" s="30">
        <f>K743*$AU$2</f>
        <v>16637.103599999999</v>
      </c>
      <c r="AV743" s="30">
        <f>K743*$AV$2</f>
        <v>16637.103599999999</v>
      </c>
      <c r="AW743" s="30"/>
      <c r="AX743" s="36">
        <f t="shared" si="331"/>
        <v>16637.103599999999</v>
      </c>
      <c r="AY743" s="36">
        <f t="shared" si="331"/>
        <v>5545.7011999999977</v>
      </c>
      <c r="AZ743" s="36">
        <f t="shared" si="331"/>
        <v>0</v>
      </c>
      <c r="BF743" s="42">
        <f t="shared" si="336"/>
        <v>11091.402400000001</v>
      </c>
      <c r="BG743" s="42">
        <f t="shared" si="337"/>
        <v>11091.4</v>
      </c>
      <c r="BH743" s="42">
        <f t="shared" si="338"/>
        <v>2.4000000012165401E-3</v>
      </c>
      <c r="BI743" s="42">
        <f t="shared" si="339"/>
        <v>33274.207199999997</v>
      </c>
    </row>
    <row r="744" spans="1:61" ht="14.45" hidden="1" outlineLevel="1" x14ac:dyDescent="0.3">
      <c r="A744" s="12" t="s">
        <v>837</v>
      </c>
      <c r="B744" s="12" t="s">
        <v>8</v>
      </c>
      <c r="C744" s="88" t="s">
        <v>1357</v>
      </c>
      <c r="D744" s="2" t="s">
        <v>851</v>
      </c>
      <c r="E744" s="2" t="s">
        <v>27</v>
      </c>
      <c r="F744" s="2" t="s">
        <v>16</v>
      </c>
      <c r="G744" s="2" t="s">
        <v>28</v>
      </c>
      <c r="H744" s="2" t="s">
        <v>13</v>
      </c>
      <c r="I744" s="18">
        <v>527800</v>
      </c>
      <c r="J744" s="18">
        <v>272074.17</v>
      </c>
      <c r="K744" s="18">
        <v>237101.66</v>
      </c>
      <c r="L744" s="18">
        <v>34972.509999999995</v>
      </c>
      <c r="M744" s="18"/>
      <c r="N744" s="18">
        <v>29637.719999999998</v>
      </c>
      <c r="O744" s="18"/>
      <c r="P744" s="18"/>
      <c r="Q744" s="18"/>
      <c r="R744" s="18"/>
      <c r="S744" s="18"/>
      <c r="T744" s="18"/>
      <c r="U744" s="18"/>
      <c r="V744" s="18"/>
      <c r="W744" s="18"/>
      <c r="X744" s="18"/>
      <c r="Y744" s="18"/>
      <c r="Z744" s="18">
        <v>5334.7900000000009</v>
      </c>
      <c r="AA744" s="18"/>
      <c r="AB744" s="43">
        <f t="shared" si="332"/>
        <v>0.14749999999999996</v>
      </c>
      <c r="AC744" s="14">
        <f t="shared" si="341"/>
        <v>0</v>
      </c>
      <c r="AD744" s="14">
        <f t="shared" si="327"/>
        <v>0.125</v>
      </c>
      <c r="AE744" s="14">
        <f t="shared" si="342"/>
        <v>0</v>
      </c>
      <c r="AF744" s="14">
        <f t="shared" si="343"/>
        <v>0</v>
      </c>
      <c r="AG744" s="14">
        <f t="shared" si="344"/>
        <v>0</v>
      </c>
      <c r="AH744" s="14">
        <f t="shared" si="345"/>
        <v>0</v>
      </c>
      <c r="AI744" s="14">
        <f t="shared" si="346"/>
        <v>0</v>
      </c>
      <c r="AJ744" s="14">
        <f t="shared" si="347"/>
        <v>0</v>
      </c>
      <c r="AK744" s="14">
        <f t="shared" si="348"/>
        <v>0</v>
      </c>
      <c r="AL744" s="14">
        <f t="shared" si="349"/>
        <v>0</v>
      </c>
      <c r="AM744" s="14">
        <f t="shared" si="350"/>
        <v>0</v>
      </c>
      <c r="AN744" s="14">
        <f t="shared" si="351"/>
        <v>0</v>
      </c>
      <c r="AO744" s="14">
        <f t="shared" si="352"/>
        <v>0</v>
      </c>
      <c r="AP744" s="14">
        <f t="shared" si="353"/>
        <v>0.02</v>
      </c>
      <c r="AQ744" s="14">
        <f t="shared" si="354"/>
        <v>0</v>
      </c>
      <c r="AR744" s="26">
        <f t="shared" si="333"/>
        <v>29637.7075</v>
      </c>
      <c r="AS744" s="184">
        <f t="shared" si="334"/>
        <v>0</v>
      </c>
      <c r="AT744" s="26">
        <f t="shared" si="335"/>
        <v>5334.7873499999996</v>
      </c>
      <c r="AU744" s="30"/>
      <c r="AV744" s="30"/>
      <c r="AW744" s="30">
        <f>K744*$AU$1</f>
        <v>28452.199199999999</v>
      </c>
      <c r="AX744" s="36">
        <f t="shared" si="331"/>
        <v>-29637.7075</v>
      </c>
      <c r="AY744" s="36">
        <f t="shared" si="331"/>
        <v>0</v>
      </c>
      <c r="AZ744" s="36">
        <f t="shared" si="331"/>
        <v>23117.41185</v>
      </c>
      <c r="BF744" s="42">
        <f t="shared" si="336"/>
        <v>34972.494850000003</v>
      </c>
      <c r="BG744" s="42">
        <f t="shared" si="337"/>
        <v>34972.509999999995</v>
      </c>
      <c r="BH744" s="42">
        <f t="shared" si="338"/>
        <v>-1.5149999991990626E-2</v>
      </c>
      <c r="BI744" s="42">
        <f t="shared" si="339"/>
        <v>28452.199199999999</v>
      </c>
    </row>
    <row r="745" spans="1:61" ht="14.45" hidden="1" outlineLevel="1" x14ac:dyDescent="0.3">
      <c r="A745" s="12" t="s">
        <v>837</v>
      </c>
      <c r="B745" s="12" t="s">
        <v>8</v>
      </c>
      <c r="C745" s="88" t="s">
        <v>1357</v>
      </c>
      <c r="D745" s="2" t="s">
        <v>852</v>
      </c>
      <c r="E745" s="2" t="s">
        <v>27</v>
      </c>
      <c r="F745" s="2" t="s">
        <v>16</v>
      </c>
      <c r="G745" s="2" t="s">
        <v>28</v>
      </c>
      <c r="H745" s="2" t="s">
        <v>13</v>
      </c>
      <c r="I745" s="18">
        <v>239850</v>
      </c>
      <c r="J745" s="18">
        <v>123640.83000000002</v>
      </c>
      <c r="K745" s="18">
        <v>107748</v>
      </c>
      <c r="L745" s="18">
        <v>15892.83</v>
      </c>
      <c r="M745" s="18"/>
      <c r="N745" s="18">
        <v>13468.5</v>
      </c>
      <c r="O745" s="18"/>
      <c r="P745" s="18"/>
      <c r="Q745" s="18"/>
      <c r="R745" s="18"/>
      <c r="S745" s="18"/>
      <c r="T745" s="18"/>
      <c r="U745" s="18"/>
      <c r="V745" s="18"/>
      <c r="W745" s="18"/>
      <c r="X745" s="18"/>
      <c r="Y745" s="18"/>
      <c r="Z745" s="18">
        <v>2424.33</v>
      </c>
      <c r="AA745" s="18"/>
      <c r="AB745" s="43">
        <f t="shared" si="332"/>
        <v>0.14749999999999996</v>
      </c>
      <c r="AC745" s="14">
        <f t="shared" si="341"/>
        <v>0</v>
      </c>
      <c r="AD745" s="14">
        <f t="shared" si="327"/>
        <v>0.125</v>
      </c>
      <c r="AE745" s="14">
        <f t="shared" ref="AE745:AE808" si="355">IF(O745&gt;0,O$4,0)</f>
        <v>0</v>
      </c>
      <c r="AF745" s="14">
        <f t="shared" ref="AF745:AF808" si="356">IF(P745&gt;0,P$4,0)</f>
        <v>0</v>
      </c>
      <c r="AG745" s="14">
        <f t="shared" ref="AG745:AG808" si="357">IF(Q745&gt;0,Q$4,0)</f>
        <v>0</v>
      </c>
      <c r="AH745" s="14">
        <f t="shared" ref="AH745:AH808" si="358">IF(R745&gt;0,R$4,0)</f>
        <v>0</v>
      </c>
      <c r="AI745" s="14">
        <f t="shared" ref="AI745:AI808" si="359">IF(S745&gt;0,S$4,0)</f>
        <v>0</v>
      </c>
      <c r="AJ745" s="14">
        <f t="shared" ref="AJ745:AJ808" si="360">IF(T745&gt;0,T$4,0)</f>
        <v>0</v>
      </c>
      <c r="AK745" s="14">
        <f t="shared" ref="AK745:AK808" si="361">IF(U745&gt;0,U$4,0)</f>
        <v>0</v>
      </c>
      <c r="AL745" s="14">
        <f t="shared" ref="AL745:AL808" si="362">IF(V745&gt;0,V$4,0)</f>
        <v>0</v>
      </c>
      <c r="AM745" s="14">
        <f t="shared" ref="AM745:AM808" si="363">IF(W745&gt;0,W$4,0)</f>
        <v>0</v>
      </c>
      <c r="AN745" s="14">
        <f t="shared" ref="AN745:AN808" si="364">IF(X745&gt;0,X$4,0)</f>
        <v>0</v>
      </c>
      <c r="AO745" s="14">
        <f t="shared" ref="AO745:AO808" si="365">IF(Y745&gt;0,Y$4,0)</f>
        <v>0</v>
      </c>
      <c r="AP745" s="14">
        <f t="shared" ref="AP745:AP808" si="366">IF(Z745&gt;0,Z$4,0)</f>
        <v>0.02</v>
      </c>
      <c r="AQ745" s="14">
        <f t="shared" ref="AQ745:AQ808" si="367">IF(AA745&gt;0,AA$4,0)</f>
        <v>0</v>
      </c>
      <c r="AR745" s="26">
        <f t="shared" si="333"/>
        <v>13468.5</v>
      </c>
      <c r="AS745" s="184">
        <f t="shared" si="334"/>
        <v>0</v>
      </c>
      <c r="AT745" s="26">
        <f t="shared" si="335"/>
        <v>2424.33</v>
      </c>
      <c r="AU745" s="30"/>
      <c r="AV745" s="30"/>
      <c r="AW745" s="30">
        <f>K745*$AU$1</f>
        <v>12929.76</v>
      </c>
      <c r="AX745" s="36">
        <f t="shared" si="331"/>
        <v>-13468.5</v>
      </c>
      <c r="AY745" s="36">
        <f t="shared" si="331"/>
        <v>0</v>
      </c>
      <c r="AZ745" s="36">
        <f t="shared" si="331"/>
        <v>10505.43</v>
      </c>
      <c r="BF745" s="42">
        <f t="shared" si="336"/>
        <v>15892.83</v>
      </c>
      <c r="BG745" s="42">
        <f t="shared" si="337"/>
        <v>15892.83</v>
      </c>
      <c r="BH745" s="42">
        <f t="shared" si="338"/>
        <v>0</v>
      </c>
      <c r="BI745" s="42">
        <f t="shared" si="339"/>
        <v>12929.76</v>
      </c>
    </row>
    <row r="746" spans="1:61" ht="14.45" hidden="1" outlineLevel="1" x14ac:dyDescent="0.3">
      <c r="A746" s="12" t="s">
        <v>837</v>
      </c>
      <c r="B746" s="12" t="s">
        <v>8</v>
      </c>
      <c r="C746" s="88" t="s">
        <v>1357</v>
      </c>
      <c r="D746" s="2" t="s">
        <v>853</v>
      </c>
      <c r="E746" s="2" t="s">
        <v>27</v>
      </c>
      <c r="F746" s="2" t="s">
        <v>16</v>
      </c>
      <c r="G746" s="2" t="s">
        <v>28</v>
      </c>
      <c r="H746" s="2" t="s">
        <v>13</v>
      </c>
      <c r="I746" s="18">
        <v>1766525</v>
      </c>
      <c r="J746" s="18">
        <v>910626.08000000007</v>
      </c>
      <c r="K746" s="18">
        <v>793573.86999999988</v>
      </c>
      <c r="L746" s="18">
        <v>117052.20999999999</v>
      </c>
      <c r="M746" s="18"/>
      <c r="N746" s="18">
        <v>99196.760000000009</v>
      </c>
      <c r="O746" s="18"/>
      <c r="P746" s="18"/>
      <c r="Q746" s="18"/>
      <c r="R746" s="18"/>
      <c r="S746" s="18"/>
      <c r="T746" s="18"/>
      <c r="U746" s="18"/>
      <c r="V746" s="18"/>
      <c r="W746" s="18"/>
      <c r="X746" s="18"/>
      <c r="Y746" s="18"/>
      <c r="Z746" s="18">
        <v>17855.450000000008</v>
      </c>
      <c r="AA746" s="18"/>
      <c r="AB746" s="43">
        <f t="shared" si="332"/>
        <v>0.14749999999999996</v>
      </c>
      <c r="AC746" s="14">
        <f t="shared" si="341"/>
        <v>0</v>
      </c>
      <c r="AD746" s="14">
        <f t="shared" si="327"/>
        <v>0.125</v>
      </c>
      <c r="AE746" s="14">
        <f t="shared" si="355"/>
        <v>0</v>
      </c>
      <c r="AF746" s="14">
        <f t="shared" si="356"/>
        <v>0</v>
      </c>
      <c r="AG746" s="14">
        <f t="shared" si="357"/>
        <v>0</v>
      </c>
      <c r="AH746" s="14">
        <f t="shared" si="358"/>
        <v>0</v>
      </c>
      <c r="AI746" s="14">
        <f t="shared" si="359"/>
        <v>0</v>
      </c>
      <c r="AJ746" s="14">
        <f t="shared" si="360"/>
        <v>0</v>
      </c>
      <c r="AK746" s="14">
        <f t="shared" si="361"/>
        <v>0</v>
      </c>
      <c r="AL746" s="14">
        <f t="shared" si="362"/>
        <v>0</v>
      </c>
      <c r="AM746" s="14">
        <f t="shared" si="363"/>
        <v>0</v>
      </c>
      <c r="AN746" s="14">
        <f t="shared" si="364"/>
        <v>0</v>
      </c>
      <c r="AO746" s="14">
        <f t="shared" si="365"/>
        <v>0</v>
      </c>
      <c r="AP746" s="14">
        <f t="shared" si="366"/>
        <v>0.02</v>
      </c>
      <c r="AQ746" s="14">
        <f t="shared" si="367"/>
        <v>0</v>
      </c>
      <c r="AR746" s="26">
        <f t="shared" si="333"/>
        <v>99196.733749999985</v>
      </c>
      <c r="AS746" s="184">
        <f t="shared" si="334"/>
        <v>0</v>
      </c>
      <c r="AT746" s="26">
        <f t="shared" si="335"/>
        <v>17855.412074999997</v>
      </c>
      <c r="AU746" s="30"/>
      <c r="AV746" s="30"/>
      <c r="AW746" s="30">
        <f>K746*$AU$1</f>
        <v>95228.864399999977</v>
      </c>
      <c r="AX746" s="36">
        <f t="shared" si="331"/>
        <v>-99196.733749999985</v>
      </c>
      <c r="AY746" s="36">
        <f t="shared" si="331"/>
        <v>0</v>
      </c>
      <c r="AZ746" s="36">
        <f t="shared" si="331"/>
        <v>77373.452324999977</v>
      </c>
      <c r="BF746" s="42">
        <f t="shared" si="336"/>
        <v>117052.14582499999</v>
      </c>
      <c r="BG746" s="42">
        <f t="shared" si="337"/>
        <v>117052.21000000002</v>
      </c>
      <c r="BH746" s="42">
        <f t="shared" si="338"/>
        <v>-6.4175000035902485E-2</v>
      </c>
      <c r="BI746" s="42">
        <f t="shared" si="339"/>
        <v>95228.864399999977</v>
      </c>
    </row>
    <row r="747" spans="1:61" ht="14.45" hidden="1" outlineLevel="1" x14ac:dyDescent="0.3">
      <c r="A747" s="12" t="s">
        <v>837</v>
      </c>
      <c r="B747" s="12" t="s">
        <v>8</v>
      </c>
      <c r="C747" s="88" t="s">
        <v>1357</v>
      </c>
      <c r="D747" s="2" t="s">
        <v>853</v>
      </c>
      <c r="E747" s="2" t="s">
        <v>820</v>
      </c>
      <c r="F747" s="2" t="s">
        <v>11</v>
      </c>
      <c r="G747" s="2" t="s">
        <v>12</v>
      </c>
      <c r="H747" s="2" t="s">
        <v>13</v>
      </c>
      <c r="I747" s="18">
        <v>288275</v>
      </c>
      <c r="J747" s="18">
        <v>148888.26</v>
      </c>
      <c r="K747" s="18">
        <v>143161.79</v>
      </c>
      <c r="L747" s="18">
        <v>5726.47</v>
      </c>
      <c r="M747" s="18"/>
      <c r="N747" s="18"/>
      <c r="O747" s="18"/>
      <c r="P747" s="18"/>
      <c r="Q747" s="18"/>
      <c r="R747" s="18"/>
      <c r="S747" s="18">
        <v>5726.47</v>
      </c>
      <c r="T747" s="18"/>
      <c r="U747" s="18"/>
      <c r="V747" s="18"/>
      <c r="W747" s="18"/>
      <c r="X747" s="18"/>
      <c r="Y747" s="18"/>
      <c r="Z747" s="18"/>
      <c r="AA747" s="18"/>
      <c r="AB747" s="43">
        <f t="shared" si="332"/>
        <v>4.0000000000000036E-2</v>
      </c>
      <c r="AC747" s="14">
        <f t="shared" si="341"/>
        <v>0</v>
      </c>
      <c r="AD747" s="14">
        <f t="shared" si="327"/>
        <v>0</v>
      </c>
      <c r="AE747" s="14">
        <f t="shared" si="355"/>
        <v>0</v>
      </c>
      <c r="AF747" s="14">
        <f t="shared" si="356"/>
        <v>0</v>
      </c>
      <c r="AG747" s="14">
        <f t="shared" si="357"/>
        <v>0</v>
      </c>
      <c r="AH747" s="14">
        <f t="shared" si="358"/>
        <v>0</v>
      </c>
      <c r="AI747" s="14">
        <f t="shared" si="359"/>
        <v>0.04</v>
      </c>
      <c r="AJ747" s="14">
        <f t="shared" si="360"/>
        <v>0</v>
      </c>
      <c r="AK747" s="14">
        <f t="shared" si="361"/>
        <v>0</v>
      </c>
      <c r="AL747" s="14">
        <f t="shared" si="362"/>
        <v>0</v>
      </c>
      <c r="AM747" s="14">
        <f t="shared" si="363"/>
        <v>0</v>
      </c>
      <c r="AN747" s="14">
        <f t="shared" si="364"/>
        <v>0</v>
      </c>
      <c r="AO747" s="14">
        <f t="shared" si="365"/>
        <v>0</v>
      </c>
      <c r="AP747" s="14">
        <f t="shared" si="366"/>
        <v>0</v>
      </c>
      <c r="AQ747" s="14">
        <f t="shared" si="367"/>
        <v>0</v>
      </c>
      <c r="AR747" s="26">
        <f t="shared" si="333"/>
        <v>0</v>
      </c>
      <c r="AS747" s="184">
        <f t="shared" si="334"/>
        <v>5726.4716000000008</v>
      </c>
      <c r="AT747" s="26">
        <f t="shared" si="335"/>
        <v>0</v>
      </c>
      <c r="AU747" s="30">
        <f>K747*$AU$2</f>
        <v>8589.7073999999993</v>
      </c>
      <c r="AV747" s="30">
        <f>K747*$AV$2</f>
        <v>8589.7073999999993</v>
      </c>
      <c r="AW747" s="30"/>
      <c r="AX747" s="36">
        <f t="shared" si="331"/>
        <v>8589.7073999999993</v>
      </c>
      <c r="AY747" s="36">
        <f t="shared" si="331"/>
        <v>2863.2357999999986</v>
      </c>
      <c r="AZ747" s="36">
        <f t="shared" si="331"/>
        <v>0</v>
      </c>
      <c r="BF747" s="42">
        <f t="shared" si="336"/>
        <v>5726.4716000000008</v>
      </c>
      <c r="BG747" s="42">
        <f t="shared" si="337"/>
        <v>5726.47</v>
      </c>
      <c r="BH747" s="42">
        <f t="shared" si="338"/>
        <v>1.6000000005078618E-3</v>
      </c>
      <c r="BI747" s="42">
        <f t="shared" si="339"/>
        <v>17179.414799999999</v>
      </c>
    </row>
    <row r="748" spans="1:61" ht="14.45" hidden="1" outlineLevel="1" x14ac:dyDescent="0.3">
      <c r="A748" s="12" t="s">
        <v>837</v>
      </c>
      <c r="B748" s="12" t="s">
        <v>8</v>
      </c>
      <c r="C748" s="88" t="s">
        <v>1357</v>
      </c>
      <c r="D748" s="2" t="s">
        <v>854</v>
      </c>
      <c r="E748" s="2" t="s">
        <v>27</v>
      </c>
      <c r="F748" s="2" t="s">
        <v>16</v>
      </c>
      <c r="G748" s="2" t="s">
        <v>28</v>
      </c>
      <c r="H748" s="2" t="s">
        <v>13</v>
      </c>
      <c r="I748" s="18">
        <v>129025</v>
      </c>
      <c r="J748" s="18">
        <v>66509.709999999992</v>
      </c>
      <c r="K748" s="18">
        <v>57960.53</v>
      </c>
      <c r="L748" s="18">
        <v>8549.18</v>
      </c>
      <c r="M748" s="18"/>
      <c r="N748" s="18">
        <v>7245.07</v>
      </c>
      <c r="O748" s="18"/>
      <c r="P748" s="18"/>
      <c r="Q748" s="18"/>
      <c r="R748" s="18"/>
      <c r="S748" s="18"/>
      <c r="T748" s="18"/>
      <c r="U748" s="18"/>
      <c r="V748" s="18"/>
      <c r="W748" s="18"/>
      <c r="X748" s="18"/>
      <c r="Y748" s="18"/>
      <c r="Z748" s="18">
        <v>1304.1100000000001</v>
      </c>
      <c r="AA748" s="18"/>
      <c r="AB748" s="43">
        <f t="shared" si="332"/>
        <v>0.14749999999999996</v>
      </c>
      <c r="AC748" s="14">
        <f t="shared" si="341"/>
        <v>0</v>
      </c>
      <c r="AD748" s="14">
        <f t="shared" si="327"/>
        <v>0.125</v>
      </c>
      <c r="AE748" s="14">
        <f t="shared" si="355"/>
        <v>0</v>
      </c>
      <c r="AF748" s="14">
        <f t="shared" si="356"/>
        <v>0</v>
      </c>
      <c r="AG748" s="14">
        <f t="shared" si="357"/>
        <v>0</v>
      </c>
      <c r="AH748" s="14">
        <f t="shared" si="358"/>
        <v>0</v>
      </c>
      <c r="AI748" s="14">
        <f t="shared" si="359"/>
        <v>0</v>
      </c>
      <c r="AJ748" s="14">
        <f t="shared" si="360"/>
        <v>0</v>
      </c>
      <c r="AK748" s="14">
        <f t="shared" si="361"/>
        <v>0</v>
      </c>
      <c r="AL748" s="14">
        <f t="shared" si="362"/>
        <v>0</v>
      </c>
      <c r="AM748" s="14">
        <f t="shared" si="363"/>
        <v>0</v>
      </c>
      <c r="AN748" s="14">
        <f t="shared" si="364"/>
        <v>0</v>
      </c>
      <c r="AO748" s="14">
        <f t="shared" si="365"/>
        <v>0</v>
      </c>
      <c r="AP748" s="14">
        <f t="shared" si="366"/>
        <v>0.02</v>
      </c>
      <c r="AQ748" s="14">
        <f t="shared" si="367"/>
        <v>0</v>
      </c>
      <c r="AR748" s="26">
        <f t="shared" si="333"/>
        <v>7245.0662499999999</v>
      </c>
      <c r="AS748" s="184">
        <f t="shared" si="334"/>
        <v>0</v>
      </c>
      <c r="AT748" s="26">
        <f t="shared" si="335"/>
        <v>1304.1119250000002</v>
      </c>
      <c r="AU748" s="30"/>
      <c r="AV748" s="30"/>
      <c r="AW748" s="30">
        <f>K748*$AU$1</f>
        <v>6955.2635999999993</v>
      </c>
      <c r="AX748" s="36">
        <f t="shared" si="331"/>
        <v>-7245.0662499999999</v>
      </c>
      <c r="AY748" s="36">
        <f t="shared" si="331"/>
        <v>0</v>
      </c>
      <c r="AZ748" s="36">
        <f t="shared" si="331"/>
        <v>5651.1516749999992</v>
      </c>
      <c r="BF748" s="42">
        <f t="shared" si="336"/>
        <v>8549.1781750000009</v>
      </c>
      <c r="BG748" s="42">
        <f t="shared" si="337"/>
        <v>8549.18</v>
      </c>
      <c r="BH748" s="42">
        <f t="shared" si="338"/>
        <v>-1.8249999993713573E-3</v>
      </c>
      <c r="BI748" s="42">
        <f t="shared" si="339"/>
        <v>6955.2635999999993</v>
      </c>
    </row>
    <row r="749" spans="1:61" ht="14.45" hidden="1" outlineLevel="1" x14ac:dyDescent="0.3">
      <c r="A749" s="12" t="s">
        <v>837</v>
      </c>
      <c r="B749" s="12" t="s">
        <v>8</v>
      </c>
      <c r="C749" s="88" t="s">
        <v>1357</v>
      </c>
      <c r="D749" s="2" t="s">
        <v>854</v>
      </c>
      <c r="E749" s="2" t="s">
        <v>820</v>
      </c>
      <c r="F749" s="2" t="s">
        <v>11</v>
      </c>
      <c r="G749" s="2" t="s">
        <v>12</v>
      </c>
      <c r="H749" s="2" t="s">
        <v>13</v>
      </c>
      <c r="I749" s="18">
        <v>77675</v>
      </c>
      <c r="J749" s="18">
        <v>40117.58</v>
      </c>
      <c r="K749" s="18">
        <v>38574.6</v>
      </c>
      <c r="L749" s="18">
        <v>1542.98</v>
      </c>
      <c r="M749" s="18"/>
      <c r="N749" s="18"/>
      <c r="O749" s="18"/>
      <c r="P749" s="18"/>
      <c r="Q749" s="18"/>
      <c r="R749" s="18"/>
      <c r="S749" s="18">
        <v>1542.98</v>
      </c>
      <c r="T749" s="18"/>
      <c r="U749" s="18"/>
      <c r="V749" s="18"/>
      <c r="W749" s="18"/>
      <c r="X749" s="18"/>
      <c r="Y749" s="18"/>
      <c r="Z749" s="18"/>
      <c r="AA749" s="18"/>
      <c r="AB749" s="43">
        <f t="shared" si="332"/>
        <v>4.0000000000000036E-2</v>
      </c>
      <c r="AC749" s="14">
        <f t="shared" si="341"/>
        <v>0</v>
      </c>
      <c r="AD749" s="14">
        <f t="shared" si="327"/>
        <v>0</v>
      </c>
      <c r="AE749" s="14">
        <f t="shared" si="355"/>
        <v>0</v>
      </c>
      <c r="AF749" s="14">
        <f t="shared" si="356"/>
        <v>0</v>
      </c>
      <c r="AG749" s="14">
        <f t="shared" si="357"/>
        <v>0</v>
      </c>
      <c r="AH749" s="14">
        <f t="shared" si="358"/>
        <v>0</v>
      </c>
      <c r="AI749" s="14">
        <f t="shared" si="359"/>
        <v>0.04</v>
      </c>
      <c r="AJ749" s="14">
        <f t="shared" si="360"/>
        <v>0</v>
      </c>
      <c r="AK749" s="14">
        <f t="shared" si="361"/>
        <v>0</v>
      </c>
      <c r="AL749" s="14">
        <f t="shared" si="362"/>
        <v>0</v>
      </c>
      <c r="AM749" s="14">
        <f t="shared" si="363"/>
        <v>0</v>
      </c>
      <c r="AN749" s="14">
        <f t="shared" si="364"/>
        <v>0</v>
      </c>
      <c r="AO749" s="14">
        <f t="shared" si="365"/>
        <v>0</v>
      </c>
      <c r="AP749" s="14">
        <f t="shared" si="366"/>
        <v>0</v>
      </c>
      <c r="AQ749" s="14">
        <f t="shared" si="367"/>
        <v>0</v>
      </c>
      <c r="AR749" s="26">
        <f t="shared" si="333"/>
        <v>0</v>
      </c>
      <c r="AS749" s="184">
        <f t="shared" si="334"/>
        <v>1542.9839999999999</v>
      </c>
      <c r="AT749" s="26">
        <f t="shared" si="335"/>
        <v>0</v>
      </c>
      <c r="AU749" s="30">
        <f>K749*$AU$2</f>
        <v>2314.4759999999997</v>
      </c>
      <c r="AV749" s="30">
        <f>K749*$AV$2</f>
        <v>2314.4759999999997</v>
      </c>
      <c r="AW749" s="30"/>
      <c r="AX749" s="36">
        <f t="shared" si="331"/>
        <v>2314.4759999999997</v>
      </c>
      <c r="AY749" s="36">
        <f t="shared" si="331"/>
        <v>771.49199999999973</v>
      </c>
      <c r="AZ749" s="36">
        <f t="shared" si="331"/>
        <v>0</v>
      </c>
      <c r="BF749" s="42">
        <f t="shared" si="336"/>
        <v>1542.9839999999999</v>
      </c>
      <c r="BG749" s="42">
        <f t="shared" si="337"/>
        <v>1542.98</v>
      </c>
      <c r="BH749" s="42">
        <f t="shared" si="338"/>
        <v>3.9999999999054126E-3</v>
      </c>
      <c r="BI749" s="42">
        <f t="shared" si="339"/>
        <v>4628.9519999999993</v>
      </c>
    </row>
    <row r="750" spans="1:61" ht="14.45" hidden="1" outlineLevel="1" x14ac:dyDescent="0.3">
      <c r="A750" s="12" t="s">
        <v>837</v>
      </c>
      <c r="B750" s="12" t="s">
        <v>8</v>
      </c>
      <c r="C750" s="88" t="s">
        <v>1357</v>
      </c>
      <c r="D750" s="2" t="s">
        <v>855</v>
      </c>
      <c r="E750" s="2" t="s">
        <v>27</v>
      </c>
      <c r="F750" s="2" t="s">
        <v>16</v>
      </c>
      <c r="G750" s="2" t="s">
        <v>28</v>
      </c>
      <c r="H750" s="2" t="s">
        <v>13</v>
      </c>
      <c r="I750" s="18">
        <v>2026375</v>
      </c>
      <c r="J750" s="18">
        <v>869287.20000000019</v>
      </c>
      <c r="K750" s="18">
        <v>757548.67999999993</v>
      </c>
      <c r="L750" s="18">
        <v>111738.52000000003</v>
      </c>
      <c r="M750" s="18"/>
      <c r="N750" s="18">
        <v>94693.65</v>
      </c>
      <c r="O750" s="18"/>
      <c r="P750" s="18"/>
      <c r="Q750" s="18"/>
      <c r="R750" s="18"/>
      <c r="S750" s="18"/>
      <c r="T750" s="18"/>
      <c r="U750" s="18"/>
      <c r="V750" s="18"/>
      <c r="W750" s="18"/>
      <c r="X750" s="18"/>
      <c r="Y750" s="18"/>
      <c r="Z750" s="18">
        <v>17044.87</v>
      </c>
      <c r="AA750" s="18"/>
      <c r="AB750" s="43">
        <f t="shared" si="332"/>
        <v>0.14749999999999996</v>
      </c>
      <c r="AC750" s="14">
        <f t="shared" si="341"/>
        <v>0</v>
      </c>
      <c r="AD750" s="14">
        <f t="shared" si="327"/>
        <v>0.125</v>
      </c>
      <c r="AE750" s="14">
        <f t="shared" si="355"/>
        <v>0</v>
      </c>
      <c r="AF750" s="14">
        <f t="shared" si="356"/>
        <v>0</v>
      </c>
      <c r="AG750" s="14">
        <f t="shared" si="357"/>
        <v>0</v>
      </c>
      <c r="AH750" s="14">
        <f t="shared" si="358"/>
        <v>0</v>
      </c>
      <c r="AI750" s="14">
        <f t="shared" si="359"/>
        <v>0</v>
      </c>
      <c r="AJ750" s="14">
        <f t="shared" si="360"/>
        <v>0</v>
      </c>
      <c r="AK750" s="14">
        <f t="shared" si="361"/>
        <v>0</v>
      </c>
      <c r="AL750" s="14">
        <f t="shared" si="362"/>
        <v>0</v>
      </c>
      <c r="AM750" s="14">
        <f t="shared" si="363"/>
        <v>0</v>
      </c>
      <c r="AN750" s="14">
        <f t="shared" si="364"/>
        <v>0</v>
      </c>
      <c r="AO750" s="14">
        <f t="shared" si="365"/>
        <v>0</v>
      </c>
      <c r="AP750" s="14">
        <f t="shared" si="366"/>
        <v>0.02</v>
      </c>
      <c r="AQ750" s="14">
        <f t="shared" si="367"/>
        <v>0</v>
      </c>
      <c r="AR750" s="26">
        <f t="shared" si="333"/>
        <v>94693.584999999992</v>
      </c>
      <c r="AS750" s="184">
        <f t="shared" si="334"/>
        <v>0</v>
      </c>
      <c r="AT750" s="26">
        <f t="shared" si="335"/>
        <v>17044.845299999997</v>
      </c>
      <c r="AU750" s="30"/>
      <c r="AV750" s="30"/>
      <c r="AW750" s="30">
        <f>K750*$AU$1</f>
        <v>90905.841599999985</v>
      </c>
      <c r="AX750" s="36">
        <f t="shared" si="331"/>
        <v>-94693.584999999992</v>
      </c>
      <c r="AY750" s="36">
        <f t="shared" si="331"/>
        <v>0</v>
      </c>
      <c r="AZ750" s="36">
        <f t="shared" si="331"/>
        <v>73860.996299999984</v>
      </c>
      <c r="BF750" s="42">
        <f t="shared" si="336"/>
        <v>111738.43029999999</v>
      </c>
      <c r="BG750" s="42">
        <f t="shared" si="337"/>
        <v>111738.51999999999</v>
      </c>
      <c r="BH750" s="42">
        <f t="shared" si="338"/>
        <v>-8.969999999681022E-2</v>
      </c>
      <c r="BI750" s="42">
        <f t="shared" si="339"/>
        <v>90905.841599999985</v>
      </c>
    </row>
    <row r="751" spans="1:61" ht="14.45" hidden="1" outlineLevel="1" x14ac:dyDescent="0.3">
      <c r="A751" s="12" t="s">
        <v>837</v>
      </c>
      <c r="B751" s="12" t="s">
        <v>8</v>
      </c>
      <c r="C751" s="88" t="s">
        <v>1357</v>
      </c>
      <c r="D751" s="2" t="s">
        <v>855</v>
      </c>
      <c r="E751" s="2" t="s">
        <v>820</v>
      </c>
      <c r="F751" s="2" t="s">
        <v>11</v>
      </c>
      <c r="G751" s="2" t="s">
        <v>12</v>
      </c>
      <c r="H751" s="2" t="s">
        <v>13</v>
      </c>
      <c r="I751" s="18">
        <v>133250</v>
      </c>
      <c r="J751" s="18">
        <v>57350.799999999996</v>
      </c>
      <c r="K751" s="18">
        <v>55145</v>
      </c>
      <c r="L751" s="18">
        <v>2205.8000000000002</v>
      </c>
      <c r="M751" s="18"/>
      <c r="N751" s="18"/>
      <c r="O751" s="18"/>
      <c r="P751" s="18"/>
      <c r="Q751" s="18"/>
      <c r="R751" s="18"/>
      <c r="S751" s="18">
        <v>2205.8000000000002</v>
      </c>
      <c r="T751" s="18"/>
      <c r="U751" s="18"/>
      <c r="V751" s="18"/>
      <c r="W751" s="18"/>
      <c r="X751" s="18"/>
      <c r="Y751" s="18"/>
      <c r="Z751" s="18"/>
      <c r="AA751" s="18"/>
      <c r="AB751" s="43">
        <f t="shared" si="332"/>
        <v>4.0000000000000036E-2</v>
      </c>
      <c r="AC751" s="14">
        <f t="shared" si="341"/>
        <v>0</v>
      </c>
      <c r="AD751" s="14">
        <f t="shared" si="327"/>
        <v>0</v>
      </c>
      <c r="AE751" s="14">
        <f t="shared" si="355"/>
        <v>0</v>
      </c>
      <c r="AF751" s="14">
        <f t="shared" si="356"/>
        <v>0</v>
      </c>
      <c r="AG751" s="14">
        <f t="shared" si="357"/>
        <v>0</v>
      </c>
      <c r="AH751" s="14">
        <f t="shared" si="358"/>
        <v>0</v>
      </c>
      <c r="AI751" s="14">
        <f t="shared" si="359"/>
        <v>0.04</v>
      </c>
      <c r="AJ751" s="14">
        <f t="shared" si="360"/>
        <v>0</v>
      </c>
      <c r="AK751" s="14">
        <f t="shared" si="361"/>
        <v>0</v>
      </c>
      <c r="AL751" s="14">
        <f t="shared" si="362"/>
        <v>0</v>
      </c>
      <c r="AM751" s="14">
        <f t="shared" si="363"/>
        <v>0</v>
      </c>
      <c r="AN751" s="14">
        <f t="shared" si="364"/>
        <v>0</v>
      </c>
      <c r="AO751" s="14">
        <f t="shared" si="365"/>
        <v>0</v>
      </c>
      <c r="AP751" s="14">
        <f t="shared" si="366"/>
        <v>0</v>
      </c>
      <c r="AQ751" s="14">
        <f t="shared" si="367"/>
        <v>0</v>
      </c>
      <c r="AR751" s="26">
        <f t="shared" si="333"/>
        <v>0</v>
      </c>
      <c r="AS751" s="184">
        <f t="shared" si="334"/>
        <v>2205.8000000000002</v>
      </c>
      <c r="AT751" s="26">
        <f t="shared" si="335"/>
        <v>0</v>
      </c>
      <c r="AU751" s="30">
        <f>K751*$AU$2</f>
        <v>3308.7</v>
      </c>
      <c r="AV751" s="30">
        <f>K751*$AV$2</f>
        <v>3308.7</v>
      </c>
      <c r="AW751" s="30"/>
      <c r="AX751" s="36">
        <f t="shared" si="331"/>
        <v>3308.7</v>
      </c>
      <c r="AY751" s="36">
        <f t="shared" si="331"/>
        <v>1102.8999999999996</v>
      </c>
      <c r="AZ751" s="36">
        <f t="shared" si="331"/>
        <v>0</v>
      </c>
      <c r="BF751" s="42">
        <f t="shared" si="336"/>
        <v>2205.8000000000002</v>
      </c>
      <c r="BG751" s="42">
        <f t="shared" si="337"/>
        <v>2205.8000000000002</v>
      </c>
      <c r="BH751" s="42">
        <f t="shared" si="338"/>
        <v>0</v>
      </c>
      <c r="BI751" s="42">
        <f t="shared" si="339"/>
        <v>6617.4</v>
      </c>
    </row>
    <row r="752" spans="1:61" ht="14.45" hidden="1" outlineLevel="1" x14ac:dyDescent="0.3">
      <c r="A752" s="12" t="s">
        <v>837</v>
      </c>
      <c r="B752" s="12" t="s">
        <v>8</v>
      </c>
      <c r="C752" s="88" t="s">
        <v>1357</v>
      </c>
      <c r="D752" s="2" t="s">
        <v>856</v>
      </c>
      <c r="E752" s="2" t="s">
        <v>27</v>
      </c>
      <c r="F752" s="2" t="s">
        <v>16</v>
      </c>
      <c r="G752" s="2" t="s">
        <v>28</v>
      </c>
      <c r="H752" s="2" t="s">
        <v>13</v>
      </c>
      <c r="I752" s="18">
        <v>5635325</v>
      </c>
      <c r="J752" s="18">
        <v>2417481.1</v>
      </c>
      <c r="K752" s="18">
        <v>2106737.2599999998</v>
      </c>
      <c r="L752" s="18">
        <v>310743.83999999991</v>
      </c>
      <c r="M752" s="18"/>
      <c r="N752" s="18">
        <v>263342.25</v>
      </c>
      <c r="O752" s="18"/>
      <c r="P752" s="18"/>
      <c r="Q752" s="18"/>
      <c r="R752" s="18"/>
      <c r="S752" s="18"/>
      <c r="T752" s="18"/>
      <c r="U752" s="18"/>
      <c r="V752" s="18"/>
      <c r="W752" s="18"/>
      <c r="X752" s="18"/>
      <c r="Y752" s="18"/>
      <c r="Z752" s="18">
        <v>47401.590000000004</v>
      </c>
      <c r="AA752" s="18"/>
      <c r="AB752" s="43">
        <f t="shared" si="332"/>
        <v>0.14749999999999996</v>
      </c>
      <c r="AC752" s="14">
        <f t="shared" si="341"/>
        <v>0</v>
      </c>
      <c r="AD752" s="14">
        <f t="shared" ref="AD752:AD815" si="368">IF(N752&gt;0,N$4,0)</f>
        <v>0.125</v>
      </c>
      <c r="AE752" s="14">
        <f t="shared" si="355"/>
        <v>0</v>
      </c>
      <c r="AF752" s="14">
        <f t="shared" si="356"/>
        <v>0</v>
      </c>
      <c r="AG752" s="14">
        <f t="shared" si="357"/>
        <v>0</v>
      </c>
      <c r="AH752" s="14">
        <f t="shared" si="358"/>
        <v>0</v>
      </c>
      <c r="AI752" s="14">
        <f t="shared" si="359"/>
        <v>0</v>
      </c>
      <c r="AJ752" s="14">
        <f t="shared" si="360"/>
        <v>0</v>
      </c>
      <c r="AK752" s="14">
        <f t="shared" si="361"/>
        <v>0</v>
      </c>
      <c r="AL752" s="14">
        <f t="shared" si="362"/>
        <v>0</v>
      </c>
      <c r="AM752" s="14">
        <f t="shared" si="363"/>
        <v>0</v>
      </c>
      <c r="AN752" s="14">
        <f t="shared" si="364"/>
        <v>0</v>
      </c>
      <c r="AO752" s="14">
        <f t="shared" si="365"/>
        <v>0</v>
      </c>
      <c r="AP752" s="14">
        <f t="shared" si="366"/>
        <v>0.02</v>
      </c>
      <c r="AQ752" s="14">
        <f t="shared" si="367"/>
        <v>0</v>
      </c>
      <c r="AR752" s="26">
        <f t="shared" si="333"/>
        <v>263342.15749999997</v>
      </c>
      <c r="AS752" s="184">
        <f t="shared" si="334"/>
        <v>0</v>
      </c>
      <c r="AT752" s="26">
        <f t="shared" si="335"/>
        <v>47401.588349999991</v>
      </c>
      <c r="AU752" s="30"/>
      <c r="AV752" s="30"/>
      <c r="AW752" s="30">
        <f>K752*$AU$1</f>
        <v>252808.47119999997</v>
      </c>
      <c r="AX752" s="36">
        <f t="shared" si="331"/>
        <v>-263342.15749999997</v>
      </c>
      <c r="AY752" s="36">
        <f t="shared" si="331"/>
        <v>0</v>
      </c>
      <c r="AZ752" s="36">
        <f t="shared" si="331"/>
        <v>205406.88284999999</v>
      </c>
      <c r="BF752" s="42">
        <f t="shared" si="336"/>
        <v>310743.74584999995</v>
      </c>
      <c r="BG752" s="42">
        <f t="shared" si="337"/>
        <v>310743.84000000003</v>
      </c>
      <c r="BH752" s="42">
        <f t="shared" si="338"/>
        <v>-9.4150000077206641E-2</v>
      </c>
      <c r="BI752" s="42">
        <f t="shared" si="339"/>
        <v>252808.47119999997</v>
      </c>
    </row>
    <row r="753" spans="1:61" ht="14.45" hidden="1" outlineLevel="1" x14ac:dyDescent="0.3">
      <c r="A753" s="12" t="s">
        <v>837</v>
      </c>
      <c r="B753" s="12" t="s">
        <v>8</v>
      </c>
      <c r="C753" s="88" t="s">
        <v>1357</v>
      </c>
      <c r="D753" s="2" t="s">
        <v>856</v>
      </c>
      <c r="E753" s="2" t="s">
        <v>820</v>
      </c>
      <c r="F753" s="2" t="s">
        <v>11</v>
      </c>
      <c r="G753" s="2" t="s">
        <v>12</v>
      </c>
      <c r="H753" s="2" t="s">
        <v>13</v>
      </c>
      <c r="I753" s="18">
        <v>911300</v>
      </c>
      <c r="J753" s="18">
        <v>392222.45999999996</v>
      </c>
      <c r="K753" s="18">
        <v>377136.98</v>
      </c>
      <c r="L753" s="18">
        <v>15085.480000000001</v>
      </c>
      <c r="M753" s="18"/>
      <c r="N753" s="18"/>
      <c r="O753" s="18"/>
      <c r="P753" s="18"/>
      <c r="Q753" s="18"/>
      <c r="R753" s="18"/>
      <c r="S753" s="18">
        <v>15085.480000000001</v>
      </c>
      <c r="T753" s="18"/>
      <c r="U753" s="18"/>
      <c r="V753" s="18"/>
      <c r="W753" s="18"/>
      <c r="X753" s="18"/>
      <c r="Y753" s="18"/>
      <c r="Z753" s="18"/>
      <c r="AA753" s="18"/>
      <c r="AB753" s="43">
        <f t="shared" si="332"/>
        <v>4.0000000000000036E-2</v>
      </c>
      <c r="AC753" s="14">
        <f t="shared" si="341"/>
        <v>0</v>
      </c>
      <c r="AD753" s="14">
        <f t="shared" si="368"/>
        <v>0</v>
      </c>
      <c r="AE753" s="14">
        <f t="shared" si="355"/>
        <v>0</v>
      </c>
      <c r="AF753" s="14">
        <f t="shared" si="356"/>
        <v>0</v>
      </c>
      <c r="AG753" s="14">
        <f t="shared" si="357"/>
        <v>0</v>
      </c>
      <c r="AH753" s="14">
        <f t="shared" si="358"/>
        <v>0</v>
      </c>
      <c r="AI753" s="14">
        <f t="shared" si="359"/>
        <v>0.04</v>
      </c>
      <c r="AJ753" s="14">
        <f t="shared" si="360"/>
        <v>0</v>
      </c>
      <c r="AK753" s="14">
        <f t="shared" si="361"/>
        <v>0</v>
      </c>
      <c r="AL753" s="14">
        <f t="shared" si="362"/>
        <v>0</v>
      </c>
      <c r="AM753" s="14">
        <f t="shared" si="363"/>
        <v>0</v>
      </c>
      <c r="AN753" s="14">
        <f t="shared" si="364"/>
        <v>0</v>
      </c>
      <c r="AO753" s="14">
        <f t="shared" si="365"/>
        <v>0</v>
      </c>
      <c r="AP753" s="14">
        <f t="shared" si="366"/>
        <v>0</v>
      </c>
      <c r="AQ753" s="14">
        <f t="shared" si="367"/>
        <v>0</v>
      </c>
      <c r="AR753" s="26">
        <f t="shared" si="333"/>
        <v>0</v>
      </c>
      <c r="AS753" s="184">
        <f t="shared" si="334"/>
        <v>15085.4792</v>
      </c>
      <c r="AT753" s="26">
        <f t="shared" si="335"/>
        <v>0</v>
      </c>
      <c r="AU753" s="30">
        <f>K753*$AU$2</f>
        <v>22628.218799999999</v>
      </c>
      <c r="AV753" s="30">
        <f>K753*$AV$2</f>
        <v>22628.218799999999</v>
      </c>
      <c r="AW753" s="30"/>
      <c r="AX753" s="36">
        <f t="shared" si="331"/>
        <v>22628.218799999999</v>
      </c>
      <c r="AY753" s="36">
        <f t="shared" si="331"/>
        <v>7542.739599999999</v>
      </c>
      <c r="AZ753" s="36">
        <f t="shared" si="331"/>
        <v>0</v>
      </c>
      <c r="BF753" s="42">
        <f t="shared" si="336"/>
        <v>15085.4792</v>
      </c>
      <c r="BG753" s="42">
        <f t="shared" si="337"/>
        <v>15085.480000000001</v>
      </c>
      <c r="BH753" s="42">
        <f t="shared" si="338"/>
        <v>-8.0000000161817297E-4</v>
      </c>
      <c r="BI753" s="42">
        <f t="shared" si="339"/>
        <v>45256.437599999997</v>
      </c>
    </row>
    <row r="754" spans="1:61" ht="14.45" hidden="1" outlineLevel="1" x14ac:dyDescent="0.3">
      <c r="A754" s="12" t="s">
        <v>837</v>
      </c>
      <c r="B754" s="12" t="s">
        <v>8</v>
      </c>
      <c r="C754" s="88" t="s">
        <v>1357</v>
      </c>
      <c r="D754" s="2" t="s">
        <v>857</v>
      </c>
      <c r="E754" s="2" t="s">
        <v>27</v>
      </c>
      <c r="F754" s="2" t="s">
        <v>16</v>
      </c>
      <c r="G754" s="2" t="s">
        <v>28</v>
      </c>
      <c r="H754" s="2" t="s">
        <v>13</v>
      </c>
      <c r="I754" s="18">
        <v>552175</v>
      </c>
      <c r="J754" s="18">
        <v>236874.16000000003</v>
      </c>
      <c r="K754" s="18">
        <v>206426.22</v>
      </c>
      <c r="L754" s="18">
        <v>30447.940000000006</v>
      </c>
      <c r="M754" s="18"/>
      <c r="N754" s="18">
        <v>25803.320000000007</v>
      </c>
      <c r="O754" s="18"/>
      <c r="P754" s="18"/>
      <c r="Q754" s="18"/>
      <c r="R754" s="18"/>
      <c r="S754" s="18"/>
      <c r="T754" s="18"/>
      <c r="U754" s="18"/>
      <c r="V754" s="18"/>
      <c r="W754" s="18"/>
      <c r="X754" s="18"/>
      <c r="Y754" s="18"/>
      <c r="Z754" s="18">
        <v>4644.62</v>
      </c>
      <c r="AA754" s="18"/>
      <c r="AB754" s="43">
        <f t="shared" si="332"/>
        <v>0.14749999999999996</v>
      </c>
      <c r="AC754" s="14">
        <f t="shared" si="341"/>
        <v>0</v>
      </c>
      <c r="AD754" s="14">
        <f t="shared" si="368"/>
        <v>0.125</v>
      </c>
      <c r="AE754" s="14">
        <f t="shared" si="355"/>
        <v>0</v>
      </c>
      <c r="AF754" s="14">
        <f t="shared" si="356"/>
        <v>0</v>
      </c>
      <c r="AG754" s="14">
        <f t="shared" si="357"/>
        <v>0</v>
      </c>
      <c r="AH754" s="14">
        <f t="shared" si="358"/>
        <v>0</v>
      </c>
      <c r="AI754" s="14">
        <f t="shared" si="359"/>
        <v>0</v>
      </c>
      <c r="AJ754" s="14">
        <f t="shared" si="360"/>
        <v>0</v>
      </c>
      <c r="AK754" s="14">
        <f t="shared" si="361"/>
        <v>0</v>
      </c>
      <c r="AL754" s="14">
        <f t="shared" si="362"/>
        <v>0</v>
      </c>
      <c r="AM754" s="14">
        <f t="shared" si="363"/>
        <v>0</v>
      </c>
      <c r="AN754" s="14">
        <f t="shared" si="364"/>
        <v>0</v>
      </c>
      <c r="AO754" s="14">
        <f t="shared" si="365"/>
        <v>0</v>
      </c>
      <c r="AP754" s="14">
        <f t="shared" si="366"/>
        <v>0.02</v>
      </c>
      <c r="AQ754" s="14">
        <f t="shared" si="367"/>
        <v>0</v>
      </c>
      <c r="AR754" s="26">
        <f t="shared" si="333"/>
        <v>25803.2775</v>
      </c>
      <c r="AS754" s="184">
        <f t="shared" si="334"/>
        <v>0</v>
      </c>
      <c r="AT754" s="26">
        <f t="shared" si="335"/>
        <v>4644.5899500000005</v>
      </c>
      <c r="AU754" s="30"/>
      <c r="AV754" s="30"/>
      <c r="AW754" s="30">
        <f>K754*$AU$1</f>
        <v>24771.146399999998</v>
      </c>
      <c r="AX754" s="36">
        <f t="shared" si="331"/>
        <v>-25803.2775</v>
      </c>
      <c r="AY754" s="36">
        <f t="shared" si="331"/>
        <v>0</v>
      </c>
      <c r="AZ754" s="36">
        <f t="shared" si="331"/>
        <v>20126.556449999996</v>
      </c>
      <c r="BF754" s="42">
        <f t="shared" si="336"/>
        <v>30447.867450000002</v>
      </c>
      <c r="BG754" s="42">
        <f t="shared" si="337"/>
        <v>30447.940000000006</v>
      </c>
      <c r="BH754" s="42">
        <f t="shared" si="338"/>
        <v>-7.2550000004412141E-2</v>
      </c>
      <c r="BI754" s="42">
        <f t="shared" si="339"/>
        <v>24771.146399999998</v>
      </c>
    </row>
    <row r="755" spans="1:61" ht="14.45" hidden="1" outlineLevel="1" x14ac:dyDescent="0.3">
      <c r="A755" s="12" t="s">
        <v>837</v>
      </c>
      <c r="B755" s="12" t="s">
        <v>8</v>
      </c>
      <c r="C755" s="88" t="s">
        <v>1357</v>
      </c>
      <c r="D755" s="2" t="s">
        <v>857</v>
      </c>
      <c r="E755" s="2" t="s">
        <v>820</v>
      </c>
      <c r="F755" s="2" t="s">
        <v>11</v>
      </c>
      <c r="G755" s="2" t="s">
        <v>12</v>
      </c>
      <c r="H755" s="2" t="s">
        <v>13</v>
      </c>
      <c r="I755" s="18">
        <v>154050</v>
      </c>
      <c r="J755" s="18">
        <v>66303.12</v>
      </c>
      <c r="K755" s="18">
        <v>63753</v>
      </c>
      <c r="L755" s="18">
        <v>2550.12</v>
      </c>
      <c r="M755" s="18"/>
      <c r="N755" s="18"/>
      <c r="O755" s="18"/>
      <c r="P755" s="18"/>
      <c r="Q755" s="18"/>
      <c r="R755" s="18"/>
      <c r="S755" s="18">
        <v>2550.12</v>
      </c>
      <c r="T755" s="18"/>
      <c r="U755" s="18"/>
      <c r="V755" s="18"/>
      <c r="W755" s="18"/>
      <c r="X755" s="18"/>
      <c r="Y755" s="18"/>
      <c r="Z755" s="18"/>
      <c r="AA755" s="18"/>
      <c r="AB755" s="43">
        <f t="shared" si="332"/>
        <v>4.0000000000000036E-2</v>
      </c>
      <c r="AC755" s="14">
        <f t="shared" si="341"/>
        <v>0</v>
      </c>
      <c r="AD755" s="14">
        <f t="shared" si="368"/>
        <v>0</v>
      </c>
      <c r="AE755" s="14">
        <f t="shared" si="355"/>
        <v>0</v>
      </c>
      <c r="AF755" s="14">
        <f t="shared" si="356"/>
        <v>0</v>
      </c>
      <c r="AG755" s="14">
        <f t="shared" si="357"/>
        <v>0</v>
      </c>
      <c r="AH755" s="14">
        <f t="shared" si="358"/>
        <v>0</v>
      </c>
      <c r="AI755" s="14">
        <f t="shared" si="359"/>
        <v>0.04</v>
      </c>
      <c r="AJ755" s="14">
        <f t="shared" si="360"/>
        <v>0</v>
      </c>
      <c r="AK755" s="14">
        <f t="shared" si="361"/>
        <v>0</v>
      </c>
      <c r="AL755" s="14">
        <f t="shared" si="362"/>
        <v>0</v>
      </c>
      <c r="AM755" s="14">
        <f t="shared" si="363"/>
        <v>0</v>
      </c>
      <c r="AN755" s="14">
        <f t="shared" si="364"/>
        <v>0</v>
      </c>
      <c r="AO755" s="14">
        <f t="shared" si="365"/>
        <v>0</v>
      </c>
      <c r="AP755" s="14">
        <f t="shared" si="366"/>
        <v>0</v>
      </c>
      <c r="AQ755" s="14">
        <f t="shared" si="367"/>
        <v>0</v>
      </c>
      <c r="AR755" s="26">
        <f t="shared" si="333"/>
        <v>0</v>
      </c>
      <c r="AS755" s="184">
        <f t="shared" si="334"/>
        <v>2550.12</v>
      </c>
      <c r="AT755" s="26">
        <f t="shared" si="335"/>
        <v>0</v>
      </c>
      <c r="AU755" s="30">
        <f>K755*$AU$2</f>
        <v>3825.18</v>
      </c>
      <c r="AV755" s="30">
        <f>K755*$AV$2</f>
        <v>3825.18</v>
      </c>
      <c r="AW755" s="30"/>
      <c r="AX755" s="36">
        <f t="shared" si="331"/>
        <v>3825.18</v>
      </c>
      <c r="AY755" s="36">
        <f t="shared" si="331"/>
        <v>1275.06</v>
      </c>
      <c r="AZ755" s="36">
        <f t="shared" si="331"/>
        <v>0</v>
      </c>
      <c r="BF755" s="42">
        <f t="shared" si="336"/>
        <v>2550.12</v>
      </c>
      <c r="BG755" s="42">
        <f t="shared" si="337"/>
        <v>2550.12</v>
      </c>
      <c r="BH755" s="42">
        <f t="shared" si="338"/>
        <v>0</v>
      </c>
      <c r="BI755" s="42">
        <f t="shared" si="339"/>
        <v>7650.36</v>
      </c>
    </row>
    <row r="756" spans="1:61" ht="14.45" hidden="1" outlineLevel="1" x14ac:dyDescent="0.3">
      <c r="A756" s="12" t="s">
        <v>837</v>
      </c>
      <c r="B756" s="12" t="s">
        <v>8</v>
      </c>
      <c r="C756" s="88" t="s">
        <v>1357</v>
      </c>
      <c r="D756" s="2" t="s">
        <v>858</v>
      </c>
      <c r="E756" s="2" t="s">
        <v>27</v>
      </c>
      <c r="F756" s="2" t="s">
        <v>16</v>
      </c>
      <c r="G756" s="2" t="s">
        <v>28</v>
      </c>
      <c r="H756" s="2" t="s">
        <v>13</v>
      </c>
      <c r="I756" s="18">
        <v>375570</v>
      </c>
      <c r="J756" s="18">
        <v>125161.99000000003</v>
      </c>
      <c r="K756" s="18">
        <v>109073.60000000002</v>
      </c>
      <c r="L756" s="18">
        <v>16088.389999999996</v>
      </c>
      <c r="M756" s="18"/>
      <c r="N756" s="18">
        <v>13634.22</v>
      </c>
      <c r="O756" s="18"/>
      <c r="P756" s="18"/>
      <c r="Q756" s="18"/>
      <c r="R756" s="18"/>
      <c r="S756" s="18"/>
      <c r="T756" s="18"/>
      <c r="U756" s="18"/>
      <c r="V756" s="18"/>
      <c r="W756" s="18"/>
      <c r="X756" s="18"/>
      <c r="Y756" s="18"/>
      <c r="Z756" s="18">
        <v>2454.1700000000005</v>
      </c>
      <c r="AA756" s="18"/>
      <c r="AB756" s="43">
        <f t="shared" si="332"/>
        <v>0.14749999999999996</v>
      </c>
      <c r="AC756" s="14">
        <f t="shared" si="341"/>
        <v>0</v>
      </c>
      <c r="AD756" s="14">
        <f t="shared" si="368"/>
        <v>0.125</v>
      </c>
      <c r="AE756" s="14">
        <f t="shared" si="355"/>
        <v>0</v>
      </c>
      <c r="AF756" s="14">
        <f t="shared" si="356"/>
        <v>0</v>
      </c>
      <c r="AG756" s="14">
        <f t="shared" si="357"/>
        <v>0</v>
      </c>
      <c r="AH756" s="14">
        <f t="shared" si="358"/>
        <v>0</v>
      </c>
      <c r="AI756" s="14">
        <f t="shared" si="359"/>
        <v>0</v>
      </c>
      <c r="AJ756" s="14">
        <f t="shared" si="360"/>
        <v>0</v>
      </c>
      <c r="AK756" s="14">
        <f t="shared" si="361"/>
        <v>0</v>
      </c>
      <c r="AL756" s="14">
        <f t="shared" si="362"/>
        <v>0</v>
      </c>
      <c r="AM756" s="14">
        <f t="shared" si="363"/>
        <v>0</v>
      </c>
      <c r="AN756" s="14">
        <f t="shared" si="364"/>
        <v>0</v>
      </c>
      <c r="AO756" s="14">
        <f t="shared" si="365"/>
        <v>0</v>
      </c>
      <c r="AP756" s="14">
        <f t="shared" si="366"/>
        <v>0.02</v>
      </c>
      <c r="AQ756" s="14">
        <f t="shared" si="367"/>
        <v>0</v>
      </c>
      <c r="AR756" s="26">
        <f t="shared" si="333"/>
        <v>13634.200000000003</v>
      </c>
      <c r="AS756" s="184">
        <f t="shared" si="334"/>
        <v>0</v>
      </c>
      <c r="AT756" s="26">
        <f t="shared" si="335"/>
        <v>2454.1560000000004</v>
      </c>
      <c r="AU756" s="30"/>
      <c r="AV756" s="30"/>
      <c r="AW756" s="30">
        <f>K756*$AU$1</f>
        <v>13088.832000000002</v>
      </c>
      <c r="AX756" s="36">
        <f t="shared" si="331"/>
        <v>-13634.200000000003</v>
      </c>
      <c r="AY756" s="36">
        <f t="shared" si="331"/>
        <v>0</v>
      </c>
      <c r="AZ756" s="36">
        <f t="shared" si="331"/>
        <v>10634.676000000001</v>
      </c>
      <c r="BF756" s="42">
        <f t="shared" si="336"/>
        <v>16088.356000000003</v>
      </c>
      <c r="BG756" s="42">
        <f t="shared" si="337"/>
        <v>16088.39</v>
      </c>
      <c r="BH756" s="42">
        <f t="shared" si="338"/>
        <v>-3.3999999996012775E-2</v>
      </c>
      <c r="BI756" s="42">
        <f t="shared" si="339"/>
        <v>13088.832000000002</v>
      </c>
    </row>
    <row r="757" spans="1:61" ht="14.45" hidden="1" outlineLevel="1" x14ac:dyDescent="0.3">
      <c r="A757" s="12" t="s">
        <v>837</v>
      </c>
      <c r="B757" s="12" t="s">
        <v>8</v>
      </c>
      <c r="C757" s="88" t="s">
        <v>1357</v>
      </c>
      <c r="D757" s="2" t="s">
        <v>858</v>
      </c>
      <c r="E757" s="2" t="s">
        <v>820</v>
      </c>
      <c r="F757" s="2" t="s">
        <v>11</v>
      </c>
      <c r="G757" s="2" t="s">
        <v>12</v>
      </c>
      <c r="H757" s="2" t="s">
        <v>13</v>
      </c>
      <c r="I757" s="18">
        <v>60190</v>
      </c>
      <c r="J757" s="18">
        <v>19886.78</v>
      </c>
      <c r="K757" s="18">
        <v>19121.900000000001</v>
      </c>
      <c r="L757" s="18">
        <v>764.87999999999988</v>
      </c>
      <c r="M757" s="18"/>
      <c r="N757" s="18"/>
      <c r="O757" s="18"/>
      <c r="P757" s="18"/>
      <c r="Q757" s="18"/>
      <c r="R757" s="18"/>
      <c r="S757" s="18">
        <v>764.87999999999988</v>
      </c>
      <c r="T757" s="18"/>
      <c r="U757" s="18"/>
      <c r="V757" s="18"/>
      <c r="W757" s="18"/>
      <c r="X757" s="18"/>
      <c r="Y757" s="18"/>
      <c r="Z757" s="18"/>
      <c r="AA757" s="18"/>
      <c r="AB757" s="43">
        <f t="shared" si="332"/>
        <v>4.0000000000000036E-2</v>
      </c>
      <c r="AC757" s="14">
        <f t="shared" si="341"/>
        <v>0</v>
      </c>
      <c r="AD757" s="14">
        <f t="shared" si="368"/>
        <v>0</v>
      </c>
      <c r="AE757" s="14">
        <f t="shared" si="355"/>
        <v>0</v>
      </c>
      <c r="AF757" s="14">
        <f t="shared" si="356"/>
        <v>0</v>
      </c>
      <c r="AG757" s="14">
        <f t="shared" si="357"/>
        <v>0</v>
      </c>
      <c r="AH757" s="14">
        <f t="shared" si="358"/>
        <v>0</v>
      </c>
      <c r="AI757" s="14">
        <f t="shared" si="359"/>
        <v>0.04</v>
      </c>
      <c r="AJ757" s="14">
        <f t="shared" si="360"/>
        <v>0</v>
      </c>
      <c r="AK757" s="14">
        <f t="shared" si="361"/>
        <v>0</v>
      </c>
      <c r="AL757" s="14">
        <f t="shared" si="362"/>
        <v>0</v>
      </c>
      <c r="AM757" s="14">
        <f t="shared" si="363"/>
        <v>0</v>
      </c>
      <c r="AN757" s="14">
        <f t="shared" si="364"/>
        <v>0</v>
      </c>
      <c r="AO757" s="14">
        <f t="shared" si="365"/>
        <v>0</v>
      </c>
      <c r="AP757" s="14">
        <f t="shared" si="366"/>
        <v>0</v>
      </c>
      <c r="AQ757" s="14">
        <f t="shared" si="367"/>
        <v>0</v>
      </c>
      <c r="AR757" s="26">
        <f t="shared" si="333"/>
        <v>0</v>
      </c>
      <c r="AS757" s="184">
        <f t="shared" si="334"/>
        <v>764.87600000000009</v>
      </c>
      <c r="AT757" s="26">
        <f t="shared" si="335"/>
        <v>0</v>
      </c>
      <c r="AU757" s="30">
        <f>K757*$AU$2</f>
        <v>1147.3140000000001</v>
      </c>
      <c r="AV757" s="30">
        <f>K757*$AV$2</f>
        <v>1147.3140000000001</v>
      </c>
      <c r="AW757" s="30"/>
      <c r="AX757" s="36">
        <f t="shared" si="331"/>
        <v>1147.3140000000001</v>
      </c>
      <c r="AY757" s="36">
        <f t="shared" si="331"/>
        <v>382.43799999999999</v>
      </c>
      <c r="AZ757" s="36">
        <f t="shared" si="331"/>
        <v>0</v>
      </c>
      <c r="BF757" s="42">
        <f t="shared" si="336"/>
        <v>764.87600000000009</v>
      </c>
      <c r="BG757" s="42">
        <f t="shared" si="337"/>
        <v>764.87999999999988</v>
      </c>
      <c r="BH757" s="42">
        <f t="shared" si="338"/>
        <v>-3.9999999997917257E-3</v>
      </c>
      <c r="BI757" s="42">
        <f t="shared" si="339"/>
        <v>2294.6280000000002</v>
      </c>
    </row>
    <row r="758" spans="1:61" ht="14.45" hidden="1" outlineLevel="1" x14ac:dyDescent="0.3">
      <c r="A758" s="12" t="s">
        <v>837</v>
      </c>
      <c r="B758" s="12" t="s">
        <v>8</v>
      </c>
      <c r="C758" s="88" t="s">
        <v>1357</v>
      </c>
      <c r="D758" s="2" t="s">
        <v>859</v>
      </c>
      <c r="E758" s="2" t="s">
        <v>27</v>
      </c>
      <c r="F758" s="2" t="s">
        <v>16</v>
      </c>
      <c r="G758" s="2" t="s">
        <v>28</v>
      </c>
      <c r="H758" s="2" t="s">
        <v>13</v>
      </c>
      <c r="I758" s="18">
        <v>65000</v>
      </c>
      <c r="J758" s="18">
        <v>21687.690000000002</v>
      </c>
      <c r="K758" s="18">
        <v>18899.95</v>
      </c>
      <c r="L758" s="18">
        <v>2787.74</v>
      </c>
      <c r="M758" s="18"/>
      <c r="N758" s="18">
        <v>2362.4899999999998</v>
      </c>
      <c r="O758" s="18"/>
      <c r="P758" s="18"/>
      <c r="Q758" s="18"/>
      <c r="R758" s="18"/>
      <c r="S758" s="18"/>
      <c r="T758" s="18"/>
      <c r="U758" s="18"/>
      <c r="V758" s="18"/>
      <c r="W758" s="18"/>
      <c r="X758" s="18"/>
      <c r="Y758" s="18"/>
      <c r="Z758" s="18">
        <v>425.25</v>
      </c>
      <c r="AA758" s="18"/>
      <c r="AB758" s="43">
        <f t="shared" si="332"/>
        <v>0.14749999999999996</v>
      </c>
      <c r="AC758" s="14">
        <f t="shared" si="341"/>
        <v>0</v>
      </c>
      <c r="AD758" s="14">
        <f t="shared" si="368"/>
        <v>0.125</v>
      </c>
      <c r="AE758" s="14">
        <f t="shared" si="355"/>
        <v>0</v>
      </c>
      <c r="AF758" s="14">
        <f t="shared" si="356"/>
        <v>0</v>
      </c>
      <c r="AG758" s="14">
        <f t="shared" si="357"/>
        <v>0</v>
      </c>
      <c r="AH758" s="14">
        <f t="shared" si="358"/>
        <v>0</v>
      </c>
      <c r="AI758" s="14">
        <f t="shared" si="359"/>
        <v>0</v>
      </c>
      <c r="AJ758" s="14">
        <f t="shared" si="360"/>
        <v>0</v>
      </c>
      <c r="AK758" s="14">
        <f t="shared" si="361"/>
        <v>0</v>
      </c>
      <c r="AL758" s="14">
        <f t="shared" si="362"/>
        <v>0</v>
      </c>
      <c r="AM758" s="14">
        <f t="shared" si="363"/>
        <v>0</v>
      </c>
      <c r="AN758" s="14">
        <f t="shared" si="364"/>
        <v>0</v>
      </c>
      <c r="AO758" s="14">
        <f t="shared" si="365"/>
        <v>0</v>
      </c>
      <c r="AP758" s="14">
        <f t="shared" si="366"/>
        <v>0.02</v>
      </c>
      <c r="AQ758" s="14">
        <f t="shared" si="367"/>
        <v>0</v>
      </c>
      <c r="AR758" s="26">
        <f t="shared" si="333"/>
        <v>2362.4937500000001</v>
      </c>
      <c r="AS758" s="184">
        <f t="shared" si="334"/>
        <v>0</v>
      </c>
      <c r="AT758" s="26">
        <f t="shared" si="335"/>
        <v>425.24887500000006</v>
      </c>
      <c r="AU758" s="30"/>
      <c r="AV758" s="30"/>
      <c r="AW758" s="30">
        <f>K758*$AU$1</f>
        <v>2267.9940000000001</v>
      </c>
      <c r="AX758" s="36">
        <f t="shared" si="331"/>
        <v>-2362.4937500000001</v>
      </c>
      <c r="AY758" s="36">
        <f t="shared" si="331"/>
        <v>0</v>
      </c>
      <c r="AZ758" s="36">
        <f t="shared" si="331"/>
        <v>1842.7451250000001</v>
      </c>
      <c r="BF758" s="42">
        <f t="shared" si="336"/>
        <v>2787.7426250000003</v>
      </c>
      <c r="BG758" s="42">
        <f t="shared" si="337"/>
        <v>2787.74</v>
      </c>
      <c r="BH758" s="42">
        <f t="shared" si="338"/>
        <v>2.6250000005347829E-3</v>
      </c>
      <c r="BI758" s="42">
        <f t="shared" si="339"/>
        <v>2267.9940000000001</v>
      </c>
    </row>
    <row r="759" spans="1:61" ht="14.45" hidden="1" outlineLevel="1" x14ac:dyDescent="0.3">
      <c r="A759" s="12" t="s">
        <v>837</v>
      </c>
      <c r="B759" s="12" t="s">
        <v>8</v>
      </c>
      <c r="C759" s="88" t="s">
        <v>1357</v>
      </c>
      <c r="D759" s="2" t="s">
        <v>860</v>
      </c>
      <c r="E759" s="2" t="s">
        <v>27</v>
      </c>
      <c r="F759" s="2" t="s">
        <v>16</v>
      </c>
      <c r="G759" s="2" t="s">
        <v>28</v>
      </c>
      <c r="H759" s="2" t="s">
        <v>13</v>
      </c>
      <c r="I759" s="18">
        <v>700570</v>
      </c>
      <c r="J759" s="18">
        <v>232919.59999999995</v>
      </c>
      <c r="K759" s="18">
        <v>202979.98</v>
      </c>
      <c r="L759" s="18">
        <v>29939.619999999992</v>
      </c>
      <c r="M759" s="18"/>
      <c r="N759" s="18">
        <v>25372.540000000005</v>
      </c>
      <c r="O759" s="18"/>
      <c r="P759" s="18"/>
      <c r="Q759" s="18"/>
      <c r="R759" s="18"/>
      <c r="S759" s="18"/>
      <c r="T759" s="18"/>
      <c r="U759" s="18"/>
      <c r="V759" s="18"/>
      <c r="W759" s="18"/>
      <c r="X759" s="18"/>
      <c r="Y759" s="18"/>
      <c r="Z759" s="18">
        <v>4567.0800000000017</v>
      </c>
      <c r="AA759" s="18"/>
      <c r="AB759" s="43">
        <f t="shared" si="332"/>
        <v>0.14749999999999996</v>
      </c>
      <c r="AC759" s="14">
        <f t="shared" si="341"/>
        <v>0</v>
      </c>
      <c r="AD759" s="14">
        <f t="shared" si="368"/>
        <v>0.125</v>
      </c>
      <c r="AE759" s="14">
        <f t="shared" si="355"/>
        <v>0</v>
      </c>
      <c r="AF759" s="14">
        <f t="shared" si="356"/>
        <v>0</v>
      </c>
      <c r="AG759" s="14">
        <f t="shared" si="357"/>
        <v>0</v>
      </c>
      <c r="AH759" s="14">
        <f t="shared" si="358"/>
        <v>0</v>
      </c>
      <c r="AI759" s="14">
        <f t="shared" si="359"/>
        <v>0</v>
      </c>
      <c r="AJ759" s="14">
        <f t="shared" si="360"/>
        <v>0</v>
      </c>
      <c r="AK759" s="14">
        <f t="shared" si="361"/>
        <v>0</v>
      </c>
      <c r="AL759" s="14">
        <f t="shared" si="362"/>
        <v>0</v>
      </c>
      <c r="AM759" s="14">
        <f t="shared" si="363"/>
        <v>0</v>
      </c>
      <c r="AN759" s="14">
        <f t="shared" si="364"/>
        <v>0</v>
      </c>
      <c r="AO759" s="14">
        <f t="shared" si="365"/>
        <v>0</v>
      </c>
      <c r="AP759" s="14">
        <f t="shared" si="366"/>
        <v>0.02</v>
      </c>
      <c r="AQ759" s="14">
        <f t="shared" si="367"/>
        <v>0</v>
      </c>
      <c r="AR759" s="26">
        <f t="shared" si="333"/>
        <v>25372.497500000001</v>
      </c>
      <c r="AS759" s="184">
        <f t="shared" si="334"/>
        <v>0</v>
      </c>
      <c r="AT759" s="26">
        <f t="shared" si="335"/>
        <v>4567.0495500000006</v>
      </c>
      <c r="AU759" s="30"/>
      <c r="AV759" s="30"/>
      <c r="AW759" s="30">
        <f>K759*$AU$1</f>
        <v>24357.597600000001</v>
      </c>
      <c r="AX759" s="36">
        <f t="shared" si="331"/>
        <v>-25372.497500000001</v>
      </c>
      <c r="AY759" s="36">
        <f t="shared" si="331"/>
        <v>0</v>
      </c>
      <c r="AZ759" s="36">
        <f t="shared" si="331"/>
        <v>19790.548050000001</v>
      </c>
      <c r="BF759" s="42">
        <f t="shared" si="336"/>
        <v>29939.547050000001</v>
      </c>
      <c r="BG759" s="42">
        <f t="shared" si="337"/>
        <v>29939.620000000006</v>
      </c>
      <c r="BH759" s="42">
        <f t="shared" si="338"/>
        <v>-7.2950000005221227E-2</v>
      </c>
      <c r="BI759" s="42">
        <f t="shared" si="339"/>
        <v>24357.597600000001</v>
      </c>
    </row>
    <row r="760" spans="1:61" ht="14.45" hidden="1" outlineLevel="1" x14ac:dyDescent="0.3">
      <c r="A760" s="12" t="s">
        <v>837</v>
      </c>
      <c r="B760" s="12" t="s">
        <v>8</v>
      </c>
      <c r="C760" s="88" t="s">
        <v>1357</v>
      </c>
      <c r="D760" s="2" t="s">
        <v>860</v>
      </c>
      <c r="E760" s="2" t="s">
        <v>820</v>
      </c>
      <c r="F760" s="2" t="s">
        <v>11</v>
      </c>
      <c r="G760" s="2" t="s">
        <v>12</v>
      </c>
      <c r="H760" s="2" t="s">
        <v>13</v>
      </c>
      <c r="I760" s="18">
        <v>47320</v>
      </c>
      <c r="J760" s="18">
        <v>15634.529999999999</v>
      </c>
      <c r="K760" s="18">
        <v>15033.2</v>
      </c>
      <c r="L760" s="18">
        <v>601.32999999999993</v>
      </c>
      <c r="M760" s="18"/>
      <c r="N760" s="18"/>
      <c r="O760" s="18"/>
      <c r="P760" s="18"/>
      <c r="Q760" s="18"/>
      <c r="R760" s="18"/>
      <c r="S760" s="18">
        <v>601.32999999999993</v>
      </c>
      <c r="T760" s="18"/>
      <c r="U760" s="18"/>
      <c r="V760" s="18"/>
      <c r="W760" s="18"/>
      <c r="X760" s="18"/>
      <c r="Y760" s="18"/>
      <c r="Z760" s="18"/>
      <c r="AA760" s="18"/>
      <c r="AB760" s="43">
        <f t="shared" si="332"/>
        <v>4.0000000000000036E-2</v>
      </c>
      <c r="AC760" s="14">
        <f t="shared" si="341"/>
        <v>0</v>
      </c>
      <c r="AD760" s="14">
        <f t="shared" si="368"/>
        <v>0</v>
      </c>
      <c r="AE760" s="14">
        <f t="shared" si="355"/>
        <v>0</v>
      </c>
      <c r="AF760" s="14">
        <f t="shared" si="356"/>
        <v>0</v>
      </c>
      <c r="AG760" s="14">
        <f t="shared" si="357"/>
        <v>0</v>
      </c>
      <c r="AH760" s="14">
        <f t="shared" si="358"/>
        <v>0</v>
      </c>
      <c r="AI760" s="14">
        <f t="shared" si="359"/>
        <v>0.04</v>
      </c>
      <c r="AJ760" s="14">
        <f t="shared" si="360"/>
        <v>0</v>
      </c>
      <c r="AK760" s="14">
        <f t="shared" si="361"/>
        <v>0</v>
      </c>
      <c r="AL760" s="14">
        <f t="shared" si="362"/>
        <v>0</v>
      </c>
      <c r="AM760" s="14">
        <f t="shared" si="363"/>
        <v>0</v>
      </c>
      <c r="AN760" s="14">
        <f t="shared" si="364"/>
        <v>0</v>
      </c>
      <c r="AO760" s="14">
        <f t="shared" si="365"/>
        <v>0</v>
      </c>
      <c r="AP760" s="14">
        <f t="shared" si="366"/>
        <v>0</v>
      </c>
      <c r="AQ760" s="14">
        <f t="shared" si="367"/>
        <v>0</v>
      </c>
      <c r="AR760" s="26">
        <f t="shared" si="333"/>
        <v>0</v>
      </c>
      <c r="AS760" s="184">
        <f t="shared" si="334"/>
        <v>601.32800000000009</v>
      </c>
      <c r="AT760" s="26">
        <f t="shared" si="335"/>
        <v>0</v>
      </c>
      <c r="AU760" s="30">
        <f>K760*$AU$2</f>
        <v>901.99199999999996</v>
      </c>
      <c r="AV760" s="30">
        <f>K760*$AV$2</f>
        <v>901.99199999999996</v>
      </c>
      <c r="AW760" s="30"/>
      <c r="AX760" s="36">
        <f t="shared" si="331"/>
        <v>901.99199999999996</v>
      </c>
      <c r="AY760" s="36">
        <f t="shared" si="331"/>
        <v>300.66399999999987</v>
      </c>
      <c r="AZ760" s="36">
        <f t="shared" si="331"/>
        <v>0</v>
      </c>
      <c r="BF760" s="42">
        <f t="shared" si="336"/>
        <v>601.32800000000009</v>
      </c>
      <c r="BG760" s="42">
        <f t="shared" si="337"/>
        <v>601.32999999999993</v>
      </c>
      <c r="BH760" s="42">
        <f t="shared" si="338"/>
        <v>-1.9999999998390194E-3</v>
      </c>
      <c r="BI760" s="42">
        <f t="shared" si="339"/>
        <v>1803.9839999999999</v>
      </c>
    </row>
    <row r="761" spans="1:61" ht="14.45" hidden="1" outlineLevel="1" x14ac:dyDescent="0.3">
      <c r="A761" s="12" t="s">
        <v>837</v>
      </c>
      <c r="B761" s="12" t="s">
        <v>8</v>
      </c>
      <c r="C761" s="88" t="s">
        <v>1357</v>
      </c>
      <c r="D761" s="2" t="s">
        <v>861</v>
      </c>
      <c r="E761" s="2" t="s">
        <v>27</v>
      </c>
      <c r="F761" s="2" t="s">
        <v>16</v>
      </c>
      <c r="G761" s="2" t="s">
        <v>28</v>
      </c>
      <c r="H761" s="2" t="s">
        <v>13</v>
      </c>
      <c r="I761" s="18">
        <v>127920</v>
      </c>
      <c r="J761" s="18">
        <v>42531.270000000004</v>
      </c>
      <c r="K761" s="18">
        <v>37064.28</v>
      </c>
      <c r="L761" s="18">
        <v>5466.99</v>
      </c>
      <c r="M761" s="18"/>
      <c r="N761" s="18">
        <v>4633.04</v>
      </c>
      <c r="O761" s="18"/>
      <c r="P761" s="18"/>
      <c r="Q761" s="18"/>
      <c r="R761" s="18"/>
      <c r="S761" s="18"/>
      <c r="T761" s="18"/>
      <c r="U761" s="18"/>
      <c r="V761" s="18"/>
      <c r="W761" s="18"/>
      <c r="X761" s="18"/>
      <c r="Y761" s="18"/>
      <c r="Z761" s="18">
        <v>833.94999999999982</v>
      </c>
      <c r="AA761" s="18"/>
      <c r="AB761" s="43">
        <f t="shared" si="332"/>
        <v>0.14749999999999996</v>
      </c>
      <c r="AC761" s="14">
        <f t="shared" si="341"/>
        <v>0</v>
      </c>
      <c r="AD761" s="14">
        <f t="shared" si="368"/>
        <v>0.125</v>
      </c>
      <c r="AE761" s="14">
        <f t="shared" si="355"/>
        <v>0</v>
      </c>
      <c r="AF761" s="14">
        <f t="shared" si="356"/>
        <v>0</v>
      </c>
      <c r="AG761" s="14">
        <f t="shared" si="357"/>
        <v>0</v>
      </c>
      <c r="AH761" s="14">
        <f t="shared" si="358"/>
        <v>0</v>
      </c>
      <c r="AI761" s="14">
        <f t="shared" si="359"/>
        <v>0</v>
      </c>
      <c r="AJ761" s="14">
        <f t="shared" si="360"/>
        <v>0</v>
      </c>
      <c r="AK761" s="14">
        <f t="shared" si="361"/>
        <v>0</v>
      </c>
      <c r="AL761" s="14">
        <f t="shared" si="362"/>
        <v>0</v>
      </c>
      <c r="AM761" s="14">
        <f t="shared" si="363"/>
        <v>0</v>
      </c>
      <c r="AN761" s="14">
        <f t="shared" si="364"/>
        <v>0</v>
      </c>
      <c r="AO761" s="14">
        <f t="shared" si="365"/>
        <v>0</v>
      </c>
      <c r="AP761" s="14">
        <f t="shared" si="366"/>
        <v>0.02</v>
      </c>
      <c r="AQ761" s="14">
        <f t="shared" si="367"/>
        <v>0</v>
      </c>
      <c r="AR761" s="26">
        <f t="shared" si="333"/>
        <v>4633.0349999999999</v>
      </c>
      <c r="AS761" s="184">
        <f t="shared" si="334"/>
        <v>0</v>
      </c>
      <c r="AT761" s="26">
        <f t="shared" si="335"/>
        <v>833.94630000000006</v>
      </c>
      <c r="AU761" s="30"/>
      <c r="AV761" s="30"/>
      <c r="AW761" s="30">
        <f>K761*$AU$1</f>
        <v>4447.7136</v>
      </c>
      <c r="AX761" s="36">
        <f t="shared" si="331"/>
        <v>-4633.0349999999999</v>
      </c>
      <c r="AY761" s="36">
        <f t="shared" si="331"/>
        <v>0</v>
      </c>
      <c r="AZ761" s="36">
        <f t="shared" si="331"/>
        <v>3613.7673</v>
      </c>
      <c r="BF761" s="42">
        <f t="shared" si="336"/>
        <v>5466.9812999999995</v>
      </c>
      <c r="BG761" s="42">
        <f t="shared" si="337"/>
        <v>5466.99</v>
      </c>
      <c r="BH761" s="42">
        <f t="shared" si="338"/>
        <v>-8.7000000003172318E-3</v>
      </c>
      <c r="BI761" s="42">
        <f t="shared" si="339"/>
        <v>4447.7136</v>
      </c>
    </row>
    <row r="762" spans="1:61" ht="14.45" hidden="1" outlineLevel="1" x14ac:dyDescent="0.3">
      <c r="A762" s="12" t="s">
        <v>837</v>
      </c>
      <c r="B762" s="12" t="s">
        <v>8</v>
      </c>
      <c r="C762" s="88" t="s">
        <v>1357</v>
      </c>
      <c r="D762" s="2" t="s">
        <v>861</v>
      </c>
      <c r="E762" s="2" t="s">
        <v>820</v>
      </c>
      <c r="F762" s="2" t="s">
        <v>11</v>
      </c>
      <c r="G762" s="2" t="s">
        <v>12</v>
      </c>
      <c r="H762" s="2" t="s">
        <v>13</v>
      </c>
      <c r="I762" s="18">
        <v>13000</v>
      </c>
      <c r="J762" s="18">
        <v>4295.2</v>
      </c>
      <c r="K762" s="18">
        <v>4130</v>
      </c>
      <c r="L762" s="18">
        <v>165.2</v>
      </c>
      <c r="M762" s="18"/>
      <c r="N762" s="18"/>
      <c r="O762" s="18"/>
      <c r="P762" s="18"/>
      <c r="Q762" s="18"/>
      <c r="R762" s="18"/>
      <c r="S762" s="18">
        <v>165.2</v>
      </c>
      <c r="T762" s="18"/>
      <c r="U762" s="18"/>
      <c r="V762" s="18"/>
      <c r="W762" s="18"/>
      <c r="X762" s="18"/>
      <c r="Y762" s="18"/>
      <c r="Z762" s="18"/>
      <c r="AA762" s="18"/>
      <c r="AB762" s="43">
        <f t="shared" si="332"/>
        <v>4.0000000000000036E-2</v>
      </c>
      <c r="AC762" s="14">
        <f t="shared" si="341"/>
        <v>0</v>
      </c>
      <c r="AD762" s="14">
        <f t="shared" si="368"/>
        <v>0</v>
      </c>
      <c r="AE762" s="14">
        <f t="shared" si="355"/>
        <v>0</v>
      </c>
      <c r="AF762" s="14">
        <f t="shared" si="356"/>
        <v>0</v>
      </c>
      <c r="AG762" s="14">
        <f t="shared" si="357"/>
        <v>0</v>
      </c>
      <c r="AH762" s="14">
        <f t="shared" si="358"/>
        <v>0</v>
      </c>
      <c r="AI762" s="14">
        <f t="shared" si="359"/>
        <v>0.04</v>
      </c>
      <c r="AJ762" s="14">
        <f t="shared" si="360"/>
        <v>0</v>
      </c>
      <c r="AK762" s="14">
        <f t="shared" si="361"/>
        <v>0</v>
      </c>
      <c r="AL762" s="14">
        <f t="shared" si="362"/>
        <v>0</v>
      </c>
      <c r="AM762" s="14">
        <f t="shared" si="363"/>
        <v>0</v>
      </c>
      <c r="AN762" s="14">
        <f t="shared" si="364"/>
        <v>0</v>
      </c>
      <c r="AO762" s="14">
        <f t="shared" si="365"/>
        <v>0</v>
      </c>
      <c r="AP762" s="14">
        <f t="shared" si="366"/>
        <v>0</v>
      </c>
      <c r="AQ762" s="14">
        <f t="shared" si="367"/>
        <v>0</v>
      </c>
      <c r="AR762" s="26">
        <f t="shared" si="333"/>
        <v>0</v>
      </c>
      <c r="AS762" s="184">
        <f t="shared" si="334"/>
        <v>165.20000000000002</v>
      </c>
      <c r="AT762" s="26">
        <f t="shared" si="335"/>
        <v>0</v>
      </c>
      <c r="AU762" s="30">
        <f>K762*$AU$2</f>
        <v>247.79999999999998</v>
      </c>
      <c r="AV762" s="30">
        <f>K762*$AV$2</f>
        <v>247.79999999999998</v>
      </c>
      <c r="AW762" s="30"/>
      <c r="AX762" s="36">
        <f t="shared" si="331"/>
        <v>247.79999999999998</v>
      </c>
      <c r="AY762" s="36">
        <f t="shared" si="331"/>
        <v>82.599999999999966</v>
      </c>
      <c r="AZ762" s="36">
        <f t="shared" si="331"/>
        <v>0</v>
      </c>
      <c r="BF762" s="42">
        <f t="shared" si="336"/>
        <v>165.20000000000002</v>
      </c>
      <c r="BG762" s="42">
        <f t="shared" si="337"/>
        <v>165.2</v>
      </c>
      <c r="BH762" s="42">
        <f t="shared" si="338"/>
        <v>0</v>
      </c>
      <c r="BI762" s="42">
        <f t="shared" si="339"/>
        <v>495.59999999999997</v>
      </c>
    </row>
    <row r="763" spans="1:61" ht="14.45" hidden="1" outlineLevel="1" x14ac:dyDescent="0.3">
      <c r="A763" s="12" t="s">
        <v>837</v>
      </c>
      <c r="B763" s="12" t="s">
        <v>8</v>
      </c>
      <c r="C763" s="88" t="s">
        <v>1357</v>
      </c>
      <c r="D763" s="2" t="s">
        <v>862</v>
      </c>
      <c r="E763" s="2" t="s">
        <v>27</v>
      </c>
      <c r="F763" s="2" t="s">
        <v>16</v>
      </c>
      <c r="G763" s="2" t="s">
        <v>28</v>
      </c>
      <c r="H763" s="2" t="s">
        <v>13</v>
      </c>
      <c r="I763" s="18">
        <v>64870</v>
      </c>
      <c r="J763" s="18">
        <v>21494.839999999997</v>
      </c>
      <c r="K763" s="18">
        <v>18731.88</v>
      </c>
      <c r="L763" s="18">
        <v>2762.96</v>
      </c>
      <c r="M763" s="18"/>
      <c r="N763" s="18">
        <v>2341.4899999999998</v>
      </c>
      <c r="O763" s="18"/>
      <c r="P763" s="18"/>
      <c r="Q763" s="18"/>
      <c r="R763" s="18"/>
      <c r="S763" s="18"/>
      <c r="T763" s="18"/>
      <c r="U763" s="18"/>
      <c r="V763" s="18"/>
      <c r="W763" s="18"/>
      <c r="X763" s="18"/>
      <c r="Y763" s="18"/>
      <c r="Z763" s="18">
        <v>421.47</v>
      </c>
      <c r="AA763" s="18"/>
      <c r="AB763" s="43">
        <f t="shared" si="332"/>
        <v>0.14749999999999996</v>
      </c>
      <c r="AC763" s="14">
        <f t="shared" si="341"/>
        <v>0</v>
      </c>
      <c r="AD763" s="14">
        <f t="shared" si="368"/>
        <v>0.125</v>
      </c>
      <c r="AE763" s="14">
        <f t="shared" si="355"/>
        <v>0</v>
      </c>
      <c r="AF763" s="14">
        <f t="shared" si="356"/>
        <v>0</v>
      </c>
      <c r="AG763" s="14">
        <f t="shared" si="357"/>
        <v>0</v>
      </c>
      <c r="AH763" s="14">
        <f t="shared" si="358"/>
        <v>0</v>
      </c>
      <c r="AI763" s="14">
        <f t="shared" si="359"/>
        <v>0</v>
      </c>
      <c r="AJ763" s="14">
        <f t="shared" si="360"/>
        <v>0</v>
      </c>
      <c r="AK763" s="14">
        <f t="shared" si="361"/>
        <v>0</v>
      </c>
      <c r="AL763" s="14">
        <f t="shared" si="362"/>
        <v>0</v>
      </c>
      <c r="AM763" s="14">
        <f t="shared" si="363"/>
        <v>0</v>
      </c>
      <c r="AN763" s="14">
        <f t="shared" si="364"/>
        <v>0</v>
      </c>
      <c r="AO763" s="14">
        <f t="shared" si="365"/>
        <v>0</v>
      </c>
      <c r="AP763" s="14">
        <f t="shared" si="366"/>
        <v>0.02</v>
      </c>
      <c r="AQ763" s="14">
        <f t="shared" si="367"/>
        <v>0</v>
      </c>
      <c r="AR763" s="26">
        <f t="shared" si="333"/>
        <v>2341.4850000000001</v>
      </c>
      <c r="AS763" s="184">
        <f t="shared" si="334"/>
        <v>0</v>
      </c>
      <c r="AT763" s="26">
        <f t="shared" si="335"/>
        <v>421.46730000000002</v>
      </c>
      <c r="AU763" s="30"/>
      <c r="AV763" s="30"/>
      <c r="AW763" s="30">
        <f>K763*$AU$1</f>
        <v>2247.8256000000001</v>
      </c>
      <c r="AX763" s="36">
        <f t="shared" si="331"/>
        <v>-2341.4850000000001</v>
      </c>
      <c r="AY763" s="36">
        <f t="shared" si="331"/>
        <v>0</v>
      </c>
      <c r="AZ763" s="36">
        <f t="shared" si="331"/>
        <v>1826.3583000000001</v>
      </c>
      <c r="BF763" s="42">
        <f t="shared" si="336"/>
        <v>2762.9522999999999</v>
      </c>
      <c r="BG763" s="42">
        <f t="shared" si="337"/>
        <v>2762.96</v>
      </c>
      <c r="BH763" s="42">
        <f t="shared" si="338"/>
        <v>-7.7000000001135049E-3</v>
      </c>
      <c r="BI763" s="42">
        <f t="shared" si="339"/>
        <v>2247.8256000000001</v>
      </c>
    </row>
    <row r="764" spans="1:61" ht="14.45" hidden="1" outlineLevel="1" x14ac:dyDescent="0.3">
      <c r="A764" s="12" t="s">
        <v>837</v>
      </c>
      <c r="B764" s="12" t="s">
        <v>8</v>
      </c>
      <c r="C764" s="88" t="s">
        <v>1357</v>
      </c>
      <c r="D764" s="2" t="s">
        <v>862</v>
      </c>
      <c r="E764" s="2" t="s">
        <v>820</v>
      </c>
      <c r="F764" s="2" t="s">
        <v>11</v>
      </c>
      <c r="G764" s="2" t="s">
        <v>12</v>
      </c>
      <c r="H764" s="2" t="s">
        <v>13</v>
      </c>
      <c r="I764" s="18">
        <v>26000</v>
      </c>
      <c r="J764" s="18">
        <v>8590.4</v>
      </c>
      <c r="K764" s="18">
        <v>8260</v>
      </c>
      <c r="L764" s="18">
        <v>330.4</v>
      </c>
      <c r="M764" s="18"/>
      <c r="N764" s="18"/>
      <c r="O764" s="18"/>
      <c r="P764" s="18"/>
      <c r="Q764" s="18"/>
      <c r="R764" s="18"/>
      <c r="S764" s="18">
        <v>330.4</v>
      </c>
      <c r="T764" s="18"/>
      <c r="U764" s="18"/>
      <c r="V764" s="18"/>
      <c r="W764" s="18"/>
      <c r="X764" s="18"/>
      <c r="Y764" s="18"/>
      <c r="Z764" s="18"/>
      <c r="AA764" s="18"/>
      <c r="AB764" s="43">
        <f t="shared" si="332"/>
        <v>4.0000000000000036E-2</v>
      </c>
      <c r="AC764" s="14">
        <f t="shared" si="341"/>
        <v>0</v>
      </c>
      <c r="AD764" s="14">
        <f t="shared" si="368"/>
        <v>0</v>
      </c>
      <c r="AE764" s="14">
        <f t="shared" si="355"/>
        <v>0</v>
      </c>
      <c r="AF764" s="14">
        <f t="shared" si="356"/>
        <v>0</v>
      </c>
      <c r="AG764" s="14">
        <f t="shared" si="357"/>
        <v>0</v>
      </c>
      <c r="AH764" s="14">
        <f t="shared" si="358"/>
        <v>0</v>
      </c>
      <c r="AI764" s="14">
        <f t="shared" si="359"/>
        <v>0.04</v>
      </c>
      <c r="AJ764" s="14">
        <f t="shared" si="360"/>
        <v>0</v>
      </c>
      <c r="AK764" s="14">
        <f t="shared" si="361"/>
        <v>0</v>
      </c>
      <c r="AL764" s="14">
        <f t="shared" si="362"/>
        <v>0</v>
      </c>
      <c r="AM764" s="14">
        <f t="shared" si="363"/>
        <v>0</v>
      </c>
      <c r="AN764" s="14">
        <f t="shared" si="364"/>
        <v>0</v>
      </c>
      <c r="AO764" s="14">
        <f t="shared" si="365"/>
        <v>0</v>
      </c>
      <c r="AP764" s="14">
        <f t="shared" si="366"/>
        <v>0</v>
      </c>
      <c r="AQ764" s="14">
        <f t="shared" si="367"/>
        <v>0</v>
      </c>
      <c r="AR764" s="26">
        <f t="shared" si="333"/>
        <v>0</v>
      </c>
      <c r="AS764" s="184">
        <f t="shared" si="334"/>
        <v>330.40000000000003</v>
      </c>
      <c r="AT764" s="26">
        <f t="shared" si="335"/>
        <v>0</v>
      </c>
      <c r="AU764" s="30">
        <f t="shared" ref="AU764:AU773" si="369">K764*$AU$2</f>
        <v>495.59999999999997</v>
      </c>
      <c r="AV764" s="30">
        <f t="shared" ref="AV764:AV773" si="370">K764*$AV$2</f>
        <v>495.59999999999997</v>
      </c>
      <c r="AW764" s="30"/>
      <c r="AX764" s="36">
        <f t="shared" si="331"/>
        <v>495.59999999999997</v>
      </c>
      <c r="AY764" s="36">
        <f t="shared" si="331"/>
        <v>165.19999999999993</v>
      </c>
      <c r="AZ764" s="36">
        <f t="shared" si="331"/>
        <v>0</v>
      </c>
      <c r="BF764" s="42">
        <f t="shared" si="336"/>
        <v>330.40000000000003</v>
      </c>
      <c r="BG764" s="42">
        <f t="shared" si="337"/>
        <v>330.4</v>
      </c>
      <c r="BH764" s="42">
        <f t="shared" si="338"/>
        <v>0</v>
      </c>
      <c r="BI764" s="42">
        <f t="shared" si="339"/>
        <v>991.19999999999993</v>
      </c>
    </row>
    <row r="765" spans="1:61" ht="14.45" hidden="1" outlineLevel="1" x14ac:dyDescent="0.3">
      <c r="A765" s="12" t="s">
        <v>837</v>
      </c>
      <c r="B765" s="12" t="s">
        <v>8</v>
      </c>
      <c r="C765" s="5" t="s">
        <v>1360</v>
      </c>
      <c r="D765" s="2" t="s">
        <v>863</v>
      </c>
      <c r="E765" s="2" t="s">
        <v>78</v>
      </c>
      <c r="F765" s="2" t="s">
        <v>11</v>
      </c>
      <c r="G765" s="2" t="s">
        <v>12</v>
      </c>
      <c r="H765" s="2" t="s">
        <v>13</v>
      </c>
      <c r="I765" s="18">
        <v>2789.8</v>
      </c>
      <c r="J765" s="18">
        <v>574100.86</v>
      </c>
      <c r="K765" s="18">
        <v>552020.05999999994</v>
      </c>
      <c r="L765" s="18">
        <v>22080.799999999996</v>
      </c>
      <c r="M765" s="18"/>
      <c r="N765" s="18"/>
      <c r="O765" s="18"/>
      <c r="P765" s="18"/>
      <c r="Q765" s="18"/>
      <c r="R765" s="18"/>
      <c r="S765" s="18">
        <v>22080.799999999996</v>
      </c>
      <c r="T765" s="18"/>
      <c r="U765" s="18"/>
      <c r="V765" s="18"/>
      <c r="W765" s="18"/>
      <c r="X765" s="18"/>
      <c r="Y765" s="18"/>
      <c r="Z765" s="18"/>
      <c r="AA765" s="18"/>
      <c r="AB765" s="43">
        <f t="shared" si="332"/>
        <v>4.0000000000000036E-2</v>
      </c>
      <c r="AC765" s="14">
        <f t="shared" si="341"/>
        <v>0</v>
      </c>
      <c r="AD765" s="14">
        <f t="shared" si="368"/>
        <v>0</v>
      </c>
      <c r="AE765" s="14">
        <f t="shared" si="355"/>
        <v>0</v>
      </c>
      <c r="AF765" s="14">
        <f t="shared" si="356"/>
        <v>0</v>
      </c>
      <c r="AG765" s="14">
        <f t="shared" si="357"/>
        <v>0</v>
      </c>
      <c r="AH765" s="14">
        <f t="shared" si="358"/>
        <v>0</v>
      </c>
      <c r="AI765" s="14">
        <f t="shared" si="359"/>
        <v>0.04</v>
      </c>
      <c r="AJ765" s="14">
        <f t="shared" si="360"/>
        <v>0</v>
      </c>
      <c r="AK765" s="14">
        <f t="shared" si="361"/>
        <v>0</v>
      </c>
      <c r="AL765" s="14">
        <f t="shared" si="362"/>
        <v>0</v>
      </c>
      <c r="AM765" s="14">
        <f t="shared" si="363"/>
        <v>0</v>
      </c>
      <c r="AN765" s="14">
        <f t="shared" si="364"/>
        <v>0</v>
      </c>
      <c r="AO765" s="14">
        <f t="shared" si="365"/>
        <v>0</v>
      </c>
      <c r="AP765" s="14">
        <f t="shared" si="366"/>
        <v>0</v>
      </c>
      <c r="AQ765" s="14">
        <f t="shared" si="367"/>
        <v>0</v>
      </c>
      <c r="AR765" s="26">
        <f t="shared" si="333"/>
        <v>0</v>
      </c>
      <c r="AS765" s="184">
        <f t="shared" si="334"/>
        <v>22080.802399999997</v>
      </c>
      <c r="AT765" s="26">
        <f t="shared" si="335"/>
        <v>0</v>
      </c>
      <c r="AU765" s="30">
        <f t="shared" si="369"/>
        <v>33121.203599999993</v>
      </c>
      <c r="AV765" s="30">
        <f t="shared" si="370"/>
        <v>33121.203599999993</v>
      </c>
      <c r="AW765" s="30"/>
      <c r="AX765" s="36">
        <f t="shared" si="331"/>
        <v>33121.203599999993</v>
      </c>
      <c r="AY765" s="36">
        <f t="shared" si="331"/>
        <v>11040.401199999997</v>
      </c>
      <c r="AZ765" s="36">
        <f t="shared" si="331"/>
        <v>0</v>
      </c>
      <c r="BF765" s="42">
        <f t="shared" si="336"/>
        <v>22080.802399999997</v>
      </c>
      <c r="BG765" s="42">
        <f t="shared" si="337"/>
        <v>22080.799999999996</v>
      </c>
      <c r="BH765" s="42">
        <f t="shared" si="338"/>
        <v>2.4000000012165401E-3</v>
      </c>
      <c r="BI765" s="42">
        <f t="shared" si="339"/>
        <v>66242.407199999987</v>
      </c>
    </row>
    <row r="766" spans="1:61" ht="14.45" hidden="1" outlineLevel="1" x14ac:dyDescent="0.3">
      <c r="A766" s="12" t="s">
        <v>837</v>
      </c>
      <c r="B766" s="12" t="s">
        <v>8</v>
      </c>
      <c r="C766" s="5" t="s">
        <v>1360</v>
      </c>
      <c r="D766" s="2" t="s">
        <v>864</v>
      </c>
      <c r="E766" s="2" t="s">
        <v>78</v>
      </c>
      <c r="F766" s="2" t="s">
        <v>11</v>
      </c>
      <c r="G766" s="2" t="s">
        <v>12</v>
      </c>
      <c r="H766" s="2" t="s">
        <v>13</v>
      </c>
      <c r="I766" s="18">
        <v>2468.6</v>
      </c>
      <c r="J766" s="18">
        <v>494205.44000000006</v>
      </c>
      <c r="K766" s="18">
        <v>475197.54000000004</v>
      </c>
      <c r="L766" s="18">
        <v>19007.899999999998</v>
      </c>
      <c r="M766" s="18"/>
      <c r="N766" s="18"/>
      <c r="O766" s="18"/>
      <c r="P766" s="18"/>
      <c r="Q766" s="18"/>
      <c r="R766" s="18"/>
      <c r="S766" s="18">
        <v>19007.899999999998</v>
      </c>
      <c r="T766" s="18"/>
      <c r="U766" s="18"/>
      <c r="V766" s="18"/>
      <c r="W766" s="18"/>
      <c r="X766" s="18"/>
      <c r="Y766" s="18"/>
      <c r="Z766" s="18"/>
      <c r="AA766" s="18"/>
      <c r="AB766" s="43">
        <f t="shared" si="332"/>
        <v>4.0000000000000036E-2</v>
      </c>
      <c r="AC766" s="14">
        <f t="shared" si="341"/>
        <v>0</v>
      </c>
      <c r="AD766" s="14">
        <f t="shared" si="368"/>
        <v>0</v>
      </c>
      <c r="AE766" s="14">
        <f t="shared" si="355"/>
        <v>0</v>
      </c>
      <c r="AF766" s="14">
        <f t="shared" si="356"/>
        <v>0</v>
      </c>
      <c r="AG766" s="14">
        <f t="shared" si="357"/>
        <v>0</v>
      </c>
      <c r="AH766" s="14">
        <f t="shared" si="358"/>
        <v>0</v>
      </c>
      <c r="AI766" s="14">
        <f t="shared" si="359"/>
        <v>0.04</v>
      </c>
      <c r="AJ766" s="14">
        <f t="shared" si="360"/>
        <v>0</v>
      </c>
      <c r="AK766" s="14">
        <f t="shared" si="361"/>
        <v>0</v>
      </c>
      <c r="AL766" s="14">
        <f t="shared" si="362"/>
        <v>0</v>
      </c>
      <c r="AM766" s="14">
        <f t="shared" si="363"/>
        <v>0</v>
      </c>
      <c r="AN766" s="14">
        <f t="shared" si="364"/>
        <v>0</v>
      </c>
      <c r="AO766" s="14">
        <f t="shared" si="365"/>
        <v>0</v>
      </c>
      <c r="AP766" s="14">
        <f t="shared" si="366"/>
        <v>0</v>
      </c>
      <c r="AQ766" s="14">
        <f t="shared" si="367"/>
        <v>0</v>
      </c>
      <c r="AR766" s="26">
        <f t="shared" si="333"/>
        <v>0</v>
      </c>
      <c r="AS766" s="184">
        <f t="shared" si="334"/>
        <v>19007.901600000001</v>
      </c>
      <c r="AT766" s="26">
        <f t="shared" si="335"/>
        <v>0</v>
      </c>
      <c r="AU766" s="30">
        <f t="shared" si="369"/>
        <v>28511.8524</v>
      </c>
      <c r="AV766" s="30">
        <f t="shared" si="370"/>
        <v>28511.8524</v>
      </c>
      <c r="AW766" s="30"/>
      <c r="AX766" s="36">
        <f t="shared" si="331"/>
        <v>28511.8524</v>
      </c>
      <c r="AY766" s="36">
        <f t="shared" si="331"/>
        <v>9503.9507999999987</v>
      </c>
      <c r="AZ766" s="36">
        <f t="shared" si="331"/>
        <v>0</v>
      </c>
      <c r="BF766" s="42">
        <f t="shared" si="336"/>
        <v>19007.901600000001</v>
      </c>
      <c r="BG766" s="42">
        <f t="shared" si="337"/>
        <v>19007.899999999998</v>
      </c>
      <c r="BH766" s="42">
        <f t="shared" si="338"/>
        <v>1.6000000032363459E-3</v>
      </c>
      <c r="BI766" s="42">
        <f t="shared" si="339"/>
        <v>57023.7048</v>
      </c>
    </row>
    <row r="767" spans="1:61" ht="14.45" hidden="1" outlineLevel="1" x14ac:dyDescent="0.3">
      <c r="A767" s="12" t="s">
        <v>837</v>
      </c>
      <c r="B767" s="12" t="s">
        <v>8</v>
      </c>
      <c r="C767" s="5" t="s">
        <v>1360</v>
      </c>
      <c r="D767" s="2" t="s">
        <v>865</v>
      </c>
      <c r="E767" s="2" t="s">
        <v>78</v>
      </c>
      <c r="F767" s="2" t="s">
        <v>11</v>
      </c>
      <c r="G767" s="2" t="s">
        <v>12</v>
      </c>
      <c r="H767" s="2" t="s">
        <v>13</v>
      </c>
      <c r="I767" s="18">
        <v>2308</v>
      </c>
      <c r="J767" s="18">
        <v>455967.38</v>
      </c>
      <c r="K767" s="18">
        <v>438430.18</v>
      </c>
      <c r="L767" s="18">
        <v>17537.2</v>
      </c>
      <c r="M767" s="18"/>
      <c r="N767" s="18"/>
      <c r="O767" s="18"/>
      <c r="P767" s="18"/>
      <c r="Q767" s="18"/>
      <c r="R767" s="18"/>
      <c r="S767" s="18">
        <v>17537.2</v>
      </c>
      <c r="T767" s="18"/>
      <c r="U767" s="18"/>
      <c r="V767" s="18"/>
      <c r="W767" s="18"/>
      <c r="X767" s="18"/>
      <c r="Y767" s="18"/>
      <c r="Z767" s="18"/>
      <c r="AA767" s="18"/>
      <c r="AB767" s="43">
        <f t="shared" si="332"/>
        <v>4.0000000000000036E-2</v>
      </c>
      <c r="AC767" s="14">
        <f t="shared" si="341"/>
        <v>0</v>
      </c>
      <c r="AD767" s="14">
        <f t="shared" si="368"/>
        <v>0</v>
      </c>
      <c r="AE767" s="14">
        <f t="shared" si="355"/>
        <v>0</v>
      </c>
      <c r="AF767" s="14">
        <f t="shared" si="356"/>
        <v>0</v>
      </c>
      <c r="AG767" s="14">
        <f t="shared" si="357"/>
        <v>0</v>
      </c>
      <c r="AH767" s="14">
        <f t="shared" si="358"/>
        <v>0</v>
      </c>
      <c r="AI767" s="14">
        <f t="shared" si="359"/>
        <v>0.04</v>
      </c>
      <c r="AJ767" s="14">
        <f t="shared" si="360"/>
        <v>0</v>
      </c>
      <c r="AK767" s="14">
        <f t="shared" si="361"/>
        <v>0</v>
      </c>
      <c r="AL767" s="14">
        <f t="shared" si="362"/>
        <v>0</v>
      </c>
      <c r="AM767" s="14">
        <f t="shared" si="363"/>
        <v>0</v>
      </c>
      <c r="AN767" s="14">
        <f t="shared" si="364"/>
        <v>0</v>
      </c>
      <c r="AO767" s="14">
        <f t="shared" si="365"/>
        <v>0</v>
      </c>
      <c r="AP767" s="14">
        <f t="shared" si="366"/>
        <v>0</v>
      </c>
      <c r="AQ767" s="14">
        <f t="shared" si="367"/>
        <v>0</v>
      </c>
      <c r="AR767" s="26">
        <f t="shared" si="333"/>
        <v>0</v>
      </c>
      <c r="AS767" s="184">
        <f t="shared" si="334"/>
        <v>17537.207200000001</v>
      </c>
      <c r="AT767" s="26">
        <f t="shared" si="335"/>
        <v>0</v>
      </c>
      <c r="AU767" s="30">
        <f t="shared" si="369"/>
        <v>26305.810799999999</v>
      </c>
      <c r="AV767" s="30">
        <f t="shared" si="370"/>
        <v>26305.810799999999</v>
      </c>
      <c r="AW767" s="30"/>
      <c r="AX767" s="36">
        <f t="shared" si="331"/>
        <v>26305.810799999999</v>
      </c>
      <c r="AY767" s="36">
        <f t="shared" si="331"/>
        <v>8768.6035999999986</v>
      </c>
      <c r="AZ767" s="36">
        <f t="shared" si="331"/>
        <v>0</v>
      </c>
      <c r="BF767" s="42">
        <f t="shared" si="336"/>
        <v>17537.207200000001</v>
      </c>
      <c r="BG767" s="42">
        <f t="shared" si="337"/>
        <v>17537.2</v>
      </c>
      <c r="BH767" s="42">
        <f t="shared" si="338"/>
        <v>7.2000000000116415E-3</v>
      </c>
      <c r="BI767" s="42">
        <f t="shared" si="339"/>
        <v>52611.621599999999</v>
      </c>
    </row>
    <row r="768" spans="1:61" ht="14.45" hidden="1" outlineLevel="1" x14ac:dyDescent="0.3">
      <c r="A768" s="12" t="s">
        <v>837</v>
      </c>
      <c r="B768" s="12" t="s">
        <v>8</v>
      </c>
      <c r="C768" s="5" t="s">
        <v>1360</v>
      </c>
      <c r="D768" s="2" t="s">
        <v>866</v>
      </c>
      <c r="E768" s="2" t="s">
        <v>78</v>
      </c>
      <c r="F768" s="2" t="s">
        <v>11</v>
      </c>
      <c r="G768" s="2" t="s">
        <v>12</v>
      </c>
      <c r="H768" s="2" t="s">
        <v>13</v>
      </c>
      <c r="I768" s="18">
        <v>2426.0999999999995</v>
      </c>
      <c r="J768" s="18">
        <v>511558.39999999997</v>
      </c>
      <c r="K768" s="18">
        <v>491883.06999999995</v>
      </c>
      <c r="L768" s="18">
        <v>19675.330000000002</v>
      </c>
      <c r="M768" s="18"/>
      <c r="N768" s="18"/>
      <c r="O768" s="18"/>
      <c r="P768" s="18"/>
      <c r="Q768" s="18"/>
      <c r="R768" s="18"/>
      <c r="S768" s="18">
        <v>19675.330000000002</v>
      </c>
      <c r="T768" s="18"/>
      <c r="U768" s="18"/>
      <c r="V768" s="18"/>
      <c r="W768" s="18"/>
      <c r="X768" s="18"/>
      <c r="Y768" s="18"/>
      <c r="Z768" s="18"/>
      <c r="AA768" s="18"/>
      <c r="AB768" s="43">
        <f t="shared" si="332"/>
        <v>4.0000000000000036E-2</v>
      </c>
      <c r="AC768" s="14">
        <f t="shared" si="341"/>
        <v>0</v>
      </c>
      <c r="AD768" s="14">
        <f t="shared" si="368"/>
        <v>0</v>
      </c>
      <c r="AE768" s="14">
        <f t="shared" si="355"/>
        <v>0</v>
      </c>
      <c r="AF768" s="14">
        <f t="shared" si="356"/>
        <v>0</v>
      </c>
      <c r="AG768" s="14">
        <f t="shared" si="357"/>
        <v>0</v>
      </c>
      <c r="AH768" s="14">
        <f t="shared" si="358"/>
        <v>0</v>
      </c>
      <c r="AI768" s="14">
        <f t="shared" si="359"/>
        <v>0.04</v>
      </c>
      <c r="AJ768" s="14">
        <f t="shared" si="360"/>
        <v>0</v>
      </c>
      <c r="AK768" s="14">
        <f t="shared" si="361"/>
        <v>0</v>
      </c>
      <c r="AL768" s="14">
        <f t="shared" si="362"/>
        <v>0</v>
      </c>
      <c r="AM768" s="14">
        <f t="shared" si="363"/>
        <v>0</v>
      </c>
      <c r="AN768" s="14">
        <f t="shared" si="364"/>
        <v>0</v>
      </c>
      <c r="AO768" s="14">
        <f t="shared" si="365"/>
        <v>0</v>
      </c>
      <c r="AP768" s="14">
        <f t="shared" si="366"/>
        <v>0</v>
      </c>
      <c r="AQ768" s="14">
        <f t="shared" si="367"/>
        <v>0</v>
      </c>
      <c r="AR768" s="26">
        <f t="shared" si="333"/>
        <v>0</v>
      </c>
      <c r="AS768" s="184">
        <f t="shared" si="334"/>
        <v>19675.322799999998</v>
      </c>
      <c r="AT768" s="26">
        <f t="shared" si="335"/>
        <v>0</v>
      </c>
      <c r="AU768" s="30">
        <f t="shared" si="369"/>
        <v>29512.984199999995</v>
      </c>
      <c r="AV768" s="30">
        <f t="shared" si="370"/>
        <v>29512.984199999995</v>
      </c>
      <c r="AW768" s="30"/>
      <c r="AX768" s="36">
        <f t="shared" si="331"/>
        <v>29512.984199999995</v>
      </c>
      <c r="AY768" s="36">
        <f t="shared" si="331"/>
        <v>9837.6613999999972</v>
      </c>
      <c r="AZ768" s="36">
        <f t="shared" si="331"/>
        <v>0</v>
      </c>
      <c r="BF768" s="42">
        <f t="shared" si="336"/>
        <v>19675.322799999998</v>
      </c>
      <c r="BG768" s="42">
        <f t="shared" si="337"/>
        <v>19675.330000000002</v>
      </c>
      <c r="BH768" s="42">
        <f t="shared" si="338"/>
        <v>-7.2000000036496203E-3</v>
      </c>
      <c r="BI768" s="42">
        <f t="shared" si="339"/>
        <v>59025.968399999991</v>
      </c>
    </row>
    <row r="769" spans="1:61" ht="14.45" hidden="1" outlineLevel="1" x14ac:dyDescent="0.3">
      <c r="A769" s="12" t="s">
        <v>837</v>
      </c>
      <c r="B769" s="12" t="s">
        <v>8</v>
      </c>
      <c r="C769" s="5" t="s">
        <v>1360</v>
      </c>
      <c r="D769" s="2" t="s">
        <v>867</v>
      </c>
      <c r="E769" s="2" t="s">
        <v>78</v>
      </c>
      <c r="F769" s="2" t="s">
        <v>11</v>
      </c>
      <c r="G769" s="2" t="s">
        <v>12</v>
      </c>
      <c r="H769" s="2" t="s">
        <v>13</v>
      </c>
      <c r="I769" s="18">
        <v>2654.5</v>
      </c>
      <c r="J769" s="18">
        <v>545908.41</v>
      </c>
      <c r="K769" s="18">
        <v>524911.93999999994</v>
      </c>
      <c r="L769" s="18">
        <v>20996.469999999998</v>
      </c>
      <c r="M769" s="18"/>
      <c r="N769" s="18"/>
      <c r="O769" s="18"/>
      <c r="P769" s="18"/>
      <c r="Q769" s="18"/>
      <c r="R769" s="18"/>
      <c r="S769" s="18">
        <v>20996.469999999998</v>
      </c>
      <c r="T769" s="18"/>
      <c r="U769" s="18"/>
      <c r="V769" s="18"/>
      <c r="W769" s="18"/>
      <c r="X769" s="18"/>
      <c r="Y769" s="18"/>
      <c r="Z769" s="18"/>
      <c r="AA769" s="18"/>
      <c r="AB769" s="43">
        <f t="shared" si="332"/>
        <v>4.0000000000000036E-2</v>
      </c>
      <c r="AC769" s="14">
        <f t="shared" si="341"/>
        <v>0</v>
      </c>
      <c r="AD769" s="14">
        <f t="shared" si="368"/>
        <v>0</v>
      </c>
      <c r="AE769" s="14">
        <f t="shared" si="355"/>
        <v>0</v>
      </c>
      <c r="AF769" s="14">
        <f t="shared" si="356"/>
        <v>0</v>
      </c>
      <c r="AG769" s="14">
        <f t="shared" si="357"/>
        <v>0</v>
      </c>
      <c r="AH769" s="14">
        <f t="shared" si="358"/>
        <v>0</v>
      </c>
      <c r="AI769" s="14">
        <f t="shared" si="359"/>
        <v>0.04</v>
      </c>
      <c r="AJ769" s="14">
        <f t="shared" si="360"/>
        <v>0</v>
      </c>
      <c r="AK769" s="14">
        <f t="shared" si="361"/>
        <v>0</v>
      </c>
      <c r="AL769" s="14">
        <f t="shared" si="362"/>
        <v>0</v>
      </c>
      <c r="AM769" s="14">
        <f t="shared" si="363"/>
        <v>0</v>
      </c>
      <c r="AN769" s="14">
        <f t="shared" si="364"/>
        <v>0</v>
      </c>
      <c r="AO769" s="14">
        <f t="shared" si="365"/>
        <v>0</v>
      </c>
      <c r="AP769" s="14">
        <f t="shared" si="366"/>
        <v>0</v>
      </c>
      <c r="AQ769" s="14">
        <f t="shared" si="367"/>
        <v>0</v>
      </c>
      <c r="AR769" s="26">
        <f t="shared" si="333"/>
        <v>0</v>
      </c>
      <c r="AS769" s="184">
        <f t="shared" si="334"/>
        <v>20996.477599999998</v>
      </c>
      <c r="AT769" s="26">
        <f t="shared" si="335"/>
        <v>0</v>
      </c>
      <c r="AU769" s="30">
        <f t="shared" si="369"/>
        <v>31494.716399999994</v>
      </c>
      <c r="AV769" s="30">
        <f t="shared" si="370"/>
        <v>31494.716399999994</v>
      </c>
      <c r="AW769" s="30"/>
      <c r="AX769" s="36">
        <f t="shared" si="331"/>
        <v>31494.716399999994</v>
      </c>
      <c r="AY769" s="36">
        <f t="shared" si="331"/>
        <v>10498.238799999996</v>
      </c>
      <c r="AZ769" s="36">
        <f t="shared" si="331"/>
        <v>0</v>
      </c>
      <c r="BF769" s="42">
        <f t="shared" si="336"/>
        <v>20996.477599999998</v>
      </c>
      <c r="BG769" s="42">
        <f t="shared" si="337"/>
        <v>20996.469999999998</v>
      </c>
      <c r="BH769" s="42">
        <f t="shared" si="338"/>
        <v>7.600000000820728E-3</v>
      </c>
      <c r="BI769" s="42">
        <f t="shared" si="339"/>
        <v>62989.432799999988</v>
      </c>
    </row>
    <row r="770" spans="1:61" ht="14.45" hidden="1" outlineLevel="1" x14ac:dyDescent="0.3">
      <c r="A770" s="12" t="s">
        <v>837</v>
      </c>
      <c r="B770" s="12" t="s">
        <v>8</v>
      </c>
      <c r="C770" s="5" t="s">
        <v>1360</v>
      </c>
      <c r="D770" s="2" t="s">
        <v>868</v>
      </c>
      <c r="E770" s="2" t="s">
        <v>78</v>
      </c>
      <c r="F770" s="2" t="s">
        <v>11</v>
      </c>
      <c r="G770" s="2" t="s">
        <v>12</v>
      </c>
      <c r="H770" s="2" t="s">
        <v>13</v>
      </c>
      <c r="I770" s="18">
        <v>2493.7999999999997</v>
      </c>
      <c r="J770" s="18">
        <v>510121.25</v>
      </c>
      <c r="K770" s="18">
        <v>490501.20999999996</v>
      </c>
      <c r="L770" s="18">
        <v>19620.04</v>
      </c>
      <c r="M770" s="18"/>
      <c r="N770" s="18"/>
      <c r="O770" s="18"/>
      <c r="P770" s="18"/>
      <c r="Q770" s="18"/>
      <c r="R770" s="18"/>
      <c r="S770" s="18">
        <v>19620.04</v>
      </c>
      <c r="T770" s="18"/>
      <c r="U770" s="18"/>
      <c r="V770" s="18"/>
      <c r="W770" s="18"/>
      <c r="X770" s="18"/>
      <c r="Y770" s="18"/>
      <c r="Z770" s="18"/>
      <c r="AA770" s="18"/>
      <c r="AB770" s="43">
        <f t="shared" si="332"/>
        <v>4.0000000000000036E-2</v>
      </c>
      <c r="AC770" s="14">
        <f t="shared" si="341"/>
        <v>0</v>
      </c>
      <c r="AD770" s="14">
        <f t="shared" si="368"/>
        <v>0</v>
      </c>
      <c r="AE770" s="14">
        <f t="shared" si="355"/>
        <v>0</v>
      </c>
      <c r="AF770" s="14">
        <f t="shared" si="356"/>
        <v>0</v>
      </c>
      <c r="AG770" s="14">
        <f t="shared" si="357"/>
        <v>0</v>
      </c>
      <c r="AH770" s="14">
        <f t="shared" si="358"/>
        <v>0</v>
      </c>
      <c r="AI770" s="14">
        <f t="shared" si="359"/>
        <v>0.04</v>
      </c>
      <c r="AJ770" s="14">
        <f t="shared" si="360"/>
        <v>0</v>
      </c>
      <c r="AK770" s="14">
        <f t="shared" si="361"/>
        <v>0</v>
      </c>
      <c r="AL770" s="14">
        <f t="shared" si="362"/>
        <v>0</v>
      </c>
      <c r="AM770" s="14">
        <f t="shared" si="363"/>
        <v>0</v>
      </c>
      <c r="AN770" s="14">
        <f t="shared" si="364"/>
        <v>0</v>
      </c>
      <c r="AO770" s="14">
        <f t="shared" si="365"/>
        <v>0</v>
      </c>
      <c r="AP770" s="14">
        <f t="shared" si="366"/>
        <v>0</v>
      </c>
      <c r="AQ770" s="14">
        <f t="shared" si="367"/>
        <v>0</v>
      </c>
      <c r="AR770" s="26">
        <f t="shared" si="333"/>
        <v>0</v>
      </c>
      <c r="AS770" s="184">
        <f t="shared" si="334"/>
        <v>19620.0484</v>
      </c>
      <c r="AT770" s="26">
        <f t="shared" si="335"/>
        <v>0</v>
      </c>
      <c r="AU770" s="30">
        <f t="shared" si="369"/>
        <v>29430.072599999996</v>
      </c>
      <c r="AV770" s="30">
        <f t="shared" si="370"/>
        <v>29430.072599999996</v>
      </c>
      <c r="AW770" s="30"/>
      <c r="AX770" s="36">
        <f t="shared" si="331"/>
        <v>29430.072599999996</v>
      </c>
      <c r="AY770" s="36">
        <f t="shared" si="331"/>
        <v>9810.0241999999962</v>
      </c>
      <c r="AZ770" s="36">
        <f t="shared" si="331"/>
        <v>0</v>
      </c>
      <c r="BF770" s="42">
        <f t="shared" si="336"/>
        <v>19620.0484</v>
      </c>
      <c r="BG770" s="42">
        <f t="shared" si="337"/>
        <v>19620.04</v>
      </c>
      <c r="BH770" s="42">
        <f t="shared" si="338"/>
        <v>8.3999999988009222E-3</v>
      </c>
      <c r="BI770" s="42">
        <f t="shared" si="339"/>
        <v>58860.145199999992</v>
      </c>
    </row>
    <row r="771" spans="1:61" ht="14.45" hidden="1" outlineLevel="1" x14ac:dyDescent="0.3">
      <c r="A771" s="12" t="s">
        <v>837</v>
      </c>
      <c r="B771" s="12" t="s">
        <v>8</v>
      </c>
      <c r="C771" s="5" t="s">
        <v>1360</v>
      </c>
      <c r="D771" s="2" t="s">
        <v>869</v>
      </c>
      <c r="E771" s="2" t="s">
        <v>78</v>
      </c>
      <c r="F771" s="2" t="s">
        <v>11</v>
      </c>
      <c r="G771" s="2" t="s">
        <v>12</v>
      </c>
      <c r="H771" s="2" t="s">
        <v>13</v>
      </c>
      <c r="I771" s="18">
        <v>200.3</v>
      </c>
      <c r="J771" s="18">
        <v>35579.689999999995</v>
      </c>
      <c r="K771" s="18">
        <v>34211.24</v>
      </c>
      <c r="L771" s="18">
        <v>1368.45</v>
      </c>
      <c r="M771" s="18"/>
      <c r="N771" s="18"/>
      <c r="O771" s="18"/>
      <c r="P771" s="18"/>
      <c r="Q771" s="18"/>
      <c r="R771" s="18"/>
      <c r="S771" s="18">
        <v>1368.45</v>
      </c>
      <c r="T771" s="18"/>
      <c r="U771" s="18"/>
      <c r="V771" s="18"/>
      <c r="W771" s="18"/>
      <c r="X771" s="18"/>
      <c r="Y771" s="18"/>
      <c r="Z771" s="18"/>
      <c r="AA771" s="18"/>
      <c r="AB771" s="43">
        <f t="shared" si="332"/>
        <v>4.0000000000000036E-2</v>
      </c>
      <c r="AC771" s="14">
        <f t="shared" si="341"/>
        <v>0</v>
      </c>
      <c r="AD771" s="14">
        <f t="shared" si="368"/>
        <v>0</v>
      </c>
      <c r="AE771" s="14">
        <f t="shared" si="355"/>
        <v>0</v>
      </c>
      <c r="AF771" s="14">
        <f t="shared" si="356"/>
        <v>0</v>
      </c>
      <c r="AG771" s="14">
        <f t="shared" si="357"/>
        <v>0</v>
      </c>
      <c r="AH771" s="14">
        <f t="shared" si="358"/>
        <v>0</v>
      </c>
      <c r="AI771" s="14">
        <f t="shared" si="359"/>
        <v>0.04</v>
      </c>
      <c r="AJ771" s="14">
        <f t="shared" si="360"/>
        <v>0</v>
      </c>
      <c r="AK771" s="14">
        <f t="shared" si="361"/>
        <v>0</v>
      </c>
      <c r="AL771" s="14">
        <f t="shared" si="362"/>
        <v>0</v>
      </c>
      <c r="AM771" s="14">
        <f t="shared" si="363"/>
        <v>0</v>
      </c>
      <c r="AN771" s="14">
        <f t="shared" si="364"/>
        <v>0</v>
      </c>
      <c r="AO771" s="14">
        <f t="shared" si="365"/>
        <v>0</v>
      </c>
      <c r="AP771" s="14">
        <f t="shared" si="366"/>
        <v>0</v>
      </c>
      <c r="AQ771" s="14">
        <f t="shared" si="367"/>
        <v>0</v>
      </c>
      <c r="AR771" s="26">
        <f t="shared" si="333"/>
        <v>0</v>
      </c>
      <c r="AS771" s="184">
        <f t="shared" si="334"/>
        <v>1368.4495999999999</v>
      </c>
      <c r="AT771" s="26">
        <f t="shared" si="335"/>
        <v>0</v>
      </c>
      <c r="AU771" s="30">
        <f t="shared" si="369"/>
        <v>2052.6743999999999</v>
      </c>
      <c r="AV771" s="30">
        <f t="shared" si="370"/>
        <v>2052.6743999999999</v>
      </c>
      <c r="AW771" s="30"/>
      <c r="AX771" s="36">
        <f t="shared" si="331"/>
        <v>2052.6743999999999</v>
      </c>
      <c r="AY771" s="36">
        <f t="shared" si="331"/>
        <v>684.22479999999996</v>
      </c>
      <c r="AZ771" s="36">
        <f t="shared" si="331"/>
        <v>0</v>
      </c>
      <c r="BF771" s="42">
        <f t="shared" si="336"/>
        <v>1368.4495999999999</v>
      </c>
      <c r="BG771" s="42">
        <f t="shared" si="337"/>
        <v>1368.45</v>
      </c>
      <c r="BH771" s="42">
        <f t="shared" si="338"/>
        <v>-4.0000000012696546E-4</v>
      </c>
      <c r="BI771" s="42">
        <f t="shared" si="339"/>
        <v>4105.3487999999998</v>
      </c>
    </row>
    <row r="772" spans="1:61" ht="14.45" hidden="1" outlineLevel="1" x14ac:dyDescent="0.3">
      <c r="A772" s="12" t="s">
        <v>837</v>
      </c>
      <c r="B772" s="12" t="s">
        <v>8</v>
      </c>
      <c r="C772" s="12"/>
      <c r="D772" s="2" t="s">
        <v>870</v>
      </c>
      <c r="E772" s="2" t="s">
        <v>78</v>
      </c>
      <c r="F772" s="2" t="s">
        <v>11</v>
      </c>
      <c r="G772" s="2" t="s">
        <v>12</v>
      </c>
      <c r="H772" s="2" t="s">
        <v>13</v>
      </c>
      <c r="I772" s="18">
        <v>1111.0999999999999</v>
      </c>
      <c r="J772" s="18">
        <v>247360.55000000002</v>
      </c>
      <c r="K772" s="18">
        <v>237846.68</v>
      </c>
      <c r="L772" s="18">
        <v>9513.869999999999</v>
      </c>
      <c r="M772" s="18"/>
      <c r="N772" s="18"/>
      <c r="O772" s="18"/>
      <c r="P772" s="18"/>
      <c r="Q772" s="18"/>
      <c r="R772" s="18"/>
      <c r="S772" s="18">
        <v>9513.869999999999</v>
      </c>
      <c r="T772" s="18"/>
      <c r="U772" s="18"/>
      <c r="V772" s="18"/>
      <c r="W772" s="18"/>
      <c r="X772" s="18"/>
      <c r="Y772" s="18"/>
      <c r="Z772" s="18"/>
      <c r="AA772" s="18"/>
      <c r="AB772" s="43">
        <f t="shared" si="332"/>
        <v>4.0000000000000036E-2</v>
      </c>
      <c r="AC772" s="14">
        <f t="shared" si="341"/>
        <v>0</v>
      </c>
      <c r="AD772" s="14">
        <f t="shared" si="368"/>
        <v>0</v>
      </c>
      <c r="AE772" s="14">
        <f t="shared" si="355"/>
        <v>0</v>
      </c>
      <c r="AF772" s="14">
        <f t="shared" si="356"/>
        <v>0</v>
      </c>
      <c r="AG772" s="14">
        <f t="shared" si="357"/>
        <v>0</v>
      </c>
      <c r="AH772" s="14">
        <f t="shared" si="358"/>
        <v>0</v>
      </c>
      <c r="AI772" s="14">
        <f t="shared" si="359"/>
        <v>0.04</v>
      </c>
      <c r="AJ772" s="14">
        <f t="shared" si="360"/>
        <v>0</v>
      </c>
      <c r="AK772" s="14">
        <f t="shared" si="361"/>
        <v>0</v>
      </c>
      <c r="AL772" s="14">
        <f t="shared" si="362"/>
        <v>0</v>
      </c>
      <c r="AM772" s="14">
        <f t="shared" si="363"/>
        <v>0</v>
      </c>
      <c r="AN772" s="14">
        <f t="shared" si="364"/>
        <v>0</v>
      </c>
      <c r="AO772" s="14">
        <f t="shared" si="365"/>
        <v>0</v>
      </c>
      <c r="AP772" s="14">
        <f t="shared" si="366"/>
        <v>0</v>
      </c>
      <c r="AQ772" s="14">
        <f t="shared" si="367"/>
        <v>0</v>
      </c>
      <c r="AR772" s="26">
        <f t="shared" si="333"/>
        <v>0</v>
      </c>
      <c r="AS772" s="184">
        <f t="shared" si="334"/>
        <v>9513.8672000000006</v>
      </c>
      <c r="AT772" s="26">
        <f t="shared" si="335"/>
        <v>0</v>
      </c>
      <c r="AU772" s="30">
        <f t="shared" si="369"/>
        <v>14270.800799999999</v>
      </c>
      <c r="AV772" s="30">
        <f t="shared" si="370"/>
        <v>14270.800799999999</v>
      </c>
      <c r="AW772" s="30"/>
      <c r="AX772" s="36">
        <f t="shared" si="331"/>
        <v>14270.800799999999</v>
      </c>
      <c r="AY772" s="36">
        <f t="shared" si="331"/>
        <v>4756.9335999999985</v>
      </c>
      <c r="AZ772" s="36">
        <f t="shared" si="331"/>
        <v>0</v>
      </c>
      <c r="BF772" s="42">
        <f t="shared" si="336"/>
        <v>9513.8672000000006</v>
      </c>
      <c r="BG772" s="42">
        <f t="shared" si="337"/>
        <v>9513.869999999999</v>
      </c>
      <c r="BH772" s="42">
        <f t="shared" si="338"/>
        <v>-2.7999999983876478E-3</v>
      </c>
      <c r="BI772" s="42">
        <f t="shared" si="339"/>
        <v>28541.601599999998</v>
      </c>
    </row>
    <row r="773" spans="1:61" ht="14.45" hidden="1" outlineLevel="1" x14ac:dyDescent="0.3">
      <c r="A773" s="12" t="s">
        <v>837</v>
      </c>
      <c r="B773" s="12" t="s">
        <v>8</v>
      </c>
      <c r="C773" s="12"/>
      <c r="D773" s="2" t="s">
        <v>871</v>
      </c>
      <c r="E773" s="2" t="s">
        <v>78</v>
      </c>
      <c r="F773" s="2" t="s">
        <v>11</v>
      </c>
      <c r="G773" s="2" t="s">
        <v>12</v>
      </c>
      <c r="H773" s="2" t="s">
        <v>13</v>
      </c>
      <c r="I773" s="18">
        <v>1041.9000000000001</v>
      </c>
      <c r="J773" s="18">
        <v>226629.53999999998</v>
      </c>
      <c r="K773" s="18">
        <v>217913.03000000003</v>
      </c>
      <c r="L773" s="18">
        <v>8716.51</v>
      </c>
      <c r="M773" s="18"/>
      <c r="N773" s="18"/>
      <c r="O773" s="18"/>
      <c r="P773" s="18"/>
      <c r="Q773" s="18"/>
      <c r="R773" s="18"/>
      <c r="S773" s="18">
        <v>8716.51</v>
      </c>
      <c r="T773" s="18"/>
      <c r="U773" s="18"/>
      <c r="V773" s="18"/>
      <c r="W773" s="18"/>
      <c r="X773" s="18"/>
      <c r="Y773" s="18"/>
      <c r="Z773" s="18"/>
      <c r="AA773" s="18"/>
      <c r="AB773" s="43">
        <f t="shared" si="332"/>
        <v>4.0000000000000036E-2</v>
      </c>
      <c r="AC773" s="14">
        <f t="shared" si="341"/>
        <v>0</v>
      </c>
      <c r="AD773" s="14">
        <f t="shared" si="368"/>
        <v>0</v>
      </c>
      <c r="AE773" s="14">
        <f t="shared" si="355"/>
        <v>0</v>
      </c>
      <c r="AF773" s="14">
        <f t="shared" si="356"/>
        <v>0</v>
      </c>
      <c r="AG773" s="14">
        <f t="shared" si="357"/>
        <v>0</v>
      </c>
      <c r="AH773" s="14">
        <f t="shared" si="358"/>
        <v>0</v>
      </c>
      <c r="AI773" s="14">
        <f t="shared" si="359"/>
        <v>0.04</v>
      </c>
      <c r="AJ773" s="14">
        <f t="shared" si="360"/>
        <v>0</v>
      </c>
      <c r="AK773" s="14">
        <f t="shared" si="361"/>
        <v>0</v>
      </c>
      <c r="AL773" s="14">
        <f t="shared" si="362"/>
        <v>0</v>
      </c>
      <c r="AM773" s="14">
        <f t="shared" si="363"/>
        <v>0</v>
      </c>
      <c r="AN773" s="14">
        <f t="shared" si="364"/>
        <v>0</v>
      </c>
      <c r="AO773" s="14">
        <f t="shared" si="365"/>
        <v>0</v>
      </c>
      <c r="AP773" s="14">
        <f t="shared" si="366"/>
        <v>0</v>
      </c>
      <c r="AQ773" s="14">
        <f t="shared" si="367"/>
        <v>0</v>
      </c>
      <c r="AR773" s="26">
        <f t="shared" si="333"/>
        <v>0</v>
      </c>
      <c r="AS773" s="184">
        <f t="shared" si="334"/>
        <v>8716.521200000001</v>
      </c>
      <c r="AT773" s="26">
        <f t="shared" si="335"/>
        <v>0</v>
      </c>
      <c r="AU773" s="30">
        <f t="shared" si="369"/>
        <v>13074.781800000001</v>
      </c>
      <c r="AV773" s="30">
        <f t="shared" si="370"/>
        <v>13074.781800000001</v>
      </c>
      <c r="AW773" s="30"/>
      <c r="AX773" s="36">
        <f t="shared" ref="AX773:AZ836" si="371">AU773-AR773</f>
        <v>13074.781800000001</v>
      </c>
      <c r="AY773" s="36">
        <f t="shared" si="371"/>
        <v>4358.2605999999996</v>
      </c>
      <c r="AZ773" s="36">
        <f t="shared" si="371"/>
        <v>0</v>
      </c>
      <c r="BF773" s="42">
        <f t="shared" si="336"/>
        <v>8716.521200000001</v>
      </c>
      <c r="BG773" s="42">
        <f t="shared" si="337"/>
        <v>8716.51</v>
      </c>
      <c r="BH773" s="42">
        <f t="shared" si="338"/>
        <v>1.1200000000826549E-2</v>
      </c>
      <c r="BI773" s="42">
        <f t="shared" si="339"/>
        <v>26149.563600000001</v>
      </c>
    </row>
    <row r="774" spans="1:61" ht="14.45" hidden="1" outlineLevel="1" x14ac:dyDescent="0.3">
      <c r="A774" s="12" t="s">
        <v>837</v>
      </c>
      <c r="B774" s="12" t="s">
        <v>8</v>
      </c>
      <c r="C774" s="88" t="s">
        <v>1357</v>
      </c>
      <c r="D774" s="2" t="s">
        <v>872</v>
      </c>
      <c r="E774" s="2" t="s">
        <v>27</v>
      </c>
      <c r="F774" s="2" t="s">
        <v>16</v>
      </c>
      <c r="G774" s="2" t="s">
        <v>28</v>
      </c>
      <c r="H774" s="2" t="s">
        <v>13</v>
      </c>
      <c r="I774" s="18">
        <v>32500</v>
      </c>
      <c r="J774" s="18">
        <v>14688</v>
      </c>
      <c r="K774" s="18">
        <v>12800</v>
      </c>
      <c r="L774" s="18">
        <v>1888</v>
      </c>
      <c r="M774" s="18"/>
      <c r="N774" s="18">
        <v>1600</v>
      </c>
      <c r="O774" s="18"/>
      <c r="P774" s="18"/>
      <c r="Q774" s="18"/>
      <c r="R774" s="18"/>
      <c r="S774" s="18"/>
      <c r="T774" s="18"/>
      <c r="U774" s="18"/>
      <c r="V774" s="18"/>
      <c r="W774" s="18"/>
      <c r="X774" s="18"/>
      <c r="Y774" s="18"/>
      <c r="Z774" s="18">
        <v>288</v>
      </c>
      <c r="AA774" s="18"/>
      <c r="AB774" s="43">
        <f t="shared" ref="AB774:AB837" si="372">(1+SUM(AC774:AF774)*(1+AG774)*(1+AH774))*(1+SUM(AI774:AN774))*(1+SUM(AO774:AQ774))-1</f>
        <v>0.14749999999999996</v>
      </c>
      <c r="AC774" s="14">
        <f t="shared" si="341"/>
        <v>0</v>
      </c>
      <c r="AD774" s="14">
        <f t="shared" si="368"/>
        <v>0.125</v>
      </c>
      <c r="AE774" s="14">
        <f t="shared" si="355"/>
        <v>0</v>
      </c>
      <c r="AF774" s="14">
        <f t="shared" si="356"/>
        <v>0</v>
      </c>
      <c r="AG774" s="14">
        <f t="shared" si="357"/>
        <v>0</v>
      </c>
      <c r="AH774" s="14">
        <f t="shared" si="358"/>
        <v>0</v>
      </c>
      <c r="AI774" s="14">
        <f t="shared" si="359"/>
        <v>0</v>
      </c>
      <c r="AJ774" s="14">
        <f t="shared" si="360"/>
        <v>0</v>
      </c>
      <c r="AK774" s="14">
        <f t="shared" si="361"/>
        <v>0</v>
      </c>
      <c r="AL774" s="14">
        <f t="shared" si="362"/>
        <v>0</v>
      </c>
      <c r="AM774" s="14">
        <f t="shared" si="363"/>
        <v>0</v>
      </c>
      <c r="AN774" s="14">
        <f t="shared" si="364"/>
        <v>0</v>
      </c>
      <c r="AO774" s="14">
        <f t="shared" si="365"/>
        <v>0</v>
      </c>
      <c r="AP774" s="14">
        <f t="shared" si="366"/>
        <v>0.02</v>
      </c>
      <c r="AQ774" s="14">
        <f t="shared" si="367"/>
        <v>0</v>
      </c>
      <c r="AR774" s="26">
        <f t="shared" ref="AR774:AR837" si="373">K774*(1+SUM(AC774:AF774)*(1+AG774)*(1+AH774)-1)</f>
        <v>1600</v>
      </c>
      <c r="AS774" s="184">
        <f t="shared" ref="AS774:AS837" si="374">SUM(AI774:AN774)*(AR774+K774)</f>
        <v>0</v>
      </c>
      <c r="AT774" s="26">
        <f t="shared" ref="AT774:AT837" si="375">SUM(AO774:AQ774)*(K774+AR774)</f>
        <v>288</v>
      </c>
      <c r="AU774" s="30"/>
      <c r="AV774" s="30"/>
      <c r="AW774" s="30">
        <f t="shared" ref="AW774:AW780" si="376">K774*$AU$1</f>
        <v>1536</v>
      </c>
      <c r="AX774" s="36">
        <f t="shared" si="371"/>
        <v>-1600</v>
      </c>
      <c r="AY774" s="36">
        <f t="shared" si="371"/>
        <v>0</v>
      </c>
      <c r="AZ774" s="36">
        <f t="shared" si="371"/>
        <v>1248</v>
      </c>
      <c r="BF774" s="42">
        <f t="shared" ref="BF774:BF837" si="377">SUM(AR774:AT774)</f>
        <v>1888</v>
      </c>
      <c r="BG774" s="42">
        <f t="shared" ref="BG774:BG837" si="378">SUM(M774:AA774)</f>
        <v>1888</v>
      </c>
      <c r="BH774" s="42">
        <f t="shared" ref="BH774:BH837" si="379">BF774-BG774</f>
        <v>0</v>
      </c>
      <c r="BI774" s="42">
        <f t="shared" ref="BI774:BI837" si="380">SUM(AU774:AW774)</f>
        <v>1536</v>
      </c>
    </row>
    <row r="775" spans="1:61" ht="14.45" hidden="1" outlineLevel="1" x14ac:dyDescent="0.3">
      <c r="A775" s="12" t="s">
        <v>837</v>
      </c>
      <c r="B775" s="12" t="s">
        <v>8</v>
      </c>
      <c r="C775" s="88" t="s">
        <v>1357</v>
      </c>
      <c r="D775" s="2" t="s">
        <v>873</v>
      </c>
      <c r="E775" s="2" t="s">
        <v>27</v>
      </c>
      <c r="F775" s="2" t="s">
        <v>16</v>
      </c>
      <c r="G775" s="2" t="s">
        <v>28</v>
      </c>
      <c r="H775" s="2" t="s">
        <v>13</v>
      </c>
      <c r="I775" s="18">
        <v>13000</v>
      </c>
      <c r="J775" s="18">
        <v>5875.2</v>
      </c>
      <c r="K775" s="18">
        <v>5120</v>
      </c>
      <c r="L775" s="18">
        <v>755.2</v>
      </c>
      <c r="M775" s="18"/>
      <c r="N775" s="18">
        <v>640</v>
      </c>
      <c r="O775" s="18"/>
      <c r="P775" s="18"/>
      <c r="Q775" s="18"/>
      <c r="R775" s="18"/>
      <c r="S775" s="18"/>
      <c r="T775" s="18"/>
      <c r="U775" s="18"/>
      <c r="V775" s="18"/>
      <c r="W775" s="18"/>
      <c r="X775" s="18"/>
      <c r="Y775" s="18"/>
      <c r="Z775" s="18">
        <v>115.2</v>
      </c>
      <c r="AA775" s="18"/>
      <c r="AB775" s="43">
        <f t="shared" si="372"/>
        <v>0.14749999999999996</v>
      </c>
      <c r="AC775" s="14">
        <f t="shared" si="341"/>
        <v>0</v>
      </c>
      <c r="AD775" s="14">
        <f t="shared" si="368"/>
        <v>0.125</v>
      </c>
      <c r="AE775" s="14">
        <f t="shared" si="355"/>
        <v>0</v>
      </c>
      <c r="AF775" s="14">
        <f t="shared" si="356"/>
        <v>0</v>
      </c>
      <c r="AG775" s="14">
        <f t="shared" si="357"/>
        <v>0</v>
      </c>
      <c r="AH775" s="14">
        <f t="shared" si="358"/>
        <v>0</v>
      </c>
      <c r="AI775" s="14">
        <f t="shared" si="359"/>
        <v>0</v>
      </c>
      <c r="AJ775" s="14">
        <f t="shared" si="360"/>
        <v>0</v>
      </c>
      <c r="AK775" s="14">
        <f t="shared" si="361"/>
        <v>0</v>
      </c>
      <c r="AL775" s="14">
        <f t="shared" si="362"/>
        <v>0</v>
      </c>
      <c r="AM775" s="14">
        <f t="shared" si="363"/>
        <v>0</v>
      </c>
      <c r="AN775" s="14">
        <f t="shared" si="364"/>
        <v>0</v>
      </c>
      <c r="AO775" s="14">
        <f t="shared" si="365"/>
        <v>0</v>
      </c>
      <c r="AP775" s="14">
        <f t="shared" si="366"/>
        <v>0.02</v>
      </c>
      <c r="AQ775" s="14">
        <f t="shared" si="367"/>
        <v>0</v>
      </c>
      <c r="AR775" s="26">
        <f t="shared" si="373"/>
        <v>640</v>
      </c>
      <c r="AS775" s="184">
        <f t="shared" si="374"/>
        <v>0</v>
      </c>
      <c r="AT775" s="26">
        <f t="shared" si="375"/>
        <v>115.2</v>
      </c>
      <c r="AU775" s="30"/>
      <c r="AV775" s="30"/>
      <c r="AW775" s="30">
        <f t="shared" si="376"/>
        <v>614.4</v>
      </c>
      <c r="AX775" s="36">
        <f t="shared" si="371"/>
        <v>-640</v>
      </c>
      <c r="AY775" s="36">
        <f t="shared" si="371"/>
        <v>0</v>
      </c>
      <c r="AZ775" s="36">
        <f t="shared" si="371"/>
        <v>499.2</v>
      </c>
      <c r="BF775" s="42">
        <f t="shared" si="377"/>
        <v>755.2</v>
      </c>
      <c r="BG775" s="42">
        <f t="shared" si="378"/>
        <v>755.2</v>
      </c>
      <c r="BH775" s="42">
        <f t="shared" si="379"/>
        <v>0</v>
      </c>
      <c r="BI775" s="42">
        <f t="shared" si="380"/>
        <v>614.4</v>
      </c>
    </row>
    <row r="776" spans="1:61" ht="14.45" hidden="1" outlineLevel="1" x14ac:dyDescent="0.3">
      <c r="A776" s="12" t="s">
        <v>837</v>
      </c>
      <c r="B776" s="12" t="s">
        <v>8</v>
      </c>
      <c r="C776" s="88" t="s">
        <v>1357</v>
      </c>
      <c r="D776" s="2" t="s">
        <v>874</v>
      </c>
      <c r="E776" s="2" t="s">
        <v>27</v>
      </c>
      <c r="F776" s="2" t="s">
        <v>16</v>
      </c>
      <c r="G776" s="2" t="s">
        <v>28</v>
      </c>
      <c r="H776" s="2" t="s">
        <v>13</v>
      </c>
      <c r="I776" s="18">
        <v>65000</v>
      </c>
      <c r="J776" s="18">
        <v>29376</v>
      </c>
      <c r="K776" s="18">
        <v>25600</v>
      </c>
      <c r="L776" s="18">
        <v>3776</v>
      </c>
      <c r="M776" s="18"/>
      <c r="N776" s="18">
        <v>3200</v>
      </c>
      <c r="O776" s="18"/>
      <c r="P776" s="18"/>
      <c r="Q776" s="18"/>
      <c r="R776" s="18"/>
      <c r="S776" s="18"/>
      <c r="T776" s="18"/>
      <c r="U776" s="18"/>
      <c r="V776" s="18"/>
      <c r="W776" s="18"/>
      <c r="X776" s="18"/>
      <c r="Y776" s="18"/>
      <c r="Z776" s="18">
        <v>576</v>
      </c>
      <c r="AA776" s="18"/>
      <c r="AB776" s="43">
        <f t="shared" si="372"/>
        <v>0.14749999999999996</v>
      </c>
      <c r="AC776" s="14">
        <f t="shared" si="341"/>
        <v>0</v>
      </c>
      <c r="AD776" s="14">
        <f t="shared" si="368"/>
        <v>0.125</v>
      </c>
      <c r="AE776" s="14">
        <f t="shared" si="355"/>
        <v>0</v>
      </c>
      <c r="AF776" s="14">
        <f t="shared" si="356"/>
        <v>0</v>
      </c>
      <c r="AG776" s="14">
        <f t="shared" si="357"/>
        <v>0</v>
      </c>
      <c r="AH776" s="14">
        <f t="shared" si="358"/>
        <v>0</v>
      </c>
      <c r="AI776" s="14">
        <f t="shared" si="359"/>
        <v>0</v>
      </c>
      <c r="AJ776" s="14">
        <f t="shared" si="360"/>
        <v>0</v>
      </c>
      <c r="AK776" s="14">
        <f t="shared" si="361"/>
        <v>0</v>
      </c>
      <c r="AL776" s="14">
        <f t="shared" si="362"/>
        <v>0</v>
      </c>
      <c r="AM776" s="14">
        <f t="shared" si="363"/>
        <v>0</v>
      </c>
      <c r="AN776" s="14">
        <f t="shared" si="364"/>
        <v>0</v>
      </c>
      <c r="AO776" s="14">
        <f t="shared" si="365"/>
        <v>0</v>
      </c>
      <c r="AP776" s="14">
        <f t="shared" si="366"/>
        <v>0.02</v>
      </c>
      <c r="AQ776" s="14">
        <f t="shared" si="367"/>
        <v>0</v>
      </c>
      <c r="AR776" s="26">
        <f t="shared" si="373"/>
        <v>3200</v>
      </c>
      <c r="AS776" s="184">
        <f t="shared" si="374"/>
        <v>0</v>
      </c>
      <c r="AT776" s="26">
        <f t="shared" si="375"/>
        <v>576</v>
      </c>
      <c r="AU776" s="30"/>
      <c r="AV776" s="30"/>
      <c r="AW776" s="30">
        <f t="shared" si="376"/>
        <v>3072</v>
      </c>
      <c r="AX776" s="36">
        <f t="shared" si="371"/>
        <v>-3200</v>
      </c>
      <c r="AY776" s="36">
        <f t="shared" si="371"/>
        <v>0</v>
      </c>
      <c r="AZ776" s="36">
        <f t="shared" si="371"/>
        <v>2496</v>
      </c>
      <c r="BF776" s="42">
        <f t="shared" si="377"/>
        <v>3776</v>
      </c>
      <c r="BG776" s="42">
        <f t="shared" si="378"/>
        <v>3776</v>
      </c>
      <c r="BH776" s="42">
        <f t="shared" si="379"/>
        <v>0</v>
      </c>
      <c r="BI776" s="42">
        <f t="shared" si="380"/>
        <v>3072</v>
      </c>
    </row>
    <row r="777" spans="1:61" ht="14.45" hidden="1" outlineLevel="1" x14ac:dyDescent="0.3">
      <c r="A777" s="12" t="s">
        <v>837</v>
      </c>
      <c r="B777" s="12" t="s">
        <v>8</v>
      </c>
      <c r="C777" s="88" t="s">
        <v>1357</v>
      </c>
      <c r="D777" s="2" t="s">
        <v>875</v>
      </c>
      <c r="E777" s="2" t="s">
        <v>27</v>
      </c>
      <c r="F777" s="2" t="s">
        <v>16</v>
      </c>
      <c r="G777" s="2" t="s">
        <v>28</v>
      </c>
      <c r="H777" s="2" t="s">
        <v>13</v>
      </c>
      <c r="I777" s="18">
        <v>24570</v>
      </c>
      <c r="J777" s="18">
        <v>11104.130000000001</v>
      </c>
      <c r="K777" s="18">
        <v>9676.7999999999993</v>
      </c>
      <c r="L777" s="18">
        <v>1427.33</v>
      </c>
      <c r="M777" s="18"/>
      <c r="N777" s="18">
        <v>1209.5999999999999</v>
      </c>
      <c r="O777" s="18"/>
      <c r="P777" s="18"/>
      <c r="Q777" s="18"/>
      <c r="R777" s="18"/>
      <c r="S777" s="18"/>
      <c r="T777" s="18"/>
      <c r="U777" s="18"/>
      <c r="V777" s="18"/>
      <c r="W777" s="18"/>
      <c r="X777" s="18"/>
      <c r="Y777" s="18"/>
      <c r="Z777" s="18">
        <v>217.73000000000002</v>
      </c>
      <c r="AA777" s="18"/>
      <c r="AB777" s="43">
        <f t="shared" si="372"/>
        <v>0.14749999999999996</v>
      </c>
      <c r="AC777" s="14">
        <f t="shared" si="341"/>
        <v>0</v>
      </c>
      <c r="AD777" s="14">
        <f t="shared" si="368"/>
        <v>0.125</v>
      </c>
      <c r="AE777" s="14">
        <f t="shared" si="355"/>
        <v>0</v>
      </c>
      <c r="AF777" s="14">
        <f t="shared" si="356"/>
        <v>0</v>
      </c>
      <c r="AG777" s="14">
        <f t="shared" si="357"/>
        <v>0</v>
      </c>
      <c r="AH777" s="14">
        <f t="shared" si="358"/>
        <v>0</v>
      </c>
      <c r="AI777" s="14">
        <f t="shared" si="359"/>
        <v>0</v>
      </c>
      <c r="AJ777" s="14">
        <f t="shared" si="360"/>
        <v>0</v>
      </c>
      <c r="AK777" s="14">
        <f t="shared" si="361"/>
        <v>0</v>
      </c>
      <c r="AL777" s="14">
        <f t="shared" si="362"/>
        <v>0</v>
      </c>
      <c r="AM777" s="14">
        <f t="shared" si="363"/>
        <v>0</v>
      </c>
      <c r="AN777" s="14">
        <f t="shared" si="364"/>
        <v>0</v>
      </c>
      <c r="AO777" s="14">
        <f t="shared" si="365"/>
        <v>0</v>
      </c>
      <c r="AP777" s="14">
        <f t="shared" si="366"/>
        <v>0.02</v>
      </c>
      <c r="AQ777" s="14">
        <f t="shared" si="367"/>
        <v>0</v>
      </c>
      <c r="AR777" s="26">
        <f t="shared" si="373"/>
        <v>1209.5999999999999</v>
      </c>
      <c r="AS777" s="184">
        <f t="shared" si="374"/>
        <v>0</v>
      </c>
      <c r="AT777" s="26">
        <f t="shared" si="375"/>
        <v>217.72800000000001</v>
      </c>
      <c r="AU777" s="30"/>
      <c r="AV777" s="30"/>
      <c r="AW777" s="30">
        <f t="shared" si="376"/>
        <v>1161.2159999999999</v>
      </c>
      <c r="AX777" s="36">
        <f t="shared" si="371"/>
        <v>-1209.5999999999999</v>
      </c>
      <c r="AY777" s="36">
        <f t="shared" si="371"/>
        <v>0</v>
      </c>
      <c r="AZ777" s="36">
        <f t="shared" si="371"/>
        <v>943.48799999999983</v>
      </c>
      <c r="BF777" s="42">
        <f t="shared" si="377"/>
        <v>1427.328</v>
      </c>
      <c r="BG777" s="42">
        <f t="shared" si="378"/>
        <v>1427.33</v>
      </c>
      <c r="BH777" s="42">
        <f t="shared" si="379"/>
        <v>-1.9999999999527063E-3</v>
      </c>
      <c r="BI777" s="42">
        <f t="shared" si="380"/>
        <v>1161.2159999999999</v>
      </c>
    </row>
    <row r="778" spans="1:61" ht="14.45" hidden="1" outlineLevel="1" x14ac:dyDescent="0.3">
      <c r="A778" s="12" t="s">
        <v>837</v>
      </c>
      <c r="B778" s="12" t="s">
        <v>8</v>
      </c>
      <c r="C778" s="88" t="s">
        <v>1357</v>
      </c>
      <c r="D778" s="2" t="s">
        <v>876</v>
      </c>
      <c r="E778" s="2" t="s">
        <v>27</v>
      </c>
      <c r="F778" s="2" t="s">
        <v>16</v>
      </c>
      <c r="G778" s="2" t="s">
        <v>28</v>
      </c>
      <c r="H778" s="2" t="s">
        <v>13</v>
      </c>
      <c r="I778" s="18">
        <v>13000</v>
      </c>
      <c r="J778" s="18">
        <v>5875.2</v>
      </c>
      <c r="K778" s="18">
        <v>5120</v>
      </c>
      <c r="L778" s="18">
        <v>755.2</v>
      </c>
      <c r="M778" s="18"/>
      <c r="N778" s="18">
        <v>640</v>
      </c>
      <c r="O778" s="18"/>
      <c r="P778" s="18"/>
      <c r="Q778" s="18"/>
      <c r="R778" s="18"/>
      <c r="S778" s="18"/>
      <c r="T778" s="18"/>
      <c r="U778" s="18"/>
      <c r="V778" s="18"/>
      <c r="W778" s="18"/>
      <c r="X778" s="18"/>
      <c r="Y778" s="18"/>
      <c r="Z778" s="18">
        <v>115.2</v>
      </c>
      <c r="AA778" s="18"/>
      <c r="AB778" s="43">
        <f t="shared" si="372"/>
        <v>0.14749999999999996</v>
      </c>
      <c r="AC778" s="14">
        <f t="shared" si="341"/>
        <v>0</v>
      </c>
      <c r="AD778" s="14">
        <f t="shared" si="368"/>
        <v>0.125</v>
      </c>
      <c r="AE778" s="14">
        <f t="shared" si="355"/>
        <v>0</v>
      </c>
      <c r="AF778" s="14">
        <f t="shared" si="356"/>
        <v>0</v>
      </c>
      <c r="AG778" s="14">
        <f t="shared" si="357"/>
        <v>0</v>
      </c>
      <c r="AH778" s="14">
        <f t="shared" si="358"/>
        <v>0</v>
      </c>
      <c r="AI778" s="14">
        <f t="shared" si="359"/>
        <v>0</v>
      </c>
      <c r="AJ778" s="14">
        <f t="shared" si="360"/>
        <v>0</v>
      </c>
      <c r="AK778" s="14">
        <f t="shared" si="361"/>
        <v>0</v>
      </c>
      <c r="AL778" s="14">
        <f t="shared" si="362"/>
        <v>0</v>
      </c>
      <c r="AM778" s="14">
        <f t="shared" si="363"/>
        <v>0</v>
      </c>
      <c r="AN778" s="14">
        <f t="shared" si="364"/>
        <v>0</v>
      </c>
      <c r="AO778" s="14">
        <f t="shared" si="365"/>
        <v>0</v>
      </c>
      <c r="AP778" s="14">
        <f t="shared" si="366"/>
        <v>0.02</v>
      </c>
      <c r="AQ778" s="14">
        <f t="shared" si="367"/>
        <v>0</v>
      </c>
      <c r="AR778" s="26">
        <f t="shared" si="373"/>
        <v>640</v>
      </c>
      <c r="AS778" s="184">
        <f t="shared" si="374"/>
        <v>0</v>
      </c>
      <c r="AT778" s="26">
        <f t="shared" si="375"/>
        <v>115.2</v>
      </c>
      <c r="AU778" s="30"/>
      <c r="AV778" s="30"/>
      <c r="AW778" s="30">
        <f t="shared" si="376"/>
        <v>614.4</v>
      </c>
      <c r="AX778" s="36">
        <f t="shared" si="371"/>
        <v>-640</v>
      </c>
      <c r="AY778" s="36">
        <f t="shared" si="371"/>
        <v>0</v>
      </c>
      <c r="AZ778" s="36">
        <f t="shared" si="371"/>
        <v>499.2</v>
      </c>
      <c r="BF778" s="42">
        <f t="shared" si="377"/>
        <v>755.2</v>
      </c>
      <c r="BG778" s="42">
        <f t="shared" si="378"/>
        <v>755.2</v>
      </c>
      <c r="BH778" s="42">
        <f t="shared" si="379"/>
        <v>0</v>
      </c>
      <c r="BI778" s="42">
        <f t="shared" si="380"/>
        <v>614.4</v>
      </c>
    </row>
    <row r="779" spans="1:61" ht="14.45" hidden="1" outlineLevel="1" x14ac:dyDescent="0.3">
      <c r="A779" s="12" t="s">
        <v>837</v>
      </c>
      <c r="B779" s="12" t="s">
        <v>8</v>
      </c>
      <c r="C779" s="88" t="s">
        <v>1357</v>
      </c>
      <c r="D779" s="2" t="s">
        <v>877</v>
      </c>
      <c r="E779" s="2" t="s">
        <v>27</v>
      </c>
      <c r="F779" s="2" t="s">
        <v>16</v>
      </c>
      <c r="G779" s="2" t="s">
        <v>28</v>
      </c>
      <c r="H779" s="2" t="s">
        <v>13</v>
      </c>
      <c r="I779" s="18">
        <v>26000</v>
      </c>
      <c r="J779" s="18">
        <v>11750.4</v>
      </c>
      <c r="K779" s="18">
        <v>10240</v>
      </c>
      <c r="L779" s="18">
        <v>1510.4</v>
      </c>
      <c r="M779" s="18"/>
      <c r="N779" s="18">
        <v>1280</v>
      </c>
      <c r="O779" s="18"/>
      <c r="P779" s="18"/>
      <c r="Q779" s="18"/>
      <c r="R779" s="18"/>
      <c r="S779" s="18"/>
      <c r="T779" s="18"/>
      <c r="U779" s="18"/>
      <c r="V779" s="18"/>
      <c r="W779" s="18"/>
      <c r="X779" s="18"/>
      <c r="Y779" s="18"/>
      <c r="Z779" s="18">
        <v>230.4</v>
      </c>
      <c r="AA779" s="18"/>
      <c r="AB779" s="43">
        <f t="shared" si="372"/>
        <v>0.14749999999999996</v>
      </c>
      <c r="AC779" s="14">
        <f t="shared" si="341"/>
        <v>0</v>
      </c>
      <c r="AD779" s="14">
        <f t="shared" si="368"/>
        <v>0.125</v>
      </c>
      <c r="AE779" s="14">
        <f t="shared" si="355"/>
        <v>0</v>
      </c>
      <c r="AF779" s="14">
        <f t="shared" si="356"/>
        <v>0</v>
      </c>
      <c r="AG779" s="14">
        <f t="shared" si="357"/>
        <v>0</v>
      </c>
      <c r="AH779" s="14">
        <f t="shared" si="358"/>
        <v>0</v>
      </c>
      <c r="AI779" s="14">
        <f t="shared" si="359"/>
        <v>0</v>
      </c>
      <c r="AJ779" s="14">
        <f t="shared" si="360"/>
        <v>0</v>
      </c>
      <c r="AK779" s="14">
        <f t="shared" si="361"/>
        <v>0</v>
      </c>
      <c r="AL779" s="14">
        <f t="shared" si="362"/>
        <v>0</v>
      </c>
      <c r="AM779" s="14">
        <f t="shared" si="363"/>
        <v>0</v>
      </c>
      <c r="AN779" s="14">
        <f t="shared" si="364"/>
        <v>0</v>
      </c>
      <c r="AO779" s="14">
        <f t="shared" si="365"/>
        <v>0</v>
      </c>
      <c r="AP779" s="14">
        <f t="shared" si="366"/>
        <v>0.02</v>
      </c>
      <c r="AQ779" s="14">
        <f t="shared" si="367"/>
        <v>0</v>
      </c>
      <c r="AR779" s="26">
        <f t="shared" si="373"/>
        <v>1280</v>
      </c>
      <c r="AS779" s="184">
        <f t="shared" si="374"/>
        <v>0</v>
      </c>
      <c r="AT779" s="26">
        <f t="shared" si="375"/>
        <v>230.4</v>
      </c>
      <c r="AU779" s="30"/>
      <c r="AV779" s="30"/>
      <c r="AW779" s="30">
        <f t="shared" si="376"/>
        <v>1228.8</v>
      </c>
      <c r="AX779" s="36">
        <f t="shared" si="371"/>
        <v>-1280</v>
      </c>
      <c r="AY779" s="36">
        <f t="shared" si="371"/>
        <v>0</v>
      </c>
      <c r="AZ779" s="36">
        <f t="shared" si="371"/>
        <v>998.4</v>
      </c>
      <c r="BF779" s="42">
        <f t="shared" si="377"/>
        <v>1510.4</v>
      </c>
      <c r="BG779" s="42">
        <f t="shared" si="378"/>
        <v>1510.4</v>
      </c>
      <c r="BH779" s="42">
        <f t="shared" si="379"/>
        <v>0</v>
      </c>
      <c r="BI779" s="42">
        <f t="shared" si="380"/>
        <v>1228.8</v>
      </c>
    </row>
    <row r="780" spans="1:61" ht="14.45" hidden="1" outlineLevel="1" x14ac:dyDescent="0.3">
      <c r="A780" s="12" t="s">
        <v>837</v>
      </c>
      <c r="B780" s="12" t="s">
        <v>8</v>
      </c>
      <c r="C780" s="88" t="s">
        <v>1357</v>
      </c>
      <c r="D780" s="2" t="s">
        <v>878</v>
      </c>
      <c r="E780" s="2" t="s">
        <v>27</v>
      </c>
      <c r="F780" s="2" t="s">
        <v>16</v>
      </c>
      <c r="G780" s="2" t="s">
        <v>28</v>
      </c>
      <c r="H780" s="2" t="s">
        <v>13</v>
      </c>
      <c r="I780" s="18">
        <v>1611025</v>
      </c>
      <c r="J780" s="18">
        <v>690281.7</v>
      </c>
      <c r="K780" s="18">
        <v>601552.63</v>
      </c>
      <c r="L780" s="18">
        <v>88729.070000000036</v>
      </c>
      <c r="M780" s="18"/>
      <c r="N780" s="18">
        <v>75194.099999999991</v>
      </c>
      <c r="O780" s="18"/>
      <c r="P780" s="18"/>
      <c r="Q780" s="18"/>
      <c r="R780" s="18"/>
      <c r="S780" s="18"/>
      <c r="T780" s="18"/>
      <c r="U780" s="18"/>
      <c r="V780" s="18"/>
      <c r="W780" s="18"/>
      <c r="X780" s="18"/>
      <c r="Y780" s="18"/>
      <c r="Z780" s="18">
        <v>13534.970000000001</v>
      </c>
      <c r="AA780" s="18"/>
      <c r="AB780" s="43">
        <f t="shared" si="372"/>
        <v>0.14749999999999996</v>
      </c>
      <c r="AC780" s="14">
        <f t="shared" si="341"/>
        <v>0</v>
      </c>
      <c r="AD780" s="14">
        <f t="shared" si="368"/>
        <v>0.125</v>
      </c>
      <c r="AE780" s="14">
        <f t="shared" si="355"/>
        <v>0</v>
      </c>
      <c r="AF780" s="14">
        <f t="shared" si="356"/>
        <v>0</v>
      </c>
      <c r="AG780" s="14">
        <f t="shared" si="357"/>
        <v>0</v>
      </c>
      <c r="AH780" s="14">
        <f t="shared" si="358"/>
        <v>0</v>
      </c>
      <c r="AI780" s="14">
        <f t="shared" si="359"/>
        <v>0</v>
      </c>
      <c r="AJ780" s="14">
        <f t="shared" si="360"/>
        <v>0</v>
      </c>
      <c r="AK780" s="14">
        <f t="shared" si="361"/>
        <v>0</v>
      </c>
      <c r="AL780" s="14">
        <f t="shared" si="362"/>
        <v>0</v>
      </c>
      <c r="AM780" s="14">
        <f t="shared" si="363"/>
        <v>0</v>
      </c>
      <c r="AN780" s="14">
        <f t="shared" si="364"/>
        <v>0</v>
      </c>
      <c r="AO780" s="14">
        <f t="shared" si="365"/>
        <v>0</v>
      </c>
      <c r="AP780" s="14">
        <f t="shared" si="366"/>
        <v>0.02</v>
      </c>
      <c r="AQ780" s="14">
        <f t="shared" si="367"/>
        <v>0</v>
      </c>
      <c r="AR780" s="26">
        <f t="shared" si="373"/>
        <v>75194.078750000001</v>
      </c>
      <c r="AS780" s="184">
        <f t="shared" si="374"/>
        <v>0</v>
      </c>
      <c r="AT780" s="26">
        <f t="shared" si="375"/>
        <v>13534.934175</v>
      </c>
      <c r="AU780" s="30"/>
      <c r="AV780" s="30"/>
      <c r="AW780" s="30">
        <f t="shared" si="376"/>
        <v>72186.315600000002</v>
      </c>
      <c r="AX780" s="36">
        <f t="shared" si="371"/>
        <v>-75194.078750000001</v>
      </c>
      <c r="AY780" s="36">
        <f t="shared" si="371"/>
        <v>0</v>
      </c>
      <c r="AZ780" s="36">
        <f t="shared" si="371"/>
        <v>58651.381425</v>
      </c>
      <c r="BF780" s="42">
        <f t="shared" si="377"/>
        <v>88729.012925000003</v>
      </c>
      <c r="BG780" s="42">
        <f t="shared" si="378"/>
        <v>88729.069999999992</v>
      </c>
      <c r="BH780" s="42">
        <f t="shared" si="379"/>
        <v>-5.7074999989708886E-2</v>
      </c>
      <c r="BI780" s="42">
        <f t="shared" si="380"/>
        <v>72186.315600000002</v>
      </c>
    </row>
    <row r="781" spans="1:61" ht="14.45" hidden="1" outlineLevel="1" x14ac:dyDescent="0.3">
      <c r="A781" s="12" t="s">
        <v>837</v>
      </c>
      <c r="B781" s="12" t="s">
        <v>8</v>
      </c>
      <c r="C781" s="88" t="s">
        <v>1357</v>
      </c>
      <c r="D781" s="2" t="s">
        <v>878</v>
      </c>
      <c r="E781" s="2" t="s">
        <v>820</v>
      </c>
      <c r="F781" s="2" t="s">
        <v>11</v>
      </c>
      <c r="G781" s="2" t="s">
        <v>12</v>
      </c>
      <c r="H781" s="2" t="s">
        <v>13</v>
      </c>
      <c r="I781" s="18">
        <v>311025</v>
      </c>
      <c r="J781" s="18">
        <v>131874.18</v>
      </c>
      <c r="K781" s="18">
        <v>126802.1</v>
      </c>
      <c r="L781" s="18">
        <v>5072.08</v>
      </c>
      <c r="M781" s="18"/>
      <c r="N781" s="18"/>
      <c r="O781" s="18"/>
      <c r="P781" s="18"/>
      <c r="Q781" s="18"/>
      <c r="R781" s="18"/>
      <c r="S781" s="18">
        <v>5072.08</v>
      </c>
      <c r="T781" s="18"/>
      <c r="U781" s="18"/>
      <c r="V781" s="18"/>
      <c r="W781" s="18"/>
      <c r="X781" s="18"/>
      <c r="Y781" s="18"/>
      <c r="Z781" s="18"/>
      <c r="AA781" s="18"/>
      <c r="AB781" s="43">
        <f t="shared" si="372"/>
        <v>4.0000000000000036E-2</v>
      </c>
      <c r="AC781" s="14">
        <f t="shared" si="341"/>
        <v>0</v>
      </c>
      <c r="AD781" s="14">
        <f t="shared" si="368"/>
        <v>0</v>
      </c>
      <c r="AE781" s="14">
        <f t="shared" si="355"/>
        <v>0</v>
      </c>
      <c r="AF781" s="14">
        <f t="shared" si="356"/>
        <v>0</v>
      </c>
      <c r="AG781" s="14">
        <f t="shared" si="357"/>
        <v>0</v>
      </c>
      <c r="AH781" s="14">
        <f t="shared" si="358"/>
        <v>0</v>
      </c>
      <c r="AI781" s="14">
        <f t="shared" si="359"/>
        <v>0.04</v>
      </c>
      <c r="AJ781" s="14">
        <f t="shared" si="360"/>
        <v>0</v>
      </c>
      <c r="AK781" s="14">
        <f t="shared" si="361"/>
        <v>0</v>
      </c>
      <c r="AL781" s="14">
        <f t="shared" si="362"/>
        <v>0</v>
      </c>
      <c r="AM781" s="14">
        <f t="shared" si="363"/>
        <v>0</v>
      </c>
      <c r="AN781" s="14">
        <f t="shared" si="364"/>
        <v>0</v>
      </c>
      <c r="AO781" s="14">
        <f t="shared" si="365"/>
        <v>0</v>
      </c>
      <c r="AP781" s="14">
        <f t="shared" si="366"/>
        <v>0</v>
      </c>
      <c r="AQ781" s="14">
        <f t="shared" si="367"/>
        <v>0</v>
      </c>
      <c r="AR781" s="26">
        <f t="shared" si="373"/>
        <v>0</v>
      </c>
      <c r="AS781" s="184">
        <f t="shared" si="374"/>
        <v>5072.0840000000007</v>
      </c>
      <c r="AT781" s="26">
        <f t="shared" si="375"/>
        <v>0</v>
      </c>
      <c r="AU781" s="30">
        <f>K781*$AU$2</f>
        <v>7608.1260000000002</v>
      </c>
      <c r="AV781" s="30">
        <f>K781*$AV$2</f>
        <v>7608.1260000000002</v>
      </c>
      <c r="AW781" s="30"/>
      <c r="AX781" s="36">
        <f t="shared" si="371"/>
        <v>7608.1260000000002</v>
      </c>
      <c r="AY781" s="36">
        <f t="shared" si="371"/>
        <v>2536.0419999999995</v>
      </c>
      <c r="AZ781" s="36">
        <f t="shared" si="371"/>
        <v>0</v>
      </c>
      <c r="BF781" s="42">
        <f t="shared" si="377"/>
        <v>5072.0840000000007</v>
      </c>
      <c r="BG781" s="42">
        <f t="shared" si="378"/>
        <v>5072.08</v>
      </c>
      <c r="BH781" s="42">
        <f t="shared" si="379"/>
        <v>4.0000000008149073E-3</v>
      </c>
      <c r="BI781" s="42">
        <f t="shared" si="380"/>
        <v>15216.252</v>
      </c>
    </row>
    <row r="782" spans="1:61" ht="14.45" hidden="1" outlineLevel="1" x14ac:dyDescent="0.3">
      <c r="A782" s="12" t="s">
        <v>837</v>
      </c>
      <c r="B782" s="12" t="s">
        <v>8</v>
      </c>
      <c r="C782" s="12"/>
      <c r="D782" s="2" t="s">
        <v>879</v>
      </c>
      <c r="E782" s="2" t="s">
        <v>115</v>
      </c>
      <c r="F782" s="2" t="s">
        <v>16</v>
      </c>
      <c r="G782" s="2" t="s">
        <v>116</v>
      </c>
      <c r="H782" s="2" t="s">
        <v>13</v>
      </c>
      <c r="I782" s="18">
        <v>3378038</v>
      </c>
      <c r="J782" s="18">
        <v>1782087.5899999999</v>
      </c>
      <c r="K782" s="18">
        <v>1553017.4600000002</v>
      </c>
      <c r="L782" s="18">
        <v>229070.13000000006</v>
      </c>
      <c r="M782" s="18"/>
      <c r="N782" s="18">
        <v>194127.24</v>
      </c>
      <c r="O782" s="18"/>
      <c r="P782" s="18"/>
      <c r="Q782" s="18"/>
      <c r="R782" s="18"/>
      <c r="S782" s="18"/>
      <c r="T782" s="18"/>
      <c r="U782" s="18"/>
      <c r="V782" s="18"/>
      <c r="W782" s="18"/>
      <c r="X782" s="18"/>
      <c r="Y782" s="18"/>
      <c r="Z782" s="18">
        <v>34942.890000000007</v>
      </c>
      <c r="AA782" s="18"/>
      <c r="AB782" s="43">
        <f t="shared" si="372"/>
        <v>0.14749999999999996</v>
      </c>
      <c r="AC782" s="14">
        <f t="shared" si="341"/>
        <v>0</v>
      </c>
      <c r="AD782" s="14">
        <f t="shared" si="368"/>
        <v>0.125</v>
      </c>
      <c r="AE782" s="14">
        <f t="shared" si="355"/>
        <v>0</v>
      </c>
      <c r="AF782" s="14">
        <f t="shared" si="356"/>
        <v>0</v>
      </c>
      <c r="AG782" s="14">
        <f t="shared" si="357"/>
        <v>0</v>
      </c>
      <c r="AH782" s="14">
        <f t="shared" si="358"/>
        <v>0</v>
      </c>
      <c r="AI782" s="14">
        <f t="shared" si="359"/>
        <v>0</v>
      </c>
      <c r="AJ782" s="14">
        <f t="shared" si="360"/>
        <v>0</v>
      </c>
      <c r="AK782" s="14">
        <f t="shared" si="361"/>
        <v>0</v>
      </c>
      <c r="AL782" s="14">
        <f t="shared" si="362"/>
        <v>0</v>
      </c>
      <c r="AM782" s="14">
        <f t="shared" si="363"/>
        <v>0</v>
      </c>
      <c r="AN782" s="14">
        <f t="shared" si="364"/>
        <v>0</v>
      </c>
      <c r="AO782" s="14">
        <f t="shared" si="365"/>
        <v>0</v>
      </c>
      <c r="AP782" s="14">
        <f t="shared" si="366"/>
        <v>0.02</v>
      </c>
      <c r="AQ782" s="14">
        <f t="shared" si="367"/>
        <v>0</v>
      </c>
      <c r="AR782" s="26">
        <f t="shared" si="373"/>
        <v>194127.18250000002</v>
      </c>
      <c r="AS782" s="184">
        <f t="shared" si="374"/>
        <v>0</v>
      </c>
      <c r="AT782" s="26">
        <f t="shared" si="375"/>
        <v>34942.892850000004</v>
      </c>
      <c r="AU782" s="30"/>
      <c r="AV782" s="30"/>
      <c r="AW782" s="30">
        <f>K782*$AU$1</f>
        <v>186362.09520000001</v>
      </c>
      <c r="AX782" s="36">
        <f t="shared" si="371"/>
        <v>-194127.18250000002</v>
      </c>
      <c r="AY782" s="36">
        <f t="shared" si="371"/>
        <v>0</v>
      </c>
      <c r="AZ782" s="36">
        <f t="shared" si="371"/>
        <v>151419.20235000001</v>
      </c>
      <c r="BF782" s="42">
        <f t="shared" si="377"/>
        <v>229070.07535000003</v>
      </c>
      <c r="BG782" s="42">
        <f t="shared" si="378"/>
        <v>229070.13</v>
      </c>
      <c r="BH782" s="42">
        <f t="shared" si="379"/>
        <v>-5.4649999976390973E-2</v>
      </c>
      <c r="BI782" s="42">
        <f t="shared" si="380"/>
        <v>186362.09520000001</v>
      </c>
    </row>
    <row r="783" spans="1:61" ht="14.45" hidden="1" outlineLevel="1" x14ac:dyDescent="0.3">
      <c r="A783" s="12" t="s">
        <v>837</v>
      </c>
      <c r="B783" s="12" t="s">
        <v>8</v>
      </c>
      <c r="C783" s="12"/>
      <c r="D783" s="2" t="s">
        <v>880</v>
      </c>
      <c r="E783" s="2" t="s">
        <v>424</v>
      </c>
      <c r="F783" s="2" t="s">
        <v>16</v>
      </c>
      <c r="G783" s="2" t="s">
        <v>17</v>
      </c>
      <c r="H783" s="2" t="s">
        <v>13</v>
      </c>
      <c r="I783" s="18">
        <v>20</v>
      </c>
      <c r="J783" s="18">
        <v>55800.530000000006</v>
      </c>
      <c r="K783" s="18">
        <v>48627.91</v>
      </c>
      <c r="L783" s="18">
        <v>7172.62</v>
      </c>
      <c r="M783" s="18"/>
      <c r="N783" s="18">
        <v>6078.49</v>
      </c>
      <c r="O783" s="18"/>
      <c r="P783" s="18"/>
      <c r="Q783" s="18"/>
      <c r="R783" s="18"/>
      <c r="S783" s="18"/>
      <c r="T783" s="18"/>
      <c r="U783" s="18"/>
      <c r="V783" s="18"/>
      <c r="W783" s="18"/>
      <c r="X783" s="18"/>
      <c r="Y783" s="18"/>
      <c r="Z783" s="18">
        <v>1094.1300000000001</v>
      </c>
      <c r="AA783" s="18"/>
      <c r="AB783" s="43">
        <f t="shared" si="372"/>
        <v>0.14749999999999996</v>
      </c>
      <c r="AC783" s="14">
        <f t="shared" si="341"/>
        <v>0</v>
      </c>
      <c r="AD783" s="14">
        <f t="shared" si="368"/>
        <v>0.125</v>
      </c>
      <c r="AE783" s="14">
        <f t="shared" si="355"/>
        <v>0</v>
      </c>
      <c r="AF783" s="14">
        <f t="shared" si="356"/>
        <v>0</v>
      </c>
      <c r="AG783" s="14">
        <f t="shared" si="357"/>
        <v>0</v>
      </c>
      <c r="AH783" s="14">
        <f t="shared" si="358"/>
        <v>0</v>
      </c>
      <c r="AI783" s="14">
        <f t="shared" si="359"/>
        <v>0</v>
      </c>
      <c r="AJ783" s="14">
        <f t="shared" si="360"/>
        <v>0</v>
      </c>
      <c r="AK783" s="14">
        <f t="shared" si="361"/>
        <v>0</v>
      </c>
      <c r="AL783" s="14">
        <f t="shared" si="362"/>
        <v>0</v>
      </c>
      <c r="AM783" s="14">
        <f t="shared" si="363"/>
        <v>0</v>
      </c>
      <c r="AN783" s="14">
        <f t="shared" si="364"/>
        <v>0</v>
      </c>
      <c r="AO783" s="14">
        <f t="shared" si="365"/>
        <v>0</v>
      </c>
      <c r="AP783" s="14">
        <f t="shared" si="366"/>
        <v>0.02</v>
      </c>
      <c r="AQ783" s="14">
        <f t="shared" si="367"/>
        <v>0</v>
      </c>
      <c r="AR783" s="26">
        <f t="shared" si="373"/>
        <v>6078.4887500000004</v>
      </c>
      <c r="AS783" s="184">
        <f t="shared" si="374"/>
        <v>0</v>
      </c>
      <c r="AT783" s="26">
        <f t="shared" si="375"/>
        <v>1094.1279750000001</v>
      </c>
      <c r="AU783" s="30"/>
      <c r="AV783" s="30"/>
      <c r="AW783" s="30">
        <f>K783*$AU$1</f>
        <v>5835.3492000000006</v>
      </c>
      <c r="AX783" s="36">
        <f t="shared" si="371"/>
        <v>-6078.4887500000004</v>
      </c>
      <c r="AY783" s="36">
        <f t="shared" si="371"/>
        <v>0</v>
      </c>
      <c r="AZ783" s="36">
        <f t="shared" si="371"/>
        <v>4741.2212250000002</v>
      </c>
      <c r="BF783" s="42">
        <f t="shared" si="377"/>
        <v>7172.6167250000008</v>
      </c>
      <c r="BG783" s="42">
        <f t="shared" si="378"/>
        <v>7172.62</v>
      </c>
      <c r="BH783" s="42">
        <f t="shared" si="379"/>
        <v>-3.2749999991210643E-3</v>
      </c>
      <c r="BI783" s="42">
        <f t="shared" si="380"/>
        <v>5835.3492000000006</v>
      </c>
    </row>
    <row r="784" spans="1:61" ht="14.45" hidden="1" outlineLevel="1" x14ac:dyDescent="0.3">
      <c r="A784" s="12" t="s">
        <v>837</v>
      </c>
      <c r="B784" s="12" t="s">
        <v>8</v>
      </c>
      <c r="C784" s="5" t="s">
        <v>1359</v>
      </c>
      <c r="D784" s="2" t="s">
        <v>881</v>
      </c>
      <c r="E784" s="2" t="s">
        <v>150</v>
      </c>
      <c r="F784" s="2" t="s">
        <v>11</v>
      </c>
      <c r="G784" s="2" t="s">
        <v>12</v>
      </c>
      <c r="H784" s="2" t="s">
        <v>13</v>
      </c>
      <c r="I784" s="18">
        <v>78500</v>
      </c>
      <c r="J784" s="18">
        <v>66536.600000000006</v>
      </c>
      <c r="K784" s="18">
        <v>63977.5</v>
      </c>
      <c r="L784" s="18">
        <v>2559.1</v>
      </c>
      <c r="M784" s="18"/>
      <c r="N784" s="18"/>
      <c r="O784" s="18"/>
      <c r="P784" s="18"/>
      <c r="Q784" s="18"/>
      <c r="R784" s="18"/>
      <c r="S784" s="18">
        <v>2559.1</v>
      </c>
      <c r="T784" s="18"/>
      <c r="U784" s="18"/>
      <c r="V784" s="18"/>
      <c r="W784" s="18"/>
      <c r="X784" s="18"/>
      <c r="Y784" s="18"/>
      <c r="Z784" s="18"/>
      <c r="AA784" s="18"/>
      <c r="AB784" s="43">
        <f t="shared" si="372"/>
        <v>4.0000000000000036E-2</v>
      </c>
      <c r="AC784" s="14">
        <f t="shared" si="341"/>
        <v>0</v>
      </c>
      <c r="AD784" s="14">
        <f t="shared" si="368"/>
        <v>0</v>
      </c>
      <c r="AE784" s="14">
        <f t="shared" si="355"/>
        <v>0</v>
      </c>
      <c r="AF784" s="14">
        <f t="shared" si="356"/>
        <v>0</v>
      </c>
      <c r="AG784" s="14">
        <f t="shared" si="357"/>
        <v>0</v>
      </c>
      <c r="AH784" s="14">
        <f t="shared" si="358"/>
        <v>0</v>
      </c>
      <c r="AI784" s="14">
        <f t="shared" si="359"/>
        <v>0.04</v>
      </c>
      <c r="AJ784" s="14">
        <f t="shared" si="360"/>
        <v>0</v>
      </c>
      <c r="AK784" s="14">
        <f t="shared" si="361"/>
        <v>0</v>
      </c>
      <c r="AL784" s="14">
        <f t="shared" si="362"/>
        <v>0</v>
      </c>
      <c r="AM784" s="14">
        <f t="shared" si="363"/>
        <v>0</v>
      </c>
      <c r="AN784" s="14">
        <f t="shared" si="364"/>
        <v>0</v>
      </c>
      <c r="AO784" s="14">
        <f t="shared" si="365"/>
        <v>0</v>
      </c>
      <c r="AP784" s="14">
        <f t="shared" si="366"/>
        <v>0</v>
      </c>
      <c r="AQ784" s="14">
        <f t="shared" si="367"/>
        <v>0</v>
      </c>
      <c r="AR784" s="26">
        <f t="shared" si="373"/>
        <v>0</v>
      </c>
      <c r="AS784" s="184">
        <f t="shared" si="374"/>
        <v>2559.1</v>
      </c>
      <c r="AT784" s="26">
        <f t="shared" si="375"/>
        <v>0</v>
      </c>
      <c r="AU784" s="30">
        <f t="shared" ref="AU784:AU819" si="381">K784*$AU$2</f>
        <v>3838.6499999999996</v>
      </c>
      <c r="AV784" s="30">
        <f t="shared" ref="AV784:AV819" si="382">K784*$AV$2</f>
        <v>3838.6499999999996</v>
      </c>
      <c r="AW784" s="30"/>
      <c r="AX784" s="36">
        <f t="shared" si="371"/>
        <v>3838.6499999999996</v>
      </c>
      <c r="AY784" s="36">
        <f t="shared" si="371"/>
        <v>1279.5499999999997</v>
      </c>
      <c r="AZ784" s="36">
        <f t="shared" si="371"/>
        <v>0</v>
      </c>
      <c r="BF784" s="42">
        <f t="shared" si="377"/>
        <v>2559.1</v>
      </c>
      <c r="BG784" s="42">
        <f t="shared" si="378"/>
        <v>2559.1</v>
      </c>
      <c r="BH784" s="42">
        <f t="shared" si="379"/>
        <v>0</v>
      </c>
      <c r="BI784" s="42">
        <f t="shared" si="380"/>
        <v>7677.2999999999993</v>
      </c>
    </row>
    <row r="785" spans="1:61" ht="14.45" hidden="1" outlineLevel="1" x14ac:dyDescent="0.3">
      <c r="A785" s="12" t="s">
        <v>837</v>
      </c>
      <c r="B785" s="12" t="s">
        <v>8</v>
      </c>
      <c r="C785" s="5" t="s">
        <v>1359</v>
      </c>
      <c r="D785" s="2" t="s">
        <v>882</v>
      </c>
      <c r="E785" s="2" t="s">
        <v>150</v>
      </c>
      <c r="F785" s="2" t="s">
        <v>11</v>
      </c>
      <c r="G785" s="2" t="s">
        <v>12</v>
      </c>
      <c r="H785" s="2" t="s">
        <v>13</v>
      </c>
      <c r="I785" s="18">
        <v>853750</v>
      </c>
      <c r="J785" s="18">
        <v>1154268.8</v>
      </c>
      <c r="K785" s="18">
        <v>1109873.8599999999</v>
      </c>
      <c r="L785" s="18">
        <v>44394.94</v>
      </c>
      <c r="M785" s="18"/>
      <c r="N785" s="18"/>
      <c r="O785" s="18"/>
      <c r="P785" s="18"/>
      <c r="Q785" s="18"/>
      <c r="R785" s="18"/>
      <c r="S785" s="18">
        <v>44394.94</v>
      </c>
      <c r="T785" s="18"/>
      <c r="U785" s="18"/>
      <c r="V785" s="18"/>
      <c r="W785" s="18"/>
      <c r="X785" s="18"/>
      <c r="Y785" s="18"/>
      <c r="Z785" s="18"/>
      <c r="AA785" s="18"/>
      <c r="AB785" s="43">
        <f t="shared" si="372"/>
        <v>4.0000000000000036E-2</v>
      </c>
      <c r="AC785" s="14">
        <f t="shared" si="341"/>
        <v>0</v>
      </c>
      <c r="AD785" s="14">
        <f t="shared" si="368"/>
        <v>0</v>
      </c>
      <c r="AE785" s="14">
        <f t="shared" si="355"/>
        <v>0</v>
      </c>
      <c r="AF785" s="14">
        <f t="shared" si="356"/>
        <v>0</v>
      </c>
      <c r="AG785" s="14">
        <f t="shared" si="357"/>
        <v>0</v>
      </c>
      <c r="AH785" s="14">
        <f t="shared" si="358"/>
        <v>0</v>
      </c>
      <c r="AI785" s="14">
        <f t="shared" si="359"/>
        <v>0.04</v>
      </c>
      <c r="AJ785" s="14">
        <f t="shared" si="360"/>
        <v>0</v>
      </c>
      <c r="AK785" s="14">
        <f t="shared" si="361"/>
        <v>0</v>
      </c>
      <c r="AL785" s="14">
        <f t="shared" si="362"/>
        <v>0</v>
      </c>
      <c r="AM785" s="14">
        <f t="shared" si="363"/>
        <v>0</v>
      </c>
      <c r="AN785" s="14">
        <f t="shared" si="364"/>
        <v>0</v>
      </c>
      <c r="AO785" s="14">
        <f t="shared" si="365"/>
        <v>0</v>
      </c>
      <c r="AP785" s="14">
        <f t="shared" si="366"/>
        <v>0</v>
      </c>
      <c r="AQ785" s="14">
        <f t="shared" si="367"/>
        <v>0</v>
      </c>
      <c r="AR785" s="26">
        <f t="shared" si="373"/>
        <v>0</v>
      </c>
      <c r="AS785" s="184">
        <f t="shared" si="374"/>
        <v>44394.954399999995</v>
      </c>
      <c r="AT785" s="26">
        <f t="shared" si="375"/>
        <v>0</v>
      </c>
      <c r="AU785" s="30">
        <f t="shared" si="381"/>
        <v>66592.431599999996</v>
      </c>
      <c r="AV785" s="30">
        <f t="shared" si="382"/>
        <v>66592.431599999996</v>
      </c>
      <c r="AW785" s="30"/>
      <c r="AX785" s="36">
        <f t="shared" si="371"/>
        <v>66592.431599999996</v>
      </c>
      <c r="AY785" s="36">
        <f t="shared" si="371"/>
        <v>22197.477200000001</v>
      </c>
      <c r="AZ785" s="36">
        <f t="shared" si="371"/>
        <v>0</v>
      </c>
      <c r="BF785" s="42">
        <f t="shared" si="377"/>
        <v>44394.954399999995</v>
      </c>
      <c r="BG785" s="42">
        <f t="shared" si="378"/>
        <v>44394.94</v>
      </c>
      <c r="BH785" s="42">
        <f t="shared" si="379"/>
        <v>1.4399999992747325E-2</v>
      </c>
      <c r="BI785" s="42">
        <f t="shared" si="380"/>
        <v>133184.86319999999</v>
      </c>
    </row>
    <row r="786" spans="1:61" ht="14.45" hidden="1" outlineLevel="1" x14ac:dyDescent="0.3">
      <c r="A786" s="12" t="s">
        <v>837</v>
      </c>
      <c r="B786" s="12" t="s">
        <v>8</v>
      </c>
      <c r="C786" s="5" t="s">
        <v>1359</v>
      </c>
      <c r="D786" s="2" t="s">
        <v>883</v>
      </c>
      <c r="E786" s="2" t="s">
        <v>150</v>
      </c>
      <c r="F786" s="2" t="s">
        <v>11</v>
      </c>
      <c r="G786" s="2" t="s">
        <v>12</v>
      </c>
      <c r="H786" s="2" t="s">
        <v>13</v>
      </c>
      <c r="I786" s="18">
        <v>632100</v>
      </c>
      <c r="J786" s="18">
        <v>996594.09000000008</v>
      </c>
      <c r="K786" s="18">
        <v>958263.54999999993</v>
      </c>
      <c r="L786" s="18">
        <v>38330.54</v>
      </c>
      <c r="M786" s="18"/>
      <c r="N786" s="18"/>
      <c r="O786" s="18"/>
      <c r="P786" s="18"/>
      <c r="Q786" s="18"/>
      <c r="R786" s="18"/>
      <c r="S786" s="18">
        <v>38330.54</v>
      </c>
      <c r="T786" s="18"/>
      <c r="U786" s="18"/>
      <c r="V786" s="18"/>
      <c r="W786" s="18"/>
      <c r="X786" s="18"/>
      <c r="Y786" s="18"/>
      <c r="Z786" s="18"/>
      <c r="AA786" s="18"/>
      <c r="AB786" s="43">
        <f t="shared" si="372"/>
        <v>4.0000000000000036E-2</v>
      </c>
      <c r="AC786" s="14">
        <f t="shared" si="341"/>
        <v>0</v>
      </c>
      <c r="AD786" s="14">
        <f t="shared" si="368"/>
        <v>0</v>
      </c>
      <c r="AE786" s="14">
        <f t="shared" si="355"/>
        <v>0</v>
      </c>
      <c r="AF786" s="14">
        <f t="shared" si="356"/>
        <v>0</v>
      </c>
      <c r="AG786" s="14">
        <f t="shared" si="357"/>
        <v>0</v>
      </c>
      <c r="AH786" s="14">
        <f t="shared" si="358"/>
        <v>0</v>
      </c>
      <c r="AI786" s="14">
        <f t="shared" si="359"/>
        <v>0.04</v>
      </c>
      <c r="AJ786" s="14">
        <f t="shared" si="360"/>
        <v>0</v>
      </c>
      <c r="AK786" s="14">
        <f t="shared" si="361"/>
        <v>0</v>
      </c>
      <c r="AL786" s="14">
        <f t="shared" si="362"/>
        <v>0</v>
      </c>
      <c r="AM786" s="14">
        <f t="shared" si="363"/>
        <v>0</v>
      </c>
      <c r="AN786" s="14">
        <f t="shared" si="364"/>
        <v>0</v>
      </c>
      <c r="AO786" s="14">
        <f t="shared" si="365"/>
        <v>0</v>
      </c>
      <c r="AP786" s="14">
        <f t="shared" si="366"/>
        <v>0</v>
      </c>
      <c r="AQ786" s="14">
        <f t="shared" si="367"/>
        <v>0</v>
      </c>
      <c r="AR786" s="26">
        <f t="shared" si="373"/>
        <v>0</v>
      </c>
      <c r="AS786" s="184">
        <f t="shared" si="374"/>
        <v>38330.542000000001</v>
      </c>
      <c r="AT786" s="26">
        <f t="shared" si="375"/>
        <v>0</v>
      </c>
      <c r="AU786" s="30">
        <f t="shared" si="381"/>
        <v>57495.812999999995</v>
      </c>
      <c r="AV786" s="30">
        <f t="shared" si="382"/>
        <v>57495.812999999995</v>
      </c>
      <c r="AW786" s="30"/>
      <c r="AX786" s="36">
        <f t="shared" si="371"/>
        <v>57495.812999999995</v>
      </c>
      <c r="AY786" s="36">
        <f t="shared" si="371"/>
        <v>19165.270999999993</v>
      </c>
      <c r="AZ786" s="36">
        <f t="shared" si="371"/>
        <v>0</v>
      </c>
      <c r="BF786" s="42">
        <f t="shared" si="377"/>
        <v>38330.542000000001</v>
      </c>
      <c r="BG786" s="42">
        <f t="shared" si="378"/>
        <v>38330.54</v>
      </c>
      <c r="BH786" s="42">
        <f t="shared" si="379"/>
        <v>2.0000000004074536E-3</v>
      </c>
      <c r="BI786" s="42">
        <f t="shared" si="380"/>
        <v>114991.62599999999</v>
      </c>
    </row>
    <row r="787" spans="1:61" ht="14.45" hidden="1" outlineLevel="1" x14ac:dyDescent="0.3">
      <c r="A787" s="12" t="s">
        <v>837</v>
      </c>
      <c r="B787" s="12" t="s">
        <v>8</v>
      </c>
      <c r="C787" s="5" t="s">
        <v>1359</v>
      </c>
      <c r="D787" s="2" t="s">
        <v>884</v>
      </c>
      <c r="E787" s="2" t="s">
        <v>150</v>
      </c>
      <c r="F787" s="2" t="s">
        <v>11</v>
      </c>
      <c r="G787" s="2" t="s">
        <v>12</v>
      </c>
      <c r="H787" s="2" t="s">
        <v>13</v>
      </c>
      <c r="I787" s="18">
        <v>439330</v>
      </c>
      <c r="J787" s="18">
        <v>2353049.3200000003</v>
      </c>
      <c r="K787" s="18">
        <v>2262547.4300000002</v>
      </c>
      <c r="L787" s="18">
        <v>90501.890000000014</v>
      </c>
      <c r="M787" s="18"/>
      <c r="N787" s="18"/>
      <c r="O787" s="18"/>
      <c r="P787" s="18"/>
      <c r="Q787" s="18"/>
      <c r="R787" s="18"/>
      <c r="S787" s="18">
        <v>90501.890000000014</v>
      </c>
      <c r="T787" s="18"/>
      <c r="U787" s="18"/>
      <c r="V787" s="18"/>
      <c r="W787" s="18"/>
      <c r="X787" s="18"/>
      <c r="Y787" s="18"/>
      <c r="Z787" s="18"/>
      <c r="AA787" s="18"/>
      <c r="AB787" s="43">
        <f t="shared" si="372"/>
        <v>4.0000000000000036E-2</v>
      </c>
      <c r="AC787" s="14">
        <f t="shared" si="341"/>
        <v>0</v>
      </c>
      <c r="AD787" s="14">
        <f t="shared" si="368"/>
        <v>0</v>
      </c>
      <c r="AE787" s="14">
        <f t="shared" si="355"/>
        <v>0</v>
      </c>
      <c r="AF787" s="14">
        <f t="shared" si="356"/>
        <v>0</v>
      </c>
      <c r="AG787" s="14">
        <f t="shared" si="357"/>
        <v>0</v>
      </c>
      <c r="AH787" s="14">
        <f t="shared" si="358"/>
        <v>0</v>
      </c>
      <c r="AI787" s="14">
        <f t="shared" si="359"/>
        <v>0.04</v>
      </c>
      <c r="AJ787" s="14">
        <f t="shared" si="360"/>
        <v>0</v>
      </c>
      <c r="AK787" s="14">
        <f t="shared" si="361"/>
        <v>0</v>
      </c>
      <c r="AL787" s="14">
        <f t="shared" si="362"/>
        <v>0</v>
      </c>
      <c r="AM787" s="14">
        <f t="shared" si="363"/>
        <v>0</v>
      </c>
      <c r="AN787" s="14">
        <f t="shared" si="364"/>
        <v>0</v>
      </c>
      <c r="AO787" s="14">
        <f t="shared" si="365"/>
        <v>0</v>
      </c>
      <c r="AP787" s="14">
        <f t="shared" si="366"/>
        <v>0</v>
      </c>
      <c r="AQ787" s="14">
        <f t="shared" si="367"/>
        <v>0</v>
      </c>
      <c r="AR787" s="26">
        <f t="shared" si="373"/>
        <v>0</v>
      </c>
      <c r="AS787" s="184">
        <f t="shared" si="374"/>
        <v>90501.897200000007</v>
      </c>
      <c r="AT787" s="26">
        <f t="shared" si="375"/>
        <v>0</v>
      </c>
      <c r="AU787" s="30">
        <f t="shared" si="381"/>
        <v>135752.84580000001</v>
      </c>
      <c r="AV787" s="30">
        <f t="shared" si="382"/>
        <v>135752.84580000001</v>
      </c>
      <c r="AW787" s="30"/>
      <c r="AX787" s="36">
        <f t="shared" si="371"/>
        <v>135752.84580000001</v>
      </c>
      <c r="AY787" s="36">
        <f t="shared" si="371"/>
        <v>45250.948600000003</v>
      </c>
      <c r="AZ787" s="36">
        <f t="shared" si="371"/>
        <v>0</v>
      </c>
      <c r="BF787" s="42">
        <f t="shared" si="377"/>
        <v>90501.897200000007</v>
      </c>
      <c r="BG787" s="42">
        <f t="shared" si="378"/>
        <v>90501.890000000014</v>
      </c>
      <c r="BH787" s="42">
        <f t="shared" si="379"/>
        <v>7.1999999927356839E-3</v>
      </c>
      <c r="BI787" s="42">
        <f t="shared" si="380"/>
        <v>271505.69160000002</v>
      </c>
    </row>
    <row r="788" spans="1:61" ht="14.45" hidden="1" outlineLevel="1" x14ac:dyDescent="0.3">
      <c r="A788" s="12" t="s">
        <v>837</v>
      </c>
      <c r="B788" s="12" t="s">
        <v>8</v>
      </c>
      <c r="C788" s="5" t="s">
        <v>1359</v>
      </c>
      <c r="D788" s="2" t="s">
        <v>885</v>
      </c>
      <c r="E788" s="2" t="s">
        <v>138</v>
      </c>
      <c r="F788" s="2" t="s">
        <v>11</v>
      </c>
      <c r="G788" s="2" t="s">
        <v>12</v>
      </c>
      <c r="H788" s="2" t="s">
        <v>13</v>
      </c>
      <c r="I788" s="18">
        <v>193600</v>
      </c>
      <c r="J788" s="18">
        <v>265774</v>
      </c>
      <c r="K788" s="18">
        <v>255551.91999999998</v>
      </c>
      <c r="L788" s="18">
        <v>10222.08</v>
      </c>
      <c r="M788" s="18"/>
      <c r="N788" s="18"/>
      <c r="O788" s="18"/>
      <c r="P788" s="18"/>
      <c r="Q788" s="18"/>
      <c r="R788" s="18"/>
      <c r="S788" s="18">
        <v>10222.08</v>
      </c>
      <c r="T788" s="18"/>
      <c r="U788" s="18"/>
      <c r="V788" s="18"/>
      <c r="W788" s="18"/>
      <c r="X788" s="18"/>
      <c r="Y788" s="18"/>
      <c r="Z788" s="18"/>
      <c r="AA788" s="18"/>
      <c r="AB788" s="43">
        <f t="shared" si="372"/>
        <v>4.0000000000000036E-2</v>
      </c>
      <c r="AC788" s="14">
        <f t="shared" si="341"/>
        <v>0</v>
      </c>
      <c r="AD788" s="14">
        <f t="shared" si="368"/>
        <v>0</v>
      </c>
      <c r="AE788" s="14">
        <f t="shared" si="355"/>
        <v>0</v>
      </c>
      <c r="AF788" s="14">
        <f t="shared" si="356"/>
        <v>0</v>
      </c>
      <c r="AG788" s="14">
        <f t="shared" si="357"/>
        <v>0</v>
      </c>
      <c r="AH788" s="14">
        <f t="shared" si="358"/>
        <v>0</v>
      </c>
      <c r="AI788" s="14">
        <f t="shared" si="359"/>
        <v>0.04</v>
      </c>
      <c r="AJ788" s="14">
        <f t="shared" si="360"/>
        <v>0</v>
      </c>
      <c r="AK788" s="14">
        <f t="shared" si="361"/>
        <v>0</v>
      </c>
      <c r="AL788" s="14">
        <f t="shared" si="362"/>
        <v>0</v>
      </c>
      <c r="AM788" s="14">
        <f t="shared" si="363"/>
        <v>0</v>
      </c>
      <c r="AN788" s="14">
        <f t="shared" si="364"/>
        <v>0</v>
      </c>
      <c r="AO788" s="14">
        <f t="shared" si="365"/>
        <v>0</v>
      </c>
      <c r="AP788" s="14">
        <f t="shared" si="366"/>
        <v>0</v>
      </c>
      <c r="AQ788" s="14">
        <f t="shared" si="367"/>
        <v>0</v>
      </c>
      <c r="AR788" s="26">
        <f t="shared" si="373"/>
        <v>0</v>
      </c>
      <c r="AS788" s="184">
        <f t="shared" si="374"/>
        <v>10222.076799999999</v>
      </c>
      <c r="AT788" s="26">
        <f t="shared" si="375"/>
        <v>0</v>
      </c>
      <c r="AU788" s="30">
        <f t="shared" si="381"/>
        <v>15333.115199999998</v>
      </c>
      <c r="AV788" s="30">
        <f t="shared" si="382"/>
        <v>15333.115199999998</v>
      </c>
      <c r="AW788" s="30"/>
      <c r="AX788" s="36">
        <f t="shared" si="371"/>
        <v>15333.115199999998</v>
      </c>
      <c r="AY788" s="36">
        <f t="shared" si="371"/>
        <v>5111.0383999999995</v>
      </c>
      <c r="AZ788" s="36">
        <f t="shared" si="371"/>
        <v>0</v>
      </c>
      <c r="BF788" s="42">
        <f t="shared" si="377"/>
        <v>10222.076799999999</v>
      </c>
      <c r="BG788" s="42">
        <f t="shared" si="378"/>
        <v>10222.08</v>
      </c>
      <c r="BH788" s="42">
        <f t="shared" si="379"/>
        <v>-3.2000000010157237E-3</v>
      </c>
      <c r="BI788" s="42">
        <f t="shared" si="380"/>
        <v>30666.230399999997</v>
      </c>
    </row>
    <row r="789" spans="1:61" ht="14.45" hidden="1" outlineLevel="1" x14ac:dyDescent="0.3">
      <c r="A789" s="12" t="s">
        <v>837</v>
      </c>
      <c r="B789" s="12" t="s">
        <v>8</v>
      </c>
      <c r="C789" s="5" t="s">
        <v>1359</v>
      </c>
      <c r="D789" s="2" t="s">
        <v>885</v>
      </c>
      <c r="E789" s="2" t="s">
        <v>150</v>
      </c>
      <c r="F789" s="2" t="s">
        <v>11</v>
      </c>
      <c r="G789" s="2" t="s">
        <v>12</v>
      </c>
      <c r="H789" s="2" t="s">
        <v>13</v>
      </c>
      <c r="I789" s="18">
        <v>1655083</v>
      </c>
      <c r="J789" s="18">
        <v>2453158.689999999</v>
      </c>
      <c r="K789" s="18">
        <v>2358806.4300000002</v>
      </c>
      <c r="L789" s="18">
        <v>94352.260000000024</v>
      </c>
      <c r="M789" s="18"/>
      <c r="N789" s="18"/>
      <c r="O789" s="18"/>
      <c r="P789" s="18"/>
      <c r="Q789" s="18"/>
      <c r="R789" s="18"/>
      <c r="S789" s="18">
        <v>94352.260000000024</v>
      </c>
      <c r="T789" s="18"/>
      <c r="U789" s="18"/>
      <c r="V789" s="18"/>
      <c r="W789" s="18"/>
      <c r="X789" s="18"/>
      <c r="Y789" s="18"/>
      <c r="Z789" s="18"/>
      <c r="AA789" s="18"/>
      <c r="AB789" s="43">
        <f t="shared" si="372"/>
        <v>4.0000000000000036E-2</v>
      </c>
      <c r="AC789" s="14">
        <f t="shared" si="341"/>
        <v>0</v>
      </c>
      <c r="AD789" s="14">
        <f t="shared" si="368"/>
        <v>0</v>
      </c>
      <c r="AE789" s="14">
        <f t="shared" si="355"/>
        <v>0</v>
      </c>
      <c r="AF789" s="14">
        <f t="shared" si="356"/>
        <v>0</v>
      </c>
      <c r="AG789" s="14">
        <f t="shared" si="357"/>
        <v>0</v>
      </c>
      <c r="AH789" s="14">
        <f t="shared" si="358"/>
        <v>0</v>
      </c>
      <c r="AI789" s="14">
        <f t="shared" si="359"/>
        <v>0.04</v>
      </c>
      <c r="AJ789" s="14">
        <f t="shared" si="360"/>
        <v>0</v>
      </c>
      <c r="AK789" s="14">
        <f t="shared" si="361"/>
        <v>0</v>
      </c>
      <c r="AL789" s="14">
        <f t="shared" si="362"/>
        <v>0</v>
      </c>
      <c r="AM789" s="14">
        <f t="shared" si="363"/>
        <v>0</v>
      </c>
      <c r="AN789" s="14">
        <f t="shared" si="364"/>
        <v>0</v>
      </c>
      <c r="AO789" s="14">
        <f t="shared" si="365"/>
        <v>0</v>
      </c>
      <c r="AP789" s="14">
        <f t="shared" si="366"/>
        <v>0</v>
      </c>
      <c r="AQ789" s="14">
        <f t="shared" si="367"/>
        <v>0</v>
      </c>
      <c r="AR789" s="26">
        <f t="shared" si="373"/>
        <v>0</v>
      </c>
      <c r="AS789" s="184">
        <f t="shared" si="374"/>
        <v>94352.257200000007</v>
      </c>
      <c r="AT789" s="26">
        <f t="shared" si="375"/>
        <v>0</v>
      </c>
      <c r="AU789" s="30">
        <f t="shared" si="381"/>
        <v>141528.38580000002</v>
      </c>
      <c r="AV789" s="30">
        <f t="shared" si="382"/>
        <v>141528.38580000002</v>
      </c>
      <c r="AW789" s="30"/>
      <c r="AX789" s="36">
        <f t="shared" si="371"/>
        <v>141528.38580000002</v>
      </c>
      <c r="AY789" s="36">
        <f t="shared" si="371"/>
        <v>47176.128600000011</v>
      </c>
      <c r="AZ789" s="36">
        <f t="shared" si="371"/>
        <v>0</v>
      </c>
      <c r="BF789" s="42">
        <f t="shared" si="377"/>
        <v>94352.257200000007</v>
      </c>
      <c r="BG789" s="42">
        <f t="shared" si="378"/>
        <v>94352.260000000024</v>
      </c>
      <c r="BH789" s="42">
        <f t="shared" si="379"/>
        <v>-2.8000000165775418E-3</v>
      </c>
      <c r="BI789" s="42">
        <f t="shared" si="380"/>
        <v>283056.77160000004</v>
      </c>
    </row>
    <row r="790" spans="1:61" ht="14.45" hidden="1" outlineLevel="1" x14ac:dyDescent="0.3">
      <c r="A790" s="12" t="s">
        <v>837</v>
      </c>
      <c r="B790" s="12" t="s">
        <v>8</v>
      </c>
      <c r="C790" s="5" t="s">
        <v>1359</v>
      </c>
      <c r="D790" s="2" t="s">
        <v>886</v>
      </c>
      <c r="E790" s="2" t="s">
        <v>138</v>
      </c>
      <c r="F790" s="2" t="s">
        <v>11</v>
      </c>
      <c r="G790" s="2" t="s">
        <v>12</v>
      </c>
      <c r="H790" s="2" t="s">
        <v>13</v>
      </c>
      <c r="I790" s="18">
        <v>397250</v>
      </c>
      <c r="J790" s="18">
        <v>334642.92</v>
      </c>
      <c r="K790" s="18">
        <v>321772.03999999998</v>
      </c>
      <c r="L790" s="18">
        <v>12870.880000000001</v>
      </c>
      <c r="M790" s="18"/>
      <c r="N790" s="18"/>
      <c r="O790" s="18"/>
      <c r="P790" s="18"/>
      <c r="Q790" s="18"/>
      <c r="R790" s="18"/>
      <c r="S790" s="18">
        <v>12870.880000000001</v>
      </c>
      <c r="T790" s="18"/>
      <c r="U790" s="18"/>
      <c r="V790" s="18"/>
      <c r="W790" s="18"/>
      <c r="X790" s="18"/>
      <c r="Y790" s="18"/>
      <c r="Z790" s="18"/>
      <c r="AA790" s="18"/>
      <c r="AB790" s="43">
        <f t="shared" si="372"/>
        <v>4.0000000000000036E-2</v>
      </c>
      <c r="AC790" s="14">
        <f t="shared" si="341"/>
        <v>0</v>
      </c>
      <c r="AD790" s="14">
        <f t="shared" si="368"/>
        <v>0</v>
      </c>
      <c r="AE790" s="14">
        <f t="shared" si="355"/>
        <v>0</v>
      </c>
      <c r="AF790" s="14">
        <f t="shared" si="356"/>
        <v>0</v>
      </c>
      <c r="AG790" s="14">
        <f t="shared" si="357"/>
        <v>0</v>
      </c>
      <c r="AH790" s="14">
        <f t="shared" si="358"/>
        <v>0</v>
      </c>
      <c r="AI790" s="14">
        <f t="shared" si="359"/>
        <v>0.04</v>
      </c>
      <c r="AJ790" s="14">
        <f t="shared" si="360"/>
        <v>0</v>
      </c>
      <c r="AK790" s="14">
        <f t="shared" si="361"/>
        <v>0</v>
      </c>
      <c r="AL790" s="14">
        <f t="shared" si="362"/>
        <v>0</v>
      </c>
      <c r="AM790" s="14">
        <f t="shared" si="363"/>
        <v>0</v>
      </c>
      <c r="AN790" s="14">
        <f t="shared" si="364"/>
        <v>0</v>
      </c>
      <c r="AO790" s="14">
        <f t="shared" si="365"/>
        <v>0</v>
      </c>
      <c r="AP790" s="14">
        <f t="shared" si="366"/>
        <v>0</v>
      </c>
      <c r="AQ790" s="14">
        <f t="shared" si="367"/>
        <v>0</v>
      </c>
      <c r="AR790" s="26">
        <f t="shared" si="373"/>
        <v>0</v>
      </c>
      <c r="AS790" s="184">
        <f t="shared" si="374"/>
        <v>12870.881599999999</v>
      </c>
      <c r="AT790" s="26">
        <f t="shared" si="375"/>
        <v>0</v>
      </c>
      <c r="AU790" s="30">
        <f t="shared" si="381"/>
        <v>19306.322399999997</v>
      </c>
      <c r="AV790" s="30">
        <f t="shared" si="382"/>
        <v>19306.322399999997</v>
      </c>
      <c r="AW790" s="30"/>
      <c r="AX790" s="36">
        <f t="shared" si="371"/>
        <v>19306.322399999997</v>
      </c>
      <c r="AY790" s="36">
        <f t="shared" si="371"/>
        <v>6435.4407999999985</v>
      </c>
      <c r="AZ790" s="36">
        <f t="shared" si="371"/>
        <v>0</v>
      </c>
      <c r="BF790" s="42">
        <f t="shared" si="377"/>
        <v>12870.881599999999</v>
      </c>
      <c r="BG790" s="42">
        <f t="shared" si="378"/>
        <v>12870.880000000001</v>
      </c>
      <c r="BH790" s="42">
        <f t="shared" si="379"/>
        <v>1.5999999977793777E-3</v>
      </c>
      <c r="BI790" s="42">
        <f t="shared" si="380"/>
        <v>38612.644799999995</v>
      </c>
    </row>
    <row r="791" spans="1:61" ht="14.45" hidden="1" outlineLevel="1" x14ac:dyDescent="0.3">
      <c r="A791" s="12" t="s">
        <v>837</v>
      </c>
      <c r="B791" s="12" t="s">
        <v>8</v>
      </c>
      <c r="C791" s="5" t="s">
        <v>1359</v>
      </c>
      <c r="D791" s="2" t="s">
        <v>886</v>
      </c>
      <c r="E791" s="2" t="s">
        <v>150</v>
      </c>
      <c r="F791" s="2" t="s">
        <v>11</v>
      </c>
      <c r="G791" s="2" t="s">
        <v>12</v>
      </c>
      <c r="H791" s="2" t="s">
        <v>13</v>
      </c>
      <c r="I791" s="18">
        <v>2102175</v>
      </c>
      <c r="J791" s="18">
        <v>1778021.26</v>
      </c>
      <c r="K791" s="18">
        <v>1709635.81</v>
      </c>
      <c r="L791" s="18">
        <v>68385.45</v>
      </c>
      <c r="M791" s="18"/>
      <c r="N791" s="18"/>
      <c r="O791" s="18"/>
      <c r="P791" s="18"/>
      <c r="Q791" s="18"/>
      <c r="R791" s="18"/>
      <c r="S791" s="18">
        <v>68385.45</v>
      </c>
      <c r="T791" s="18"/>
      <c r="U791" s="18"/>
      <c r="V791" s="18"/>
      <c r="W791" s="18"/>
      <c r="X791" s="18"/>
      <c r="Y791" s="18"/>
      <c r="Z791" s="18"/>
      <c r="AA791" s="18"/>
      <c r="AB791" s="43">
        <f t="shared" si="372"/>
        <v>4.0000000000000036E-2</v>
      </c>
      <c r="AC791" s="14">
        <f t="shared" si="341"/>
        <v>0</v>
      </c>
      <c r="AD791" s="14">
        <f t="shared" si="368"/>
        <v>0</v>
      </c>
      <c r="AE791" s="14">
        <f t="shared" si="355"/>
        <v>0</v>
      </c>
      <c r="AF791" s="14">
        <f t="shared" si="356"/>
        <v>0</v>
      </c>
      <c r="AG791" s="14">
        <f t="shared" si="357"/>
        <v>0</v>
      </c>
      <c r="AH791" s="14">
        <f t="shared" si="358"/>
        <v>0</v>
      </c>
      <c r="AI791" s="14">
        <f t="shared" si="359"/>
        <v>0.04</v>
      </c>
      <c r="AJ791" s="14">
        <f t="shared" si="360"/>
        <v>0</v>
      </c>
      <c r="AK791" s="14">
        <f t="shared" si="361"/>
        <v>0</v>
      </c>
      <c r="AL791" s="14">
        <f t="shared" si="362"/>
        <v>0</v>
      </c>
      <c r="AM791" s="14">
        <f t="shared" si="363"/>
        <v>0</v>
      </c>
      <c r="AN791" s="14">
        <f t="shared" si="364"/>
        <v>0</v>
      </c>
      <c r="AO791" s="14">
        <f t="shared" si="365"/>
        <v>0</v>
      </c>
      <c r="AP791" s="14">
        <f t="shared" si="366"/>
        <v>0</v>
      </c>
      <c r="AQ791" s="14">
        <f t="shared" si="367"/>
        <v>0</v>
      </c>
      <c r="AR791" s="26">
        <f t="shared" si="373"/>
        <v>0</v>
      </c>
      <c r="AS791" s="184">
        <f t="shared" si="374"/>
        <v>68385.432400000005</v>
      </c>
      <c r="AT791" s="26">
        <f t="shared" si="375"/>
        <v>0</v>
      </c>
      <c r="AU791" s="30">
        <f t="shared" si="381"/>
        <v>102578.1486</v>
      </c>
      <c r="AV791" s="30">
        <f t="shared" si="382"/>
        <v>102578.1486</v>
      </c>
      <c r="AW791" s="30"/>
      <c r="AX791" s="36">
        <f t="shared" si="371"/>
        <v>102578.1486</v>
      </c>
      <c r="AY791" s="36">
        <f t="shared" si="371"/>
        <v>34192.716199999995</v>
      </c>
      <c r="AZ791" s="36">
        <f t="shared" si="371"/>
        <v>0</v>
      </c>
      <c r="BF791" s="42">
        <f t="shared" si="377"/>
        <v>68385.432400000005</v>
      </c>
      <c r="BG791" s="42">
        <f t="shared" si="378"/>
        <v>68385.45</v>
      </c>
      <c r="BH791" s="42">
        <f t="shared" si="379"/>
        <v>-1.759999999194406E-2</v>
      </c>
      <c r="BI791" s="42">
        <f t="shared" si="380"/>
        <v>205156.2972</v>
      </c>
    </row>
    <row r="792" spans="1:61" ht="14.45" hidden="1" outlineLevel="1" x14ac:dyDescent="0.3">
      <c r="A792" s="12" t="s">
        <v>837</v>
      </c>
      <c r="B792" s="12" t="s">
        <v>8</v>
      </c>
      <c r="C792" s="5" t="s">
        <v>1359</v>
      </c>
      <c r="D792" s="2" t="s">
        <v>887</v>
      </c>
      <c r="E792" s="2" t="s">
        <v>138</v>
      </c>
      <c r="F792" s="2" t="s">
        <v>11</v>
      </c>
      <c r="G792" s="2" t="s">
        <v>12</v>
      </c>
      <c r="H792" s="2" t="s">
        <v>13</v>
      </c>
      <c r="I792" s="18">
        <v>869380</v>
      </c>
      <c r="J792" s="18">
        <v>900153.35999999987</v>
      </c>
      <c r="K792" s="18">
        <v>865532.08</v>
      </c>
      <c r="L792" s="18">
        <v>34621.279999999999</v>
      </c>
      <c r="M792" s="18"/>
      <c r="N792" s="18"/>
      <c r="O792" s="18"/>
      <c r="P792" s="18"/>
      <c r="Q792" s="18"/>
      <c r="R792" s="18"/>
      <c r="S792" s="18">
        <v>34621.279999999999</v>
      </c>
      <c r="T792" s="18"/>
      <c r="U792" s="18"/>
      <c r="V792" s="18"/>
      <c r="W792" s="18"/>
      <c r="X792" s="18"/>
      <c r="Y792" s="18"/>
      <c r="Z792" s="18"/>
      <c r="AA792" s="18"/>
      <c r="AB792" s="43">
        <f t="shared" si="372"/>
        <v>4.0000000000000036E-2</v>
      </c>
      <c r="AC792" s="14">
        <f t="shared" si="341"/>
        <v>0</v>
      </c>
      <c r="AD792" s="14">
        <f t="shared" si="368"/>
        <v>0</v>
      </c>
      <c r="AE792" s="14">
        <f t="shared" si="355"/>
        <v>0</v>
      </c>
      <c r="AF792" s="14">
        <f t="shared" si="356"/>
        <v>0</v>
      </c>
      <c r="AG792" s="14">
        <f t="shared" si="357"/>
        <v>0</v>
      </c>
      <c r="AH792" s="14">
        <f t="shared" si="358"/>
        <v>0</v>
      </c>
      <c r="AI792" s="14">
        <f t="shared" si="359"/>
        <v>0.04</v>
      </c>
      <c r="AJ792" s="14">
        <f t="shared" si="360"/>
        <v>0</v>
      </c>
      <c r="AK792" s="14">
        <f t="shared" si="361"/>
        <v>0</v>
      </c>
      <c r="AL792" s="14">
        <f t="shared" si="362"/>
        <v>0</v>
      </c>
      <c r="AM792" s="14">
        <f t="shared" si="363"/>
        <v>0</v>
      </c>
      <c r="AN792" s="14">
        <f t="shared" si="364"/>
        <v>0</v>
      </c>
      <c r="AO792" s="14">
        <f t="shared" si="365"/>
        <v>0</v>
      </c>
      <c r="AP792" s="14">
        <f t="shared" si="366"/>
        <v>0</v>
      </c>
      <c r="AQ792" s="14">
        <f t="shared" si="367"/>
        <v>0</v>
      </c>
      <c r="AR792" s="26">
        <f t="shared" si="373"/>
        <v>0</v>
      </c>
      <c r="AS792" s="184">
        <f t="shared" si="374"/>
        <v>34621.283199999998</v>
      </c>
      <c r="AT792" s="26">
        <f t="shared" si="375"/>
        <v>0</v>
      </c>
      <c r="AU792" s="30">
        <f t="shared" si="381"/>
        <v>51931.924799999993</v>
      </c>
      <c r="AV792" s="30">
        <f t="shared" si="382"/>
        <v>51931.924799999993</v>
      </c>
      <c r="AW792" s="30"/>
      <c r="AX792" s="36">
        <f t="shared" si="371"/>
        <v>51931.924799999993</v>
      </c>
      <c r="AY792" s="36">
        <f t="shared" si="371"/>
        <v>17310.641599999995</v>
      </c>
      <c r="AZ792" s="36">
        <f t="shared" si="371"/>
        <v>0</v>
      </c>
      <c r="BF792" s="42">
        <f t="shared" si="377"/>
        <v>34621.283199999998</v>
      </c>
      <c r="BG792" s="42">
        <f t="shared" si="378"/>
        <v>34621.279999999999</v>
      </c>
      <c r="BH792" s="42">
        <f t="shared" si="379"/>
        <v>3.1999999991967343E-3</v>
      </c>
      <c r="BI792" s="42">
        <f t="shared" si="380"/>
        <v>103863.84959999999</v>
      </c>
    </row>
    <row r="793" spans="1:61" ht="14.45" hidden="1" outlineLevel="1" x14ac:dyDescent="0.3">
      <c r="A793" s="12" t="s">
        <v>837</v>
      </c>
      <c r="B793" s="12" t="s">
        <v>8</v>
      </c>
      <c r="C793" s="5" t="s">
        <v>1359</v>
      </c>
      <c r="D793" s="2" t="s">
        <v>887</v>
      </c>
      <c r="E793" s="2" t="s">
        <v>150</v>
      </c>
      <c r="F793" s="2" t="s">
        <v>11</v>
      </c>
      <c r="G793" s="2" t="s">
        <v>12</v>
      </c>
      <c r="H793" s="2" t="s">
        <v>13</v>
      </c>
      <c r="I793" s="18">
        <v>1969230</v>
      </c>
      <c r="J793" s="18">
        <v>2085116.14</v>
      </c>
      <c r="K793" s="18">
        <v>2004919.37</v>
      </c>
      <c r="L793" s="18">
        <v>80196.77</v>
      </c>
      <c r="M793" s="18"/>
      <c r="N793" s="18"/>
      <c r="O793" s="18"/>
      <c r="P793" s="18"/>
      <c r="Q793" s="18"/>
      <c r="R793" s="18"/>
      <c r="S793" s="18">
        <v>80196.77</v>
      </c>
      <c r="T793" s="18"/>
      <c r="U793" s="18"/>
      <c r="V793" s="18"/>
      <c r="W793" s="18"/>
      <c r="X793" s="18"/>
      <c r="Y793" s="18"/>
      <c r="Z793" s="18"/>
      <c r="AA793" s="18"/>
      <c r="AB793" s="43">
        <f t="shared" si="372"/>
        <v>4.0000000000000036E-2</v>
      </c>
      <c r="AC793" s="14">
        <f t="shared" ref="AC793:AC856" si="383">IF(M793&gt;0,M$4,0)</f>
        <v>0</v>
      </c>
      <c r="AD793" s="14">
        <f t="shared" si="368"/>
        <v>0</v>
      </c>
      <c r="AE793" s="14">
        <f t="shared" si="355"/>
        <v>0</v>
      </c>
      <c r="AF793" s="14">
        <f t="shared" si="356"/>
        <v>0</v>
      </c>
      <c r="AG793" s="14">
        <f t="shared" si="357"/>
        <v>0</v>
      </c>
      <c r="AH793" s="14">
        <f t="shared" si="358"/>
        <v>0</v>
      </c>
      <c r="AI793" s="14">
        <f t="shared" si="359"/>
        <v>0.04</v>
      </c>
      <c r="AJ793" s="14">
        <f t="shared" si="360"/>
        <v>0</v>
      </c>
      <c r="AK793" s="14">
        <f t="shared" si="361"/>
        <v>0</v>
      </c>
      <c r="AL793" s="14">
        <f t="shared" si="362"/>
        <v>0</v>
      </c>
      <c r="AM793" s="14">
        <f t="shared" si="363"/>
        <v>0</v>
      </c>
      <c r="AN793" s="14">
        <f t="shared" si="364"/>
        <v>0</v>
      </c>
      <c r="AO793" s="14">
        <f t="shared" si="365"/>
        <v>0</v>
      </c>
      <c r="AP793" s="14">
        <f t="shared" si="366"/>
        <v>0</v>
      </c>
      <c r="AQ793" s="14">
        <f t="shared" si="367"/>
        <v>0</v>
      </c>
      <c r="AR793" s="26">
        <f t="shared" si="373"/>
        <v>0</v>
      </c>
      <c r="AS793" s="184">
        <f t="shared" si="374"/>
        <v>80196.774799999999</v>
      </c>
      <c r="AT793" s="26">
        <f t="shared" si="375"/>
        <v>0</v>
      </c>
      <c r="AU793" s="30">
        <f t="shared" si="381"/>
        <v>120295.16220000001</v>
      </c>
      <c r="AV793" s="30">
        <f t="shared" si="382"/>
        <v>120295.16220000001</v>
      </c>
      <c r="AW793" s="30"/>
      <c r="AX793" s="36">
        <f t="shared" si="371"/>
        <v>120295.16220000001</v>
      </c>
      <c r="AY793" s="36">
        <f t="shared" si="371"/>
        <v>40098.387400000007</v>
      </c>
      <c r="AZ793" s="36">
        <f t="shared" si="371"/>
        <v>0</v>
      </c>
      <c r="BF793" s="42">
        <f t="shared" si="377"/>
        <v>80196.774799999999</v>
      </c>
      <c r="BG793" s="42">
        <f t="shared" si="378"/>
        <v>80196.77</v>
      </c>
      <c r="BH793" s="42">
        <f t="shared" si="379"/>
        <v>4.7999999951571226E-3</v>
      </c>
      <c r="BI793" s="42">
        <f t="shared" si="380"/>
        <v>240590.32440000001</v>
      </c>
    </row>
    <row r="794" spans="1:61" ht="14.45" hidden="1" outlineLevel="1" x14ac:dyDescent="0.3">
      <c r="A794" s="12" t="s">
        <v>837</v>
      </c>
      <c r="B794" s="12" t="s">
        <v>8</v>
      </c>
      <c r="C794" s="5" t="s">
        <v>1359</v>
      </c>
      <c r="D794" s="2" t="s">
        <v>888</v>
      </c>
      <c r="E794" s="2" t="s">
        <v>150</v>
      </c>
      <c r="F794" s="2" t="s">
        <v>11</v>
      </c>
      <c r="G794" s="2" t="s">
        <v>12</v>
      </c>
      <c r="H794" s="2" t="s">
        <v>13</v>
      </c>
      <c r="I794" s="18">
        <v>130620</v>
      </c>
      <c r="J794" s="18">
        <v>863972.37</v>
      </c>
      <c r="K794" s="18">
        <v>830742.66</v>
      </c>
      <c r="L794" s="18">
        <v>33229.71</v>
      </c>
      <c r="M794" s="18"/>
      <c r="N794" s="18"/>
      <c r="O794" s="18"/>
      <c r="P794" s="18"/>
      <c r="Q794" s="18"/>
      <c r="R794" s="18"/>
      <c r="S794" s="18">
        <v>33229.71</v>
      </c>
      <c r="T794" s="18"/>
      <c r="U794" s="18"/>
      <c r="V794" s="18"/>
      <c r="W794" s="18"/>
      <c r="X794" s="18"/>
      <c r="Y794" s="18"/>
      <c r="Z794" s="18"/>
      <c r="AA794" s="18"/>
      <c r="AB794" s="43">
        <f t="shared" si="372"/>
        <v>4.0000000000000036E-2</v>
      </c>
      <c r="AC794" s="14">
        <f t="shared" si="383"/>
        <v>0</v>
      </c>
      <c r="AD794" s="14">
        <f t="shared" si="368"/>
        <v>0</v>
      </c>
      <c r="AE794" s="14">
        <f t="shared" si="355"/>
        <v>0</v>
      </c>
      <c r="AF794" s="14">
        <f t="shared" si="356"/>
        <v>0</v>
      </c>
      <c r="AG794" s="14">
        <f t="shared" si="357"/>
        <v>0</v>
      </c>
      <c r="AH794" s="14">
        <f t="shared" si="358"/>
        <v>0</v>
      </c>
      <c r="AI794" s="14">
        <f t="shared" si="359"/>
        <v>0.04</v>
      </c>
      <c r="AJ794" s="14">
        <f t="shared" si="360"/>
        <v>0</v>
      </c>
      <c r="AK794" s="14">
        <f t="shared" si="361"/>
        <v>0</v>
      </c>
      <c r="AL794" s="14">
        <f t="shared" si="362"/>
        <v>0</v>
      </c>
      <c r="AM794" s="14">
        <f t="shared" si="363"/>
        <v>0</v>
      </c>
      <c r="AN794" s="14">
        <f t="shared" si="364"/>
        <v>0</v>
      </c>
      <c r="AO794" s="14">
        <f t="shared" si="365"/>
        <v>0</v>
      </c>
      <c r="AP794" s="14">
        <f t="shared" si="366"/>
        <v>0</v>
      </c>
      <c r="AQ794" s="14">
        <f t="shared" si="367"/>
        <v>0</v>
      </c>
      <c r="AR794" s="26">
        <f t="shared" si="373"/>
        <v>0</v>
      </c>
      <c r="AS794" s="184">
        <f t="shared" si="374"/>
        <v>33229.706400000003</v>
      </c>
      <c r="AT794" s="26">
        <f t="shared" si="375"/>
        <v>0</v>
      </c>
      <c r="AU794" s="30">
        <f t="shared" si="381"/>
        <v>49844.559600000001</v>
      </c>
      <c r="AV794" s="30">
        <f t="shared" si="382"/>
        <v>49844.559600000001</v>
      </c>
      <c r="AW794" s="30"/>
      <c r="AX794" s="36">
        <f t="shared" si="371"/>
        <v>49844.559600000001</v>
      </c>
      <c r="AY794" s="36">
        <f t="shared" si="371"/>
        <v>16614.853199999998</v>
      </c>
      <c r="AZ794" s="36">
        <f t="shared" si="371"/>
        <v>0</v>
      </c>
      <c r="BF794" s="42">
        <f t="shared" si="377"/>
        <v>33229.706400000003</v>
      </c>
      <c r="BG794" s="42">
        <f t="shared" si="378"/>
        <v>33229.71</v>
      </c>
      <c r="BH794" s="42">
        <f t="shared" si="379"/>
        <v>-3.599999996367842E-3</v>
      </c>
      <c r="BI794" s="42">
        <f t="shared" si="380"/>
        <v>99689.119200000001</v>
      </c>
    </row>
    <row r="795" spans="1:61" ht="14.45" hidden="1" outlineLevel="1" x14ac:dyDescent="0.3">
      <c r="A795" s="12" t="s">
        <v>837</v>
      </c>
      <c r="B795" s="12" t="s">
        <v>8</v>
      </c>
      <c r="C795" s="5" t="s">
        <v>1359</v>
      </c>
      <c r="D795" s="2" t="s">
        <v>889</v>
      </c>
      <c r="E795" s="2" t="s">
        <v>150</v>
      </c>
      <c r="F795" s="2" t="s">
        <v>11</v>
      </c>
      <c r="G795" s="2" t="s">
        <v>12</v>
      </c>
      <c r="H795" s="2" t="s">
        <v>13</v>
      </c>
      <c r="I795" s="18">
        <v>100100</v>
      </c>
      <c r="J795" s="18">
        <v>157821.64000000001</v>
      </c>
      <c r="K795" s="18">
        <v>151751.58000000002</v>
      </c>
      <c r="L795" s="18">
        <v>6070.0599999999995</v>
      </c>
      <c r="M795" s="18"/>
      <c r="N795" s="18"/>
      <c r="O795" s="18"/>
      <c r="P795" s="18"/>
      <c r="Q795" s="18"/>
      <c r="R795" s="18"/>
      <c r="S795" s="18">
        <v>6070.0599999999995</v>
      </c>
      <c r="T795" s="18"/>
      <c r="U795" s="18"/>
      <c r="V795" s="18"/>
      <c r="W795" s="18"/>
      <c r="X795" s="18"/>
      <c r="Y795" s="18"/>
      <c r="Z795" s="18"/>
      <c r="AA795" s="18"/>
      <c r="AB795" s="43">
        <f t="shared" si="372"/>
        <v>4.0000000000000036E-2</v>
      </c>
      <c r="AC795" s="14">
        <f t="shared" si="383"/>
        <v>0</v>
      </c>
      <c r="AD795" s="14">
        <f t="shared" si="368"/>
        <v>0</v>
      </c>
      <c r="AE795" s="14">
        <f t="shared" si="355"/>
        <v>0</v>
      </c>
      <c r="AF795" s="14">
        <f t="shared" si="356"/>
        <v>0</v>
      </c>
      <c r="AG795" s="14">
        <f t="shared" si="357"/>
        <v>0</v>
      </c>
      <c r="AH795" s="14">
        <f t="shared" si="358"/>
        <v>0</v>
      </c>
      <c r="AI795" s="14">
        <f t="shared" si="359"/>
        <v>0.04</v>
      </c>
      <c r="AJ795" s="14">
        <f t="shared" si="360"/>
        <v>0</v>
      </c>
      <c r="AK795" s="14">
        <f t="shared" si="361"/>
        <v>0</v>
      </c>
      <c r="AL795" s="14">
        <f t="shared" si="362"/>
        <v>0</v>
      </c>
      <c r="AM795" s="14">
        <f t="shared" si="363"/>
        <v>0</v>
      </c>
      <c r="AN795" s="14">
        <f t="shared" si="364"/>
        <v>0</v>
      </c>
      <c r="AO795" s="14">
        <f t="shared" si="365"/>
        <v>0</v>
      </c>
      <c r="AP795" s="14">
        <f t="shared" si="366"/>
        <v>0</v>
      </c>
      <c r="AQ795" s="14">
        <f t="shared" si="367"/>
        <v>0</v>
      </c>
      <c r="AR795" s="26">
        <f t="shared" si="373"/>
        <v>0</v>
      </c>
      <c r="AS795" s="184">
        <f t="shared" si="374"/>
        <v>6070.0632000000005</v>
      </c>
      <c r="AT795" s="26">
        <f t="shared" si="375"/>
        <v>0</v>
      </c>
      <c r="AU795" s="30">
        <f t="shared" si="381"/>
        <v>9105.0948000000008</v>
      </c>
      <c r="AV795" s="30">
        <f t="shared" si="382"/>
        <v>9105.0948000000008</v>
      </c>
      <c r="AW795" s="30"/>
      <c r="AX795" s="36">
        <f t="shared" si="371"/>
        <v>9105.0948000000008</v>
      </c>
      <c r="AY795" s="36">
        <f t="shared" si="371"/>
        <v>3035.0316000000003</v>
      </c>
      <c r="AZ795" s="36">
        <f t="shared" si="371"/>
        <v>0</v>
      </c>
      <c r="BF795" s="42">
        <f t="shared" si="377"/>
        <v>6070.0632000000005</v>
      </c>
      <c r="BG795" s="42">
        <f t="shared" si="378"/>
        <v>6070.0599999999995</v>
      </c>
      <c r="BH795" s="42">
        <f t="shared" si="379"/>
        <v>3.2000000010157237E-3</v>
      </c>
      <c r="BI795" s="42">
        <f t="shared" si="380"/>
        <v>18210.189600000002</v>
      </c>
    </row>
    <row r="796" spans="1:61" ht="14.45" hidden="1" outlineLevel="1" x14ac:dyDescent="0.3">
      <c r="A796" s="12" t="s">
        <v>837</v>
      </c>
      <c r="B796" s="12" t="s">
        <v>8</v>
      </c>
      <c r="C796" s="5" t="s">
        <v>1359</v>
      </c>
      <c r="D796" s="2" t="s">
        <v>890</v>
      </c>
      <c r="E796" s="2" t="s">
        <v>150</v>
      </c>
      <c r="F796" s="2" t="s">
        <v>11</v>
      </c>
      <c r="G796" s="2" t="s">
        <v>12</v>
      </c>
      <c r="H796" s="2" t="s">
        <v>13</v>
      </c>
      <c r="I796" s="18">
        <v>263187</v>
      </c>
      <c r="J796" s="18">
        <v>1409627.8599999999</v>
      </c>
      <c r="K796" s="18">
        <v>1355411.4100000001</v>
      </c>
      <c r="L796" s="18">
        <v>54216.450000000004</v>
      </c>
      <c r="M796" s="18"/>
      <c r="N796" s="18"/>
      <c r="O796" s="18"/>
      <c r="P796" s="18"/>
      <c r="Q796" s="18"/>
      <c r="R796" s="18"/>
      <c r="S796" s="18">
        <v>54216.450000000004</v>
      </c>
      <c r="T796" s="18"/>
      <c r="U796" s="18"/>
      <c r="V796" s="18"/>
      <c r="W796" s="18"/>
      <c r="X796" s="18"/>
      <c r="Y796" s="18"/>
      <c r="Z796" s="18"/>
      <c r="AA796" s="18"/>
      <c r="AB796" s="43">
        <f t="shared" si="372"/>
        <v>4.0000000000000036E-2</v>
      </c>
      <c r="AC796" s="14">
        <f t="shared" si="383"/>
        <v>0</v>
      </c>
      <c r="AD796" s="14">
        <f t="shared" si="368"/>
        <v>0</v>
      </c>
      <c r="AE796" s="14">
        <f t="shared" si="355"/>
        <v>0</v>
      </c>
      <c r="AF796" s="14">
        <f t="shared" si="356"/>
        <v>0</v>
      </c>
      <c r="AG796" s="14">
        <f t="shared" si="357"/>
        <v>0</v>
      </c>
      <c r="AH796" s="14">
        <f t="shared" si="358"/>
        <v>0</v>
      </c>
      <c r="AI796" s="14">
        <f t="shared" si="359"/>
        <v>0.04</v>
      </c>
      <c r="AJ796" s="14">
        <f t="shared" si="360"/>
        <v>0</v>
      </c>
      <c r="AK796" s="14">
        <f t="shared" si="361"/>
        <v>0</v>
      </c>
      <c r="AL796" s="14">
        <f t="shared" si="362"/>
        <v>0</v>
      </c>
      <c r="AM796" s="14">
        <f t="shared" si="363"/>
        <v>0</v>
      </c>
      <c r="AN796" s="14">
        <f t="shared" si="364"/>
        <v>0</v>
      </c>
      <c r="AO796" s="14">
        <f t="shared" si="365"/>
        <v>0</v>
      </c>
      <c r="AP796" s="14">
        <f t="shared" si="366"/>
        <v>0</v>
      </c>
      <c r="AQ796" s="14">
        <f t="shared" si="367"/>
        <v>0</v>
      </c>
      <c r="AR796" s="26">
        <f t="shared" si="373"/>
        <v>0</v>
      </c>
      <c r="AS796" s="184">
        <f t="shared" si="374"/>
        <v>54216.45640000001</v>
      </c>
      <c r="AT796" s="26">
        <f t="shared" si="375"/>
        <v>0</v>
      </c>
      <c r="AU796" s="30">
        <f t="shared" si="381"/>
        <v>81324.684600000008</v>
      </c>
      <c r="AV796" s="30">
        <f t="shared" si="382"/>
        <v>81324.684600000008</v>
      </c>
      <c r="AW796" s="30"/>
      <c r="AX796" s="36">
        <f t="shared" si="371"/>
        <v>81324.684600000008</v>
      </c>
      <c r="AY796" s="36">
        <f t="shared" si="371"/>
        <v>27108.228199999998</v>
      </c>
      <c r="AZ796" s="36">
        <f t="shared" si="371"/>
        <v>0</v>
      </c>
      <c r="BF796" s="42">
        <f t="shared" si="377"/>
        <v>54216.45640000001</v>
      </c>
      <c r="BG796" s="42">
        <f t="shared" si="378"/>
        <v>54216.450000000004</v>
      </c>
      <c r="BH796" s="42">
        <f t="shared" si="379"/>
        <v>6.4000000056694262E-3</v>
      </c>
      <c r="BI796" s="42">
        <f t="shared" si="380"/>
        <v>162649.36920000002</v>
      </c>
    </row>
    <row r="797" spans="1:61" ht="14.45" hidden="1" outlineLevel="1" x14ac:dyDescent="0.3">
      <c r="A797" s="12" t="s">
        <v>837</v>
      </c>
      <c r="B797" s="12" t="s">
        <v>8</v>
      </c>
      <c r="C797" s="5" t="s">
        <v>1359</v>
      </c>
      <c r="D797" s="2" t="s">
        <v>891</v>
      </c>
      <c r="E797" s="2" t="s">
        <v>138</v>
      </c>
      <c r="F797" s="2" t="s">
        <v>11</v>
      </c>
      <c r="G797" s="2" t="s">
        <v>12</v>
      </c>
      <c r="H797" s="2" t="s">
        <v>13</v>
      </c>
      <c r="I797" s="18">
        <v>86750</v>
      </c>
      <c r="J797" s="18">
        <v>119090</v>
      </c>
      <c r="K797" s="18">
        <v>114509.62</v>
      </c>
      <c r="L797" s="18">
        <v>4580.38</v>
      </c>
      <c r="M797" s="18"/>
      <c r="N797" s="18"/>
      <c r="O797" s="18"/>
      <c r="P797" s="18"/>
      <c r="Q797" s="18"/>
      <c r="R797" s="18"/>
      <c r="S797" s="18">
        <v>4580.38</v>
      </c>
      <c r="T797" s="18"/>
      <c r="U797" s="18"/>
      <c r="V797" s="18"/>
      <c r="W797" s="18"/>
      <c r="X797" s="18"/>
      <c r="Y797" s="18"/>
      <c r="Z797" s="18"/>
      <c r="AA797" s="18"/>
      <c r="AB797" s="43">
        <f t="shared" si="372"/>
        <v>4.0000000000000036E-2</v>
      </c>
      <c r="AC797" s="14">
        <f t="shared" si="383"/>
        <v>0</v>
      </c>
      <c r="AD797" s="14">
        <f t="shared" si="368"/>
        <v>0</v>
      </c>
      <c r="AE797" s="14">
        <f t="shared" si="355"/>
        <v>0</v>
      </c>
      <c r="AF797" s="14">
        <f t="shared" si="356"/>
        <v>0</v>
      </c>
      <c r="AG797" s="14">
        <f t="shared" si="357"/>
        <v>0</v>
      </c>
      <c r="AH797" s="14">
        <f t="shared" si="358"/>
        <v>0</v>
      </c>
      <c r="AI797" s="14">
        <f t="shared" si="359"/>
        <v>0.04</v>
      </c>
      <c r="AJ797" s="14">
        <f t="shared" si="360"/>
        <v>0</v>
      </c>
      <c r="AK797" s="14">
        <f t="shared" si="361"/>
        <v>0</v>
      </c>
      <c r="AL797" s="14">
        <f t="shared" si="362"/>
        <v>0</v>
      </c>
      <c r="AM797" s="14">
        <f t="shared" si="363"/>
        <v>0</v>
      </c>
      <c r="AN797" s="14">
        <f t="shared" si="364"/>
        <v>0</v>
      </c>
      <c r="AO797" s="14">
        <f t="shared" si="365"/>
        <v>0</v>
      </c>
      <c r="AP797" s="14">
        <f t="shared" si="366"/>
        <v>0</v>
      </c>
      <c r="AQ797" s="14">
        <f t="shared" si="367"/>
        <v>0</v>
      </c>
      <c r="AR797" s="26">
        <f t="shared" si="373"/>
        <v>0</v>
      </c>
      <c r="AS797" s="184">
        <f t="shared" si="374"/>
        <v>4580.3847999999998</v>
      </c>
      <c r="AT797" s="26">
        <f t="shared" si="375"/>
        <v>0</v>
      </c>
      <c r="AU797" s="30">
        <f t="shared" si="381"/>
        <v>6870.5771999999997</v>
      </c>
      <c r="AV797" s="30">
        <f t="shared" si="382"/>
        <v>6870.5771999999997</v>
      </c>
      <c r="AW797" s="30"/>
      <c r="AX797" s="36">
        <f t="shared" si="371"/>
        <v>6870.5771999999997</v>
      </c>
      <c r="AY797" s="36">
        <f t="shared" si="371"/>
        <v>2290.1923999999999</v>
      </c>
      <c r="AZ797" s="36">
        <f t="shared" si="371"/>
        <v>0</v>
      </c>
      <c r="BF797" s="42">
        <f t="shared" si="377"/>
        <v>4580.3847999999998</v>
      </c>
      <c r="BG797" s="42">
        <f t="shared" si="378"/>
        <v>4580.38</v>
      </c>
      <c r="BH797" s="42">
        <f t="shared" si="379"/>
        <v>4.7999999997045961E-3</v>
      </c>
      <c r="BI797" s="42">
        <f t="shared" si="380"/>
        <v>13741.154399999999</v>
      </c>
    </row>
    <row r="798" spans="1:61" ht="14.45" hidden="1" outlineLevel="1" x14ac:dyDescent="0.3">
      <c r="A798" s="12" t="s">
        <v>837</v>
      </c>
      <c r="B798" s="12" t="s">
        <v>8</v>
      </c>
      <c r="C798" s="5" t="s">
        <v>1359</v>
      </c>
      <c r="D798" s="2" t="s">
        <v>891</v>
      </c>
      <c r="E798" s="2" t="s">
        <v>150</v>
      </c>
      <c r="F798" s="2" t="s">
        <v>11</v>
      </c>
      <c r="G798" s="2" t="s">
        <v>12</v>
      </c>
      <c r="H798" s="2" t="s">
        <v>13</v>
      </c>
      <c r="I798" s="18">
        <v>992870</v>
      </c>
      <c r="J798" s="18">
        <v>1463573.6099999999</v>
      </c>
      <c r="K798" s="18">
        <v>1407282.33</v>
      </c>
      <c r="L798" s="18">
        <v>56291.28</v>
      </c>
      <c r="M798" s="18"/>
      <c r="N798" s="18"/>
      <c r="O798" s="18"/>
      <c r="P798" s="18"/>
      <c r="Q798" s="18"/>
      <c r="R798" s="18"/>
      <c r="S798" s="18">
        <v>56291.28</v>
      </c>
      <c r="T798" s="18"/>
      <c r="U798" s="18"/>
      <c r="V798" s="18"/>
      <c r="W798" s="18"/>
      <c r="X798" s="18"/>
      <c r="Y798" s="18"/>
      <c r="Z798" s="18"/>
      <c r="AA798" s="18"/>
      <c r="AB798" s="43">
        <f t="shared" si="372"/>
        <v>4.0000000000000036E-2</v>
      </c>
      <c r="AC798" s="14">
        <f t="shared" si="383"/>
        <v>0</v>
      </c>
      <c r="AD798" s="14">
        <f t="shared" si="368"/>
        <v>0</v>
      </c>
      <c r="AE798" s="14">
        <f t="shared" si="355"/>
        <v>0</v>
      </c>
      <c r="AF798" s="14">
        <f t="shared" si="356"/>
        <v>0</v>
      </c>
      <c r="AG798" s="14">
        <f t="shared" si="357"/>
        <v>0</v>
      </c>
      <c r="AH798" s="14">
        <f t="shared" si="358"/>
        <v>0</v>
      </c>
      <c r="AI798" s="14">
        <f t="shared" si="359"/>
        <v>0.04</v>
      </c>
      <c r="AJ798" s="14">
        <f t="shared" si="360"/>
        <v>0</v>
      </c>
      <c r="AK798" s="14">
        <f t="shared" si="361"/>
        <v>0</v>
      </c>
      <c r="AL798" s="14">
        <f t="shared" si="362"/>
        <v>0</v>
      </c>
      <c r="AM798" s="14">
        <f t="shared" si="363"/>
        <v>0</v>
      </c>
      <c r="AN798" s="14">
        <f t="shared" si="364"/>
        <v>0</v>
      </c>
      <c r="AO798" s="14">
        <f t="shared" si="365"/>
        <v>0</v>
      </c>
      <c r="AP798" s="14">
        <f t="shared" si="366"/>
        <v>0</v>
      </c>
      <c r="AQ798" s="14">
        <f t="shared" si="367"/>
        <v>0</v>
      </c>
      <c r="AR798" s="26">
        <f t="shared" si="373"/>
        <v>0</v>
      </c>
      <c r="AS798" s="184">
        <f t="shared" si="374"/>
        <v>56291.293200000007</v>
      </c>
      <c r="AT798" s="26">
        <f t="shared" si="375"/>
        <v>0</v>
      </c>
      <c r="AU798" s="30">
        <f t="shared" si="381"/>
        <v>84436.939800000007</v>
      </c>
      <c r="AV798" s="30">
        <f t="shared" si="382"/>
        <v>84436.939800000007</v>
      </c>
      <c r="AW798" s="30"/>
      <c r="AX798" s="36">
        <f t="shared" si="371"/>
        <v>84436.939800000007</v>
      </c>
      <c r="AY798" s="36">
        <f t="shared" si="371"/>
        <v>28145.6466</v>
      </c>
      <c r="AZ798" s="36">
        <f t="shared" si="371"/>
        <v>0</v>
      </c>
      <c r="BF798" s="42">
        <f t="shared" si="377"/>
        <v>56291.293200000007</v>
      </c>
      <c r="BG798" s="42">
        <f t="shared" si="378"/>
        <v>56291.28</v>
      </c>
      <c r="BH798" s="42">
        <f t="shared" si="379"/>
        <v>1.320000000850996E-2</v>
      </c>
      <c r="BI798" s="42">
        <f t="shared" si="380"/>
        <v>168873.87960000001</v>
      </c>
    </row>
    <row r="799" spans="1:61" ht="14.45" hidden="1" outlineLevel="1" x14ac:dyDescent="0.3">
      <c r="A799" s="12" t="s">
        <v>837</v>
      </c>
      <c r="B799" s="12" t="s">
        <v>8</v>
      </c>
      <c r="C799" s="5" t="s">
        <v>1359</v>
      </c>
      <c r="D799" s="2" t="s">
        <v>892</v>
      </c>
      <c r="E799" s="2" t="s">
        <v>138</v>
      </c>
      <c r="F799" s="2" t="s">
        <v>11</v>
      </c>
      <c r="G799" s="2" t="s">
        <v>12</v>
      </c>
      <c r="H799" s="2" t="s">
        <v>13</v>
      </c>
      <c r="I799" s="18">
        <v>103300</v>
      </c>
      <c r="J799" s="18">
        <v>87019.92</v>
      </c>
      <c r="K799" s="18">
        <v>83673</v>
      </c>
      <c r="L799" s="18">
        <v>3346.92</v>
      </c>
      <c r="M799" s="18"/>
      <c r="N799" s="18"/>
      <c r="O799" s="18"/>
      <c r="P799" s="18"/>
      <c r="Q799" s="18"/>
      <c r="R799" s="18"/>
      <c r="S799" s="18">
        <v>3346.92</v>
      </c>
      <c r="T799" s="18"/>
      <c r="U799" s="18"/>
      <c r="V799" s="18"/>
      <c r="W799" s="18"/>
      <c r="X799" s="18"/>
      <c r="Y799" s="18"/>
      <c r="Z799" s="18"/>
      <c r="AA799" s="18"/>
      <c r="AB799" s="43">
        <f t="shared" si="372"/>
        <v>4.0000000000000036E-2</v>
      </c>
      <c r="AC799" s="14">
        <f t="shared" si="383"/>
        <v>0</v>
      </c>
      <c r="AD799" s="14">
        <f t="shared" si="368"/>
        <v>0</v>
      </c>
      <c r="AE799" s="14">
        <f t="shared" si="355"/>
        <v>0</v>
      </c>
      <c r="AF799" s="14">
        <f t="shared" si="356"/>
        <v>0</v>
      </c>
      <c r="AG799" s="14">
        <f t="shared" si="357"/>
        <v>0</v>
      </c>
      <c r="AH799" s="14">
        <f t="shared" si="358"/>
        <v>0</v>
      </c>
      <c r="AI799" s="14">
        <f t="shared" si="359"/>
        <v>0.04</v>
      </c>
      <c r="AJ799" s="14">
        <f t="shared" si="360"/>
        <v>0</v>
      </c>
      <c r="AK799" s="14">
        <f t="shared" si="361"/>
        <v>0</v>
      </c>
      <c r="AL799" s="14">
        <f t="shared" si="362"/>
        <v>0</v>
      </c>
      <c r="AM799" s="14">
        <f t="shared" si="363"/>
        <v>0</v>
      </c>
      <c r="AN799" s="14">
        <f t="shared" si="364"/>
        <v>0</v>
      </c>
      <c r="AO799" s="14">
        <f t="shared" si="365"/>
        <v>0</v>
      </c>
      <c r="AP799" s="14">
        <f t="shared" si="366"/>
        <v>0</v>
      </c>
      <c r="AQ799" s="14">
        <f t="shared" si="367"/>
        <v>0</v>
      </c>
      <c r="AR799" s="26">
        <f t="shared" si="373"/>
        <v>0</v>
      </c>
      <c r="AS799" s="184">
        <f t="shared" si="374"/>
        <v>3346.92</v>
      </c>
      <c r="AT799" s="26">
        <f t="shared" si="375"/>
        <v>0</v>
      </c>
      <c r="AU799" s="30">
        <f t="shared" si="381"/>
        <v>5020.38</v>
      </c>
      <c r="AV799" s="30">
        <f t="shared" si="382"/>
        <v>5020.38</v>
      </c>
      <c r="AW799" s="30"/>
      <c r="AX799" s="36">
        <f t="shared" si="371"/>
        <v>5020.38</v>
      </c>
      <c r="AY799" s="36">
        <f t="shared" si="371"/>
        <v>1673.46</v>
      </c>
      <c r="AZ799" s="36">
        <f t="shared" si="371"/>
        <v>0</v>
      </c>
      <c r="BF799" s="42">
        <f t="shared" si="377"/>
        <v>3346.92</v>
      </c>
      <c r="BG799" s="42">
        <f t="shared" si="378"/>
        <v>3346.92</v>
      </c>
      <c r="BH799" s="42">
        <f t="shared" si="379"/>
        <v>0</v>
      </c>
      <c r="BI799" s="42">
        <f t="shared" si="380"/>
        <v>10040.76</v>
      </c>
    </row>
    <row r="800" spans="1:61" ht="14.45" hidden="1" outlineLevel="1" x14ac:dyDescent="0.3">
      <c r="A800" s="12" t="s">
        <v>837</v>
      </c>
      <c r="B800" s="12" t="s">
        <v>8</v>
      </c>
      <c r="C800" s="5" t="s">
        <v>1359</v>
      </c>
      <c r="D800" s="2" t="s">
        <v>892</v>
      </c>
      <c r="E800" s="2" t="s">
        <v>150</v>
      </c>
      <c r="F800" s="2" t="s">
        <v>11</v>
      </c>
      <c r="G800" s="2" t="s">
        <v>12</v>
      </c>
      <c r="H800" s="2" t="s">
        <v>13</v>
      </c>
      <c r="I800" s="18">
        <v>2417980</v>
      </c>
      <c r="J800" s="18">
        <v>2040000.46</v>
      </c>
      <c r="K800" s="18">
        <v>1961538.8899999997</v>
      </c>
      <c r="L800" s="18">
        <v>78461.570000000022</v>
      </c>
      <c r="M800" s="18"/>
      <c r="N800" s="18"/>
      <c r="O800" s="18"/>
      <c r="P800" s="18"/>
      <c r="Q800" s="18"/>
      <c r="R800" s="18"/>
      <c r="S800" s="18">
        <v>78461.570000000022</v>
      </c>
      <c r="T800" s="18"/>
      <c r="U800" s="18"/>
      <c r="V800" s="18"/>
      <c r="W800" s="18"/>
      <c r="X800" s="18"/>
      <c r="Y800" s="18"/>
      <c r="Z800" s="18"/>
      <c r="AA800" s="18"/>
      <c r="AB800" s="43">
        <f t="shared" si="372"/>
        <v>4.0000000000000036E-2</v>
      </c>
      <c r="AC800" s="14">
        <f t="shared" si="383"/>
        <v>0</v>
      </c>
      <c r="AD800" s="14">
        <f t="shared" si="368"/>
        <v>0</v>
      </c>
      <c r="AE800" s="14">
        <f t="shared" si="355"/>
        <v>0</v>
      </c>
      <c r="AF800" s="14">
        <f t="shared" si="356"/>
        <v>0</v>
      </c>
      <c r="AG800" s="14">
        <f t="shared" si="357"/>
        <v>0</v>
      </c>
      <c r="AH800" s="14">
        <f t="shared" si="358"/>
        <v>0</v>
      </c>
      <c r="AI800" s="14">
        <f t="shared" si="359"/>
        <v>0.04</v>
      </c>
      <c r="AJ800" s="14">
        <f t="shared" si="360"/>
        <v>0</v>
      </c>
      <c r="AK800" s="14">
        <f t="shared" si="361"/>
        <v>0</v>
      </c>
      <c r="AL800" s="14">
        <f t="shared" si="362"/>
        <v>0</v>
      </c>
      <c r="AM800" s="14">
        <f t="shared" si="363"/>
        <v>0</v>
      </c>
      <c r="AN800" s="14">
        <f t="shared" si="364"/>
        <v>0</v>
      </c>
      <c r="AO800" s="14">
        <f t="shared" si="365"/>
        <v>0</v>
      </c>
      <c r="AP800" s="14">
        <f t="shared" si="366"/>
        <v>0</v>
      </c>
      <c r="AQ800" s="14">
        <f t="shared" si="367"/>
        <v>0</v>
      </c>
      <c r="AR800" s="26">
        <f t="shared" si="373"/>
        <v>0</v>
      </c>
      <c r="AS800" s="184">
        <f t="shared" si="374"/>
        <v>78461.555599999992</v>
      </c>
      <c r="AT800" s="26">
        <f t="shared" si="375"/>
        <v>0</v>
      </c>
      <c r="AU800" s="30">
        <f t="shared" si="381"/>
        <v>117692.33339999997</v>
      </c>
      <c r="AV800" s="30">
        <f t="shared" si="382"/>
        <v>117692.33339999997</v>
      </c>
      <c r="AW800" s="30"/>
      <c r="AX800" s="36">
        <f t="shared" si="371"/>
        <v>117692.33339999997</v>
      </c>
      <c r="AY800" s="36">
        <f t="shared" si="371"/>
        <v>39230.777799999982</v>
      </c>
      <c r="AZ800" s="36">
        <f t="shared" si="371"/>
        <v>0</v>
      </c>
      <c r="BF800" s="42">
        <f t="shared" si="377"/>
        <v>78461.555599999992</v>
      </c>
      <c r="BG800" s="42">
        <f t="shared" si="378"/>
        <v>78461.570000000022</v>
      </c>
      <c r="BH800" s="42">
        <f t="shared" si="379"/>
        <v>-1.4400000029127114E-2</v>
      </c>
      <c r="BI800" s="42">
        <f t="shared" si="380"/>
        <v>235384.66679999995</v>
      </c>
    </row>
    <row r="801" spans="1:61" ht="14.45" hidden="1" outlineLevel="1" x14ac:dyDescent="0.3">
      <c r="A801" s="12" t="s">
        <v>837</v>
      </c>
      <c r="B801" s="12" t="s">
        <v>8</v>
      </c>
      <c r="C801" s="5" t="s">
        <v>1359</v>
      </c>
      <c r="D801" s="2" t="s">
        <v>893</v>
      </c>
      <c r="E801" s="2" t="s">
        <v>138</v>
      </c>
      <c r="F801" s="2" t="s">
        <v>11</v>
      </c>
      <c r="G801" s="2" t="s">
        <v>12</v>
      </c>
      <c r="H801" s="2" t="s">
        <v>13</v>
      </c>
      <c r="I801" s="18">
        <v>106900</v>
      </c>
      <c r="J801" s="18">
        <v>110064</v>
      </c>
      <c r="K801" s="18">
        <v>105830.77</v>
      </c>
      <c r="L801" s="18">
        <v>4233.2299999999996</v>
      </c>
      <c r="M801" s="18"/>
      <c r="N801" s="18"/>
      <c r="O801" s="18"/>
      <c r="P801" s="18"/>
      <c r="Q801" s="18"/>
      <c r="R801" s="18"/>
      <c r="S801" s="18">
        <v>4233.2299999999996</v>
      </c>
      <c r="T801" s="18"/>
      <c r="U801" s="18"/>
      <c r="V801" s="18"/>
      <c r="W801" s="18"/>
      <c r="X801" s="18"/>
      <c r="Y801" s="18"/>
      <c r="Z801" s="18"/>
      <c r="AA801" s="18"/>
      <c r="AB801" s="43">
        <f t="shared" si="372"/>
        <v>4.0000000000000036E-2</v>
      </c>
      <c r="AC801" s="14">
        <f t="shared" si="383"/>
        <v>0</v>
      </c>
      <c r="AD801" s="14">
        <f t="shared" si="368"/>
        <v>0</v>
      </c>
      <c r="AE801" s="14">
        <f t="shared" si="355"/>
        <v>0</v>
      </c>
      <c r="AF801" s="14">
        <f t="shared" si="356"/>
        <v>0</v>
      </c>
      <c r="AG801" s="14">
        <f t="shared" si="357"/>
        <v>0</v>
      </c>
      <c r="AH801" s="14">
        <f t="shared" si="358"/>
        <v>0</v>
      </c>
      <c r="AI801" s="14">
        <f t="shared" si="359"/>
        <v>0.04</v>
      </c>
      <c r="AJ801" s="14">
        <f t="shared" si="360"/>
        <v>0</v>
      </c>
      <c r="AK801" s="14">
        <f t="shared" si="361"/>
        <v>0</v>
      </c>
      <c r="AL801" s="14">
        <f t="shared" si="362"/>
        <v>0</v>
      </c>
      <c r="AM801" s="14">
        <f t="shared" si="363"/>
        <v>0</v>
      </c>
      <c r="AN801" s="14">
        <f t="shared" si="364"/>
        <v>0</v>
      </c>
      <c r="AO801" s="14">
        <f t="shared" si="365"/>
        <v>0</v>
      </c>
      <c r="AP801" s="14">
        <f t="shared" si="366"/>
        <v>0</v>
      </c>
      <c r="AQ801" s="14">
        <f t="shared" si="367"/>
        <v>0</v>
      </c>
      <c r="AR801" s="26">
        <f t="shared" si="373"/>
        <v>0</v>
      </c>
      <c r="AS801" s="184">
        <f t="shared" si="374"/>
        <v>4233.2308000000003</v>
      </c>
      <c r="AT801" s="26">
        <f t="shared" si="375"/>
        <v>0</v>
      </c>
      <c r="AU801" s="30">
        <f t="shared" si="381"/>
        <v>6349.8462</v>
      </c>
      <c r="AV801" s="30">
        <f t="shared" si="382"/>
        <v>6349.8462</v>
      </c>
      <c r="AW801" s="30"/>
      <c r="AX801" s="36">
        <f t="shared" si="371"/>
        <v>6349.8462</v>
      </c>
      <c r="AY801" s="36">
        <f t="shared" si="371"/>
        <v>2116.6153999999997</v>
      </c>
      <c r="AZ801" s="36">
        <f t="shared" si="371"/>
        <v>0</v>
      </c>
      <c r="BF801" s="42">
        <f t="shared" si="377"/>
        <v>4233.2308000000003</v>
      </c>
      <c r="BG801" s="42">
        <f t="shared" si="378"/>
        <v>4233.2299999999996</v>
      </c>
      <c r="BH801" s="42">
        <f t="shared" si="379"/>
        <v>8.0000000070867827E-4</v>
      </c>
      <c r="BI801" s="42">
        <f t="shared" si="380"/>
        <v>12699.6924</v>
      </c>
    </row>
    <row r="802" spans="1:61" ht="14.45" hidden="1" outlineLevel="1" x14ac:dyDescent="0.3">
      <c r="A802" s="12" t="s">
        <v>837</v>
      </c>
      <c r="B802" s="12" t="s">
        <v>8</v>
      </c>
      <c r="C802" s="5" t="s">
        <v>1359</v>
      </c>
      <c r="D802" s="2" t="s">
        <v>893</v>
      </c>
      <c r="E802" s="2" t="s">
        <v>150</v>
      </c>
      <c r="F802" s="2" t="s">
        <v>11</v>
      </c>
      <c r="G802" s="2" t="s">
        <v>12</v>
      </c>
      <c r="H802" s="2" t="s">
        <v>13</v>
      </c>
      <c r="I802" s="18">
        <v>1533450</v>
      </c>
      <c r="J802" s="18">
        <v>1578839.52</v>
      </c>
      <c r="K802" s="18">
        <v>1518114.92</v>
      </c>
      <c r="L802" s="18">
        <v>60724.600000000006</v>
      </c>
      <c r="M802" s="18"/>
      <c r="N802" s="18"/>
      <c r="O802" s="18"/>
      <c r="P802" s="18"/>
      <c r="Q802" s="18"/>
      <c r="R802" s="18"/>
      <c r="S802" s="18">
        <v>60724.600000000006</v>
      </c>
      <c r="T802" s="18"/>
      <c r="U802" s="18"/>
      <c r="V802" s="18"/>
      <c r="W802" s="18"/>
      <c r="X802" s="18"/>
      <c r="Y802" s="18"/>
      <c r="Z802" s="18"/>
      <c r="AA802" s="18"/>
      <c r="AB802" s="43">
        <f t="shared" si="372"/>
        <v>4.0000000000000036E-2</v>
      </c>
      <c r="AC802" s="14">
        <f t="shared" si="383"/>
        <v>0</v>
      </c>
      <c r="AD802" s="14">
        <f t="shared" si="368"/>
        <v>0</v>
      </c>
      <c r="AE802" s="14">
        <f t="shared" si="355"/>
        <v>0</v>
      </c>
      <c r="AF802" s="14">
        <f t="shared" si="356"/>
        <v>0</v>
      </c>
      <c r="AG802" s="14">
        <f t="shared" si="357"/>
        <v>0</v>
      </c>
      <c r="AH802" s="14">
        <f t="shared" si="358"/>
        <v>0</v>
      </c>
      <c r="AI802" s="14">
        <f t="shared" si="359"/>
        <v>0.04</v>
      </c>
      <c r="AJ802" s="14">
        <f t="shared" si="360"/>
        <v>0</v>
      </c>
      <c r="AK802" s="14">
        <f t="shared" si="361"/>
        <v>0</v>
      </c>
      <c r="AL802" s="14">
        <f t="shared" si="362"/>
        <v>0</v>
      </c>
      <c r="AM802" s="14">
        <f t="shared" si="363"/>
        <v>0</v>
      </c>
      <c r="AN802" s="14">
        <f t="shared" si="364"/>
        <v>0</v>
      </c>
      <c r="AO802" s="14">
        <f t="shared" si="365"/>
        <v>0</v>
      </c>
      <c r="AP802" s="14">
        <f t="shared" si="366"/>
        <v>0</v>
      </c>
      <c r="AQ802" s="14">
        <f t="shared" si="367"/>
        <v>0</v>
      </c>
      <c r="AR802" s="26">
        <f t="shared" si="373"/>
        <v>0</v>
      </c>
      <c r="AS802" s="184">
        <f t="shared" si="374"/>
        <v>60724.596799999999</v>
      </c>
      <c r="AT802" s="26">
        <f t="shared" si="375"/>
        <v>0</v>
      </c>
      <c r="AU802" s="30">
        <f t="shared" si="381"/>
        <v>91086.895199999999</v>
      </c>
      <c r="AV802" s="30">
        <f t="shared" si="382"/>
        <v>91086.895199999999</v>
      </c>
      <c r="AW802" s="30"/>
      <c r="AX802" s="36">
        <f t="shared" si="371"/>
        <v>91086.895199999999</v>
      </c>
      <c r="AY802" s="36">
        <f t="shared" si="371"/>
        <v>30362.2984</v>
      </c>
      <c r="AZ802" s="36">
        <f t="shared" si="371"/>
        <v>0</v>
      </c>
      <c r="BF802" s="42">
        <f t="shared" si="377"/>
        <v>60724.596799999999</v>
      </c>
      <c r="BG802" s="42">
        <f t="shared" si="378"/>
        <v>60724.600000000006</v>
      </c>
      <c r="BH802" s="42">
        <f t="shared" si="379"/>
        <v>-3.2000000064726919E-3</v>
      </c>
      <c r="BI802" s="42">
        <f t="shared" si="380"/>
        <v>182173.7904</v>
      </c>
    </row>
    <row r="803" spans="1:61" ht="14.45" hidden="1" outlineLevel="1" x14ac:dyDescent="0.3">
      <c r="A803" s="12" t="s">
        <v>837</v>
      </c>
      <c r="B803" s="12" t="s">
        <v>8</v>
      </c>
      <c r="C803" s="5" t="s">
        <v>1359</v>
      </c>
      <c r="D803" s="2" t="s">
        <v>894</v>
      </c>
      <c r="E803" s="2" t="s">
        <v>150</v>
      </c>
      <c r="F803" s="2" t="s">
        <v>11</v>
      </c>
      <c r="G803" s="2" t="s">
        <v>12</v>
      </c>
      <c r="H803" s="2" t="s">
        <v>13</v>
      </c>
      <c r="I803" s="18">
        <v>260230</v>
      </c>
      <c r="J803" s="18">
        <v>405260.39</v>
      </c>
      <c r="K803" s="18">
        <v>389673.44999999995</v>
      </c>
      <c r="L803" s="18">
        <v>15586.94</v>
      </c>
      <c r="M803" s="18"/>
      <c r="N803" s="18"/>
      <c r="O803" s="18"/>
      <c r="P803" s="18"/>
      <c r="Q803" s="18"/>
      <c r="R803" s="18"/>
      <c r="S803" s="18">
        <v>15586.94</v>
      </c>
      <c r="T803" s="18"/>
      <c r="U803" s="18"/>
      <c r="V803" s="18"/>
      <c r="W803" s="18"/>
      <c r="X803" s="18"/>
      <c r="Y803" s="18"/>
      <c r="Z803" s="18"/>
      <c r="AA803" s="18"/>
      <c r="AB803" s="43">
        <f t="shared" si="372"/>
        <v>4.0000000000000036E-2</v>
      </c>
      <c r="AC803" s="14">
        <f t="shared" si="383"/>
        <v>0</v>
      </c>
      <c r="AD803" s="14">
        <f t="shared" si="368"/>
        <v>0</v>
      </c>
      <c r="AE803" s="14">
        <f t="shared" si="355"/>
        <v>0</v>
      </c>
      <c r="AF803" s="14">
        <f t="shared" si="356"/>
        <v>0</v>
      </c>
      <c r="AG803" s="14">
        <f t="shared" si="357"/>
        <v>0</v>
      </c>
      <c r="AH803" s="14">
        <f t="shared" si="358"/>
        <v>0</v>
      </c>
      <c r="AI803" s="14">
        <f t="shared" si="359"/>
        <v>0.04</v>
      </c>
      <c r="AJ803" s="14">
        <f t="shared" si="360"/>
        <v>0</v>
      </c>
      <c r="AK803" s="14">
        <f t="shared" si="361"/>
        <v>0</v>
      </c>
      <c r="AL803" s="14">
        <f t="shared" si="362"/>
        <v>0</v>
      </c>
      <c r="AM803" s="14">
        <f t="shared" si="363"/>
        <v>0</v>
      </c>
      <c r="AN803" s="14">
        <f t="shared" si="364"/>
        <v>0</v>
      </c>
      <c r="AO803" s="14">
        <f t="shared" si="365"/>
        <v>0</v>
      </c>
      <c r="AP803" s="14">
        <f t="shared" si="366"/>
        <v>0</v>
      </c>
      <c r="AQ803" s="14">
        <f t="shared" si="367"/>
        <v>0</v>
      </c>
      <c r="AR803" s="26">
        <f t="shared" si="373"/>
        <v>0</v>
      </c>
      <c r="AS803" s="184">
        <f t="shared" si="374"/>
        <v>15586.937999999998</v>
      </c>
      <c r="AT803" s="26">
        <f t="shared" si="375"/>
        <v>0</v>
      </c>
      <c r="AU803" s="30">
        <f t="shared" si="381"/>
        <v>23380.406999999996</v>
      </c>
      <c r="AV803" s="30">
        <f t="shared" si="382"/>
        <v>23380.406999999996</v>
      </c>
      <c r="AW803" s="30"/>
      <c r="AX803" s="36">
        <f t="shared" si="371"/>
        <v>23380.406999999996</v>
      </c>
      <c r="AY803" s="36">
        <f t="shared" si="371"/>
        <v>7793.4689999999973</v>
      </c>
      <c r="AZ803" s="36">
        <f t="shared" si="371"/>
        <v>0</v>
      </c>
      <c r="BF803" s="42">
        <f t="shared" si="377"/>
        <v>15586.937999999998</v>
      </c>
      <c r="BG803" s="42">
        <f t="shared" si="378"/>
        <v>15586.94</v>
      </c>
      <c r="BH803" s="42">
        <f t="shared" si="379"/>
        <v>-2.000000002226443E-3</v>
      </c>
      <c r="BI803" s="42">
        <f t="shared" si="380"/>
        <v>46760.813999999991</v>
      </c>
    </row>
    <row r="804" spans="1:61" ht="14.45" hidden="1" outlineLevel="1" x14ac:dyDescent="0.3">
      <c r="A804" s="12" t="s">
        <v>837</v>
      </c>
      <c r="B804" s="12" t="s">
        <v>8</v>
      </c>
      <c r="C804" s="5" t="s">
        <v>1359</v>
      </c>
      <c r="D804" s="2" t="s">
        <v>895</v>
      </c>
      <c r="E804" s="2" t="s">
        <v>150</v>
      </c>
      <c r="F804" s="2" t="s">
        <v>11</v>
      </c>
      <c r="G804" s="2" t="s">
        <v>12</v>
      </c>
      <c r="H804" s="2" t="s">
        <v>13</v>
      </c>
      <c r="I804" s="18">
        <v>1168545</v>
      </c>
      <c r="J804" s="18">
        <v>1226632.0799999998</v>
      </c>
      <c r="K804" s="18">
        <v>1179453.93</v>
      </c>
      <c r="L804" s="18">
        <v>47178.15</v>
      </c>
      <c r="M804" s="18"/>
      <c r="N804" s="18"/>
      <c r="O804" s="18"/>
      <c r="P804" s="18"/>
      <c r="Q804" s="18"/>
      <c r="R804" s="18"/>
      <c r="S804" s="18">
        <v>47178.15</v>
      </c>
      <c r="T804" s="18"/>
      <c r="U804" s="18"/>
      <c r="V804" s="18"/>
      <c r="W804" s="18"/>
      <c r="X804" s="18"/>
      <c r="Y804" s="18"/>
      <c r="Z804" s="18"/>
      <c r="AA804" s="18"/>
      <c r="AB804" s="43">
        <f t="shared" si="372"/>
        <v>4.0000000000000036E-2</v>
      </c>
      <c r="AC804" s="14">
        <f t="shared" si="383"/>
        <v>0</v>
      </c>
      <c r="AD804" s="14">
        <f t="shared" si="368"/>
        <v>0</v>
      </c>
      <c r="AE804" s="14">
        <f t="shared" si="355"/>
        <v>0</v>
      </c>
      <c r="AF804" s="14">
        <f t="shared" si="356"/>
        <v>0</v>
      </c>
      <c r="AG804" s="14">
        <f t="shared" si="357"/>
        <v>0</v>
      </c>
      <c r="AH804" s="14">
        <f t="shared" si="358"/>
        <v>0</v>
      </c>
      <c r="AI804" s="14">
        <f t="shared" si="359"/>
        <v>0.04</v>
      </c>
      <c r="AJ804" s="14">
        <f t="shared" si="360"/>
        <v>0</v>
      </c>
      <c r="AK804" s="14">
        <f t="shared" si="361"/>
        <v>0</v>
      </c>
      <c r="AL804" s="14">
        <f t="shared" si="362"/>
        <v>0</v>
      </c>
      <c r="AM804" s="14">
        <f t="shared" si="363"/>
        <v>0</v>
      </c>
      <c r="AN804" s="14">
        <f t="shared" si="364"/>
        <v>0</v>
      </c>
      <c r="AO804" s="14">
        <f t="shared" si="365"/>
        <v>0</v>
      </c>
      <c r="AP804" s="14">
        <f t="shared" si="366"/>
        <v>0</v>
      </c>
      <c r="AQ804" s="14">
        <f t="shared" si="367"/>
        <v>0</v>
      </c>
      <c r="AR804" s="26">
        <f t="shared" si="373"/>
        <v>0</v>
      </c>
      <c r="AS804" s="184">
        <f t="shared" si="374"/>
        <v>47178.157200000001</v>
      </c>
      <c r="AT804" s="26">
        <f t="shared" si="375"/>
        <v>0</v>
      </c>
      <c r="AU804" s="30">
        <f t="shared" si="381"/>
        <v>70767.235799999995</v>
      </c>
      <c r="AV804" s="30">
        <f t="shared" si="382"/>
        <v>70767.235799999995</v>
      </c>
      <c r="AW804" s="30"/>
      <c r="AX804" s="36">
        <f t="shared" si="371"/>
        <v>70767.235799999995</v>
      </c>
      <c r="AY804" s="36">
        <f t="shared" si="371"/>
        <v>23589.078599999993</v>
      </c>
      <c r="AZ804" s="36">
        <f t="shared" si="371"/>
        <v>0</v>
      </c>
      <c r="BF804" s="42">
        <f t="shared" si="377"/>
        <v>47178.157200000001</v>
      </c>
      <c r="BG804" s="42">
        <f t="shared" si="378"/>
        <v>47178.15</v>
      </c>
      <c r="BH804" s="42">
        <f t="shared" si="379"/>
        <v>7.2000000000116415E-3</v>
      </c>
      <c r="BI804" s="42">
        <f t="shared" si="380"/>
        <v>141534.47159999999</v>
      </c>
    </row>
    <row r="805" spans="1:61" ht="14.45" hidden="1" outlineLevel="1" x14ac:dyDescent="0.3">
      <c r="A805" s="12" t="s">
        <v>837</v>
      </c>
      <c r="B805" s="12" t="s">
        <v>8</v>
      </c>
      <c r="C805" s="5" t="s">
        <v>1359</v>
      </c>
      <c r="D805" s="2" t="s">
        <v>896</v>
      </c>
      <c r="E805" s="2" t="s">
        <v>150</v>
      </c>
      <c r="F805" s="2" t="s">
        <v>11</v>
      </c>
      <c r="G805" s="2" t="s">
        <v>12</v>
      </c>
      <c r="H805" s="2" t="s">
        <v>13</v>
      </c>
      <c r="I805" s="18">
        <v>172696</v>
      </c>
      <c r="J805" s="18">
        <v>924958</v>
      </c>
      <c r="K805" s="18">
        <v>889382.7</v>
      </c>
      <c r="L805" s="18">
        <v>35575.300000000003</v>
      </c>
      <c r="M805" s="18"/>
      <c r="N805" s="18"/>
      <c r="O805" s="18"/>
      <c r="P805" s="18"/>
      <c r="Q805" s="18"/>
      <c r="R805" s="18"/>
      <c r="S805" s="18">
        <v>35575.300000000003</v>
      </c>
      <c r="T805" s="18"/>
      <c r="U805" s="18"/>
      <c r="V805" s="18"/>
      <c r="W805" s="18"/>
      <c r="X805" s="18"/>
      <c r="Y805" s="18"/>
      <c r="Z805" s="18"/>
      <c r="AA805" s="18"/>
      <c r="AB805" s="43">
        <f t="shared" si="372"/>
        <v>4.0000000000000036E-2</v>
      </c>
      <c r="AC805" s="14">
        <f t="shared" si="383"/>
        <v>0</v>
      </c>
      <c r="AD805" s="14">
        <f t="shared" si="368"/>
        <v>0</v>
      </c>
      <c r="AE805" s="14">
        <f t="shared" si="355"/>
        <v>0</v>
      </c>
      <c r="AF805" s="14">
        <f t="shared" si="356"/>
        <v>0</v>
      </c>
      <c r="AG805" s="14">
        <f t="shared" si="357"/>
        <v>0</v>
      </c>
      <c r="AH805" s="14">
        <f t="shared" si="358"/>
        <v>0</v>
      </c>
      <c r="AI805" s="14">
        <f t="shared" si="359"/>
        <v>0.04</v>
      </c>
      <c r="AJ805" s="14">
        <f t="shared" si="360"/>
        <v>0</v>
      </c>
      <c r="AK805" s="14">
        <f t="shared" si="361"/>
        <v>0</v>
      </c>
      <c r="AL805" s="14">
        <f t="shared" si="362"/>
        <v>0</v>
      </c>
      <c r="AM805" s="14">
        <f t="shared" si="363"/>
        <v>0</v>
      </c>
      <c r="AN805" s="14">
        <f t="shared" si="364"/>
        <v>0</v>
      </c>
      <c r="AO805" s="14">
        <f t="shared" si="365"/>
        <v>0</v>
      </c>
      <c r="AP805" s="14">
        <f t="shared" si="366"/>
        <v>0</v>
      </c>
      <c r="AQ805" s="14">
        <f t="shared" si="367"/>
        <v>0</v>
      </c>
      <c r="AR805" s="26">
        <f t="shared" si="373"/>
        <v>0</v>
      </c>
      <c r="AS805" s="184">
        <f t="shared" si="374"/>
        <v>35575.307999999997</v>
      </c>
      <c r="AT805" s="26">
        <f t="shared" si="375"/>
        <v>0</v>
      </c>
      <c r="AU805" s="30">
        <f t="shared" si="381"/>
        <v>53362.961999999992</v>
      </c>
      <c r="AV805" s="30">
        <f t="shared" si="382"/>
        <v>53362.961999999992</v>
      </c>
      <c r="AW805" s="30"/>
      <c r="AX805" s="36">
        <f t="shared" si="371"/>
        <v>53362.961999999992</v>
      </c>
      <c r="AY805" s="36">
        <f t="shared" si="371"/>
        <v>17787.653999999995</v>
      </c>
      <c r="AZ805" s="36">
        <f t="shared" si="371"/>
        <v>0</v>
      </c>
      <c r="BF805" s="42">
        <f t="shared" si="377"/>
        <v>35575.307999999997</v>
      </c>
      <c r="BG805" s="42">
        <f t="shared" si="378"/>
        <v>35575.300000000003</v>
      </c>
      <c r="BH805" s="42">
        <f t="shared" si="379"/>
        <v>7.9999999943538569E-3</v>
      </c>
      <c r="BI805" s="42">
        <f t="shared" si="380"/>
        <v>106725.92399999998</v>
      </c>
    </row>
    <row r="806" spans="1:61" ht="14.45" hidden="1" outlineLevel="1" x14ac:dyDescent="0.3">
      <c r="A806" s="12" t="s">
        <v>837</v>
      </c>
      <c r="B806" s="12" t="s">
        <v>8</v>
      </c>
      <c r="C806" s="5" t="s">
        <v>1359</v>
      </c>
      <c r="D806" s="2" t="s">
        <v>897</v>
      </c>
      <c r="E806" s="2" t="s">
        <v>150</v>
      </c>
      <c r="F806" s="2" t="s">
        <v>11</v>
      </c>
      <c r="G806" s="2" t="s">
        <v>12</v>
      </c>
      <c r="H806" s="2" t="s">
        <v>13</v>
      </c>
      <c r="I806" s="18">
        <v>579474</v>
      </c>
      <c r="J806" s="18">
        <v>861895.87</v>
      </c>
      <c r="K806" s="18">
        <v>828746.04</v>
      </c>
      <c r="L806" s="18">
        <v>33149.829999999994</v>
      </c>
      <c r="M806" s="18"/>
      <c r="N806" s="18"/>
      <c r="O806" s="18"/>
      <c r="P806" s="18"/>
      <c r="Q806" s="18"/>
      <c r="R806" s="18"/>
      <c r="S806" s="18">
        <v>33149.829999999994</v>
      </c>
      <c r="T806" s="18"/>
      <c r="U806" s="18"/>
      <c r="V806" s="18"/>
      <c r="W806" s="18"/>
      <c r="X806" s="18"/>
      <c r="Y806" s="18"/>
      <c r="Z806" s="18"/>
      <c r="AA806" s="18"/>
      <c r="AB806" s="43">
        <f t="shared" si="372"/>
        <v>4.0000000000000036E-2</v>
      </c>
      <c r="AC806" s="14">
        <f t="shared" si="383"/>
        <v>0</v>
      </c>
      <c r="AD806" s="14">
        <f t="shared" si="368"/>
        <v>0</v>
      </c>
      <c r="AE806" s="14">
        <f t="shared" si="355"/>
        <v>0</v>
      </c>
      <c r="AF806" s="14">
        <f t="shared" si="356"/>
        <v>0</v>
      </c>
      <c r="AG806" s="14">
        <f t="shared" si="357"/>
        <v>0</v>
      </c>
      <c r="AH806" s="14">
        <f t="shared" si="358"/>
        <v>0</v>
      </c>
      <c r="AI806" s="14">
        <f t="shared" si="359"/>
        <v>0.04</v>
      </c>
      <c r="AJ806" s="14">
        <f t="shared" si="360"/>
        <v>0</v>
      </c>
      <c r="AK806" s="14">
        <f t="shared" si="361"/>
        <v>0</v>
      </c>
      <c r="AL806" s="14">
        <f t="shared" si="362"/>
        <v>0</v>
      </c>
      <c r="AM806" s="14">
        <f t="shared" si="363"/>
        <v>0</v>
      </c>
      <c r="AN806" s="14">
        <f t="shared" si="364"/>
        <v>0</v>
      </c>
      <c r="AO806" s="14">
        <f t="shared" si="365"/>
        <v>0</v>
      </c>
      <c r="AP806" s="14">
        <f t="shared" si="366"/>
        <v>0</v>
      </c>
      <c r="AQ806" s="14">
        <f t="shared" si="367"/>
        <v>0</v>
      </c>
      <c r="AR806" s="26">
        <f t="shared" si="373"/>
        <v>0</v>
      </c>
      <c r="AS806" s="184">
        <f t="shared" si="374"/>
        <v>33149.8416</v>
      </c>
      <c r="AT806" s="26">
        <f t="shared" si="375"/>
        <v>0</v>
      </c>
      <c r="AU806" s="30">
        <f t="shared" si="381"/>
        <v>49724.7624</v>
      </c>
      <c r="AV806" s="30">
        <f t="shared" si="382"/>
        <v>49724.7624</v>
      </c>
      <c r="AW806" s="30"/>
      <c r="AX806" s="36">
        <f t="shared" si="371"/>
        <v>49724.7624</v>
      </c>
      <c r="AY806" s="36">
        <f t="shared" si="371"/>
        <v>16574.9208</v>
      </c>
      <c r="AZ806" s="36">
        <f t="shared" si="371"/>
        <v>0</v>
      </c>
      <c r="BF806" s="42">
        <f t="shared" si="377"/>
        <v>33149.8416</v>
      </c>
      <c r="BG806" s="42">
        <f t="shared" si="378"/>
        <v>33149.829999999994</v>
      </c>
      <c r="BH806" s="42">
        <f t="shared" si="379"/>
        <v>1.1600000005273614E-2</v>
      </c>
      <c r="BI806" s="42">
        <f t="shared" si="380"/>
        <v>99449.524799999999</v>
      </c>
    </row>
    <row r="807" spans="1:61" ht="14.45" hidden="1" outlineLevel="1" x14ac:dyDescent="0.3">
      <c r="A807" s="12" t="s">
        <v>837</v>
      </c>
      <c r="B807" s="12" t="s">
        <v>8</v>
      </c>
      <c r="C807" s="5" t="s">
        <v>1359</v>
      </c>
      <c r="D807" s="2" t="s">
        <v>898</v>
      </c>
      <c r="E807" s="2" t="s">
        <v>138</v>
      </c>
      <c r="F807" s="2" t="s">
        <v>11</v>
      </c>
      <c r="G807" s="2" t="s">
        <v>12</v>
      </c>
      <c r="H807" s="2" t="s">
        <v>13</v>
      </c>
      <c r="I807" s="18">
        <v>101400</v>
      </c>
      <c r="J807" s="18">
        <v>90059</v>
      </c>
      <c r="K807" s="18">
        <v>86595.19</v>
      </c>
      <c r="L807" s="18">
        <v>3463.81</v>
      </c>
      <c r="M807" s="18"/>
      <c r="N807" s="18"/>
      <c r="O807" s="18"/>
      <c r="P807" s="18"/>
      <c r="Q807" s="18"/>
      <c r="R807" s="18"/>
      <c r="S807" s="18">
        <v>3463.81</v>
      </c>
      <c r="T807" s="18"/>
      <c r="U807" s="18"/>
      <c r="V807" s="18"/>
      <c r="W807" s="18"/>
      <c r="X807" s="18"/>
      <c r="Y807" s="18"/>
      <c r="Z807" s="18"/>
      <c r="AA807" s="18"/>
      <c r="AB807" s="43">
        <f t="shared" si="372"/>
        <v>4.0000000000000036E-2</v>
      </c>
      <c r="AC807" s="14">
        <f t="shared" si="383"/>
        <v>0</v>
      </c>
      <c r="AD807" s="14">
        <f t="shared" si="368"/>
        <v>0</v>
      </c>
      <c r="AE807" s="14">
        <f t="shared" si="355"/>
        <v>0</v>
      </c>
      <c r="AF807" s="14">
        <f t="shared" si="356"/>
        <v>0</v>
      </c>
      <c r="AG807" s="14">
        <f t="shared" si="357"/>
        <v>0</v>
      </c>
      <c r="AH807" s="14">
        <f t="shared" si="358"/>
        <v>0</v>
      </c>
      <c r="AI807" s="14">
        <f t="shared" si="359"/>
        <v>0.04</v>
      </c>
      <c r="AJ807" s="14">
        <f t="shared" si="360"/>
        <v>0</v>
      </c>
      <c r="AK807" s="14">
        <f t="shared" si="361"/>
        <v>0</v>
      </c>
      <c r="AL807" s="14">
        <f t="shared" si="362"/>
        <v>0</v>
      </c>
      <c r="AM807" s="14">
        <f t="shared" si="363"/>
        <v>0</v>
      </c>
      <c r="AN807" s="14">
        <f t="shared" si="364"/>
        <v>0</v>
      </c>
      <c r="AO807" s="14">
        <f t="shared" si="365"/>
        <v>0</v>
      </c>
      <c r="AP807" s="14">
        <f t="shared" si="366"/>
        <v>0</v>
      </c>
      <c r="AQ807" s="14">
        <f t="shared" si="367"/>
        <v>0</v>
      </c>
      <c r="AR807" s="26">
        <f t="shared" si="373"/>
        <v>0</v>
      </c>
      <c r="AS807" s="184">
        <f t="shared" si="374"/>
        <v>3463.8076000000001</v>
      </c>
      <c r="AT807" s="26">
        <f t="shared" si="375"/>
        <v>0</v>
      </c>
      <c r="AU807" s="30">
        <f t="shared" si="381"/>
        <v>5195.7114000000001</v>
      </c>
      <c r="AV807" s="30">
        <f t="shared" si="382"/>
        <v>5195.7114000000001</v>
      </c>
      <c r="AW807" s="30"/>
      <c r="AX807" s="36">
        <f t="shared" si="371"/>
        <v>5195.7114000000001</v>
      </c>
      <c r="AY807" s="36">
        <f t="shared" si="371"/>
        <v>1731.9038</v>
      </c>
      <c r="AZ807" s="36">
        <f t="shared" si="371"/>
        <v>0</v>
      </c>
      <c r="BF807" s="42">
        <f t="shared" si="377"/>
        <v>3463.8076000000001</v>
      </c>
      <c r="BG807" s="42">
        <f t="shared" si="378"/>
        <v>3463.81</v>
      </c>
      <c r="BH807" s="42">
        <f t="shared" si="379"/>
        <v>-2.3999999998522981E-3</v>
      </c>
      <c r="BI807" s="42">
        <f t="shared" si="380"/>
        <v>10391.4228</v>
      </c>
    </row>
    <row r="808" spans="1:61" ht="14.45" hidden="1" outlineLevel="1" x14ac:dyDescent="0.3">
      <c r="A808" s="12" t="s">
        <v>837</v>
      </c>
      <c r="B808" s="12" t="s">
        <v>8</v>
      </c>
      <c r="C808" s="5" t="s">
        <v>1359</v>
      </c>
      <c r="D808" s="2" t="s">
        <v>898</v>
      </c>
      <c r="E808" s="2" t="s">
        <v>150</v>
      </c>
      <c r="F808" s="2" t="s">
        <v>11</v>
      </c>
      <c r="G808" s="2" t="s">
        <v>12</v>
      </c>
      <c r="H808" s="2" t="s">
        <v>13</v>
      </c>
      <c r="I808" s="18">
        <v>1366895</v>
      </c>
      <c r="J808" s="18">
        <v>1170634.7000000002</v>
      </c>
      <c r="K808" s="18">
        <v>1125610.27</v>
      </c>
      <c r="L808" s="18">
        <v>45024.429999999993</v>
      </c>
      <c r="M808" s="18"/>
      <c r="N808" s="18"/>
      <c r="O808" s="18"/>
      <c r="P808" s="18"/>
      <c r="Q808" s="18"/>
      <c r="R808" s="18"/>
      <c r="S808" s="18">
        <v>45024.429999999993</v>
      </c>
      <c r="T808" s="18"/>
      <c r="U808" s="18"/>
      <c r="V808" s="18"/>
      <c r="W808" s="18"/>
      <c r="X808" s="18"/>
      <c r="Y808" s="18"/>
      <c r="Z808" s="18"/>
      <c r="AA808" s="18"/>
      <c r="AB808" s="43">
        <f t="shared" si="372"/>
        <v>4.0000000000000036E-2</v>
      </c>
      <c r="AC808" s="14">
        <f t="shared" si="383"/>
        <v>0</v>
      </c>
      <c r="AD808" s="14">
        <f t="shared" si="368"/>
        <v>0</v>
      </c>
      <c r="AE808" s="14">
        <f t="shared" si="355"/>
        <v>0</v>
      </c>
      <c r="AF808" s="14">
        <f t="shared" si="356"/>
        <v>0</v>
      </c>
      <c r="AG808" s="14">
        <f t="shared" si="357"/>
        <v>0</v>
      </c>
      <c r="AH808" s="14">
        <f t="shared" si="358"/>
        <v>0</v>
      </c>
      <c r="AI808" s="14">
        <f t="shared" si="359"/>
        <v>0.04</v>
      </c>
      <c r="AJ808" s="14">
        <f t="shared" si="360"/>
        <v>0</v>
      </c>
      <c r="AK808" s="14">
        <f t="shared" si="361"/>
        <v>0</v>
      </c>
      <c r="AL808" s="14">
        <f t="shared" si="362"/>
        <v>0</v>
      </c>
      <c r="AM808" s="14">
        <f t="shared" si="363"/>
        <v>0</v>
      </c>
      <c r="AN808" s="14">
        <f t="shared" si="364"/>
        <v>0</v>
      </c>
      <c r="AO808" s="14">
        <f t="shared" si="365"/>
        <v>0</v>
      </c>
      <c r="AP808" s="14">
        <f t="shared" si="366"/>
        <v>0</v>
      </c>
      <c r="AQ808" s="14">
        <f t="shared" si="367"/>
        <v>0</v>
      </c>
      <c r="AR808" s="26">
        <f t="shared" si="373"/>
        <v>0</v>
      </c>
      <c r="AS808" s="184">
        <f t="shared" si="374"/>
        <v>45024.410800000005</v>
      </c>
      <c r="AT808" s="26">
        <f t="shared" si="375"/>
        <v>0</v>
      </c>
      <c r="AU808" s="30">
        <f t="shared" si="381"/>
        <v>67536.616200000004</v>
      </c>
      <c r="AV808" s="30">
        <f t="shared" si="382"/>
        <v>67536.616200000004</v>
      </c>
      <c r="AW808" s="30"/>
      <c r="AX808" s="36">
        <f t="shared" si="371"/>
        <v>67536.616200000004</v>
      </c>
      <c r="AY808" s="36">
        <f t="shared" si="371"/>
        <v>22512.205399999999</v>
      </c>
      <c r="AZ808" s="36">
        <f t="shared" si="371"/>
        <v>0</v>
      </c>
      <c r="BF808" s="42">
        <f t="shared" si="377"/>
        <v>45024.410800000005</v>
      </c>
      <c r="BG808" s="42">
        <f t="shared" si="378"/>
        <v>45024.429999999993</v>
      </c>
      <c r="BH808" s="42">
        <f t="shared" si="379"/>
        <v>-1.9199999987904448E-2</v>
      </c>
      <c r="BI808" s="42">
        <f t="shared" si="380"/>
        <v>135073.23240000001</v>
      </c>
    </row>
    <row r="809" spans="1:61" ht="14.45" hidden="1" outlineLevel="1" x14ac:dyDescent="0.3">
      <c r="A809" s="12" t="s">
        <v>837</v>
      </c>
      <c r="B809" s="12" t="s">
        <v>8</v>
      </c>
      <c r="C809" s="5" t="s">
        <v>1359</v>
      </c>
      <c r="D809" s="2" t="s">
        <v>899</v>
      </c>
      <c r="E809" s="2" t="s">
        <v>150</v>
      </c>
      <c r="F809" s="2" t="s">
        <v>11</v>
      </c>
      <c r="G809" s="2" t="s">
        <v>12</v>
      </c>
      <c r="H809" s="2" t="s">
        <v>13</v>
      </c>
      <c r="I809" s="18">
        <v>445475</v>
      </c>
      <c r="J809" s="18">
        <v>875625.23999999987</v>
      </c>
      <c r="K809" s="18">
        <v>841947.35000000009</v>
      </c>
      <c r="L809" s="18">
        <v>33677.89</v>
      </c>
      <c r="M809" s="18"/>
      <c r="N809" s="18"/>
      <c r="O809" s="18"/>
      <c r="P809" s="18"/>
      <c r="Q809" s="18"/>
      <c r="R809" s="18"/>
      <c r="S809" s="18">
        <v>33677.89</v>
      </c>
      <c r="T809" s="18"/>
      <c r="U809" s="18"/>
      <c r="V809" s="18"/>
      <c r="W809" s="18"/>
      <c r="X809" s="18"/>
      <c r="Y809" s="18"/>
      <c r="Z809" s="18"/>
      <c r="AA809" s="18"/>
      <c r="AB809" s="43">
        <f t="shared" si="372"/>
        <v>4.0000000000000036E-2</v>
      </c>
      <c r="AC809" s="14">
        <f t="shared" si="383"/>
        <v>0</v>
      </c>
      <c r="AD809" s="14">
        <f t="shared" si="368"/>
        <v>0</v>
      </c>
      <c r="AE809" s="14">
        <f t="shared" ref="AE809:AE872" si="384">IF(O809&gt;0,O$4,0)</f>
        <v>0</v>
      </c>
      <c r="AF809" s="14">
        <f t="shared" ref="AF809:AF872" si="385">IF(P809&gt;0,P$4,0)</f>
        <v>0</v>
      </c>
      <c r="AG809" s="14">
        <f t="shared" ref="AG809:AG872" si="386">IF(Q809&gt;0,Q$4,0)</f>
        <v>0</v>
      </c>
      <c r="AH809" s="14">
        <f t="shared" ref="AH809:AH872" si="387">IF(R809&gt;0,R$4,0)</f>
        <v>0</v>
      </c>
      <c r="AI809" s="14">
        <f t="shared" ref="AI809:AI872" si="388">IF(S809&gt;0,S$4,0)</f>
        <v>0.04</v>
      </c>
      <c r="AJ809" s="14">
        <f t="shared" ref="AJ809:AJ872" si="389">IF(T809&gt;0,T$4,0)</f>
        <v>0</v>
      </c>
      <c r="AK809" s="14">
        <f t="shared" ref="AK809:AK872" si="390">IF(U809&gt;0,U$4,0)</f>
        <v>0</v>
      </c>
      <c r="AL809" s="14">
        <f t="shared" ref="AL809:AL872" si="391">IF(V809&gt;0,V$4,0)</f>
        <v>0</v>
      </c>
      <c r="AM809" s="14">
        <f t="shared" ref="AM809:AM872" si="392">IF(W809&gt;0,W$4,0)</f>
        <v>0</v>
      </c>
      <c r="AN809" s="14">
        <f t="shared" ref="AN809:AN872" si="393">IF(X809&gt;0,X$4,0)</f>
        <v>0</v>
      </c>
      <c r="AO809" s="14">
        <f t="shared" ref="AO809:AO872" si="394">IF(Y809&gt;0,Y$4,0)</f>
        <v>0</v>
      </c>
      <c r="AP809" s="14">
        <f t="shared" ref="AP809:AP872" si="395">IF(Z809&gt;0,Z$4,0)</f>
        <v>0</v>
      </c>
      <c r="AQ809" s="14">
        <f t="shared" ref="AQ809:AQ872" si="396">IF(AA809&gt;0,AA$4,0)</f>
        <v>0</v>
      </c>
      <c r="AR809" s="26">
        <f t="shared" si="373"/>
        <v>0</v>
      </c>
      <c r="AS809" s="184">
        <f t="shared" si="374"/>
        <v>33677.894000000008</v>
      </c>
      <c r="AT809" s="26">
        <f t="shared" si="375"/>
        <v>0</v>
      </c>
      <c r="AU809" s="30">
        <f t="shared" si="381"/>
        <v>50516.841</v>
      </c>
      <c r="AV809" s="30">
        <f t="shared" si="382"/>
        <v>50516.841</v>
      </c>
      <c r="AW809" s="30"/>
      <c r="AX809" s="36">
        <f t="shared" si="371"/>
        <v>50516.841</v>
      </c>
      <c r="AY809" s="36">
        <f t="shared" si="371"/>
        <v>16838.946999999993</v>
      </c>
      <c r="AZ809" s="36">
        <f t="shared" si="371"/>
        <v>0</v>
      </c>
      <c r="BF809" s="42">
        <f t="shared" si="377"/>
        <v>33677.894000000008</v>
      </c>
      <c r="BG809" s="42">
        <f t="shared" si="378"/>
        <v>33677.89</v>
      </c>
      <c r="BH809" s="42">
        <f t="shared" si="379"/>
        <v>4.0000000080908649E-3</v>
      </c>
      <c r="BI809" s="42">
        <f t="shared" si="380"/>
        <v>101033.682</v>
      </c>
    </row>
    <row r="810" spans="1:61" ht="14.45" hidden="1" outlineLevel="1" x14ac:dyDescent="0.3">
      <c r="A810" s="12" t="s">
        <v>837</v>
      </c>
      <c r="B810" s="12" t="s">
        <v>8</v>
      </c>
      <c r="C810" s="5" t="s">
        <v>1359</v>
      </c>
      <c r="D810" s="2" t="s">
        <v>900</v>
      </c>
      <c r="E810" s="2" t="s">
        <v>150</v>
      </c>
      <c r="F810" s="2" t="s">
        <v>11</v>
      </c>
      <c r="G810" s="2" t="s">
        <v>12</v>
      </c>
      <c r="H810" s="2" t="s">
        <v>13</v>
      </c>
      <c r="I810" s="18">
        <v>151100</v>
      </c>
      <c r="J810" s="18">
        <v>999435.36</v>
      </c>
      <c r="K810" s="18">
        <v>960995.54</v>
      </c>
      <c r="L810" s="18">
        <v>38439.82</v>
      </c>
      <c r="M810" s="18"/>
      <c r="N810" s="18"/>
      <c r="O810" s="18"/>
      <c r="P810" s="18"/>
      <c r="Q810" s="18"/>
      <c r="R810" s="18"/>
      <c r="S810" s="18">
        <v>38439.82</v>
      </c>
      <c r="T810" s="18"/>
      <c r="U810" s="18"/>
      <c r="V810" s="18"/>
      <c r="W810" s="18"/>
      <c r="X810" s="18"/>
      <c r="Y810" s="18"/>
      <c r="Z810" s="18"/>
      <c r="AA810" s="18"/>
      <c r="AB810" s="43">
        <f t="shared" si="372"/>
        <v>4.0000000000000036E-2</v>
      </c>
      <c r="AC810" s="14">
        <f t="shared" si="383"/>
        <v>0</v>
      </c>
      <c r="AD810" s="14">
        <f t="shared" si="368"/>
        <v>0</v>
      </c>
      <c r="AE810" s="14">
        <f t="shared" si="384"/>
        <v>0</v>
      </c>
      <c r="AF810" s="14">
        <f t="shared" si="385"/>
        <v>0</v>
      </c>
      <c r="AG810" s="14">
        <f t="shared" si="386"/>
        <v>0</v>
      </c>
      <c r="AH810" s="14">
        <f t="shared" si="387"/>
        <v>0</v>
      </c>
      <c r="AI810" s="14">
        <f t="shared" si="388"/>
        <v>0.04</v>
      </c>
      <c r="AJ810" s="14">
        <f t="shared" si="389"/>
        <v>0</v>
      </c>
      <c r="AK810" s="14">
        <f t="shared" si="390"/>
        <v>0</v>
      </c>
      <c r="AL810" s="14">
        <f t="shared" si="391"/>
        <v>0</v>
      </c>
      <c r="AM810" s="14">
        <f t="shared" si="392"/>
        <v>0</v>
      </c>
      <c r="AN810" s="14">
        <f t="shared" si="393"/>
        <v>0</v>
      </c>
      <c r="AO810" s="14">
        <f t="shared" si="394"/>
        <v>0</v>
      </c>
      <c r="AP810" s="14">
        <f t="shared" si="395"/>
        <v>0</v>
      </c>
      <c r="AQ810" s="14">
        <f t="shared" si="396"/>
        <v>0</v>
      </c>
      <c r="AR810" s="26">
        <f t="shared" si="373"/>
        <v>0</v>
      </c>
      <c r="AS810" s="184">
        <f t="shared" si="374"/>
        <v>38439.821600000003</v>
      </c>
      <c r="AT810" s="26">
        <f t="shared" si="375"/>
        <v>0</v>
      </c>
      <c r="AU810" s="30">
        <f t="shared" si="381"/>
        <v>57659.732400000001</v>
      </c>
      <c r="AV810" s="30">
        <f t="shared" si="382"/>
        <v>57659.732400000001</v>
      </c>
      <c r="AW810" s="30"/>
      <c r="AX810" s="36">
        <f t="shared" si="371"/>
        <v>57659.732400000001</v>
      </c>
      <c r="AY810" s="36">
        <f t="shared" si="371"/>
        <v>19219.910799999998</v>
      </c>
      <c r="AZ810" s="36">
        <f t="shared" si="371"/>
        <v>0</v>
      </c>
      <c r="BF810" s="42">
        <f t="shared" si="377"/>
        <v>38439.821600000003</v>
      </c>
      <c r="BG810" s="42">
        <f t="shared" si="378"/>
        <v>38439.82</v>
      </c>
      <c r="BH810" s="42">
        <f t="shared" si="379"/>
        <v>1.6000000032363459E-3</v>
      </c>
      <c r="BI810" s="42">
        <f t="shared" si="380"/>
        <v>115319.4648</v>
      </c>
    </row>
    <row r="811" spans="1:61" ht="14.45" hidden="1" outlineLevel="1" x14ac:dyDescent="0.3">
      <c r="A811" s="12" t="s">
        <v>837</v>
      </c>
      <c r="B811" s="12" t="s">
        <v>8</v>
      </c>
      <c r="C811" s="5" t="s">
        <v>1359</v>
      </c>
      <c r="D811" s="2" t="s">
        <v>901</v>
      </c>
      <c r="E811" s="2" t="s">
        <v>150</v>
      </c>
      <c r="F811" s="2" t="s">
        <v>11</v>
      </c>
      <c r="G811" s="2" t="s">
        <v>12</v>
      </c>
      <c r="H811" s="2" t="s">
        <v>13</v>
      </c>
      <c r="I811" s="18">
        <v>2284895</v>
      </c>
      <c r="J811" s="18">
        <v>2423814.54</v>
      </c>
      <c r="K811" s="18">
        <v>2330590.9099999997</v>
      </c>
      <c r="L811" s="18">
        <v>93223.62999999999</v>
      </c>
      <c r="M811" s="18"/>
      <c r="N811" s="18"/>
      <c r="O811" s="18"/>
      <c r="P811" s="18"/>
      <c r="Q811" s="18"/>
      <c r="R811" s="18"/>
      <c r="S811" s="18">
        <v>93223.62999999999</v>
      </c>
      <c r="T811" s="18"/>
      <c r="U811" s="18"/>
      <c r="V811" s="18"/>
      <c r="W811" s="18"/>
      <c r="X811" s="18"/>
      <c r="Y811" s="18"/>
      <c r="Z811" s="18"/>
      <c r="AA811" s="18"/>
      <c r="AB811" s="43">
        <f t="shared" si="372"/>
        <v>4.0000000000000036E-2</v>
      </c>
      <c r="AC811" s="14">
        <f t="shared" si="383"/>
        <v>0</v>
      </c>
      <c r="AD811" s="14">
        <f t="shared" si="368"/>
        <v>0</v>
      </c>
      <c r="AE811" s="14">
        <f t="shared" si="384"/>
        <v>0</v>
      </c>
      <c r="AF811" s="14">
        <f t="shared" si="385"/>
        <v>0</v>
      </c>
      <c r="AG811" s="14">
        <f t="shared" si="386"/>
        <v>0</v>
      </c>
      <c r="AH811" s="14">
        <f t="shared" si="387"/>
        <v>0</v>
      </c>
      <c r="AI811" s="14">
        <f t="shared" si="388"/>
        <v>0.04</v>
      </c>
      <c r="AJ811" s="14">
        <f t="shared" si="389"/>
        <v>0</v>
      </c>
      <c r="AK811" s="14">
        <f t="shared" si="390"/>
        <v>0</v>
      </c>
      <c r="AL811" s="14">
        <f t="shared" si="391"/>
        <v>0</v>
      </c>
      <c r="AM811" s="14">
        <f t="shared" si="392"/>
        <v>0</v>
      </c>
      <c r="AN811" s="14">
        <f t="shared" si="393"/>
        <v>0</v>
      </c>
      <c r="AO811" s="14">
        <f t="shared" si="394"/>
        <v>0</v>
      </c>
      <c r="AP811" s="14">
        <f t="shared" si="395"/>
        <v>0</v>
      </c>
      <c r="AQ811" s="14">
        <f t="shared" si="396"/>
        <v>0</v>
      </c>
      <c r="AR811" s="26">
        <f t="shared" si="373"/>
        <v>0</v>
      </c>
      <c r="AS811" s="184">
        <f t="shared" si="374"/>
        <v>93223.636399999988</v>
      </c>
      <c r="AT811" s="26">
        <f t="shared" si="375"/>
        <v>0</v>
      </c>
      <c r="AU811" s="30">
        <f t="shared" si="381"/>
        <v>139835.45459999997</v>
      </c>
      <c r="AV811" s="30">
        <f t="shared" si="382"/>
        <v>139835.45459999997</v>
      </c>
      <c r="AW811" s="30"/>
      <c r="AX811" s="36">
        <f t="shared" si="371"/>
        <v>139835.45459999997</v>
      </c>
      <c r="AY811" s="36">
        <f t="shared" si="371"/>
        <v>46611.81819999998</v>
      </c>
      <c r="AZ811" s="36">
        <f t="shared" si="371"/>
        <v>0</v>
      </c>
      <c r="BF811" s="42">
        <f t="shared" si="377"/>
        <v>93223.636399999988</v>
      </c>
      <c r="BG811" s="42">
        <f t="shared" si="378"/>
        <v>93223.62999999999</v>
      </c>
      <c r="BH811" s="42">
        <f t="shared" si="379"/>
        <v>6.3999999983934686E-3</v>
      </c>
      <c r="BI811" s="42">
        <f t="shared" si="380"/>
        <v>279670.90919999994</v>
      </c>
    </row>
    <row r="812" spans="1:61" ht="14.45" hidden="1" outlineLevel="1" x14ac:dyDescent="0.3">
      <c r="A812" s="12" t="s">
        <v>837</v>
      </c>
      <c r="B812" s="12" t="s">
        <v>8</v>
      </c>
      <c r="C812" s="5" t="s">
        <v>1359</v>
      </c>
      <c r="D812" s="2" t="s">
        <v>902</v>
      </c>
      <c r="E812" s="2" t="s">
        <v>150</v>
      </c>
      <c r="F812" s="2" t="s">
        <v>11</v>
      </c>
      <c r="G812" s="2" t="s">
        <v>12</v>
      </c>
      <c r="H812" s="2" t="s">
        <v>13</v>
      </c>
      <c r="I812" s="18">
        <v>20703</v>
      </c>
      <c r="J812" s="18">
        <v>24028.73</v>
      </c>
      <c r="K812" s="18">
        <v>23104.55</v>
      </c>
      <c r="L812" s="18">
        <v>924.18</v>
      </c>
      <c r="M812" s="18"/>
      <c r="N812" s="18"/>
      <c r="O812" s="18"/>
      <c r="P812" s="18"/>
      <c r="Q812" s="18"/>
      <c r="R812" s="18"/>
      <c r="S812" s="18">
        <v>924.18</v>
      </c>
      <c r="T812" s="18"/>
      <c r="U812" s="18"/>
      <c r="V812" s="18"/>
      <c r="W812" s="18"/>
      <c r="X812" s="18"/>
      <c r="Y812" s="18"/>
      <c r="Z812" s="18"/>
      <c r="AA812" s="18"/>
      <c r="AB812" s="43">
        <f t="shared" si="372"/>
        <v>4.0000000000000036E-2</v>
      </c>
      <c r="AC812" s="14">
        <f t="shared" si="383"/>
        <v>0</v>
      </c>
      <c r="AD812" s="14">
        <f t="shared" si="368"/>
        <v>0</v>
      </c>
      <c r="AE812" s="14">
        <f t="shared" si="384"/>
        <v>0</v>
      </c>
      <c r="AF812" s="14">
        <f t="shared" si="385"/>
        <v>0</v>
      </c>
      <c r="AG812" s="14">
        <f t="shared" si="386"/>
        <v>0</v>
      </c>
      <c r="AH812" s="14">
        <f t="shared" si="387"/>
        <v>0</v>
      </c>
      <c r="AI812" s="14">
        <f t="shared" si="388"/>
        <v>0.04</v>
      </c>
      <c r="AJ812" s="14">
        <f t="shared" si="389"/>
        <v>0</v>
      </c>
      <c r="AK812" s="14">
        <f t="shared" si="390"/>
        <v>0</v>
      </c>
      <c r="AL812" s="14">
        <f t="shared" si="391"/>
        <v>0</v>
      </c>
      <c r="AM812" s="14">
        <f t="shared" si="392"/>
        <v>0</v>
      </c>
      <c r="AN812" s="14">
        <f t="shared" si="393"/>
        <v>0</v>
      </c>
      <c r="AO812" s="14">
        <f t="shared" si="394"/>
        <v>0</v>
      </c>
      <c r="AP812" s="14">
        <f t="shared" si="395"/>
        <v>0</v>
      </c>
      <c r="AQ812" s="14">
        <f t="shared" si="396"/>
        <v>0</v>
      </c>
      <c r="AR812" s="26">
        <f t="shared" si="373"/>
        <v>0</v>
      </c>
      <c r="AS812" s="184">
        <f t="shared" si="374"/>
        <v>924.18200000000002</v>
      </c>
      <c r="AT812" s="26">
        <f t="shared" si="375"/>
        <v>0</v>
      </c>
      <c r="AU812" s="30">
        <f t="shared" si="381"/>
        <v>1386.2729999999999</v>
      </c>
      <c r="AV812" s="30">
        <f t="shared" si="382"/>
        <v>1386.2729999999999</v>
      </c>
      <c r="AW812" s="30"/>
      <c r="AX812" s="36">
        <f t="shared" si="371"/>
        <v>1386.2729999999999</v>
      </c>
      <c r="AY812" s="36">
        <f t="shared" si="371"/>
        <v>462.09099999999989</v>
      </c>
      <c r="AZ812" s="36">
        <f t="shared" si="371"/>
        <v>0</v>
      </c>
      <c r="BF812" s="42">
        <f t="shared" si="377"/>
        <v>924.18200000000002</v>
      </c>
      <c r="BG812" s="42">
        <f t="shared" si="378"/>
        <v>924.18</v>
      </c>
      <c r="BH812" s="42">
        <f t="shared" si="379"/>
        <v>2.0000000000663931E-3</v>
      </c>
      <c r="BI812" s="42">
        <f t="shared" si="380"/>
        <v>2772.5459999999998</v>
      </c>
    </row>
    <row r="813" spans="1:61" ht="14.45" hidden="1" outlineLevel="1" x14ac:dyDescent="0.3">
      <c r="A813" s="12" t="s">
        <v>837</v>
      </c>
      <c r="B813" s="12" t="s">
        <v>8</v>
      </c>
      <c r="C813" s="5" t="s">
        <v>1359</v>
      </c>
      <c r="D813" s="2" t="s">
        <v>903</v>
      </c>
      <c r="E813" s="2" t="s">
        <v>150</v>
      </c>
      <c r="F813" s="2" t="s">
        <v>11</v>
      </c>
      <c r="G813" s="2" t="s">
        <v>12</v>
      </c>
      <c r="H813" s="2" t="s">
        <v>13</v>
      </c>
      <c r="I813" s="18">
        <v>87000</v>
      </c>
      <c r="J813" s="18">
        <v>73741</v>
      </c>
      <c r="K813" s="18">
        <v>70904.81</v>
      </c>
      <c r="L813" s="18">
        <v>2836.19</v>
      </c>
      <c r="M813" s="18"/>
      <c r="N813" s="18"/>
      <c r="O813" s="18"/>
      <c r="P813" s="18"/>
      <c r="Q813" s="18"/>
      <c r="R813" s="18"/>
      <c r="S813" s="18">
        <v>2836.19</v>
      </c>
      <c r="T813" s="18"/>
      <c r="U813" s="18"/>
      <c r="V813" s="18"/>
      <c r="W813" s="18"/>
      <c r="X813" s="18"/>
      <c r="Y813" s="18"/>
      <c r="Z813" s="18"/>
      <c r="AA813" s="18"/>
      <c r="AB813" s="43">
        <f t="shared" si="372"/>
        <v>4.0000000000000036E-2</v>
      </c>
      <c r="AC813" s="14">
        <f t="shared" si="383"/>
        <v>0</v>
      </c>
      <c r="AD813" s="14">
        <f t="shared" si="368"/>
        <v>0</v>
      </c>
      <c r="AE813" s="14">
        <f t="shared" si="384"/>
        <v>0</v>
      </c>
      <c r="AF813" s="14">
        <f t="shared" si="385"/>
        <v>0</v>
      </c>
      <c r="AG813" s="14">
        <f t="shared" si="386"/>
        <v>0</v>
      </c>
      <c r="AH813" s="14">
        <f t="shared" si="387"/>
        <v>0</v>
      </c>
      <c r="AI813" s="14">
        <f t="shared" si="388"/>
        <v>0.04</v>
      </c>
      <c r="AJ813" s="14">
        <f t="shared" si="389"/>
        <v>0</v>
      </c>
      <c r="AK813" s="14">
        <f t="shared" si="390"/>
        <v>0</v>
      </c>
      <c r="AL813" s="14">
        <f t="shared" si="391"/>
        <v>0</v>
      </c>
      <c r="AM813" s="14">
        <f t="shared" si="392"/>
        <v>0</v>
      </c>
      <c r="AN813" s="14">
        <f t="shared" si="393"/>
        <v>0</v>
      </c>
      <c r="AO813" s="14">
        <f t="shared" si="394"/>
        <v>0</v>
      </c>
      <c r="AP813" s="14">
        <f t="shared" si="395"/>
        <v>0</v>
      </c>
      <c r="AQ813" s="14">
        <f t="shared" si="396"/>
        <v>0</v>
      </c>
      <c r="AR813" s="26">
        <f t="shared" si="373"/>
        <v>0</v>
      </c>
      <c r="AS813" s="184">
        <f t="shared" si="374"/>
        <v>2836.1923999999999</v>
      </c>
      <c r="AT813" s="26">
        <f t="shared" si="375"/>
        <v>0</v>
      </c>
      <c r="AU813" s="30">
        <f t="shared" si="381"/>
        <v>4254.2885999999999</v>
      </c>
      <c r="AV813" s="30">
        <f t="shared" si="382"/>
        <v>4254.2885999999999</v>
      </c>
      <c r="AW813" s="30"/>
      <c r="AX813" s="36">
        <f t="shared" si="371"/>
        <v>4254.2885999999999</v>
      </c>
      <c r="AY813" s="36">
        <f t="shared" si="371"/>
        <v>1418.0962</v>
      </c>
      <c r="AZ813" s="36">
        <f t="shared" si="371"/>
        <v>0</v>
      </c>
      <c r="BF813" s="42">
        <f t="shared" si="377"/>
        <v>2836.1923999999999</v>
      </c>
      <c r="BG813" s="42">
        <f t="shared" si="378"/>
        <v>2836.19</v>
      </c>
      <c r="BH813" s="42">
        <f t="shared" si="379"/>
        <v>2.3999999998522981E-3</v>
      </c>
      <c r="BI813" s="42">
        <f t="shared" si="380"/>
        <v>8508.5771999999997</v>
      </c>
    </row>
    <row r="814" spans="1:61" ht="14.45" hidden="1" outlineLevel="1" x14ac:dyDescent="0.3">
      <c r="A814" s="12" t="s">
        <v>837</v>
      </c>
      <c r="B814" s="12" t="s">
        <v>8</v>
      </c>
      <c r="C814" s="5" t="s">
        <v>1359</v>
      </c>
      <c r="D814" s="2" t="s">
        <v>904</v>
      </c>
      <c r="E814" s="2" t="s">
        <v>150</v>
      </c>
      <c r="F814" s="2" t="s">
        <v>11</v>
      </c>
      <c r="G814" s="2" t="s">
        <v>12</v>
      </c>
      <c r="H814" s="2" t="s">
        <v>13</v>
      </c>
      <c r="I814" s="18">
        <v>18087</v>
      </c>
      <c r="J814" s="18">
        <v>20992.49</v>
      </c>
      <c r="K814" s="18">
        <v>20185.09</v>
      </c>
      <c r="L814" s="18">
        <v>807.4</v>
      </c>
      <c r="M814" s="18"/>
      <c r="N814" s="18"/>
      <c r="O814" s="18"/>
      <c r="P814" s="18"/>
      <c r="Q814" s="18"/>
      <c r="R814" s="18"/>
      <c r="S814" s="18">
        <v>807.4</v>
      </c>
      <c r="T814" s="18"/>
      <c r="U814" s="18"/>
      <c r="V814" s="18"/>
      <c r="W814" s="18"/>
      <c r="X814" s="18"/>
      <c r="Y814" s="18"/>
      <c r="Z814" s="18"/>
      <c r="AA814" s="18"/>
      <c r="AB814" s="43">
        <f t="shared" si="372"/>
        <v>4.0000000000000036E-2</v>
      </c>
      <c r="AC814" s="14">
        <f t="shared" si="383"/>
        <v>0</v>
      </c>
      <c r="AD814" s="14">
        <f t="shared" si="368"/>
        <v>0</v>
      </c>
      <c r="AE814" s="14">
        <f t="shared" si="384"/>
        <v>0</v>
      </c>
      <c r="AF814" s="14">
        <f t="shared" si="385"/>
        <v>0</v>
      </c>
      <c r="AG814" s="14">
        <f t="shared" si="386"/>
        <v>0</v>
      </c>
      <c r="AH814" s="14">
        <f t="shared" si="387"/>
        <v>0</v>
      </c>
      <c r="AI814" s="14">
        <f t="shared" si="388"/>
        <v>0.04</v>
      </c>
      <c r="AJ814" s="14">
        <f t="shared" si="389"/>
        <v>0</v>
      </c>
      <c r="AK814" s="14">
        <f t="shared" si="390"/>
        <v>0</v>
      </c>
      <c r="AL814" s="14">
        <f t="shared" si="391"/>
        <v>0</v>
      </c>
      <c r="AM814" s="14">
        <f t="shared" si="392"/>
        <v>0</v>
      </c>
      <c r="AN814" s="14">
        <f t="shared" si="393"/>
        <v>0</v>
      </c>
      <c r="AO814" s="14">
        <f t="shared" si="394"/>
        <v>0</v>
      </c>
      <c r="AP814" s="14">
        <f t="shared" si="395"/>
        <v>0</v>
      </c>
      <c r="AQ814" s="14">
        <f t="shared" si="396"/>
        <v>0</v>
      </c>
      <c r="AR814" s="26">
        <f t="shared" si="373"/>
        <v>0</v>
      </c>
      <c r="AS814" s="184">
        <f t="shared" si="374"/>
        <v>807.40359999999998</v>
      </c>
      <c r="AT814" s="26">
        <f t="shared" si="375"/>
        <v>0</v>
      </c>
      <c r="AU814" s="30">
        <f t="shared" si="381"/>
        <v>1211.1053999999999</v>
      </c>
      <c r="AV814" s="30">
        <f t="shared" si="382"/>
        <v>1211.1053999999999</v>
      </c>
      <c r="AW814" s="30"/>
      <c r="AX814" s="36">
        <f t="shared" si="371"/>
        <v>1211.1053999999999</v>
      </c>
      <c r="AY814" s="36">
        <f t="shared" si="371"/>
        <v>403.70179999999993</v>
      </c>
      <c r="AZ814" s="36">
        <f t="shared" si="371"/>
        <v>0</v>
      </c>
      <c r="BF814" s="42">
        <f t="shared" si="377"/>
        <v>807.40359999999998</v>
      </c>
      <c r="BG814" s="42">
        <f t="shared" si="378"/>
        <v>807.4</v>
      </c>
      <c r="BH814" s="42">
        <f t="shared" si="379"/>
        <v>3.6000000000058208E-3</v>
      </c>
      <c r="BI814" s="42">
        <f t="shared" si="380"/>
        <v>2422.2107999999998</v>
      </c>
    </row>
    <row r="815" spans="1:61" ht="14.45" hidden="1" outlineLevel="1" x14ac:dyDescent="0.3">
      <c r="A815" s="12" t="s">
        <v>837</v>
      </c>
      <c r="B815" s="12" t="s">
        <v>8</v>
      </c>
      <c r="C815" s="5" t="s">
        <v>1359</v>
      </c>
      <c r="D815" s="2" t="s">
        <v>905</v>
      </c>
      <c r="E815" s="2" t="s">
        <v>150</v>
      </c>
      <c r="F815" s="2" t="s">
        <v>11</v>
      </c>
      <c r="G815" s="2" t="s">
        <v>12</v>
      </c>
      <c r="H815" s="2" t="s">
        <v>13</v>
      </c>
      <c r="I815" s="18">
        <v>32320</v>
      </c>
      <c r="J815" s="18">
        <v>50957</v>
      </c>
      <c r="K815" s="18">
        <v>48997.120000000003</v>
      </c>
      <c r="L815" s="18">
        <v>1959.88</v>
      </c>
      <c r="M815" s="18"/>
      <c r="N815" s="18"/>
      <c r="O815" s="18"/>
      <c r="P815" s="18"/>
      <c r="Q815" s="18"/>
      <c r="R815" s="18"/>
      <c r="S815" s="18">
        <v>1959.88</v>
      </c>
      <c r="T815" s="18"/>
      <c r="U815" s="18"/>
      <c r="V815" s="18"/>
      <c r="W815" s="18"/>
      <c r="X815" s="18"/>
      <c r="Y815" s="18"/>
      <c r="Z815" s="18"/>
      <c r="AA815" s="18"/>
      <c r="AB815" s="43">
        <f t="shared" si="372"/>
        <v>4.0000000000000036E-2</v>
      </c>
      <c r="AC815" s="14">
        <f t="shared" si="383"/>
        <v>0</v>
      </c>
      <c r="AD815" s="14">
        <f t="shared" si="368"/>
        <v>0</v>
      </c>
      <c r="AE815" s="14">
        <f t="shared" si="384"/>
        <v>0</v>
      </c>
      <c r="AF815" s="14">
        <f t="shared" si="385"/>
        <v>0</v>
      </c>
      <c r="AG815" s="14">
        <f t="shared" si="386"/>
        <v>0</v>
      </c>
      <c r="AH815" s="14">
        <f t="shared" si="387"/>
        <v>0</v>
      </c>
      <c r="AI815" s="14">
        <f t="shared" si="388"/>
        <v>0.04</v>
      </c>
      <c r="AJ815" s="14">
        <f t="shared" si="389"/>
        <v>0</v>
      </c>
      <c r="AK815" s="14">
        <f t="shared" si="390"/>
        <v>0</v>
      </c>
      <c r="AL815" s="14">
        <f t="shared" si="391"/>
        <v>0</v>
      </c>
      <c r="AM815" s="14">
        <f t="shared" si="392"/>
        <v>0</v>
      </c>
      <c r="AN815" s="14">
        <f t="shared" si="393"/>
        <v>0</v>
      </c>
      <c r="AO815" s="14">
        <f t="shared" si="394"/>
        <v>0</v>
      </c>
      <c r="AP815" s="14">
        <f t="shared" si="395"/>
        <v>0</v>
      </c>
      <c r="AQ815" s="14">
        <f t="shared" si="396"/>
        <v>0</v>
      </c>
      <c r="AR815" s="26">
        <f t="shared" si="373"/>
        <v>0</v>
      </c>
      <c r="AS815" s="184">
        <f t="shared" si="374"/>
        <v>1959.8848</v>
      </c>
      <c r="AT815" s="26">
        <f t="shared" si="375"/>
        <v>0</v>
      </c>
      <c r="AU815" s="30">
        <f t="shared" si="381"/>
        <v>2939.8272000000002</v>
      </c>
      <c r="AV815" s="30">
        <f t="shared" si="382"/>
        <v>2939.8272000000002</v>
      </c>
      <c r="AW815" s="30"/>
      <c r="AX815" s="36">
        <f t="shared" si="371"/>
        <v>2939.8272000000002</v>
      </c>
      <c r="AY815" s="36">
        <f t="shared" si="371"/>
        <v>979.94240000000013</v>
      </c>
      <c r="AZ815" s="36">
        <f t="shared" si="371"/>
        <v>0</v>
      </c>
      <c r="BF815" s="42">
        <f t="shared" si="377"/>
        <v>1959.8848</v>
      </c>
      <c r="BG815" s="42">
        <f t="shared" si="378"/>
        <v>1959.88</v>
      </c>
      <c r="BH815" s="42">
        <f t="shared" si="379"/>
        <v>4.7999999999319698E-3</v>
      </c>
      <c r="BI815" s="42">
        <f t="shared" si="380"/>
        <v>5879.6544000000004</v>
      </c>
    </row>
    <row r="816" spans="1:61" ht="14.45" hidden="1" outlineLevel="1" x14ac:dyDescent="0.3">
      <c r="A816" s="12" t="s">
        <v>837</v>
      </c>
      <c r="B816" s="12" t="s">
        <v>8</v>
      </c>
      <c r="C816" s="5" t="s">
        <v>1359</v>
      </c>
      <c r="D816" s="2" t="s">
        <v>906</v>
      </c>
      <c r="E816" s="2" t="s">
        <v>150</v>
      </c>
      <c r="F816" s="2" t="s">
        <v>11</v>
      </c>
      <c r="G816" s="2" t="s">
        <v>12</v>
      </c>
      <c r="H816" s="2" t="s">
        <v>13</v>
      </c>
      <c r="I816" s="18">
        <v>32108</v>
      </c>
      <c r="J816" s="18">
        <v>37265.82</v>
      </c>
      <c r="K816" s="18">
        <v>35832.519999999997</v>
      </c>
      <c r="L816" s="18">
        <v>1433.3</v>
      </c>
      <c r="M816" s="18"/>
      <c r="N816" s="18"/>
      <c r="O816" s="18"/>
      <c r="P816" s="18"/>
      <c r="Q816" s="18"/>
      <c r="R816" s="18"/>
      <c r="S816" s="18">
        <v>1433.3</v>
      </c>
      <c r="T816" s="18"/>
      <c r="U816" s="18"/>
      <c r="V816" s="18"/>
      <c r="W816" s="18"/>
      <c r="X816" s="18"/>
      <c r="Y816" s="18"/>
      <c r="Z816" s="18"/>
      <c r="AA816" s="18"/>
      <c r="AB816" s="43">
        <f t="shared" si="372"/>
        <v>4.0000000000000036E-2</v>
      </c>
      <c r="AC816" s="14">
        <f t="shared" si="383"/>
        <v>0</v>
      </c>
      <c r="AD816" s="14">
        <f t="shared" ref="AD816:AD879" si="397">IF(N816&gt;0,N$4,0)</f>
        <v>0</v>
      </c>
      <c r="AE816" s="14">
        <f t="shared" si="384"/>
        <v>0</v>
      </c>
      <c r="AF816" s="14">
        <f t="shared" si="385"/>
        <v>0</v>
      </c>
      <c r="AG816" s="14">
        <f t="shared" si="386"/>
        <v>0</v>
      </c>
      <c r="AH816" s="14">
        <f t="shared" si="387"/>
        <v>0</v>
      </c>
      <c r="AI816" s="14">
        <f t="shared" si="388"/>
        <v>0.04</v>
      </c>
      <c r="AJ816" s="14">
        <f t="shared" si="389"/>
        <v>0</v>
      </c>
      <c r="AK816" s="14">
        <f t="shared" si="390"/>
        <v>0</v>
      </c>
      <c r="AL816" s="14">
        <f t="shared" si="391"/>
        <v>0</v>
      </c>
      <c r="AM816" s="14">
        <f t="shared" si="392"/>
        <v>0</v>
      </c>
      <c r="AN816" s="14">
        <f t="shared" si="393"/>
        <v>0</v>
      </c>
      <c r="AO816" s="14">
        <f t="shared" si="394"/>
        <v>0</v>
      </c>
      <c r="AP816" s="14">
        <f t="shared" si="395"/>
        <v>0</v>
      </c>
      <c r="AQ816" s="14">
        <f t="shared" si="396"/>
        <v>0</v>
      </c>
      <c r="AR816" s="26">
        <f t="shared" si="373"/>
        <v>0</v>
      </c>
      <c r="AS816" s="184">
        <f t="shared" si="374"/>
        <v>1433.3008</v>
      </c>
      <c r="AT816" s="26">
        <f t="shared" si="375"/>
        <v>0</v>
      </c>
      <c r="AU816" s="30">
        <f t="shared" si="381"/>
        <v>2149.9511999999995</v>
      </c>
      <c r="AV816" s="30">
        <f t="shared" si="382"/>
        <v>2149.9511999999995</v>
      </c>
      <c r="AW816" s="30"/>
      <c r="AX816" s="36">
        <f t="shared" si="371"/>
        <v>2149.9511999999995</v>
      </c>
      <c r="AY816" s="36">
        <f t="shared" si="371"/>
        <v>716.65039999999954</v>
      </c>
      <c r="AZ816" s="36">
        <f t="shared" si="371"/>
        <v>0</v>
      </c>
      <c r="BF816" s="42">
        <f t="shared" si="377"/>
        <v>1433.3008</v>
      </c>
      <c r="BG816" s="42">
        <f t="shared" si="378"/>
        <v>1433.3</v>
      </c>
      <c r="BH816" s="42">
        <f t="shared" si="379"/>
        <v>8.0000000002655725E-4</v>
      </c>
      <c r="BI816" s="42">
        <f t="shared" si="380"/>
        <v>4299.902399999999</v>
      </c>
    </row>
    <row r="817" spans="1:61" ht="14.45" hidden="1" outlineLevel="1" x14ac:dyDescent="0.3">
      <c r="A817" s="12" t="s">
        <v>837</v>
      </c>
      <c r="B817" s="12" t="s">
        <v>8</v>
      </c>
      <c r="C817" s="5" t="s">
        <v>1359</v>
      </c>
      <c r="D817" s="2" t="s">
        <v>907</v>
      </c>
      <c r="E817" s="2" t="s">
        <v>150</v>
      </c>
      <c r="F817" s="2" t="s">
        <v>11</v>
      </c>
      <c r="G817" s="2" t="s">
        <v>12</v>
      </c>
      <c r="H817" s="2" t="s">
        <v>13</v>
      </c>
      <c r="I817" s="18">
        <v>518000</v>
      </c>
      <c r="J817" s="18">
        <v>1018180.1599999999</v>
      </c>
      <c r="K817" s="18">
        <v>979019.39</v>
      </c>
      <c r="L817" s="18">
        <v>39160.769999999997</v>
      </c>
      <c r="M817" s="18"/>
      <c r="N817" s="18"/>
      <c r="O817" s="18"/>
      <c r="P817" s="18"/>
      <c r="Q817" s="18"/>
      <c r="R817" s="18"/>
      <c r="S817" s="18">
        <v>39160.769999999997</v>
      </c>
      <c r="T817" s="18"/>
      <c r="U817" s="18"/>
      <c r="V817" s="18"/>
      <c r="W817" s="18"/>
      <c r="X817" s="18"/>
      <c r="Y817" s="18"/>
      <c r="Z817" s="18"/>
      <c r="AA817" s="18"/>
      <c r="AB817" s="43">
        <f t="shared" si="372"/>
        <v>4.0000000000000036E-2</v>
      </c>
      <c r="AC817" s="14">
        <f t="shared" si="383"/>
        <v>0</v>
      </c>
      <c r="AD817" s="14">
        <f t="shared" si="397"/>
        <v>0</v>
      </c>
      <c r="AE817" s="14">
        <f t="shared" si="384"/>
        <v>0</v>
      </c>
      <c r="AF817" s="14">
        <f t="shared" si="385"/>
        <v>0</v>
      </c>
      <c r="AG817" s="14">
        <f t="shared" si="386"/>
        <v>0</v>
      </c>
      <c r="AH817" s="14">
        <f t="shared" si="387"/>
        <v>0</v>
      </c>
      <c r="AI817" s="14">
        <f t="shared" si="388"/>
        <v>0.04</v>
      </c>
      <c r="AJ817" s="14">
        <f t="shared" si="389"/>
        <v>0</v>
      </c>
      <c r="AK817" s="14">
        <f t="shared" si="390"/>
        <v>0</v>
      </c>
      <c r="AL817" s="14">
        <f t="shared" si="391"/>
        <v>0</v>
      </c>
      <c r="AM817" s="14">
        <f t="shared" si="392"/>
        <v>0</v>
      </c>
      <c r="AN817" s="14">
        <f t="shared" si="393"/>
        <v>0</v>
      </c>
      <c r="AO817" s="14">
        <f t="shared" si="394"/>
        <v>0</v>
      </c>
      <c r="AP817" s="14">
        <f t="shared" si="395"/>
        <v>0</v>
      </c>
      <c r="AQ817" s="14">
        <f t="shared" si="396"/>
        <v>0</v>
      </c>
      <c r="AR817" s="26">
        <f t="shared" si="373"/>
        <v>0</v>
      </c>
      <c r="AS817" s="184">
        <f t="shared" si="374"/>
        <v>39160.775600000001</v>
      </c>
      <c r="AT817" s="26">
        <f t="shared" si="375"/>
        <v>0</v>
      </c>
      <c r="AU817" s="30">
        <f t="shared" si="381"/>
        <v>58741.163399999998</v>
      </c>
      <c r="AV817" s="30">
        <f t="shared" si="382"/>
        <v>58741.163399999998</v>
      </c>
      <c r="AW817" s="30"/>
      <c r="AX817" s="36">
        <f t="shared" si="371"/>
        <v>58741.163399999998</v>
      </c>
      <c r="AY817" s="36">
        <f t="shared" si="371"/>
        <v>19580.387799999997</v>
      </c>
      <c r="AZ817" s="36">
        <f t="shared" si="371"/>
        <v>0</v>
      </c>
      <c r="BF817" s="42">
        <f t="shared" si="377"/>
        <v>39160.775600000001</v>
      </c>
      <c r="BG817" s="42">
        <f t="shared" si="378"/>
        <v>39160.769999999997</v>
      </c>
      <c r="BH817" s="42">
        <f t="shared" si="379"/>
        <v>5.6000000040512532E-3</v>
      </c>
      <c r="BI817" s="42">
        <f t="shared" si="380"/>
        <v>117482.3268</v>
      </c>
    </row>
    <row r="818" spans="1:61" ht="14.45" hidden="1" outlineLevel="1" x14ac:dyDescent="0.3">
      <c r="A818" s="12" t="s">
        <v>837</v>
      </c>
      <c r="B818" s="12" t="s">
        <v>8</v>
      </c>
      <c r="C818" s="5" t="s">
        <v>1359</v>
      </c>
      <c r="D818" s="2" t="s">
        <v>908</v>
      </c>
      <c r="E818" s="2" t="s">
        <v>150</v>
      </c>
      <c r="F818" s="2" t="s">
        <v>11</v>
      </c>
      <c r="G818" s="2" t="s">
        <v>12</v>
      </c>
      <c r="H818" s="2" t="s">
        <v>13</v>
      </c>
      <c r="I818" s="18">
        <v>1093075</v>
      </c>
      <c r="J818" s="18">
        <v>1159532.32</v>
      </c>
      <c r="K818" s="18">
        <v>1114934.9200000002</v>
      </c>
      <c r="L818" s="18">
        <v>44597.4</v>
      </c>
      <c r="M818" s="18"/>
      <c r="N818" s="18"/>
      <c r="O818" s="18"/>
      <c r="P818" s="18"/>
      <c r="Q818" s="18"/>
      <c r="R818" s="18"/>
      <c r="S818" s="18">
        <v>44597.4</v>
      </c>
      <c r="T818" s="18"/>
      <c r="U818" s="18"/>
      <c r="V818" s="18"/>
      <c r="W818" s="18"/>
      <c r="X818" s="18"/>
      <c r="Y818" s="18"/>
      <c r="Z818" s="18"/>
      <c r="AA818" s="18"/>
      <c r="AB818" s="43">
        <f t="shared" si="372"/>
        <v>4.0000000000000036E-2</v>
      </c>
      <c r="AC818" s="14">
        <f t="shared" si="383"/>
        <v>0</v>
      </c>
      <c r="AD818" s="14">
        <f t="shared" si="397"/>
        <v>0</v>
      </c>
      <c r="AE818" s="14">
        <f t="shared" si="384"/>
        <v>0</v>
      </c>
      <c r="AF818" s="14">
        <f t="shared" si="385"/>
        <v>0</v>
      </c>
      <c r="AG818" s="14">
        <f t="shared" si="386"/>
        <v>0</v>
      </c>
      <c r="AH818" s="14">
        <f t="shared" si="387"/>
        <v>0</v>
      </c>
      <c r="AI818" s="14">
        <f t="shared" si="388"/>
        <v>0.04</v>
      </c>
      <c r="AJ818" s="14">
        <f t="shared" si="389"/>
        <v>0</v>
      </c>
      <c r="AK818" s="14">
        <f t="shared" si="390"/>
        <v>0</v>
      </c>
      <c r="AL818" s="14">
        <f t="shared" si="391"/>
        <v>0</v>
      </c>
      <c r="AM818" s="14">
        <f t="shared" si="392"/>
        <v>0</v>
      </c>
      <c r="AN818" s="14">
        <f t="shared" si="393"/>
        <v>0</v>
      </c>
      <c r="AO818" s="14">
        <f t="shared" si="394"/>
        <v>0</v>
      </c>
      <c r="AP818" s="14">
        <f t="shared" si="395"/>
        <v>0</v>
      </c>
      <c r="AQ818" s="14">
        <f t="shared" si="396"/>
        <v>0</v>
      </c>
      <c r="AR818" s="26">
        <f t="shared" si="373"/>
        <v>0</v>
      </c>
      <c r="AS818" s="184">
        <f t="shared" si="374"/>
        <v>44597.39680000001</v>
      </c>
      <c r="AT818" s="26">
        <f t="shared" si="375"/>
        <v>0</v>
      </c>
      <c r="AU818" s="30">
        <f t="shared" si="381"/>
        <v>66896.095200000011</v>
      </c>
      <c r="AV818" s="30">
        <f t="shared" si="382"/>
        <v>66896.095200000011</v>
      </c>
      <c r="AW818" s="30"/>
      <c r="AX818" s="36">
        <f t="shared" si="371"/>
        <v>66896.095200000011</v>
      </c>
      <c r="AY818" s="36">
        <f t="shared" si="371"/>
        <v>22298.698400000001</v>
      </c>
      <c r="AZ818" s="36">
        <f t="shared" si="371"/>
        <v>0</v>
      </c>
      <c r="BF818" s="42">
        <f t="shared" si="377"/>
        <v>44597.39680000001</v>
      </c>
      <c r="BG818" s="42">
        <f t="shared" si="378"/>
        <v>44597.4</v>
      </c>
      <c r="BH818" s="42">
        <f t="shared" si="379"/>
        <v>-3.1999999919207767E-3</v>
      </c>
      <c r="BI818" s="42">
        <f t="shared" si="380"/>
        <v>133792.19040000002</v>
      </c>
    </row>
    <row r="819" spans="1:61" ht="14.45" hidden="1" outlineLevel="1" x14ac:dyDescent="0.3">
      <c r="A819" s="12" t="s">
        <v>837</v>
      </c>
      <c r="B819" s="12" t="s">
        <v>8</v>
      </c>
      <c r="C819" s="5" t="s">
        <v>1359</v>
      </c>
      <c r="D819" s="2" t="s">
        <v>909</v>
      </c>
      <c r="E819" s="2" t="s">
        <v>150</v>
      </c>
      <c r="F819" s="2" t="s">
        <v>11</v>
      </c>
      <c r="G819" s="2" t="s">
        <v>12</v>
      </c>
      <c r="H819" s="2" t="s">
        <v>13</v>
      </c>
      <c r="I819" s="18">
        <v>727600</v>
      </c>
      <c r="J819" s="18">
        <v>983714.6</v>
      </c>
      <c r="K819" s="18">
        <v>945879.42999999993</v>
      </c>
      <c r="L819" s="18">
        <v>37835.17</v>
      </c>
      <c r="M819" s="18"/>
      <c r="N819" s="18"/>
      <c r="O819" s="18"/>
      <c r="P819" s="18"/>
      <c r="Q819" s="18"/>
      <c r="R819" s="18"/>
      <c r="S819" s="18">
        <v>37835.17</v>
      </c>
      <c r="T819" s="18"/>
      <c r="U819" s="18"/>
      <c r="V819" s="18"/>
      <c r="W819" s="18"/>
      <c r="X819" s="18"/>
      <c r="Y819" s="18"/>
      <c r="Z819" s="18"/>
      <c r="AA819" s="18"/>
      <c r="AB819" s="43">
        <f t="shared" si="372"/>
        <v>4.0000000000000036E-2</v>
      </c>
      <c r="AC819" s="14">
        <f t="shared" si="383"/>
        <v>0</v>
      </c>
      <c r="AD819" s="14">
        <f t="shared" si="397"/>
        <v>0</v>
      </c>
      <c r="AE819" s="14">
        <f t="shared" si="384"/>
        <v>0</v>
      </c>
      <c r="AF819" s="14">
        <f t="shared" si="385"/>
        <v>0</v>
      </c>
      <c r="AG819" s="14">
        <f t="shared" si="386"/>
        <v>0</v>
      </c>
      <c r="AH819" s="14">
        <f t="shared" si="387"/>
        <v>0</v>
      </c>
      <c r="AI819" s="14">
        <f t="shared" si="388"/>
        <v>0.04</v>
      </c>
      <c r="AJ819" s="14">
        <f t="shared" si="389"/>
        <v>0</v>
      </c>
      <c r="AK819" s="14">
        <f t="shared" si="390"/>
        <v>0</v>
      </c>
      <c r="AL819" s="14">
        <f t="shared" si="391"/>
        <v>0</v>
      </c>
      <c r="AM819" s="14">
        <f t="shared" si="392"/>
        <v>0</v>
      </c>
      <c r="AN819" s="14">
        <f t="shared" si="393"/>
        <v>0</v>
      </c>
      <c r="AO819" s="14">
        <f t="shared" si="394"/>
        <v>0</v>
      </c>
      <c r="AP819" s="14">
        <f t="shared" si="395"/>
        <v>0</v>
      </c>
      <c r="AQ819" s="14">
        <f t="shared" si="396"/>
        <v>0</v>
      </c>
      <c r="AR819" s="26">
        <f t="shared" si="373"/>
        <v>0</v>
      </c>
      <c r="AS819" s="184">
        <f t="shared" si="374"/>
        <v>37835.177199999998</v>
      </c>
      <c r="AT819" s="26">
        <f t="shared" si="375"/>
        <v>0</v>
      </c>
      <c r="AU819" s="30">
        <f t="shared" si="381"/>
        <v>56752.765799999994</v>
      </c>
      <c r="AV819" s="30">
        <f t="shared" si="382"/>
        <v>56752.765799999994</v>
      </c>
      <c r="AW819" s="30"/>
      <c r="AX819" s="36">
        <f t="shared" si="371"/>
        <v>56752.765799999994</v>
      </c>
      <c r="AY819" s="36">
        <f t="shared" si="371"/>
        <v>18917.588599999995</v>
      </c>
      <c r="AZ819" s="36">
        <f t="shared" si="371"/>
        <v>0</v>
      </c>
      <c r="BF819" s="42">
        <f t="shared" si="377"/>
        <v>37835.177199999998</v>
      </c>
      <c r="BG819" s="42">
        <f t="shared" si="378"/>
        <v>37835.17</v>
      </c>
      <c r="BH819" s="42">
        <f t="shared" si="379"/>
        <v>7.2000000000116415E-3</v>
      </c>
      <c r="BI819" s="42">
        <f t="shared" si="380"/>
        <v>113505.53159999999</v>
      </c>
    </row>
    <row r="820" spans="1:61" ht="14.45" hidden="1" outlineLevel="1" x14ac:dyDescent="0.3">
      <c r="A820" s="12" t="s">
        <v>837</v>
      </c>
      <c r="B820" s="12" t="s">
        <v>8</v>
      </c>
      <c r="C820" s="5" t="s">
        <v>1359</v>
      </c>
      <c r="D820" s="2" t="s">
        <v>910</v>
      </c>
      <c r="E820" s="2" t="s">
        <v>190</v>
      </c>
      <c r="F820" s="2" t="s">
        <v>16</v>
      </c>
      <c r="G820" s="2" t="s">
        <v>17</v>
      </c>
      <c r="H820" s="2" t="s">
        <v>13</v>
      </c>
      <c r="I820" s="18">
        <v>51225</v>
      </c>
      <c r="J820" s="18">
        <v>161646.89000000001</v>
      </c>
      <c r="K820" s="18">
        <v>140868.75</v>
      </c>
      <c r="L820" s="18">
        <v>20778.14</v>
      </c>
      <c r="M820" s="18"/>
      <c r="N820" s="18">
        <v>17608.59</v>
      </c>
      <c r="O820" s="18"/>
      <c r="P820" s="18"/>
      <c r="Q820" s="18"/>
      <c r="R820" s="18"/>
      <c r="S820" s="18"/>
      <c r="T820" s="18"/>
      <c r="U820" s="18"/>
      <c r="V820" s="18"/>
      <c r="W820" s="18"/>
      <c r="X820" s="18"/>
      <c r="Y820" s="18"/>
      <c r="Z820" s="18">
        <v>3169.55</v>
      </c>
      <c r="AA820" s="18"/>
      <c r="AB820" s="43">
        <f t="shared" si="372"/>
        <v>0.14749999999999996</v>
      </c>
      <c r="AC820" s="14">
        <f t="shared" si="383"/>
        <v>0</v>
      </c>
      <c r="AD820" s="14">
        <f t="shared" si="397"/>
        <v>0.125</v>
      </c>
      <c r="AE820" s="14">
        <f t="shared" si="384"/>
        <v>0</v>
      </c>
      <c r="AF820" s="14">
        <f t="shared" si="385"/>
        <v>0</v>
      </c>
      <c r="AG820" s="14">
        <f t="shared" si="386"/>
        <v>0</v>
      </c>
      <c r="AH820" s="14">
        <f t="shared" si="387"/>
        <v>0</v>
      </c>
      <c r="AI820" s="14">
        <f t="shared" si="388"/>
        <v>0</v>
      </c>
      <c r="AJ820" s="14">
        <f t="shared" si="389"/>
        <v>0</v>
      </c>
      <c r="AK820" s="14">
        <f t="shared" si="390"/>
        <v>0</v>
      </c>
      <c r="AL820" s="14">
        <f t="shared" si="391"/>
        <v>0</v>
      </c>
      <c r="AM820" s="14">
        <f t="shared" si="392"/>
        <v>0</v>
      </c>
      <c r="AN820" s="14">
        <f t="shared" si="393"/>
        <v>0</v>
      </c>
      <c r="AO820" s="14">
        <f t="shared" si="394"/>
        <v>0</v>
      </c>
      <c r="AP820" s="14">
        <f t="shared" si="395"/>
        <v>0.02</v>
      </c>
      <c r="AQ820" s="14">
        <f t="shared" si="396"/>
        <v>0</v>
      </c>
      <c r="AR820" s="26">
        <f t="shared" si="373"/>
        <v>17608.59375</v>
      </c>
      <c r="AS820" s="184">
        <f t="shared" si="374"/>
        <v>0</v>
      </c>
      <c r="AT820" s="26">
        <f t="shared" si="375"/>
        <v>3169.546875</v>
      </c>
      <c r="AU820" s="30"/>
      <c r="AV820" s="30"/>
      <c r="AW820" s="30">
        <f>K820*$AU$1</f>
        <v>16904.25</v>
      </c>
      <c r="AX820" s="36">
        <f t="shared" si="371"/>
        <v>-17608.59375</v>
      </c>
      <c r="AY820" s="36">
        <f t="shared" si="371"/>
        <v>0</v>
      </c>
      <c r="AZ820" s="36">
        <f t="shared" si="371"/>
        <v>13734.703125</v>
      </c>
      <c r="BF820" s="42">
        <f t="shared" si="377"/>
        <v>20778.140625</v>
      </c>
      <c r="BG820" s="42">
        <f t="shared" si="378"/>
        <v>20778.14</v>
      </c>
      <c r="BH820" s="42">
        <f t="shared" si="379"/>
        <v>6.2500000058207661E-4</v>
      </c>
      <c r="BI820" s="42">
        <f t="shared" si="380"/>
        <v>16904.25</v>
      </c>
    </row>
    <row r="821" spans="1:61" ht="14.45" hidden="1" outlineLevel="1" x14ac:dyDescent="0.3">
      <c r="A821" s="12" t="s">
        <v>837</v>
      </c>
      <c r="B821" s="12" t="s">
        <v>8</v>
      </c>
      <c r="C821" s="5" t="s">
        <v>1359</v>
      </c>
      <c r="D821" s="2" t="s">
        <v>911</v>
      </c>
      <c r="E821" s="2" t="s">
        <v>150</v>
      </c>
      <c r="F821" s="2" t="s">
        <v>11</v>
      </c>
      <c r="G821" s="2" t="s">
        <v>12</v>
      </c>
      <c r="H821" s="2" t="s">
        <v>13</v>
      </c>
      <c r="I821" s="18">
        <v>317955</v>
      </c>
      <c r="J821" s="18">
        <v>634560.66</v>
      </c>
      <c r="K821" s="18">
        <v>610154.48</v>
      </c>
      <c r="L821" s="18">
        <v>24406.18</v>
      </c>
      <c r="M821" s="18"/>
      <c r="N821" s="18"/>
      <c r="O821" s="18"/>
      <c r="P821" s="18"/>
      <c r="Q821" s="18"/>
      <c r="R821" s="18"/>
      <c r="S821" s="18">
        <v>24406.18</v>
      </c>
      <c r="T821" s="18"/>
      <c r="U821" s="18"/>
      <c r="V821" s="18"/>
      <c r="W821" s="18"/>
      <c r="X821" s="18"/>
      <c r="Y821" s="18"/>
      <c r="Z821" s="18"/>
      <c r="AA821" s="18"/>
      <c r="AB821" s="43">
        <f t="shared" si="372"/>
        <v>4.0000000000000036E-2</v>
      </c>
      <c r="AC821" s="14">
        <f t="shared" si="383"/>
        <v>0</v>
      </c>
      <c r="AD821" s="14">
        <f t="shared" si="397"/>
        <v>0</v>
      </c>
      <c r="AE821" s="14">
        <f t="shared" si="384"/>
        <v>0</v>
      </c>
      <c r="AF821" s="14">
        <f t="shared" si="385"/>
        <v>0</v>
      </c>
      <c r="AG821" s="14">
        <f t="shared" si="386"/>
        <v>0</v>
      </c>
      <c r="AH821" s="14">
        <f t="shared" si="387"/>
        <v>0</v>
      </c>
      <c r="AI821" s="14">
        <f t="shared" si="388"/>
        <v>0.04</v>
      </c>
      <c r="AJ821" s="14">
        <f t="shared" si="389"/>
        <v>0</v>
      </c>
      <c r="AK821" s="14">
        <f t="shared" si="390"/>
        <v>0</v>
      </c>
      <c r="AL821" s="14">
        <f t="shared" si="391"/>
        <v>0</v>
      </c>
      <c r="AM821" s="14">
        <f t="shared" si="392"/>
        <v>0</v>
      </c>
      <c r="AN821" s="14">
        <f t="shared" si="393"/>
        <v>0</v>
      </c>
      <c r="AO821" s="14">
        <f t="shared" si="394"/>
        <v>0</v>
      </c>
      <c r="AP821" s="14">
        <f t="shared" si="395"/>
        <v>0</v>
      </c>
      <c r="AQ821" s="14">
        <f t="shared" si="396"/>
        <v>0</v>
      </c>
      <c r="AR821" s="26">
        <f t="shared" si="373"/>
        <v>0</v>
      </c>
      <c r="AS821" s="184">
        <f t="shared" si="374"/>
        <v>24406.179199999999</v>
      </c>
      <c r="AT821" s="26">
        <f t="shared" si="375"/>
        <v>0</v>
      </c>
      <c r="AU821" s="30">
        <f t="shared" ref="AU821:AU826" si="398">K821*$AU$2</f>
        <v>36609.268799999998</v>
      </c>
      <c r="AV821" s="30">
        <f t="shared" ref="AV821:AV826" si="399">K821*$AV$2</f>
        <v>36609.268799999998</v>
      </c>
      <c r="AW821" s="30"/>
      <c r="AX821" s="36">
        <f t="shared" si="371"/>
        <v>36609.268799999998</v>
      </c>
      <c r="AY821" s="36">
        <f t="shared" si="371"/>
        <v>12203.089599999999</v>
      </c>
      <c r="AZ821" s="36">
        <f t="shared" si="371"/>
        <v>0</v>
      </c>
      <c r="BF821" s="42">
        <f t="shared" si="377"/>
        <v>24406.179199999999</v>
      </c>
      <c r="BG821" s="42">
        <f t="shared" si="378"/>
        <v>24406.18</v>
      </c>
      <c r="BH821" s="42">
        <f t="shared" si="379"/>
        <v>-8.0000000161817297E-4</v>
      </c>
      <c r="BI821" s="42">
        <f t="shared" si="380"/>
        <v>73218.537599999996</v>
      </c>
    </row>
    <row r="822" spans="1:61" ht="14.45" hidden="1" outlineLevel="1" x14ac:dyDescent="0.3">
      <c r="A822" s="12" t="s">
        <v>837</v>
      </c>
      <c r="B822" s="12" t="s">
        <v>8</v>
      </c>
      <c r="C822" s="5" t="s">
        <v>1359</v>
      </c>
      <c r="D822" s="2" t="s">
        <v>912</v>
      </c>
      <c r="E822" s="2" t="s">
        <v>150</v>
      </c>
      <c r="F822" s="2" t="s">
        <v>11</v>
      </c>
      <c r="G822" s="2" t="s">
        <v>12</v>
      </c>
      <c r="H822" s="2" t="s">
        <v>13</v>
      </c>
      <c r="I822" s="18">
        <v>97210</v>
      </c>
      <c r="J822" s="18">
        <v>496897.92</v>
      </c>
      <c r="K822" s="18">
        <v>477786.47</v>
      </c>
      <c r="L822" s="18">
        <v>19111.45</v>
      </c>
      <c r="M822" s="18"/>
      <c r="N822" s="18"/>
      <c r="O822" s="18"/>
      <c r="P822" s="18"/>
      <c r="Q822" s="18"/>
      <c r="R822" s="18"/>
      <c r="S822" s="18">
        <v>19111.45</v>
      </c>
      <c r="T822" s="18"/>
      <c r="U822" s="18"/>
      <c r="V822" s="18"/>
      <c r="W822" s="18"/>
      <c r="X822" s="18"/>
      <c r="Y822" s="18"/>
      <c r="Z822" s="18"/>
      <c r="AA822" s="18"/>
      <c r="AB822" s="43">
        <f t="shared" si="372"/>
        <v>4.0000000000000036E-2</v>
      </c>
      <c r="AC822" s="14">
        <f t="shared" si="383"/>
        <v>0</v>
      </c>
      <c r="AD822" s="14">
        <f t="shared" si="397"/>
        <v>0</v>
      </c>
      <c r="AE822" s="14">
        <f t="shared" si="384"/>
        <v>0</v>
      </c>
      <c r="AF822" s="14">
        <f t="shared" si="385"/>
        <v>0</v>
      </c>
      <c r="AG822" s="14">
        <f t="shared" si="386"/>
        <v>0</v>
      </c>
      <c r="AH822" s="14">
        <f t="shared" si="387"/>
        <v>0</v>
      </c>
      <c r="AI822" s="14">
        <f t="shared" si="388"/>
        <v>0.04</v>
      </c>
      <c r="AJ822" s="14">
        <f t="shared" si="389"/>
        <v>0</v>
      </c>
      <c r="AK822" s="14">
        <f t="shared" si="390"/>
        <v>0</v>
      </c>
      <c r="AL822" s="14">
        <f t="shared" si="391"/>
        <v>0</v>
      </c>
      <c r="AM822" s="14">
        <f t="shared" si="392"/>
        <v>0</v>
      </c>
      <c r="AN822" s="14">
        <f t="shared" si="393"/>
        <v>0</v>
      </c>
      <c r="AO822" s="14">
        <f t="shared" si="394"/>
        <v>0</v>
      </c>
      <c r="AP822" s="14">
        <f t="shared" si="395"/>
        <v>0</v>
      </c>
      <c r="AQ822" s="14">
        <f t="shared" si="396"/>
        <v>0</v>
      </c>
      <c r="AR822" s="26">
        <f t="shared" si="373"/>
        <v>0</v>
      </c>
      <c r="AS822" s="184">
        <f t="shared" si="374"/>
        <v>19111.4588</v>
      </c>
      <c r="AT822" s="26">
        <f t="shared" si="375"/>
        <v>0</v>
      </c>
      <c r="AU822" s="30">
        <f t="shared" si="398"/>
        <v>28667.188199999997</v>
      </c>
      <c r="AV822" s="30">
        <f t="shared" si="399"/>
        <v>28667.188199999997</v>
      </c>
      <c r="AW822" s="30"/>
      <c r="AX822" s="36">
        <f t="shared" si="371"/>
        <v>28667.188199999997</v>
      </c>
      <c r="AY822" s="36">
        <f t="shared" si="371"/>
        <v>9555.7293999999965</v>
      </c>
      <c r="AZ822" s="36">
        <f t="shared" si="371"/>
        <v>0</v>
      </c>
      <c r="BF822" s="42">
        <f t="shared" si="377"/>
        <v>19111.4588</v>
      </c>
      <c r="BG822" s="42">
        <f t="shared" si="378"/>
        <v>19111.45</v>
      </c>
      <c r="BH822" s="42">
        <f t="shared" si="379"/>
        <v>8.7999999996100087E-3</v>
      </c>
      <c r="BI822" s="42">
        <f t="shared" si="380"/>
        <v>57334.376399999994</v>
      </c>
    </row>
    <row r="823" spans="1:61" ht="14.45" hidden="1" outlineLevel="1" x14ac:dyDescent="0.3">
      <c r="A823" s="12" t="s">
        <v>837</v>
      </c>
      <c r="B823" s="12" t="s">
        <v>8</v>
      </c>
      <c r="C823" s="5" t="s">
        <v>1359</v>
      </c>
      <c r="D823" s="2" t="s">
        <v>913</v>
      </c>
      <c r="E823" s="2" t="s">
        <v>150</v>
      </c>
      <c r="F823" s="2" t="s">
        <v>11</v>
      </c>
      <c r="G823" s="2" t="s">
        <v>12</v>
      </c>
      <c r="H823" s="2" t="s">
        <v>13</v>
      </c>
      <c r="I823" s="18">
        <v>202095</v>
      </c>
      <c r="J823" s="18">
        <v>345744.13</v>
      </c>
      <c r="K823" s="18">
        <v>332446.28000000003</v>
      </c>
      <c r="L823" s="18">
        <v>13297.849999999999</v>
      </c>
      <c r="M823" s="18"/>
      <c r="N823" s="18"/>
      <c r="O823" s="18"/>
      <c r="P823" s="18"/>
      <c r="Q823" s="18"/>
      <c r="R823" s="18"/>
      <c r="S823" s="18">
        <v>13297.849999999999</v>
      </c>
      <c r="T823" s="18"/>
      <c r="U823" s="18"/>
      <c r="V823" s="18"/>
      <c r="W823" s="18"/>
      <c r="X823" s="18"/>
      <c r="Y823" s="18"/>
      <c r="Z823" s="18"/>
      <c r="AA823" s="18"/>
      <c r="AB823" s="43">
        <f t="shared" si="372"/>
        <v>4.0000000000000036E-2</v>
      </c>
      <c r="AC823" s="14">
        <f t="shared" si="383"/>
        <v>0</v>
      </c>
      <c r="AD823" s="14">
        <f t="shared" si="397"/>
        <v>0</v>
      </c>
      <c r="AE823" s="14">
        <f t="shared" si="384"/>
        <v>0</v>
      </c>
      <c r="AF823" s="14">
        <f t="shared" si="385"/>
        <v>0</v>
      </c>
      <c r="AG823" s="14">
        <f t="shared" si="386"/>
        <v>0</v>
      </c>
      <c r="AH823" s="14">
        <f t="shared" si="387"/>
        <v>0</v>
      </c>
      <c r="AI823" s="14">
        <f t="shared" si="388"/>
        <v>0.04</v>
      </c>
      <c r="AJ823" s="14">
        <f t="shared" si="389"/>
        <v>0</v>
      </c>
      <c r="AK823" s="14">
        <f t="shared" si="390"/>
        <v>0</v>
      </c>
      <c r="AL823" s="14">
        <f t="shared" si="391"/>
        <v>0</v>
      </c>
      <c r="AM823" s="14">
        <f t="shared" si="392"/>
        <v>0</v>
      </c>
      <c r="AN823" s="14">
        <f t="shared" si="393"/>
        <v>0</v>
      </c>
      <c r="AO823" s="14">
        <f t="shared" si="394"/>
        <v>0</v>
      </c>
      <c r="AP823" s="14">
        <f t="shared" si="395"/>
        <v>0</v>
      </c>
      <c r="AQ823" s="14">
        <f t="shared" si="396"/>
        <v>0</v>
      </c>
      <c r="AR823" s="26">
        <f t="shared" si="373"/>
        <v>0</v>
      </c>
      <c r="AS823" s="184">
        <f t="shared" si="374"/>
        <v>13297.851200000001</v>
      </c>
      <c r="AT823" s="26">
        <f t="shared" si="375"/>
        <v>0</v>
      </c>
      <c r="AU823" s="30">
        <f t="shared" si="398"/>
        <v>19946.7768</v>
      </c>
      <c r="AV823" s="30">
        <f t="shared" si="399"/>
        <v>19946.7768</v>
      </c>
      <c r="AW823" s="30"/>
      <c r="AX823" s="36">
        <f t="shared" si="371"/>
        <v>19946.7768</v>
      </c>
      <c r="AY823" s="36">
        <f t="shared" si="371"/>
        <v>6648.9255999999987</v>
      </c>
      <c r="AZ823" s="36">
        <f t="shared" si="371"/>
        <v>0</v>
      </c>
      <c r="BF823" s="42">
        <f t="shared" si="377"/>
        <v>13297.851200000001</v>
      </c>
      <c r="BG823" s="42">
        <f t="shared" si="378"/>
        <v>13297.849999999999</v>
      </c>
      <c r="BH823" s="42">
        <f t="shared" si="379"/>
        <v>1.2000000024272595E-3</v>
      </c>
      <c r="BI823" s="42">
        <f t="shared" si="380"/>
        <v>39893.553599999999</v>
      </c>
    </row>
    <row r="824" spans="1:61" ht="14.45" hidden="1" outlineLevel="1" x14ac:dyDescent="0.3">
      <c r="A824" s="12" t="s">
        <v>837</v>
      </c>
      <c r="B824" s="12" t="s">
        <v>8</v>
      </c>
      <c r="C824" s="5" t="s">
        <v>1359</v>
      </c>
      <c r="D824" s="2" t="s">
        <v>914</v>
      </c>
      <c r="E824" s="2" t="s">
        <v>150</v>
      </c>
      <c r="F824" s="2" t="s">
        <v>11</v>
      </c>
      <c r="G824" s="2" t="s">
        <v>12</v>
      </c>
      <c r="H824" s="2" t="s">
        <v>13</v>
      </c>
      <c r="I824" s="18">
        <v>207780</v>
      </c>
      <c r="J824" s="18">
        <v>414678.61</v>
      </c>
      <c r="K824" s="18">
        <v>398729.43999999994</v>
      </c>
      <c r="L824" s="18">
        <v>15949.169999999998</v>
      </c>
      <c r="M824" s="18"/>
      <c r="N824" s="18"/>
      <c r="O824" s="18"/>
      <c r="P824" s="18"/>
      <c r="Q824" s="18"/>
      <c r="R824" s="18"/>
      <c r="S824" s="18">
        <v>15949.169999999998</v>
      </c>
      <c r="T824" s="18"/>
      <c r="U824" s="18"/>
      <c r="V824" s="18"/>
      <c r="W824" s="18"/>
      <c r="X824" s="18"/>
      <c r="Y824" s="18"/>
      <c r="Z824" s="18"/>
      <c r="AA824" s="18"/>
      <c r="AB824" s="43">
        <f t="shared" si="372"/>
        <v>4.0000000000000036E-2</v>
      </c>
      <c r="AC824" s="14">
        <f t="shared" si="383"/>
        <v>0</v>
      </c>
      <c r="AD824" s="14">
        <f t="shared" si="397"/>
        <v>0</v>
      </c>
      <c r="AE824" s="14">
        <f t="shared" si="384"/>
        <v>0</v>
      </c>
      <c r="AF824" s="14">
        <f t="shared" si="385"/>
        <v>0</v>
      </c>
      <c r="AG824" s="14">
        <f t="shared" si="386"/>
        <v>0</v>
      </c>
      <c r="AH824" s="14">
        <f t="shared" si="387"/>
        <v>0</v>
      </c>
      <c r="AI824" s="14">
        <f t="shared" si="388"/>
        <v>0.04</v>
      </c>
      <c r="AJ824" s="14">
        <f t="shared" si="389"/>
        <v>0</v>
      </c>
      <c r="AK824" s="14">
        <f t="shared" si="390"/>
        <v>0</v>
      </c>
      <c r="AL824" s="14">
        <f t="shared" si="391"/>
        <v>0</v>
      </c>
      <c r="AM824" s="14">
        <f t="shared" si="392"/>
        <v>0</v>
      </c>
      <c r="AN824" s="14">
        <f t="shared" si="393"/>
        <v>0</v>
      </c>
      <c r="AO824" s="14">
        <f t="shared" si="394"/>
        <v>0</v>
      </c>
      <c r="AP824" s="14">
        <f t="shared" si="395"/>
        <v>0</v>
      </c>
      <c r="AQ824" s="14">
        <f t="shared" si="396"/>
        <v>0</v>
      </c>
      <c r="AR824" s="26">
        <f t="shared" si="373"/>
        <v>0</v>
      </c>
      <c r="AS824" s="184">
        <f t="shared" si="374"/>
        <v>15949.177599999997</v>
      </c>
      <c r="AT824" s="26">
        <f t="shared" si="375"/>
        <v>0</v>
      </c>
      <c r="AU824" s="30">
        <f t="shared" si="398"/>
        <v>23923.766399999997</v>
      </c>
      <c r="AV824" s="30">
        <f t="shared" si="399"/>
        <v>23923.766399999997</v>
      </c>
      <c r="AW824" s="30"/>
      <c r="AX824" s="36">
        <f t="shared" si="371"/>
        <v>23923.766399999997</v>
      </c>
      <c r="AY824" s="36">
        <f t="shared" si="371"/>
        <v>7974.5887999999995</v>
      </c>
      <c r="AZ824" s="36">
        <f t="shared" si="371"/>
        <v>0</v>
      </c>
      <c r="BF824" s="42">
        <f t="shared" si="377"/>
        <v>15949.177599999997</v>
      </c>
      <c r="BG824" s="42">
        <f t="shared" si="378"/>
        <v>15949.169999999998</v>
      </c>
      <c r="BH824" s="42">
        <f t="shared" si="379"/>
        <v>7.5999999990017386E-3</v>
      </c>
      <c r="BI824" s="42">
        <f t="shared" si="380"/>
        <v>47847.532799999994</v>
      </c>
    </row>
    <row r="825" spans="1:61" ht="14.45" hidden="1" outlineLevel="1" x14ac:dyDescent="0.3">
      <c r="A825" s="12" t="s">
        <v>837</v>
      </c>
      <c r="B825" s="12" t="s">
        <v>8</v>
      </c>
      <c r="C825" s="5" t="s">
        <v>1359</v>
      </c>
      <c r="D825" s="2" t="s">
        <v>915</v>
      </c>
      <c r="E825" s="2" t="s">
        <v>150</v>
      </c>
      <c r="F825" s="2" t="s">
        <v>11</v>
      </c>
      <c r="G825" s="2" t="s">
        <v>12</v>
      </c>
      <c r="H825" s="2" t="s">
        <v>13</v>
      </c>
      <c r="I825" s="18">
        <v>77392</v>
      </c>
      <c r="J825" s="18">
        <v>395595.36</v>
      </c>
      <c r="K825" s="18">
        <v>380380.16000000003</v>
      </c>
      <c r="L825" s="18">
        <v>15215.2</v>
      </c>
      <c r="M825" s="18"/>
      <c r="N825" s="18"/>
      <c r="O825" s="18"/>
      <c r="P825" s="18"/>
      <c r="Q825" s="18"/>
      <c r="R825" s="18"/>
      <c r="S825" s="18">
        <v>15215.2</v>
      </c>
      <c r="T825" s="18"/>
      <c r="U825" s="18"/>
      <c r="V825" s="18"/>
      <c r="W825" s="18"/>
      <c r="X825" s="18"/>
      <c r="Y825" s="18"/>
      <c r="Z825" s="18"/>
      <c r="AA825" s="18"/>
      <c r="AB825" s="43">
        <f t="shared" si="372"/>
        <v>4.0000000000000036E-2</v>
      </c>
      <c r="AC825" s="14">
        <f t="shared" si="383"/>
        <v>0</v>
      </c>
      <c r="AD825" s="14">
        <f t="shared" si="397"/>
        <v>0</v>
      </c>
      <c r="AE825" s="14">
        <f t="shared" si="384"/>
        <v>0</v>
      </c>
      <c r="AF825" s="14">
        <f t="shared" si="385"/>
        <v>0</v>
      </c>
      <c r="AG825" s="14">
        <f t="shared" si="386"/>
        <v>0</v>
      </c>
      <c r="AH825" s="14">
        <f t="shared" si="387"/>
        <v>0</v>
      </c>
      <c r="AI825" s="14">
        <f t="shared" si="388"/>
        <v>0.04</v>
      </c>
      <c r="AJ825" s="14">
        <f t="shared" si="389"/>
        <v>0</v>
      </c>
      <c r="AK825" s="14">
        <f t="shared" si="390"/>
        <v>0</v>
      </c>
      <c r="AL825" s="14">
        <f t="shared" si="391"/>
        <v>0</v>
      </c>
      <c r="AM825" s="14">
        <f t="shared" si="392"/>
        <v>0</v>
      </c>
      <c r="AN825" s="14">
        <f t="shared" si="393"/>
        <v>0</v>
      </c>
      <c r="AO825" s="14">
        <f t="shared" si="394"/>
        <v>0</v>
      </c>
      <c r="AP825" s="14">
        <f t="shared" si="395"/>
        <v>0</v>
      </c>
      <c r="AQ825" s="14">
        <f t="shared" si="396"/>
        <v>0</v>
      </c>
      <c r="AR825" s="26">
        <f t="shared" si="373"/>
        <v>0</v>
      </c>
      <c r="AS825" s="184">
        <f t="shared" si="374"/>
        <v>15215.206400000001</v>
      </c>
      <c r="AT825" s="26">
        <f t="shared" si="375"/>
        <v>0</v>
      </c>
      <c r="AU825" s="30">
        <f t="shared" si="398"/>
        <v>22822.809600000001</v>
      </c>
      <c r="AV825" s="30">
        <f t="shared" si="399"/>
        <v>22822.809600000001</v>
      </c>
      <c r="AW825" s="30"/>
      <c r="AX825" s="36">
        <f t="shared" si="371"/>
        <v>22822.809600000001</v>
      </c>
      <c r="AY825" s="36">
        <f t="shared" si="371"/>
        <v>7607.6031999999996</v>
      </c>
      <c r="AZ825" s="36">
        <f t="shared" si="371"/>
        <v>0</v>
      </c>
      <c r="BF825" s="42">
        <f t="shared" si="377"/>
        <v>15215.206400000001</v>
      </c>
      <c r="BG825" s="42">
        <f t="shared" si="378"/>
        <v>15215.2</v>
      </c>
      <c r="BH825" s="42">
        <f t="shared" si="379"/>
        <v>6.400000000212458E-3</v>
      </c>
      <c r="BI825" s="42">
        <f t="shared" si="380"/>
        <v>45645.619200000001</v>
      </c>
    </row>
    <row r="826" spans="1:61" ht="14.45" hidden="1" outlineLevel="1" x14ac:dyDescent="0.3">
      <c r="A826" s="12" t="s">
        <v>837</v>
      </c>
      <c r="B826" s="12" t="s">
        <v>8</v>
      </c>
      <c r="C826" s="5" t="s">
        <v>1359</v>
      </c>
      <c r="D826" s="2" t="s">
        <v>916</v>
      </c>
      <c r="E826" s="2" t="s">
        <v>150</v>
      </c>
      <c r="F826" s="2" t="s">
        <v>11</v>
      </c>
      <c r="G826" s="2" t="s">
        <v>12</v>
      </c>
      <c r="H826" s="2" t="s">
        <v>13</v>
      </c>
      <c r="I826" s="18">
        <v>259900</v>
      </c>
      <c r="J826" s="18">
        <v>444636.19999999995</v>
      </c>
      <c r="K826" s="18">
        <v>427534.81</v>
      </c>
      <c r="L826" s="18">
        <v>17101.39</v>
      </c>
      <c r="M826" s="18"/>
      <c r="N826" s="18"/>
      <c r="O826" s="18"/>
      <c r="P826" s="18"/>
      <c r="Q826" s="18"/>
      <c r="R826" s="18"/>
      <c r="S826" s="18">
        <v>17101.39</v>
      </c>
      <c r="T826" s="18"/>
      <c r="U826" s="18"/>
      <c r="V826" s="18"/>
      <c r="W826" s="18"/>
      <c r="X826" s="18"/>
      <c r="Y826" s="18"/>
      <c r="Z826" s="18"/>
      <c r="AA826" s="18"/>
      <c r="AB826" s="43">
        <f t="shared" si="372"/>
        <v>4.0000000000000036E-2</v>
      </c>
      <c r="AC826" s="14">
        <f t="shared" si="383"/>
        <v>0</v>
      </c>
      <c r="AD826" s="14">
        <f t="shared" si="397"/>
        <v>0</v>
      </c>
      <c r="AE826" s="14">
        <f t="shared" si="384"/>
        <v>0</v>
      </c>
      <c r="AF826" s="14">
        <f t="shared" si="385"/>
        <v>0</v>
      </c>
      <c r="AG826" s="14">
        <f t="shared" si="386"/>
        <v>0</v>
      </c>
      <c r="AH826" s="14">
        <f t="shared" si="387"/>
        <v>0</v>
      </c>
      <c r="AI826" s="14">
        <f t="shared" si="388"/>
        <v>0.04</v>
      </c>
      <c r="AJ826" s="14">
        <f t="shared" si="389"/>
        <v>0</v>
      </c>
      <c r="AK826" s="14">
        <f t="shared" si="390"/>
        <v>0</v>
      </c>
      <c r="AL826" s="14">
        <f t="shared" si="391"/>
        <v>0</v>
      </c>
      <c r="AM826" s="14">
        <f t="shared" si="392"/>
        <v>0</v>
      </c>
      <c r="AN826" s="14">
        <f t="shared" si="393"/>
        <v>0</v>
      </c>
      <c r="AO826" s="14">
        <f t="shared" si="394"/>
        <v>0</v>
      </c>
      <c r="AP826" s="14">
        <f t="shared" si="395"/>
        <v>0</v>
      </c>
      <c r="AQ826" s="14">
        <f t="shared" si="396"/>
        <v>0</v>
      </c>
      <c r="AR826" s="26">
        <f t="shared" si="373"/>
        <v>0</v>
      </c>
      <c r="AS826" s="184">
        <f t="shared" si="374"/>
        <v>17101.392400000001</v>
      </c>
      <c r="AT826" s="26">
        <f t="shared" si="375"/>
        <v>0</v>
      </c>
      <c r="AU826" s="30">
        <f t="shared" si="398"/>
        <v>25652.088599999999</v>
      </c>
      <c r="AV826" s="30">
        <f t="shared" si="399"/>
        <v>25652.088599999999</v>
      </c>
      <c r="AW826" s="30"/>
      <c r="AX826" s="36">
        <f t="shared" si="371"/>
        <v>25652.088599999999</v>
      </c>
      <c r="AY826" s="36">
        <f t="shared" si="371"/>
        <v>8550.6961999999985</v>
      </c>
      <c r="AZ826" s="36">
        <f t="shared" si="371"/>
        <v>0</v>
      </c>
      <c r="BF826" s="42">
        <f t="shared" si="377"/>
        <v>17101.392400000001</v>
      </c>
      <c r="BG826" s="42">
        <f t="shared" si="378"/>
        <v>17101.39</v>
      </c>
      <c r="BH826" s="42">
        <f t="shared" si="379"/>
        <v>2.4000000012165401E-3</v>
      </c>
      <c r="BI826" s="42">
        <f t="shared" si="380"/>
        <v>51304.177199999998</v>
      </c>
    </row>
    <row r="827" spans="1:61" ht="14.45" hidden="1" outlineLevel="1" x14ac:dyDescent="0.3">
      <c r="A827" s="12" t="s">
        <v>837</v>
      </c>
      <c r="B827" s="12" t="s">
        <v>8</v>
      </c>
      <c r="C827" s="5" t="s">
        <v>1359</v>
      </c>
      <c r="D827" s="2" t="s">
        <v>917</v>
      </c>
      <c r="E827" s="2" t="s">
        <v>190</v>
      </c>
      <c r="F827" s="2" t="s">
        <v>16</v>
      </c>
      <c r="G827" s="2" t="s">
        <v>17</v>
      </c>
      <c r="H827" s="2" t="s">
        <v>13</v>
      </c>
      <c r="I827" s="18">
        <v>30700</v>
      </c>
      <c r="J827" s="18">
        <v>125764.71</v>
      </c>
      <c r="K827" s="18">
        <v>109598.88</v>
      </c>
      <c r="L827" s="18">
        <v>16165.83</v>
      </c>
      <c r="M827" s="18"/>
      <c r="N827" s="18">
        <v>13699.86</v>
      </c>
      <c r="O827" s="18"/>
      <c r="P827" s="18"/>
      <c r="Q827" s="18"/>
      <c r="R827" s="18"/>
      <c r="S827" s="18"/>
      <c r="T827" s="18"/>
      <c r="U827" s="18"/>
      <c r="V827" s="18"/>
      <c r="W827" s="18"/>
      <c r="X827" s="18"/>
      <c r="Y827" s="18"/>
      <c r="Z827" s="18">
        <v>2465.9699999999998</v>
      </c>
      <c r="AA827" s="18"/>
      <c r="AB827" s="43">
        <f t="shared" si="372"/>
        <v>0.14749999999999996</v>
      </c>
      <c r="AC827" s="14">
        <f t="shared" si="383"/>
        <v>0</v>
      </c>
      <c r="AD827" s="14">
        <f t="shared" si="397"/>
        <v>0.125</v>
      </c>
      <c r="AE827" s="14">
        <f t="shared" si="384"/>
        <v>0</v>
      </c>
      <c r="AF827" s="14">
        <f t="shared" si="385"/>
        <v>0</v>
      </c>
      <c r="AG827" s="14">
        <f t="shared" si="386"/>
        <v>0</v>
      </c>
      <c r="AH827" s="14">
        <f t="shared" si="387"/>
        <v>0</v>
      </c>
      <c r="AI827" s="14">
        <f t="shared" si="388"/>
        <v>0</v>
      </c>
      <c r="AJ827" s="14">
        <f t="shared" si="389"/>
        <v>0</v>
      </c>
      <c r="AK827" s="14">
        <f t="shared" si="390"/>
        <v>0</v>
      </c>
      <c r="AL827" s="14">
        <f t="shared" si="391"/>
        <v>0</v>
      </c>
      <c r="AM827" s="14">
        <f t="shared" si="392"/>
        <v>0</v>
      </c>
      <c r="AN827" s="14">
        <f t="shared" si="393"/>
        <v>0</v>
      </c>
      <c r="AO827" s="14">
        <f t="shared" si="394"/>
        <v>0</v>
      </c>
      <c r="AP827" s="14">
        <f t="shared" si="395"/>
        <v>0.02</v>
      </c>
      <c r="AQ827" s="14">
        <f t="shared" si="396"/>
        <v>0</v>
      </c>
      <c r="AR827" s="26">
        <f t="shared" si="373"/>
        <v>13699.86</v>
      </c>
      <c r="AS827" s="184">
        <f t="shared" si="374"/>
        <v>0</v>
      </c>
      <c r="AT827" s="26">
        <f t="shared" si="375"/>
        <v>2465.9748</v>
      </c>
      <c r="AU827" s="30"/>
      <c r="AV827" s="30"/>
      <c r="AW827" s="30">
        <f>K827*$AU$1</f>
        <v>13151.865599999999</v>
      </c>
      <c r="AX827" s="36">
        <f t="shared" si="371"/>
        <v>-13699.86</v>
      </c>
      <c r="AY827" s="36">
        <f t="shared" si="371"/>
        <v>0</v>
      </c>
      <c r="AZ827" s="36">
        <f t="shared" si="371"/>
        <v>10685.890799999999</v>
      </c>
      <c r="BF827" s="42">
        <f t="shared" si="377"/>
        <v>16165.834800000001</v>
      </c>
      <c r="BG827" s="42">
        <f t="shared" si="378"/>
        <v>16165.83</v>
      </c>
      <c r="BH827" s="42">
        <f t="shared" si="379"/>
        <v>4.8000000006140908E-3</v>
      </c>
      <c r="BI827" s="42">
        <f t="shared" si="380"/>
        <v>13151.865599999999</v>
      </c>
    </row>
    <row r="828" spans="1:61" ht="14.45" hidden="1" outlineLevel="1" x14ac:dyDescent="0.3">
      <c r="A828" s="12" t="s">
        <v>837</v>
      </c>
      <c r="B828" s="12" t="s">
        <v>8</v>
      </c>
      <c r="C828" s="5" t="s">
        <v>1359</v>
      </c>
      <c r="D828" s="2" t="s">
        <v>918</v>
      </c>
      <c r="E828" s="2" t="s">
        <v>190</v>
      </c>
      <c r="F828" s="2" t="s">
        <v>16</v>
      </c>
      <c r="G828" s="2" t="s">
        <v>17</v>
      </c>
      <c r="H828" s="2" t="s">
        <v>13</v>
      </c>
      <c r="I828" s="18">
        <v>54800</v>
      </c>
      <c r="J828" s="18">
        <v>172928.19</v>
      </c>
      <c r="K828" s="18">
        <v>150699.95000000001</v>
      </c>
      <c r="L828" s="18">
        <v>22228.239999999998</v>
      </c>
      <c r="M828" s="18"/>
      <c r="N828" s="18">
        <v>18837.489999999998</v>
      </c>
      <c r="O828" s="18"/>
      <c r="P828" s="18"/>
      <c r="Q828" s="18"/>
      <c r="R828" s="18"/>
      <c r="S828" s="18"/>
      <c r="T828" s="18"/>
      <c r="U828" s="18"/>
      <c r="V828" s="18"/>
      <c r="W828" s="18"/>
      <c r="X828" s="18"/>
      <c r="Y828" s="18"/>
      <c r="Z828" s="18">
        <v>3390.75</v>
      </c>
      <c r="AA828" s="18"/>
      <c r="AB828" s="43">
        <f t="shared" si="372"/>
        <v>0.14749999999999996</v>
      </c>
      <c r="AC828" s="14">
        <f t="shared" si="383"/>
        <v>0</v>
      </c>
      <c r="AD828" s="14">
        <f t="shared" si="397"/>
        <v>0.125</v>
      </c>
      <c r="AE828" s="14">
        <f t="shared" si="384"/>
        <v>0</v>
      </c>
      <c r="AF828" s="14">
        <f t="shared" si="385"/>
        <v>0</v>
      </c>
      <c r="AG828" s="14">
        <f t="shared" si="386"/>
        <v>0</v>
      </c>
      <c r="AH828" s="14">
        <f t="shared" si="387"/>
        <v>0</v>
      </c>
      <c r="AI828" s="14">
        <f t="shared" si="388"/>
        <v>0</v>
      </c>
      <c r="AJ828" s="14">
        <f t="shared" si="389"/>
        <v>0</v>
      </c>
      <c r="AK828" s="14">
        <f t="shared" si="390"/>
        <v>0</v>
      </c>
      <c r="AL828" s="14">
        <f t="shared" si="391"/>
        <v>0</v>
      </c>
      <c r="AM828" s="14">
        <f t="shared" si="392"/>
        <v>0</v>
      </c>
      <c r="AN828" s="14">
        <f t="shared" si="393"/>
        <v>0</v>
      </c>
      <c r="AO828" s="14">
        <f t="shared" si="394"/>
        <v>0</v>
      </c>
      <c r="AP828" s="14">
        <f t="shared" si="395"/>
        <v>0.02</v>
      </c>
      <c r="AQ828" s="14">
        <f t="shared" si="396"/>
        <v>0</v>
      </c>
      <c r="AR828" s="26">
        <f t="shared" si="373"/>
        <v>18837.493750000001</v>
      </c>
      <c r="AS828" s="184">
        <f t="shared" si="374"/>
        <v>0</v>
      </c>
      <c r="AT828" s="26">
        <f t="shared" si="375"/>
        <v>3390.7488750000002</v>
      </c>
      <c r="AU828" s="30"/>
      <c r="AV828" s="30"/>
      <c r="AW828" s="30">
        <f>K828*$AU$1</f>
        <v>18083.994000000002</v>
      </c>
      <c r="AX828" s="36">
        <f t="shared" si="371"/>
        <v>-18837.493750000001</v>
      </c>
      <c r="AY828" s="36">
        <f t="shared" si="371"/>
        <v>0</v>
      </c>
      <c r="AZ828" s="36">
        <f t="shared" si="371"/>
        <v>14693.245125000001</v>
      </c>
      <c r="BF828" s="42">
        <f t="shared" si="377"/>
        <v>22228.242625000003</v>
      </c>
      <c r="BG828" s="42">
        <f t="shared" si="378"/>
        <v>22228.239999999998</v>
      </c>
      <c r="BH828" s="42">
        <f t="shared" si="379"/>
        <v>2.625000004627509E-3</v>
      </c>
      <c r="BI828" s="42">
        <f t="shared" si="380"/>
        <v>18083.994000000002</v>
      </c>
    </row>
    <row r="829" spans="1:61" ht="14.45" hidden="1" outlineLevel="1" x14ac:dyDescent="0.3">
      <c r="A829" s="12" t="s">
        <v>837</v>
      </c>
      <c r="B829" s="12" t="s">
        <v>8</v>
      </c>
      <c r="C829" s="5" t="s">
        <v>1359</v>
      </c>
      <c r="D829" s="2" t="s">
        <v>919</v>
      </c>
      <c r="E829" s="2" t="s">
        <v>150</v>
      </c>
      <c r="F829" s="2" t="s">
        <v>11</v>
      </c>
      <c r="G829" s="2" t="s">
        <v>12</v>
      </c>
      <c r="H829" s="2" t="s">
        <v>13</v>
      </c>
      <c r="I829" s="18">
        <v>41400</v>
      </c>
      <c r="J829" s="18">
        <v>48954.670000000006</v>
      </c>
      <c r="K829" s="18">
        <v>47071.8</v>
      </c>
      <c r="L829" s="18">
        <v>1882.87</v>
      </c>
      <c r="M829" s="18"/>
      <c r="N829" s="18"/>
      <c r="O829" s="18"/>
      <c r="P829" s="18"/>
      <c r="Q829" s="18"/>
      <c r="R829" s="18"/>
      <c r="S829" s="18">
        <v>1882.87</v>
      </c>
      <c r="T829" s="18"/>
      <c r="U829" s="18"/>
      <c r="V829" s="18"/>
      <c r="W829" s="18"/>
      <c r="X829" s="18"/>
      <c r="Y829" s="18"/>
      <c r="Z829" s="18"/>
      <c r="AA829" s="18"/>
      <c r="AB829" s="43">
        <f t="shared" si="372"/>
        <v>4.0000000000000036E-2</v>
      </c>
      <c r="AC829" s="14">
        <f t="shared" si="383"/>
        <v>0</v>
      </c>
      <c r="AD829" s="14">
        <f t="shared" si="397"/>
        <v>0</v>
      </c>
      <c r="AE829" s="14">
        <f t="shared" si="384"/>
        <v>0</v>
      </c>
      <c r="AF829" s="14">
        <f t="shared" si="385"/>
        <v>0</v>
      </c>
      <c r="AG829" s="14">
        <f t="shared" si="386"/>
        <v>0</v>
      </c>
      <c r="AH829" s="14">
        <f t="shared" si="387"/>
        <v>0</v>
      </c>
      <c r="AI829" s="14">
        <f t="shared" si="388"/>
        <v>0.04</v>
      </c>
      <c r="AJ829" s="14">
        <f t="shared" si="389"/>
        <v>0</v>
      </c>
      <c r="AK829" s="14">
        <f t="shared" si="390"/>
        <v>0</v>
      </c>
      <c r="AL829" s="14">
        <f t="shared" si="391"/>
        <v>0</v>
      </c>
      <c r="AM829" s="14">
        <f t="shared" si="392"/>
        <v>0</v>
      </c>
      <c r="AN829" s="14">
        <f t="shared" si="393"/>
        <v>0</v>
      </c>
      <c r="AO829" s="14">
        <f t="shared" si="394"/>
        <v>0</v>
      </c>
      <c r="AP829" s="14">
        <f t="shared" si="395"/>
        <v>0</v>
      </c>
      <c r="AQ829" s="14">
        <f t="shared" si="396"/>
        <v>0</v>
      </c>
      <c r="AR829" s="26">
        <f t="shared" si="373"/>
        <v>0</v>
      </c>
      <c r="AS829" s="184">
        <f t="shared" si="374"/>
        <v>1882.8720000000001</v>
      </c>
      <c r="AT829" s="26">
        <f t="shared" si="375"/>
        <v>0</v>
      </c>
      <c r="AU829" s="30">
        <f>K829*$AU$2</f>
        <v>2824.308</v>
      </c>
      <c r="AV829" s="30">
        <f>K829*$AV$2</f>
        <v>2824.308</v>
      </c>
      <c r="AW829" s="30"/>
      <c r="AX829" s="36">
        <f t="shared" si="371"/>
        <v>2824.308</v>
      </c>
      <c r="AY829" s="36">
        <f t="shared" si="371"/>
        <v>941.43599999999992</v>
      </c>
      <c r="AZ829" s="36">
        <f t="shared" si="371"/>
        <v>0</v>
      </c>
      <c r="BF829" s="42">
        <f t="shared" si="377"/>
        <v>1882.8720000000001</v>
      </c>
      <c r="BG829" s="42">
        <f t="shared" si="378"/>
        <v>1882.87</v>
      </c>
      <c r="BH829" s="42">
        <f t="shared" si="379"/>
        <v>2.00000000018008E-3</v>
      </c>
      <c r="BI829" s="42">
        <f t="shared" si="380"/>
        <v>5648.616</v>
      </c>
    </row>
    <row r="830" spans="1:61" ht="14.45" hidden="1" outlineLevel="1" x14ac:dyDescent="0.3">
      <c r="A830" s="12" t="s">
        <v>837</v>
      </c>
      <c r="B830" s="12" t="s">
        <v>8</v>
      </c>
      <c r="C830" s="5" t="s">
        <v>1359</v>
      </c>
      <c r="D830" s="2" t="s">
        <v>920</v>
      </c>
      <c r="E830" s="2" t="s">
        <v>190</v>
      </c>
      <c r="F830" s="2" t="s">
        <v>16</v>
      </c>
      <c r="G830" s="2" t="s">
        <v>17</v>
      </c>
      <c r="H830" s="2" t="s">
        <v>13</v>
      </c>
      <c r="I830" s="18">
        <v>44650</v>
      </c>
      <c r="J830" s="18">
        <v>140898.66</v>
      </c>
      <c r="K830" s="18">
        <v>122787.5</v>
      </c>
      <c r="L830" s="18">
        <v>18111.16</v>
      </c>
      <c r="M830" s="18"/>
      <c r="N830" s="18">
        <v>15348.439999999999</v>
      </c>
      <c r="O830" s="18"/>
      <c r="P830" s="18"/>
      <c r="Q830" s="18"/>
      <c r="R830" s="18"/>
      <c r="S830" s="18"/>
      <c r="T830" s="18"/>
      <c r="U830" s="18"/>
      <c r="V830" s="18"/>
      <c r="W830" s="18"/>
      <c r="X830" s="18"/>
      <c r="Y830" s="18"/>
      <c r="Z830" s="18">
        <v>2762.7200000000003</v>
      </c>
      <c r="AA830" s="18"/>
      <c r="AB830" s="43">
        <f t="shared" si="372"/>
        <v>0.14749999999999996</v>
      </c>
      <c r="AC830" s="14">
        <f t="shared" si="383"/>
        <v>0</v>
      </c>
      <c r="AD830" s="14">
        <f t="shared" si="397"/>
        <v>0.125</v>
      </c>
      <c r="AE830" s="14">
        <f t="shared" si="384"/>
        <v>0</v>
      </c>
      <c r="AF830" s="14">
        <f t="shared" si="385"/>
        <v>0</v>
      </c>
      <c r="AG830" s="14">
        <f t="shared" si="386"/>
        <v>0</v>
      </c>
      <c r="AH830" s="14">
        <f t="shared" si="387"/>
        <v>0</v>
      </c>
      <c r="AI830" s="14">
        <f t="shared" si="388"/>
        <v>0</v>
      </c>
      <c r="AJ830" s="14">
        <f t="shared" si="389"/>
        <v>0</v>
      </c>
      <c r="AK830" s="14">
        <f t="shared" si="390"/>
        <v>0</v>
      </c>
      <c r="AL830" s="14">
        <f t="shared" si="391"/>
        <v>0</v>
      </c>
      <c r="AM830" s="14">
        <f t="shared" si="392"/>
        <v>0</v>
      </c>
      <c r="AN830" s="14">
        <f t="shared" si="393"/>
        <v>0</v>
      </c>
      <c r="AO830" s="14">
        <f t="shared" si="394"/>
        <v>0</v>
      </c>
      <c r="AP830" s="14">
        <f t="shared" si="395"/>
        <v>0.02</v>
      </c>
      <c r="AQ830" s="14">
        <f t="shared" si="396"/>
        <v>0</v>
      </c>
      <c r="AR830" s="26">
        <f t="shared" si="373"/>
        <v>15348.4375</v>
      </c>
      <c r="AS830" s="184">
        <f t="shared" si="374"/>
        <v>0</v>
      </c>
      <c r="AT830" s="26">
        <f t="shared" si="375"/>
        <v>2762.71875</v>
      </c>
      <c r="AU830" s="30"/>
      <c r="AV830" s="30"/>
      <c r="AW830" s="30">
        <f>K830*$AU$1</f>
        <v>14734.5</v>
      </c>
      <c r="AX830" s="36">
        <f t="shared" si="371"/>
        <v>-15348.4375</v>
      </c>
      <c r="AY830" s="36">
        <f t="shared" si="371"/>
        <v>0</v>
      </c>
      <c r="AZ830" s="36">
        <f t="shared" si="371"/>
        <v>11971.78125</v>
      </c>
      <c r="BF830" s="42">
        <f t="shared" si="377"/>
        <v>18111.15625</v>
      </c>
      <c r="BG830" s="42">
        <f t="shared" si="378"/>
        <v>18111.16</v>
      </c>
      <c r="BH830" s="42">
        <f t="shared" si="379"/>
        <v>-3.7499999998544808E-3</v>
      </c>
      <c r="BI830" s="42">
        <f t="shared" si="380"/>
        <v>14734.5</v>
      </c>
    </row>
    <row r="831" spans="1:61" ht="14.45" hidden="1" outlineLevel="1" x14ac:dyDescent="0.3">
      <c r="A831" s="12" t="s">
        <v>837</v>
      </c>
      <c r="B831" s="12" t="s">
        <v>8</v>
      </c>
      <c r="C831" s="5" t="s">
        <v>1359</v>
      </c>
      <c r="D831" s="2" t="s">
        <v>921</v>
      </c>
      <c r="E831" s="2" t="s">
        <v>150</v>
      </c>
      <c r="F831" s="2" t="s">
        <v>11</v>
      </c>
      <c r="G831" s="2" t="s">
        <v>12</v>
      </c>
      <c r="H831" s="2" t="s">
        <v>13</v>
      </c>
      <c r="I831" s="18">
        <v>563921</v>
      </c>
      <c r="J831" s="18">
        <v>1125450.3799999999</v>
      </c>
      <c r="K831" s="18">
        <v>1082163.8199999998</v>
      </c>
      <c r="L831" s="18">
        <v>43286.559999999998</v>
      </c>
      <c r="M831" s="18"/>
      <c r="N831" s="18"/>
      <c r="O831" s="18"/>
      <c r="P831" s="18"/>
      <c r="Q831" s="18"/>
      <c r="R831" s="18"/>
      <c r="S831" s="18">
        <v>43286.559999999998</v>
      </c>
      <c r="T831" s="18"/>
      <c r="U831" s="18"/>
      <c r="V831" s="18"/>
      <c r="W831" s="18"/>
      <c r="X831" s="18"/>
      <c r="Y831" s="18"/>
      <c r="Z831" s="18"/>
      <c r="AA831" s="18"/>
      <c r="AB831" s="43">
        <f t="shared" si="372"/>
        <v>4.0000000000000036E-2</v>
      </c>
      <c r="AC831" s="14">
        <f t="shared" si="383"/>
        <v>0</v>
      </c>
      <c r="AD831" s="14">
        <f t="shared" si="397"/>
        <v>0</v>
      </c>
      <c r="AE831" s="14">
        <f t="shared" si="384"/>
        <v>0</v>
      </c>
      <c r="AF831" s="14">
        <f t="shared" si="385"/>
        <v>0</v>
      </c>
      <c r="AG831" s="14">
        <f t="shared" si="386"/>
        <v>0</v>
      </c>
      <c r="AH831" s="14">
        <f t="shared" si="387"/>
        <v>0</v>
      </c>
      <c r="AI831" s="14">
        <f t="shared" si="388"/>
        <v>0.04</v>
      </c>
      <c r="AJ831" s="14">
        <f t="shared" si="389"/>
        <v>0</v>
      </c>
      <c r="AK831" s="14">
        <f t="shared" si="390"/>
        <v>0</v>
      </c>
      <c r="AL831" s="14">
        <f t="shared" si="391"/>
        <v>0</v>
      </c>
      <c r="AM831" s="14">
        <f t="shared" si="392"/>
        <v>0</v>
      </c>
      <c r="AN831" s="14">
        <f t="shared" si="393"/>
        <v>0</v>
      </c>
      <c r="AO831" s="14">
        <f t="shared" si="394"/>
        <v>0</v>
      </c>
      <c r="AP831" s="14">
        <f t="shared" si="395"/>
        <v>0</v>
      </c>
      <c r="AQ831" s="14">
        <f t="shared" si="396"/>
        <v>0</v>
      </c>
      <c r="AR831" s="26">
        <f t="shared" si="373"/>
        <v>0</v>
      </c>
      <c r="AS831" s="184">
        <f t="shared" si="374"/>
        <v>43286.552799999998</v>
      </c>
      <c r="AT831" s="26">
        <f t="shared" si="375"/>
        <v>0</v>
      </c>
      <c r="AU831" s="30">
        <f t="shared" ref="AU831:AU862" si="400">K831*$AU$2</f>
        <v>64929.829199999986</v>
      </c>
      <c r="AV831" s="30">
        <f t="shared" ref="AV831:AV862" si="401">K831*$AV$2</f>
        <v>64929.829199999986</v>
      </c>
      <c r="AW831" s="30"/>
      <c r="AX831" s="36">
        <f t="shared" si="371"/>
        <v>64929.829199999986</v>
      </c>
      <c r="AY831" s="36">
        <f t="shared" si="371"/>
        <v>21643.276399999988</v>
      </c>
      <c r="AZ831" s="36">
        <f t="shared" si="371"/>
        <v>0</v>
      </c>
      <c r="BF831" s="42">
        <f t="shared" si="377"/>
        <v>43286.552799999998</v>
      </c>
      <c r="BG831" s="42">
        <f t="shared" si="378"/>
        <v>43286.559999999998</v>
      </c>
      <c r="BH831" s="42">
        <f t="shared" si="379"/>
        <v>-7.2000000000116415E-3</v>
      </c>
      <c r="BI831" s="42">
        <f t="shared" si="380"/>
        <v>129859.65839999997</v>
      </c>
    </row>
    <row r="832" spans="1:61" ht="14.45" hidden="1" outlineLevel="1" x14ac:dyDescent="0.3">
      <c r="A832" s="12" t="s">
        <v>837</v>
      </c>
      <c r="B832" s="12" t="s">
        <v>8</v>
      </c>
      <c r="C832" s="5" t="s">
        <v>1359</v>
      </c>
      <c r="D832" s="2" t="s">
        <v>922</v>
      </c>
      <c r="E832" s="2" t="s">
        <v>150</v>
      </c>
      <c r="F832" s="2" t="s">
        <v>11</v>
      </c>
      <c r="G832" s="2" t="s">
        <v>12</v>
      </c>
      <c r="H832" s="2" t="s">
        <v>13</v>
      </c>
      <c r="I832" s="18">
        <v>190120</v>
      </c>
      <c r="J832" s="18">
        <v>971817.02</v>
      </c>
      <c r="K832" s="18">
        <v>934439.45</v>
      </c>
      <c r="L832" s="18">
        <v>37377.57</v>
      </c>
      <c r="M832" s="18"/>
      <c r="N832" s="18"/>
      <c r="O832" s="18"/>
      <c r="P832" s="18"/>
      <c r="Q832" s="18"/>
      <c r="R832" s="18"/>
      <c r="S832" s="18">
        <v>37377.57</v>
      </c>
      <c r="T832" s="18"/>
      <c r="U832" s="18"/>
      <c r="V832" s="18"/>
      <c r="W832" s="18"/>
      <c r="X832" s="18"/>
      <c r="Y832" s="18"/>
      <c r="Z832" s="18"/>
      <c r="AA832" s="18"/>
      <c r="AB832" s="43">
        <f t="shared" si="372"/>
        <v>4.0000000000000036E-2</v>
      </c>
      <c r="AC832" s="14">
        <f t="shared" si="383"/>
        <v>0</v>
      </c>
      <c r="AD832" s="14">
        <f t="shared" si="397"/>
        <v>0</v>
      </c>
      <c r="AE832" s="14">
        <f t="shared" si="384"/>
        <v>0</v>
      </c>
      <c r="AF832" s="14">
        <f t="shared" si="385"/>
        <v>0</v>
      </c>
      <c r="AG832" s="14">
        <f t="shared" si="386"/>
        <v>0</v>
      </c>
      <c r="AH832" s="14">
        <f t="shared" si="387"/>
        <v>0</v>
      </c>
      <c r="AI832" s="14">
        <f t="shared" si="388"/>
        <v>0.04</v>
      </c>
      <c r="AJ832" s="14">
        <f t="shared" si="389"/>
        <v>0</v>
      </c>
      <c r="AK832" s="14">
        <f t="shared" si="390"/>
        <v>0</v>
      </c>
      <c r="AL832" s="14">
        <f t="shared" si="391"/>
        <v>0</v>
      </c>
      <c r="AM832" s="14">
        <f t="shared" si="392"/>
        <v>0</v>
      </c>
      <c r="AN832" s="14">
        <f t="shared" si="393"/>
        <v>0</v>
      </c>
      <c r="AO832" s="14">
        <f t="shared" si="394"/>
        <v>0</v>
      </c>
      <c r="AP832" s="14">
        <f t="shared" si="395"/>
        <v>0</v>
      </c>
      <c r="AQ832" s="14">
        <f t="shared" si="396"/>
        <v>0</v>
      </c>
      <c r="AR832" s="26">
        <f t="shared" si="373"/>
        <v>0</v>
      </c>
      <c r="AS832" s="184">
        <f t="shared" si="374"/>
        <v>37377.578000000001</v>
      </c>
      <c r="AT832" s="26">
        <f t="shared" si="375"/>
        <v>0</v>
      </c>
      <c r="AU832" s="30">
        <f t="shared" si="400"/>
        <v>56066.366999999998</v>
      </c>
      <c r="AV832" s="30">
        <f t="shared" si="401"/>
        <v>56066.366999999998</v>
      </c>
      <c r="AW832" s="30"/>
      <c r="AX832" s="36">
        <f t="shared" si="371"/>
        <v>56066.366999999998</v>
      </c>
      <c r="AY832" s="36">
        <f t="shared" si="371"/>
        <v>18688.788999999997</v>
      </c>
      <c r="AZ832" s="36">
        <f t="shared" si="371"/>
        <v>0</v>
      </c>
      <c r="BF832" s="42">
        <f t="shared" si="377"/>
        <v>37377.578000000001</v>
      </c>
      <c r="BG832" s="42">
        <f t="shared" si="378"/>
        <v>37377.57</v>
      </c>
      <c r="BH832" s="42">
        <f t="shared" si="379"/>
        <v>8.0000000016298145E-3</v>
      </c>
      <c r="BI832" s="42">
        <f t="shared" si="380"/>
        <v>112132.734</v>
      </c>
    </row>
    <row r="833" spans="1:61" ht="14.45" hidden="1" outlineLevel="1" x14ac:dyDescent="0.3">
      <c r="A833" s="12" t="s">
        <v>837</v>
      </c>
      <c r="B833" s="12" t="s">
        <v>8</v>
      </c>
      <c r="C833" s="5" t="s">
        <v>1359</v>
      </c>
      <c r="D833" s="2" t="s">
        <v>923</v>
      </c>
      <c r="E833" s="2" t="s">
        <v>150</v>
      </c>
      <c r="F833" s="2" t="s">
        <v>11</v>
      </c>
      <c r="G833" s="2" t="s">
        <v>12</v>
      </c>
      <c r="H833" s="2" t="s">
        <v>13</v>
      </c>
      <c r="I833" s="18">
        <v>549780</v>
      </c>
      <c r="J833" s="18">
        <v>638096.27000000014</v>
      </c>
      <c r="K833" s="18">
        <v>613554.11</v>
      </c>
      <c r="L833" s="18">
        <v>24542.159999999996</v>
      </c>
      <c r="M833" s="18"/>
      <c r="N833" s="18"/>
      <c r="O833" s="18"/>
      <c r="P833" s="18"/>
      <c r="Q833" s="18"/>
      <c r="R833" s="18"/>
      <c r="S833" s="18">
        <v>24542.159999999996</v>
      </c>
      <c r="T833" s="18"/>
      <c r="U833" s="18"/>
      <c r="V833" s="18"/>
      <c r="W833" s="18"/>
      <c r="X833" s="18"/>
      <c r="Y833" s="18"/>
      <c r="Z833" s="18"/>
      <c r="AA833" s="18"/>
      <c r="AB833" s="43">
        <f t="shared" si="372"/>
        <v>4.0000000000000036E-2</v>
      </c>
      <c r="AC833" s="14">
        <f t="shared" si="383"/>
        <v>0</v>
      </c>
      <c r="AD833" s="14">
        <f t="shared" si="397"/>
        <v>0</v>
      </c>
      <c r="AE833" s="14">
        <f t="shared" si="384"/>
        <v>0</v>
      </c>
      <c r="AF833" s="14">
        <f t="shared" si="385"/>
        <v>0</v>
      </c>
      <c r="AG833" s="14">
        <f t="shared" si="386"/>
        <v>0</v>
      </c>
      <c r="AH833" s="14">
        <f t="shared" si="387"/>
        <v>0</v>
      </c>
      <c r="AI833" s="14">
        <f t="shared" si="388"/>
        <v>0.04</v>
      </c>
      <c r="AJ833" s="14">
        <f t="shared" si="389"/>
        <v>0</v>
      </c>
      <c r="AK833" s="14">
        <f t="shared" si="390"/>
        <v>0</v>
      </c>
      <c r="AL833" s="14">
        <f t="shared" si="391"/>
        <v>0</v>
      </c>
      <c r="AM833" s="14">
        <f t="shared" si="392"/>
        <v>0</v>
      </c>
      <c r="AN833" s="14">
        <f t="shared" si="393"/>
        <v>0</v>
      </c>
      <c r="AO833" s="14">
        <f t="shared" si="394"/>
        <v>0</v>
      </c>
      <c r="AP833" s="14">
        <f t="shared" si="395"/>
        <v>0</v>
      </c>
      <c r="AQ833" s="14">
        <f t="shared" si="396"/>
        <v>0</v>
      </c>
      <c r="AR833" s="26">
        <f t="shared" si="373"/>
        <v>0</v>
      </c>
      <c r="AS833" s="184">
        <f t="shared" si="374"/>
        <v>24542.164400000001</v>
      </c>
      <c r="AT833" s="26">
        <f t="shared" si="375"/>
        <v>0</v>
      </c>
      <c r="AU833" s="30">
        <f t="shared" si="400"/>
        <v>36813.246599999999</v>
      </c>
      <c r="AV833" s="30">
        <f t="shared" si="401"/>
        <v>36813.246599999999</v>
      </c>
      <c r="AW833" s="30"/>
      <c r="AX833" s="36">
        <f t="shared" si="371"/>
        <v>36813.246599999999</v>
      </c>
      <c r="AY833" s="36">
        <f t="shared" si="371"/>
        <v>12271.082199999997</v>
      </c>
      <c r="AZ833" s="36">
        <f t="shared" si="371"/>
        <v>0</v>
      </c>
      <c r="BF833" s="42">
        <f t="shared" si="377"/>
        <v>24542.164400000001</v>
      </c>
      <c r="BG833" s="42">
        <f t="shared" si="378"/>
        <v>24542.159999999996</v>
      </c>
      <c r="BH833" s="42">
        <f t="shared" si="379"/>
        <v>4.4000000052619725E-3</v>
      </c>
      <c r="BI833" s="42">
        <f t="shared" si="380"/>
        <v>73626.493199999997</v>
      </c>
    </row>
    <row r="834" spans="1:61" ht="14.45" hidden="1" outlineLevel="1" x14ac:dyDescent="0.3">
      <c r="A834" s="12" t="s">
        <v>837</v>
      </c>
      <c r="B834" s="12" t="s">
        <v>8</v>
      </c>
      <c r="C834" s="5" t="s">
        <v>1359</v>
      </c>
      <c r="D834" s="2" t="s">
        <v>924</v>
      </c>
      <c r="E834" s="2" t="s">
        <v>150</v>
      </c>
      <c r="F834" s="2" t="s">
        <v>11</v>
      </c>
      <c r="G834" s="2" t="s">
        <v>12</v>
      </c>
      <c r="H834" s="2" t="s">
        <v>13</v>
      </c>
      <c r="I834" s="18">
        <v>396260</v>
      </c>
      <c r="J834" s="18">
        <v>677921.2</v>
      </c>
      <c r="K834" s="18">
        <v>651847.30999999994</v>
      </c>
      <c r="L834" s="18">
        <v>26073.89</v>
      </c>
      <c r="M834" s="18"/>
      <c r="N834" s="18"/>
      <c r="O834" s="18"/>
      <c r="P834" s="18"/>
      <c r="Q834" s="18"/>
      <c r="R834" s="18"/>
      <c r="S834" s="18">
        <v>26073.89</v>
      </c>
      <c r="T834" s="18"/>
      <c r="U834" s="18"/>
      <c r="V834" s="18"/>
      <c r="W834" s="18"/>
      <c r="X834" s="18"/>
      <c r="Y834" s="18"/>
      <c r="Z834" s="18"/>
      <c r="AA834" s="18"/>
      <c r="AB834" s="43">
        <f t="shared" si="372"/>
        <v>4.0000000000000036E-2</v>
      </c>
      <c r="AC834" s="14">
        <f t="shared" si="383"/>
        <v>0</v>
      </c>
      <c r="AD834" s="14">
        <f t="shared" si="397"/>
        <v>0</v>
      </c>
      <c r="AE834" s="14">
        <f t="shared" si="384"/>
        <v>0</v>
      </c>
      <c r="AF834" s="14">
        <f t="shared" si="385"/>
        <v>0</v>
      </c>
      <c r="AG834" s="14">
        <f t="shared" si="386"/>
        <v>0</v>
      </c>
      <c r="AH834" s="14">
        <f t="shared" si="387"/>
        <v>0</v>
      </c>
      <c r="AI834" s="14">
        <f t="shared" si="388"/>
        <v>0.04</v>
      </c>
      <c r="AJ834" s="14">
        <f t="shared" si="389"/>
        <v>0</v>
      </c>
      <c r="AK834" s="14">
        <f t="shared" si="390"/>
        <v>0</v>
      </c>
      <c r="AL834" s="14">
        <f t="shared" si="391"/>
        <v>0</v>
      </c>
      <c r="AM834" s="14">
        <f t="shared" si="392"/>
        <v>0</v>
      </c>
      <c r="AN834" s="14">
        <f t="shared" si="393"/>
        <v>0</v>
      </c>
      <c r="AO834" s="14">
        <f t="shared" si="394"/>
        <v>0</v>
      </c>
      <c r="AP834" s="14">
        <f t="shared" si="395"/>
        <v>0</v>
      </c>
      <c r="AQ834" s="14">
        <f t="shared" si="396"/>
        <v>0</v>
      </c>
      <c r="AR834" s="26">
        <f t="shared" si="373"/>
        <v>0</v>
      </c>
      <c r="AS834" s="184">
        <f t="shared" si="374"/>
        <v>26073.892399999997</v>
      </c>
      <c r="AT834" s="26">
        <f t="shared" si="375"/>
        <v>0</v>
      </c>
      <c r="AU834" s="30">
        <f t="shared" si="400"/>
        <v>39110.838599999995</v>
      </c>
      <c r="AV834" s="30">
        <f t="shared" si="401"/>
        <v>39110.838599999995</v>
      </c>
      <c r="AW834" s="30"/>
      <c r="AX834" s="36">
        <f t="shared" si="371"/>
        <v>39110.838599999995</v>
      </c>
      <c r="AY834" s="36">
        <f t="shared" si="371"/>
        <v>13036.946199999998</v>
      </c>
      <c r="AZ834" s="36">
        <f t="shared" si="371"/>
        <v>0</v>
      </c>
      <c r="BF834" s="42">
        <f t="shared" si="377"/>
        <v>26073.892399999997</v>
      </c>
      <c r="BG834" s="42">
        <f t="shared" si="378"/>
        <v>26073.89</v>
      </c>
      <c r="BH834" s="42">
        <f t="shared" si="379"/>
        <v>2.3999999975785613E-3</v>
      </c>
      <c r="BI834" s="42">
        <f t="shared" si="380"/>
        <v>78221.677199999991</v>
      </c>
    </row>
    <row r="835" spans="1:61" ht="14.45" hidden="1" outlineLevel="1" x14ac:dyDescent="0.3">
      <c r="A835" s="12" t="s">
        <v>837</v>
      </c>
      <c r="B835" s="12" t="s">
        <v>8</v>
      </c>
      <c r="C835" s="5" t="s">
        <v>1359</v>
      </c>
      <c r="D835" s="2" t="s">
        <v>925</v>
      </c>
      <c r="E835" s="2" t="s">
        <v>150</v>
      </c>
      <c r="F835" s="2" t="s">
        <v>11</v>
      </c>
      <c r="G835" s="2" t="s">
        <v>12</v>
      </c>
      <c r="H835" s="2" t="s">
        <v>13</v>
      </c>
      <c r="I835" s="18">
        <v>41820</v>
      </c>
      <c r="J835" s="18">
        <v>49451</v>
      </c>
      <c r="K835" s="18">
        <v>47549.04</v>
      </c>
      <c r="L835" s="18">
        <v>1901.96</v>
      </c>
      <c r="M835" s="18"/>
      <c r="N835" s="18"/>
      <c r="O835" s="18"/>
      <c r="P835" s="18"/>
      <c r="Q835" s="18"/>
      <c r="R835" s="18"/>
      <c r="S835" s="18">
        <v>1901.96</v>
      </c>
      <c r="T835" s="18"/>
      <c r="U835" s="18"/>
      <c r="V835" s="18"/>
      <c r="W835" s="18"/>
      <c r="X835" s="18"/>
      <c r="Y835" s="18"/>
      <c r="Z835" s="18"/>
      <c r="AA835" s="18"/>
      <c r="AB835" s="43">
        <f t="shared" si="372"/>
        <v>4.0000000000000036E-2</v>
      </c>
      <c r="AC835" s="14">
        <f t="shared" si="383"/>
        <v>0</v>
      </c>
      <c r="AD835" s="14">
        <f t="shared" si="397"/>
        <v>0</v>
      </c>
      <c r="AE835" s="14">
        <f t="shared" si="384"/>
        <v>0</v>
      </c>
      <c r="AF835" s="14">
        <f t="shared" si="385"/>
        <v>0</v>
      </c>
      <c r="AG835" s="14">
        <f t="shared" si="386"/>
        <v>0</v>
      </c>
      <c r="AH835" s="14">
        <f t="shared" si="387"/>
        <v>0</v>
      </c>
      <c r="AI835" s="14">
        <f t="shared" si="388"/>
        <v>0.04</v>
      </c>
      <c r="AJ835" s="14">
        <f t="shared" si="389"/>
        <v>0</v>
      </c>
      <c r="AK835" s="14">
        <f t="shared" si="390"/>
        <v>0</v>
      </c>
      <c r="AL835" s="14">
        <f t="shared" si="391"/>
        <v>0</v>
      </c>
      <c r="AM835" s="14">
        <f t="shared" si="392"/>
        <v>0</v>
      </c>
      <c r="AN835" s="14">
        <f t="shared" si="393"/>
        <v>0</v>
      </c>
      <c r="AO835" s="14">
        <f t="shared" si="394"/>
        <v>0</v>
      </c>
      <c r="AP835" s="14">
        <f t="shared" si="395"/>
        <v>0</v>
      </c>
      <c r="AQ835" s="14">
        <f t="shared" si="396"/>
        <v>0</v>
      </c>
      <c r="AR835" s="26">
        <f t="shared" si="373"/>
        <v>0</v>
      </c>
      <c r="AS835" s="184">
        <f t="shared" si="374"/>
        <v>1901.9616000000001</v>
      </c>
      <c r="AT835" s="26">
        <f t="shared" si="375"/>
        <v>0</v>
      </c>
      <c r="AU835" s="30">
        <f t="shared" si="400"/>
        <v>2852.9423999999999</v>
      </c>
      <c r="AV835" s="30">
        <f t="shared" si="401"/>
        <v>2852.9423999999999</v>
      </c>
      <c r="AW835" s="30"/>
      <c r="AX835" s="36">
        <f t="shared" si="371"/>
        <v>2852.9423999999999</v>
      </c>
      <c r="AY835" s="36">
        <f t="shared" si="371"/>
        <v>950.98079999999982</v>
      </c>
      <c r="AZ835" s="36">
        <f t="shared" si="371"/>
        <v>0</v>
      </c>
      <c r="BF835" s="42">
        <f t="shared" si="377"/>
        <v>1901.9616000000001</v>
      </c>
      <c r="BG835" s="42">
        <f t="shared" si="378"/>
        <v>1901.96</v>
      </c>
      <c r="BH835" s="42">
        <f t="shared" si="379"/>
        <v>1.6000000000531145E-3</v>
      </c>
      <c r="BI835" s="42">
        <f t="shared" si="380"/>
        <v>5705.8847999999998</v>
      </c>
    </row>
    <row r="836" spans="1:61" ht="14.45" hidden="1" outlineLevel="1" x14ac:dyDescent="0.3">
      <c r="A836" s="12" t="s">
        <v>837</v>
      </c>
      <c r="B836" s="12" t="s">
        <v>8</v>
      </c>
      <c r="C836" s="5" t="s">
        <v>1359</v>
      </c>
      <c r="D836" s="2" t="s">
        <v>926</v>
      </c>
      <c r="E836" s="2" t="s">
        <v>150</v>
      </c>
      <c r="F836" s="2" t="s">
        <v>11</v>
      </c>
      <c r="G836" s="2" t="s">
        <v>12</v>
      </c>
      <c r="H836" s="2" t="s">
        <v>13</v>
      </c>
      <c r="I836" s="18">
        <v>41400</v>
      </c>
      <c r="J836" s="18">
        <v>48954.670000000006</v>
      </c>
      <c r="K836" s="18">
        <v>47071.8</v>
      </c>
      <c r="L836" s="18">
        <v>1882.87</v>
      </c>
      <c r="M836" s="18"/>
      <c r="N836" s="18"/>
      <c r="O836" s="18"/>
      <c r="P836" s="18"/>
      <c r="Q836" s="18"/>
      <c r="R836" s="18"/>
      <c r="S836" s="18">
        <v>1882.87</v>
      </c>
      <c r="T836" s="18"/>
      <c r="U836" s="18"/>
      <c r="V836" s="18"/>
      <c r="W836" s="18"/>
      <c r="X836" s="18"/>
      <c r="Y836" s="18"/>
      <c r="Z836" s="18"/>
      <c r="AA836" s="18"/>
      <c r="AB836" s="43">
        <f t="shared" si="372"/>
        <v>4.0000000000000036E-2</v>
      </c>
      <c r="AC836" s="14">
        <f t="shared" si="383"/>
        <v>0</v>
      </c>
      <c r="AD836" s="14">
        <f t="shared" si="397"/>
        <v>0</v>
      </c>
      <c r="AE836" s="14">
        <f t="shared" si="384"/>
        <v>0</v>
      </c>
      <c r="AF836" s="14">
        <f t="shared" si="385"/>
        <v>0</v>
      </c>
      <c r="AG836" s="14">
        <f t="shared" si="386"/>
        <v>0</v>
      </c>
      <c r="AH836" s="14">
        <f t="shared" si="387"/>
        <v>0</v>
      </c>
      <c r="AI836" s="14">
        <f t="shared" si="388"/>
        <v>0.04</v>
      </c>
      <c r="AJ836" s="14">
        <f t="shared" si="389"/>
        <v>0</v>
      </c>
      <c r="AK836" s="14">
        <f t="shared" si="390"/>
        <v>0</v>
      </c>
      <c r="AL836" s="14">
        <f t="shared" si="391"/>
        <v>0</v>
      </c>
      <c r="AM836" s="14">
        <f t="shared" si="392"/>
        <v>0</v>
      </c>
      <c r="AN836" s="14">
        <f t="shared" si="393"/>
        <v>0</v>
      </c>
      <c r="AO836" s="14">
        <f t="shared" si="394"/>
        <v>0</v>
      </c>
      <c r="AP836" s="14">
        <f t="shared" si="395"/>
        <v>0</v>
      </c>
      <c r="AQ836" s="14">
        <f t="shared" si="396"/>
        <v>0</v>
      </c>
      <c r="AR836" s="26">
        <f t="shared" si="373"/>
        <v>0</v>
      </c>
      <c r="AS836" s="184">
        <f t="shared" si="374"/>
        <v>1882.8720000000001</v>
      </c>
      <c r="AT836" s="26">
        <f t="shared" si="375"/>
        <v>0</v>
      </c>
      <c r="AU836" s="30">
        <f t="shared" si="400"/>
        <v>2824.308</v>
      </c>
      <c r="AV836" s="30">
        <f t="shared" si="401"/>
        <v>2824.308</v>
      </c>
      <c r="AW836" s="30"/>
      <c r="AX836" s="36">
        <f t="shared" si="371"/>
        <v>2824.308</v>
      </c>
      <c r="AY836" s="36">
        <f t="shared" si="371"/>
        <v>941.43599999999992</v>
      </c>
      <c r="AZ836" s="36">
        <f t="shared" si="371"/>
        <v>0</v>
      </c>
      <c r="BF836" s="42">
        <f t="shared" si="377"/>
        <v>1882.8720000000001</v>
      </c>
      <c r="BG836" s="42">
        <f t="shared" si="378"/>
        <v>1882.87</v>
      </c>
      <c r="BH836" s="42">
        <f t="shared" si="379"/>
        <v>2.00000000018008E-3</v>
      </c>
      <c r="BI836" s="42">
        <f t="shared" si="380"/>
        <v>5648.616</v>
      </c>
    </row>
    <row r="837" spans="1:61" ht="14.45" hidden="1" outlineLevel="1" x14ac:dyDescent="0.3">
      <c r="A837" s="12" t="s">
        <v>837</v>
      </c>
      <c r="B837" s="12" t="s">
        <v>8</v>
      </c>
      <c r="C837" s="5" t="s">
        <v>1354</v>
      </c>
      <c r="D837" s="2" t="s">
        <v>927</v>
      </c>
      <c r="E837" s="2" t="s">
        <v>10</v>
      </c>
      <c r="F837" s="2" t="s">
        <v>11</v>
      </c>
      <c r="G837" s="2" t="s">
        <v>12</v>
      </c>
      <c r="H837" s="2" t="s">
        <v>13</v>
      </c>
      <c r="I837" s="18">
        <v>12560</v>
      </c>
      <c r="J837" s="18">
        <v>230311.58</v>
      </c>
      <c r="K837" s="18">
        <v>221453.45</v>
      </c>
      <c r="L837" s="18">
        <v>8858.130000000001</v>
      </c>
      <c r="M837" s="18"/>
      <c r="N837" s="18"/>
      <c r="O837" s="18"/>
      <c r="P837" s="18"/>
      <c r="Q837" s="18"/>
      <c r="R837" s="18"/>
      <c r="S837" s="18">
        <v>8858.130000000001</v>
      </c>
      <c r="T837" s="18"/>
      <c r="U837" s="18"/>
      <c r="V837" s="18"/>
      <c r="W837" s="18"/>
      <c r="X837" s="18"/>
      <c r="Y837" s="18"/>
      <c r="Z837" s="18"/>
      <c r="AA837" s="18"/>
      <c r="AB837" s="43">
        <f t="shared" si="372"/>
        <v>4.0000000000000036E-2</v>
      </c>
      <c r="AC837" s="14">
        <f t="shared" si="383"/>
        <v>0</v>
      </c>
      <c r="AD837" s="14">
        <f t="shared" si="397"/>
        <v>0</v>
      </c>
      <c r="AE837" s="14">
        <f t="shared" si="384"/>
        <v>0</v>
      </c>
      <c r="AF837" s="14">
        <f t="shared" si="385"/>
        <v>0</v>
      </c>
      <c r="AG837" s="14">
        <f t="shared" si="386"/>
        <v>0</v>
      </c>
      <c r="AH837" s="14">
        <f t="shared" si="387"/>
        <v>0</v>
      </c>
      <c r="AI837" s="14">
        <f t="shared" si="388"/>
        <v>0.04</v>
      </c>
      <c r="AJ837" s="14">
        <f t="shared" si="389"/>
        <v>0</v>
      </c>
      <c r="AK837" s="14">
        <f t="shared" si="390"/>
        <v>0</v>
      </c>
      <c r="AL837" s="14">
        <f t="shared" si="391"/>
        <v>0</v>
      </c>
      <c r="AM837" s="14">
        <f t="shared" si="392"/>
        <v>0</v>
      </c>
      <c r="AN837" s="14">
        <f t="shared" si="393"/>
        <v>0</v>
      </c>
      <c r="AO837" s="14">
        <f t="shared" si="394"/>
        <v>0</v>
      </c>
      <c r="AP837" s="14">
        <f t="shared" si="395"/>
        <v>0</v>
      </c>
      <c r="AQ837" s="14">
        <f t="shared" si="396"/>
        <v>0</v>
      </c>
      <c r="AR837" s="26">
        <f t="shared" si="373"/>
        <v>0</v>
      </c>
      <c r="AS837" s="184">
        <f t="shared" si="374"/>
        <v>8858.1380000000008</v>
      </c>
      <c r="AT837" s="26">
        <f t="shared" si="375"/>
        <v>0</v>
      </c>
      <c r="AU837" s="30">
        <f t="shared" si="400"/>
        <v>13287.207</v>
      </c>
      <c r="AV837" s="30">
        <f t="shared" si="401"/>
        <v>13287.207</v>
      </c>
      <c r="AW837" s="30"/>
      <c r="AX837" s="36">
        <f t="shared" ref="AX837:AZ900" si="402">AU837-AR837</f>
        <v>13287.207</v>
      </c>
      <c r="AY837" s="36">
        <f t="shared" si="402"/>
        <v>4429.0689999999995</v>
      </c>
      <c r="AZ837" s="36">
        <f t="shared" si="402"/>
        <v>0</v>
      </c>
      <c r="BF837" s="42">
        <f t="shared" si="377"/>
        <v>8858.1380000000008</v>
      </c>
      <c r="BG837" s="42">
        <f t="shared" si="378"/>
        <v>8858.130000000001</v>
      </c>
      <c r="BH837" s="42">
        <f t="shared" si="379"/>
        <v>7.9999999998108251E-3</v>
      </c>
      <c r="BI837" s="42">
        <f t="shared" si="380"/>
        <v>26574.414000000001</v>
      </c>
    </row>
    <row r="838" spans="1:61" ht="14.45" hidden="1" outlineLevel="1" x14ac:dyDescent="0.3">
      <c r="A838" s="12" t="s">
        <v>837</v>
      </c>
      <c r="B838" s="12" t="s">
        <v>8</v>
      </c>
      <c r="C838" s="5" t="s">
        <v>1354</v>
      </c>
      <c r="D838" s="2" t="s">
        <v>928</v>
      </c>
      <c r="E838" s="2" t="s">
        <v>10</v>
      </c>
      <c r="F838" s="2" t="s">
        <v>11</v>
      </c>
      <c r="G838" s="2" t="s">
        <v>12</v>
      </c>
      <c r="H838" s="2" t="s">
        <v>13</v>
      </c>
      <c r="I838" s="18">
        <v>499</v>
      </c>
      <c r="J838" s="18">
        <v>6902.17</v>
      </c>
      <c r="K838" s="18">
        <v>6636.7</v>
      </c>
      <c r="L838" s="18">
        <v>265.47000000000003</v>
      </c>
      <c r="M838" s="18"/>
      <c r="N838" s="18"/>
      <c r="O838" s="18"/>
      <c r="P838" s="18"/>
      <c r="Q838" s="18"/>
      <c r="R838" s="18"/>
      <c r="S838" s="18">
        <v>265.47000000000003</v>
      </c>
      <c r="T838" s="18"/>
      <c r="U838" s="18"/>
      <c r="V838" s="18"/>
      <c r="W838" s="18"/>
      <c r="X838" s="18"/>
      <c r="Y838" s="18"/>
      <c r="Z838" s="18"/>
      <c r="AA838" s="18"/>
      <c r="AB838" s="43">
        <f t="shared" ref="AB838:AB901" si="403">(1+SUM(AC838:AF838)*(1+AG838)*(1+AH838))*(1+SUM(AI838:AN838))*(1+SUM(AO838:AQ838))-1</f>
        <v>4.0000000000000036E-2</v>
      </c>
      <c r="AC838" s="14">
        <f t="shared" si="383"/>
        <v>0</v>
      </c>
      <c r="AD838" s="14">
        <f t="shared" si="397"/>
        <v>0</v>
      </c>
      <c r="AE838" s="14">
        <f t="shared" si="384"/>
        <v>0</v>
      </c>
      <c r="AF838" s="14">
        <f t="shared" si="385"/>
        <v>0</v>
      </c>
      <c r="AG838" s="14">
        <f t="shared" si="386"/>
        <v>0</v>
      </c>
      <c r="AH838" s="14">
        <f t="shared" si="387"/>
        <v>0</v>
      </c>
      <c r="AI838" s="14">
        <f t="shared" si="388"/>
        <v>0.04</v>
      </c>
      <c r="AJ838" s="14">
        <f t="shared" si="389"/>
        <v>0</v>
      </c>
      <c r="AK838" s="14">
        <f t="shared" si="390"/>
        <v>0</v>
      </c>
      <c r="AL838" s="14">
        <f t="shared" si="391"/>
        <v>0</v>
      </c>
      <c r="AM838" s="14">
        <f t="shared" si="392"/>
        <v>0</v>
      </c>
      <c r="AN838" s="14">
        <f t="shared" si="393"/>
        <v>0</v>
      </c>
      <c r="AO838" s="14">
        <f t="shared" si="394"/>
        <v>0</v>
      </c>
      <c r="AP838" s="14">
        <f t="shared" si="395"/>
        <v>0</v>
      </c>
      <c r="AQ838" s="14">
        <f t="shared" si="396"/>
        <v>0</v>
      </c>
      <c r="AR838" s="26">
        <f t="shared" ref="AR838:AR901" si="404">K838*(1+SUM(AC838:AF838)*(1+AG838)*(1+AH838)-1)</f>
        <v>0</v>
      </c>
      <c r="AS838" s="184">
        <f t="shared" ref="AS838:AS901" si="405">SUM(AI838:AN838)*(AR838+K838)</f>
        <v>265.46800000000002</v>
      </c>
      <c r="AT838" s="26">
        <f t="shared" ref="AT838:AT901" si="406">SUM(AO838:AQ838)*(K838+AR838)</f>
        <v>0</v>
      </c>
      <c r="AU838" s="30">
        <f t="shared" si="400"/>
        <v>398.202</v>
      </c>
      <c r="AV838" s="30">
        <f t="shared" si="401"/>
        <v>398.202</v>
      </c>
      <c r="AW838" s="30"/>
      <c r="AX838" s="36">
        <f t="shared" si="402"/>
        <v>398.202</v>
      </c>
      <c r="AY838" s="36">
        <f t="shared" si="402"/>
        <v>132.73399999999998</v>
      </c>
      <c r="AZ838" s="36">
        <f t="shared" si="402"/>
        <v>0</v>
      </c>
      <c r="BF838" s="42">
        <f t="shared" ref="BF838:BF901" si="407">SUM(AR838:AT838)</f>
        <v>265.46800000000002</v>
      </c>
      <c r="BG838" s="42">
        <f t="shared" ref="BG838:BG901" si="408">SUM(M838:AA838)</f>
        <v>265.47000000000003</v>
      </c>
      <c r="BH838" s="42">
        <f t="shared" ref="BH838:BH901" si="409">BF838-BG838</f>
        <v>-2.0000000000095497E-3</v>
      </c>
      <c r="BI838" s="42">
        <f t="shared" ref="BI838:BI901" si="410">SUM(AU838:AW838)</f>
        <v>796.404</v>
      </c>
    </row>
    <row r="839" spans="1:61" ht="14.45" hidden="1" outlineLevel="1" x14ac:dyDescent="0.3">
      <c r="A839" s="12" t="s">
        <v>837</v>
      </c>
      <c r="B839" s="12" t="s">
        <v>8</v>
      </c>
      <c r="C839" s="5" t="s">
        <v>1354</v>
      </c>
      <c r="D839" s="2" t="s">
        <v>929</v>
      </c>
      <c r="E839" s="2" t="s">
        <v>10</v>
      </c>
      <c r="F839" s="2" t="s">
        <v>11</v>
      </c>
      <c r="G839" s="2" t="s">
        <v>12</v>
      </c>
      <c r="H839" s="2" t="s">
        <v>13</v>
      </c>
      <c r="I839" s="18">
        <v>500</v>
      </c>
      <c r="J839" s="18">
        <v>6396</v>
      </c>
      <c r="K839" s="18">
        <v>6150</v>
      </c>
      <c r="L839" s="18">
        <v>246</v>
      </c>
      <c r="M839" s="18"/>
      <c r="N839" s="18"/>
      <c r="O839" s="18"/>
      <c r="P839" s="18"/>
      <c r="Q839" s="18"/>
      <c r="R839" s="18"/>
      <c r="S839" s="18">
        <v>246</v>
      </c>
      <c r="T839" s="18"/>
      <c r="U839" s="18"/>
      <c r="V839" s="18"/>
      <c r="W839" s="18"/>
      <c r="X839" s="18"/>
      <c r="Y839" s="18"/>
      <c r="Z839" s="18"/>
      <c r="AA839" s="18"/>
      <c r="AB839" s="43">
        <f t="shared" si="403"/>
        <v>4.0000000000000036E-2</v>
      </c>
      <c r="AC839" s="14">
        <f t="shared" si="383"/>
        <v>0</v>
      </c>
      <c r="AD839" s="14">
        <f t="shared" si="397"/>
        <v>0</v>
      </c>
      <c r="AE839" s="14">
        <f t="shared" si="384"/>
        <v>0</v>
      </c>
      <c r="AF839" s="14">
        <f t="shared" si="385"/>
        <v>0</v>
      </c>
      <c r="AG839" s="14">
        <f t="shared" si="386"/>
        <v>0</v>
      </c>
      <c r="AH839" s="14">
        <f t="shared" si="387"/>
        <v>0</v>
      </c>
      <c r="AI839" s="14">
        <f t="shared" si="388"/>
        <v>0.04</v>
      </c>
      <c r="AJ839" s="14">
        <f t="shared" si="389"/>
        <v>0</v>
      </c>
      <c r="AK839" s="14">
        <f t="shared" si="390"/>
        <v>0</v>
      </c>
      <c r="AL839" s="14">
        <f t="shared" si="391"/>
        <v>0</v>
      </c>
      <c r="AM839" s="14">
        <f t="shared" si="392"/>
        <v>0</v>
      </c>
      <c r="AN839" s="14">
        <f t="shared" si="393"/>
        <v>0</v>
      </c>
      <c r="AO839" s="14">
        <f t="shared" si="394"/>
        <v>0</v>
      </c>
      <c r="AP839" s="14">
        <f t="shared" si="395"/>
        <v>0</v>
      </c>
      <c r="AQ839" s="14">
        <f t="shared" si="396"/>
        <v>0</v>
      </c>
      <c r="AR839" s="26">
        <f t="shared" si="404"/>
        <v>0</v>
      </c>
      <c r="AS839" s="184">
        <f t="shared" si="405"/>
        <v>246</v>
      </c>
      <c r="AT839" s="26">
        <f t="shared" si="406"/>
        <v>0</v>
      </c>
      <c r="AU839" s="30">
        <f t="shared" si="400"/>
        <v>369</v>
      </c>
      <c r="AV839" s="30">
        <f t="shared" si="401"/>
        <v>369</v>
      </c>
      <c r="AW839" s="30"/>
      <c r="AX839" s="36">
        <f t="shared" si="402"/>
        <v>369</v>
      </c>
      <c r="AY839" s="36">
        <f t="shared" si="402"/>
        <v>123</v>
      </c>
      <c r="AZ839" s="36">
        <f t="shared" si="402"/>
        <v>0</v>
      </c>
      <c r="BF839" s="42">
        <f t="shared" si="407"/>
        <v>246</v>
      </c>
      <c r="BG839" s="42">
        <f t="shared" si="408"/>
        <v>246</v>
      </c>
      <c r="BH839" s="42">
        <f t="shared" si="409"/>
        <v>0</v>
      </c>
      <c r="BI839" s="42">
        <f t="shared" si="410"/>
        <v>738</v>
      </c>
    </row>
    <row r="840" spans="1:61" ht="14.45" hidden="1" outlineLevel="1" x14ac:dyDescent="0.3">
      <c r="A840" s="12" t="s">
        <v>837</v>
      </c>
      <c r="B840" s="12" t="s">
        <v>8</v>
      </c>
      <c r="C840" s="5" t="s">
        <v>1354</v>
      </c>
      <c r="D840" s="2" t="s">
        <v>930</v>
      </c>
      <c r="E840" s="2" t="s">
        <v>10</v>
      </c>
      <c r="F840" s="2" t="s">
        <v>11</v>
      </c>
      <c r="G840" s="2" t="s">
        <v>12</v>
      </c>
      <c r="H840" s="2" t="s">
        <v>13</v>
      </c>
      <c r="I840" s="18">
        <v>897</v>
      </c>
      <c r="J840" s="18">
        <v>11194.560000000001</v>
      </c>
      <c r="K840" s="18">
        <v>10764</v>
      </c>
      <c r="L840" s="18">
        <v>430.56</v>
      </c>
      <c r="M840" s="18"/>
      <c r="N840" s="18"/>
      <c r="O840" s="18"/>
      <c r="P840" s="18"/>
      <c r="Q840" s="18"/>
      <c r="R840" s="18"/>
      <c r="S840" s="18">
        <v>430.56</v>
      </c>
      <c r="T840" s="18"/>
      <c r="U840" s="18"/>
      <c r="V840" s="18"/>
      <c r="W840" s="18"/>
      <c r="X840" s="18"/>
      <c r="Y840" s="18"/>
      <c r="Z840" s="18"/>
      <c r="AA840" s="18"/>
      <c r="AB840" s="43">
        <f t="shared" si="403"/>
        <v>4.0000000000000036E-2</v>
      </c>
      <c r="AC840" s="14">
        <f t="shared" si="383"/>
        <v>0</v>
      </c>
      <c r="AD840" s="14">
        <f t="shared" si="397"/>
        <v>0</v>
      </c>
      <c r="AE840" s="14">
        <f t="shared" si="384"/>
        <v>0</v>
      </c>
      <c r="AF840" s="14">
        <f t="shared" si="385"/>
        <v>0</v>
      </c>
      <c r="AG840" s="14">
        <f t="shared" si="386"/>
        <v>0</v>
      </c>
      <c r="AH840" s="14">
        <f t="shared" si="387"/>
        <v>0</v>
      </c>
      <c r="AI840" s="14">
        <f t="shared" si="388"/>
        <v>0.04</v>
      </c>
      <c r="AJ840" s="14">
        <f t="shared" si="389"/>
        <v>0</v>
      </c>
      <c r="AK840" s="14">
        <f t="shared" si="390"/>
        <v>0</v>
      </c>
      <c r="AL840" s="14">
        <f t="shared" si="391"/>
        <v>0</v>
      </c>
      <c r="AM840" s="14">
        <f t="shared" si="392"/>
        <v>0</v>
      </c>
      <c r="AN840" s="14">
        <f t="shared" si="393"/>
        <v>0</v>
      </c>
      <c r="AO840" s="14">
        <f t="shared" si="394"/>
        <v>0</v>
      </c>
      <c r="AP840" s="14">
        <f t="shared" si="395"/>
        <v>0</v>
      </c>
      <c r="AQ840" s="14">
        <f t="shared" si="396"/>
        <v>0</v>
      </c>
      <c r="AR840" s="26">
        <f t="shared" si="404"/>
        <v>0</v>
      </c>
      <c r="AS840" s="184">
        <f t="shared" si="405"/>
        <v>430.56</v>
      </c>
      <c r="AT840" s="26">
        <f t="shared" si="406"/>
        <v>0</v>
      </c>
      <c r="AU840" s="30">
        <f t="shared" si="400"/>
        <v>645.84</v>
      </c>
      <c r="AV840" s="30">
        <f t="shared" si="401"/>
        <v>645.84</v>
      </c>
      <c r="AW840" s="30"/>
      <c r="AX840" s="36">
        <f t="shared" si="402"/>
        <v>645.84</v>
      </c>
      <c r="AY840" s="36">
        <f t="shared" si="402"/>
        <v>215.28000000000003</v>
      </c>
      <c r="AZ840" s="36">
        <f t="shared" si="402"/>
        <v>0</v>
      </c>
      <c r="BF840" s="42">
        <f t="shared" si="407"/>
        <v>430.56</v>
      </c>
      <c r="BG840" s="42">
        <f t="shared" si="408"/>
        <v>430.56</v>
      </c>
      <c r="BH840" s="42">
        <f t="shared" si="409"/>
        <v>0</v>
      </c>
      <c r="BI840" s="42">
        <f t="shared" si="410"/>
        <v>1291.68</v>
      </c>
    </row>
    <row r="841" spans="1:61" ht="14.45" hidden="1" outlineLevel="1" x14ac:dyDescent="0.3">
      <c r="A841" s="12" t="s">
        <v>837</v>
      </c>
      <c r="B841" s="12" t="s">
        <v>8</v>
      </c>
      <c r="C841" s="5" t="s">
        <v>1354</v>
      </c>
      <c r="D841" s="2" t="s">
        <v>931</v>
      </c>
      <c r="E841" s="2" t="s">
        <v>10</v>
      </c>
      <c r="F841" s="2" t="s">
        <v>11</v>
      </c>
      <c r="G841" s="2" t="s">
        <v>12</v>
      </c>
      <c r="H841" s="2" t="s">
        <v>13</v>
      </c>
      <c r="I841" s="18">
        <v>6245</v>
      </c>
      <c r="J841" s="18">
        <v>113983.74</v>
      </c>
      <c r="K841" s="18">
        <v>109599.75000000001</v>
      </c>
      <c r="L841" s="18">
        <v>4383.99</v>
      </c>
      <c r="M841" s="18"/>
      <c r="N841" s="18"/>
      <c r="O841" s="18"/>
      <c r="P841" s="18"/>
      <c r="Q841" s="18"/>
      <c r="R841" s="18"/>
      <c r="S841" s="18">
        <v>4383.99</v>
      </c>
      <c r="T841" s="18"/>
      <c r="U841" s="18"/>
      <c r="V841" s="18"/>
      <c r="W841" s="18"/>
      <c r="X841" s="18"/>
      <c r="Y841" s="18"/>
      <c r="Z841" s="18"/>
      <c r="AA841" s="18"/>
      <c r="AB841" s="43">
        <f t="shared" si="403"/>
        <v>4.0000000000000036E-2</v>
      </c>
      <c r="AC841" s="14">
        <f t="shared" si="383"/>
        <v>0</v>
      </c>
      <c r="AD841" s="14">
        <f t="shared" si="397"/>
        <v>0</v>
      </c>
      <c r="AE841" s="14">
        <f t="shared" si="384"/>
        <v>0</v>
      </c>
      <c r="AF841" s="14">
        <f t="shared" si="385"/>
        <v>0</v>
      </c>
      <c r="AG841" s="14">
        <f t="shared" si="386"/>
        <v>0</v>
      </c>
      <c r="AH841" s="14">
        <f t="shared" si="387"/>
        <v>0</v>
      </c>
      <c r="AI841" s="14">
        <f t="shared" si="388"/>
        <v>0.04</v>
      </c>
      <c r="AJ841" s="14">
        <f t="shared" si="389"/>
        <v>0</v>
      </c>
      <c r="AK841" s="14">
        <f t="shared" si="390"/>
        <v>0</v>
      </c>
      <c r="AL841" s="14">
        <f t="shared" si="391"/>
        <v>0</v>
      </c>
      <c r="AM841" s="14">
        <f t="shared" si="392"/>
        <v>0</v>
      </c>
      <c r="AN841" s="14">
        <f t="shared" si="393"/>
        <v>0</v>
      </c>
      <c r="AO841" s="14">
        <f t="shared" si="394"/>
        <v>0</v>
      </c>
      <c r="AP841" s="14">
        <f t="shared" si="395"/>
        <v>0</v>
      </c>
      <c r="AQ841" s="14">
        <f t="shared" si="396"/>
        <v>0</v>
      </c>
      <c r="AR841" s="26">
        <f t="shared" si="404"/>
        <v>0</v>
      </c>
      <c r="AS841" s="184">
        <f t="shared" si="405"/>
        <v>4383.9900000000007</v>
      </c>
      <c r="AT841" s="26">
        <f t="shared" si="406"/>
        <v>0</v>
      </c>
      <c r="AU841" s="30">
        <f t="shared" si="400"/>
        <v>6575.9850000000006</v>
      </c>
      <c r="AV841" s="30">
        <f t="shared" si="401"/>
        <v>6575.9850000000006</v>
      </c>
      <c r="AW841" s="30"/>
      <c r="AX841" s="36">
        <f t="shared" si="402"/>
        <v>6575.9850000000006</v>
      </c>
      <c r="AY841" s="36">
        <f t="shared" si="402"/>
        <v>2191.9949999999999</v>
      </c>
      <c r="AZ841" s="36">
        <f t="shared" si="402"/>
        <v>0</v>
      </c>
      <c r="BF841" s="42">
        <f t="shared" si="407"/>
        <v>4383.9900000000007</v>
      </c>
      <c r="BG841" s="42">
        <f t="shared" si="408"/>
        <v>4383.99</v>
      </c>
      <c r="BH841" s="42">
        <f t="shared" si="409"/>
        <v>0</v>
      </c>
      <c r="BI841" s="42">
        <f t="shared" si="410"/>
        <v>13151.970000000001</v>
      </c>
    </row>
    <row r="842" spans="1:61" ht="14.45" hidden="1" outlineLevel="1" x14ac:dyDescent="0.3">
      <c r="A842" s="12" t="s">
        <v>837</v>
      </c>
      <c r="B842" s="12" t="s">
        <v>8</v>
      </c>
      <c r="C842" s="5" t="s">
        <v>1354</v>
      </c>
      <c r="D842" s="2" t="s">
        <v>932</v>
      </c>
      <c r="E842" s="2" t="s">
        <v>10</v>
      </c>
      <c r="F842" s="2" t="s">
        <v>11</v>
      </c>
      <c r="G842" s="2" t="s">
        <v>12</v>
      </c>
      <c r="H842" s="2" t="s">
        <v>13</v>
      </c>
      <c r="I842" s="18">
        <v>10704</v>
      </c>
      <c r="J842" s="18">
        <v>134412.71999999997</v>
      </c>
      <c r="K842" s="18">
        <v>129243</v>
      </c>
      <c r="L842" s="18">
        <v>5169.7200000000012</v>
      </c>
      <c r="M842" s="18"/>
      <c r="N842" s="18"/>
      <c r="O842" s="18"/>
      <c r="P842" s="18"/>
      <c r="Q842" s="18"/>
      <c r="R842" s="18"/>
      <c r="S842" s="18">
        <v>5169.7200000000012</v>
      </c>
      <c r="T842" s="18"/>
      <c r="U842" s="18"/>
      <c r="V842" s="18"/>
      <c r="W842" s="18"/>
      <c r="X842" s="18"/>
      <c r="Y842" s="18"/>
      <c r="Z842" s="18"/>
      <c r="AA842" s="18"/>
      <c r="AB842" s="43">
        <f t="shared" si="403"/>
        <v>4.0000000000000036E-2</v>
      </c>
      <c r="AC842" s="14">
        <f t="shared" si="383"/>
        <v>0</v>
      </c>
      <c r="AD842" s="14">
        <f t="shared" si="397"/>
        <v>0</v>
      </c>
      <c r="AE842" s="14">
        <f t="shared" si="384"/>
        <v>0</v>
      </c>
      <c r="AF842" s="14">
        <f t="shared" si="385"/>
        <v>0</v>
      </c>
      <c r="AG842" s="14">
        <f t="shared" si="386"/>
        <v>0</v>
      </c>
      <c r="AH842" s="14">
        <f t="shared" si="387"/>
        <v>0</v>
      </c>
      <c r="AI842" s="14">
        <f t="shared" si="388"/>
        <v>0.04</v>
      </c>
      <c r="AJ842" s="14">
        <f t="shared" si="389"/>
        <v>0</v>
      </c>
      <c r="AK842" s="14">
        <f t="shared" si="390"/>
        <v>0</v>
      </c>
      <c r="AL842" s="14">
        <f t="shared" si="391"/>
        <v>0</v>
      </c>
      <c r="AM842" s="14">
        <f t="shared" si="392"/>
        <v>0</v>
      </c>
      <c r="AN842" s="14">
        <f t="shared" si="393"/>
        <v>0</v>
      </c>
      <c r="AO842" s="14">
        <f t="shared" si="394"/>
        <v>0</v>
      </c>
      <c r="AP842" s="14">
        <f t="shared" si="395"/>
        <v>0</v>
      </c>
      <c r="AQ842" s="14">
        <f t="shared" si="396"/>
        <v>0</v>
      </c>
      <c r="AR842" s="26">
        <f t="shared" si="404"/>
        <v>0</v>
      </c>
      <c r="AS842" s="184">
        <f t="shared" si="405"/>
        <v>5169.72</v>
      </c>
      <c r="AT842" s="26">
        <f t="shared" si="406"/>
        <v>0</v>
      </c>
      <c r="AU842" s="30">
        <f t="shared" si="400"/>
        <v>7754.58</v>
      </c>
      <c r="AV842" s="30">
        <f t="shared" si="401"/>
        <v>7754.58</v>
      </c>
      <c r="AW842" s="30"/>
      <c r="AX842" s="36">
        <f t="shared" si="402"/>
        <v>7754.58</v>
      </c>
      <c r="AY842" s="36">
        <f t="shared" si="402"/>
        <v>2584.8599999999997</v>
      </c>
      <c r="AZ842" s="36">
        <f t="shared" si="402"/>
        <v>0</v>
      </c>
      <c r="BF842" s="42">
        <f t="shared" si="407"/>
        <v>5169.72</v>
      </c>
      <c r="BG842" s="42">
        <f t="shared" si="408"/>
        <v>5169.7200000000012</v>
      </c>
      <c r="BH842" s="42">
        <f t="shared" si="409"/>
        <v>0</v>
      </c>
      <c r="BI842" s="42">
        <f t="shared" si="410"/>
        <v>15509.16</v>
      </c>
    </row>
    <row r="843" spans="1:61" ht="14.45" hidden="1" outlineLevel="1" x14ac:dyDescent="0.3">
      <c r="A843" s="12" t="s">
        <v>837</v>
      </c>
      <c r="B843" s="12" t="s">
        <v>8</v>
      </c>
      <c r="C843" s="5" t="s">
        <v>1354</v>
      </c>
      <c r="D843" s="2" t="s">
        <v>932</v>
      </c>
      <c r="E843" s="2" t="s">
        <v>216</v>
      </c>
      <c r="F843" s="2" t="s">
        <v>11</v>
      </c>
      <c r="G843" s="2" t="s">
        <v>12</v>
      </c>
      <c r="H843" s="2" t="s">
        <v>13</v>
      </c>
      <c r="I843" s="18">
        <v>15283</v>
      </c>
      <c r="J843" s="18">
        <v>192236.79999999999</v>
      </c>
      <c r="K843" s="18">
        <v>184843.07</v>
      </c>
      <c r="L843" s="18">
        <v>7393.7300000000014</v>
      </c>
      <c r="M843" s="18"/>
      <c r="N843" s="18"/>
      <c r="O843" s="18"/>
      <c r="P843" s="18"/>
      <c r="Q843" s="18"/>
      <c r="R843" s="18"/>
      <c r="S843" s="18">
        <v>7393.7300000000014</v>
      </c>
      <c r="T843" s="18"/>
      <c r="U843" s="18"/>
      <c r="V843" s="18"/>
      <c r="W843" s="18"/>
      <c r="X843" s="18"/>
      <c r="Y843" s="18"/>
      <c r="Z843" s="18"/>
      <c r="AA843" s="18"/>
      <c r="AB843" s="43">
        <f t="shared" si="403"/>
        <v>4.0000000000000036E-2</v>
      </c>
      <c r="AC843" s="14">
        <f t="shared" si="383"/>
        <v>0</v>
      </c>
      <c r="AD843" s="14">
        <f t="shared" si="397"/>
        <v>0</v>
      </c>
      <c r="AE843" s="14">
        <f t="shared" si="384"/>
        <v>0</v>
      </c>
      <c r="AF843" s="14">
        <f t="shared" si="385"/>
        <v>0</v>
      </c>
      <c r="AG843" s="14">
        <f t="shared" si="386"/>
        <v>0</v>
      </c>
      <c r="AH843" s="14">
        <f t="shared" si="387"/>
        <v>0</v>
      </c>
      <c r="AI843" s="14">
        <f t="shared" si="388"/>
        <v>0.04</v>
      </c>
      <c r="AJ843" s="14">
        <f t="shared" si="389"/>
        <v>0</v>
      </c>
      <c r="AK843" s="14">
        <f t="shared" si="390"/>
        <v>0</v>
      </c>
      <c r="AL843" s="14">
        <f t="shared" si="391"/>
        <v>0</v>
      </c>
      <c r="AM843" s="14">
        <f t="shared" si="392"/>
        <v>0</v>
      </c>
      <c r="AN843" s="14">
        <f t="shared" si="393"/>
        <v>0</v>
      </c>
      <c r="AO843" s="14">
        <f t="shared" si="394"/>
        <v>0</v>
      </c>
      <c r="AP843" s="14">
        <f t="shared" si="395"/>
        <v>0</v>
      </c>
      <c r="AQ843" s="14">
        <f t="shared" si="396"/>
        <v>0</v>
      </c>
      <c r="AR843" s="26">
        <f t="shared" si="404"/>
        <v>0</v>
      </c>
      <c r="AS843" s="184">
        <f t="shared" si="405"/>
        <v>7393.7228000000005</v>
      </c>
      <c r="AT843" s="26">
        <f t="shared" si="406"/>
        <v>0</v>
      </c>
      <c r="AU843" s="30">
        <f t="shared" si="400"/>
        <v>11090.584199999999</v>
      </c>
      <c r="AV843" s="30">
        <f t="shared" si="401"/>
        <v>11090.584199999999</v>
      </c>
      <c r="AW843" s="30"/>
      <c r="AX843" s="36">
        <f t="shared" si="402"/>
        <v>11090.584199999999</v>
      </c>
      <c r="AY843" s="36">
        <f t="shared" si="402"/>
        <v>3696.8613999999989</v>
      </c>
      <c r="AZ843" s="36">
        <f t="shared" si="402"/>
        <v>0</v>
      </c>
      <c r="BF843" s="42">
        <f t="shared" si="407"/>
        <v>7393.7228000000005</v>
      </c>
      <c r="BG843" s="42">
        <f t="shared" si="408"/>
        <v>7393.7300000000014</v>
      </c>
      <c r="BH843" s="42">
        <f t="shared" si="409"/>
        <v>-7.2000000009211362E-3</v>
      </c>
      <c r="BI843" s="42">
        <f t="shared" si="410"/>
        <v>22181.168399999999</v>
      </c>
    </row>
    <row r="844" spans="1:61" ht="14.45" hidden="1" outlineLevel="1" x14ac:dyDescent="0.3">
      <c r="A844" s="12" t="s">
        <v>837</v>
      </c>
      <c r="B844" s="12" t="s">
        <v>8</v>
      </c>
      <c r="C844" s="5" t="s">
        <v>1354</v>
      </c>
      <c r="D844" s="2" t="s">
        <v>933</v>
      </c>
      <c r="E844" s="2" t="s">
        <v>10</v>
      </c>
      <c r="F844" s="2" t="s">
        <v>11</v>
      </c>
      <c r="G844" s="2" t="s">
        <v>12</v>
      </c>
      <c r="H844" s="2" t="s">
        <v>13</v>
      </c>
      <c r="I844" s="18">
        <v>6883</v>
      </c>
      <c r="J844" s="18">
        <v>137473.12</v>
      </c>
      <c r="K844" s="18">
        <v>132185.69</v>
      </c>
      <c r="L844" s="18">
        <v>5287.43</v>
      </c>
      <c r="M844" s="18"/>
      <c r="N844" s="18"/>
      <c r="O844" s="18"/>
      <c r="P844" s="18"/>
      <c r="Q844" s="18"/>
      <c r="R844" s="18"/>
      <c r="S844" s="18">
        <v>5287.43</v>
      </c>
      <c r="T844" s="18"/>
      <c r="U844" s="18"/>
      <c r="V844" s="18"/>
      <c r="W844" s="18"/>
      <c r="X844" s="18"/>
      <c r="Y844" s="18"/>
      <c r="Z844" s="18"/>
      <c r="AA844" s="18"/>
      <c r="AB844" s="43">
        <f t="shared" si="403"/>
        <v>4.0000000000000036E-2</v>
      </c>
      <c r="AC844" s="14">
        <f t="shared" si="383"/>
        <v>0</v>
      </c>
      <c r="AD844" s="14">
        <f t="shared" si="397"/>
        <v>0</v>
      </c>
      <c r="AE844" s="14">
        <f t="shared" si="384"/>
        <v>0</v>
      </c>
      <c r="AF844" s="14">
        <f t="shared" si="385"/>
        <v>0</v>
      </c>
      <c r="AG844" s="14">
        <f t="shared" si="386"/>
        <v>0</v>
      </c>
      <c r="AH844" s="14">
        <f t="shared" si="387"/>
        <v>0</v>
      </c>
      <c r="AI844" s="14">
        <f t="shared" si="388"/>
        <v>0.04</v>
      </c>
      <c r="AJ844" s="14">
        <f t="shared" si="389"/>
        <v>0</v>
      </c>
      <c r="AK844" s="14">
        <f t="shared" si="390"/>
        <v>0</v>
      </c>
      <c r="AL844" s="14">
        <f t="shared" si="391"/>
        <v>0</v>
      </c>
      <c r="AM844" s="14">
        <f t="shared" si="392"/>
        <v>0</v>
      </c>
      <c r="AN844" s="14">
        <f t="shared" si="393"/>
        <v>0</v>
      </c>
      <c r="AO844" s="14">
        <f t="shared" si="394"/>
        <v>0</v>
      </c>
      <c r="AP844" s="14">
        <f t="shared" si="395"/>
        <v>0</v>
      </c>
      <c r="AQ844" s="14">
        <f t="shared" si="396"/>
        <v>0</v>
      </c>
      <c r="AR844" s="26">
        <f t="shared" si="404"/>
        <v>0</v>
      </c>
      <c r="AS844" s="184">
        <f t="shared" si="405"/>
        <v>5287.4276</v>
      </c>
      <c r="AT844" s="26">
        <f t="shared" si="406"/>
        <v>0</v>
      </c>
      <c r="AU844" s="30">
        <f t="shared" si="400"/>
        <v>7931.1413999999995</v>
      </c>
      <c r="AV844" s="30">
        <f t="shared" si="401"/>
        <v>7931.1413999999995</v>
      </c>
      <c r="AW844" s="30"/>
      <c r="AX844" s="36">
        <f t="shared" si="402"/>
        <v>7931.1413999999995</v>
      </c>
      <c r="AY844" s="36">
        <f t="shared" si="402"/>
        <v>2643.7137999999995</v>
      </c>
      <c r="AZ844" s="36">
        <f t="shared" si="402"/>
        <v>0</v>
      </c>
      <c r="BF844" s="42">
        <f t="shared" si="407"/>
        <v>5287.4276</v>
      </c>
      <c r="BG844" s="42">
        <f t="shared" si="408"/>
        <v>5287.43</v>
      </c>
      <c r="BH844" s="42">
        <f t="shared" si="409"/>
        <v>-2.4000000003070454E-3</v>
      </c>
      <c r="BI844" s="42">
        <f t="shared" si="410"/>
        <v>15862.282799999999</v>
      </c>
    </row>
    <row r="845" spans="1:61" ht="14.45" hidden="1" outlineLevel="1" x14ac:dyDescent="0.3">
      <c r="A845" s="12" t="s">
        <v>837</v>
      </c>
      <c r="B845" s="12" t="s">
        <v>8</v>
      </c>
      <c r="C845" s="5" t="s">
        <v>1354</v>
      </c>
      <c r="D845" s="2" t="s">
        <v>934</v>
      </c>
      <c r="E845" s="2" t="s">
        <v>10</v>
      </c>
      <c r="F845" s="2" t="s">
        <v>11</v>
      </c>
      <c r="G845" s="2" t="s">
        <v>12</v>
      </c>
      <c r="H845" s="2" t="s">
        <v>13</v>
      </c>
      <c r="I845" s="18">
        <v>5464</v>
      </c>
      <c r="J845" s="18">
        <v>88564.73</v>
      </c>
      <c r="K845" s="18">
        <v>85158.399999999994</v>
      </c>
      <c r="L845" s="18">
        <v>3406.33</v>
      </c>
      <c r="M845" s="18"/>
      <c r="N845" s="18"/>
      <c r="O845" s="18"/>
      <c r="P845" s="18"/>
      <c r="Q845" s="18"/>
      <c r="R845" s="18"/>
      <c r="S845" s="18">
        <v>3406.33</v>
      </c>
      <c r="T845" s="18"/>
      <c r="U845" s="18"/>
      <c r="V845" s="18"/>
      <c r="W845" s="18"/>
      <c r="X845" s="18"/>
      <c r="Y845" s="18"/>
      <c r="Z845" s="18"/>
      <c r="AA845" s="18"/>
      <c r="AB845" s="43">
        <f t="shared" si="403"/>
        <v>4.0000000000000036E-2</v>
      </c>
      <c r="AC845" s="14">
        <f t="shared" si="383"/>
        <v>0</v>
      </c>
      <c r="AD845" s="14">
        <f t="shared" si="397"/>
        <v>0</v>
      </c>
      <c r="AE845" s="14">
        <f t="shared" si="384"/>
        <v>0</v>
      </c>
      <c r="AF845" s="14">
        <f t="shared" si="385"/>
        <v>0</v>
      </c>
      <c r="AG845" s="14">
        <f t="shared" si="386"/>
        <v>0</v>
      </c>
      <c r="AH845" s="14">
        <f t="shared" si="387"/>
        <v>0</v>
      </c>
      <c r="AI845" s="14">
        <f t="shared" si="388"/>
        <v>0.04</v>
      </c>
      <c r="AJ845" s="14">
        <f t="shared" si="389"/>
        <v>0</v>
      </c>
      <c r="AK845" s="14">
        <f t="shared" si="390"/>
        <v>0</v>
      </c>
      <c r="AL845" s="14">
        <f t="shared" si="391"/>
        <v>0</v>
      </c>
      <c r="AM845" s="14">
        <f t="shared" si="392"/>
        <v>0</v>
      </c>
      <c r="AN845" s="14">
        <f t="shared" si="393"/>
        <v>0</v>
      </c>
      <c r="AO845" s="14">
        <f t="shared" si="394"/>
        <v>0</v>
      </c>
      <c r="AP845" s="14">
        <f t="shared" si="395"/>
        <v>0</v>
      </c>
      <c r="AQ845" s="14">
        <f t="shared" si="396"/>
        <v>0</v>
      </c>
      <c r="AR845" s="26">
        <f t="shared" si="404"/>
        <v>0</v>
      </c>
      <c r="AS845" s="184">
        <f t="shared" si="405"/>
        <v>3406.3359999999998</v>
      </c>
      <c r="AT845" s="26">
        <f t="shared" si="406"/>
        <v>0</v>
      </c>
      <c r="AU845" s="30">
        <f t="shared" si="400"/>
        <v>5109.5039999999999</v>
      </c>
      <c r="AV845" s="30">
        <f t="shared" si="401"/>
        <v>5109.5039999999999</v>
      </c>
      <c r="AW845" s="30"/>
      <c r="AX845" s="36">
        <f t="shared" si="402"/>
        <v>5109.5039999999999</v>
      </c>
      <c r="AY845" s="36">
        <f t="shared" si="402"/>
        <v>1703.1680000000001</v>
      </c>
      <c r="AZ845" s="36">
        <f t="shared" si="402"/>
        <v>0</v>
      </c>
      <c r="BF845" s="42">
        <f t="shared" si="407"/>
        <v>3406.3359999999998</v>
      </c>
      <c r="BG845" s="42">
        <f t="shared" si="408"/>
        <v>3406.33</v>
      </c>
      <c r="BH845" s="42">
        <f t="shared" si="409"/>
        <v>5.9999999998581188E-3</v>
      </c>
      <c r="BI845" s="42">
        <f t="shared" si="410"/>
        <v>10219.008</v>
      </c>
    </row>
    <row r="846" spans="1:61" ht="14.45" hidden="1" outlineLevel="1" x14ac:dyDescent="0.3">
      <c r="A846" s="12" t="s">
        <v>837</v>
      </c>
      <c r="B846" s="12" t="s">
        <v>8</v>
      </c>
      <c r="C846" s="5" t="s">
        <v>1354</v>
      </c>
      <c r="D846" s="2" t="s">
        <v>935</v>
      </c>
      <c r="E846" s="2" t="s">
        <v>10</v>
      </c>
      <c r="F846" s="2" t="s">
        <v>11</v>
      </c>
      <c r="G846" s="2" t="s">
        <v>12</v>
      </c>
      <c r="H846" s="2" t="s">
        <v>13</v>
      </c>
      <c r="I846" s="18">
        <v>5646</v>
      </c>
      <c r="J846" s="18">
        <v>132468.71000000002</v>
      </c>
      <c r="K846" s="18">
        <v>127373.75999999999</v>
      </c>
      <c r="L846" s="18">
        <v>5094.9500000000007</v>
      </c>
      <c r="M846" s="18"/>
      <c r="N846" s="18"/>
      <c r="O846" s="18"/>
      <c r="P846" s="18"/>
      <c r="Q846" s="18"/>
      <c r="R846" s="18"/>
      <c r="S846" s="18">
        <v>5094.9500000000007</v>
      </c>
      <c r="T846" s="18"/>
      <c r="U846" s="18"/>
      <c r="V846" s="18"/>
      <c r="W846" s="18"/>
      <c r="X846" s="18"/>
      <c r="Y846" s="18"/>
      <c r="Z846" s="18"/>
      <c r="AA846" s="18"/>
      <c r="AB846" s="43">
        <f t="shared" si="403"/>
        <v>4.0000000000000036E-2</v>
      </c>
      <c r="AC846" s="14">
        <f t="shared" si="383"/>
        <v>0</v>
      </c>
      <c r="AD846" s="14">
        <f t="shared" si="397"/>
        <v>0</v>
      </c>
      <c r="AE846" s="14">
        <f t="shared" si="384"/>
        <v>0</v>
      </c>
      <c r="AF846" s="14">
        <f t="shared" si="385"/>
        <v>0</v>
      </c>
      <c r="AG846" s="14">
        <f t="shared" si="386"/>
        <v>0</v>
      </c>
      <c r="AH846" s="14">
        <f t="shared" si="387"/>
        <v>0</v>
      </c>
      <c r="AI846" s="14">
        <f t="shared" si="388"/>
        <v>0.04</v>
      </c>
      <c r="AJ846" s="14">
        <f t="shared" si="389"/>
        <v>0</v>
      </c>
      <c r="AK846" s="14">
        <f t="shared" si="390"/>
        <v>0</v>
      </c>
      <c r="AL846" s="14">
        <f t="shared" si="391"/>
        <v>0</v>
      </c>
      <c r="AM846" s="14">
        <f t="shared" si="392"/>
        <v>0</v>
      </c>
      <c r="AN846" s="14">
        <f t="shared" si="393"/>
        <v>0</v>
      </c>
      <c r="AO846" s="14">
        <f t="shared" si="394"/>
        <v>0</v>
      </c>
      <c r="AP846" s="14">
        <f t="shared" si="395"/>
        <v>0</v>
      </c>
      <c r="AQ846" s="14">
        <f t="shared" si="396"/>
        <v>0</v>
      </c>
      <c r="AR846" s="26">
        <f t="shared" si="404"/>
        <v>0</v>
      </c>
      <c r="AS846" s="184">
        <f t="shared" si="405"/>
        <v>5094.9503999999997</v>
      </c>
      <c r="AT846" s="26">
        <f t="shared" si="406"/>
        <v>0</v>
      </c>
      <c r="AU846" s="30">
        <f t="shared" si="400"/>
        <v>7642.4255999999996</v>
      </c>
      <c r="AV846" s="30">
        <f t="shared" si="401"/>
        <v>7642.4255999999996</v>
      </c>
      <c r="AW846" s="30"/>
      <c r="AX846" s="36">
        <f t="shared" si="402"/>
        <v>7642.4255999999996</v>
      </c>
      <c r="AY846" s="36">
        <f t="shared" si="402"/>
        <v>2547.4751999999999</v>
      </c>
      <c r="AZ846" s="36">
        <f t="shared" si="402"/>
        <v>0</v>
      </c>
      <c r="BF846" s="42">
        <f t="shared" si="407"/>
        <v>5094.9503999999997</v>
      </c>
      <c r="BG846" s="42">
        <f t="shared" si="408"/>
        <v>5094.9500000000007</v>
      </c>
      <c r="BH846" s="42">
        <f t="shared" si="409"/>
        <v>3.9999999899009708E-4</v>
      </c>
      <c r="BI846" s="42">
        <f t="shared" si="410"/>
        <v>15284.851199999999</v>
      </c>
    </row>
    <row r="847" spans="1:61" ht="14.45" hidden="1" outlineLevel="1" x14ac:dyDescent="0.3">
      <c r="A847" s="12" t="s">
        <v>837</v>
      </c>
      <c r="B847" s="12" t="s">
        <v>8</v>
      </c>
      <c r="C847" s="5" t="s">
        <v>1354</v>
      </c>
      <c r="D847" s="2" t="s">
        <v>936</v>
      </c>
      <c r="E847" s="2" t="s">
        <v>216</v>
      </c>
      <c r="F847" s="2" t="s">
        <v>11</v>
      </c>
      <c r="G847" s="2" t="s">
        <v>12</v>
      </c>
      <c r="H847" s="2" t="s">
        <v>13</v>
      </c>
      <c r="I847" s="18">
        <v>22782</v>
      </c>
      <c r="J847" s="18">
        <v>568636.56000000006</v>
      </c>
      <c r="K847" s="18">
        <v>546765.93000000005</v>
      </c>
      <c r="L847" s="18">
        <v>21870.630000000005</v>
      </c>
      <c r="M847" s="18"/>
      <c r="N847" s="18"/>
      <c r="O847" s="18"/>
      <c r="P847" s="18"/>
      <c r="Q847" s="18"/>
      <c r="R847" s="18"/>
      <c r="S847" s="18">
        <v>21870.630000000005</v>
      </c>
      <c r="T847" s="18"/>
      <c r="U847" s="18"/>
      <c r="V847" s="18"/>
      <c r="W847" s="18"/>
      <c r="X847" s="18"/>
      <c r="Y847" s="18"/>
      <c r="Z847" s="18"/>
      <c r="AA847" s="18"/>
      <c r="AB847" s="43">
        <f t="shared" si="403"/>
        <v>4.0000000000000036E-2</v>
      </c>
      <c r="AC847" s="14">
        <f t="shared" si="383"/>
        <v>0</v>
      </c>
      <c r="AD847" s="14">
        <f t="shared" si="397"/>
        <v>0</v>
      </c>
      <c r="AE847" s="14">
        <f t="shared" si="384"/>
        <v>0</v>
      </c>
      <c r="AF847" s="14">
        <f t="shared" si="385"/>
        <v>0</v>
      </c>
      <c r="AG847" s="14">
        <f t="shared" si="386"/>
        <v>0</v>
      </c>
      <c r="AH847" s="14">
        <f t="shared" si="387"/>
        <v>0</v>
      </c>
      <c r="AI847" s="14">
        <f t="shared" si="388"/>
        <v>0.04</v>
      </c>
      <c r="AJ847" s="14">
        <f t="shared" si="389"/>
        <v>0</v>
      </c>
      <c r="AK847" s="14">
        <f t="shared" si="390"/>
        <v>0</v>
      </c>
      <c r="AL847" s="14">
        <f t="shared" si="391"/>
        <v>0</v>
      </c>
      <c r="AM847" s="14">
        <f t="shared" si="392"/>
        <v>0</v>
      </c>
      <c r="AN847" s="14">
        <f t="shared" si="393"/>
        <v>0</v>
      </c>
      <c r="AO847" s="14">
        <f t="shared" si="394"/>
        <v>0</v>
      </c>
      <c r="AP847" s="14">
        <f t="shared" si="395"/>
        <v>0</v>
      </c>
      <c r="AQ847" s="14">
        <f t="shared" si="396"/>
        <v>0</v>
      </c>
      <c r="AR847" s="26">
        <f t="shared" si="404"/>
        <v>0</v>
      </c>
      <c r="AS847" s="184">
        <f t="shared" si="405"/>
        <v>21870.637200000001</v>
      </c>
      <c r="AT847" s="26">
        <f t="shared" si="406"/>
        <v>0</v>
      </c>
      <c r="AU847" s="30">
        <f t="shared" si="400"/>
        <v>32805.955800000003</v>
      </c>
      <c r="AV847" s="30">
        <f t="shared" si="401"/>
        <v>32805.955800000003</v>
      </c>
      <c r="AW847" s="30"/>
      <c r="AX847" s="36">
        <f t="shared" si="402"/>
        <v>32805.955800000003</v>
      </c>
      <c r="AY847" s="36">
        <f t="shared" si="402"/>
        <v>10935.318600000002</v>
      </c>
      <c r="AZ847" s="36">
        <f t="shared" si="402"/>
        <v>0</v>
      </c>
      <c r="BF847" s="42">
        <f t="shared" si="407"/>
        <v>21870.637200000001</v>
      </c>
      <c r="BG847" s="42">
        <f t="shared" si="408"/>
        <v>21870.630000000005</v>
      </c>
      <c r="BH847" s="42">
        <f t="shared" si="409"/>
        <v>7.1999999963736627E-3</v>
      </c>
      <c r="BI847" s="42">
        <f t="shared" si="410"/>
        <v>65611.911600000007</v>
      </c>
    </row>
    <row r="848" spans="1:61" ht="14.45" hidden="1" outlineLevel="1" x14ac:dyDescent="0.3">
      <c r="A848" s="12" t="s">
        <v>837</v>
      </c>
      <c r="B848" s="12" t="s">
        <v>8</v>
      </c>
      <c r="C848" s="5" t="s">
        <v>1354</v>
      </c>
      <c r="D848" s="2" t="s">
        <v>937</v>
      </c>
      <c r="E848" s="2" t="s">
        <v>10</v>
      </c>
      <c r="F848" s="2" t="s">
        <v>11</v>
      </c>
      <c r="G848" s="2" t="s">
        <v>12</v>
      </c>
      <c r="H848" s="2" t="s">
        <v>13</v>
      </c>
      <c r="I848" s="18">
        <v>4797</v>
      </c>
      <c r="J848" s="18">
        <v>114245.34</v>
      </c>
      <c r="K848" s="18">
        <v>109851.3</v>
      </c>
      <c r="L848" s="18">
        <v>4394.04</v>
      </c>
      <c r="M848" s="18"/>
      <c r="N848" s="18"/>
      <c r="O848" s="18"/>
      <c r="P848" s="18"/>
      <c r="Q848" s="18"/>
      <c r="R848" s="18"/>
      <c r="S848" s="18">
        <v>4394.04</v>
      </c>
      <c r="T848" s="18"/>
      <c r="U848" s="18"/>
      <c r="V848" s="18"/>
      <c r="W848" s="18"/>
      <c r="X848" s="18"/>
      <c r="Y848" s="18"/>
      <c r="Z848" s="18"/>
      <c r="AA848" s="18"/>
      <c r="AB848" s="43">
        <f t="shared" si="403"/>
        <v>4.0000000000000036E-2</v>
      </c>
      <c r="AC848" s="14">
        <f t="shared" si="383"/>
        <v>0</v>
      </c>
      <c r="AD848" s="14">
        <f t="shared" si="397"/>
        <v>0</v>
      </c>
      <c r="AE848" s="14">
        <f t="shared" si="384"/>
        <v>0</v>
      </c>
      <c r="AF848" s="14">
        <f t="shared" si="385"/>
        <v>0</v>
      </c>
      <c r="AG848" s="14">
        <f t="shared" si="386"/>
        <v>0</v>
      </c>
      <c r="AH848" s="14">
        <f t="shared" si="387"/>
        <v>0</v>
      </c>
      <c r="AI848" s="14">
        <f t="shared" si="388"/>
        <v>0.04</v>
      </c>
      <c r="AJ848" s="14">
        <f t="shared" si="389"/>
        <v>0</v>
      </c>
      <c r="AK848" s="14">
        <f t="shared" si="390"/>
        <v>0</v>
      </c>
      <c r="AL848" s="14">
        <f t="shared" si="391"/>
        <v>0</v>
      </c>
      <c r="AM848" s="14">
        <f t="shared" si="392"/>
        <v>0</v>
      </c>
      <c r="AN848" s="14">
        <f t="shared" si="393"/>
        <v>0</v>
      </c>
      <c r="AO848" s="14">
        <f t="shared" si="394"/>
        <v>0</v>
      </c>
      <c r="AP848" s="14">
        <f t="shared" si="395"/>
        <v>0</v>
      </c>
      <c r="AQ848" s="14">
        <f t="shared" si="396"/>
        <v>0</v>
      </c>
      <c r="AR848" s="26">
        <f t="shared" si="404"/>
        <v>0</v>
      </c>
      <c r="AS848" s="184">
        <f t="shared" si="405"/>
        <v>4394.0520000000006</v>
      </c>
      <c r="AT848" s="26">
        <f t="shared" si="406"/>
        <v>0</v>
      </c>
      <c r="AU848" s="30">
        <f t="shared" si="400"/>
        <v>6591.0779999999995</v>
      </c>
      <c r="AV848" s="30">
        <f t="shared" si="401"/>
        <v>6591.0779999999995</v>
      </c>
      <c r="AW848" s="30"/>
      <c r="AX848" s="36">
        <f t="shared" si="402"/>
        <v>6591.0779999999995</v>
      </c>
      <c r="AY848" s="36">
        <f t="shared" si="402"/>
        <v>2197.0259999999989</v>
      </c>
      <c r="AZ848" s="36">
        <f t="shared" si="402"/>
        <v>0</v>
      </c>
      <c r="BF848" s="42">
        <f t="shared" si="407"/>
        <v>4394.0520000000006</v>
      </c>
      <c r="BG848" s="42">
        <f t="shared" si="408"/>
        <v>4394.04</v>
      </c>
      <c r="BH848" s="42">
        <f t="shared" si="409"/>
        <v>1.2000000000625732E-2</v>
      </c>
      <c r="BI848" s="42">
        <f t="shared" si="410"/>
        <v>13182.155999999999</v>
      </c>
    </row>
    <row r="849" spans="1:61" ht="14.45" hidden="1" outlineLevel="1" x14ac:dyDescent="0.3">
      <c r="A849" s="12" t="s">
        <v>837</v>
      </c>
      <c r="B849" s="12" t="s">
        <v>8</v>
      </c>
      <c r="C849" s="5" t="s">
        <v>1354</v>
      </c>
      <c r="D849" s="2" t="s">
        <v>938</v>
      </c>
      <c r="E849" s="2" t="s">
        <v>10</v>
      </c>
      <c r="F849" s="2" t="s">
        <v>11</v>
      </c>
      <c r="G849" s="2" t="s">
        <v>12</v>
      </c>
      <c r="H849" s="2" t="s">
        <v>13</v>
      </c>
      <c r="I849" s="18">
        <v>1028</v>
      </c>
      <c r="J849" s="18">
        <v>44368.480000000003</v>
      </c>
      <c r="K849" s="18">
        <v>42662</v>
      </c>
      <c r="L849" s="18">
        <v>1706.48</v>
      </c>
      <c r="M849" s="18"/>
      <c r="N849" s="18"/>
      <c r="O849" s="18"/>
      <c r="P849" s="18"/>
      <c r="Q849" s="18"/>
      <c r="R849" s="18"/>
      <c r="S849" s="18">
        <v>1706.48</v>
      </c>
      <c r="T849" s="18"/>
      <c r="U849" s="18"/>
      <c r="V849" s="18"/>
      <c r="W849" s="18"/>
      <c r="X849" s="18"/>
      <c r="Y849" s="18"/>
      <c r="Z849" s="18"/>
      <c r="AA849" s="18"/>
      <c r="AB849" s="43">
        <f t="shared" si="403"/>
        <v>4.0000000000000036E-2</v>
      </c>
      <c r="AC849" s="14">
        <f t="shared" si="383"/>
        <v>0</v>
      </c>
      <c r="AD849" s="14">
        <f t="shared" si="397"/>
        <v>0</v>
      </c>
      <c r="AE849" s="14">
        <f t="shared" si="384"/>
        <v>0</v>
      </c>
      <c r="AF849" s="14">
        <f t="shared" si="385"/>
        <v>0</v>
      </c>
      <c r="AG849" s="14">
        <f t="shared" si="386"/>
        <v>0</v>
      </c>
      <c r="AH849" s="14">
        <f t="shared" si="387"/>
        <v>0</v>
      </c>
      <c r="AI849" s="14">
        <f t="shared" si="388"/>
        <v>0.04</v>
      </c>
      <c r="AJ849" s="14">
        <f t="shared" si="389"/>
        <v>0</v>
      </c>
      <c r="AK849" s="14">
        <f t="shared" si="390"/>
        <v>0</v>
      </c>
      <c r="AL849" s="14">
        <f t="shared" si="391"/>
        <v>0</v>
      </c>
      <c r="AM849" s="14">
        <f t="shared" si="392"/>
        <v>0</v>
      </c>
      <c r="AN849" s="14">
        <f t="shared" si="393"/>
        <v>0</v>
      </c>
      <c r="AO849" s="14">
        <f t="shared" si="394"/>
        <v>0</v>
      </c>
      <c r="AP849" s="14">
        <f t="shared" si="395"/>
        <v>0</v>
      </c>
      <c r="AQ849" s="14">
        <f t="shared" si="396"/>
        <v>0</v>
      </c>
      <c r="AR849" s="26">
        <f t="shared" si="404"/>
        <v>0</v>
      </c>
      <c r="AS849" s="184">
        <f t="shared" si="405"/>
        <v>1706.48</v>
      </c>
      <c r="AT849" s="26">
        <f t="shared" si="406"/>
        <v>0</v>
      </c>
      <c r="AU849" s="30">
        <f t="shared" si="400"/>
        <v>2559.7199999999998</v>
      </c>
      <c r="AV849" s="30">
        <f t="shared" si="401"/>
        <v>2559.7199999999998</v>
      </c>
      <c r="AW849" s="30"/>
      <c r="AX849" s="36">
        <f t="shared" si="402"/>
        <v>2559.7199999999998</v>
      </c>
      <c r="AY849" s="36">
        <f t="shared" si="402"/>
        <v>853.23999999999978</v>
      </c>
      <c r="AZ849" s="36">
        <f t="shared" si="402"/>
        <v>0</v>
      </c>
      <c r="BF849" s="42">
        <f t="shared" si="407"/>
        <v>1706.48</v>
      </c>
      <c r="BG849" s="42">
        <f t="shared" si="408"/>
        <v>1706.48</v>
      </c>
      <c r="BH849" s="42">
        <f t="shared" si="409"/>
        <v>0</v>
      </c>
      <c r="BI849" s="42">
        <f t="shared" si="410"/>
        <v>5119.4399999999996</v>
      </c>
    </row>
    <row r="850" spans="1:61" ht="14.45" hidden="1" outlineLevel="1" x14ac:dyDescent="0.3">
      <c r="A850" s="12" t="s">
        <v>837</v>
      </c>
      <c r="B850" s="12" t="s">
        <v>8</v>
      </c>
      <c r="C850" s="5" t="s">
        <v>1354</v>
      </c>
      <c r="D850" s="2" t="s">
        <v>939</v>
      </c>
      <c r="E850" s="2" t="s">
        <v>10</v>
      </c>
      <c r="F850" s="2" t="s">
        <v>11</v>
      </c>
      <c r="G850" s="2" t="s">
        <v>12</v>
      </c>
      <c r="H850" s="2" t="s">
        <v>13</v>
      </c>
      <c r="I850" s="18">
        <v>16716</v>
      </c>
      <c r="J850" s="18">
        <v>517193.03999999992</v>
      </c>
      <c r="K850" s="18">
        <v>497301</v>
      </c>
      <c r="L850" s="18">
        <v>19892.04</v>
      </c>
      <c r="M850" s="18"/>
      <c r="N850" s="18"/>
      <c r="O850" s="18"/>
      <c r="P850" s="18"/>
      <c r="Q850" s="18"/>
      <c r="R850" s="18"/>
      <c r="S850" s="18">
        <v>19892.04</v>
      </c>
      <c r="T850" s="18"/>
      <c r="U850" s="18"/>
      <c r="V850" s="18"/>
      <c r="W850" s="18"/>
      <c r="X850" s="18"/>
      <c r="Y850" s="18"/>
      <c r="Z850" s="18"/>
      <c r="AA850" s="18"/>
      <c r="AB850" s="43">
        <f t="shared" si="403"/>
        <v>4.0000000000000036E-2</v>
      </c>
      <c r="AC850" s="14">
        <f t="shared" si="383"/>
        <v>0</v>
      </c>
      <c r="AD850" s="14">
        <f t="shared" si="397"/>
        <v>0</v>
      </c>
      <c r="AE850" s="14">
        <f t="shared" si="384"/>
        <v>0</v>
      </c>
      <c r="AF850" s="14">
        <f t="shared" si="385"/>
        <v>0</v>
      </c>
      <c r="AG850" s="14">
        <f t="shared" si="386"/>
        <v>0</v>
      </c>
      <c r="AH850" s="14">
        <f t="shared" si="387"/>
        <v>0</v>
      </c>
      <c r="AI850" s="14">
        <f t="shared" si="388"/>
        <v>0.04</v>
      </c>
      <c r="AJ850" s="14">
        <f t="shared" si="389"/>
        <v>0</v>
      </c>
      <c r="AK850" s="14">
        <f t="shared" si="390"/>
        <v>0</v>
      </c>
      <c r="AL850" s="14">
        <f t="shared" si="391"/>
        <v>0</v>
      </c>
      <c r="AM850" s="14">
        <f t="shared" si="392"/>
        <v>0</v>
      </c>
      <c r="AN850" s="14">
        <f t="shared" si="393"/>
        <v>0</v>
      </c>
      <c r="AO850" s="14">
        <f t="shared" si="394"/>
        <v>0</v>
      </c>
      <c r="AP850" s="14">
        <f t="shared" si="395"/>
        <v>0</v>
      </c>
      <c r="AQ850" s="14">
        <f t="shared" si="396"/>
        <v>0</v>
      </c>
      <c r="AR850" s="26">
        <f t="shared" si="404"/>
        <v>0</v>
      </c>
      <c r="AS850" s="184">
        <f t="shared" si="405"/>
        <v>19892.04</v>
      </c>
      <c r="AT850" s="26">
        <f t="shared" si="406"/>
        <v>0</v>
      </c>
      <c r="AU850" s="30">
        <f t="shared" si="400"/>
        <v>29838.059999999998</v>
      </c>
      <c r="AV850" s="30">
        <f t="shared" si="401"/>
        <v>29838.059999999998</v>
      </c>
      <c r="AW850" s="30"/>
      <c r="AX850" s="36">
        <f t="shared" si="402"/>
        <v>29838.059999999998</v>
      </c>
      <c r="AY850" s="36">
        <f t="shared" si="402"/>
        <v>9946.0199999999968</v>
      </c>
      <c r="AZ850" s="36">
        <f t="shared" si="402"/>
        <v>0</v>
      </c>
      <c r="BF850" s="42">
        <f t="shared" si="407"/>
        <v>19892.04</v>
      </c>
      <c r="BG850" s="42">
        <f t="shared" si="408"/>
        <v>19892.04</v>
      </c>
      <c r="BH850" s="42">
        <f t="shared" si="409"/>
        <v>0</v>
      </c>
      <c r="BI850" s="42">
        <f t="shared" si="410"/>
        <v>59676.119999999995</v>
      </c>
    </row>
    <row r="851" spans="1:61" ht="14.45" hidden="1" outlineLevel="1" x14ac:dyDescent="0.3">
      <c r="A851" s="12" t="s">
        <v>837</v>
      </c>
      <c r="B851" s="12" t="s">
        <v>8</v>
      </c>
      <c r="C851" s="5" t="s">
        <v>1354</v>
      </c>
      <c r="D851" s="2" t="s">
        <v>939</v>
      </c>
      <c r="E851" s="2" t="s">
        <v>216</v>
      </c>
      <c r="F851" s="2" t="s">
        <v>11</v>
      </c>
      <c r="G851" s="2" t="s">
        <v>12</v>
      </c>
      <c r="H851" s="2" t="s">
        <v>13</v>
      </c>
      <c r="I851" s="18">
        <v>8330</v>
      </c>
      <c r="J851" s="18">
        <v>257729.19999999995</v>
      </c>
      <c r="K851" s="18">
        <v>247816.55</v>
      </c>
      <c r="L851" s="18">
        <v>9912.65</v>
      </c>
      <c r="M851" s="18"/>
      <c r="N851" s="18"/>
      <c r="O851" s="18"/>
      <c r="P851" s="18"/>
      <c r="Q851" s="18"/>
      <c r="R851" s="18"/>
      <c r="S851" s="18">
        <v>9912.65</v>
      </c>
      <c r="T851" s="18"/>
      <c r="U851" s="18"/>
      <c r="V851" s="18"/>
      <c r="W851" s="18"/>
      <c r="X851" s="18"/>
      <c r="Y851" s="18"/>
      <c r="Z851" s="18"/>
      <c r="AA851" s="18"/>
      <c r="AB851" s="43">
        <f t="shared" si="403"/>
        <v>4.0000000000000036E-2</v>
      </c>
      <c r="AC851" s="14">
        <f t="shared" si="383"/>
        <v>0</v>
      </c>
      <c r="AD851" s="14">
        <f t="shared" si="397"/>
        <v>0</v>
      </c>
      <c r="AE851" s="14">
        <f t="shared" si="384"/>
        <v>0</v>
      </c>
      <c r="AF851" s="14">
        <f t="shared" si="385"/>
        <v>0</v>
      </c>
      <c r="AG851" s="14">
        <f t="shared" si="386"/>
        <v>0</v>
      </c>
      <c r="AH851" s="14">
        <f t="shared" si="387"/>
        <v>0</v>
      </c>
      <c r="AI851" s="14">
        <f t="shared" si="388"/>
        <v>0.04</v>
      </c>
      <c r="AJ851" s="14">
        <f t="shared" si="389"/>
        <v>0</v>
      </c>
      <c r="AK851" s="14">
        <f t="shared" si="390"/>
        <v>0</v>
      </c>
      <c r="AL851" s="14">
        <f t="shared" si="391"/>
        <v>0</v>
      </c>
      <c r="AM851" s="14">
        <f t="shared" si="392"/>
        <v>0</v>
      </c>
      <c r="AN851" s="14">
        <f t="shared" si="393"/>
        <v>0</v>
      </c>
      <c r="AO851" s="14">
        <f t="shared" si="394"/>
        <v>0</v>
      </c>
      <c r="AP851" s="14">
        <f t="shared" si="395"/>
        <v>0</v>
      </c>
      <c r="AQ851" s="14">
        <f t="shared" si="396"/>
        <v>0</v>
      </c>
      <c r="AR851" s="26">
        <f t="shared" si="404"/>
        <v>0</v>
      </c>
      <c r="AS851" s="184">
        <f t="shared" si="405"/>
        <v>9912.6620000000003</v>
      </c>
      <c r="AT851" s="26">
        <f t="shared" si="406"/>
        <v>0</v>
      </c>
      <c r="AU851" s="30">
        <f t="shared" si="400"/>
        <v>14868.992999999999</v>
      </c>
      <c r="AV851" s="30">
        <f t="shared" si="401"/>
        <v>14868.992999999999</v>
      </c>
      <c r="AW851" s="30"/>
      <c r="AX851" s="36">
        <f t="shared" si="402"/>
        <v>14868.992999999999</v>
      </c>
      <c r="AY851" s="36">
        <f t="shared" si="402"/>
        <v>4956.3309999999983</v>
      </c>
      <c r="AZ851" s="36">
        <f t="shared" si="402"/>
        <v>0</v>
      </c>
      <c r="BF851" s="42">
        <f t="shared" si="407"/>
        <v>9912.6620000000003</v>
      </c>
      <c r="BG851" s="42">
        <f t="shared" si="408"/>
        <v>9912.65</v>
      </c>
      <c r="BH851" s="42">
        <f t="shared" si="409"/>
        <v>1.2000000000625732E-2</v>
      </c>
      <c r="BI851" s="42">
        <f t="shared" si="410"/>
        <v>29737.985999999997</v>
      </c>
    </row>
    <row r="852" spans="1:61" ht="14.45" hidden="1" outlineLevel="1" x14ac:dyDescent="0.3">
      <c r="A852" s="12" t="s">
        <v>837</v>
      </c>
      <c r="B852" s="12" t="s">
        <v>8</v>
      </c>
      <c r="C852" s="5" t="s">
        <v>1354</v>
      </c>
      <c r="D852" s="2" t="s">
        <v>940</v>
      </c>
      <c r="E852" s="2" t="s">
        <v>10</v>
      </c>
      <c r="F852" s="2" t="s">
        <v>11</v>
      </c>
      <c r="G852" s="2" t="s">
        <v>12</v>
      </c>
      <c r="H852" s="2" t="s">
        <v>13</v>
      </c>
      <c r="I852" s="18">
        <v>2600</v>
      </c>
      <c r="J852" s="18">
        <v>114108.79999999999</v>
      </c>
      <c r="K852" s="18">
        <v>109720</v>
      </c>
      <c r="L852" s="18">
        <v>4388.7999999999993</v>
      </c>
      <c r="M852" s="18"/>
      <c r="N852" s="18"/>
      <c r="O852" s="18"/>
      <c r="P852" s="18"/>
      <c r="Q852" s="18"/>
      <c r="R852" s="18"/>
      <c r="S852" s="18">
        <v>4388.7999999999993</v>
      </c>
      <c r="T852" s="18"/>
      <c r="U852" s="18"/>
      <c r="V852" s="18"/>
      <c r="W852" s="18"/>
      <c r="X852" s="18"/>
      <c r="Y852" s="18"/>
      <c r="Z852" s="18"/>
      <c r="AA852" s="18"/>
      <c r="AB852" s="43">
        <f t="shared" si="403"/>
        <v>4.0000000000000036E-2</v>
      </c>
      <c r="AC852" s="14">
        <f t="shared" si="383"/>
        <v>0</v>
      </c>
      <c r="AD852" s="14">
        <f t="shared" si="397"/>
        <v>0</v>
      </c>
      <c r="AE852" s="14">
        <f t="shared" si="384"/>
        <v>0</v>
      </c>
      <c r="AF852" s="14">
        <f t="shared" si="385"/>
        <v>0</v>
      </c>
      <c r="AG852" s="14">
        <f t="shared" si="386"/>
        <v>0</v>
      </c>
      <c r="AH852" s="14">
        <f t="shared" si="387"/>
        <v>0</v>
      </c>
      <c r="AI852" s="14">
        <f t="shared" si="388"/>
        <v>0.04</v>
      </c>
      <c r="AJ852" s="14">
        <f t="shared" si="389"/>
        <v>0</v>
      </c>
      <c r="AK852" s="14">
        <f t="shared" si="390"/>
        <v>0</v>
      </c>
      <c r="AL852" s="14">
        <f t="shared" si="391"/>
        <v>0</v>
      </c>
      <c r="AM852" s="14">
        <f t="shared" si="392"/>
        <v>0</v>
      </c>
      <c r="AN852" s="14">
        <f t="shared" si="393"/>
        <v>0</v>
      </c>
      <c r="AO852" s="14">
        <f t="shared" si="394"/>
        <v>0</v>
      </c>
      <c r="AP852" s="14">
        <f t="shared" si="395"/>
        <v>0</v>
      </c>
      <c r="AQ852" s="14">
        <f t="shared" si="396"/>
        <v>0</v>
      </c>
      <c r="AR852" s="26">
        <f t="shared" si="404"/>
        <v>0</v>
      </c>
      <c r="AS852" s="184">
        <f t="shared" si="405"/>
        <v>4388.8</v>
      </c>
      <c r="AT852" s="26">
        <f t="shared" si="406"/>
        <v>0</v>
      </c>
      <c r="AU852" s="30">
        <f t="shared" si="400"/>
        <v>6583.2</v>
      </c>
      <c r="AV852" s="30">
        <f t="shared" si="401"/>
        <v>6583.2</v>
      </c>
      <c r="AW852" s="30"/>
      <c r="AX852" s="36">
        <f t="shared" si="402"/>
        <v>6583.2</v>
      </c>
      <c r="AY852" s="36">
        <f t="shared" si="402"/>
        <v>2194.3999999999996</v>
      </c>
      <c r="AZ852" s="36">
        <f t="shared" si="402"/>
        <v>0</v>
      </c>
      <c r="BF852" s="42">
        <f t="shared" si="407"/>
        <v>4388.8</v>
      </c>
      <c r="BG852" s="42">
        <f t="shared" si="408"/>
        <v>4388.7999999999993</v>
      </c>
      <c r="BH852" s="42">
        <f t="shared" si="409"/>
        <v>0</v>
      </c>
      <c r="BI852" s="42">
        <f t="shared" si="410"/>
        <v>13166.4</v>
      </c>
    </row>
    <row r="853" spans="1:61" ht="14.45" hidden="1" outlineLevel="1" x14ac:dyDescent="0.3">
      <c r="A853" s="12" t="s">
        <v>837</v>
      </c>
      <c r="B853" s="12" t="s">
        <v>8</v>
      </c>
      <c r="C853" s="5" t="s">
        <v>1354</v>
      </c>
      <c r="D853" s="2" t="s">
        <v>941</v>
      </c>
      <c r="E853" s="2" t="s">
        <v>10</v>
      </c>
      <c r="F853" s="2" t="s">
        <v>11</v>
      </c>
      <c r="G853" s="2" t="s">
        <v>12</v>
      </c>
      <c r="H853" s="2" t="s">
        <v>13</v>
      </c>
      <c r="I853" s="18">
        <v>5838</v>
      </c>
      <c r="J853" s="18">
        <v>168788.25000000003</v>
      </c>
      <c r="K853" s="18">
        <v>162296.4</v>
      </c>
      <c r="L853" s="18">
        <v>6491.85</v>
      </c>
      <c r="M853" s="18"/>
      <c r="N853" s="18"/>
      <c r="O853" s="18"/>
      <c r="P853" s="18"/>
      <c r="Q853" s="18"/>
      <c r="R853" s="18"/>
      <c r="S853" s="18">
        <v>6491.85</v>
      </c>
      <c r="T853" s="18"/>
      <c r="U853" s="18"/>
      <c r="V853" s="18"/>
      <c r="W853" s="18"/>
      <c r="X853" s="18"/>
      <c r="Y853" s="18"/>
      <c r="Z853" s="18"/>
      <c r="AA853" s="18"/>
      <c r="AB853" s="43">
        <f t="shared" si="403"/>
        <v>4.0000000000000036E-2</v>
      </c>
      <c r="AC853" s="14">
        <f t="shared" si="383"/>
        <v>0</v>
      </c>
      <c r="AD853" s="14">
        <f t="shared" si="397"/>
        <v>0</v>
      </c>
      <c r="AE853" s="14">
        <f t="shared" si="384"/>
        <v>0</v>
      </c>
      <c r="AF853" s="14">
        <f t="shared" si="385"/>
        <v>0</v>
      </c>
      <c r="AG853" s="14">
        <f t="shared" si="386"/>
        <v>0</v>
      </c>
      <c r="AH853" s="14">
        <f t="shared" si="387"/>
        <v>0</v>
      </c>
      <c r="AI853" s="14">
        <f t="shared" si="388"/>
        <v>0.04</v>
      </c>
      <c r="AJ853" s="14">
        <f t="shared" si="389"/>
        <v>0</v>
      </c>
      <c r="AK853" s="14">
        <f t="shared" si="390"/>
        <v>0</v>
      </c>
      <c r="AL853" s="14">
        <f t="shared" si="391"/>
        <v>0</v>
      </c>
      <c r="AM853" s="14">
        <f t="shared" si="392"/>
        <v>0</v>
      </c>
      <c r="AN853" s="14">
        <f t="shared" si="393"/>
        <v>0</v>
      </c>
      <c r="AO853" s="14">
        <f t="shared" si="394"/>
        <v>0</v>
      </c>
      <c r="AP853" s="14">
        <f t="shared" si="395"/>
        <v>0</v>
      </c>
      <c r="AQ853" s="14">
        <f t="shared" si="396"/>
        <v>0</v>
      </c>
      <c r="AR853" s="26">
        <f t="shared" si="404"/>
        <v>0</v>
      </c>
      <c r="AS853" s="184">
        <f t="shared" si="405"/>
        <v>6491.8559999999998</v>
      </c>
      <c r="AT853" s="26">
        <f t="shared" si="406"/>
        <v>0</v>
      </c>
      <c r="AU853" s="30">
        <f t="shared" si="400"/>
        <v>9737.7839999999997</v>
      </c>
      <c r="AV853" s="30">
        <f t="shared" si="401"/>
        <v>9737.7839999999997</v>
      </c>
      <c r="AW853" s="30"/>
      <c r="AX853" s="36">
        <f t="shared" si="402"/>
        <v>9737.7839999999997</v>
      </c>
      <c r="AY853" s="36">
        <f t="shared" si="402"/>
        <v>3245.9279999999999</v>
      </c>
      <c r="AZ853" s="36">
        <f t="shared" si="402"/>
        <v>0</v>
      </c>
      <c r="BF853" s="42">
        <f t="shared" si="407"/>
        <v>6491.8559999999998</v>
      </c>
      <c r="BG853" s="42">
        <f t="shared" si="408"/>
        <v>6491.85</v>
      </c>
      <c r="BH853" s="42">
        <f t="shared" si="409"/>
        <v>5.9999999994033715E-3</v>
      </c>
      <c r="BI853" s="42">
        <f t="shared" si="410"/>
        <v>19475.567999999999</v>
      </c>
    </row>
    <row r="854" spans="1:61" ht="14.45" hidden="1" outlineLevel="1" x14ac:dyDescent="0.3">
      <c r="A854" s="12" t="s">
        <v>837</v>
      </c>
      <c r="B854" s="12" t="s">
        <v>8</v>
      </c>
      <c r="C854" s="5" t="s">
        <v>1354</v>
      </c>
      <c r="D854" s="2" t="s">
        <v>941</v>
      </c>
      <c r="E854" s="2" t="s">
        <v>216</v>
      </c>
      <c r="F854" s="2" t="s">
        <v>11</v>
      </c>
      <c r="G854" s="2" t="s">
        <v>12</v>
      </c>
      <c r="H854" s="2" t="s">
        <v>13</v>
      </c>
      <c r="I854" s="18">
        <v>2040</v>
      </c>
      <c r="J854" s="18">
        <v>58980</v>
      </c>
      <c r="K854" s="18">
        <v>56711.54</v>
      </c>
      <c r="L854" s="18">
        <v>2268.46</v>
      </c>
      <c r="M854" s="18"/>
      <c r="N854" s="18"/>
      <c r="O854" s="18"/>
      <c r="P854" s="18"/>
      <c r="Q854" s="18"/>
      <c r="R854" s="18"/>
      <c r="S854" s="18">
        <v>2268.46</v>
      </c>
      <c r="T854" s="18"/>
      <c r="U854" s="18"/>
      <c r="V854" s="18"/>
      <c r="W854" s="18"/>
      <c r="X854" s="18"/>
      <c r="Y854" s="18"/>
      <c r="Z854" s="18"/>
      <c r="AA854" s="18"/>
      <c r="AB854" s="43">
        <f t="shared" si="403"/>
        <v>4.0000000000000036E-2</v>
      </c>
      <c r="AC854" s="14">
        <f t="shared" si="383"/>
        <v>0</v>
      </c>
      <c r="AD854" s="14">
        <f t="shared" si="397"/>
        <v>0</v>
      </c>
      <c r="AE854" s="14">
        <f t="shared" si="384"/>
        <v>0</v>
      </c>
      <c r="AF854" s="14">
        <f t="shared" si="385"/>
        <v>0</v>
      </c>
      <c r="AG854" s="14">
        <f t="shared" si="386"/>
        <v>0</v>
      </c>
      <c r="AH854" s="14">
        <f t="shared" si="387"/>
        <v>0</v>
      </c>
      <c r="AI854" s="14">
        <f t="shared" si="388"/>
        <v>0.04</v>
      </c>
      <c r="AJ854" s="14">
        <f t="shared" si="389"/>
        <v>0</v>
      </c>
      <c r="AK854" s="14">
        <f t="shared" si="390"/>
        <v>0</v>
      </c>
      <c r="AL854" s="14">
        <f t="shared" si="391"/>
        <v>0</v>
      </c>
      <c r="AM854" s="14">
        <f t="shared" si="392"/>
        <v>0</v>
      </c>
      <c r="AN854" s="14">
        <f t="shared" si="393"/>
        <v>0</v>
      </c>
      <c r="AO854" s="14">
        <f t="shared" si="394"/>
        <v>0</v>
      </c>
      <c r="AP854" s="14">
        <f t="shared" si="395"/>
        <v>0</v>
      </c>
      <c r="AQ854" s="14">
        <f t="shared" si="396"/>
        <v>0</v>
      </c>
      <c r="AR854" s="26">
        <f t="shared" si="404"/>
        <v>0</v>
      </c>
      <c r="AS854" s="184">
        <f t="shared" si="405"/>
        <v>2268.4616000000001</v>
      </c>
      <c r="AT854" s="26">
        <f t="shared" si="406"/>
        <v>0</v>
      </c>
      <c r="AU854" s="30">
        <f t="shared" si="400"/>
        <v>3402.6923999999999</v>
      </c>
      <c r="AV854" s="30">
        <f t="shared" si="401"/>
        <v>3402.6923999999999</v>
      </c>
      <c r="AW854" s="30"/>
      <c r="AX854" s="36">
        <f t="shared" si="402"/>
        <v>3402.6923999999999</v>
      </c>
      <c r="AY854" s="36">
        <f t="shared" si="402"/>
        <v>1134.2307999999998</v>
      </c>
      <c r="AZ854" s="36">
        <f t="shared" si="402"/>
        <v>0</v>
      </c>
      <c r="BF854" s="42">
        <f t="shared" si="407"/>
        <v>2268.4616000000001</v>
      </c>
      <c r="BG854" s="42">
        <f t="shared" si="408"/>
        <v>2268.46</v>
      </c>
      <c r="BH854" s="42">
        <f t="shared" si="409"/>
        <v>1.6000000000531145E-3</v>
      </c>
      <c r="BI854" s="42">
        <f t="shared" si="410"/>
        <v>6805.3847999999998</v>
      </c>
    </row>
    <row r="855" spans="1:61" ht="14.45" hidden="1" outlineLevel="1" x14ac:dyDescent="0.3">
      <c r="A855" s="12" t="s">
        <v>837</v>
      </c>
      <c r="B855" s="12" t="s">
        <v>8</v>
      </c>
      <c r="C855" s="5" t="s">
        <v>1354</v>
      </c>
      <c r="D855" s="2" t="s">
        <v>942</v>
      </c>
      <c r="E855" s="2" t="s">
        <v>10</v>
      </c>
      <c r="F855" s="2" t="s">
        <v>11</v>
      </c>
      <c r="G855" s="2" t="s">
        <v>12</v>
      </c>
      <c r="H855" s="2" t="s">
        <v>13</v>
      </c>
      <c r="I855" s="18">
        <v>22979</v>
      </c>
      <c r="J855" s="18">
        <v>344133.51000000007</v>
      </c>
      <c r="K855" s="18">
        <v>330897.59999999998</v>
      </c>
      <c r="L855" s="18">
        <v>13235.91</v>
      </c>
      <c r="M855" s="18"/>
      <c r="N855" s="18"/>
      <c r="O855" s="18"/>
      <c r="P855" s="18"/>
      <c r="Q855" s="18"/>
      <c r="R855" s="18"/>
      <c r="S855" s="18">
        <v>13235.91</v>
      </c>
      <c r="T855" s="18"/>
      <c r="U855" s="18"/>
      <c r="V855" s="18"/>
      <c r="W855" s="18"/>
      <c r="X855" s="18"/>
      <c r="Y855" s="18"/>
      <c r="Z855" s="18"/>
      <c r="AA855" s="18"/>
      <c r="AB855" s="43">
        <f t="shared" si="403"/>
        <v>4.0000000000000036E-2</v>
      </c>
      <c r="AC855" s="14">
        <f t="shared" si="383"/>
        <v>0</v>
      </c>
      <c r="AD855" s="14">
        <f t="shared" si="397"/>
        <v>0</v>
      </c>
      <c r="AE855" s="14">
        <f t="shared" si="384"/>
        <v>0</v>
      </c>
      <c r="AF855" s="14">
        <f t="shared" si="385"/>
        <v>0</v>
      </c>
      <c r="AG855" s="14">
        <f t="shared" si="386"/>
        <v>0</v>
      </c>
      <c r="AH855" s="14">
        <f t="shared" si="387"/>
        <v>0</v>
      </c>
      <c r="AI855" s="14">
        <f t="shared" si="388"/>
        <v>0.04</v>
      </c>
      <c r="AJ855" s="14">
        <f t="shared" si="389"/>
        <v>0</v>
      </c>
      <c r="AK855" s="14">
        <f t="shared" si="390"/>
        <v>0</v>
      </c>
      <c r="AL855" s="14">
        <f t="shared" si="391"/>
        <v>0</v>
      </c>
      <c r="AM855" s="14">
        <f t="shared" si="392"/>
        <v>0</v>
      </c>
      <c r="AN855" s="14">
        <f t="shared" si="393"/>
        <v>0</v>
      </c>
      <c r="AO855" s="14">
        <f t="shared" si="394"/>
        <v>0</v>
      </c>
      <c r="AP855" s="14">
        <f t="shared" si="395"/>
        <v>0</v>
      </c>
      <c r="AQ855" s="14">
        <f t="shared" si="396"/>
        <v>0</v>
      </c>
      <c r="AR855" s="26">
        <f t="shared" si="404"/>
        <v>0</v>
      </c>
      <c r="AS855" s="184">
        <f t="shared" si="405"/>
        <v>13235.903999999999</v>
      </c>
      <c r="AT855" s="26">
        <f t="shared" si="406"/>
        <v>0</v>
      </c>
      <c r="AU855" s="30">
        <f t="shared" si="400"/>
        <v>19853.855999999996</v>
      </c>
      <c r="AV855" s="30">
        <f t="shared" si="401"/>
        <v>19853.855999999996</v>
      </c>
      <c r="AW855" s="30"/>
      <c r="AX855" s="36">
        <f t="shared" si="402"/>
        <v>19853.855999999996</v>
      </c>
      <c r="AY855" s="36">
        <f t="shared" si="402"/>
        <v>6617.9519999999975</v>
      </c>
      <c r="AZ855" s="36">
        <f t="shared" si="402"/>
        <v>0</v>
      </c>
      <c r="BF855" s="42">
        <f t="shared" si="407"/>
        <v>13235.903999999999</v>
      </c>
      <c r="BG855" s="42">
        <f t="shared" si="408"/>
        <v>13235.91</v>
      </c>
      <c r="BH855" s="42">
        <f t="shared" si="409"/>
        <v>-6.0000000012223609E-3</v>
      </c>
      <c r="BI855" s="42">
        <f t="shared" si="410"/>
        <v>39707.711999999992</v>
      </c>
    </row>
    <row r="856" spans="1:61" ht="14.45" hidden="1" outlineLevel="1" x14ac:dyDescent="0.3">
      <c r="A856" s="12" t="s">
        <v>837</v>
      </c>
      <c r="B856" s="12" t="s">
        <v>8</v>
      </c>
      <c r="C856" s="5" t="s">
        <v>1354</v>
      </c>
      <c r="D856" s="2" t="s">
        <v>942</v>
      </c>
      <c r="E856" s="2" t="s">
        <v>216</v>
      </c>
      <c r="F856" s="2" t="s">
        <v>11</v>
      </c>
      <c r="G856" s="2" t="s">
        <v>12</v>
      </c>
      <c r="H856" s="2" t="s">
        <v>13</v>
      </c>
      <c r="I856" s="18">
        <v>13278</v>
      </c>
      <c r="J856" s="18">
        <v>198447.99</v>
      </c>
      <c r="K856" s="18">
        <v>190815.37999999998</v>
      </c>
      <c r="L856" s="18">
        <v>7632.61</v>
      </c>
      <c r="M856" s="18"/>
      <c r="N856" s="18"/>
      <c r="O856" s="18"/>
      <c r="P856" s="18"/>
      <c r="Q856" s="18"/>
      <c r="R856" s="18"/>
      <c r="S856" s="18">
        <v>7632.61</v>
      </c>
      <c r="T856" s="18"/>
      <c r="U856" s="18"/>
      <c r="V856" s="18"/>
      <c r="W856" s="18"/>
      <c r="X856" s="18"/>
      <c r="Y856" s="18"/>
      <c r="Z856" s="18"/>
      <c r="AA856" s="18"/>
      <c r="AB856" s="43">
        <f t="shared" si="403"/>
        <v>4.0000000000000036E-2</v>
      </c>
      <c r="AC856" s="14">
        <f t="shared" si="383"/>
        <v>0</v>
      </c>
      <c r="AD856" s="14">
        <f t="shared" si="397"/>
        <v>0</v>
      </c>
      <c r="AE856" s="14">
        <f t="shared" si="384"/>
        <v>0</v>
      </c>
      <c r="AF856" s="14">
        <f t="shared" si="385"/>
        <v>0</v>
      </c>
      <c r="AG856" s="14">
        <f t="shared" si="386"/>
        <v>0</v>
      </c>
      <c r="AH856" s="14">
        <f t="shared" si="387"/>
        <v>0</v>
      </c>
      <c r="AI856" s="14">
        <f t="shared" si="388"/>
        <v>0.04</v>
      </c>
      <c r="AJ856" s="14">
        <f t="shared" si="389"/>
        <v>0</v>
      </c>
      <c r="AK856" s="14">
        <f t="shared" si="390"/>
        <v>0</v>
      </c>
      <c r="AL856" s="14">
        <f t="shared" si="391"/>
        <v>0</v>
      </c>
      <c r="AM856" s="14">
        <f t="shared" si="392"/>
        <v>0</v>
      </c>
      <c r="AN856" s="14">
        <f t="shared" si="393"/>
        <v>0</v>
      </c>
      <c r="AO856" s="14">
        <f t="shared" si="394"/>
        <v>0</v>
      </c>
      <c r="AP856" s="14">
        <f t="shared" si="395"/>
        <v>0</v>
      </c>
      <c r="AQ856" s="14">
        <f t="shared" si="396"/>
        <v>0</v>
      </c>
      <c r="AR856" s="26">
        <f t="shared" si="404"/>
        <v>0</v>
      </c>
      <c r="AS856" s="184">
        <f t="shared" si="405"/>
        <v>7632.6151999999993</v>
      </c>
      <c r="AT856" s="26">
        <f t="shared" si="406"/>
        <v>0</v>
      </c>
      <c r="AU856" s="30">
        <f t="shared" si="400"/>
        <v>11448.922799999998</v>
      </c>
      <c r="AV856" s="30">
        <f t="shared" si="401"/>
        <v>11448.922799999998</v>
      </c>
      <c r="AW856" s="30"/>
      <c r="AX856" s="36">
        <f t="shared" si="402"/>
        <v>11448.922799999998</v>
      </c>
      <c r="AY856" s="36">
        <f t="shared" si="402"/>
        <v>3816.3075999999992</v>
      </c>
      <c r="AZ856" s="36">
        <f t="shared" si="402"/>
        <v>0</v>
      </c>
      <c r="BF856" s="42">
        <f t="shared" si="407"/>
        <v>7632.6151999999993</v>
      </c>
      <c r="BG856" s="42">
        <f t="shared" si="408"/>
        <v>7632.61</v>
      </c>
      <c r="BH856" s="42">
        <f t="shared" si="409"/>
        <v>5.1999999996041879E-3</v>
      </c>
      <c r="BI856" s="42">
        <f t="shared" si="410"/>
        <v>22897.845599999997</v>
      </c>
    </row>
    <row r="857" spans="1:61" hidden="1" outlineLevel="1" x14ac:dyDescent="0.25">
      <c r="A857" s="12" t="s">
        <v>837</v>
      </c>
      <c r="B857" s="12" t="s">
        <v>8</v>
      </c>
      <c r="C857" s="5" t="s">
        <v>1354</v>
      </c>
      <c r="D857" s="2" t="s">
        <v>943</v>
      </c>
      <c r="E857" s="2" t="s">
        <v>216</v>
      </c>
      <c r="F857" s="2" t="s">
        <v>11</v>
      </c>
      <c r="G857" s="2" t="s">
        <v>12</v>
      </c>
      <c r="H857" s="2" t="s">
        <v>13</v>
      </c>
      <c r="I857" s="18">
        <v>2708</v>
      </c>
      <c r="J857" s="18">
        <v>62803.880000000005</v>
      </c>
      <c r="K857" s="18">
        <v>60388.35</v>
      </c>
      <c r="L857" s="18">
        <v>2415.5299999999997</v>
      </c>
      <c r="M857" s="18"/>
      <c r="N857" s="18"/>
      <c r="O857" s="18"/>
      <c r="P857" s="18"/>
      <c r="Q857" s="18"/>
      <c r="R857" s="18"/>
      <c r="S857" s="18">
        <v>2415.5299999999997</v>
      </c>
      <c r="T857" s="18"/>
      <c r="U857" s="18"/>
      <c r="V857" s="18"/>
      <c r="W857" s="18"/>
      <c r="X857" s="18"/>
      <c r="Y857" s="18"/>
      <c r="Z857" s="18"/>
      <c r="AA857" s="18"/>
      <c r="AB857" s="43">
        <f t="shared" si="403"/>
        <v>4.0000000000000036E-2</v>
      </c>
      <c r="AC857" s="14">
        <f t="shared" ref="AC857:AC920" si="411">IF(M857&gt;0,M$4,0)</f>
        <v>0</v>
      </c>
      <c r="AD857" s="14">
        <f t="shared" si="397"/>
        <v>0</v>
      </c>
      <c r="AE857" s="14">
        <f t="shared" si="384"/>
        <v>0</v>
      </c>
      <c r="AF857" s="14">
        <f t="shared" si="385"/>
        <v>0</v>
      </c>
      <c r="AG857" s="14">
        <f t="shared" si="386"/>
        <v>0</v>
      </c>
      <c r="AH857" s="14">
        <f t="shared" si="387"/>
        <v>0</v>
      </c>
      <c r="AI857" s="14">
        <f t="shared" si="388"/>
        <v>0.04</v>
      </c>
      <c r="AJ857" s="14">
        <f t="shared" si="389"/>
        <v>0</v>
      </c>
      <c r="AK857" s="14">
        <f t="shared" si="390"/>
        <v>0</v>
      </c>
      <c r="AL857" s="14">
        <f t="shared" si="391"/>
        <v>0</v>
      </c>
      <c r="AM857" s="14">
        <f t="shared" si="392"/>
        <v>0</v>
      </c>
      <c r="AN857" s="14">
        <f t="shared" si="393"/>
        <v>0</v>
      </c>
      <c r="AO857" s="14">
        <f t="shared" si="394"/>
        <v>0</v>
      </c>
      <c r="AP857" s="14">
        <f t="shared" si="395"/>
        <v>0</v>
      </c>
      <c r="AQ857" s="14">
        <f t="shared" si="396"/>
        <v>0</v>
      </c>
      <c r="AR857" s="26">
        <f t="shared" si="404"/>
        <v>0</v>
      </c>
      <c r="AS857" s="184">
        <f t="shared" si="405"/>
        <v>2415.5340000000001</v>
      </c>
      <c r="AT857" s="26">
        <f t="shared" si="406"/>
        <v>0</v>
      </c>
      <c r="AU857" s="30">
        <f t="shared" si="400"/>
        <v>3623.3009999999999</v>
      </c>
      <c r="AV857" s="30">
        <f t="shared" si="401"/>
        <v>3623.3009999999999</v>
      </c>
      <c r="AW857" s="30"/>
      <c r="AX857" s="36">
        <f t="shared" si="402"/>
        <v>3623.3009999999999</v>
      </c>
      <c r="AY857" s="36">
        <f t="shared" si="402"/>
        <v>1207.7669999999998</v>
      </c>
      <c r="AZ857" s="36">
        <f t="shared" si="402"/>
        <v>0</v>
      </c>
      <c r="BF857" s="42">
        <f t="shared" si="407"/>
        <v>2415.5340000000001</v>
      </c>
      <c r="BG857" s="42">
        <f t="shared" si="408"/>
        <v>2415.5299999999997</v>
      </c>
      <c r="BH857" s="42">
        <f t="shared" si="409"/>
        <v>4.0000000003601599E-3</v>
      </c>
      <c r="BI857" s="42">
        <f t="shared" si="410"/>
        <v>7246.6019999999999</v>
      </c>
    </row>
    <row r="858" spans="1:61" hidden="1" outlineLevel="1" x14ac:dyDescent="0.25">
      <c r="A858" s="12" t="s">
        <v>837</v>
      </c>
      <c r="B858" s="12" t="s">
        <v>8</v>
      </c>
      <c r="C858" s="5" t="s">
        <v>1354</v>
      </c>
      <c r="D858" s="2" t="s">
        <v>944</v>
      </c>
      <c r="E858" s="2" t="s">
        <v>216</v>
      </c>
      <c r="F858" s="2" t="s">
        <v>11</v>
      </c>
      <c r="G858" s="2" t="s">
        <v>12</v>
      </c>
      <c r="H858" s="2" t="s">
        <v>13</v>
      </c>
      <c r="I858" s="18">
        <v>16840</v>
      </c>
      <c r="J858" s="18">
        <v>248342.64</v>
      </c>
      <c r="K858" s="18">
        <v>238790.99000000002</v>
      </c>
      <c r="L858" s="18">
        <v>9551.65</v>
      </c>
      <c r="M858" s="18"/>
      <c r="N858" s="18"/>
      <c r="O858" s="18"/>
      <c r="P858" s="18"/>
      <c r="Q858" s="18"/>
      <c r="R858" s="18"/>
      <c r="S858" s="18">
        <v>9551.65</v>
      </c>
      <c r="T858" s="18"/>
      <c r="U858" s="18"/>
      <c r="V858" s="18"/>
      <c r="W858" s="18"/>
      <c r="X858" s="18"/>
      <c r="Y858" s="18"/>
      <c r="Z858" s="18"/>
      <c r="AA858" s="18"/>
      <c r="AB858" s="43">
        <f t="shared" si="403"/>
        <v>4.0000000000000036E-2</v>
      </c>
      <c r="AC858" s="14">
        <f t="shared" si="411"/>
        <v>0</v>
      </c>
      <c r="AD858" s="14">
        <f t="shared" si="397"/>
        <v>0</v>
      </c>
      <c r="AE858" s="14">
        <f t="shared" si="384"/>
        <v>0</v>
      </c>
      <c r="AF858" s="14">
        <f t="shared" si="385"/>
        <v>0</v>
      </c>
      <c r="AG858" s="14">
        <f t="shared" si="386"/>
        <v>0</v>
      </c>
      <c r="AH858" s="14">
        <f t="shared" si="387"/>
        <v>0</v>
      </c>
      <c r="AI858" s="14">
        <f t="shared" si="388"/>
        <v>0.04</v>
      </c>
      <c r="AJ858" s="14">
        <f t="shared" si="389"/>
        <v>0</v>
      </c>
      <c r="AK858" s="14">
        <f t="shared" si="390"/>
        <v>0</v>
      </c>
      <c r="AL858" s="14">
        <f t="shared" si="391"/>
        <v>0</v>
      </c>
      <c r="AM858" s="14">
        <f t="shared" si="392"/>
        <v>0</v>
      </c>
      <c r="AN858" s="14">
        <f t="shared" si="393"/>
        <v>0</v>
      </c>
      <c r="AO858" s="14">
        <f t="shared" si="394"/>
        <v>0</v>
      </c>
      <c r="AP858" s="14">
        <f t="shared" si="395"/>
        <v>0</v>
      </c>
      <c r="AQ858" s="14">
        <f t="shared" si="396"/>
        <v>0</v>
      </c>
      <c r="AR858" s="26">
        <f t="shared" si="404"/>
        <v>0</v>
      </c>
      <c r="AS858" s="184">
        <f t="shared" si="405"/>
        <v>9551.6396000000004</v>
      </c>
      <c r="AT858" s="26">
        <f t="shared" si="406"/>
        <v>0</v>
      </c>
      <c r="AU858" s="30">
        <f t="shared" si="400"/>
        <v>14327.459400000002</v>
      </c>
      <c r="AV858" s="30">
        <f t="shared" si="401"/>
        <v>14327.459400000002</v>
      </c>
      <c r="AW858" s="30"/>
      <c r="AX858" s="36">
        <f t="shared" si="402"/>
        <v>14327.459400000002</v>
      </c>
      <c r="AY858" s="36">
        <f t="shared" si="402"/>
        <v>4775.8198000000011</v>
      </c>
      <c r="AZ858" s="36">
        <f t="shared" si="402"/>
        <v>0</v>
      </c>
      <c r="BF858" s="42">
        <f t="shared" si="407"/>
        <v>9551.6396000000004</v>
      </c>
      <c r="BG858" s="42">
        <f t="shared" si="408"/>
        <v>9551.65</v>
      </c>
      <c r="BH858" s="42">
        <f t="shared" si="409"/>
        <v>-1.0399999999208376E-2</v>
      </c>
      <c r="BI858" s="42">
        <f t="shared" si="410"/>
        <v>28654.918800000003</v>
      </c>
    </row>
    <row r="859" spans="1:61" hidden="1" outlineLevel="1" x14ac:dyDescent="0.25">
      <c r="A859" s="12" t="s">
        <v>837</v>
      </c>
      <c r="B859" s="12" t="s">
        <v>8</v>
      </c>
      <c r="C859" s="5" t="s">
        <v>1354</v>
      </c>
      <c r="D859" s="2" t="s">
        <v>945</v>
      </c>
      <c r="E859" s="2" t="s">
        <v>216</v>
      </c>
      <c r="F859" s="2" t="s">
        <v>11</v>
      </c>
      <c r="G859" s="2" t="s">
        <v>12</v>
      </c>
      <c r="H859" s="2" t="s">
        <v>13</v>
      </c>
      <c r="I859" s="18">
        <v>4117</v>
      </c>
      <c r="J859" s="18">
        <v>101261.73</v>
      </c>
      <c r="K859" s="18">
        <v>97367.039999999994</v>
      </c>
      <c r="L859" s="18">
        <v>3894.69</v>
      </c>
      <c r="M859" s="18"/>
      <c r="N859" s="18"/>
      <c r="O859" s="18"/>
      <c r="P859" s="18"/>
      <c r="Q859" s="18"/>
      <c r="R859" s="18"/>
      <c r="S859" s="18">
        <v>3894.69</v>
      </c>
      <c r="T859" s="18"/>
      <c r="U859" s="18"/>
      <c r="V859" s="18"/>
      <c r="W859" s="18"/>
      <c r="X859" s="18"/>
      <c r="Y859" s="18"/>
      <c r="Z859" s="18"/>
      <c r="AA859" s="18"/>
      <c r="AB859" s="43">
        <f t="shared" si="403"/>
        <v>4.0000000000000036E-2</v>
      </c>
      <c r="AC859" s="14">
        <f t="shared" si="411"/>
        <v>0</v>
      </c>
      <c r="AD859" s="14">
        <f t="shared" si="397"/>
        <v>0</v>
      </c>
      <c r="AE859" s="14">
        <f t="shared" si="384"/>
        <v>0</v>
      </c>
      <c r="AF859" s="14">
        <f t="shared" si="385"/>
        <v>0</v>
      </c>
      <c r="AG859" s="14">
        <f t="shared" si="386"/>
        <v>0</v>
      </c>
      <c r="AH859" s="14">
        <f t="shared" si="387"/>
        <v>0</v>
      </c>
      <c r="AI859" s="14">
        <f t="shared" si="388"/>
        <v>0.04</v>
      </c>
      <c r="AJ859" s="14">
        <f t="shared" si="389"/>
        <v>0</v>
      </c>
      <c r="AK859" s="14">
        <f t="shared" si="390"/>
        <v>0</v>
      </c>
      <c r="AL859" s="14">
        <f t="shared" si="391"/>
        <v>0</v>
      </c>
      <c r="AM859" s="14">
        <f t="shared" si="392"/>
        <v>0</v>
      </c>
      <c r="AN859" s="14">
        <f t="shared" si="393"/>
        <v>0</v>
      </c>
      <c r="AO859" s="14">
        <f t="shared" si="394"/>
        <v>0</v>
      </c>
      <c r="AP859" s="14">
        <f t="shared" si="395"/>
        <v>0</v>
      </c>
      <c r="AQ859" s="14">
        <f t="shared" si="396"/>
        <v>0</v>
      </c>
      <c r="AR859" s="26">
        <f t="shared" si="404"/>
        <v>0</v>
      </c>
      <c r="AS859" s="184">
        <f t="shared" si="405"/>
        <v>3894.6815999999999</v>
      </c>
      <c r="AT859" s="26">
        <f t="shared" si="406"/>
        <v>0</v>
      </c>
      <c r="AU859" s="30">
        <f t="shared" si="400"/>
        <v>5842.0223999999998</v>
      </c>
      <c r="AV859" s="30">
        <f t="shared" si="401"/>
        <v>5842.0223999999998</v>
      </c>
      <c r="AW859" s="30"/>
      <c r="AX859" s="36">
        <f t="shared" si="402"/>
        <v>5842.0223999999998</v>
      </c>
      <c r="AY859" s="36">
        <f t="shared" si="402"/>
        <v>1947.3407999999999</v>
      </c>
      <c r="AZ859" s="36">
        <f t="shared" si="402"/>
        <v>0</v>
      </c>
      <c r="BF859" s="42">
        <f t="shared" si="407"/>
        <v>3894.6815999999999</v>
      </c>
      <c r="BG859" s="42">
        <f t="shared" si="408"/>
        <v>3894.69</v>
      </c>
      <c r="BH859" s="42">
        <f t="shared" si="409"/>
        <v>-8.4000000001651642E-3</v>
      </c>
      <c r="BI859" s="42">
        <f t="shared" si="410"/>
        <v>11684.0448</v>
      </c>
    </row>
    <row r="860" spans="1:61" ht="14.45" hidden="1" outlineLevel="1" x14ac:dyDescent="0.3">
      <c r="A860" s="12" t="s">
        <v>837</v>
      </c>
      <c r="B860" s="12" t="s">
        <v>8</v>
      </c>
      <c r="C860" s="5" t="s">
        <v>1354</v>
      </c>
      <c r="D860" s="2" t="s">
        <v>946</v>
      </c>
      <c r="E860" s="2" t="s">
        <v>216</v>
      </c>
      <c r="F860" s="2" t="s">
        <v>11</v>
      </c>
      <c r="G860" s="2" t="s">
        <v>12</v>
      </c>
      <c r="H860" s="2" t="s">
        <v>13</v>
      </c>
      <c r="I860" s="18">
        <v>230</v>
      </c>
      <c r="J860" s="18">
        <v>5501.6</v>
      </c>
      <c r="K860" s="18">
        <v>5290</v>
      </c>
      <c r="L860" s="18">
        <v>211.6</v>
      </c>
      <c r="M860" s="18"/>
      <c r="N860" s="18"/>
      <c r="O860" s="18"/>
      <c r="P860" s="18"/>
      <c r="Q860" s="18"/>
      <c r="R860" s="18"/>
      <c r="S860" s="18">
        <v>211.6</v>
      </c>
      <c r="T860" s="18"/>
      <c r="U860" s="18"/>
      <c r="V860" s="18"/>
      <c r="W860" s="18"/>
      <c r="X860" s="18"/>
      <c r="Y860" s="18"/>
      <c r="Z860" s="18"/>
      <c r="AA860" s="18"/>
      <c r="AB860" s="43">
        <f t="shared" si="403"/>
        <v>4.0000000000000036E-2</v>
      </c>
      <c r="AC860" s="14">
        <f t="shared" si="411"/>
        <v>0</v>
      </c>
      <c r="AD860" s="14">
        <f t="shared" si="397"/>
        <v>0</v>
      </c>
      <c r="AE860" s="14">
        <f t="shared" si="384"/>
        <v>0</v>
      </c>
      <c r="AF860" s="14">
        <f t="shared" si="385"/>
        <v>0</v>
      </c>
      <c r="AG860" s="14">
        <f t="shared" si="386"/>
        <v>0</v>
      </c>
      <c r="AH860" s="14">
        <f t="shared" si="387"/>
        <v>0</v>
      </c>
      <c r="AI860" s="14">
        <f t="shared" si="388"/>
        <v>0.04</v>
      </c>
      <c r="AJ860" s="14">
        <f t="shared" si="389"/>
        <v>0</v>
      </c>
      <c r="AK860" s="14">
        <f t="shared" si="390"/>
        <v>0</v>
      </c>
      <c r="AL860" s="14">
        <f t="shared" si="391"/>
        <v>0</v>
      </c>
      <c r="AM860" s="14">
        <f t="shared" si="392"/>
        <v>0</v>
      </c>
      <c r="AN860" s="14">
        <f t="shared" si="393"/>
        <v>0</v>
      </c>
      <c r="AO860" s="14">
        <f t="shared" si="394"/>
        <v>0</v>
      </c>
      <c r="AP860" s="14">
        <f t="shared" si="395"/>
        <v>0</v>
      </c>
      <c r="AQ860" s="14">
        <f t="shared" si="396"/>
        <v>0</v>
      </c>
      <c r="AR860" s="26">
        <f t="shared" si="404"/>
        <v>0</v>
      </c>
      <c r="AS860" s="184">
        <f t="shared" si="405"/>
        <v>211.6</v>
      </c>
      <c r="AT860" s="26">
        <f t="shared" si="406"/>
        <v>0</v>
      </c>
      <c r="AU860" s="30">
        <f t="shared" si="400"/>
        <v>317.39999999999998</v>
      </c>
      <c r="AV860" s="30">
        <f t="shared" si="401"/>
        <v>317.39999999999998</v>
      </c>
      <c r="AW860" s="30"/>
      <c r="AX860" s="36">
        <f t="shared" si="402"/>
        <v>317.39999999999998</v>
      </c>
      <c r="AY860" s="36">
        <f t="shared" si="402"/>
        <v>105.79999999999998</v>
      </c>
      <c r="AZ860" s="36">
        <f t="shared" si="402"/>
        <v>0</v>
      </c>
      <c r="BF860" s="42">
        <f t="shared" si="407"/>
        <v>211.6</v>
      </c>
      <c r="BG860" s="42">
        <f t="shared" si="408"/>
        <v>211.6</v>
      </c>
      <c r="BH860" s="42">
        <f t="shared" si="409"/>
        <v>0</v>
      </c>
      <c r="BI860" s="42">
        <f t="shared" si="410"/>
        <v>634.79999999999995</v>
      </c>
    </row>
    <row r="861" spans="1:61" ht="14.45" hidden="1" outlineLevel="1" x14ac:dyDescent="0.3">
      <c r="A861" s="12" t="s">
        <v>837</v>
      </c>
      <c r="B861" s="12" t="s">
        <v>8</v>
      </c>
      <c r="C861" s="5" t="s">
        <v>1354</v>
      </c>
      <c r="D861" s="2" t="s">
        <v>947</v>
      </c>
      <c r="E861" s="2" t="s">
        <v>10</v>
      </c>
      <c r="F861" s="2" t="s">
        <v>11</v>
      </c>
      <c r="G861" s="2" t="s">
        <v>12</v>
      </c>
      <c r="H861" s="2" t="s">
        <v>13</v>
      </c>
      <c r="I861" s="18">
        <v>7408</v>
      </c>
      <c r="J861" s="18">
        <v>112251.93999999999</v>
      </c>
      <c r="K861" s="18">
        <v>107934.56</v>
      </c>
      <c r="L861" s="18">
        <v>4317.3799999999992</v>
      </c>
      <c r="M861" s="18"/>
      <c r="N861" s="18"/>
      <c r="O861" s="18"/>
      <c r="P861" s="18"/>
      <c r="Q861" s="18"/>
      <c r="R861" s="18"/>
      <c r="S861" s="18">
        <v>4317.3799999999992</v>
      </c>
      <c r="T861" s="18"/>
      <c r="U861" s="18"/>
      <c r="V861" s="18"/>
      <c r="W861" s="18"/>
      <c r="X861" s="18"/>
      <c r="Y861" s="18"/>
      <c r="Z861" s="18"/>
      <c r="AA861" s="18"/>
      <c r="AB861" s="43">
        <f t="shared" si="403"/>
        <v>4.0000000000000036E-2</v>
      </c>
      <c r="AC861" s="14">
        <f t="shared" si="411"/>
        <v>0</v>
      </c>
      <c r="AD861" s="14">
        <f t="shared" si="397"/>
        <v>0</v>
      </c>
      <c r="AE861" s="14">
        <f t="shared" si="384"/>
        <v>0</v>
      </c>
      <c r="AF861" s="14">
        <f t="shared" si="385"/>
        <v>0</v>
      </c>
      <c r="AG861" s="14">
        <f t="shared" si="386"/>
        <v>0</v>
      </c>
      <c r="AH861" s="14">
        <f t="shared" si="387"/>
        <v>0</v>
      </c>
      <c r="AI861" s="14">
        <f t="shared" si="388"/>
        <v>0.04</v>
      </c>
      <c r="AJ861" s="14">
        <f t="shared" si="389"/>
        <v>0</v>
      </c>
      <c r="AK861" s="14">
        <f t="shared" si="390"/>
        <v>0</v>
      </c>
      <c r="AL861" s="14">
        <f t="shared" si="391"/>
        <v>0</v>
      </c>
      <c r="AM861" s="14">
        <f t="shared" si="392"/>
        <v>0</v>
      </c>
      <c r="AN861" s="14">
        <f t="shared" si="393"/>
        <v>0</v>
      </c>
      <c r="AO861" s="14">
        <f t="shared" si="394"/>
        <v>0</v>
      </c>
      <c r="AP861" s="14">
        <f t="shared" si="395"/>
        <v>0</v>
      </c>
      <c r="AQ861" s="14">
        <f t="shared" si="396"/>
        <v>0</v>
      </c>
      <c r="AR861" s="26">
        <f t="shared" si="404"/>
        <v>0</v>
      </c>
      <c r="AS861" s="184">
        <f t="shared" si="405"/>
        <v>4317.3824000000004</v>
      </c>
      <c r="AT861" s="26">
        <f t="shared" si="406"/>
        <v>0</v>
      </c>
      <c r="AU861" s="30">
        <f t="shared" si="400"/>
        <v>6476.0735999999997</v>
      </c>
      <c r="AV861" s="30">
        <f t="shared" si="401"/>
        <v>6476.0735999999997</v>
      </c>
      <c r="AW861" s="30"/>
      <c r="AX861" s="36">
        <f t="shared" si="402"/>
        <v>6476.0735999999997</v>
      </c>
      <c r="AY861" s="36">
        <f t="shared" si="402"/>
        <v>2158.6911999999993</v>
      </c>
      <c r="AZ861" s="36">
        <f t="shared" si="402"/>
        <v>0</v>
      </c>
      <c r="BF861" s="42">
        <f t="shared" si="407"/>
        <v>4317.3824000000004</v>
      </c>
      <c r="BG861" s="42">
        <f t="shared" si="408"/>
        <v>4317.3799999999992</v>
      </c>
      <c r="BH861" s="42">
        <f t="shared" si="409"/>
        <v>2.4000000012165401E-3</v>
      </c>
      <c r="BI861" s="42">
        <f t="shared" si="410"/>
        <v>12952.147199999999</v>
      </c>
    </row>
    <row r="862" spans="1:61" ht="14.45" hidden="1" outlineLevel="1" x14ac:dyDescent="0.3">
      <c r="A862" s="12" t="s">
        <v>837</v>
      </c>
      <c r="B862" s="12" t="s">
        <v>8</v>
      </c>
      <c r="C862" s="5" t="s">
        <v>1354</v>
      </c>
      <c r="D862" s="2" t="s">
        <v>948</v>
      </c>
      <c r="E862" s="2" t="s">
        <v>10</v>
      </c>
      <c r="F862" s="2" t="s">
        <v>11</v>
      </c>
      <c r="G862" s="2" t="s">
        <v>12</v>
      </c>
      <c r="H862" s="2" t="s">
        <v>13</v>
      </c>
      <c r="I862" s="18">
        <v>1583</v>
      </c>
      <c r="J862" s="18">
        <v>36712.94</v>
      </c>
      <c r="K862" s="18">
        <v>35300.9</v>
      </c>
      <c r="L862" s="18">
        <v>1412.04</v>
      </c>
      <c r="M862" s="18"/>
      <c r="N862" s="18"/>
      <c r="O862" s="18"/>
      <c r="P862" s="18"/>
      <c r="Q862" s="18"/>
      <c r="R862" s="18"/>
      <c r="S862" s="18">
        <v>1412.04</v>
      </c>
      <c r="T862" s="18"/>
      <c r="U862" s="18"/>
      <c r="V862" s="18"/>
      <c r="W862" s="18"/>
      <c r="X862" s="18"/>
      <c r="Y862" s="18"/>
      <c r="Z862" s="18"/>
      <c r="AA862" s="18"/>
      <c r="AB862" s="43">
        <f t="shared" si="403"/>
        <v>4.0000000000000036E-2</v>
      </c>
      <c r="AC862" s="14">
        <f t="shared" si="411"/>
        <v>0</v>
      </c>
      <c r="AD862" s="14">
        <f t="shared" si="397"/>
        <v>0</v>
      </c>
      <c r="AE862" s="14">
        <f t="shared" si="384"/>
        <v>0</v>
      </c>
      <c r="AF862" s="14">
        <f t="shared" si="385"/>
        <v>0</v>
      </c>
      <c r="AG862" s="14">
        <f t="shared" si="386"/>
        <v>0</v>
      </c>
      <c r="AH862" s="14">
        <f t="shared" si="387"/>
        <v>0</v>
      </c>
      <c r="AI862" s="14">
        <f t="shared" si="388"/>
        <v>0.04</v>
      </c>
      <c r="AJ862" s="14">
        <f t="shared" si="389"/>
        <v>0</v>
      </c>
      <c r="AK862" s="14">
        <f t="shared" si="390"/>
        <v>0</v>
      </c>
      <c r="AL862" s="14">
        <f t="shared" si="391"/>
        <v>0</v>
      </c>
      <c r="AM862" s="14">
        <f t="shared" si="392"/>
        <v>0</v>
      </c>
      <c r="AN862" s="14">
        <f t="shared" si="393"/>
        <v>0</v>
      </c>
      <c r="AO862" s="14">
        <f t="shared" si="394"/>
        <v>0</v>
      </c>
      <c r="AP862" s="14">
        <f t="shared" si="395"/>
        <v>0</v>
      </c>
      <c r="AQ862" s="14">
        <f t="shared" si="396"/>
        <v>0</v>
      </c>
      <c r="AR862" s="26">
        <f t="shared" si="404"/>
        <v>0</v>
      </c>
      <c r="AS862" s="184">
        <f t="shared" si="405"/>
        <v>1412.0360000000001</v>
      </c>
      <c r="AT862" s="26">
        <f t="shared" si="406"/>
        <v>0</v>
      </c>
      <c r="AU862" s="30">
        <f t="shared" si="400"/>
        <v>2118.0540000000001</v>
      </c>
      <c r="AV862" s="30">
        <f t="shared" si="401"/>
        <v>2118.0540000000001</v>
      </c>
      <c r="AW862" s="30"/>
      <c r="AX862" s="36">
        <f t="shared" si="402"/>
        <v>2118.0540000000001</v>
      </c>
      <c r="AY862" s="36">
        <f t="shared" si="402"/>
        <v>706.01800000000003</v>
      </c>
      <c r="AZ862" s="36">
        <f t="shared" si="402"/>
        <v>0</v>
      </c>
      <c r="BF862" s="42">
        <f t="shared" si="407"/>
        <v>1412.0360000000001</v>
      </c>
      <c r="BG862" s="42">
        <f t="shared" si="408"/>
        <v>1412.04</v>
      </c>
      <c r="BH862" s="42">
        <f t="shared" si="409"/>
        <v>-3.9999999999054126E-3</v>
      </c>
      <c r="BI862" s="42">
        <f t="shared" si="410"/>
        <v>4236.1080000000002</v>
      </c>
    </row>
    <row r="863" spans="1:61" ht="14.45" hidden="1" outlineLevel="1" x14ac:dyDescent="0.3">
      <c r="A863" s="12" t="s">
        <v>837</v>
      </c>
      <c r="B863" s="12" t="s">
        <v>8</v>
      </c>
      <c r="C863" s="5" t="s">
        <v>1354</v>
      </c>
      <c r="D863" s="2" t="s">
        <v>949</v>
      </c>
      <c r="E863" s="2" t="s">
        <v>10</v>
      </c>
      <c r="F863" s="2" t="s">
        <v>11</v>
      </c>
      <c r="G863" s="2" t="s">
        <v>12</v>
      </c>
      <c r="H863" s="2" t="s">
        <v>13</v>
      </c>
      <c r="I863" s="18">
        <v>4884</v>
      </c>
      <c r="J863" s="18">
        <v>115829.37000000001</v>
      </c>
      <c r="K863" s="18">
        <v>111374.39</v>
      </c>
      <c r="L863" s="18">
        <v>4454.9800000000005</v>
      </c>
      <c r="M863" s="18"/>
      <c r="N863" s="18"/>
      <c r="O863" s="18"/>
      <c r="P863" s="18"/>
      <c r="Q863" s="18"/>
      <c r="R863" s="18"/>
      <c r="S863" s="18">
        <v>4454.9800000000005</v>
      </c>
      <c r="T863" s="18"/>
      <c r="U863" s="18"/>
      <c r="V863" s="18"/>
      <c r="W863" s="18"/>
      <c r="X863" s="18"/>
      <c r="Y863" s="18"/>
      <c r="Z863" s="18"/>
      <c r="AA863" s="18"/>
      <c r="AB863" s="43">
        <f t="shared" si="403"/>
        <v>4.0000000000000036E-2</v>
      </c>
      <c r="AC863" s="14">
        <f t="shared" si="411"/>
        <v>0</v>
      </c>
      <c r="AD863" s="14">
        <f t="shared" si="397"/>
        <v>0</v>
      </c>
      <c r="AE863" s="14">
        <f t="shared" si="384"/>
        <v>0</v>
      </c>
      <c r="AF863" s="14">
        <f t="shared" si="385"/>
        <v>0</v>
      </c>
      <c r="AG863" s="14">
        <f t="shared" si="386"/>
        <v>0</v>
      </c>
      <c r="AH863" s="14">
        <f t="shared" si="387"/>
        <v>0</v>
      </c>
      <c r="AI863" s="14">
        <f t="shared" si="388"/>
        <v>0.04</v>
      </c>
      <c r="AJ863" s="14">
        <f t="shared" si="389"/>
        <v>0</v>
      </c>
      <c r="AK863" s="14">
        <f t="shared" si="390"/>
        <v>0</v>
      </c>
      <c r="AL863" s="14">
        <f t="shared" si="391"/>
        <v>0</v>
      </c>
      <c r="AM863" s="14">
        <f t="shared" si="392"/>
        <v>0</v>
      </c>
      <c r="AN863" s="14">
        <f t="shared" si="393"/>
        <v>0</v>
      </c>
      <c r="AO863" s="14">
        <f t="shared" si="394"/>
        <v>0</v>
      </c>
      <c r="AP863" s="14">
        <f t="shared" si="395"/>
        <v>0</v>
      </c>
      <c r="AQ863" s="14">
        <f t="shared" si="396"/>
        <v>0</v>
      </c>
      <c r="AR863" s="26">
        <f t="shared" si="404"/>
        <v>0</v>
      </c>
      <c r="AS863" s="184">
        <f t="shared" si="405"/>
        <v>4454.9755999999998</v>
      </c>
      <c r="AT863" s="26">
        <f t="shared" si="406"/>
        <v>0</v>
      </c>
      <c r="AU863" s="30">
        <f t="shared" ref="AU863:AU894" si="412">K863*$AU$2</f>
        <v>6682.4633999999996</v>
      </c>
      <c r="AV863" s="30">
        <f t="shared" ref="AV863:AV894" si="413">K863*$AV$2</f>
        <v>6682.4633999999996</v>
      </c>
      <c r="AW863" s="30"/>
      <c r="AX863" s="36">
        <f t="shared" si="402"/>
        <v>6682.4633999999996</v>
      </c>
      <c r="AY863" s="36">
        <f t="shared" si="402"/>
        <v>2227.4877999999999</v>
      </c>
      <c r="AZ863" s="36">
        <f t="shared" si="402"/>
        <v>0</v>
      </c>
      <c r="BF863" s="42">
        <f t="shared" si="407"/>
        <v>4454.9755999999998</v>
      </c>
      <c r="BG863" s="42">
        <f t="shared" si="408"/>
        <v>4454.9800000000005</v>
      </c>
      <c r="BH863" s="42">
        <f t="shared" si="409"/>
        <v>-4.400000000714499E-3</v>
      </c>
      <c r="BI863" s="42">
        <f t="shared" si="410"/>
        <v>13364.926799999999</v>
      </c>
    </row>
    <row r="864" spans="1:61" ht="14.45" hidden="1" outlineLevel="1" x14ac:dyDescent="0.3">
      <c r="A864" s="12" t="s">
        <v>837</v>
      </c>
      <c r="B864" s="12" t="s">
        <v>8</v>
      </c>
      <c r="C864" s="5" t="s">
        <v>1354</v>
      </c>
      <c r="D864" s="2" t="s">
        <v>949</v>
      </c>
      <c r="E864" s="2" t="s">
        <v>216</v>
      </c>
      <c r="F864" s="2" t="s">
        <v>11</v>
      </c>
      <c r="G864" s="2" t="s">
        <v>12</v>
      </c>
      <c r="H864" s="2" t="s">
        <v>13</v>
      </c>
      <c r="I864" s="18">
        <v>6178</v>
      </c>
      <c r="J864" s="18">
        <v>147777.60000000001</v>
      </c>
      <c r="K864" s="18">
        <v>142093.85</v>
      </c>
      <c r="L864" s="18">
        <v>5683.75</v>
      </c>
      <c r="M864" s="18"/>
      <c r="N864" s="18"/>
      <c r="O864" s="18"/>
      <c r="P864" s="18"/>
      <c r="Q864" s="18"/>
      <c r="R864" s="18"/>
      <c r="S864" s="18">
        <v>5683.75</v>
      </c>
      <c r="T864" s="18"/>
      <c r="U864" s="18"/>
      <c r="V864" s="18"/>
      <c r="W864" s="18"/>
      <c r="X864" s="18"/>
      <c r="Y864" s="18"/>
      <c r="Z864" s="18"/>
      <c r="AA864" s="18"/>
      <c r="AB864" s="43">
        <f t="shared" si="403"/>
        <v>4.0000000000000036E-2</v>
      </c>
      <c r="AC864" s="14">
        <f t="shared" si="411"/>
        <v>0</v>
      </c>
      <c r="AD864" s="14">
        <f t="shared" si="397"/>
        <v>0</v>
      </c>
      <c r="AE864" s="14">
        <f t="shared" si="384"/>
        <v>0</v>
      </c>
      <c r="AF864" s="14">
        <f t="shared" si="385"/>
        <v>0</v>
      </c>
      <c r="AG864" s="14">
        <f t="shared" si="386"/>
        <v>0</v>
      </c>
      <c r="AH864" s="14">
        <f t="shared" si="387"/>
        <v>0</v>
      </c>
      <c r="AI864" s="14">
        <f t="shared" si="388"/>
        <v>0.04</v>
      </c>
      <c r="AJ864" s="14">
        <f t="shared" si="389"/>
        <v>0</v>
      </c>
      <c r="AK864" s="14">
        <f t="shared" si="390"/>
        <v>0</v>
      </c>
      <c r="AL864" s="14">
        <f t="shared" si="391"/>
        <v>0</v>
      </c>
      <c r="AM864" s="14">
        <f t="shared" si="392"/>
        <v>0</v>
      </c>
      <c r="AN864" s="14">
        <f t="shared" si="393"/>
        <v>0</v>
      </c>
      <c r="AO864" s="14">
        <f t="shared" si="394"/>
        <v>0</v>
      </c>
      <c r="AP864" s="14">
        <f t="shared" si="395"/>
        <v>0</v>
      </c>
      <c r="AQ864" s="14">
        <f t="shared" si="396"/>
        <v>0</v>
      </c>
      <c r="AR864" s="26">
        <f t="shared" si="404"/>
        <v>0</v>
      </c>
      <c r="AS864" s="184">
        <f t="shared" si="405"/>
        <v>5683.7539999999999</v>
      </c>
      <c r="AT864" s="26">
        <f t="shared" si="406"/>
        <v>0</v>
      </c>
      <c r="AU864" s="30">
        <f t="shared" si="412"/>
        <v>8525.6309999999994</v>
      </c>
      <c r="AV864" s="30">
        <f t="shared" si="413"/>
        <v>8525.6309999999994</v>
      </c>
      <c r="AW864" s="30"/>
      <c r="AX864" s="36">
        <f t="shared" si="402"/>
        <v>8525.6309999999994</v>
      </c>
      <c r="AY864" s="36">
        <f t="shared" si="402"/>
        <v>2841.8769999999995</v>
      </c>
      <c r="AZ864" s="36">
        <f t="shared" si="402"/>
        <v>0</v>
      </c>
      <c r="BF864" s="42">
        <f t="shared" si="407"/>
        <v>5683.7539999999999</v>
      </c>
      <c r="BG864" s="42">
        <f t="shared" si="408"/>
        <v>5683.75</v>
      </c>
      <c r="BH864" s="42">
        <f t="shared" si="409"/>
        <v>3.9999999999054126E-3</v>
      </c>
      <c r="BI864" s="42">
        <f t="shared" si="410"/>
        <v>17051.261999999999</v>
      </c>
    </row>
    <row r="865" spans="1:61" ht="14.45" hidden="1" outlineLevel="1" x14ac:dyDescent="0.3">
      <c r="A865" s="12" t="s">
        <v>837</v>
      </c>
      <c r="B865" s="12" t="s">
        <v>8</v>
      </c>
      <c r="C865" s="5" t="s">
        <v>1354</v>
      </c>
      <c r="D865" s="2" t="s">
        <v>950</v>
      </c>
      <c r="E865" s="2" t="s">
        <v>10</v>
      </c>
      <c r="F865" s="2" t="s">
        <v>11</v>
      </c>
      <c r="G865" s="2" t="s">
        <v>12</v>
      </c>
      <c r="H865" s="2" t="s">
        <v>13</v>
      </c>
      <c r="I865" s="18">
        <v>2087</v>
      </c>
      <c r="J865" s="18">
        <v>51331.85</v>
      </c>
      <c r="K865" s="18">
        <v>49357.55</v>
      </c>
      <c r="L865" s="18">
        <v>1974.2999999999997</v>
      </c>
      <c r="M865" s="18"/>
      <c r="N865" s="18"/>
      <c r="O865" s="18"/>
      <c r="P865" s="18"/>
      <c r="Q865" s="18"/>
      <c r="R865" s="18"/>
      <c r="S865" s="18">
        <v>1974.2999999999997</v>
      </c>
      <c r="T865" s="18"/>
      <c r="U865" s="18"/>
      <c r="V865" s="18"/>
      <c r="W865" s="18"/>
      <c r="X865" s="18"/>
      <c r="Y865" s="18"/>
      <c r="Z865" s="18"/>
      <c r="AA865" s="18"/>
      <c r="AB865" s="43">
        <f t="shared" si="403"/>
        <v>4.0000000000000036E-2</v>
      </c>
      <c r="AC865" s="14">
        <f t="shared" si="411"/>
        <v>0</v>
      </c>
      <c r="AD865" s="14">
        <f t="shared" si="397"/>
        <v>0</v>
      </c>
      <c r="AE865" s="14">
        <f t="shared" si="384"/>
        <v>0</v>
      </c>
      <c r="AF865" s="14">
        <f t="shared" si="385"/>
        <v>0</v>
      </c>
      <c r="AG865" s="14">
        <f t="shared" si="386"/>
        <v>0</v>
      </c>
      <c r="AH865" s="14">
        <f t="shared" si="387"/>
        <v>0</v>
      </c>
      <c r="AI865" s="14">
        <f t="shared" si="388"/>
        <v>0.04</v>
      </c>
      <c r="AJ865" s="14">
        <f t="shared" si="389"/>
        <v>0</v>
      </c>
      <c r="AK865" s="14">
        <f t="shared" si="390"/>
        <v>0</v>
      </c>
      <c r="AL865" s="14">
        <f t="shared" si="391"/>
        <v>0</v>
      </c>
      <c r="AM865" s="14">
        <f t="shared" si="392"/>
        <v>0</v>
      </c>
      <c r="AN865" s="14">
        <f t="shared" si="393"/>
        <v>0</v>
      </c>
      <c r="AO865" s="14">
        <f t="shared" si="394"/>
        <v>0</v>
      </c>
      <c r="AP865" s="14">
        <f t="shared" si="395"/>
        <v>0</v>
      </c>
      <c r="AQ865" s="14">
        <f t="shared" si="396"/>
        <v>0</v>
      </c>
      <c r="AR865" s="26">
        <f t="shared" si="404"/>
        <v>0</v>
      </c>
      <c r="AS865" s="184">
        <f t="shared" si="405"/>
        <v>1974.3020000000001</v>
      </c>
      <c r="AT865" s="26">
        <f t="shared" si="406"/>
        <v>0</v>
      </c>
      <c r="AU865" s="30">
        <f t="shared" si="412"/>
        <v>2961.453</v>
      </c>
      <c r="AV865" s="30">
        <f t="shared" si="413"/>
        <v>2961.453</v>
      </c>
      <c r="AW865" s="30"/>
      <c r="AX865" s="36">
        <f t="shared" si="402"/>
        <v>2961.453</v>
      </c>
      <c r="AY865" s="36">
        <f t="shared" si="402"/>
        <v>987.15099999999984</v>
      </c>
      <c r="AZ865" s="36">
        <f t="shared" si="402"/>
        <v>0</v>
      </c>
      <c r="BF865" s="42">
        <f t="shared" si="407"/>
        <v>1974.3020000000001</v>
      </c>
      <c r="BG865" s="42">
        <f t="shared" si="408"/>
        <v>1974.2999999999997</v>
      </c>
      <c r="BH865" s="42">
        <f t="shared" si="409"/>
        <v>2.0000000004074536E-3</v>
      </c>
      <c r="BI865" s="42">
        <f t="shared" si="410"/>
        <v>5922.9059999999999</v>
      </c>
    </row>
    <row r="866" spans="1:61" ht="14.45" hidden="1" outlineLevel="1" x14ac:dyDescent="0.3">
      <c r="A866" s="12" t="s">
        <v>837</v>
      </c>
      <c r="B866" s="12" t="s">
        <v>8</v>
      </c>
      <c r="C866" s="5" t="s">
        <v>1354</v>
      </c>
      <c r="D866" s="2" t="s">
        <v>951</v>
      </c>
      <c r="E866" s="2" t="s">
        <v>10</v>
      </c>
      <c r="F866" s="2" t="s">
        <v>11</v>
      </c>
      <c r="G866" s="2" t="s">
        <v>12</v>
      </c>
      <c r="H866" s="2" t="s">
        <v>13</v>
      </c>
      <c r="I866" s="18">
        <v>500</v>
      </c>
      <c r="J866" s="18">
        <v>7420.4</v>
      </c>
      <c r="K866" s="18">
        <v>7135</v>
      </c>
      <c r="L866" s="18">
        <v>285.39999999999998</v>
      </c>
      <c r="M866" s="18"/>
      <c r="N866" s="18"/>
      <c r="O866" s="18"/>
      <c r="P866" s="18"/>
      <c r="Q866" s="18"/>
      <c r="R866" s="18"/>
      <c r="S866" s="18">
        <v>285.39999999999998</v>
      </c>
      <c r="T866" s="18"/>
      <c r="U866" s="18"/>
      <c r="V866" s="18"/>
      <c r="W866" s="18"/>
      <c r="X866" s="18"/>
      <c r="Y866" s="18"/>
      <c r="Z866" s="18"/>
      <c r="AA866" s="18"/>
      <c r="AB866" s="43">
        <f t="shared" si="403"/>
        <v>4.0000000000000036E-2</v>
      </c>
      <c r="AC866" s="14">
        <f t="shared" si="411"/>
        <v>0</v>
      </c>
      <c r="AD866" s="14">
        <f t="shared" si="397"/>
        <v>0</v>
      </c>
      <c r="AE866" s="14">
        <f t="shared" si="384"/>
        <v>0</v>
      </c>
      <c r="AF866" s="14">
        <f t="shared" si="385"/>
        <v>0</v>
      </c>
      <c r="AG866" s="14">
        <f t="shared" si="386"/>
        <v>0</v>
      </c>
      <c r="AH866" s="14">
        <f t="shared" si="387"/>
        <v>0</v>
      </c>
      <c r="AI866" s="14">
        <f t="shared" si="388"/>
        <v>0.04</v>
      </c>
      <c r="AJ866" s="14">
        <f t="shared" si="389"/>
        <v>0</v>
      </c>
      <c r="AK866" s="14">
        <f t="shared" si="390"/>
        <v>0</v>
      </c>
      <c r="AL866" s="14">
        <f t="shared" si="391"/>
        <v>0</v>
      </c>
      <c r="AM866" s="14">
        <f t="shared" si="392"/>
        <v>0</v>
      </c>
      <c r="AN866" s="14">
        <f t="shared" si="393"/>
        <v>0</v>
      </c>
      <c r="AO866" s="14">
        <f t="shared" si="394"/>
        <v>0</v>
      </c>
      <c r="AP866" s="14">
        <f t="shared" si="395"/>
        <v>0</v>
      </c>
      <c r="AQ866" s="14">
        <f t="shared" si="396"/>
        <v>0</v>
      </c>
      <c r="AR866" s="26">
        <f t="shared" si="404"/>
        <v>0</v>
      </c>
      <c r="AS866" s="184">
        <f t="shared" si="405"/>
        <v>285.40000000000003</v>
      </c>
      <c r="AT866" s="26">
        <f t="shared" si="406"/>
        <v>0</v>
      </c>
      <c r="AU866" s="30">
        <f t="shared" si="412"/>
        <v>428.09999999999997</v>
      </c>
      <c r="AV866" s="30">
        <f t="shared" si="413"/>
        <v>428.09999999999997</v>
      </c>
      <c r="AW866" s="30"/>
      <c r="AX866" s="36">
        <f t="shared" si="402"/>
        <v>428.09999999999997</v>
      </c>
      <c r="AY866" s="36">
        <f t="shared" si="402"/>
        <v>142.69999999999993</v>
      </c>
      <c r="AZ866" s="36">
        <f t="shared" si="402"/>
        <v>0</v>
      </c>
      <c r="BF866" s="42">
        <f t="shared" si="407"/>
        <v>285.40000000000003</v>
      </c>
      <c r="BG866" s="42">
        <f t="shared" si="408"/>
        <v>285.39999999999998</v>
      </c>
      <c r="BH866" s="42">
        <f t="shared" si="409"/>
        <v>0</v>
      </c>
      <c r="BI866" s="42">
        <f t="shared" si="410"/>
        <v>856.19999999999993</v>
      </c>
    </row>
    <row r="867" spans="1:61" ht="14.45" hidden="1" outlineLevel="1" x14ac:dyDescent="0.3">
      <c r="A867" s="12" t="s">
        <v>837</v>
      </c>
      <c r="B867" s="12" t="s">
        <v>8</v>
      </c>
      <c r="C867" s="5" t="s">
        <v>1354</v>
      </c>
      <c r="D867" s="2" t="s">
        <v>952</v>
      </c>
      <c r="E867" s="2" t="s">
        <v>10</v>
      </c>
      <c r="F867" s="2" t="s">
        <v>11</v>
      </c>
      <c r="G867" s="2" t="s">
        <v>12</v>
      </c>
      <c r="H867" s="2" t="s">
        <v>13</v>
      </c>
      <c r="I867" s="18">
        <v>498</v>
      </c>
      <c r="J867" s="18">
        <v>9529.7300000000014</v>
      </c>
      <c r="K867" s="18">
        <v>9163.2000000000007</v>
      </c>
      <c r="L867" s="18">
        <v>366.53</v>
      </c>
      <c r="M867" s="18"/>
      <c r="N867" s="18"/>
      <c r="O867" s="18"/>
      <c r="P867" s="18"/>
      <c r="Q867" s="18"/>
      <c r="R867" s="18"/>
      <c r="S867" s="18">
        <v>366.53</v>
      </c>
      <c r="T867" s="18"/>
      <c r="U867" s="18"/>
      <c r="V867" s="18"/>
      <c r="W867" s="18"/>
      <c r="X867" s="18"/>
      <c r="Y867" s="18"/>
      <c r="Z867" s="18"/>
      <c r="AA867" s="18"/>
      <c r="AB867" s="43">
        <f t="shared" si="403"/>
        <v>4.0000000000000036E-2</v>
      </c>
      <c r="AC867" s="14">
        <f t="shared" si="411"/>
        <v>0</v>
      </c>
      <c r="AD867" s="14">
        <f t="shared" si="397"/>
        <v>0</v>
      </c>
      <c r="AE867" s="14">
        <f t="shared" si="384"/>
        <v>0</v>
      </c>
      <c r="AF867" s="14">
        <f t="shared" si="385"/>
        <v>0</v>
      </c>
      <c r="AG867" s="14">
        <f t="shared" si="386"/>
        <v>0</v>
      </c>
      <c r="AH867" s="14">
        <f t="shared" si="387"/>
        <v>0</v>
      </c>
      <c r="AI867" s="14">
        <f t="shared" si="388"/>
        <v>0.04</v>
      </c>
      <c r="AJ867" s="14">
        <f t="shared" si="389"/>
        <v>0</v>
      </c>
      <c r="AK867" s="14">
        <f t="shared" si="390"/>
        <v>0</v>
      </c>
      <c r="AL867" s="14">
        <f t="shared" si="391"/>
        <v>0</v>
      </c>
      <c r="AM867" s="14">
        <f t="shared" si="392"/>
        <v>0</v>
      </c>
      <c r="AN867" s="14">
        <f t="shared" si="393"/>
        <v>0</v>
      </c>
      <c r="AO867" s="14">
        <f t="shared" si="394"/>
        <v>0</v>
      </c>
      <c r="AP867" s="14">
        <f t="shared" si="395"/>
        <v>0</v>
      </c>
      <c r="AQ867" s="14">
        <f t="shared" si="396"/>
        <v>0</v>
      </c>
      <c r="AR867" s="26">
        <f t="shared" si="404"/>
        <v>0</v>
      </c>
      <c r="AS867" s="184">
        <f t="shared" si="405"/>
        <v>366.52800000000002</v>
      </c>
      <c r="AT867" s="26">
        <f t="shared" si="406"/>
        <v>0</v>
      </c>
      <c r="AU867" s="30">
        <f t="shared" si="412"/>
        <v>549.79200000000003</v>
      </c>
      <c r="AV867" s="30">
        <f t="shared" si="413"/>
        <v>549.79200000000003</v>
      </c>
      <c r="AW867" s="30"/>
      <c r="AX867" s="36">
        <f t="shared" si="402"/>
        <v>549.79200000000003</v>
      </c>
      <c r="AY867" s="36">
        <f t="shared" si="402"/>
        <v>183.26400000000001</v>
      </c>
      <c r="AZ867" s="36">
        <f t="shared" si="402"/>
        <v>0</v>
      </c>
      <c r="BF867" s="42">
        <f t="shared" si="407"/>
        <v>366.52800000000002</v>
      </c>
      <c r="BG867" s="42">
        <f t="shared" si="408"/>
        <v>366.53</v>
      </c>
      <c r="BH867" s="42">
        <f t="shared" si="409"/>
        <v>-1.9999999999527063E-3</v>
      </c>
      <c r="BI867" s="42">
        <f t="shared" si="410"/>
        <v>1099.5840000000001</v>
      </c>
    </row>
    <row r="868" spans="1:61" ht="14.45" hidden="1" outlineLevel="1" x14ac:dyDescent="0.3">
      <c r="A868" s="12" t="s">
        <v>837</v>
      </c>
      <c r="B868" s="12" t="s">
        <v>8</v>
      </c>
      <c r="C868" s="5" t="s">
        <v>1354</v>
      </c>
      <c r="D868" s="2" t="s">
        <v>953</v>
      </c>
      <c r="E868" s="2" t="s">
        <v>10</v>
      </c>
      <c r="F868" s="2" t="s">
        <v>11</v>
      </c>
      <c r="G868" s="2" t="s">
        <v>12</v>
      </c>
      <c r="H868" s="2" t="s">
        <v>13</v>
      </c>
      <c r="I868" s="18">
        <v>1290</v>
      </c>
      <c r="J868" s="18">
        <v>19922.759999999998</v>
      </c>
      <c r="K868" s="18">
        <v>19156.5</v>
      </c>
      <c r="L868" s="18">
        <v>766.26</v>
      </c>
      <c r="M868" s="18"/>
      <c r="N868" s="18"/>
      <c r="O868" s="18"/>
      <c r="P868" s="18"/>
      <c r="Q868" s="18"/>
      <c r="R868" s="18"/>
      <c r="S868" s="18">
        <v>766.26</v>
      </c>
      <c r="T868" s="18"/>
      <c r="U868" s="18"/>
      <c r="V868" s="18"/>
      <c r="W868" s="18"/>
      <c r="X868" s="18"/>
      <c r="Y868" s="18"/>
      <c r="Z868" s="18"/>
      <c r="AA868" s="18"/>
      <c r="AB868" s="43">
        <f t="shared" si="403"/>
        <v>4.0000000000000036E-2</v>
      </c>
      <c r="AC868" s="14">
        <f t="shared" si="411"/>
        <v>0</v>
      </c>
      <c r="AD868" s="14">
        <f t="shared" si="397"/>
        <v>0</v>
      </c>
      <c r="AE868" s="14">
        <f t="shared" si="384"/>
        <v>0</v>
      </c>
      <c r="AF868" s="14">
        <f t="shared" si="385"/>
        <v>0</v>
      </c>
      <c r="AG868" s="14">
        <f t="shared" si="386"/>
        <v>0</v>
      </c>
      <c r="AH868" s="14">
        <f t="shared" si="387"/>
        <v>0</v>
      </c>
      <c r="AI868" s="14">
        <f t="shared" si="388"/>
        <v>0.04</v>
      </c>
      <c r="AJ868" s="14">
        <f t="shared" si="389"/>
        <v>0</v>
      </c>
      <c r="AK868" s="14">
        <f t="shared" si="390"/>
        <v>0</v>
      </c>
      <c r="AL868" s="14">
        <f t="shared" si="391"/>
        <v>0</v>
      </c>
      <c r="AM868" s="14">
        <f t="shared" si="392"/>
        <v>0</v>
      </c>
      <c r="AN868" s="14">
        <f t="shared" si="393"/>
        <v>0</v>
      </c>
      <c r="AO868" s="14">
        <f t="shared" si="394"/>
        <v>0</v>
      </c>
      <c r="AP868" s="14">
        <f t="shared" si="395"/>
        <v>0</v>
      </c>
      <c r="AQ868" s="14">
        <f t="shared" si="396"/>
        <v>0</v>
      </c>
      <c r="AR868" s="26">
        <f t="shared" si="404"/>
        <v>0</v>
      </c>
      <c r="AS868" s="184">
        <f t="shared" si="405"/>
        <v>766.26</v>
      </c>
      <c r="AT868" s="26">
        <f t="shared" si="406"/>
        <v>0</v>
      </c>
      <c r="AU868" s="30">
        <f t="shared" si="412"/>
        <v>1149.3899999999999</v>
      </c>
      <c r="AV868" s="30">
        <f t="shared" si="413"/>
        <v>1149.3899999999999</v>
      </c>
      <c r="AW868" s="30"/>
      <c r="AX868" s="36">
        <f t="shared" si="402"/>
        <v>1149.3899999999999</v>
      </c>
      <c r="AY868" s="36">
        <f t="shared" si="402"/>
        <v>383.12999999999988</v>
      </c>
      <c r="AZ868" s="36">
        <f t="shared" si="402"/>
        <v>0</v>
      </c>
      <c r="BF868" s="42">
        <f t="shared" si="407"/>
        <v>766.26</v>
      </c>
      <c r="BG868" s="42">
        <f t="shared" si="408"/>
        <v>766.26</v>
      </c>
      <c r="BH868" s="42">
        <f t="shared" si="409"/>
        <v>0</v>
      </c>
      <c r="BI868" s="42">
        <f t="shared" si="410"/>
        <v>2298.7799999999997</v>
      </c>
    </row>
    <row r="869" spans="1:61" ht="14.45" hidden="1" outlineLevel="1" x14ac:dyDescent="0.3">
      <c r="A869" s="12" t="s">
        <v>837</v>
      </c>
      <c r="B869" s="12" t="s">
        <v>8</v>
      </c>
      <c r="C869" s="5" t="s">
        <v>1354</v>
      </c>
      <c r="D869" s="2" t="s">
        <v>954</v>
      </c>
      <c r="E869" s="2" t="s">
        <v>10</v>
      </c>
      <c r="F869" s="2" t="s">
        <v>11</v>
      </c>
      <c r="G869" s="2" t="s">
        <v>12</v>
      </c>
      <c r="H869" s="2" t="s">
        <v>13</v>
      </c>
      <c r="I869" s="18">
        <v>500</v>
      </c>
      <c r="J869" s="18">
        <v>6588.4</v>
      </c>
      <c r="K869" s="18">
        <v>6335</v>
      </c>
      <c r="L869" s="18">
        <v>253.4</v>
      </c>
      <c r="M869" s="18"/>
      <c r="N869" s="18"/>
      <c r="O869" s="18"/>
      <c r="P869" s="18"/>
      <c r="Q869" s="18"/>
      <c r="R869" s="18"/>
      <c r="S869" s="18">
        <v>253.4</v>
      </c>
      <c r="T869" s="18"/>
      <c r="U869" s="18"/>
      <c r="V869" s="18"/>
      <c r="W869" s="18"/>
      <c r="X869" s="18"/>
      <c r="Y869" s="18"/>
      <c r="Z869" s="18"/>
      <c r="AA869" s="18"/>
      <c r="AB869" s="43">
        <f t="shared" si="403"/>
        <v>4.0000000000000036E-2</v>
      </c>
      <c r="AC869" s="14">
        <f t="shared" si="411"/>
        <v>0</v>
      </c>
      <c r="AD869" s="14">
        <f t="shared" si="397"/>
        <v>0</v>
      </c>
      <c r="AE869" s="14">
        <f t="shared" si="384"/>
        <v>0</v>
      </c>
      <c r="AF869" s="14">
        <f t="shared" si="385"/>
        <v>0</v>
      </c>
      <c r="AG869" s="14">
        <f t="shared" si="386"/>
        <v>0</v>
      </c>
      <c r="AH869" s="14">
        <f t="shared" si="387"/>
        <v>0</v>
      </c>
      <c r="AI869" s="14">
        <f t="shared" si="388"/>
        <v>0.04</v>
      </c>
      <c r="AJ869" s="14">
        <f t="shared" si="389"/>
        <v>0</v>
      </c>
      <c r="AK869" s="14">
        <f t="shared" si="390"/>
        <v>0</v>
      </c>
      <c r="AL869" s="14">
        <f t="shared" si="391"/>
        <v>0</v>
      </c>
      <c r="AM869" s="14">
        <f t="shared" si="392"/>
        <v>0</v>
      </c>
      <c r="AN869" s="14">
        <f t="shared" si="393"/>
        <v>0</v>
      </c>
      <c r="AO869" s="14">
        <f t="shared" si="394"/>
        <v>0</v>
      </c>
      <c r="AP869" s="14">
        <f t="shared" si="395"/>
        <v>0</v>
      </c>
      <c r="AQ869" s="14">
        <f t="shared" si="396"/>
        <v>0</v>
      </c>
      <c r="AR869" s="26">
        <f t="shared" si="404"/>
        <v>0</v>
      </c>
      <c r="AS869" s="184">
        <f t="shared" si="405"/>
        <v>253.4</v>
      </c>
      <c r="AT869" s="26">
        <f t="shared" si="406"/>
        <v>0</v>
      </c>
      <c r="AU869" s="30">
        <f t="shared" si="412"/>
        <v>380.09999999999997</v>
      </c>
      <c r="AV869" s="30">
        <f t="shared" si="413"/>
        <v>380.09999999999997</v>
      </c>
      <c r="AW869" s="30"/>
      <c r="AX869" s="36">
        <f t="shared" si="402"/>
        <v>380.09999999999997</v>
      </c>
      <c r="AY869" s="36">
        <f t="shared" si="402"/>
        <v>126.69999999999996</v>
      </c>
      <c r="AZ869" s="36">
        <f t="shared" si="402"/>
        <v>0</v>
      </c>
      <c r="BF869" s="42">
        <f t="shared" si="407"/>
        <v>253.4</v>
      </c>
      <c r="BG869" s="42">
        <f t="shared" si="408"/>
        <v>253.4</v>
      </c>
      <c r="BH869" s="42">
        <f t="shared" si="409"/>
        <v>0</v>
      </c>
      <c r="BI869" s="42">
        <f t="shared" si="410"/>
        <v>760.19999999999993</v>
      </c>
    </row>
    <row r="870" spans="1:61" ht="14.45" hidden="1" outlineLevel="1" x14ac:dyDescent="0.3">
      <c r="A870" s="12" t="s">
        <v>837</v>
      </c>
      <c r="B870" s="12" t="s">
        <v>8</v>
      </c>
      <c r="C870" s="5" t="s">
        <v>1354</v>
      </c>
      <c r="D870" s="2" t="s">
        <v>955</v>
      </c>
      <c r="E870" s="2" t="s">
        <v>10</v>
      </c>
      <c r="F870" s="2" t="s">
        <v>11</v>
      </c>
      <c r="G870" s="2" t="s">
        <v>12</v>
      </c>
      <c r="H870" s="2" t="s">
        <v>13</v>
      </c>
      <c r="I870" s="18">
        <v>500</v>
      </c>
      <c r="J870" s="18">
        <v>6962.8</v>
      </c>
      <c r="K870" s="18">
        <v>6695</v>
      </c>
      <c r="L870" s="18">
        <v>267.8</v>
      </c>
      <c r="M870" s="18"/>
      <c r="N870" s="18"/>
      <c r="O870" s="18"/>
      <c r="P870" s="18"/>
      <c r="Q870" s="18"/>
      <c r="R870" s="18"/>
      <c r="S870" s="18">
        <v>267.8</v>
      </c>
      <c r="T870" s="18"/>
      <c r="U870" s="18"/>
      <c r="V870" s="18"/>
      <c r="W870" s="18"/>
      <c r="X870" s="18"/>
      <c r="Y870" s="18"/>
      <c r="Z870" s="18"/>
      <c r="AA870" s="18"/>
      <c r="AB870" s="43">
        <f t="shared" si="403"/>
        <v>4.0000000000000036E-2</v>
      </c>
      <c r="AC870" s="14">
        <f t="shared" si="411"/>
        <v>0</v>
      </c>
      <c r="AD870" s="14">
        <f t="shared" si="397"/>
        <v>0</v>
      </c>
      <c r="AE870" s="14">
        <f t="shared" si="384"/>
        <v>0</v>
      </c>
      <c r="AF870" s="14">
        <f t="shared" si="385"/>
        <v>0</v>
      </c>
      <c r="AG870" s="14">
        <f t="shared" si="386"/>
        <v>0</v>
      </c>
      <c r="AH870" s="14">
        <f t="shared" si="387"/>
        <v>0</v>
      </c>
      <c r="AI870" s="14">
        <f t="shared" si="388"/>
        <v>0.04</v>
      </c>
      <c r="AJ870" s="14">
        <f t="shared" si="389"/>
        <v>0</v>
      </c>
      <c r="AK870" s="14">
        <f t="shared" si="390"/>
        <v>0</v>
      </c>
      <c r="AL870" s="14">
        <f t="shared" si="391"/>
        <v>0</v>
      </c>
      <c r="AM870" s="14">
        <f t="shared" si="392"/>
        <v>0</v>
      </c>
      <c r="AN870" s="14">
        <f t="shared" si="393"/>
        <v>0</v>
      </c>
      <c r="AO870" s="14">
        <f t="shared" si="394"/>
        <v>0</v>
      </c>
      <c r="AP870" s="14">
        <f t="shared" si="395"/>
        <v>0</v>
      </c>
      <c r="AQ870" s="14">
        <f t="shared" si="396"/>
        <v>0</v>
      </c>
      <c r="AR870" s="26">
        <f t="shared" si="404"/>
        <v>0</v>
      </c>
      <c r="AS870" s="184">
        <f t="shared" si="405"/>
        <v>267.8</v>
      </c>
      <c r="AT870" s="26">
        <f t="shared" si="406"/>
        <v>0</v>
      </c>
      <c r="AU870" s="30">
        <f t="shared" si="412"/>
        <v>401.7</v>
      </c>
      <c r="AV870" s="30">
        <f t="shared" si="413"/>
        <v>401.7</v>
      </c>
      <c r="AW870" s="30"/>
      <c r="AX870" s="36">
        <f t="shared" si="402"/>
        <v>401.7</v>
      </c>
      <c r="AY870" s="36">
        <f t="shared" si="402"/>
        <v>133.89999999999998</v>
      </c>
      <c r="AZ870" s="36">
        <f t="shared" si="402"/>
        <v>0</v>
      </c>
      <c r="BF870" s="42">
        <f t="shared" si="407"/>
        <v>267.8</v>
      </c>
      <c r="BG870" s="42">
        <f t="shared" si="408"/>
        <v>267.8</v>
      </c>
      <c r="BH870" s="42">
        <f t="shared" si="409"/>
        <v>0</v>
      </c>
      <c r="BI870" s="42">
        <f t="shared" si="410"/>
        <v>803.4</v>
      </c>
    </row>
    <row r="871" spans="1:61" ht="14.45" hidden="1" outlineLevel="1" x14ac:dyDescent="0.3">
      <c r="A871" s="12" t="s">
        <v>837</v>
      </c>
      <c r="B871" s="12" t="s">
        <v>8</v>
      </c>
      <c r="C871" s="5" t="s">
        <v>1354</v>
      </c>
      <c r="D871" s="2" t="s">
        <v>956</v>
      </c>
      <c r="E871" s="2" t="s">
        <v>10</v>
      </c>
      <c r="F871" s="2" t="s">
        <v>11</v>
      </c>
      <c r="G871" s="2" t="s">
        <v>12</v>
      </c>
      <c r="H871" s="2" t="s">
        <v>13</v>
      </c>
      <c r="I871" s="18">
        <v>496</v>
      </c>
      <c r="J871" s="18">
        <v>9491.4599999999991</v>
      </c>
      <c r="K871" s="18">
        <v>9126.4</v>
      </c>
      <c r="L871" s="18">
        <v>365.06</v>
      </c>
      <c r="M871" s="18"/>
      <c r="N871" s="18"/>
      <c r="O871" s="18"/>
      <c r="P871" s="18"/>
      <c r="Q871" s="18"/>
      <c r="R871" s="18"/>
      <c r="S871" s="18">
        <v>365.06</v>
      </c>
      <c r="T871" s="18"/>
      <c r="U871" s="18"/>
      <c r="V871" s="18"/>
      <c r="W871" s="18"/>
      <c r="X871" s="18"/>
      <c r="Y871" s="18"/>
      <c r="Z871" s="18"/>
      <c r="AA871" s="18"/>
      <c r="AB871" s="43">
        <f t="shared" si="403"/>
        <v>4.0000000000000036E-2</v>
      </c>
      <c r="AC871" s="14">
        <f t="shared" si="411"/>
        <v>0</v>
      </c>
      <c r="AD871" s="14">
        <f t="shared" si="397"/>
        <v>0</v>
      </c>
      <c r="AE871" s="14">
        <f t="shared" si="384"/>
        <v>0</v>
      </c>
      <c r="AF871" s="14">
        <f t="shared" si="385"/>
        <v>0</v>
      </c>
      <c r="AG871" s="14">
        <f t="shared" si="386"/>
        <v>0</v>
      </c>
      <c r="AH871" s="14">
        <f t="shared" si="387"/>
        <v>0</v>
      </c>
      <c r="AI871" s="14">
        <f t="shared" si="388"/>
        <v>0.04</v>
      </c>
      <c r="AJ871" s="14">
        <f t="shared" si="389"/>
        <v>0</v>
      </c>
      <c r="AK871" s="14">
        <f t="shared" si="390"/>
        <v>0</v>
      </c>
      <c r="AL871" s="14">
        <f t="shared" si="391"/>
        <v>0</v>
      </c>
      <c r="AM871" s="14">
        <f t="shared" si="392"/>
        <v>0</v>
      </c>
      <c r="AN871" s="14">
        <f t="shared" si="393"/>
        <v>0</v>
      </c>
      <c r="AO871" s="14">
        <f t="shared" si="394"/>
        <v>0</v>
      </c>
      <c r="AP871" s="14">
        <f t="shared" si="395"/>
        <v>0</v>
      </c>
      <c r="AQ871" s="14">
        <f t="shared" si="396"/>
        <v>0</v>
      </c>
      <c r="AR871" s="26">
        <f t="shared" si="404"/>
        <v>0</v>
      </c>
      <c r="AS871" s="184">
        <f t="shared" si="405"/>
        <v>365.05599999999998</v>
      </c>
      <c r="AT871" s="26">
        <f t="shared" si="406"/>
        <v>0</v>
      </c>
      <c r="AU871" s="30">
        <f t="shared" si="412"/>
        <v>547.58399999999995</v>
      </c>
      <c r="AV871" s="30">
        <f t="shared" si="413"/>
        <v>547.58399999999995</v>
      </c>
      <c r="AW871" s="30"/>
      <c r="AX871" s="36">
        <f t="shared" si="402"/>
        <v>547.58399999999995</v>
      </c>
      <c r="AY871" s="36">
        <f t="shared" si="402"/>
        <v>182.52799999999996</v>
      </c>
      <c r="AZ871" s="36">
        <f t="shared" si="402"/>
        <v>0</v>
      </c>
      <c r="BF871" s="42">
        <f t="shared" si="407"/>
        <v>365.05599999999998</v>
      </c>
      <c r="BG871" s="42">
        <f t="shared" si="408"/>
        <v>365.06</v>
      </c>
      <c r="BH871" s="42">
        <f t="shared" si="409"/>
        <v>-4.0000000000190994E-3</v>
      </c>
      <c r="BI871" s="42">
        <f t="shared" si="410"/>
        <v>1095.1679999999999</v>
      </c>
    </row>
    <row r="872" spans="1:61" ht="14.45" hidden="1" outlineLevel="1" x14ac:dyDescent="0.3">
      <c r="A872" s="12" t="s">
        <v>837</v>
      </c>
      <c r="B872" s="12" t="s">
        <v>8</v>
      </c>
      <c r="C872" s="5" t="s">
        <v>1354</v>
      </c>
      <c r="D872" s="2" t="s">
        <v>957</v>
      </c>
      <c r="E872" s="2" t="s">
        <v>10</v>
      </c>
      <c r="F872" s="2" t="s">
        <v>11</v>
      </c>
      <c r="G872" s="2" t="s">
        <v>12</v>
      </c>
      <c r="H872" s="2" t="s">
        <v>13</v>
      </c>
      <c r="I872" s="18">
        <v>998</v>
      </c>
      <c r="J872" s="18">
        <v>13150.45</v>
      </c>
      <c r="K872" s="18">
        <v>12644.66</v>
      </c>
      <c r="L872" s="18">
        <v>505.78999999999996</v>
      </c>
      <c r="M872" s="18"/>
      <c r="N872" s="18"/>
      <c r="O872" s="18"/>
      <c r="P872" s="18"/>
      <c r="Q872" s="18"/>
      <c r="R872" s="18"/>
      <c r="S872" s="18">
        <v>505.78999999999996</v>
      </c>
      <c r="T872" s="18"/>
      <c r="U872" s="18"/>
      <c r="V872" s="18"/>
      <c r="W872" s="18"/>
      <c r="X872" s="18"/>
      <c r="Y872" s="18"/>
      <c r="Z872" s="18"/>
      <c r="AA872" s="18"/>
      <c r="AB872" s="43">
        <f t="shared" si="403"/>
        <v>4.0000000000000036E-2</v>
      </c>
      <c r="AC872" s="14">
        <f t="shared" si="411"/>
        <v>0</v>
      </c>
      <c r="AD872" s="14">
        <f t="shared" si="397"/>
        <v>0</v>
      </c>
      <c r="AE872" s="14">
        <f t="shared" si="384"/>
        <v>0</v>
      </c>
      <c r="AF872" s="14">
        <f t="shared" si="385"/>
        <v>0</v>
      </c>
      <c r="AG872" s="14">
        <f t="shared" si="386"/>
        <v>0</v>
      </c>
      <c r="AH872" s="14">
        <f t="shared" si="387"/>
        <v>0</v>
      </c>
      <c r="AI872" s="14">
        <f t="shared" si="388"/>
        <v>0.04</v>
      </c>
      <c r="AJ872" s="14">
        <f t="shared" si="389"/>
        <v>0</v>
      </c>
      <c r="AK872" s="14">
        <f t="shared" si="390"/>
        <v>0</v>
      </c>
      <c r="AL872" s="14">
        <f t="shared" si="391"/>
        <v>0</v>
      </c>
      <c r="AM872" s="14">
        <f t="shared" si="392"/>
        <v>0</v>
      </c>
      <c r="AN872" s="14">
        <f t="shared" si="393"/>
        <v>0</v>
      </c>
      <c r="AO872" s="14">
        <f t="shared" si="394"/>
        <v>0</v>
      </c>
      <c r="AP872" s="14">
        <f t="shared" si="395"/>
        <v>0</v>
      </c>
      <c r="AQ872" s="14">
        <f t="shared" si="396"/>
        <v>0</v>
      </c>
      <c r="AR872" s="26">
        <f t="shared" si="404"/>
        <v>0</v>
      </c>
      <c r="AS872" s="184">
        <f t="shared" si="405"/>
        <v>505.78640000000001</v>
      </c>
      <c r="AT872" s="26">
        <f t="shared" si="406"/>
        <v>0</v>
      </c>
      <c r="AU872" s="30">
        <f t="shared" si="412"/>
        <v>758.67959999999994</v>
      </c>
      <c r="AV872" s="30">
        <f t="shared" si="413"/>
        <v>758.67959999999994</v>
      </c>
      <c r="AW872" s="30"/>
      <c r="AX872" s="36">
        <f t="shared" si="402"/>
        <v>758.67959999999994</v>
      </c>
      <c r="AY872" s="36">
        <f t="shared" si="402"/>
        <v>252.89319999999992</v>
      </c>
      <c r="AZ872" s="36">
        <f t="shared" si="402"/>
        <v>0</v>
      </c>
      <c r="BF872" s="42">
        <f t="shared" si="407"/>
        <v>505.78640000000001</v>
      </c>
      <c r="BG872" s="42">
        <f t="shared" si="408"/>
        <v>505.78999999999996</v>
      </c>
      <c r="BH872" s="42">
        <f t="shared" si="409"/>
        <v>-3.5999999999489773E-3</v>
      </c>
      <c r="BI872" s="42">
        <f t="shared" si="410"/>
        <v>1517.3591999999999</v>
      </c>
    </row>
    <row r="873" spans="1:61" ht="14.45" hidden="1" outlineLevel="1" x14ac:dyDescent="0.3">
      <c r="A873" s="12" t="s">
        <v>837</v>
      </c>
      <c r="B873" s="12" t="s">
        <v>8</v>
      </c>
      <c r="C873" s="5" t="s">
        <v>1354</v>
      </c>
      <c r="D873" s="2" t="s">
        <v>958</v>
      </c>
      <c r="E873" s="2" t="s">
        <v>10</v>
      </c>
      <c r="F873" s="2" t="s">
        <v>11</v>
      </c>
      <c r="G873" s="2" t="s">
        <v>12</v>
      </c>
      <c r="H873" s="2" t="s">
        <v>13</v>
      </c>
      <c r="I873" s="18">
        <v>9725</v>
      </c>
      <c r="J873" s="18">
        <v>156773.49</v>
      </c>
      <c r="K873" s="18">
        <v>150743.74</v>
      </c>
      <c r="L873" s="18">
        <v>6029.7499999999991</v>
      </c>
      <c r="M873" s="18"/>
      <c r="N873" s="18"/>
      <c r="O873" s="18"/>
      <c r="P873" s="18"/>
      <c r="Q873" s="18"/>
      <c r="R873" s="18"/>
      <c r="S873" s="18">
        <v>6029.7499999999991</v>
      </c>
      <c r="T873" s="18"/>
      <c r="U873" s="18"/>
      <c r="V873" s="18"/>
      <c r="W873" s="18"/>
      <c r="X873" s="18"/>
      <c r="Y873" s="18"/>
      <c r="Z873" s="18"/>
      <c r="AA873" s="18"/>
      <c r="AB873" s="43">
        <f t="shared" si="403"/>
        <v>4.0000000000000036E-2</v>
      </c>
      <c r="AC873" s="14">
        <f t="shared" si="411"/>
        <v>0</v>
      </c>
      <c r="AD873" s="14">
        <f t="shared" si="397"/>
        <v>0</v>
      </c>
      <c r="AE873" s="14">
        <f t="shared" ref="AE873:AE936" si="414">IF(O873&gt;0,O$4,0)</f>
        <v>0</v>
      </c>
      <c r="AF873" s="14">
        <f t="shared" ref="AF873:AF936" si="415">IF(P873&gt;0,P$4,0)</f>
        <v>0</v>
      </c>
      <c r="AG873" s="14">
        <f t="shared" ref="AG873:AG936" si="416">IF(Q873&gt;0,Q$4,0)</f>
        <v>0</v>
      </c>
      <c r="AH873" s="14">
        <f t="shared" ref="AH873:AH936" si="417">IF(R873&gt;0,R$4,0)</f>
        <v>0</v>
      </c>
      <c r="AI873" s="14">
        <f t="shared" ref="AI873:AI936" si="418">IF(S873&gt;0,S$4,0)</f>
        <v>0.04</v>
      </c>
      <c r="AJ873" s="14">
        <f t="shared" ref="AJ873:AJ936" si="419">IF(T873&gt;0,T$4,0)</f>
        <v>0</v>
      </c>
      <c r="AK873" s="14">
        <f t="shared" ref="AK873:AK936" si="420">IF(U873&gt;0,U$4,0)</f>
        <v>0</v>
      </c>
      <c r="AL873" s="14">
        <f t="shared" ref="AL873:AL936" si="421">IF(V873&gt;0,V$4,0)</f>
        <v>0</v>
      </c>
      <c r="AM873" s="14">
        <f t="shared" ref="AM873:AM936" si="422">IF(W873&gt;0,W$4,0)</f>
        <v>0</v>
      </c>
      <c r="AN873" s="14">
        <f t="shared" ref="AN873:AN936" si="423">IF(X873&gt;0,X$4,0)</f>
        <v>0</v>
      </c>
      <c r="AO873" s="14">
        <f t="shared" ref="AO873:AO936" si="424">IF(Y873&gt;0,Y$4,0)</f>
        <v>0</v>
      </c>
      <c r="AP873" s="14">
        <f t="shared" ref="AP873:AP936" si="425">IF(Z873&gt;0,Z$4,0)</f>
        <v>0</v>
      </c>
      <c r="AQ873" s="14">
        <f t="shared" ref="AQ873:AQ936" si="426">IF(AA873&gt;0,AA$4,0)</f>
        <v>0</v>
      </c>
      <c r="AR873" s="26">
        <f t="shared" si="404"/>
        <v>0</v>
      </c>
      <c r="AS873" s="184">
        <f t="shared" si="405"/>
        <v>6029.7496000000001</v>
      </c>
      <c r="AT873" s="26">
        <f t="shared" si="406"/>
        <v>0</v>
      </c>
      <c r="AU873" s="30">
        <f t="shared" si="412"/>
        <v>9044.6243999999988</v>
      </c>
      <c r="AV873" s="30">
        <f t="shared" si="413"/>
        <v>9044.6243999999988</v>
      </c>
      <c r="AW873" s="30"/>
      <c r="AX873" s="36">
        <f t="shared" si="402"/>
        <v>9044.6243999999988</v>
      </c>
      <c r="AY873" s="36">
        <f t="shared" si="402"/>
        <v>3014.8747999999987</v>
      </c>
      <c r="AZ873" s="36">
        <f t="shared" si="402"/>
        <v>0</v>
      </c>
      <c r="BF873" s="42">
        <f t="shared" si="407"/>
        <v>6029.7496000000001</v>
      </c>
      <c r="BG873" s="42">
        <f t="shared" si="408"/>
        <v>6029.7499999999991</v>
      </c>
      <c r="BH873" s="42">
        <f t="shared" si="409"/>
        <v>-3.9999999899009708E-4</v>
      </c>
      <c r="BI873" s="42">
        <f t="shared" si="410"/>
        <v>18089.248799999998</v>
      </c>
    </row>
    <row r="874" spans="1:61" ht="14.45" hidden="1" outlineLevel="1" x14ac:dyDescent="0.3">
      <c r="A874" s="12" t="s">
        <v>837</v>
      </c>
      <c r="B874" s="12" t="s">
        <v>8</v>
      </c>
      <c r="C874" s="5" t="s">
        <v>1354</v>
      </c>
      <c r="D874" s="2" t="s">
        <v>959</v>
      </c>
      <c r="E874" s="2" t="s">
        <v>10</v>
      </c>
      <c r="F874" s="2" t="s">
        <v>11</v>
      </c>
      <c r="G874" s="2" t="s">
        <v>12</v>
      </c>
      <c r="H874" s="2" t="s">
        <v>13</v>
      </c>
      <c r="I874" s="18">
        <v>2689</v>
      </c>
      <c r="J874" s="18">
        <v>40683.24</v>
      </c>
      <c r="K874" s="18">
        <v>39118.5</v>
      </c>
      <c r="L874" s="18">
        <v>1564.74</v>
      </c>
      <c r="M874" s="18"/>
      <c r="N874" s="18"/>
      <c r="O874" s="18"/>
      <c r="P874" s="18"/>
      <c r="Q874" s="18"/>
      <c r="R874" s="18"/>
      <c r="S874" s="18">
        <v>1564.74</v>
      </c>
      <c r="T874" s="18"/>
      <c r="U874" s="18"/>
      <c r="V874" s="18"/>
      <c r="W874" s="18"/>
      <c r="X874" s="18"/>
      <c r="Y874" s="18"/>
      <c r="Z874" s="18"/>
      <c r="AA874" s="18"/>
      <c r="AB874" s="43">
        <f t="shared" si="403"/>
        <v>4.0000000000000036E-2</v>
      </c>
      <c r="AC874" s="14">
        <f t="shared" si="411"/>
        <v>0</v>
      </c>
      <c r="AD874" s="14">
        <f t="shared" si="397"/>
        <v>0</v>
      </c>
      <c r="AE874" s="14">
        <f t="shared" si="414"/>
        <v>0</v>
      </c>
      <c r="AF874" s="14">
        <f t="shared" si="415"/>
        <v>0</v>
      </c>
      <c r="AG874" s="14">
        <f t="shared" si="416"/>
        <v>0</v>
      </c>
      <c r="AH874" s="14">
        <f t="shared" si="417"/>
        <v>0</v>
      </c>
      <c r="AI874" s="14">
        <f t="shared" si="418"/>
        <v>0.04</v>
      </c>
      <c r="AJ874" s="14">
        <f t="shared" si="419"/>
        <v>0</v>
      </c>
      <c r="AK874" s="14">
        <f t="shared" si="420"/>
        <v>0</v>
      </c>
      <c r="AL874" s="14">
        <f t="shared" si="421"/>
        <v>0</v>
      </c>
      <c r="AM874" s="14">
        <f t="shared" si="422"/>
        <v>0</v>
      </c>
      <c r="AN874" s="14">
        <f t="shared" si="423"/>
        <v>0</v>
      </c>
      <c r="AO874" s="14">
        <f t="shared" si="424"/>
        <v>0</v>
      </c>
      <c r="AP874" s="14">
        <f t="shared" si="425"/>
        <v>0</v>
      </c>
      <c r="AQ874" s="14">
        <f t="shared" si="426"/>
        <v>0</v>
      </c>
      <c r="AR874" s="26">
        <f t="shared" si="404"/>
        <v>0</v>
      </c>
      <c r="AS874" s="184">
        <f t="shared" si="405"/>
        <v>1564.74</v>
      </c>
      <c r="AT874" s="26">
        <f t="shared" si="406"/>
        <v>0</v>
      </c>
      <c r="AU874" s="30">
        <f t="shared" si="412"/>
        <v>2347.11</v>
      </c>
      <c r="AV874" s="30">
        <f t="shared" si="413"/>
        <v>2347.11</v>
      </c>
      <c r="AW874" s="30"/>
      <c r="AX874" s="36">
        <f t="shared" si="402"/>
        <v>2347.11</v>
      </c>
      <c r="AY874" s="36">
        <f t="shared" si="402"/>
        <v>782.37000000000012</v>
      </c>
      <c r="AZ874" s="36">
        <f t="shared" si="402"/>
        <v>0</v>
      </c>
      <c r="BF874" s="42">
        <f t="shared" si="407"/>
        <v>1564.74</v>
      </c>
      <c r="BG874" s="42">
        <f t="shared" si="408"/>
        <v>1564.74</v>
      </c>
      <c r="BH874" s="42">
        <f t="shared" si="409"/>
        <v>0</v>
      </c>
      <c r="BI874" s="42">
        <f t="shared" si="410"/>
        <v>4694.22</v>
      </c>
    </row>
    <row r="875" spans="1:61" ht="14.45" hidden="1" outlineLevel="1" x14ac:dyDescent="0.3">
      <c r="A875" s="12" t="s">
        <v>837</v>
      </c>
      <c r="B875" s="12" t="s">
        <v>8</v>
      </c>
      <c r="C875" s="5" t="s">
        <v>1354</v>
      </c>
      <c r="D875" s="2" t="s">
        <v>960</v>
      </c>
      <c r="E875" s="2" t="s">
        <v>10</v>
      </c>
      <c r="F875" s="2" t="s">
        <v>11</v>
      </c>
      <c r="G875" s="2" t="s">
        <v>12</v>
      </c>
      <c r="H875" s="2" t="s">
        <v>13</v>
      </c>
      <c r="I875" s="18">
        <v>8429</v>
      </c>
      <c r="J875" s="18">
        <v>110698.77999999998</v>
      </c>
      <c r="K875" s="18">
        <v>106441.13999999998</v>
      </c>
      <c r="L875" s="18">
        <v>4257.6399999999994</v>
      </c>
      <c r="M875" s="18"/>
      <c r="N875" s="18"/>
      <c r="O875" s="18"/>
      <c r="P875" s="18"/>
      <c r="Q875" s="18"/>
      <c r="R875" s="18"/>
      <c r="S875" s="18">
        <v>4257.6399999999994</v>
      </c>
      <c r="T875" s="18"/>
      <c r="U875" s="18"/>
      <c r="V875" s="18"/>
      <c r="W875" s="18"/>
      <c r="X875" s="18"/>
      <c r="Y875" s="18"/>
      <c r="Z875" s="18"/>
      <c r="AA875" s="18"/>
      <c r="AB875" s="43">
        <f t="shared" si="403"/>
        <v>4.0000000000000036E-2</v>
      </c>
      <c r="AC875" s="14">
        <f t="shared" si="411"/>
        <v>0</v>
      </c>
      <c r="AD875" s="14">
        <f t="shared" si="397"/>
        <v>0</v>
      </c>
      <c r="AE875" s="14">
        <f t="shared" si="414"/>
        <v>0</v>
      </c>
      <c r="AF875" s="14">
        <f t="shared" si="415"/>
        <v>0</v>
      </c>
      <c r="AG875" s="14">
        <f t="shared" si="416"/>
        <v>0</v>
      </c>
      <c r="AH875" s="14">
        <f t="shared" si="417"/>
        <v>0</v>
      </c>
      <c r="AI875" s="14">
        <f t="shared" si="418"/>
        <v>0.04</v>
      </c>
      <c r="AJ875" s="14">
        <f t="shared" si="419"/>
        <v>0</v>
      </c>
      <c r="AK875" s="14">
        <f t="shared" si="420"/>
        <v>0</v>
      </c>
      <c r="AL875" s="14">
        <f t="shared" si="421"/>
        <v>0</v>
      </c>
      <c r="AM875" s="14">
        <f t="shared" si="422"/>
        <v>0</v>
      </c>
      <c r="AN875" s="14">
        <f t="shared" si="423"/>
        <v>0</v>
      </c>
      <c r="AO875" s="14">
        <f t="shared" si="424"/>
        <v>0</v>
      </c>
      <c r="AP875" s="14">
        <f t="shared" si="425"/>
        <v>0</v>
      </c>
      <c r="AQ875" s="14">
        <f t="shared" si="426"/>
        <v>0</v>
      </c>
      <c r="AR875" s="26">
        <f t="shared" si="404"/>
        <v>0</v>
      </c>
      <c r="AS875" s="184">
        <f t="shared" si="405"/>
        <v>4257.6455999999998</v>
      </c>
      <c r="AT875" s="26">
        <f t="shared" si="406"/>
        <v>0</v>
      </c>
      <c r="AU875" s="30">
        <f t="shared" si="412"/>
        <v>6386.4683999999988</v>
      </c>
      <c r="AV875" s="30">
        <f t="shared" si="413"/>
        <v>6386.4683999999988</v>
      </c>
      <c r="AW875" s="30"/>
      <c r="AX875" s="36">
        <f t="shared" si="402"/>
        <v>6386.4683999999988</v>
      </c>
      <c r="AY875" s="36">
        <f t="shared" si="402"/>
        <v>2128.822799999999</v>
      </c>
      <c r="AZ875" s="36">
        <f t="shared" si="402"/>
        <v>0</v>
      </c>
      <c r="BF875" s="42">
        <f t="shared" si="407"/>
        <v>4257.6455999999998</v>
      </c>
      <c r="BG875" s="42">
        <f t="shared" si="408"/>
        <v>4257.6399999999994</v>
      </c>
      <c r="BH875" s="42">
        <f t="shared" si="409"/>
        <v>5.6000000004132744E-3</v>
      </c>
      <c r="BI875" s="42">
        <f t="shared" si="410"/>
        <v>12772.936799999998</v>
      </c>
    </row>
    <row r="876" spans="1:61" ht="14.45" hidden="1" outlineLevel="1" x14ac:dyDescent="0.3">
      <c r="A876" s="12" t="s">
        <v>837</v>
      </c>
      <c r="B876" s="12" t="s">
        <v>8</v>
      </c>
      <c r="C876" s="5" t="s">
        <v>1354</v>
      </c>
      <c r="D876" s="2" t="s">
        <v>961</v>
      </c>
      <c r="E876" s="2" t="s">
        <v>10</v>
      </c>
      <c r="F876" s="2" t="s">
        <v>11</v>
      </c>
      <c r="G876" s="2" t="s">
        <v>12</v>
      </c>
      <c r="H876" s="2" t="s">
        <v>13</v>
      </c>
      <c r="I876" s="18">
        <v>1000</v>
      </c>
      <c r="J876" s="18">
        <v>19302.39</v>
      </c>
      <c r="K876" s="18">
        <v>18559.989999999998</v>
      </c>
      <c r="L876" s="18">
        <v>742.40000000000009</v>
      </c>
      <c r="M876" s="18"/>
      <c r="N876" s="18"/>
      <c r="O876" s="18"/>
      <c r="P876" s="18"/>
      <c r="Q876" s="18"/>
      <c r="R876" s="18"/>
      <c r="S876" s="18">
        <v>742.40000000000009</v>
      </c>
      <c r="T876" s="18"/>
      <c r="U876" s="18"/>
      <c r="V876" s="18"/>
      <c r="W876" s="18"/>
      <c r="X876" s="18"/>
      <c r="Y876" s="18"/>
      <c r="Z876" s="18"/>
      <c r="AA876" s="18"/>
      <c r="AB876" s="43">
        <f t="shared" si="403"/>
        <v>4.0000000000000036E-2</v>
      </c>
      <c r="AC876" s="14">
        <f t="shared" si="411"/>
        <v>0</v>
      </c>
      <c r="AD876" s="14">
        <f t="shared" si="397"/>
        <v>0</v>
      </c>
      <c r="AE876" s="14">
        <f t="shared" si="414"/>
        <v>0</v>
      </c>
      <c r="AF876" s="14">
        <f t="shared" si="415"/>
        <v>0</v>
      </c>
      <c r="AG876" s="14">
        <f t="shared" si="416"/>
        <v>0</v>
      </c>
      <c r="AH876" s="14">
        <f t="shared" si="417"/>
        <v>0</v>
      </c>
      <c r="AI876" s="14">
        <f t="shared" si="418"/>
        <v>0.04</v>
      </c>
      <c r="AJ876" s="14">
        <f t="shared" si="419"/>
        <v>0</v>
      </c>
      <c r="AK876" s="14">
        <f t="shared" si="420"/>
        <v>0</v>
      </c>
      <c r="AL876" s="14">
        <f t="shared" si="421"/>
        <v>0</v>
      </c>
      <c r="AM876" s="14">
        <f t="shared" si="422"/>
        <v>0</v>
      </c>
      <c r="AN876" s="14">
        <f t="shared" si="423"/>
        <v>0</v>
      </c>
      <c r="AO876" s="14">
        <f t="shared" si="424"/>
        <v>0</v>
      </c>
      <c r="AP876" s="14">
        <f t="shared" si="425"/>
        <v>0</v>
      </c>
      <c r="AQ876" s="14">
        <f t="shared" si="426"/>
        <v>0</v>
      </c>
      <c r="AR876" s="26">
        <f t="shared" si="404"/>
        <v>0</v>
      </c>
      <c r="AS876" s="184">
        <f t="shared" si="405"/>
        <v>742.39959999999996</v>
      </c>
      <c r="AT876" s="26">
        <f t="shared" si="406"/>
        <v>0</v>
      </c>
      <c r="AU876" s="30">
        <f t="shared" si="412"/>
        <v>1113.5993999999998</v>
      </c>
      <c r="AV876" s="30">
        <f t="shared" si="413"/>
        <v>1113.5993999999998</v>
      </c>
      <c r="AW876" s="30"/>
      <c r="AX876" s="36">
        <f t="shared" si="402"/>
        <v>1113.5993999999998</v>
      </c>
      <c r="AY876" s="36">
        <f t="shared" si="402"/>
        <v>371.19979999999987</v>
      </c>
      <c r="AZ876" s="36">
        <f t="shared" si="402"/>
        <v>0</v>
      </c>
      <c r="BF876" s="42">
        <f t="shared" si="407"/>
        <v>742.39959999999996</v>
      </c>
      <c r="BG876" s="42">
        <f t="shared" si="408"/>
        <v>742.40000000000009</v>
      </c>
      <c r="BH876" s="42">
        <f t="shared" si="409"/>
        <v>-4.0000000012696546E-4</v>
      </c>
      <c r="BI876" s="42">
        <f t="shared" si="410"/>
        <v>2227.1987999999997</v>
      </c>
    </row>
    <row r="877" spans="1:61" ht="14.45" hidden="1" outlineLevel="1" x14ac:dyDescent="0.3">
      <c r="A877" s="12" t="s">
        <v>837</v>
      </c>
      <c r="B877" s="12" t="s">
        <v>8</v>
      </c>
      <c r="C877" s="5" t="s">
        <v>1354</v>
      </c>
      <c r="D877" s="2" t="s">
        <v>962</v>
      </c>
      <c r="E877" s="2" t="s">
        <v>10</v>
      </c>
      <c r="F877" s="2" t="s">
        <v>11</v>
      </c>
      <c r="G877" s="2" t="s">
        <v>12</v>
      </c>
      <c r="H877" s="2" t="s">
        <v>13</v>
      </c>
      <c r="I877" s="18">
        <v>74580</v>
      </c>
      <c r="J877" s="18">
        <v>1543712.0599999996</v>
      </c>
      <c r="K877" s="18">
        <v>1484338.5100000002</v>
      </c>
      <c r="L877" s="18">
        <v>59373.549999999981</v>
      </c>
      <c r="M877" s="18"/>
      <c r="N877" s="18"/>
      <c r="O877" s="18"/>
      <c r="P877" s="18"/>
      <c r="Q877" s="18"/>
      <c r="R877" s="18"/>
      <c r="S877" s="18">
        <v>59373.549999999981</v>
      </c>
      <c r="T877" s="18"/>
      <c r="U877" s="18"/>
      <c r="V877" s="18"/>
      <c r="W877" s="18"/>
      <c r="X877" s="18"/>
      <c r="Y877" s="18"/>
      <c r="Z877" s="18"/>
      <c r="AA877" s="18"/>
      <c r="AB877" s="43">
        <f t="shared" si="403"/>
        <v>4.0000000000000036E-2</v>
      </c>
      <c r="AC877" s="14">
        <f t="shared" si="411"/>
        <v>0</v>
      </c>
      <c r="AD877" s="14">
        <f t="shared" si="397"/>
        <v>0</v>
      </c>
      <c r="AE877" s="14">
        <f t="shared" si="414"/>
        <v>0</v>
      </c>
      <c r="AF877" s="14">
        <f t="shared" si="415"/>
        <v>0</v>
      </c>
      <c r="AG877" s="14">
        <f t="shared" si="416"/>
        <v>0</v>
      </c>
      <c r="AH877" s="14">
        <f t="shared" si="417"/>
        <v>0</v>
      </c>
      <c r="AI877" s="14">
        <f t="shared" si="418"/>
        <v>0.04</v>
      </c>
      <c r="AJ877" s="14">
        <f t="shared" si="419"/>
        <v>0</v>
      </c>
      <c r="AK877" s="14">
        <f t="shared" si="420"/>
        <v>0</v>
      </c>
      <c r="AL877" s="14">
        <f t="shared" si="421"/>
        <v>0</v>
      </c>
      <c r="AM877" s="14">
        <f t="shared" si="422"/>
        <v>0</v>
      </c>
      <c r="AN877" s="14">
        <f t="shared" si="423"/>
        <v>0</v>
      </c>
      <c r="AO877" s="14">
        <f t="shared" si="424"/>
        <v>0</v>
      </c>
      <c r="AP877" s="14">
        <f t="shared" si="425"/>
        <v>0</v>
      </c>
      <c r="AQ877" s="14">
        <f t="shared" si="426"/>
        <v>0</v>
      </c>
      <c r="AR877" s="26">
        <f t="shared" si="404"/>
        <v>0</v>
      </c>
      <c r="AS877" s="184">
        <f t="shared" si="405"/>
        <v>59373.540400000013</v>
      </c>
      <c r="AT877" s="26">
        <f t="shared" si="406"/>
        <v>0</v>
      </c>
      <c r="AU877" s="30">
        <f t="shared" si="412"/>
        <v>89060.310600000012</v>
      </c>
      <c r="AV877" s="30">
        <f t="shared" si="413"/>
        <v>89060.310600000012</v>
      </c>
      <c r="AW877" s="30"/>
      <c r="AX877" s="36">
        <f t="shared" si="402"/>
        <v>89060.310600000012</v>
      </c>
      <c r="AY877" s="36">
        <f t="shared" si="402"/>
        <v>29686.770199999999</v>
      </c>
      <c r="AZ877" s="36">
        <f t="shared" si="402"/>
        <v>0</v>
      </c>
      <c r="BF877" s="42">
        <f t="shared" si="407"/>
        <v>59373.540400000013</v>
      </c>
      <c r="BG877" s="42">
        <f t="shared" si="408"/>
        <v>59373.549999999981</v>
      </c>
      <c r="BH877" s="42">
        <f t="shared" si="409"/>
        <v>-9.5999999684863724E-3</v>
      </c>
      <c r="BI877" s="42">
        <f t="shared" si="410"/>
        <v>178120.62120000002</v>
      </c>
    </row>
    <row r="878" spans="1:61" ht="14.45" hidden="1" outlineLevel="1" x14ac:dyDescent="0.3">
      <c r="A878" s="12" t="s">
        <v>837</v>
      </c>
      <c r="B878" s="12" t="s">
        <v>8</v>
      </c>
      <c r="C878" s="5" t="s">
        <v>1354</v>
      </c>
      <c r="D878" s="2" t="s">
        <v>962</v>
      </c>
      <c r="E878" s="2" t="s">
        <v>216</v>
      </c>
      <c r="F878" s="2" t="s">
        <v>11</v>
      </c>
      <c r="G878" s="2" t="s">
        <v>12</v>
      </c>
      <c r="H878" s="2" t="s">
        <v>13</v>
      </c>
      <c r="I878" s="18">
        <v>69401</v>
      </c>
      <c r="J878" s="18">
        <v>1436593.6700000002</v>
      </c>
      <c r="K878" s="18">
        <v>1381340.07</v>
      </c>
      <c r="L878" s="18">
        <v>55253.599999999984</v>
      </c>
      <c r="M878" s="18"/>
      <c r="N878" s="18"/>
      <c r="O878" s="18"/>
      <c r="P878" s="18"/>
      <c r="Q878" s="18"/>
      <c r="R878" s="18"/>
      <c r="S878" s="18">
        <v>55253.599999999984</v>
      </c>
      <c r="T878" s="18"/>
      <c r="U878" s="18"/>
      <c r="V878" s="18"/>
      <c r="W878" s="18"/>
      <c r="X878" s="18"/>
      <c r="Y878" s="18"/>
      <c r="Z878" s="18"/>
      <c r="AA878" s="18"/>
      <c r="AB878" s="43">
        <f t="shared" si="403"/>
        <v>4.0000000000000036E-2</v>
      </c>
      <c r="AC878" s="14">
        <f t="shared" si="411"/>
        <v>0</v>
      </c>
      <c r="AD878" s="14">
        <f t="shared" si="397"/>
        <v>0</v>
      </c>
      <c r="AE878" s="14">
        <f t="shared" si="414"/>
        <v>0</v>
      </c>
      <c r="AF878" s="14">
        <f t="shared" si="415"/>
        <v>0</v>
      </c>
      <c r="AG878" s="14">
        <f t="shared" si="416"/>
        <v>0</v>
      </c>
      <c r="AH878" s="14">
        <f t="shared" si="417"/>
        <v>0</v>
      </c>
      <c r="AI878" s="14">
        <f t="shared" si="418"/>
        <v>0.04</v>
      </c>
      <c r="AJ878" s="14">
        <f t="shared" si="419"/>
        <v>0</v>
      </c>
      <c r="AK878" s="14">
        <f t="shared" si="420"/>
        <v>0</v>
      </c>
      <c r="AL878" s="14">
        <f t="shared" si="421"/>
        <v>0</v>
      </c>
      <c r="AM878" s="14">
        <f t="shared" si="422"/>
        <v>0</v>
      </c>
      <c r="AN878" s="14">
        <f t="shared" si="423"/>
        <v>0</v>
      </c>
      <c r="AO878" s="14">
        <f t="shared" si="424"/>
        <v>0</v>
      </c>
      <c r="AP878" s="14">
        <f t="shared" si="425"/>
        <v>0</v>
      </c>
      <c r="AQ878" s="14">
        <f t="shared" si="426"/>
        <v>0</v>
      </c>
      <c r="AR878" s="26">
        <f t="shared" si="404"/>
        <v>0</v>
      </c>
      <c r="AS878" s="184">
        <f t="shared" si="405"/>
        <v>55253.602800000001</v>
      </c>
      <c r="AT878" s="26">
        <f t="shared" si="406"/>
        <v>0</v>
      </c>
      <c r="AU878" s="30">
        <f t="shared" si="412"/>
        <v>82880.404200000004</v>
      </c>
      <c r="AV878" s="30">
        <f t="shared" si="413"/>
        <v>82880.404200000004</v>
      </c>
      <c r="AW878" s="30"/>
      <c r="AX878" s="36">
        <f t="shared" si="402"/>
        <v>82880.404200000004</v>
      </c>
      <c r="AY878" s="36">
        <f t="shared" si="402"/>
        <v>27626.801400000004</v>
      </c>
      <c r="AZ878" s="36">
        <f t="shared" si="402"/>
        <v>0</v>
      </c>
      <c r="BF878" s="42">
        <f t="shared" si="407"/>
        <v>55253.602800000001</v>
      </c>
      <c r="BG878" s="42">
        <f t="shared" si="408"/>
        <v>55253.599999999984</v>
      </c>
      <c r="BH878" s="42">
        <f t="shared" si="409"/>
        <v>2.8000000165775418E-3</v>
      </c>
      <c r="BI878" s="42">
        <f t="shared" si="410"/>
        <v>165760.80840000001</v>
      </c>
    </row>
    <row r="879" spans="1:61" ht="14.45" hidden="1" outlineLevel="1" x14ac:dyDescent="0.3">
      <c r="A879" s="12" t="s">
        <v>837</v>
      </c>
      <c r="B879" s="12" t="s">
        <v>8</v>
      </c>
      <c r="C879" s="5" t="s">
        <v>1354</v>
      </c>
      <c r="D879" s="2" t="s">
        <v>963</v>
      </c>
      <c r="E879" s="2" t="s">
        <v>10</v>
      </c>
      <c r="F879" s="2" t="s">
        <v>11</v>
      </c>
      <c r="G879" s="2" t="s">
        <v>12</v>
      </c>
      <c r="H879" s="2" t="s">
        <v>13</v>
      </c>
      <c r="I879" s="18">
        <v>18964</v>
      </c>
      <c r="J879" s="18">
        <v>331730.41999999993</v>
      </c>
      <c r="K879" s="18">
        <v>318971.56000000006</v>
      </c>
      <c r="L879" s="18">
        <v>12758.859999999999</v>
      </c>
      <c r="M879" s="18"/>
      <c r="N879" s="18"/>
      <c r="O879" s="18"/>
      <c r="P879" s="18"/>
      <c r="Q879" s="18"/>
      <c r="R879" s="18"/>
      <c r="S879" s="18">
        <v>12758.859999999999</v>
      </c>
      <c r="T879" s="18"/>
      <c r="U879" s="18"/>
      <c r="V879" s="18"/>
      <c r="W879" s="18"/>
      <c r="X879" s="18"/>
      <c r="Y879" s="18"/>
      <c r="Z879" s="18"/>
      <c r="AA879" s="18"/>
      <c r="AB879" s="43">
        <f t="shared" si="403"/>
        <v>4.0000000000000036E-2</v>
      </c>
      <c r="AC879" s="14">
        <f t="shared" si="411"/>
        <v>0</v>
      </c>
      <c r="AD879" s="14">
        <f t="shared" si="397"/>
        <v>0</v>
      </c>
      <c r="AE879" s="14">
        <f t="shared" si="414"/>
        <v>0</v>
      </c>
      <c r="AF879" s="14">
        <f t="shared" si="415"/>
        <v>0</v>
      </c>
      <c r="AG879" s="14">
        <f t="shared" si="416"/>
        <v>0</v>
      </c>
      <c r="AH879" s="14">
        <f t="shared" si="417"/>
        <v>0</v>
      </c>
      <c r="AI879" s="14">
        <f t="shared" si="418"/>
        <v>0.04</v>
      </c>
      <c r="AJ879" s="14">
        <f t="shared" si="419"/>
        <v>0</v>
      </c>
      <c r="AK879" s="14">
        <f t="shared" si="420"/>
        <v>0</v>
      </c>
      <c r="AL879" s="14">
        <f t="shared" si="421"/>
        <v>0</v>
      </c>
      <c r="AM879" s="14">
        <f t="shared" si="422"/>
        <v>0</v>
      </c>
      <c r="AN879" s="14">
        <f t="shared" si="423"/>
        <v>0</v>
      </c>
      <c r="AO879" s="14">
        <f t="shared" si="424"/>
        <v>0</v>
      </c>
      <c r="AP879" s="14">
        <f t="shared" si="425"/>
        <v>0</v>
      </c>
      <c r="AQ879" s="14">
        <f t="shared" si="426"/>
        <v>0</v>
      </c>
      <c r="AR879" s="26">
        <f t="shared" si="404"/>
        <v>0</v>
      </c>
      <c r="AS879" s="184">
        <f t="shared" si="405"/>
        <v>12758.862400000002</v>
      </c>
      <c r="AT879" s="26">
        <f t="shared" si="406"/>
        <v>0</v>
      </c>
      <c r="AU879" s="30">
        <f t="shared" si="412"/>
        <v>19138.293600000001</v>
      </c>
      <c r="AV879" s="30">
        <f t="shared" si="413"/>
        <v>19138.293600000001</v>
      </c>
      <c r="AW879" s="30"/>
      <c r="AX879" s="36">
        <f t="shared" si="402"/>
        <v>19138.293600000001</v>
      </c>
      <c r="AY879" s="36">
        <f t="shared" si="402"/>
        <v>6379.4311999999991</v>
      </c>
      <c r="AZ879" s="36">
        <f t="shared" si="402"/>
        <v>0</v>
      </c>
      <c r="BF879" s="42">
        <f t="shared" si="407"/>
        <v>12758.862400000002</v>
      </c>
      <c r="BG879" s="42">
        <f t="shared" si="408"/>
        <v>12758.859999999999</v>
      </c>
      <c r="BH879" s="42">
        <f t="shared" si="409"/>
        <v>2.4000000030355295E-3</v>
      </c>
      <c r="BI879" s="42">
        <f t="shared" si="410"/>
        <v>38276.587200000002</v>
      </c>
    </row>
    <row r="880" spans="1:61" ht="14.45" hidden="1" outlineLevel="1" x14ac:dyDescent="0.3">
      <c r="A880" s="12" t="s">
        <v>837</v>
      </c>
      <c r="B880" s="12" t="s">
        <v>8</v>
      </c>
      <c r="C880" s="5" t="s">
        <v>1354</v>
      </c>
      <c r="D880" s="2" t="s">
        <v>963</v>
      </c>
      <c r="E880" s="2" t="s">
        <v>216</v>
      </c>
      <c r="F880" s="2" t="s">
        <v>11</v>
      </c>
      <c r="G880" s="2" t="s">
        <v>12</v>
      </c>
      <c r="H880" s="2" t="s">
        <v>13</v>
      </c>
      <c r="I880" s="18">
        <v>30495</v>
      </c>
      <c r="J880" s="18">
        <v>533759.76</v>
      </c>
      <c r="K880" s="18">
        <v>513230.52999999997</v>
      </c>
      <c r="L880" s="18">
        <v>20529.23</v>
      </c>
      <c r="M880" s="18"/>
      <c r="N880" s="18"/>
      <c r="O880" s="18"/>
      <c r="P880" s="18"/>
      <c r="Q880" s="18"/>
      <c r="R880" s="18"/>
      <c r="S880" s="18">
        <v>20529.23</v>
      </c>
      <c r="T880" s="18"/>
      <c r="U880" s="18"/>
      <c r="V880" s="18"/>
      <c r="W880" s="18"/>
      <c r="X880" s="18"/>
      <c r="Y880" s="18"/>
      <c r="Z880" s="18"/>
      <c r="AA880" s="18"/>
      <c r="AB880" s="43">
        <f t="shared" si="403"/>
        <v>4.0000000000000036E-2</v>
      </c>
      <c r="AC880" s="14">
        <f t="shared" si="411"/>
        <v>0</v>
      </c>
      <c r="AD880" s="14">
        <f t="shared" ref="AD880:AD943" si="427">IF(N880&gt;0,N$4,0)</f>
        <v>0</v>
      </c>
      <c r="AE880" s="14">
        <f t="shared" si="414"/>
        <v>0</v>
      </c>
      <c r="AF880" s="14">
        <f t="shared" si="415"/>
        <v>0</v>
      </c>
      <c r="AG880" s="14">
        <f t="shared" si="416"/>
        <v>0</v>
      </c>
      <c r="AH880" s="14">
        <f t="shared" si="417"/>
        <v>0</v>
      </c>
      <c r="AI880" s="14">
        <f t="shared" si="418"/>
        <v>0.04</v>
      </c>
      <c r="AJ880" s="14">
        <f t="shared" si="419"/>
        <v>0</v>
      </c>
      <c r="AK880" s="14">
        <f t="shared" si="420"/>
        <v>0</v>
      </c>
      <c r="AL880" s="14">
        <f t="shared" si="421"/>
        <v>0</v>
      </c>
      <c r="AM880" s="14">
        <f t="shared" si="422"/>
        <v>0</v>
      </c>
      <c r="AN880" s="14">
        <f t="shared" si="423"/>
        <v>0</v>
      </c>
      <c r="AO880" s="14">
        <f t="shared" si="424"/>
        <v>0</v>
      </c>
      <c r="AP880" s="14">
        <f t="shared" si="425"/>
        <v>0</v>
      </c>
      <c r="AQ880" s="14">
        <f t="shared" si="426"/>
        <v>0</v>
      </c>
      <c r="AR880" s="26">
        <f t="shared" si="404"/>
        <v>0</v>
      </c>
      <c r="AS880" s="184">
        <f t="shared" si="405"/>
        <v>20529.2212</v>
      </c>
      <c r="AT880" s="26">
        <f t="shared" si="406"/>
        <v>0</v>
      </c>
      <c r="AU880" s="30">
        <f t="shared" si="412"/>
        <v>30793.831799999996</v>
      </c>
      <c r="AV880" s="30">
        <f t="shared" si="413"/>
        <v>30793.831799999996</v>
      </c>
      <c r="AW880" s="30"/>
      <c r="AX880" s="36">
        <f t="shared" si="402"/>
        <v>30793.831799999996</v>
      </c>
      <c r="AY880" s="36">
        <f t="shared" si="402"/>
        <v>10264.610599999996</v>
      </c>
      <c r="AZ880" s="36">
        <f t="shared" si="402"/>
        <v>0</v>
      </c>
      <c r="BF880" s="42">
        <f t="shared" si="407"/>
        <v>20529.2212</v>
      </c>
      <c r="BG880" s="42">
        <f t="shared" si="408"/>
        <v>20529.23</v>
      </c>
      <c r="BH880" s="42">
        <f t="shared" si="409"/>
        <v>-8.7999999996100087E-3</v>
      </c>
      <c r="BI880" s="42">
        <f t="shared" si="410"/>
        <v>61587.663599999993</v>
      </c>
    </row>
    <row r="881" spans="1:61" ht="14.45" hidden="1" outlineLevel="1" x14ac:dyDescent="0.3">
      <c r="A881" s="12" t="s">
        <v>837</v>
      </c>
      <c r="B881" s="12" t="s">
        <v>8</v>
      </c>
      <c r="C881" s="5" t="s">
        <v>1354</v>
      </c>
      <c r="D881" s="2" t="s">
        <v>964</v>
      </c>
      <c r="E881" s="2" t="s">
        <v>10</v>
      </c>
      <c r="F881" s="2" t="s">
        <v>11</v>
      </c>
      <c r="G881" s="2" t="s">
        <v>12</v>
      </c>
      <c r="H881" s="2" t="s">
        <v>13</v>
      </c>
      <c r="I881" s="18">
        <v>19610</v>
      </c>
      <c r="J881" s="18">
        <v>367914.97000000009</v>
      </c>
      <c r="K881" s="18">
        <v>353764.4</v>
      </c>
      <c r="L881" s="18">
        <v>14150.57</v>
      </c>
      <c r="M881" s="18"/>
      <c r="N881" s="18"/>
      <c r="O881" s="18"/>
      <c r="P881" s="18"/>
      <c r="Q881" s="18"/>
      <c r="R881" s="18"/>
      <c r="S881" s="18">
        <v>14150.57</v>
      </c>
      <c r="T881" s="18"/>
      <c r="U881" s="18"/>
      <c r="V881" s="18"/>
      <c r="W881" s="18"/>
      <c r="X881" s="18"/>
      <c r="Y881" s="18"/>
      <c r="Z881" s="18"/>
      <c r="AA881" s="18"/>
      <c r="AB881" s="43">
        <f t="shared" si="403"/>
        <v>4.0000000000000036E-2</v>
      </c>
      <c r="AC881" s="14">
        <f t="shared" si="411"/>
        <v>0</v>
      </c>
      <c r="AD881" s="14">
        <f t="shared" si="427"/>
        <v>0</v>
      </c>
      <c r="AE881" s="14">
        <f t="shared" si="414"/>
        <v>0</v>
      </c>
      <c r="AF881" s="14">
        <f t="shared" si="415"/>
        <v>0</v>
      </c>
      <c r="AG881" s="14">
        <f t="shared" si="416"/>
        <v>0</v>
      </c>
      <c r="AH881" s="14">
        <f t="shared" si="417"/>
        <v>0</v>
      </c>
      <c r="AI881" s="14">
        <f t="shared" si="418"/>
        <v>0.04</v>
      </c>
      <c r="AJ881" s="14">
        <f t="shared" si="419"/>
        <v>0</v>
      </c>
      <c r="AK881" s="14">
        <f t="shared" si="420"/>
        <v>0</v>
      </c>
      <c r="AL881" s="14">
        <f t="shared" si="421"/>
        <v>0</v>
      </c>
      <c r="AM881" s="14">
        <f t="shared" si="422"/>
        <v>0</v>
      </c>
      <c r="AN881" s="14">
        <f t="shared" si="423"/>
        <v>0</v>
      </c>
      <c r="AO881" s="14">
        <f t="shared" si="424"/>
        <v>0</v>
      </c>
      <c r="AP881" s="14">
        <f t="shared" si="425"/>
        <v>0</v>
      </c>
      <c r="AQ881" s="14">
        <f t="shared" si="426"/>
        <v>0</v>
      </c>
      <c r="AR881" s="26">
        <f t="shared" si="404"/>
        <v>0</v>
      </c>
      <c r="AS881" s="184">
        <f t="shared" si="405"/>
        <v>14150.576000000001</v>
      </c>
      <c r="AT881" s="26">
        <f t="shared" si="406"/>
        <v>0</v>
      </c>
      <c r="AU881" s="30">
        <f t="shared" si="412"/>
        <v>21225.864000000001</v>
      </c>
      <c r="AV881" s="30">
        <f t="shared" si="413"/>
        <v>21225.864000000001</v>
      </c>
      <c r="AW881" s="30"/>
      <c r="AX881" s="36">
        <f t="shared" si="402"/>
        <v>21225.864000000001</v>
      </c>
      <c r="AY881" s="36">
        <f t="shared" si="402"/>
        <v>7075.2880000000005</v>
      </c>
      <c r="AZ881" s="36">
        <f t="shared" si="402"/>
        <v>0</v>
      </c>
      <c r="BF881" s="42">
        <f t="shared" si="407"/>
        <v>14150.576000000001</v>
      </c>
      <c r="BG881" s="42">
        <f t="shared" si="408"/>
        <v>14150.57</v>
      </c>
      <c r="BH881" s="42">
        <f t="shared" si="409"/>
        <v>6.0000000012223609E-3</v>
      </c>
      <c r="BI881" s="42">
        <f t="shared" si="410"/>
        <v>42451.728000000003</v>
      </c>
    </row>
    <row r="882" spans="1:61" ht="14.45" hidden="1" outlineLevel="1" x14ac:dyDescent="0.3">
      <c r="A882" s="12" t="s">
        <v>837</v>
      </c>
      <c r="B882" s="12" t="s">
        <v>8</v>
      </c>
      <c r="C882" s="5" t="s">
        <v>1354</v>
      </c>
      <c r="D882" s="2" t="s">
        <v>964</v>
      </c>
      <c r="E882" s="2" t="s">
        <v>216</v>
      </c>
      <c r="F882" s="2" t="s">
        <v>11</v>
      </c>
      <c r="G882" s="2" t="s">
        <v>12</v>
      </c>
      <c r="H882" s="2" t="s">
        <v>13</v>
      </c>
      <c r="I882" s="18">
        <v>9160</v>
      </c>
      <c r="J882" s="18">
        <v>166806.91</v>
      </c>
      <c r="K882" s="18">
        <v>160391.26</v>
      </c>
      <c r="L882" s="18">
        <v>6415.6500000000005</v>
      </c>
      <c r="M882" s="18"/>
      <c r="N882" s="18"/>
      <c r="O882" s="18"/>
      <c r="P882" s="18"/>
      <c r="Q882" s="18"/>
      <c r="R882" s="18"/>
      <c r="S882" s="18">
        <v>6415.6500000000005</v>
      </c>
      <c r="T882" s="18"/>
      <c r="U882" s="18"/>
      <c r="V882" s="18"/>
      <c r="W882" s="18"/>
      <c r="X882" s="18"/>
      <c r="Y882" s="18"/>
      <c r="Z882" s="18"/>
      <c r="AA882" s="18"/>
      <c r="AB882" s="43">
        <f t="shared" si="403"/>
        <v>4.0000000000000036E-2</v>
      </c>
      <c r="AC882" s="14">
        <f t="shared" si="411"/>
        <v>0</v>
      </c>
      <c r="AD882" s="14">
        <f t="shared" si="427"/>
        <v>0</v>
      </c>
      <c r="AE882" s="14">
        <f t="shared" si="414"/>
        <v>0</v>
      </c>
      <c r="AF882" s="14">
        <f t="shared" si="415"/>
        <v>0</v>
      </c>
      <c r="AG882" s="14">
        <f t="shared" si="416"/>
        <v>0</v>
      </c>
      <c r="AH882" s="14">
        <f t="shared" si="417"/>
        <v>0</v>
      </c>
      <c r="AI882" s="14">
        <f t="shared" si="418"/>
        <v>0.04</v>
      </c>
      <c r="AJ882" s="14">
        <f t="shared" si="419"/>
        <v>0</v>
      </c>
      <c r="AK882" s="14">
        <f t="shared" si="420"/>
        <v>0</v>
      </c>
      <c r="AL882" s="14">
        <f t="shared" si="421"/>
        <v>0</v>
      </c>
      <c r="AM882" s="14">
        <f t="shared" si="422"/>
        <v>0</v>
      </c>
      <c r="AN882" s="14">
        <f t="shared" si="423"/>
        <v>0</v>
      </c>
      <c r="AO882" s="14">
        <f t="shared" si="424"/>
        <v>0</v>
      </c>
      <c r="AP882" s="14">
        <f t="shared" si="425"/>
        <v>0</v>
      </c>
      <c r="AQ882" s="14">
        <f t="shared" si="426"/>
        <v>0</v>
      </c>
      <c r="AR882" s="26">
        <f t="shared" si="404"/>
        <v>0</v>
      </c>
      <c r="AS882" s="184">
        <f t="shared" si="405"/>
        <v>6415.6504000000004</v>
      </c>
      <c r="AT882" s="26">
        <f t="shared" si="406"/>
        <v>0</v>
      </c>
      <c r="AU882" s="30">
        <f t="shared" si="412"/>
        <v>9623.4755999999998</v>
      </c>
      <c r="AV882" s="30">
        <f t="shared" si="413"/>
        <v>9623.4755999999998</v>
      </c>
      <c r="AW882" s="30"/>
      <c r="AX882" s="36">
        <f t="shared" si="402"/>
        <v>9623.4755999999998</v>
      </c>
      <c r="AY882" s="36">
        <f t="shared" si="402"/>
        <v>3207.8251999999993</v>
      </c>
      <c r="AZ882" s="36">
        <f t="shared" si="402"/>
        <v>0</v>
      </c>
      <c r="BF882" s="42">
        <f t="shared" si="407"/>
        <v>6415.6504000000004</v>
      </c>
      <c r="BG882" s="42">
        <f t="shared" si="408"/>
        <v>6415.6500000000005</v>
      </c>
      <c r="BH882" s="42">
        <f t="shared" si="409"/>
        <v>3.9999999989959178E-4</v>
      </c>
      <c r="BI882" s="42">
        <f t="shared" si="410"/>
        <v>19246.9512</v>
      </c>
    </row>
    <row r="883" spans="1:61" ht="14.45" hidden="1" outlineLevel="1" x14ac:dyDescent="0.3">
      <c r="A883" s="12" t="s">
        <v>837</v>
      </c>
      <c r="B883" s="12" t="s">
        <v>8</v>
      </c>
      <c r="C883" s="5" t="s">
        <v>1354</v>
      </c>
      <c r="D883" s="2" t="s">
        <v>965</v>
      </c>
      <c r="E883" s="2" t="s">
        <v>10</v>
      </c>
      <c r="F883" s="2" t="s">
        <v>11</v>
      </c>
      <c r="G883" s="2" t="s">
        <v>12</v>
      </c>
      <c r="H883" s="2" t="s">
        <v>13</v>
      </c>
      <c r="I883" s="18">
        <v>5000</v>
      </c>
      <c r="J883" s="18">
        <v>91520</v>
      </c>
      <c r="K883" s="18">
        <v>88000</v>
      </c>
      <c r="L883" s="18">
        <v>3520</v>
      </c>
      <c r="M883" s="18"/>
      <c r="N883" s="18"/>
      <c r="O883" s="18"/>
      <c r="P883" s="18"/>
      <c r="Q883" s="18"/>
      <c r="R883" s="18"/>
      <c r="S883" s="18">
        <v>3520</v>
      </c>
      <c r="T883" s="18"/>
      <c r="U883" s="18"/>
      <c r="V883" s="18"/>
      <c r="W883" s="18"/>
      <c r="X883" s="18"/>
      <c r="Y883" s="18"/>
      <c r="Z883" s="18"/>
      <c r="AA883" s="18"/>
      <c r="AB883" s="43">
        <f t="shared" si="403"/>
        <v>4.0000000000000036E-2</v>
      </c>
      <c r="AC883" s="14">
        <f t="shared" si="411"/>
        <v>0</v>
      </c>
      <c r="AD883" s="14">
        <f t="shared" si="427"/>
        <v>0</v>
      </c>
      <c r="AE883" s="14">
        <f t="shared" si="414"/>
        <v>0</v>
      </c>
      <c r="AF883" s="14">
        <f t="shared" si="415"/>
        <v>0</v>
      </c>
      <c r="AG883" s="14">
        <f t="shared" si="416"/>
        <v>0</v>
      </c>
      <c r="AH883" s="14">
        <f t="shared" si="417"/>
        <v>0</v>
      </c>
      <c r="AI883" s="14">
        <f t="shared" si="418"/>
        <v>0.04</v>
      </c>
      <c r="AJ883" s="14">
        <f t="shared" si="419"/>
        <v>0</v>
      </c>
      <c r="AK883" s="14">
        <f t="shared" si="420"/>
        <v>0</v>
      </c>
      <c r="AL883" s="14">
        <f t="shared" si="421"/>
        <v>0</v>
      </c>
      <c r="AM883" s="14">
        <f t="shared" si="422"/>
        <v>0</v>
      </c>
      <c r="AN883" s="14">
        <f t="shared" si="423"/>
        <v>0</v>
      </c>
      <c r="AO883" s="14">
        <f t="shared" si="424"/>
        <v>0</v>
      </c>
      <c r="AP883" s="14">
        <f t="shared" si="425"/>
        <v>0</v>
      </c>
      <c r="AQ883" s="14">
        <f t="shared" si="426"/>
        <v>0</v>
      </c>
      <c r="AR883" s="26">
        <f t="shared" si="404"/>
        <v>0</v>
      </c>
      <c r="AS883" s="184">
        <f t="shared" si="405"/>
        <v>3520</v>
      </c>
      <c r="AT883" s="26">
        <f t="shared" si="406"/>
        <v>0</v>
      </c>
      <c r="AU883" s="30">
        <f t="shared" si="412"/>
        <v>5280</v>
      </c>
      <c r="AV883" s="30">
        <f t="shared" si="413"/>
        <v>5280</v>
      </c>
      <c r="AW883" s="30"/>
      <c r="AX883" s="36">
        <f t="shared" si="402"/>
        <v>5280</v>
      </c>
      <c r="AY883" s="36">
        <f t="shared" si="402"/>
        <v>1760</v>
      </c>
      <c r="AZ883" s="36">
        <f t="shared" si="402"/>
        <v>0</v>
      </c>
      <c r="BF883" s="42">
        <f t="shared" si="407"/>
        <v>3520</v>
      </c>
      <c r="BG883" s="42">
        <f t="shared" si="408"/>
        <v>3520</v>
      </c>
      <c r="BH883" s="42">
        <f t="shared" si="409"/>
        <v>0</v>
      </c>
      <c r="BI883" s="42">
        <f t="shared" si="410"/>
        <v>10560</v>
      </c>
    </row>
    <row r="884" spans="1:61" ht="14.45" hidden="1" outlineLevel="1" x14ac:dyDescent="0.3">
      <c r="A884" s="12" t="s">
        <v>837</v>
      </c>
      <c r="B884" s="12" t="s">
        <v>8</v>
      </c>
      <c r="C884" s="5" t="s">
        <v>1354</v>
      </c>
      <c r="D884" s="2" t="s">
        <v>966</v>
      </c>
      <c r="E884" s="2" t="s">
        <v>10</v>
      </c>
      <c r="F884" s="2" t="s">
        <v>11</v>
      </c>
      <c r="G884" s="2" t="s">
        <v>12</v>
      </c>
      <c r="H884" s="2" t="s">
        <v>13</v>
      </c>
      <c r="I884" s="18">
        <v>99552</v>
      </c>
      <c r="J884" s="18">
        <v>1845637.2499999991</v>
      </c>
      <c r="K884" s="18">
        <v>1774651.2000000002</v>
      </c>
      <c r="L884" s="18">
        <v>70986.05</v>
      </c>
      <c r="M884" s="18"/>
      <c r="N884" s="18"/>
      <c r="O884" s="18"/>
      <c r="P884" s="18"/>
      <c r="Q884" s="18"/>
      <c r="R884" s="18"/>
      <c r="S884" s="18">
        <v>70986.05</v>
      </c>
      <c r="T884" s="18"/>
      <c r="U884" s="18"/>
      <c r="V884" s="18"/>
      <c r="W884" s="18"/>
      <c r="X884" s="18"/>
      <c r="Y884" s="18"/>
      <c r="Z884" s="18"/>
      <c r="AA884" s="18"/>
      <c r="AB884" s="43">
        <f t="shared" si="403"/>
        <v>4.0000000000000036E-2</v>
      </c>
      <c r="AC884" s="14">
        <f t="shared" si="411"/>
        <v>0</v>
      </c>
      <c r="AD884" s="14">
        <f t="shared" si="427"/>
        <v>0</v>
      </c>
      <c r="AE884" s="14">
        <f t="shared" si="414"/>
        <v>0</v>
      </c>
      <c r="AF884" s="14">
        <f t="shared" si="415"/>
        <v>0</v>
      </c>
      <c r="AG884" s="14">
        <f t="shared" si="416"/>
        <v>0</v>
      </c>
      <c r="AH884" s="14">
        <f t="shared" si="417"/>
        <v>0</v>
      </c>
      <c r="AI884" s="14">
        <f t="shared" si="418"/>
        <v>0.04</v>
      </c>
      <c r="AJ884" s="14">
        <f t="shared" si="419"/>
        <v>0</v>
      </c>
      <c r="AK884" s="14">
        <f t="shared" si="420"/>
        <v>0</v>
      </c>
      <c r="AL884" s="14">
        <f t="shared" si="421"/>
        <v>0</v>
      </c>
      <c r="AM884" s="14">
        <f t="shared" si="422"/>
        <v>0</v>
      </c>
      <c r="AN884" s="14">
        <f t="shared" si="423"/>
        <v>0</v>
      </c>
      <c r="AO884" s="14">
        <f t="shared" si="424"/>
        <v>0</v>
      </c>
      <c r="AP884" s="14">
        <f t="shared" si="425"/>
        <v>0</v>
      </c>
      <c r="AQ884" s="14">
        <f t="shared" si="426"/>
        <v>0</v>
      </c>
      <c r="AR884" s="26">
        <f t="shared" si="404"/>
        <v>0</v>
      </c>
      <c r="AS884" s="184">
        <f t="shared" si="405"/>
        <v>70986.04800000001</v>
      </c>
      <c r="AT884" s="26">
        <f t="shared" si="406"/>
        <v>0</v>
      </c>
      <c r="AU884" s="30">
        <f t="shared" si="412"/>
        <v>106479.072</v>
      </c>
      <c r="AV884" s="30">
        <f t="shared" si="413"/>
        <v>106479.072</v>
      </c>
      <c r="AW884" s="30"/>
      <c r="AX884" s="36">
        <f t="shared" si="402"/>
        <v>106479.072</v>
      </c>
      <c r="AY884" s="36">
        <f t="shared" si="402"/>
        <v>35493.02399999999</v>
      </c>
      <c r="AZ884" s="36">
        <f t="shared" si="402"/>
        <v>0</v>
      </c>
      <c r="BF884" s="42">
        <f t="shared" si="407"/>
        <v>70986.04800000001</v>
      </c>
      <c r="BG884" s="42">
        <f t="shared" si="408"/>
        <v>70986.05</v>
      </c>
      <c r="BH884" s="42">
        <f t="shared" si="409"/>
        <v>-1.999999993131496E-3</v>
      </c>
      <c r="BI884" s="42">
        <f t="shared" si="410"/>
        <v>212958.144</v>
      </c>
    </row>
    <row r="885" spans="1:61" ht="14.45" hidden="1" outlineLevel="1" x14ac:dyDescent="0.3">
      <c r="A885" s="12" t="s">
        <v>837</v>
      </c>
      <c r="B885" s="12" t="s">
        <v>8</v>
      </c>
      <c r="C885" s="5" t="s">
        <v>1354</v>
      </c>
      <c r="D885" s="2" t="s">
        <v>966</v>
      </c>
      <c r="E885" s="2" t="s">
        <v>216</v>
      </c>
      <c r="F885" s="2" t="s">
        <v>11</v>
      </c>
      <c r="G885" s="2" t="s">
        <v>12</v>
      </c>
      <c r="H885" s="2" t="s">
        <v>13</v>
      </c>
      <c r="I885" s="18">
        <v>83396</v>
      </c>
      <c r="J885" s="18">
        <v>1556959.44</v>
      </c>
      <c r="K885" s="18">
        <v>1497076.4100000001</v>
      </c>
      <c r="L885" s="18">
        <v>59883.03</v>
      </c>
      <c r="M885" s="18"/>
      <c r="N885" s="18"/>
      <c r="O885" s="18"/>
      <c r="P885" s="18"/>
      <c r="Q885" s="18"/>
      <c r="R885" s="18"/>
      <c r="S885" s="18">
        <v>59883.03</v>
      </c>
      <c r="T885" s="18"/>
      <c r="U885" s="18"/>
      <c r="V885" s="18"/>
      <c r="W885" s="18"/>
      <c r="X885" s="18"/>
      <c r="Y885" s="18"/>
      <c r="Z885" s="18"/>
      <c r="AA885" s="18"/>
      <c r="AB885" s="43">
        <f t="shared" si="403"/>
        <v>4.0000000000000036E-2</v>
      </c>
      <c r="AC885" s="14">
        <f t="shared" si="411"/>
        <v>0</v>
      </c>
      <c r="AD885" s="14">
        <f t="shared" si="427"/>
        <v>0</v>
      </c>
      <c r="AE885" s="14">
        <f t="shared" si="414"/>
        <v>0</v>
      </c>
      <c r="AF885" s="14">
        <f t="shared" si="415"/>
        <v>0</v>
      </c>
      <c r="AG885" s="14">
        <f t="shared" si="416"/>
        <v>0</v>
      </c>
      <c r="AH885" s="14">
        <f t="shared" si="417"/>
        <v>0</v>
      </c>
      <c r="AI885" s="14">
        <f t="shared" si="418"/>
        <v>0.04</v>
      </c>
      <c r="AJ885" s="14">
        <f t="shared" si="419"/>
        <v>0</v>
      </c>
      <c r="AK885" s="14">
        <f t="shared" si="420"/>
        <v>0</v>
      </c>
      <c r="AL885" s="14">
        <f t="shared" si="421"/>
        <v>0</v>
      </c>
      <c r="AM885" s="14">
        <f t="shared" si="422"/>
        <v>0</v>
      </c>
      <c r="AN885" s="14">
        <f t="shared" si="423"/>
        <v>0</v>
      </c>
      <c r="AO885" s="14">
        <f t="shared" si="424"/>
        <v>0</v>
      </c>
      <c r="AP885" s="14">
        <f t="shared" si="425"/>
        <v>0</v>
      </c>
      <c r="AQ885" s="14">
        <f t="shared" si="426"/>
        <v>0</v>
      </c>
      <c r="AR885" s="26">
        <f t="shared" si="404"/>
        <v>0</v>
      </c>
      <c r="AS885" s="184">
        <f t="shared" si="405"/>
        <v>59883.056400000009</v>
      </c>
      <c r="AT885" s="26">
        <f t="shared" si="406"/>
        <v>0</v>
      </c>
      <c r="AU885" s="30">
        <f t="shared" si="412"/>
        <v>89824.584600000002</v>
      </c>
      <c r="AV885" s="30">
        <f t="shared" si="413"/>
        <v>89824.584600000002</v>
      </c>
      <c r="AW885" s="30"/>
      <c r="AX885" s="36">
        <f t="shared" si="402"/>
        <v>89824.584600000002</v>
      </c>
      <c r="AY885" s="36">
        <f t="shared" si="402"/>
        <v>29941.528199999993</v>
      </c>
      <c r="AZ885" s="36">
        <f t="shared" si="402"/>
        <v>0</v>
      </c>
      <c r="BF885" s="42">
        <f t="shared" si="407"/>
        <v>59883.056400000009</v>
      </c>
      <c r="BG885" s="42">
        <f t="shared" si="408"/>
        <v>59883.03</v>
      </c>
      <c r="BH885" s="42">
        <f t="shared" si="409"/>
        <v>2.6400000009743962E-2</v>
      </c>
      <c r="BI885" s="42">
        <f t="shared" si="410"/>
        <v>179649.1692</v>
      </c>
    </row>
    <row r="886" spans="1:61" ht="14.45" hidden="1" outlineLevel="1" x14ac:dyDescent="0.3">
      <c r="A886" s="12" t="s">
        <v>837</v>
      </c>
      <c r="B886" s="12" t="s">
        <v>8</v>
      </c>
      <c r="C886" s="5" t="s">
        <v>1354</v>
      </c>
      <c r="D886" s="2" t="s">
        <v>967</v>
      </c>
      <c r="E886" s="2" t="s">
        <v>10</v>
      </c>
      <c r="F886" s="2" t="s">
        <v>11</v>
      </c>
      <c r="G886" s="2" t="s">
        <v>12</v>
      </c>
      <c r="H886" s="2" t="s">
        <v>13</v>
      </c>
      <c r="I886" s="18">
        <v>15525</v>
      </c>
      <c r="J886" s="18">
        <v>268417.64999999991</v>
      </c>
      <c r="K886" s="18">
        <v>258093.90000000002</v>
      </c>
      <c r="L886" s="18">
        <v>10323.749999999998</v>
      </c>
      <c r="M886" s="18"/>
      <c r="N886" s="18"/>
      <c r="O886" s="18"/>
      <c r="P886" s="18"/>
      <c r="Q886" s="18"/>
      <c r="R886" s="18"/>
      <c r="S886" s="18">
        <v>10323.749999999998</v>
      </c>
      <c r="T886" s="18"/>
      <c r="U886" s="18"/>
      <c r="V886" s="18"/>
      <c r="W886" s="18"/>
      <c r="X886" s="18"/>
      <c r="Y886" s="18"/>
      <c r="Z886" s="18"/>
      <c r="AA886" s="18"/>
      <c r="AB886" s="43">
        <f t="shared" si="403"/>
        <v>4.0000000000000036E-2</v>
      </c>
      <c r="AC886" s="14">
        <f t="shared" si="411"/>
        <v>0</v>
      </c>
      <c r="AD886" s="14">
        <f t="shared" si="427"/>
        <v>0</v>
      </c>
      <c r="AE886" s="14">
        <f t="shared" si="414"/>
        <v>0</v>
      </c>
      <c r="AF886" s="14">
        <f t="shared" si="415"/>
        <v>0</v>
      </c>
      <c r="AG886" s="14">
        <f t="shared" si="416"/>
        <v>0</v>
      </c>
      <c r="AH886" s="14">
        <f t="shared" si="417"/>
        <v>0</v>
      </c>
      <c r="AI886" s="14">
        <f t="shared" si="418"/>
        <v>0.04</v>
      </c>
      <c r="AJ886" s="14">
        <f t="shared" si="419"/>
        <v>0</v>
      </c>
      <c r="AK886" s="14">
        <f t="shared" si="420"/>
        <v>0</v>
      </c>
      <c r="AL886" s="14">
        <f t="shared" si="421"/>
        <v>0</v>
      </c>
      <c r="AM886" s="14">
        <f t="shared" si="422"/>
        <v>0</v>
      </c>
      <c r="AN886" s="14">
        <f t="shared" si="423"/>
        <v>0</v>
      </c>
      <c r="AO886" s="14">
        <f t="shared" si="424"/>
        <v>0</v>
      </c>
      <c r="AP886" s="14">
        <f t="shared" si="425"/>
        <v>0</v>
      </c>
      <c r="AQ886" s="14">
        <f t="shared" si="426"/>
        <v>0</v>
      </c>
      <c r="AR886" s="26">
        <f t="shared" si="404"/>
        <v>0</v>
      </c>
      <c r="AS886" s="184">
        <f t="shared" si="405"/>
        <v>10323.756000000001</v>
      </c>
      <c r="AT886" s="26">
        <f t="shared" si="406"/>
        <v>0</v>
      </c>
      <c r="AU886" s="30">
        <f t="shared" si="412"/>
        <v>15485.634</v>
      </c>
      <c r="AV886" s="30">
        <f t="shared" si="413"/>
        <v>15485.634</v>
      </c>
      <c r="AW886" s="30"/>
      <c r="AX886" s="36">
        <f t="shared" si="402"/>
        <v>15485.634</v>
      </c>
      <c r="AY886" s="36">
        <f t="shared" si="402"/>
        <v>5161.8779999999988</v>
      </c>
      <c r="AZ886" s="36">
        <f t="shared" si="402"/>
        <v>0</v>
      </c>
      <c r="BF886" s="42">
        <f t="shared" si="407"/>
        <v>10323.756000000001</v>
      </c>
      <c r="BG886" s="42">
        <f t="shared" si="408"/>
        <v>10323.749999999998</v>
      </c>
      <c r="BH886" s="42">
        <f t="shared" si="409"/>
        <v>6.0000000030413503E-3</v>
      </c>
      <c r="BI886" s="42">
        <f t="shared" si="410"/>
        <v>30971.268</v>
      </c>
    </row>
    <row r="887" spans="1:61" ht="14.45" hidden="1" outlineLevel="1" x14ac:dyDescent="0.3">
      <c r="A887" s="12" t="s">
        <v>837</v>
      </c>
      <c r="B887" s="12" t="s">
        <v>8</v>
      </c>
      <c r="C887" s="5" t="s">
        <v>1354</v>
      </c>
      <c r="D887" s="2" t="s">
        <v>967</v>
      </c>
      <c r="E887" s="2" t="s">
        <v>216</v>
      </c>
      <c r="F887" s="2" t="s">
        <v>11</v>
      </c>
      <c r="G887" s="2" t="s">
        <v>12</v>
      </c>
      <c r="H887" s="2" t="s">
        <v>13</v>
      </c>
      <c r="I887" s="18">
        <v>9951</v>
      </c>
      <c r="J887" s="18">
        <v>173569.37</v>
      </c>
      <c r="K887" s="18">
        <v>166893.62</v>
      </c>
      <c r="L887" s="18">
        <v>6675.75</v>
      </c>
      <c r="M887" s="18"/>
      <c r="N887" s="18"/>
      <c r="O887" s="18"/>
      <c r="P887" s="18"/>
      <c r="Q887" s="18"/>
      <c r="R887" s="18"/>
      <c r="S887" s="18">
        <v>6675.75</v>
      </c>
      <c r="T887" s="18"/>
      <c r="U887" s="18"/>
      <c r="V887" s="18"/>
      <c r="W887" s="18"/>
      <c r="X887" s="18"/>
      <c r="Y887" s="18"/>
      <c r="Z887" s="18"/>
      <c r="AA887" s="18"/>
      <c r="AB887" s="43">
        <f t="shared" si="403"/>
        <v>4.0000000000000036E-2</v>
      </c>
      <c r="AC887" s="14">
        <f t="shared" si="411"/>
        <v>0</v>
      </c>
      <c r="AD887" s="14">
        <f t="shared" si="427"/>
        <v>0</v>
      </c>
      <c r="AE887" s="14">
        <f t="shared" si="414"/>
        <v>0</v>
      </c>
      <c r="AF887" s="14">
        <f t="shared" si="415"/>
        <v>0</v>
      </c>
      <c r="AG887" s="14">
        <f t="shared" si="416"/>
        <v>0</v>
      </c>
      <c r="AH887" s="14">
        <f t="shared" si="417"/>
        <v>0</v>
      </c>
      <c r="AI887" s="14">
        <f t="shared" si="418"/>
        <v>0.04</v>
      </c>
      <c r="AJ887" s="14">
        <f t="shared" si="419"/>
        <v>0</v>
      </c>
      <c r="AK887" s="14">
        <f t="shared" si="420"/>
        <v>0</v>
      </c>
      <c r="AL887" s="14">
        <f t="shared" si="421"/>
        <v>0</v>
      </c>
      <c r="AM887" s="14">
        <f t="shared" si="422"/>
        <v>0</v>
      </c>
      <c r="AN887" s="14">
        <f t="shared" si="423"/>
        <v>0</v>
      </c>
      <c r="AO887" s="14">
        <f t="shared" si="424"/>
        <v>0</v>
      </c>
      <c r="AP887" s="14">
        <f t="shared" si="425"/>
        <v>0</v>
      </c>
      <c r="AQ887" s="14">
        <f t="shared" si="426"/>
        <v>0</v>
      </c>
      <c r="AR887" s="26">
        <f t="shared" si="404"/>
        <v>0</v>
      </c>
      <c r="AS887" s="184">
        <f t="shared" si="405"/>
        <v>6675.7448000000004</v>
      </c>
      <c r="AT887" s="26">
        <f t="shared" si="406"/>
        <v>0</v>
      </c>
      <c r="AU887" s="30">
        <f t="shared" si="412"/>
        <v>10013.617199999999</v>
      </c>
      <c r="AV887" s="30">
        <f t="shared" si="413"/>
        <v>10013.617199999999</v>
      </c>
      <c r="AW887" s="30"/>
      <c r="AX887" s="36">
        <f t="shared" si="402"/>
        <v>10013.617199999999</v>
      </c>
      <c r="AY887" s="36">
        <f t="shared" si="402"/>
        <v>3337.8723999999984</v>
      </c>
      <c r="AZ887" s="36">
        <f t="shared" si="402"/>
        <v>0</v>
      </c>
      <c r="BF887" s="42">
        <f t="shared" si="407"/>
        <v>6675.7448000000004</v>
      </c>
      <c r="BG887" s="42">
        <f t="shared" si="408"/>
        <v>6675.75</v>
      </c>
      <c r="BH887" s="42">
        <f t="shared" si="409"/>
        <v>-5.1999999996041879E-3</v>
      </c>
      <c r="BI887" s="42">
        <f t="shared" si="410"/>
        <v>20027.234399999998</v>
      </c>
    </row>
    <row r="888" spans="1:61" ht="14.45" hidden="1" outlineLevel="1" x14ac:dyDescent="0.3">
      <c r="A888" s="12" t="s">
        <v>837</v>
      </c>
      <c r="B888" s="12" t="s">
        <v>8</v>
      </c>
      <c r="C888" s="5" t="s">
        <v>1354</v>
      </c>
      <c r="D888" s="2" t="s">
        <v>968</v>
      </c>
      <c r="E888" s="2" t="s">
        <v>10</v>
      </c>
      <c r="F888" s="2" t="s">
        <v>11</v>
      </c>
      <c r="G888" s="2" t="s">
        <v>12</v>
      </c>
      <c r="H888" s="2" t="s">
        <v>13</v>
      </c>
      <c r="I888" s="18">
        <v>116773</v>
      </c>
      <c r="J888" s="18">
        <v>1367095.8600000003</v>
      </c>
      <c r="K888" s="18">
        <v>1314515.21</v>
      </c>
      <c r="L888" s="18">
        <v>52580.649999999994</v>
      </c>
      <c r="M888" s="18"/>
      <c r="N888" s="18"/>
      <c r="O888" s="18"/>
      <c r="P888" s="18"/>
      <c r="Q888" s="18"/>
      <c r="R888" s="18"/>
      <c r="S888" s="18">
        <v>52580.649999999994</v>
      </c>
      <c r="T888" s="18"/>
      <c r="U888" s="18"/>
      <c r="V888" s="18"/>
      <c r="W888" s="18"/>
      <c r="X888" s="18"/>
      <c r="Y888" s="18"/>
      <c r="Z888" s="18"/>
      <c r="AA888" s="18"/>
      <c r="AB888" s="43">
        <f t="shared" si="403"/>
        <v>4.0000000000000036E-2</v>
      </c>
      <c r="AC888" s="14">
        <f t="shared" si="411"/>
        <v>0</v>
      </c>
      <c r="AD888" s="14">
        <f t="shared" si="427"/>
        <v>0</v>
      </c>
      <c r="AE888" s="14">
        <f t="shared" si="414"/>
        <v>0</v>
      </c>
      <c r="AF888" s="14">
        <f t="shared" si="415"/>
        <v>0</v>
      </c>
      <c r="AG888" s="14">
        <f t="shared" si="416"/>
        <v>0</v>
      </c>
      <c r="AH888" s="14">
        <f t="shared" si="417"/>
        <v>0</v>
      </c>
      <c r="AI888" s="14">
        <f t="shared" si="418"/>
        <v>0.04</v>
      </c>
      <c r="AJ888" s="14">
        <f t="shared" si="419"/>
        <v>0</v>
      </c>
      <c r="AK888" s="14">
        <f t="shared" si="420"/>
        <v>0</v>
      </c>
      <c r="AL888" s="14">
        <f t="shared" si="421"/>
        <v>0</v>
      </c>
      <c r="AM888" s="14">
        <f t="shared" si="422"/>
        <v>0</v>
      </c>
      <c r="AN888" s="14">
        <f t="shared" si="423"/>
        <v>0</v>
      </c>
      <c r="AO888" s="14">
        <f t="shared" si="424"/>
        <v>0</v>
      </c>
      <c r="AP888" s="14">
        <f t="shared" si="425"/>
        <v>0</v>
      </c>
      <c r="AQ888" s="14">
        <f t="shared" si="426"/>
        <v>0</v>
      </c>
      <c r="AR888" s="26">
        <f t="shared" si="404"/>
        <v>0</v>
      </c>
      <c r="AS888" s="184">
        <f t="shared" si="405"/>
        <v>52580.608399999997</v>
      </c>
      <c r="AT888" s="26">
        <f t="shared" si="406"/>
        <v>0</v>
      </c>
      <c r="AU888" s="30">
        <f t="shared" si="412"/>
        <v>78870.912599999996</v>
      </c>
      <c r="AV888" s="30">
        <f t="shared" si="413"/>
        <v>78870.912599999996</v>
      </c>
      <c r="AW888" s="30"/>
      <c r="AX888" s="36">
        <f t="shared" si="402"/>
        <v>78870.912599999996</v>
      </c>
      <c r="AY888" s="36">
        <f t="shared" si="402"/>
        <v>26290.304199999999</v>
      </c>
      <c r="AZ888" s="36">
        <f t="shared" si="402"/>
        <v>0</v>
      </c>
      <c r="BF888" s="42">
        <f t="shared" si="407"/>
        <v>52580.608399999997</v>
      </c>
      <c r="BG888" s="42">
        <f t="shared" si="408"/>
        <v>52580.649999999994</v>
      </c>
      <c r="BH888" s="42">
        <f t="shared" si="409"/>
        <v>-4.1599999996833503E-2</v>
      </c>
      <c r="BI888" s="42">
        <f t="shared" si="410"/>
        <v>157741.82519999999</v>
      </c>
    </row>
    <row r="889" spans="1:61" ht="14.45" hidden="1" outlineLevel="1" x14ac:dyDescent="0.3">
      <c r="A889" s="12" t="s">
        <v>837</v>
      </c>
      <c r="B889" s="12" t="s">
        <v>8</v>
      </c>
      <c r="C889" s="5" t="s">
        <v>1354</v>
      </c>
      <c r="D889" s="2" t="s">
        <v>968</v>
      </c>
      <c r="E889" s="2" t="s">
        <v>216</v>
      </c>
      <c r="F889" s="2" t="s">
        <v>11</v>
      </c>
      <c r="G889" s="2" t="s">
        <v>12</v>
      </c>
      <c r="H889" s="2" t="s">
        <v>13</v>
      </c>
      <c r="I889" s="18">
        <v>84630</v>
      </c>
      <c r="J889" s="18">
        <v>966724.61</v>
      </c>
      <c r="K889" s="18">
        <v>929542.87000000011</v>
      </c>
      <c r="L889" s="18">
        <v>37181.740000000005</v>
      </c>
      <c r="M889" s="18"/>
      <c r="N889" s="18"/>
      <c r="O889" s="18"/>
      <c r="P889" s="18"/>
      <c r="Q889" s="18"/>
      <c r="R889" s="18"/>
      <c r="S889" s="18">
        <v>37181.740000000005</v>
      </c>
      <c r="T889" s="18"/>
      <c r="U889" s="18"/>
      <c r="V889" s="18"/>
      <c r="W889" s="18"/>
      <c r="X889" s="18"/>
      <c r="Y889" s="18"/>
      <c r="Z889" s="18"/>
      <c r="AA889" s="18"/>
      <c r="AB889" s="43">
        <f t="shared" si="403"/>
        <v>4.0000000000000036E-2</v>
      </c>
      <c r="AC889" s="14">
        <f t="shared" si="411"/>
        <v>0</v>
      </c>
      <c r="AD889" s="14">
        <f t="shared" si="427"/>
        <v>0</v>
      </c>
      <c r="AE889" s="14">
        <f t="shared" si="414"/>
        <v>0</v>
      </c>
      <c r="AF889" s="14">
        <f t="shared" si="415"/>
        <v>0</v>
      </c>
      <c r="AG889" s="14">
        <f t="shared" si="416"/>
        <v>0</v>
      </c>
      <c r="AH889" s="14">
        <f t="shared" si="417"/>
        <v>0</v>
      </c>
      <c r="AI889" s="14">
        <f t="shared" si="418"/>
        <v>0.04</v>
      </c>
      <c r="AJ889" s="14">
        <f t="shared" si="419"/>
        <v>0</v>
      </c>
      <c r="AK889" s="14">
        <f t="shared" si="420"/>
        <v>0</v>
      </c>
      <c r="AL889" s="14">
        <f t="shared" si="421"/>
        <v>0</v>
      </c>
      <c r="AM889" s="14">
        <f t="shared" si="422"/>
        <v>0</v>
      </c>
      <c r="AN889" s="14">
        <f t="shared" si="423"/>
        <v>0</v>
      </c>
      <c r="AO889" s="14">
        <f t="shared" si="424"/>
        <v>0</v>
      </c>
      <c r="AP889" s="14">
        <f t="shared" si="425"/>
        <v>0</v>
      </c>
      <c r="AQ889" s="14">
        <f t="shared" si="426"/>
        <v>0</v>
      </c>
      <c r="AR889" s="26">
        <f t="shared" si="404"/>
        <v>0</v>
      </c>
      <c r="AS889" s="184">
        <f t="shared" si="405"/>
        <v>37181.714800000009</v>
      </c>
      <c r="AT889" s="26">
        <f t="shared" si="406"/>
        <v>0</v>
      </c>
      <c r="AU889" s="30">
        <f t="shared" si="412"/>
        <v>55772.572200000002</v>
      </c>
      <c r="AV889" s="30">
        <f t="shared" si="413"/>
        <v>55772.572200000002</v>
      </c>
      <c r="AW889" s="30"/>
      <c r="AX889" s="36">
        <f t="shared" si="402"/>
        <v>55772.572200000002</v>
      </c>
      <c r="AY889" s="36">
        <f t="shared" si="402"/>
        <v>18590.857399999994</v>
      </c>
      <c r="AZ889" s="36">
        <f t="shared" si="402"/>
        <v>0</v>
      </c>
      <c r="BF889" s="42">
        <f t="shared" si="407"/>
        <v>37181.714800000009</v>
      </c>
      <c r="BG889" s="42">
        <f t="shared" si="408"/>
        <v>37181.740000000005</v>
      </c>
      <c r="BH889" s="42">
        <f t="shared" si="409"/>
        <v>-2.5199999996402767E-2</v>
      </c>
      <c r="BI889" s="42">
        <f t="shared" si="410"/>
        <v>111545.1444</v>
      </c>
    </row>
    <row r="890" spans="1:61" ht="14.45" hidden="1" outlineLevel="1" x14ac:dyDescent="0.3">
      <c r="A890" s="12" t="s">
        <v>837</v>
      </c>
      <c r="B890" s="12" t="s">
        <v>8</v>
      </c>
      <c r="C890" s="5" t="s">
        <v>1354</v>
      </c>
      <c r="D890" s="2" t="s">
        <v>969</v>
      </c>
      <c r="E890" s="2" t="s">
        <v>216</v>
      </c>
      <c r="F890" s="2" t="s">
        <v>11</v>
      </c>
      <c r="G890" s="2" t="s">
        <v>12</v>
      </c>
      <c r="H890" s="2" t="s">
        <v>13</v>
      </c>
      <c r="I890" s="18">
        <v>4290</v>
      </c>
      <c r="J890" s="18">
        <v>71162.52</v>
      </c>
      <c r="K890" s="18">
        <v>68425.5</v>
      </c>
      <c r="L890" s="18">
        <v>2737.02</v>
      </c>
      <c r="M890" s="18"/>
      <c r="N890" s="18"/>
      <c r="O890" s="18"/>
      <c r="P890" s="18"/>
      <c r="Q890" s="18"/>
      <c r="R890" s="18"/>
      <c r="S890" s="18">
        <v>2737.02</v>
      </c>
      <c r="T890" s="18"/>
      <c r="U890" s="18"/>
      <c r="V890" s="18"/>
      <c r="W890" s="18"/>
      <c r="X890" s="18"/>
      <c r="Y890" s="18"/>
      <c r="Z890" s="18"/>
      <c r="AA890" s="18"/>
      <c r="AB890" s="43">
        <f t="shared" si="403"/>
        <v>4.0000000000000036E-2</v>
      </c>
      <c r="AC890" s="14">
        <f t="shared" si="411"/>
        <v>0</v>
      </c>
      <c r="AD890" s="14">
        <f t="shared" si="427"/>
        <v>0</v>
      </c>
      <c r="AE890" s="14">
        <f t="shared" si="414"/>
        <v>0</v>
      </c>
      <c r="AF890" s="14">
        <f t="shared" si="415"/>
        <v>0</v>
      </c>
      <c r="AG890" s="14">
        <f t="shared" si="416"/>
        <v>0</v>
      </c>
      <c r="AH890" s="14">
        <f t="shared" si="417"/>
        <v>0</v>
      </c>
      <c r="AI890" s="14">
        <f t="shared" si="418"/>
        <v>0.04</v>
      </c>
      <c r="AJ890" s="14">
        <f t="shared" si="419"/>
        <v>0</v>
      </c>
      <c r="AK890" s="14">
        <f t="shared" si="420"/>
        <v>0</v>
      </c>
      <c r="AL890" s="14">
        <f t="shared" si="421"/>
        <v>0</v>
      </c>
      <c r="AM890" s="14">
        <f t="shared" si="422"/>
        <v>0</v>
      </c>
      <c r="AN890" s="14">
        <f t="shared" si="423"/>
        <v>0</v>
      </c>
      <c r="AO890" s="14">
        <f t="shared" si="424"/>
        <v>0</v>
      </c>
      <c r="AP890" s="14">
        <f t="shared" si="425"/>
        <v>0</v>
      </c>
      <c r="AQ890" s="14">
        <f t="shared" si="426"/>
        <v>0</v>
      </c>
      <c r="AR890" s="26">
        <f t="shared" si="404"/>
        <v>0</v>
      </c>
      <c r="AS890" s="184">
        <f t="shared" si="405"/>
        <v>2737.02</v>
      </c>
      <c r="AT890" s="26">
        <f t="shared" si="406"/>
        <v>0</v>
      </c>
      <c r="AU890" s="30">
        <f t="shared" si="412"/>
        <v>4105.53</v>
      </c>
      <c r="AV890" s="30">
        <f t="shared" si="413"/>
        <v>4105.53</v>
      </c>
      <c r="AW890" s="30"/>
      <c r="AX890" s="36">
        <f t="shared" si="402"/>
        <v>4105.53</v>
      </c>
      <c r="AY890" s="36">
        <f t="shared" si="402"/>
        <v>1368.5099999999998</v>
      </c>
      <c r="AZ890" s="36">
        <f t="shared" si="402"/>
        <v>0</v>
      </c>
      <c r="BF890" s="42">
        <f t="shared" si="407"/>
        <v>2737.02</v>
      </c>
      <c r="BG890" s="42">
        <f t="shared" si="408"/>
        <v>2737.02</v>
      </c>
      <c r="BH890" s="42">
        <f t="shared" si="409"/>
        <v>0</v>
      </c>
      <c r="BI890" s="42">
        <f t="shared" si="410"/>
        <v>8211.06</v>
      </c>
    </row>
    <row r="891" spans="1:61" ht="14.45" hidden="1" outlineLevel="1" x14ac:dyDescent="0.3">
      <c r="A891" s="12" t="s">
        <v>837</v>
      </c>
      <c r="B891" s="12" t="s">
        <v>8</v>
      </c>
      <c r="C891" s="5" t="s">
        <v>1354</v>
      </c>
      <c r="D891" s="2" t="s">
        <v>970</v>
      </c>
      <c r="E891" s="2" t="s">
        <v>10</v>
      </c>
      <c r="F891" s="2" t="s">
        <v>11</v>
      </c>
      <c r="G891" s="2" t="s">
        <v>12</v>
      </c>
      <c r="H891" s="2" t="s">
        <v>13</v>
      </c>
      <c r="I891" s="18">
        <v>68487</v>
      </c>
      <c r="J891" s="18">
        <v>1208494.7200000002</v>
      </c>
      <c r="K891" s="18">
        <v>1162014.1499999999</v>
      </c>
      <c r="L891" s="18">
        <v>46480.570000000022</v>
      </c>
      <c r="M891" s="18"/>
      <c r="N891" s="18"/>
      <c r="O891" s="18"/>
      <c r="P891" s="18"/>
      <c r="Q891" s="18"/>
      <c r="R891" s="18"/>
      <c r="S891" s="18">
        <v>46480.570000000022</v>
      </c>
      <c r="T891" s="18"/>
      <c r="U891" s="18"/>
      <c r="V891" s="18"/>
      <c r="W891" s="18"/>
      <c r="X891" s="18"/>
      <c r="Y891" s="18"/>
      <c r="Z891" s="18"/>
      <c r="AA891" s="18"/>
      <c r="AB891" s="43">
        <f t="shared" si="403"/>
        <v>4.0000000000000036E-2</v>
      </c>
      <c r="AC891" s="14">
        <f t="shared" si="411"/>
        <v>0</v>
      </c>
      <c r="AD891" s="14">
        <f t="shared" si="427"/>
        <v>0</v>
      </c>
      <c r="AE891" s="14">
        <f t="shared" si="414"/>
        <v>0</v>
      </c>
      <c r="AF891" s="14">
        <f t="shared" si="415"/>
        <v>0</v>
      </c>
      <c r="AG891" s="14">
        <f t="shared" si="416"/>
        <v>0</v>
      </c>
      <c r="AH891" s="14">
        <f t="shared" si="417"/>
        <v>0</v>
      </c>
      <c r="AI891" s="14">
        <f t="shared" si="418"/>
        <v>0.04</v>
      </c>
      <c r="AJ891" s="14">
        <f t="shared" si="419"/>
        <v>0</v>
      </c>
      <c r="AK891" s="14">
        <f t="shared" si="420"/>
        <v>0</v>
      </c>
      <c r="AL891" s="14">
        <f t="shared" si="421"/>
        <v>0</v>
      </c>
      <c r="AM891" s="14">
        <f t="shared" si="422"/>
        <v>0</v>
      </c>
      <c r="AN891" s="14">
        <f t="shared" si="423"/>
        <v>0</v>
      </c>
      <c r="AO891" s="14">
        <f t="shared" si="424"/>
        <v>0</v>
      </c>
      <c r="AP891" s="14">
        <f t="shared" si="425"/>
        <v>0</v>
      </c>
      <c r="AQ891" s="14">
        <f t="shared" si="426"/>
        <v>0</v>
      </c>
      <c r="AR891" s="26">
        <f t="shared" si="404"/>
        <v>0</v>
      </c>
      <c r="AS891" s="184">
        <f t="shared" si="405"/>
        <v>46480.565999999999</v>
      </c>
      <c r="AT891" s="26">
        <f t="shared" si="406"/>
        <v>0</v>
      </c>
      <c r="AU891" s="30">
        <f t="shared" si="412"/>
        <v>69720.848999999987</v>
      </c>
      <c r="AV891" s="30">
        <f t="shared" si="413"/>
        <v>69720.848999999987</v>
      </c>
      <c r="AW891" s="30"/>
      <c r="AX891" s="36">
        <f t="shared" si="402"/>
        <v>69720.848999999987</v>
      </c>
      <c r="AY891" s="36">
        <f t="shared" si="402"/>
        <v>23240.282999999989</v>
      </c>
      <c r="AZ891" s="36">
        <f t="shared" si="402"/>
        <v>0</v>
      </c>
      <c r="BF891" s="42">
        <f t="shared" si="407"/>
        <v>46480.565999999999</v>
      </c>
      <c r="BG891" s="42">
        <f t="shared" si="408"/>
        <v>46480.570000000022</v>
      </c>
      <c r="BH891" s="42">
        <f t="shared" si="409"/>
        <v>-4.0000000226427801E-3</v>
      </c>
      <c r="BI891" s="42">
        <f t="shared" si="410"/>
        <v>139441.69799999997</v>
      </c>
    </row>
    <row r="892" spans="1:61" ht="14.45" hidden="1" outlineLevel="1" x14ac:dyDescent="0.3">
      <c r="A892" s="12" t="s">
        <v>837</v>
      </c>
      <c r="B892" s="12" t="s">
        <v>8</v>
      </c>
      <c r="C892" s="5" t="s">
        <v>1354</v>
      </c>
      <c r="D892" s="2" t="s">
        <v>970</v>
      </c>
      <c r="E892" s="2" t="s">
        <v>216</v>
      </c>
      <c r="F892" s="2" t="s">
        <v>11</v>
      </c>
      <c r="G892" s="2" t="s">
        <v>12</v>
      </c>
      <c r="H892" s="2" t="s">
        <v>13</v>
      </c>
      <c r="I892" s="18">
        <v>79471</v>
      </c>
      <c r="J892" s="18">
        <v>1403043.0499999998</v>
      </c>
      <c r="K892" s="18">
        <v>1349079.8599999999</v>
      </c>
      <c r="L892" s="18">
        <v>53963.189999999988</v>
      </c>
      <c r="M892" s="18"/>
      <c r="N892" s="18"/>
      <c r="O892" s="18"/>
      <c r="P892" s="18"/>
      <c r="Q892" s="18"/>
      <c r="R892" s="18"/>
      <c r="S892" s="18">
        <v>53963.189999999988</v>
      </c>
      <c r="T892" s="18"/>
      <c r="U892" s="18"/>
      <c r="V892" s="18"/>
      <c r="W892" s="18"/>
      <c r="X892" s="18"/>
      <c r="Y892" s="18"/>
      <c r="Z892" s="18"/>
      <c r="AA892" s="18"/>
      <c r="AB892" s="43">
        <f t="shared" si="403"/>
        <v>4.0000000000000036E-2</v>
      </c>
      <c r="AC892" s="14">
        <f t="shared" si="411"/>
        <v>0</v>
      </c>
      <c r="AD892" s="14">
        <f t="shared" si="427"/>
        <v>0</v>
      </c>
      <c r="AE892" s="14">
        <f t="shared" si="414"/>
        <v>0</v>
      </c>
      <c r="AF892" s="14">
        <f t="shared" si="415"/>
        <v>0</v>
      </c>
      <c r="AG892" s="14">
        <f t="shared" si="416"/>
        <v>0</v>
      </c>
      <c r="AH892" s="14">
        <f t="shared" si="417"/>
        <v>0</v>
      </c>
      <c r="AI892" s="14">
        <f t="shared" si="418"/>
        <v>0.04</v>
      </c>
      <c r="AJ892" s="14">
        <f t="shared" si="419"/>
        <v>0</v>
      </c>
      <c r="AK892" s="14">
        <f t="shared" si="420"/>
        <v>0</v>
      </c>
      <c r="AL892" s="14">
        <f t="shared" si="421"/>
        <v>0</v>
      </c>
      <c r="AM892" s="14">
        <f t="shared" si="422"/>
        <v>0</v>
      </c>
      <c r="AN892" s="14">
        <f t="shared" si="423"/>
        <v>0</v>
      </c>
      <c r="AO892" s="14">
        <f t="shared" si="424"/>
        <v>0</v>
      </c>
      <c r="AP892" s="14">
        <f t="shared" si="425"/>
        <v>0</v>
      </c>
      <c r="AQ892" s="14">
        <f t="shared" si="426"/>
        <v>0</v>
      </c>
      <c r="AR892" s="26">
        <f t="shared" si="404"/>
        <v>0</v>
      </c>
      <c r="AS892" s="184">
        <f t="shared" si="405"/>
        <v>53963.194399999993</v>
      </c>
      <c r="AT892" s="26">
        <f t="shared" si="406"/>
        <v>0</v>
      </c>
      <c r="AU892" s="30">
        <f t="shared" si="412"/>
        <v>80944.791599999982</v>
      </c>
      <c r="AV892" s="30">
        <f t="shared" si="413"/>
        <v>80944.791599999982</v>
      </c>
      <c r="AW892" s="30"/>
      <c r="AX892" s="36">
        <f t="shared" si="402"/>
        <v>80944.791599999982</v>
      </c>
      <c r="AY892" s="36">
        <f t="shared" si="402"/>
        <v>26981.597199999989</v>
      </c>
      <c r="AZ892" s="36">
        <f t="shared" si="402"/>
        <v>0</v>
      </c>
      <c r="BF892" s="42">
        <f t="shared" si="407"/>
        <v>53963.194399999993</v>
      </c>
      <c r="BG892" s="42">
        <f t="shared" si="408"/>
        <v>53963.189999999988</v>
      </c>
      <c r="BH892" s="42">
        <f t="shared" si="409"/>
        <v>4.4000000052619725E-3</v>
      </c>
      <c r="BI892" s="42">
        <f t="shared" si="410"/>
        <v>161889.58319999996</v>
      </c>
    </row>
    <row r="893" spans="1:61" ht="14.45" hidden="1" outlineLevel="1" x14ac:dyDescent="0.3">
      <c r="A893" s="12" t="s">
        <v>837</v>
      </c>
      <c r="B893" s="12" t="s">
        <v>8</v>
      </c>
      <c r="C893" s="5" t="s">
        <v>1354</v>
      </c>
      <c r="D893" s="2" t="s">
        <v>971</v>
      </c>
      <c r="E893" s="2" t="s">
        <v>230</v>
      </c>
      <c r="F893" s="2" t="s">
        <v>11</v>
      </c>
      <c r="G893" s="2" t="s">
        <v>12</v>
      </c>
      <c r="H893" s="2" t="s">
        <v>13</v>
      </c>
      <c r="I893" s="18">
        <v>11730</v>
      </c>
      <c r="J893" s="18">
        <v>203726</v>
      </c>
      <c r="K893" s="18">
        <v>195890.38</v>
      </c>
      <c r="L893" s="18">
        <v>7835.62</v>
      </c>
      <c r="M893" s="18"/>
      <c r="N893" s="18"/>
      <c r="O893" s="18"/>
      <c r="P893" s="18"/>
      <c r="Q893" s="18"/>
      <c r="R893" s="18"/>
      <c r="S893" s="18">
        <v>7835.62</v>
      </c>
      <c r="T893" s="18"/>
      <c r="U893" s="18"/>
      <c r="V893" s="18"/>
      <c r="W893" s="18"/>
      <c r="X893" s="18"/>
      <c r="Y893" s="18"/>
      <c r="Z893" s="18"/>
      <c r="AA893" s="18"/>
      <c r="AB893" s="43">
        <f t="shared" si="403"/>
        <v>4.0000000000000036E-2</v>
      </c>
      <c r="AC893" s="14">
        <f t="shared" si="411"/>
        <v>0</v>
      </c>
      <c r="AD893" s="14">
        <f t="shared" si="427"/>
        <v>0</v>
      </c>
      <c r="AE893" s="14">
        <f t="shared" si="414"/>
        <v>0</v>
      </c>
      <c r="AF893" s="14">
        <f t="shared" si="415"/>
        <v>0</v>
      </c>
      <c r="AG893" s="14">
        <f t="shared" si="416"/>
        <v>0</v>
      </c>
      <c r="AH893" s="14">
        <f t="shared" si="417"/>
        <v>0</v>
      </c>
      <c r="AI893" s="14">
        <f t="shared" si="418"/>
        <v>0.04</v>
      </c>
      <c r="AJ893" s="14">
        <f t="shared" si="419"/>
        <v>0</v>
      </c>
      <c r="AK893" s="14">
        <f t="shared" si="420"/>
        <v>0</v>
      </c>
      <c r="AL893" s="14">
        <f t="shared" si="421"/>
        <v>0</v>
      </c>
      <c r="AM893" s="14">
        <f t="shared" si="422"/>
        <v>0</v>
      </c>
      <c r="AN893" s="14">
        <f t="shared" si="423"/>
        <v>0</v>
      </c>
      <c r="AO893" s="14">
        <f t="shared" si="424"/>
        <v>0</v>
      </c>
      <c r="AP893" s="14">
        <f t="shared" si="425"/>
        <v>0</v>
      </c>
      <c r="AQ893" s="14">
        <f t="shared" si="426"/>
        <v>0</v>
      </c>
      <c r="AR893" s="26">
        <f t="shared" si="404"/>
        <v>0</v>
      </c>
      <c r="AS893" s="184">
        <f t="shared" si="405"/>
        <v>7835.6152000000002</v>
      </c>
      <c r="AT893" s="26">
        <f t="shared" si="406"/>
        <v>0</v>
      </c>
      <c r="AU893" s="30">
        <f t="shared" si="412"/>
        <v>11753.4228</v>
      </c>
      <c r="AV893" s="30">
        <f t="shared" si="413"/>
        <v>11753.4228</v>
      </c>
      <c r="AW893" s="30"/>
      <c r="AX893" s="36">
        <f t="shared" si="402"/>
        <v>11753.4228</v>
      </c>
      <c r="AY893" s="36">
        <f t="shared" si="402"/>
        <v>3917.8076000000001</v>
      </c>
      <c r="AZ893" s="36">
        <f t="shared" si="402"/>
        <v>0</v>
      </c>
      <c r="BF893" s="42">
        <f t="shared" si="407"/>
        <v>7835.6152000000002</v>
      </c>
      <c r="BG893" s="42">
        <f t="shared" si="408"/>
        <v>7835.62</v>
      </c>
      <c r="BH893" s="42">
        <f t="shared" si="409"/>
        <v>-4.7999999997045961E-3</v>
      </c>
      <c r="BI893" s="42">
        <f t="shared" si="410"/>
        <v>23506.845600000001</v>
      </c>
    </row>
    <row r="894" spans="1:61" ht="14.45" hidden="1" outlineLevel="1" x14ac:dyDescent="0.3">
      <c r="A894" s="12" t="s">
        <v>837</v>
      </c>
      <c r="B894" s="12" t="s">
        <v>8</v>
      </c>
      <c r="C894" s="5" t="s">
        <v>1354</v>
      </c>
      <c r="D894" s="2" t="s">
        <v>971</v>
      </c>
      <c r="E894" s="2" t="s">
        <v>10</v>
      </c>
      <c r="F894" s="2" t="s">
        <v>11</v>
      </c>
      <c r="G894" s="2" t="s">
        <v>12</v>
      </c>
      <c r="H894" s="2" t="s">
        <v>13</v>
      </c>
      <c r="I894" s="18">
        <v>194292</v>
      </c>
      <c r="J894" s="18">
        <v>3356716.8799999966</v>
      </c>
      <c r="K894" s="18">
        <v>3227612.39</v>
      </c>
      <c r="L894" s="18">
        <v>129104.48999999998</v>
      </c>
      <c r="M894" s="18"/>
      <c r="N894" s="18"/>
      <c r="O894" s="18"/>
      <c r="P894" s="18"/>
      <c r="Q894" s="18"/>
      <c r="R894" s="18"/>
      <c r="S894" s="18">
        <v>129104.48999999998</v>
      </c>
      <c r="T894" s="18"/>
      <c r="U894" s="18"/>
      <c r="V894" s="18"/>
      <c r="W894" s="18"/>
      <c r="X894" s="18"/>
      <c r="Y894" s="18"/>
      <c r="Z894" s="18"/>
      <c r="AA894" s="18"/>
      <c r="AB894" s="43">
        <f t="shared" si="403"/>
        <v>4.0000000000000036E-2</v>
      </c>
      <c r="AC894" s="14">
        <f t="shared" si="411"/>
        <v>0</v>
      </c>
      <c r="AD894" s="14">
        <f t="shared" si="427"/>
        <v>0</v>
      </c>
      <c r="AE894" s="14">
        <f t="shared" si="414"/>
        <v>0</v>
      </c>
      <c r="AF894" s="14">
        <f t="shared" si="415"/>
        <v>0</v>
      </c>
      <c r="AG894" s="14">
        <f t="shared" si="416"/>
        <v>0</v>
      </c>
      <c r="AH894" s="14">
        <f t="shared" si="417"/>
        <v>0</v>
      </c>
      <c r="AI894" s="14">
        <f t="shared" si="418"/>
        <v>0.04</v>
      </c>
      <c r="AJ894" s="14">
        <f t="shared" si="419"/>
        <v>0</v>
      </c>
      <c r="AK894" s="14">
        <f t="shared" si="420"/>
        <v>0</v>
      </c>
      <c r="AL894" s="14">
        <f t="shared" si="421"/>
        <v>0</v>
      </c>
      <c r="AM894" s="14">
        <f t="shared" si="422"/>
        <v>0</v>
      </c>
      <c r="AN894" s="14">
        <f t="shared" si="423"/>
        <v>0</v>
      </c>
      <c r="AO894" s="14">
        <f t="shared" si="424"/>
        <v>0</v>
      </c>
      <c r="AP894" s="14">
        <f t="shared" si="425"/>
        <v>0</v>
      </c>
      <c r="AQ894" s="14">
        <f t="shared" si="426"/>
        <v>0</v>
      </c>
      <c r="AR894" s="26">
        <f t="shared" si="404"/>
        <v>0</v>
      </c>
      <c r="AS894" s="184">
        <f t="shared" si="405"/>
        <v>129104.49560000001</v>
      </c>
      <c r="AT894" s="26">
        <f t="shared" si="406"/>
        <v>0</v>
      </c>
      <c r="AU894" s="30">
        <f t="shared" si="412"/>
        <v>193656.74340000001</v>
      </c>
      <c r="AV894" s="30">
        <f t="shared" si="413"/>
        <v>193656.74340000001</v>
      </c>
      <c r="AW894" s="30"/>
      <c r="AX894" s="36">
        <f t="shared" si="402"/>
        <v>193656.74340000001</v>
      </c>
      <c r="AY894" s="36">
        <f t="shared" si="402"/>
        <v>64552.247799999997</v>
      </c>
      <c r="AZ894" s="36">
        <f t="shared" si="402"/>
        <v>0</v>
      </c>
      <c r="BF894" s="42">
        <f t="shared" si="407"/>
        <v>129104.49560000001</v>
      </c>
      <c r="BG894" s="42">
        <f t="shared" si="408"/>
        <v>129104.48999999998</v>
      </c>
      <c r="BH894" s="42">
        <f t="shared" si="409"/>
        <v>5.6000000331550837E-3</v>
      </c>
      <c r="BI894" s="42">
        <f t="shared" si="410"/>
        <v>387313.48680000001</v>
      </c>
    </row>
    <row r="895" spans="1:61" ht="14.45" hidden="1" outlineLevel="1" x14ac:dyDescent="0.3">
      <c r="A895" s="12" t="s">
        <v>837</v>
      </c>
      <c r="B895" s="12" t="s">
        <v>8</v>
      </c>
      <c r="C895" s="5" t="s">
        <v>1354</v>
      </c>
      <c r="D895" s="2" t="s">
        <v>971</v>
      </c>
      <c r="E895" s="2" t="s">
        <v>216</v>
      </c>
      <c r="F895" s="2" t="s">
        <v>11</v>
      </c>
      <c r="G895" s="2" t="s">
        <v>12</v>
      </c>
      <c r="H895" s="2" t="s">
        <v>13</v>
      </c>
      <c r="I895" s="18">
        <v>221891</v>
      </c>
      <c r="J895" s="18">
        <v>3836582.9899999988</v>
      </c>
      <c r="K895" s="18">
        <v>3689022.1400000006</v>
      </c>
      <c r="L895" s="18">
        <v>147560.85</v>
      </c>
      <c r="M895" s="18"/>
      <c r="N895" s="18"/>
      <c r="O895" s="18"/>
      <c r="P895" s="18"/>
      <c r="Q895" s="18"/>
      <c r="R895" s="18"/>
      <c r="S895" s="18">
        <v>147560.85</v>
      </c>
      <c r="T895" s="18"/>
      <c r="U895" s="18"/>
      <c r="V895" s="18"/>
      <c r="W895" s="18"/>
      <c r="X895" s="18"/>
      <c r="Y895" s="18"/>
      <c r="Z895" s="18"/>
      <c r="AA895" s="18"/>
      <c r="AB895" s="43">
        <f t="shared" si="403"/>
        <v>4.0000000000000036E-2</v>
      </c>
      <c r="AC895" s="14">
        <f t="shared" si="411"/>
        <v>0</v>
      </c>
      <c r="AD895" s="14">
        <f t="shared" si="427"/>
        <v>0</v>
      </c>
      <c r="AE895" s="14">
        <f t="shared" si="414"/>
        <v>0</v>
      </c>
      <c r="AF895" s="14">
        <f t="shared" si="415"/>
        <v>0</v>
      </c>
      <c r="AG895" s="14">
        <f t="shared" si="416"/>
        <v>0</v>
      </c>
      <c r="AH895" s="14">
        <f t="shared" si="417"/>
        <v>0</v>
      </c>
      <c r="AI895" s="14">
        <f t="shared" si="418"/>
        <v>0.04</v>
      </c>
      <c r="AJ895" s="14">
        <f t="shared" si="419"/>
        <v>0</v>
      </c>
      <c r="AK895" s="14">
        <f t="shared" si="420"/>
        <v>0</v>
      </c>
      <c r="AL895" s="14">
        <f t="shared" si="421"/>
        <v>0</v>
      </c>
      <c r="AM895" s="14">
        <f t="shared" si="422"/>
        <v>0</v>
      </c>
      <c r="AN895" s="14">
        <f t="shared" si="423"/>
        <v>0</v>
      </c>
      <c r="AO895" s="14">
        <f t="shared" si="424"/>
        <v>0</v>
      </c>
      <c r="AP895" s="14">
        <f t="shared" si="425"/>
        <v>0</v>
      </c>
      <c r="AQ895" s="14">
        <f t="shared" si="426"/>
        <v>0</v>
      </c>
      <c r="AR895" s="26">
        <f t="shared" si="404"/>
        <v>0</v>
      </c>
      <c r="AS895" s="184">
        <f t="shared" si="405"/>
        <v>147560.88560000004</v>
      </c>
      <c r="AT895" s="26">
        <f t="shared" si="406"/>
        <v>0</v>
      </c>
      <c r="AU895" s="30">
        <f t="shared" ref="AU895:AU901" si="428">K895*$AU$2</f>
        <v>221341.32840000003</v>
      </c>
      <c r="AV895" s="30">
        <f t="shared" ref="AV895:AV901" si="429">K895*$AV$2</f>
        <v>221341.32840000003</v>
      </c>
      <c r="AW895" s="30"/>
      <c r="AX895" s="36">
        <f t="shared" si="402"/>
        <v>221341.32840000003</v>
      </c>
      <c r="AY895" s="36">
        <f t="shared" si="402"/>
        <v>73780.44279999999</v>
      </c>
      <c r="AZ895" s="36">
        <f t="shared" si="402"/>
        <v>0</v>
      </c>
      <c r="BF895" s="42">
        <f t="shared" si="407"/>
        <v>147560.88560000004</v>
      </c>
      <c r="BG895" s="42">
        <f t="shared" si="408"/>
        <v>147560.85</v>
      </c>
      <c r="BH895" s="42">
        <f t="shared" si="409"/>
        <v>3.560000003199093E-2</v>
      </c>
      <c r="BI895" s="42">
        <f t="shared" si="410"/>
        <v>442682.65680000006</v>
      </c>
    </row>
    <row r="896" spans="1:61" ht="14.45" hidden="1" outlineLevel="1" x14ac:dyDescent="0.3">
      <c r="A896" s="12" t="s">
        <v>837</v>
      </c>
      <c r="B896" s="12" t="s">
        <v>8</v>
      </c>
      <c r="C896" s="5" t="s">
        <v>1354</v>
      </c>
      <c r="D896" s="2" t="s">
        <v>972</v>
      </c>
      <c r="E896" s="2" t="s">
        <v>10</v>
      </c>
      <c r="F896" s="2" t="s">
        <v>11</v>
      </c>
      <c r="G896" s="2" t="s">
        <v>12</v>
      </c>
      <c r="H896" s="2" t="s">
        <v>13</v>
      </c>
      <c r="I896" s="18">
        <v>24018</v>
      </c>
      <c r="J896" s="18">
        <v>464306.00999999995</v>
      </c>
      <c r="K896" s="18">
        <v>446448.08999999997</v>
      </c>
      <c r="L896" s="18">
        <v>17857.920000000002</v>
      </c>
      <c r="M896" s="18"/>
      <c r="N896" s="18"/>
      <c r="O896" s="18"/>
      <c r="P896" s="18"/>
      <c r="Q896" s="18"/>
      <c r="R896" s="18"/>
      <c r="S896" s="18">
        <v>17857.920000000002</v>
      </c>
      <c r="T896" s="18"/>
      <c r="U896" s="18"/>
      <c r="V896" s="18"/>
      <c r="W896" s="18"/>
      <c r="X896" s="18"/>
      <c r="Y896" s="18"/>
      <c r="Z896" s="18"/>
      <c r="AA896" s="18"/>
      <c r="AB896" s="43">
        <f t="shared" si="403"/>
        <v>4.0000000000000036E-2</v>
      </c>
      <c r="AC896" s="14">
        <f t="shared" si="411"/>
        <v>0</v>
      </c>
      <c r="AD896" s="14">
        <f t="shared" si="427"/>
        <v>0</v>
      </c>
      <c r="AE896" s="14">
        <f t="shared" si="414"/>
        <v>0</v>
      </c>
      <c r="AF896" s="14">
        <f t="shared" si="415"/>
        <v>0</v>
      </c>
      <c r="AG896" s="14">
        <f t="shared" si="416"/>
        <v>0</v>
      </c>
      <c r="AH896" s="14">
        <f t="shared" si="417"/>
        <v>0</v>
      </c>
      <c r="AI896" s="14">
        <f t="shared" si="418"/>
        <v>0.04</v>
      </c>
      <c r="AJ896" s="14">
        <f t="shared" si="419"/>
        <v>0</v>
      </c>
      <c r="AK896" s="14">
        <f t="shared" si="420"/>
        <v>0</v>
      </c>
      <c r="AL896" s="14">
        <f t="shared" si="421"/>
        <v>0</v>
      </c>
      <c r="AM896" s="14">
        <f t="shared" si="422"/>
        <v>0</v>
      </c>
      <c r="AN896" s="14">
        <f t="shared" si="423"/>
        <v>0</v>
      </c>
      <c r="AO896" s="14">
        <f t="shared" si="424"/>
        <v>0</v>
      </c>
      <c r="AP896" s="14">
        <f t="shared" si="425"/>
        <v>0</v>
      </c>
      <c r="AQ896" s="14">
        <f t="shared" si="426"/>
        <v>0</v>
      </c>
      <c r="AR896" s="26">
        <f t="shared" si="404"/>
        <v>0</v>
      </c>
      <c r="AS896" s="184">
        <f t="shared" si="405"/>
        <v>17857.923599999998</v>
      </c>
      <c r="AT896" s="26">
        <f t="shared" si="406"/>
        <v>0</v>
      </c>
      <c r="AU896" s="30">
        <f t="shared" si="428"/>
        <v>26786.885399999996</v>
      </c>
      <c r="AV896" s="30">
        <f t="shared" si="429"/>
        <v>26786.885399999996</v>
      </c>
      <c r="AW896" s="30"/>
      <c r="AX896" s="36">
        <f t="shared" si="402"/>
        <v>26786.885399999996</v>
      </c>
      <c r="AY896" s="36">
        <f t="shared" si="402"/>
        <v>8928.9617999999973</v>
      </c>
      <c r="AZ896" s="36">
        <f t="shared" si="402"/>
        <v>0</v>
      </c>
      <c r="BF896" s="42">
        <f t="shared" si="407"/>
        <v>17857.923599999998</v>
      </c>
      <c r="BG896" s="42">
        <f t="shared" si="408"/>
        <v>17857.920000000002</v>
      </c>
      <c r="BH896" s="42">
        <f t="shared" si="409"/>
        <v>3.599999996367842E-3</v>
      </c>
      <c r="BI896" s="42">
        <f t="shared" si="410"/>
        <v>53573.770799999991</v>
      </c>
    </row>
    <row r="897" spans="1:61" ht="14.45" hidden="1" outlineLevel="1" x14ac:dyDescent="0.3">
      <c r="A897" s="12" t="s">
        <v>837</v>
      </c>
      <c r="B897" s="12" t="s">
        <v>8</v>
      </c>
      <c r="C897" s="5" t="s">
        <v>1354</v>
      </c>
      <c r="D897" s="2" t="s">
        <v>972</v>
      </c>
      <c r="E897" s="2" t="s">
        <v>216</v>
      </c>
      <c r="F897" s="2" t="s">
        <v>11</v>
      </c>
      <c r="G897" s="2" t="s">
        <v>12</v>
      </c>
      <c r="H897" s="2" t="s">
        <v>13</v>
      </c>
      <c r="I897" s="18">
        <v>27368</v>
      </c>
      <c r="J897" s="18">
        <v>529363.16</v>
      </c>
      <c r="K897" s="18">
        <v>509003.03999999992</v>
      </c>
      <c r="L897" s="18">
        <v>20360.12</v>
      </c>
      <c r="M897" s="18"/>
      <c r="N897" s="18"/>
      <c r="O897" s="18"/>
      <c r="P897" s="18"/>
      <c r="Q897" s="18"/>
      <c r="R897" s="18"/>
      <c r="S897" s="18">
        <v>20360.12</v>
      </c>
      <c r="T897" s="18"/>
      <c r="U897" s="18"/>
      <c r="V897" s="18"/>
      <c r="W897" s="18"/>
      <c r="X897" s="18"/>
      <c r="Y897" s="18"/>
      <c r="Z897" s="18"/>
      <c r="AA897" s="18"/>
      <c r="AB897" s="43">
        <f t="shared" si="403"/>
        <v>4.0000000000000036E-2</v>
      </c>
      <c r="AC897" s="14">
        <f t="shared" si="411"/>
        <v>0</v>
      </c>
      <c r="AD897" s="14">
        <f t="shared" si="427"/>
        <v>0</v>
      </c>
      <c r="AE897" s="14">
        <f t="shared" si="414"/>
        <v>0</v>
      </c>
      <c r="AF897" s="14">
        <f t="shared" si="415"/>
        <v>0</v>
      </c>
      <c r="AG897" s="14">
        <f t="shared" si="416"/>
        <v>0</v>
      </c>
      <c r="AH897" s="14">
        <f t="shared" si="417"/>
        <v>0</v>
      </c>
      <c r="AI897" s="14">
        <f t="shared" si="418"/>
        <v>0.04</v>
      </c>
      <c r="AJ897" s="14">
        <f t="shared" si="419"/>
        <v>0</v>
      </c>
      <c r="AK897" s="14">
        <f t="shared" si="420"/>
        <v>0</v>
      </c>
      <c r="AL897" s="14">
        <f t="shared" si="421"/>
        <v>0</v>
      </c>
      <c r="AM897" s="14">
        <f t="shared" si="422"/>
        <v>0</v>
      </c>
      <c r="AN897" s="14">
        <f t="shared" si="423"/>
        <v>0</v>
      </c>
      <c r="AO897" s="14">
        <f t="shared" si="424"/>
        <v>0</v>
      </c>
      <c r="AP897" s="14">
        <f t="shared" si="425"/>
        <v>0</v>
      </c>
      <c r="AQ897" s="14">
        <f t="shared" si="426"/>
        <v>0</v>
      </c>
      <c r="AR897" s="26">
        <f t="shared" si="404"/>
        <v>0</v>
      </c>
      <c r="AS897" s="184">
        <f t="shared" si="405"/>
        <v>20360.121599999999</v>
      </c>
      <c r="AT897" s="26">
        <f t="shared" si="406"/>
        <v>0</v>
      </c>
      <c r="AU897" s="30">
        <f t="shared" si="428"/>
        <v>30540.182399999994</v>
      </c>
      <c r="AV897" s="30">
        <f t="shared" si="429"/>
        <v>30540.182399999994</v>
      </c>
      <c r="AW897" s="30"/>
      <c r="AX897" s="36">
        <f t="shared" si="402"/>
        <v>30540.182399999994</v>
      </c>
      <c r="AY897" s="36">
        <f t="shared" si="402"/>
        <v>10180.060799999996</v>
      </c>
      <c r="AZ897" s="36">
        <f t="shared" si="402"/>
        <v>0</v>
      </c>
      <c r="BF897" s="42">
        <f t="shared" si="407"/>
        <v>20360.121599999999</v>
      </c>
      <c r="BG897" s="42">
        <f t="shared" si="408"/>
        <v>20360.12</v>
      </c>
      <c r="BH897" s="42">
        <f t="shared" si="409"/>
        <v>1.5999999995983671E-3</v>
      </c>
      <c r="BI897" s="42">
        <f t="shared" si="410"/>
        <v>61080.364799999988</v>
      </c>
    </row>
    <row r="898" spans="1:61" ht="14.45" hidden="1" outlineLevel="1" x14ac:dyDescent="0.3">
      <c r="A898" s="12" t="s">
        <v>837</v>
      </c>
      <c r="B898" s="12" t="s">
        <v>8</v>
      </c>
      <c r="C898" s="5" t="s">
        <v>1354</v>
      </c>
      <c r="D898" s="2" t="s">
        <v>973</v>
      </c>
      <c r="E898" s="2" t="s">
        <v>10</v>
      </c>
      <c r="F898" s="2" t="s">
        <v>11</v>
      </c>
      <c r="G898" s="2" t="s">
        <v>12</v>
      </c>
      <c r="H898" s="2" t="s">
        <v>13</v>
      </c>
      <c r="I898" s="18">
        <v>18815</v>
      </c>
      <c r="J898" s="18">
        <v>330397.37999999995</v>
      </c>
      <c r="K898" s="18">
        <v>317689.7900000001</v>
      </c>
      <c r="L898" s="18">
        <v>12707.589999999998</v>
      </c>
      <c r="M898" s="18"/>
      <c r="N898" s="18"/>
      <c r="O898" s="18"/>
      <c r="P898" s="18"/>
      <c r="Q898" s="18"/>
      <c r="R898" s="18"/>
      <c r="S898" s="18">
        <v>12707.589999999998</v>
      </c>
      <c r="T898" s="18"/>
      <c r="U898" s="18"/>
      <c r="V898" s="18"/>
      <c r="W898" s="18"/>
      <c r="X898" s="18"/>
      <c r="Y898" s="18"/>
      <c r="Z898" s="18"/>
      <c r="AA898" s="18"/>
      <c r="AB898" s="43">
        <f t="shared" si="403"/>
        <v>4.0000000000000036E-2</v>
      </c>
      <c r="AC898" s="14">
        <f t="shared" si="411"/>
        <v>0</v>
      </c>
      <c r="AD898" s="14">
        <f t="shared" si="427"/>
        <v>0</v>
      </c>
      <c r="AE898" s="14">
        <f t="shared" si="414"/>
        <v>0</v>
      </c>
      <c r="AF898" s="14">
        <f t="shared" si="415"/>
        <v>0</v>
      </c>
      <c r="AG898" s="14">
        <f t="shared" si="416"/>
        <v>0</v>
      </c>
      <c r="AH898" s="14">
        <f t="shared" si="417"/>
        <v>0</v>
      </c>
      <c r="AI898" s="14">
        <f t="shared" si="418"/>
        <v>0.04</v>
      </c>
      <c r="AJ898" s="14">
        <f t="shared" si="419"/>
        <v>0</v>
      </c>
      <c r="AK898" s="14">
        <f t="shared" si="420"/>
        <v>0</v>
      </c>
      <c r="AL898" s="14">
        <f t="shared" si="421"/>
        <v>0</v>
      </c>
      <c r="AM898" s="14">
        <f t="shared" si="422"/>
        <v>0</v>
      </c>
      <c r="AN898" s="14">
        <f t="shared" si="423"/>
        <v>0</v>
      </c>
      <c r="AO898" s="14">
        <f t="shared" si="424"/>
        <v>0</v>
      </c>
      <c r="AP898" s="14">
        <f t="shared" si="425"/>
        <v>0</v>
      </c>
      <c r="AQ898" s="14">
        <f t="shared" si="426"/>
        <v>0</v>
      </c>
      <c r="AR898" s="26">
        <f t="shared" si="404"/>
        <v>0</v>
      </c>
      <c r="AS898" s="184">
        <f t="shared" si="405"/>
        <v>12707.591600000003</v>
      </c>
      <c r="AT898" s="26">
        <f t="shared" si="406"/>
        <v>0</v>
      </c>
      <c r="AU898" s="30">
        <f t="shared" si="428"/>
        <v>19061.387400000003</v>
      </c>
      <c r="AV898" s="30">
        <f t="shared" si="429"/>
        <v>19061.387400000003</v>
      </c>
      <c r="AW898" s="30"/>
      <c r="AX898" s="36">
        <f t="shared" si="402"/>
        <v>19061.387400000003</v>
      </c>
      <c r="AY898" s="36">
        <f t="shared" si="402"/>
        <v>6353.7957999999999</v>
      </c>
      <c r="AZ898" s="36">
        <f t="shared" si="402"/>
        <v>0</v>
      </c>
      <c r="BF898" s="42">
        <f t="shared" si="407"/>
        <v>12707.591600000003</v>
      </c>
      <c r="BG898" s="42">
        <f t="shared" si="408"/>
        <v>12707.589999999998</v>
      </c>
      <c r="BH898" s="42">
        <f t="shared" si="409"/>
        <v>1.6000000050553354E-3</v>
      </c>
      <c r="BI898" s="42">
        <f t="shared" si="410"/>
        <v>38122.774800000007</v>
      </c>
    </row>
    <row r="899" spans="1:61" ht="14.45" hidden="1" outlineLevel="1" x14ac:dyDescent="0.3">
      <c r="A899" s="12" t="s">
        <v>837</v>
      </c>
      <c r="B899" s="12" t="s">
        <v>8</v>
      </c>
      <c r="C899" s="5" t="s">
        <v>1354</v>
      </c>
      <c r="D899" s="2" t="s">
        <v>973</v>
      </c>
      <c r="E899" s="2" t="s">
        <v>216</v>
      </c>
      <c r="F899" s="2" t="s">
        <v>11</v>
      </c>
      <c r="G899" s="2" t="s">
        <v>12</v>
      </c>
      <c r="H899" s="2" t="s">
        <v>13</v>
      </c>
      <c r="I899" s="18">
        <v>10576</v>
      </c>
      <c r="J899" s="18">
        <v>186351.22999999995</v>
      </c>
      <c r="K899" s="18">
        <v>179183.86</v>
      </c>
      <c r="L899" s="18">
        <v>7167.369999999999</v>
      </c>
      <c r="M899" s="18"/>
      <c r="N899" s="18"/>
      <c r="O899" s="18"/>
      <c r="P899" s="18"/>
      <c r="Q899" s="18"/>
      <c r="R899" s="18"/>
      <c r="S899" s="18">
        <v>7167.369999999999</v>
      </c>
      <c r="T899" s="18"/>
      <c r="U899" s="18"/>
      <c r="V899" s="18"/>
      <c r="W899" s="18"/>
      <c r="X899" s="18"/>
      <c r="Y899" s="18"/>
      <c r="Z899" s="18"/>
      <c r="AA899" s="18"/>
      <c r="AB899" s="43">
        <f t="shared" si="403"/>
        <v>4.0000000000000036E-2</v>
      </c>
      <c r="AC899" s="14">
        <f t="shared" si="411"/>
        <v>0</v>
      </c>
      <c r="AD899" s="14">
        <f t="shared" si="427"/>
        <v>0</v>
      </c>
      <c r="AE899" s="14">
        <f t="shared" si="414"/>
        <v>0</v>
      </c>
      <c r="AF899" s="14">
        <f t="shared" si="415"/>
        <v>0</v>
      </c>
      <c r="AG899" s="14">
        <f t="shared" si="416"/>
        <v>0</v>
      </c>
      <c r="AH899" s="14">
        <f t="shared" si="417"/>
        <v>0</v>
      </c>
      <c r="AI899" s="14">
        <f t="shared" si="418"/>
        <v>0.04</v>
      </c>
      <c r="AJ899" s="14">
        <f t="shared" si="419"/>
        <v>0</v>
      </c>
      <c r="AK899" s="14">
        <f t="shared" si="420"/>
        <v>0</v>
      </c>
      <c r="AL899" s="14">
        <f t="shared" si="421"/>
        <v>0</v>
      </c>
      <c r="AM899" s="14">
        <f t="shared" si="422"/>
        <v>0</v>
      </c>
      <c r="AN899" s="14">
        <f t="shared" si="423"/>
        <v>0</v>
      </c>
      <c r="AO899" s="14">
        <f t="shared" si="424"/>
        <v>0</v>
      </c>
      <c r="AP899" s="14">
        <f t="shared" si="425"/>
        <v>0</v>
      </c>
      <c r="AQ899" s="14">
        <f t="shared" si="426"/>
        <v>0</v>
      </c>
      <c r="AR899" s="26">
        <f t="shared" si="404"/>
        <v>0</v>
      </c>
      <c r="AS899" s="184">
        <f t="shared" si="405"/>
        <v>7167.3543999999993</v>
      </c>
      <c r="AT899" s="26">
        <f t="shared" si="406"/>
        <v>0</v>
      </c>
      <c r="AU899" s="30">
        <f t="shared" si="428"/>
        <v>10751.031599999998</v>
      </c>
      <c r="AV899" s="30">
        <f t="shared" si="429"/>
        <v>10751.031599999998</v>
      </c>
      <c r="AW899" s="30"/>
      <c r="AX899" s="36">
        <f t="shared" si="402"/>
        <v>10751.031599999998</v>
      </c>
      <c r="AY899" s="36">
        <f t="shared" si="402"/>
        <v>3583.6771999999992</v>
      </c>
      <c r="AZ899" s="36">
        <f t="shared" si="402"/>
        <v>0</v>
      </c>
      <c r="BF899" s="42">
        <f t="shared" si="407"/>
        <v>7167.3543999999993</v>
      </c>
      <c r="BG899" s="42">
        <f t="shared" si="408"/>
        <v>7167.369999999999</v>
      </c>
      <c r="BH899" s="42">
        <f t="shared" si="409"/>
        <v>-1.5599999999722058E-2</v>
      </c>
      <c r="BI899" s="42">
        <f t="shared" si="410"/>
        <v>21502.063199999997</v>
      </c>
    </row>
    <row r="900" spans="1:61" ht="14.45" hidden="1" outlineLevel="1" x14ac:dyDescent="0.3">
      <c r="A900" s="12" t="s">
        <v>837</v>
      </c>
      <c r="B900" s="12" t="s">
        <v>8</v>
      </c>
      <c r="C900" s="5" t="s">
        <v>1354</v>
      </c>
      <c r="D900" s="2" t="s">
        <v>974</v>
      </c>
      <c r="E900" s="2" t="s">
        <v>10</v>
      </c>
      <c r="F900" s="2" t="s">
        <v>11</v>
      </c>
      <c r="G900" s="2" t="s">
        <v>12</v>
      </c>
      <c r="H900" s="2" t="s">
        <v>13</v>
      </c>
      <c r="I900" s="18">
        <v>13440</v>
      </c>
      <c r="J900" s="18">
        <v>209826.23000000004</v>
      </c>
      <c r="K900" s="18">
        <v>201756.00000000003</v>
      </c>
      <c r="L900" s="18">
        <v>8070.23</v>
      </c>
      <c r="M900" s="18"/>
      <c r="N900" s="18"/>
      <c r="O900" s="18"/>
      <c r="P900" s="18"/>
      <c r="Q900" s="18"/>
      <c r="R900" s="18"/>
      <c r="S900" s="18">
        <v>8070.23</v>
      </c>
      <c r="T900" s="18"/>
      <c r="U900" s="18"/>
      <c r="V900" s="18"/>
      <c r="W900" s="18"/>
      <c r="X900" s="18"/>
      <c r="Y900" s="18"/>
      <c r="Z900" s="18"/>
      <c r="AA900" s="18"/>
      <c r="AB900" s="43">
        <f t="shared" si="403"/>
        <v>4.0000000000000036E-2</v>
      </c>
      <c r="AC900" s="14">
        <f t="shared" si="411"/>
        <v>0</v>
      </c>
      <c r="AD900" s="14">
        <f t="shared" si="427"/>
        <v>0</v>
      </c>
      <c r="AE900" s="14">
        <f t="shared" si="414"/>
        <v>0</v>
      </c>
      <c r="AF900" s="14">
        <f t="shared" si="415"/>
        <v>0</v>
      </c>
      <c r="AG900" s="14">
        <f t="shared" si="416"/>
        <v>0</v>
      </c>
      <c r="AH900" s="14">
        <f t="shared" si="417"/>
        <v>0</v>
      </c>
      <c r="AI900" s="14">
        <f t="shared" si="418"/>
        <v>0.04</v>
      </c>
      <c r="AJ900" s="14">
        <f t="shared" si="419"/>
        <v>0</v>
      </c>
      <c r="AK900" s="14">
        <f t="shared" si="420"/>
        <v>0</v>
      </c>
      <c r="AL900" s="14">
        <f t="shared" si="421"/>
        <v>0</v>
      </c>
      <c r="AM900" s="14">
        <f t="shared" si="422"/>
        <v>0</v>
      </c>
      <c r="AN900" s="14">
        <f t="shared" si="423"/>
        <v>0</v>
      </c>
      <c r="AO900" s="14">
        <f t="shared" si="424"/>
        <v>0</v>
      </c>
      <c r="AP900" s="14">
        <f t="shared" si="425"/>
        <v>0</v>
      </c>
      <c r="AQ900" s="14">
        <f t="shared" si="426"/>
        <v>0</v>
      </c>
      <c r="AR900" s="26">
        <f t="shared" si="404"/>
        <v>0</v>
      </c>
      <c r="AS900" s="184">
        <f t="shared" si="405"/>
        <v>8070.2400000000016</v>
      </c>
      <c r="AT900" s="26">
        <f t="shared" si="406"/>
        <v>0</v>
      </c>
      <c r="AU900" s="30">
        <f t="shared" si="428"/>
        <v>12105.36</v>
      </c>
      <c r="AV900" s="30">
        <f t="shared" si="429"/>
        <v>12105.36</v>
      </c>
      <c r="AW900" s="30"/>
      <c r="AX900" s="36">
        <f t="shared" si="402"/>
        <v>12105.36</v>
      </c>
      <c r="AY900" s="36">
        <f t="shared" si="402"/>
        <v>4035.119999999999</v>
      </c>
      <c r="AZ900" s="36">
        <f t="shared" si="402"/>
        <v>0</v>
      </c>
      <c r="BF900" s="42">
        <f t="shared" si="407"/>
        <v>8070.2400000000016</v>
      </c>
      <c r="BG900" s="42">
        <f t="shared" si="408"/>
        <v>8070.23</v>
      </c>
      <c r="BH900" s="42">
        <f t="shared" si="409"/>
        <v>1.0000000002037268E-2</v>
      </c>
      <c r="BI900" s="42">
        <f t="shared" si="410"/>
        <v>24210.720000000001</v>
      </c>
    </row>
    <row r="901" spans="1:61" ht="14.45" hidden="1" outlineLevel="1" x14ac:dyDescent="0.3">
      <c r="A901" s="12" t="s">
        <v>837</v>
      </c>
      <c r="B901" s="12" t="s">
        <v>8</v>
      </c>
      <c r="C901" s="5" t="s">
        <v>1354</v>
      </c>
      <c r="D901" s="2" t="s">
        <v>974</v>
      </c>
      <c r="E901" s="2" t="s">
        <v>216</v>
      </c>
      <c r="F901" s="2" t="s">
        <v>11</v>
      </c>
      <c r="G901" s="2" t="s">
        <v>12</v>
      </c>
      <c r="H901" s="2" t="s">
        <v>13</v>
      </c>
      <c r="I901" s="18">
        <v>21575</v>
      </c>
      <c r="J901" s="18">
        <v>338988.61999999994</v>
      </c>
      <c r="K901" s="18">
        <v>325950.59999999998</v>
      </c>
      <c r="L901" s="18">
        <v>13038.02</v>
      </c>
      <c r="M901" s="18"/>
      <c r="N901" s="18"/>
      <c r="O901" s="18"/>
      <c r="P901" s="18"/>
      <c r="Q901" s="18"/>
      <c r="R901" s="18"/>
      <c r="S901" s="18">
        <v>13038.02</v>
      </c>
      <c r="T901" s="18"/>
      <c r="U901" s="18"/>
      <c r="V901" s="18"/>
      <c r="W901" s="18"/>
      <c r="X901" s="18"/>
      <c r="Y901" s="18"/>
      <c r="Z901" s="18"/>
      <c r="AA901" s="18"/>
      <c r="AB901" s="43">
        <f t="shared" si="403"/>
        <v>4.0000000000000036E-2</v>
      </c>
      <c r="AC901" s="14">
        <f t="shared" si="411"/>
        <v>0</v>
      </c>
      <c r="AD901" s="14">
        <f t="shared" si="427"/>
        <v>0</v>
      </c>
      <c r="AE901" s="14">
        <f t="shared" si="414"/>
        <v>0</v>
      </c>
      <c r="AF901" s="14">
        <f t="shared" si="415"/>
        <v>0</v>
      </c>
      <c r="AG901" s="14">
        <f t="shared" si="416"/>
        <v>0</v>
      </c>
      <c r="AH901" s="14">
        <f t="shared" si="417"/>
        <v>0</v>
      </c>
      <c r="AI901" s="14">
        <f t="shared" si="418"/>
        <v>0.04</v>
      </c>
      <c r="AJ901" s="14">
        <f t="shared" si="419"/>
        <v>0</v>
      </c>
      <c r="AK901" s="14">
        <f t="shared" si="420"/>
        <v>0</v>
      </c>
      <c r="AL901" s="14">
        <f t="shared" si="421"/>
        <v>0</v>
      </c>
      <c r="AM901" s="14">
        <f t="shared" si="422"/>
        <v>0</v>
      </c>
      <c r="AN901" s="14">
        <f t="shared" si="423"/>
        <v>0</v>
      </c>
      <c r="AO901" s="14">
        <f t="shared" si="424"/>
        <v>0</v>
      </c>
      <c r="AP901" s="14">
        <f t="shared" si="425"/>
        <v>0</v>
      </c>
      <c r="AQ901" s="14">
        <f t="shared" si="426"/>
        <v>0</v>
      </c>
      <c r="AR901" s="26">
        <f t="shared" si="404"/>
        <v>0</v>
      </c>
      <c r="AS901" s="184">
        <f t="shared" si="405"/>
        <v>13038.023999999999</v>
      </c>
      <c r="AT901" s="26">
        <f t="shared" si="406"/>
        <v>0</v>
      </c>
      <c r="AU901" s="30">
        <f t="shared" si="428"/>
        <v>19557.035999999996</v>
      </c>
      <c r="AV901" s="30">
        <f t="shared" si="429"/>
        <v>19557.035999999996</v>
      </c>
      <c r="AW901" s="30"/>
      <c r="AX901" s="36">
        <f t="shared" ref="AX901:AZ964" si="430">AU901-AR901</f>
        <v>19557.035999999996</v>
      </c>
      <c r="AY901" s="36">
        <f t="shared" si="430"/>
        <v>6519.011999999997</v>
      </c>
      <c r="AZ901" s="36">
        <f t="shared" si="430"/>
        <v>0</v>
      </c>
      <c r="BF901" s="42">
        <f t="shared" si="407"/>
        <v>13038.023999999999</v>
      </c>
      <c r="BG901" s="42">
        <f t="shared" si="408"/>
        <v>13038.02</v>
      </c>
      <c r="BH901" s="42">
        <f t="shared" si="409"/>
        <v>3.9999999989959178E-3</v>
      </c>
      <c r="BI901" s="42">
        <f t="shared" si="410"/>
        <v>39114.071999999993</v>
      </c>
    </row>
    <row r="902" spans="1:61" ht="14.45" hidden="1" outlineLevel="1" x14ac:dyDescent="0.3">
      <c r="A902" s="12" t="s">
        <v>837</v>
      </c>
      <c r="B902" s="12" t="s">
        <v>8</v>
      </c>
      <c r="C902" s="12"/>
      <c r="D902" s="2" t="s">
        <v>975</v>
      </c>
      <c r="E902" s="2" t="s">
        <v>327</v>
      </c>
      <c r="F902" s="2" t="s">
        <v>16</v>
      </c>
      <c r="G902" s="2" t="s">
        <v>17</v>
      </c>
      <c r="H902" s="2" t="s">
        <v>13</v>
      </c>
      <c r="I902" s="18">
        <v>330</v>
      </c>
      <c r="J902" s="18">
        <v>606224.27</v>
      </c>
      <c r="K902" s="18">
        <v>528300</v>
      </c>
      <c r="L902" s="18">
        <v>77924.27</v>
      </c>
      <c r="M902" s="18"/>
      <c r="N902" s="18">
        <v>66037.5</v>
      </c>
      <c r="O902" s="18"/>
      <c r="P902" s="18"/>
      <c r="Q902" s="18"/>
      <c r="R902" s="18"/>
      <c r="S902" s="18"/>
      <c r="T902" s="18"/>
      <c r="U902" s="18"/>
      <c r="V902" s="18"/>
      <c r="W902" s="18"/>
      <c r="X902" s="18"/>
      <c r="Y902" s="18"/>
      <c r="Z902" s="18">
        <v>11886.770000000004</v>
      </c>
      <c r="AA902" s="18"/>
      <c r="AB902" s="43">
        <f t="shared" ref="AB902:AB965" si="431">(1+SUM(AC902:AF902)*(1+AG902)*(1+AH902))*(1+SUM(AI902:AN902))*(1+SUM(AO902:AQ902))-1</f>
        <v>0.14749999999999996</v>
      </c>
      <c r="AC902" s="14">
        <f t="shared" si="411"/>
        <v>0</v>
      </c>
      <c r="AD902" s="14">
        <f t="shared" si="427"/>
        <v>0.125</v>
      </c>
      <c r="AE902" s="14">
        <f t="shared" si="414"/>
        <v>0</v>
      </c>
      <c r="AF902" s="14">
        <f t="shared" si="415"/>
        <v>0</v>
      </c>
      <c r="AG902" s="14">
        <f t="shared" si="416"/>
        <v>0</v>
      </c>
      <c r="AH902" s="14">
        <f t="shared" si="417"/>
        <v>0</v>
      </c>
      <c r="AI902" s="14">
        <f t="shared" si="418"/>
        <v>0</v>
      </c>
      <c r="AJ902" s="14">
        <f t="shared" si="419"/>
        <v>0</v>
      </c>
      <c r="AK902" s="14">
        <f t="shared" si="420"/>
        <v>0</v>
      </c>
      <c r="AL902" s="14">
        <f t="shared" si="421"/>
        <v>0</v>
      </c>
      <c r="AM902" s="14">
        <f t="shared" si="422"/>
        <v>0</v>
      </c>
      <c r="AN902" s="14">
        <f t="shared" si="423"/>
        <v>0</v>
      </c>
      <c r="AO902" s="14">
        <f t="shared" si="424"/>
        <v>0</v>
      </c>
      <c r="AP902" s="14">
        <f t="shared" si="425"/>
        <v>0.02</v>
      </c>
      <c r="AQ902" s="14">
        <f t="shared" si="426"/>
        <v>0</v>
      </c>
      <c r="AR902" s="26">
        <f t="shared" ref="AR902:AR965" si="432">K902*(1+SUM(AC902:AF902)*(1+AG902)*(1+AH902)-1)</f>
        <v>66037.5</v>
      </c>
      <c r="AS902" s="184">
        <f t="shared" ref="AS902:AS965" si="433">SUM(AI902:AN902)*(AR902+K902)</f>
        <v>0</v>
      </c>
      <c r="AT902" s="26">
        <f t="shared" ref="AT902:AT965" si="434">SUM(AO902:AQ902)*(K902+AR902)</f>
        <v>11886.75</v>
      </c>
      <c r="AU902" s="30"/>
      <c r="AV902" s="30"/>
      <c r="AW902" s="30">
        <f>K902*$AU$1</f>
        <v>63396</v>
      </c>
      <c r="AX902" s="36">
        <f t="shared" si="430"/>
        <v>-66037.5</v>
      </c>
      <c r="AY902" s="36">
        <f t="shared" si="430"/>
        <v>0</v>
      </c>
      <c r="AZ902" s="36">
        <f t="shared" si="430"/>
        <v>51509.25</v>
      </c>
      <c r="BF902" s="42">
        <f t="shared" ref="BF902:BF965" si="435">SUM(AR902:AT902)</f>
        <v>77924.25</v>
      </c>
      <c r="BG902" s="42">
        <f t="shared" ref="BG902:BG965" si="436">SUM(M902:AA902)</f>
        <v>77924.27</v>
      </c>
      <c r="BH902" s="42">
        <f t="shared" ref="BH902:BH965" si="437">BF902-BG902</f>
        <v>-2.0000000004074536E-2</v>
      </c>
      <c r="BI902" s="42">
        <f t="shared" ref="BI902:BI965" si="438">SUM(AU902:AW902)</f>
        <v>63396</v>
      </c>
    </row>
    <row r="903" spans="1:61" ht="14.45" hidden="1" outlineLevel="1" x14ac:dyDescent="0.3">
      <c r="A903" s="12" t="s">
        <v>837</v>
      </c>
      <c r="B903" s="12" t="s">
        <v>8</v>
      </c>
      <c r="C903" s="12"/>
      <c r="D903" s="2" t="s">
        <v>976</v>
      </c>
      <c r="E903" s="2" t="s">
        <v>327</v>
      </c>
      <c r="F903" s="2" t="s">
        <v>16</v>
      </c>
      <c r="G903" s="2" t="s">
        <v>17</v>
      </c>
      <c r="H903" s="2" t="s">
        <v>13</v>
      </c>
      <c r="I903" s="18">
        <v>160</v>
      </c>
      <c r="J903" s="18">
        <v>120877.68999999999</v>
      </c>
      <c r="K903" s="18">
        <v>105340</v>
      </c>
      <c r="L903" s="18">
        <v>15537.690000000002</v>
      </c>
      <c r="M903" s="18"/>
      <c r="N903" s="18">
        <v>13167.529999999997</v>
      </c>
      <c r="O903" s="18"/>
      <c r="P903" s="18"/>
      <c r="Q903" s="18"/>
      <c r="R903" s="18"/>
      <c r="S903" s="18"/>
      <c r="T903" s="18"/>
      <c r="U903" s="18"/>
      <c r="V903" s="18"/>
      <c r="W903" s="18"/>
      <c r="X903" s="18"/>
      <c r="Y903" s="18"/>
      <c r="Z903" s="18">
        <v>2370.16</v>
      </c>
      <c r="AA903" s="18"/>
      <c r="AB903" s="43">
        <f t="shared" si="431"/>
        <v>0.14749999999999996</v>
      </c>
      <c r="AC903" s="14">
        <f t="shared" si="411"/>
        <v>0</v>
      </c>
      <c r="AD903" s="14">
        <f t="shared" si="427"/>
        <v>0.125</v>
      </c>
      <c r="AE903" s="14">
        <f t="shared" si="414"/>
        <v>0</v>
      </c>
      <c r="AF903" s="14">
        <f t="shared" si="415"/>
        <v>0</v>
      </c>
      <c r="AG903" s="14">
        <f t="shared" si="416"/>
        <v>0</v>
      </c>
      <c r="AH903" s="14">
        <f t="shared" si="417"/>
        <v>0</v>
      </c>
      <c r="AI903" s="14">
        <f t="shared" si="418"/>
        <v>0</v>
      </c>
      <c r="AJ903" s="14">
        <f t="shared" si="419"/>
        <v>0</v>
      </c>
      <c r="AK903" s="14">
        <f t="shared" si="420"/>
        <v>0</v>
      </c>
      <c r="AL903" s="14">
        <f t="shared" si="421"/>
        <v>0</v>
      </c>
      <c r="AM903" s="14">
        <f t="shared" si="422"/>
        <v>0</v>
      </c>
      <c r="AN903" s="14">
        <f t="shared" si="423"/>
        <v>0</v>
      </c>
      <c r="AO903" s="14">
        <f t="shared" si="424"/>
        <v>0</v>
      </c>
      <c r="AP903" s="14">
        <f t="shared" si="425"/>
        <v>0.02</v>
      </c>
      <c r="AQ903" s="14">
        <f t="shared" si="426"/>
        <v>0</v>
      </c>
      <c r="AR903" s="26">
        <f t="shared" si="432"/>
        <v>13167.5</v>
      </c>
      <c r="AS903" s="184">
        <f t="shared" si="433"/>
        <v>0</v>
      </c>
      <c r="AT903" s="26">
        <f t="shared" si="434"/>
        <v>2370.15</v>
      </c>
      <c r="AU903" s="30"/>
      <c r="AV903" s="30"/>
      <c r="AW903" s="30">
        <f>K903*$AU$1</f>
        <v>12640.8</v>
      </c>
      <c r="AX903" s="36">
        <f t="shared" si="430"/>
        <v>-13167.5</v>
      </c>
      <c r="AY903" s="36">
        <f t="shared" si="430"/>
        <v>0</v>
      </c>
      <c r="AZ903" s="36">
        <f t="shared" si="430"/>
        <v>10270.65</v>
      </c>
      <c r="BF903" s="42">
        <f t="shared" si="435"/>
        <v>15537.65</v>
      </c>
      <c r="BG903" s="42">
        <f t="shared" si="436"/>
        <v>15537.689999999997</v>
      </c>
      <c r="BH903" s="42">
        <f t="shared" si="437"/>
        <v>-3.9999999997235136E-2</v>
      </c>
      <c r="BI903" s="42">
        <f t="shared" si="438"/>
        <v>12640.8</v>
      </c>
    </row>
    <row r="904" spans="1:61" ht="14.45" hidden="1" outlineLevel="1" x14ac:dyDescent="0.3">
      <c r="A904" s="12" t="s">
        <v>837</v>
      </c>
      <c r="B904" s="12" t="s">
        <v>8</v>
      </c>
      <c r="C904" s="12"/>
      <c r="D904" s="2" t="s">
        <v>977</v>
      </c>
      <c r="E904" s="2" t="s">
        <v>325</v>
      </c>
      <c r="F904" s="2" t="s">
        <v>16</v>
      </c>
      <c r="G904" s="2" t="s">
        <v>17</v>
      </c>
      <c r="H904" s="2" t="s">
        <v>13</v>
      </c>
      <c r="I904" s="18">
        <v>20</v>
      </c>
      <c r="J904" s="18">
        <v>147186</v>
      </c>
      <c r="K904" s="18">
        <v>144300</v>
      </c>
      <c r="L904" s="18">
        <v>2886</v>
      </c>
      <c r="M904" s="18"/>
      <c r="N904" s="18"/>
      <c r="O904" s="18"/>
      <c r="P904" s="18"/>
      <c r="Q904" s="18"/>
      <c r="R904" s="18"/>
      <c r="S904" s="18"/>
      <c r="T904" s="18"/>
      <c r="U904" s="18"/>
      <c r="V904" s="18"/>
      <c r="W904" s="18"/>
      <c r="X904" s="18"/>
      <c r="Y904" s="18"/>
      <c r="Z904" s="18">
        <v>2886</v>
      </c>
      <c r="AA904" s="18"/>
      <c r="AB904" s="43">
        <f t="shared" si="431"/>
        <v>2.0000000000000018E-2</v>
      </c>
      <c r="AC904" s="14">
        <f t="shared" si="411"/>
        <v>0</v>
      </c>
      <c r="AD904" s="14">
        <f t="shared" si="427"/>
        <v>0</v>
      </c>
      <c r="AE904" s="14">
        <f t="shared" si="414"/>
        <v>0</v>
      </c>
      <c r="AF904" s="14">
        <f t="shared" si="415"/>
        <v>0</v>
      </c>
      <c r="AG904" s="14">
        <f t="shared" si="416"/>
        <v>0</v>
      </c>
      <c r="AH904" s="14">
        <f t="shared" si="417"/>
        <v>0</v>
      </c>
      <c r="AI904" s="14">
        <f t="shared" si="418"/>
        <v>0</v>
      </c>
      <c r="AJ904" s="14">
        <f t="shared" si="419"/>
        <v>0</v>
      </c>
      <c r="AK904" s="14">
        <f t="shared" si="420"/>
        <v>0</v>
      </c>
      <c r="AL904" s="14">
        <f t="shared" si="421"/>
        <v>0</v>
      </c>
      <c r="AM904" s="14">
        <f t="shared" si="422"/>
        <v>0</v>
      </c>
      <c r="AN904" s="14">
        <f t="shared" si="423"/>
        <v>0</v>
      </c>
      <c r="AO904" s="14">
        <f t="shared" si="424"/>
        <v>0</v>
      </c>
      <c r="AP904" s="14">
        <f t="shared" si="425"/>
        <v>0.02</v>
      </c>
      <c r="AQ904" s="14">
        <f t="shared" si="426"/>
        <v>0</v>
      </c>
      <c r="AR904" s="26">
        <f t="shared" si="432"/>
        <v>0</v>
      </c>
      <c r="AS904" s="184">
        <f t="shared" si="433"/>
        <v>0</v>
      </c>
      <c r="AT904" s="26">
        <f t="shared" si="434"/>
        <v>2886</v>
      </c>
      <c r="AU904" s="30"/>
      <c r="AV904" s="30"/>
      <c r="AW904" s="30">
        <f>K904*$AU$1</f>
        <v>17316</v>
      </c>
      <c r="AX904" s="36">
        <f t="shared" si="430"/>
        <v>0</v>
      </c>
      <c r="AY904" s="36">
        <f t="shared" si="430"/>
        <v>0</v>
      </c>
      <c r="AZ904" s="36">
        <f t="shared" si="430"/>
        <v>14430</v>
      </c>
      <c r="BF904" s="42">
        <f t="shared" si="435"/>
        <v>2886</v>
      </c>
      <c r="BG904" s="42">
        <f t="shared" si="436"/>
        <v>2886</v>
      </c>
      <c r="BH904" s="42">
        <f t="shared" si="437"/>
        <v>0</v>
      </c>
      <c r="BI904" s="42">
        <f t="shared" si="438"/>
        <v>17316</v>
      </c>
    </row>
    <row r="905" spans="1:61" ht="14.45" hidden="1" outlineLevel="1" x14ac:dyDescent="0.3">
      <c r="A905" s="12" t="s">
        <v>837</v>
      </c>
      <c r="B905" s="12" t="s">
        <v>8</v>
      </c>
      <c r="C905" s="12"/>
      <c r="D905" s="2" t="s">
        <v>978</v>
      </c>
      <c r="E905" s="2" t="s">
        <v>327</v>
      </c>
      <c r="F905" s="2" t="s">
        <v>16</v>
      </c>
      <c r="G905" s="2" t="s">
        <v>17</v>
      </c>
      <c r="H905" s="2" t="s">
        <v>13</v>
      </c>
      <c r="I905" s="18">
        <v>210</v>
      </c>
      <c r="J905" s="18">
        <v>782032.74000000011</v>
      </c>
      <c r="K905" s="18">
        <v>681510</v>
      </c>
      <c r="L905" s="18">
        <v>100522.73999999998</v>
      </c>
      <c r="M905" s="18"/>
      <c r="N905" s="18">
        <v>85188.75</v>
      </c>
      <c r="O905" s="18"/>
      <c r="P905" s="18"/>
      <c r="Q905" s="18"/>
      <c r="R905" s="18"/>
      <c r="S905" s="18"/>
      <c r="T905" s="18"/>
      <c r="U905" s="18"/>
      <c r="V905" s="18"/>
      <c r="W905" s="18"/>
      <c r="X905" s="18"/>
      <c r="Y905" s="18"/>
      <c r="Z905" s="18">
        <v>15333.99</v>
      </c>
      <c r="AA905" s="18"/>
      <c r="AB905" s="43">
        <f t="shared" si="431"/>
        <v>0.14749999999999996</v>
      </c>
      <c r="AC905" s="14">
        <f t="shared" si="411"/>
        <v>0</v>
      </c>
      <c r="AD905" s="14">
        <f t="shared" si="427"/>
        <v>0.125</v>
      </c>
      <c r="AE905" s="14">
        <f t="shared" si="414"/>
        <v>0</v>
      </c>
      <c r="AF905" s="14">
        <f t="shared" si="415"/>
        <v>0</v>
      </c>
      <c r="AG905" s="14">
        <f t="shared" si="416"/>
        <v>0</v>
      </c>
      <c r="AH905" s="14">
        <f t="shared" si="417"/>
        <v>0</v>
      </c>
      <c r="AI905" s="14">
        <f t="shared" si="418"/>
        <v>0</v>
      </c>
      <c r="AJ905" s="14">
        <f t="shared" si="419"/>
        <v>0</v>
      </c>
      <c r="AK905" s="14">
        <f t="shared" si="420"/>
        <v>0</v>
      </c>
      <c r="AL905" s="14">
        <f t="shared" si="421"/>
        <v>0</v>
      </c>
      <c r="AM905" s="14">
        <f t="shared" si="422"/>
        <v>0</v>
      </c>
      <c r="AN905" s="14">
        <f t="shared" si="423"/>
        <v>0</v>
      </c>
      <c r="AO905" s="14">
        <f t="shared" si="424"/>
        <v>0</v>
      </c>
      <c r="AP905" s="14">
        <f t="shared" si="425"/>
        <v>0.02</v>
      </c>
      <c r="AQ905" s="14">
        <f t="shared" si="426"/>
        <v>0</v>
      </c>
      <c r="AR905" s="26">
        <f t="shared" si="432"/>
        <v>85188.75</v>
      </c>
      <c r="AS905" s="184">
        <f t="shared" si="433"/>
        <v>0</v>
      </c>
      <c r="AT905" s="26">
        <f t="shared" si="434"/>
        <v>15333.975</v>
      </c>
      <c r="AU905" s="30"/>
      <c r="AV905" s="30"/>
      <c r="AW905" s="30">
        <f>K905*$AU$1</f>
        <v>81781.2</v>
      </c>
      <c r="AX905" s="36">
        <f t="shared" si="430"/>
        <v>-85188.75</v>
      </c>
      <c r="AY905" s="36">
        <f t="shared" si="430"/>
        <v>0</v>
      </c>
      <c r="AZ905" s="36">
        <f t="shared" si="430"/>
        <v>66447.224999999991</v>
      </c>
      <c r="BF905" s="42">
        <f t="shared" si="435"/>
        <v>100522.72500000001</v>
      </c>
      <c r="BG905" s="42">
        <f t="shared" si="436"/>
        <v>100522.74</v>
      </c>
      <c r="BH905" s="42">
        <f t="shared" si="437"/>
        <v>-1.4999999999417923E-2</v>
      </c>
      <c r="BI905" s="42">
        <f t="shared" si="438"/>
        <v>81781.2</v>
      </c>
    </row>
    <row r="906" spans="1:61" ht="14.45" hidden="1" outlineLevel="1" x14ac:dyDescent="0.3">
      <c r="A906" s="12" t="s">
        <v>837</v>
      </c>
      <c r="B906" s="12" t="s">
        <v>8</v>
      </c>
      <c r="C906" s="12"/>
      <c r="D906" s="2" t="s">
        <v>979</v>
      </c>
      <c r="E906" s="2" t="s">
        <v>473</v>
      </c>
      <c r="F906" s="2" t="s">
        <v>16</v>
      </c>
      <c r="G906" s="2" t="s">
        <v>17</v>
      </c>
      <c r="H906" s="2" t="s">
        <v>36</v>
      </c>
      <c r="I906" s="18">
        <v>160</v>
      </c>
      <c r="J906" s="18">
        <v>54000</v>
      </c>
      <c r="K906" s="18">
        <v>48000</v>
      </c>
      <c r="L906" s="18">
        <v>6000</v>
      </c>
      <c r="M906" s="18"/>
      <c r="N906" s="18">
        <v>6000</v>
      </c>
      <c r="O906" s="18"/>
      <c r="P906" s="18"/>
      <c r="Q906" s="18"/>
      <c r="R906" s="18"/>
      <c r="S906" s="18"/>
      <c r="T906" s="18"/>
      <c r="U906" s="18"/>
      <c r="V906" s="18"/>
      <c r="W906" s="18"/>
      <c r="X906" s="18"/>
      <c r="Y906" s="18"/>
      <c r="Z906" s="18"/>
      <c r="AA906" s="18"/>
      <c r="AB906" s="43">
        <f t="shared" si="431"/>
        <v>0.125</v>
      </c>
      <c r="AC906" s="14">
        <f t="shared" si="411"/>
        <v>0</v>
      </c>
      <c r="AD906" s="14">
        <f t="shared" si="427"/>
        <v>0.125</v>
      </c>
      <c r="AE906" s="14">
        <f t="shared" si="414"/>
        <v>0</v>
      </c>
      <c r="AF906" s="14">
        <f t="shared" si="415"/>
        <v>0</v>
      </c>
      <c r="AG906" s="14">
        <f t="shared" si="416"/>
        <v>0</v>
      </c>
      <c r="AH906" s="14">
        <f t="shared" si="417"/>
        <v>0</v>
      </c>
      <c r="AI906" s="14">
        <f t="shared" si="418"/>
        <v>0</v>
      </c>
      <c r="AJ906" s="14">
        <f t="shared" si="419"/>
        <v>0</v>
      </c>
      <c r="AK906" s="14">
        <f t="shared" si="420"/>
        <v>0</v>
      </c>
      <c r="AL906" s="14">
        <f t="shared" si="421"/>
        <v>0</v>
      </c>
      <c r="AM906" s="14">
        <f t="shared" si="422"/>
        <v>0</v>
      </c>
      <c r="AN906" s="14">
        <f t="shared" si="423"/>
        <v>0</v>
      </c>
      <c r="AO906" s="14">
        <f t="shared" si="424"/>
        <v>0</v>
      </c>
      <c r="AP906" s="14">
        <f t="shared" si="425"/>
        <v>0</v>
      </c>
      <c r="AQ906" s="14">
        <f t="shared" si="426"/>
        <v>0</v>
      </c>
      <c r="AR906" s="26">
        <f t="shared" si="432"/>
        <v>6000</v>
      </c>
      <c r="AS906" s="184">
        <f t="shared" si="433"/>
        <v>0</v>
      </c>
      <c r="AT906" s="26">
        <f t="shared" si="434"/>
        <v>0</v>
      </c>
      <c r="AU906" s="30">
        <f>K906*$AU$2</f>
        <v>2880</v>
      </c>
      <c r="AV906" s="30">
        <f>K906*$AV$2</f>
        <v>2880</v>
      </c>
      <c r="AW906" s="30"/>
      <c r="AX906" s="36">
        <f t="shared" si="430"/>
        <v>-3120</v>
      </c>
      <c r="AY906" s="36">
        <f t="shared" si="430"/>
        <v>2880</v>
      </c>
      <c r="AZ906" s="36">
        <f t="shared" si="430"/>
        <v>0</v>
      </c>
      <c r="BF906" s="42">
        <f t="shared" si="435"/>
        <v>6000</v>
      </c>
      <c r="BG906" s="42">
        <f t="shared" si="436"/>
        <v>6000</v>
      </c>
      <c r="BH906" s="42">
        <f t="shared" si="437"/>
        <v>0</v>
      </c>
      <c r="BI906" s="42">
        <f t="shared" si="438"/>
        <v>5760</v>
      </c>
    </row>
    <row r="907" spans="1:61" ht="14.45" hidden="1" outlineLevel="1" x14ac:dyDescent="0.3">
      <c r="A907" s="12" t="s">
        <v>805</v>
      </c>
      <c r="B907" s="12" t="s">
        <v>8</v>
      </c>
      <c r="C907" s="5" t="s">
        <v>1437</v>
      </c>
      <c r="D907" s="2" t="s">
        <v>980</v>
      </c>
      <c r="E907" s="2" t="s">
        <v>368</v>
      </c>
      <c r="F907" s="2" t="s">
        <v>16</v>
      </c>
      <c r="G907" s="2" t="s">
        <v>20</v>
      </c>
      <c r="H907" s="2" t="s">
        <v>13</v>
      </c>
      <c r="I907" s="18">
        <v>20850</v>
      </c>
      <c r="J907" s="18">
        <v>4323061.21</v>
      </c>
      <c r="K907" s="18">
        <v>3767373.5999999996</v>
      </c>
      <c r="L907" s="18">
        <v>555687.6100000001</v>
      </c>
      <c r="M907" s="18"/>
      <c r="N907" s="18">
        <v>470921.69999999995</v>
      </c>
      <c r="O907" s="18"/>
      <c r="P907" s="18"/>
      <c r="Q907" s="18"/>
      <c r="R907" s="18"/>
      <c r="S907" s="18"/>
      <c r="T907" s="18"/>
      <c r="U907" s="18"/>
      <c r="V907" s="18"/>
      <c r="W907" s="18"/>
      <c r="X907" s="18"/>
      <c r="Y907" s="18"/>
      <c r="Z907" s="18">
        <v>84765.91</v>
      </c>
      <c r="AA907" s="18"/>
      <c r="AB907" s="43">
        <f t="shared" si="431"/>
        <v>0.14749999999999996</v>
      </c>
      <c r="AC907" s="14">
        <f t="shared" si="411"/>
        <v>0</v>
      </c>
      <c r="AD907" s="14">
        <f t="shared" si="427"/>
        <v>0.125</v>
      </c>
      <c r="AE907" s="14">
        <f t="shared" si="414"/>
        <v>0</v>
      </c>
      <c r="AF907" s="14">
        <f t="shared" si="415"/>
        <v>0</v>
      </c>
      <c r="AG907" s="14">
        <f t="shared" si="416"/>
        <v>0</v>
      </c>
      <c r="AH907" s="14">
        <f t="shared" si="417"/>
        <v>0</v>
      </c>
      <c r="AI907" s="14">
        <f t="shared" si="418"/>
        <v>0</v>
      </c>
      <c r="AJ907" s="14">
        <f t="shared" si="419"/>
        <v>0</v>
      </c>
      <c r="AK907" s="14">
        <f t="shared" si="420"/>
        <v>0</v>
      </c>
      <c r="AL907" s="14">
        <f t="shared" si="421"/>
        <v>0</v>
      </c>
      <c r="AM907" s="14">
        <f t="shared" si="422"/>
        <v>0</v>
      </c>
      <c r="AN907" s="14">
        <f t="shared" si="423"/>
        <v>0</v>
      </c>
      <c r="AO907" s="14">
        <f t="shared" si="424"/>
        <v>0</v>
      </c>
      <c r="AP907" s="14">
        <f t="shared" si="425"/>
        <v>0.02</v>
      </c>
      <c r="AQ907" s="14">
        <f t="shared" si="426"/>
        <v>0</v>
      </c>
      <c r="AR907" s="26">
        <f t="shared" si="432"/>
        <v>470921.69999999995</v>
      </c>
      <c r="AS907" s="184">
        <f t="shared" si="433"/>
        <v>0</v>
      </c>
      <c r="AT907" s="26">
        <f t="shared" si="434"/>
        <v>84765.906000000003</v>
      </c>
      <c r="AU907" s="30"/>
      <c r="AV907" s="30"/>
      <c r="AW907" s="30">
        <f>K907*$AU$1</f>
        <v>452084.83199999994</v>
      </c>
      <c r="AX907" s="36">
        <f t="shared" si="430"/>
        <v>-470921.69999999995</v>
      </c>
      <c r="AY907" s="36">
        <f t="shared" si="430"/>
        <v>0</v>
      </c>
      <c r="AZ907" s="36">
        <f t="shared" si="430"/>
        <v>367318.92599999992</v>
      </c>
      <c r="BF907" s="42">
        <f t="shared" si="435"/>
        <v>555687.60599999991</v>
      </c>
      <c r="BG907" s="42">
        <f t="shared" si="436"/>
        <v>555687.61</v>
      </c>
      <c r="BH907" s="42">
        <f t="shared" si="437"/>
        <v>-4.0000000735744834E-3</v>
      </c>
      <c r="BI907" s="42">
        <f t="shared" si="438"/>
        <v>452084.83199999994</v>
      </c>
    </row>
    <row r="908" spans="1:61" ht="14.45" hidden="1" outlineLevel="1" x14ac:dyDescent="0.3">
      <c r="A908" s="12" t="s">
        <v>805</v>
      </c>
      <c r="B908" s="12" t="s">
        <v>8</v>
      </c>
      <c r="C908" s="5" t="s">
        <v>1437</v>
      </c>
      <c r="D908" s="2" t="s">
        <v>980</v>
      </c>
      <c r="E908" s="2" t="s">
        <v>981</v>
      </c>
      <c r="F908" s="2" t="s">
        <v>16</v>
      </c>
      <c r="G908" s="2" t="s">
        <v>20</v>
      </c>
      <c r="H908" s="2" t="s">
        <v>13</v>
      </c>
      <c r="I908" s="18">
        <v>7550</v>
      </c>
      <c r="J908" s="18">
        <v>1498803.0599999998</v>
      </c>
      <c r="K908" s="18">
        <v>1306146.43</v>
      </c>
      <c r="L908" s="18">
        <v>192656.62999999998</v>
      </c>
      <c r="M908" s="18"/>
      <c r="N908" s="18">
        <v>163268.32999999999</v>
      </c>
      <c r="O908" s="18"/>
      <c r="P908" s="18"/>
      <c r="Q908" s="18"/>
      <c r="R908" s="18"/>
      <c r="S908" s="18"/>
      <c r="T908" s="18"/>
      <c r="U908" s="18"/>
      <c r="V908" s="18"/>
      <c r="W908" s="18"/>
      <c r="X908" s="18"/>
      <c r="Y908" s="18"/>
      <c r="Z908" s="18">
        <v>29388.3</v>
      </c>
      <c r="AA908" s="18"/>
      <c r="AB908" s="43">
        <f t="shared" si="431"/>
        <v>0.14749999999999996</v>
      </c>
      <c r="AC908" s="14">
        <f t="shared" si="411"/>
        <v>0</v>
      </c>
      <c r="AD908" s="14">
        <f t="shared" si="427"/>
        <v>0.125</v>
      </c>
      <c r="AE908" s="14">
        <f t="shared" si="414"/>
        <v>0</v>
      </c>
      <c r="AF908" s="14">
        <f t="shared" si="415"/>
        <v>0</v>
      </c>
      <c r="AG908" s="14">
        <f t="shared" si="416"/>
        <v>0</v>
      </c>
      <c r="AH908" s="14">
        <f t="shared" si="417"/>
        <v>0</v>
      </c>
      <c r="AI908" s="14">
        <f t="shared" si="418"/>
        <v>0</v>
      </c>
      <c r="AJ908" s="14">
        <f t="shared" si="419"/>
        <v>0</v>
      </c>
      <c r="AK908" s="14">
        <f t="shared" si="420"/>
        <v>0</v>
      </c>
      <c r="AL908" s="14">
        <f t="shared" si="421"/>
        <v>0</v>
      </c>
      <c r="AM908" s="14">
        <f t="shared" si="422"/>
        <v>0</v>
      </c>
      <c r="AN908" s="14">
        <f t="shared" si="423"/>
        <v>0</v>
      </c>
      <c r="AO908" s="14">
        <f t="shared" si="424"/>
        <v>0</v>
      </c>
      <c r="AP908" s="14">
        <f t="shared" si="425"/>
        <v>0.02</v>
      </c>
      <c r="AQ908" s="14">
        <f t="shared" si="426"/>
        <v>0</v>
      </c>
      <c r="AR908" s="26">
        <f t="shared" si="432"/>
        <v>163268.30374999999</v>
      </c>
      <c r="AS908" s="184">
        <f t="shared" si="433"/>
        <v>0</v>
      </c>
      <c r="AT908" s="26">
        <f t="shared" si="434"/>
        <v>29388.294674999997</v>
      </c>
      <c r="AU908" s="30"/>
      <c r="AV908" s="30"/>
      <c r="AW908" s="30">
        <f>K908*$AU$1</f>
        <v>156737.5716</v>
      </c>
      <c r="AX908" s="36">
        <f t="shared" si="430"/>
        <v>-163268.30374999999</v>
      </c>
      <c r="AY908" s="36">
        <f t="shared" si="430"/>
        <v>0</v>
      </c>
      <c r="AZ908" s="36">
        <f t="shared" si="430"/>
        <v>127349.276925</v>
      </c>
      <c r="BF908" s="42">
        <f t="shared" si="435"/>
        <v>192656.59842499997</v>
      </c>
      <c r="BG908" s="42">
        <f t="shared" si="436"/>
        <v>192656.62999999998</v>
      </c>
      <c r="BH908" s="42">
        <f t="shared" si="437"/>
        <v>-3.1575000000884756E-2</v>
      </c>
      <c r="BI908" s="42">
        <f t="shared" si="438"/>
        <v>156737.5716</v>
      </c>
    </row>
    <row r="909" spans="1:61" ht="14.45" hidden="1" outlineLevel="1" x14ac:dyDescent="0.3">
      <c r="A909" s="12" t="s">
        <v>837</v>
      </c>
      <c r="B909" s="12" t="s">
        <v>8</v>
      </c>
      <c r="C909" s="12"/>
      <c r="D909" s="2" t="s">
        <v>982</v>
      </c>
      <c r="E909" s="2" t="s">
        <v>983</v>
      </c>
      <c r="F909" s="2" t="s">
        <v>16</v>
      </c>
      <c r="G909" s="2" t="s">
        <v>17</v>
      </c>
      <c r="H909" s="2" t="s">
        <v>13</v>
      </c>
      <c r="I909" s="18">
        <v>100000</v>
      </c>
      <c r="J909" s="18">
        <v>300300</v>
      </c>
      <c r="K909" s="18">
        <v>286000</v>
      </c>
      <c r="L909" s="18">
        <v>14300</v>
      </c>
      <c r="M909" s="18"/>
      <c r="N909" s="18"/>
      <c r="O909" s="18"/>
      <c r="P909" s="18"/>
      <c r="Q909" s="18"/>
      <c r="R909" s="18"/>
      <c r="S909" s="18"/>
      <c r="T909" s="18"/>
      <c r="U909" s="18"/>
      <c r="V909" s="18"/>
      <c r="W909" s="18"/>
      <c r="X909" s="18"/>
      <c r="Y909" s="18"/>
      <c r="Z909" s="18"/>
      <c r="AA909" s="18">
        <v>14300</v>
      </c>
      <c r="AB909" s="43">
        <f t="shared" si="431"/>
        <v>5.0000000000000044E-2</v>
      </c>
      <c r="AC909" s="14">
        <f t="shared" si="411"/>
        <v>0</v>
      </c>
      <c r="AD909" s="14">
        <f t="shared" si="427"/>
        <v>0</v>
      </c>
      <c r="AE909" s="14">
        <f t="shared" si="414"/>
        <v>0</v>
      </c>
      <c r="AF909" s="14">
        <f t="shared" si="415"/>
        <v>0</v>
      </c>
      <c r="AG909" s="14">
        <f t="shared" si="416"/>
        <v>0</v>
      </c>
      <c r="AH909" s="14">
        <f t="shared" si="417"/>
        <v>0</v>
      </c>
      <c r="AI909" s="14">
        <f t="shared" si="418"/>
        <v>0</v>
      </c>
      <c r="AJ909" s="14">
        <f t="shared" si="419"/>
        <v>0</v>
      </c>
      <c r="AK909" s="14">
        <f t="shared" si="420"/>
        <v>0</v>
      </c>
      <c r="AL909" s="14">
        <f t="shared" si="421"/>
        <v>0</v>
      </c>
      <c r="AM909" s="14">
        <f t="shared" si="422"/>
        <v>0</v>
      </c>
      <c r="AN909" s="14">
        <f t="shared" si="423"/>
        <v>0</v>
      </c>
      <c r="AO909" s="14">
        <f t="shared" si="424"/>
        <v>0</v>
      </c>
      <c r="AP909" s="14">
        <f t="shared" si="425"/>
        <v>0</v>
      </c>
      <c r="AQ909" s="14">
        <f t="shared" si="426"/>
        <v>0.05</v>
      </c>
      <c r="AR909" s="26">
        <f t="shared" si="432"/>
        <v>0</v>
      </c>
      <c r="AS909" s="184">
        <f t="shared" si="433"/>
        <v>0</v>
      </c>
      <c r="AT909" s="26">
        <f t="shared" si="434"/>
        <v>14300</v>
      </c>
      <c r="AU909" s="30"/>
      <c r="AV909" s="30"/>
      <c r="AW909" s="30">
        <f>K909*$AU$1</f>
        <v>34320</v>
      </c>
      <c r="AX909" s="36">
        <f t="shared" si="430"/>
        <v>0</v>
      </c>
      <c r="AY909" s="36">
        <f t="shared" si="430"/>
        <v>0</v>
      </c>
      <c r="AZ909" s="36">
        <f t="shared" si="430"/>
        <v>20020</v>
      </c>
      <c r="BF909" s="42">
        <f t="shared" si="435"/>
        <v>14300</v>
      </c>
      <c r="BG909" s="42">
        <f t="shared" si="436"/>
        <v>14300</v>
      </c>
      <c r="BH909" s="42">
        <f t="shared" si="437"/>
        <v>0</v>
      </c>
      <c r="BI909" s="42">
        <f t="shared" si="438"/>
        <v>34320</v>
      </c>
    </row>
    <row r="910" spans="1:61" ht="14.45" hidden="1" outlineLevel="1" x14ac:dyDescent="0.3">
      <c r="A910" s="12" t="s">
        <v>837</v>
      </c>
      <c r="B910" s="12" t="s">
        <v>8</v>
      </c>
      <c r="C910" s="12"/>
      <c r="D910" s="2" t="s">
        <v>982</v>
      </c>
      <c r="E910" s="2" t="s">
        <v>983</v>
      </c>
      <c r="F910" s="2" t="s">
        <v>11</v>
      </c>
      <c r="G910" s="2" t="s">
        <v>17</v>
      </c>
      <c r="H910" s="2" t="s">
        <v>13</v>
      </c>
      <c r="I910" s="18">
        <v>164000</v>
      </c>
      <c r="J910" s="18">
        <v>492492</v>
      </c>
      <c r="K910" s="18">
        <v>469040</v>
      </c>
      <c r="L910" s="18">
        <v>23452</v>
      </c>
      <c r="M910" s="18"/>
      <c r="N910" s="18"/>
      <c r="O910" s="18"/>
      <c r="P910" s="18"/>
      <c r="Q910" s="18"/>
      <c r="R910" s="18"/>
      <c r="S910" s="18"/>
      <c r="T910" s="18">
        <v>23452</v>
      </c>
      <c r="U910" s="18"/>
      <c r="V910" s="18"/>
      <c r="W910" s="18"/>
      <c r="X910" s="18"/>
      <c r="Y910" s="18"/>
      <c r="Z910" s="18"/>
      <c r="AA910" s="18"/>
      <c r="AB910" s="43">
        <f t="shared" si="431"/>
        <v>5.0000000000000044E-2</v>
      </c>
      <c r="AC910" s="14">
        <f t="shared" si="411"/>
        <v>0</v>
      </c>
      <c r="AD910" s="14">
        <f t="shared" si="427"/>
        <v>0</v>
      </c>
      <c r="AE910" s="14">
        <f t="shared" si="414"/>
        <v>0</v>
      </c>
      <c r="AF910" s="14">
        <f t="shared" si="415"/>
        <v>0</v>
      </c>
      <c r="AG910" s="14">
        <f t="shared" si="416"/>
        <v>0</v>
      </c>
      <c r="AH910" s="14">
        <f t="shared" si="417"/>
        <v>0</v>
      </c>
      <c r="AI910" s="14">
        <f t="shared" si="418"/>
        <v>0</v>
      </c>
      <c r="AJ910" s="14">
        <f t="shared" si="419"/>
        <v>0.05</v>
      </c>
      <c r="AK910" s="14">
        <f t="shared" si="420"/>
        <v>0</v>
      </c>
      <c r="AL910" s="14">
        <f t="shared" si="421"/>
        <v>0</v>
      </c>
      <c r="AM910" s="14">
        <f t="shared" si="422"/>
        <v>0</v>
      </c>
      <c r="AN910" s="14">
        <f t="shared" si="423"/>
        <v>0</v>
      </c>
      <c r="AO910" s="14">
        <f t="shared" si="424"/>
        <v>0</v>
      </c>
      <c r="AP910" s="14">
        <f t="shared" si="425"/>
        <v>0</v>
      </c>
      <c r="AQ910" s="14">
        <f t="shared" si="426"/>
        <v>0</v>
      </c>
      <c r="AR910" s="26">
        <f t="shared" si="432"/>
        <v>0</v>
      </c>
      <c r="AS910" s="184">
        <f t="shared" si="433"/>
        <v>23452</v>
      </c>
      <c r="AT910" s="26">
        <f t="shared" si="434"/>
        <v>0</v>
      </c>
      <c r="AU910" s="30">
        <f>K910*$AU$2</f>
        <v>28142.399999999998</v>
      </c>
      <c r="AV910" s="30">
        <f>K910*$AV$2</f>
        <v>28142.399999999998</v>
      </c>
      <c r="AW910" s="30"/>
      <c r="AX910" s="36">
        <f t="shared" si="430"/>
        <v>28142.399999999998</v>
      </c>
      <c r="AY910" s="36">
        <f t="shared" si="430"/>
        <v>4690.3999999999978</v>
      </c>
      <c r="AZ910" s="36">
        <f t="shared" si="430"/>
        <v>0</v>
      </c>
      <c r="BF910" s="42">
        <f t="shared" si="435"/>
        <v>23452</v>
      </c>
      <c r="BG910" s="42">
        <f t="shared" si="436"/>
        <v>23452</v>
      </c>
      <c r="BH910" s="42">
        <f t="shared" si="437"/>
        <v>0</v>
      </c>
      <c r="BI910" s="42">
        <f t="shared" si="438"/>
        <v>56284.799999999996</v>
      </c>
    </row>
    <row r="911" spans="1:61" ht="14.45" hidden="1" outlineLevel="1" x14ac:dyDescent="0.3">
      <c r="A911" s="12" t="s">
        <v>837</v>
      </c>
      <c r="B911" s="12" t="s">
        <v>8</v>
      </c>
      <c r="C911" s="12"/>
      <c r="D911" s="2" t="s">
        <v>984</v>
      </c>
      <c r="E911" s="2" t="s">
        <v>985</v>
      </c>
      <c r="F911" s="2" t="s">
        <v>16</v>
      </c>
      <c r="G911" s="2" t="s">
        <v>813</v>
      </c>
      <c r="H911" s="2" t="s">
        <v>13</v>
      </c>
      <c r="I911" s="18">
        <v>150</v>
      </c>
      <c r="J911" s="18">
        <v>55056.09</v>
      </c>
      <c r="K911" s="18">
        <v>52875</v>
      </c>
      <c r="L911" s="18">
        <v>2181.09</v>
      </c>
      <c r="M911" s="18"/>
      <c r="N911" s="18">
        <v>1101.56</v>
      </c>
      <c r="O911" s="18"/>
      <c r="P911" s="18"/>
      <c r="Q911" s="18"/>
      <c r="R911" s="18"/>
      <c r="S911" s="18"/>
      <c r="T911" s="18"/>
      <c r="U911" s="18"/>
      <c r="V911" s="18"/>
      <c r="W911" s="18"/>
      <c r="X911" s="18"/>
      <c r="Y911" s="18"/>
      <c r="Z911" s="18">
        <v>1079.53</v>
      </c>
      <c r="AA911" s="18"/>
      <c r="AB911" s="43">
        <f t="shared" si="431"/>
        <v>0.14749999999999996</v>
      </c>
      <c r="AC911" s="14">
        <f t="shared" si="411"/>
        <v>0</v>
      </c>
      <c r="AD911" s="14">
        <f t="shared" si="427"/>
        <v>0.125</v>
      </c>
      <c r="AE911" s="14">
        <f t="shared" si="414"/>
        <v>0</v>
      </c>
      <c r="AF911" s="14">
        <f t="shared" si="415"/>
        <v>0</v>
      </c>
      <c r="AG911" s="14">
        <f t="shared" si="416"/>
        <v>0</v>
      </c>
      <c r="AH911" s="14">
        <f t="shared" si="417"/>
        <v>0</v>
      </c>
      <c r="AI911" s="14">
        <f t="shared" si="418"/>
        <v>0</v>
      </c>
      <c r="AJ911" s="14">
        <f t="shared" si="419"/>
        <v>0</v>
      </c>
      <c r="AK911" s="14">
        <f t="shared" si="420"/>
        <v>0</v>
      </c>
      <c r="AL911" s="14">
        <f t="shared" si="421"/>
        <v>0</v>
      </c>
      <c r="AM911" s="14">
        <f t="shared" si="422"/>
        <v>0</v>
      </c>
      <c r="AN911" s="14">
        <f t="shared" si="423"/>
        <v>0</v>
      </c>
      <c r="AO911" s="14">
        <f t="shared" si="424"/>
        <v>0</v>
      </c>
      <c r="AP911" s="14">
        <f t="shared" si="425"/>
        <v>0.02</v>
      </c>
      <c r="AQ911" s="14">
        <f t="shared" si="426"/>
        <v>0</v>
      </c>
      <c r="AR911" s="26">
        <f t="shared" si="432"/>
        <v>6609.375</v>
      </c>
      <c r="AS911" s="184">
        <f t="shared" si="433"/>
        <v>0</v>
      </c>
      <c r="AT911" s="26">
        <f t="shared" si="434"/>
        <v>1189.6875</v>
      </c>
      <c r="AU911" s="30"/>
      <c r="AV911" s="30"/>
      <c r="AW911" s="30">
        <f t="shared" ref="AW911:AW917" si="439">K911*$AU$1</f>
        <v>6345</v>
      </c>
      <c r="AX911" s="36">
        <f t="shared" si="430"/>
        <v>-6609.375</v>
      </c>
      <c r="AY911" s="36">
        <f t="shared" si="430"/>
        <v>0</v>
      </c>
      <c r="AZ911" s="36">
        <f t="shared" si="430"/>
        <v>5155.3125</v>
      </c>
      <c r="BF911" s="42">
        <f t="shared" si="435"/>
        <v>7799.0625</v>
      </c>
      <c r="BG911" s="42">
        <f t="shared" si="436"/>
        <v>2181.09</v>
      </c>
      <c r="BH911" s="42">
        <f t="shared" si="437"/>
        <v>5617.9724999999999</v>
      </c>
      <c r="BI911" s="42">
        <f t="shared" si="438"/>
        <v>6345</v>
      </c>
    </row>
    <row r="912" spans="1:61" ht="14.45" hidden="1" outlineLevel="1" x14ac:dyDescent="0.3">
      <c r="A912" s="12" t="s">
        <v>837</v>
      </c>
      <c r="B912" s="12" t="s">
        <v>8</v>
      </c>
      <c r="C912" s="12"/>
      <c r="D912" s="2" t="s">
        <v>984</v>
      </c>
      <c r="E912" s="2" t="s">
        <v>986</v>
      </c>
      <c r="F912" s="2" t="s">
        <v>16</v>
      </c>
      <c r="G912" s="2" t="s">
        <v>501</v>
      </c>
      <c r="H912" s="2" t="s">
        <v>13</v>
      </c>
      <c r="I912" s="18">
        <v>150</v>
      </c>
      <c r="J912" s="18">
        <v>43246</v>
      </c>
      <c r="K912" s="18">
        <v>42398.04</v>
      </c>
      <c r="L912" s="18">
        <v>847.96</v>
      </c>
      <c r="M912" s="18"/>
      <c r="N912" s="18"/>
      <c r="O912" s="18"/>
      <c r="P912" s="18"/>
      <c r="Q912" s="18"/>
      <c r="R912" s="18"/>
      <c r="S912" s="18"/>
      <c r="T912" s="18"/>
      <c r="U912" s="18"/>
      <c r="V912" s="18"/>
      <c r="W912" s="18"/>
      <c r="X912" s="18"/>
      <c r="Y912" s="18"/>
      <c r="Z912" s="18">
        <v>847.96</v>
      </c>
      <c r="AA912" s="18"/>
      <c r="AB912" s="43">
        <f t="shared" si="431"/>
        <v>2.0000000000000018E-2</v>
      </c>
      <c r="AC912" s="14">
        <f t="shared" si="411"/>
        <v>0</v>
      </c>
      <c r="AD912" s="14">
        <f t="shared" si="427"/>
        <v>0</v>
      </c>
      <c r="AE912" s="14">
        <f t="shared" si="414"/>
        <v>0</v>
      </c>
      <c r="AF912" s="14">
        <f t="shared" si="415"/>
        <v>0</v>
      </c>
      <c r="AG912" s="14">
        <f t="shared" si="416"/>
        <v>0</v>
      </c>
      <c r="AH912" s="14">
        <f t="shared" si="417"/>
        <v>0</v>
      </c>
      <c r="AI912" s="14">
        <f t="shared" si="418"/>
        <v>0</v>
      </c>
      <c r="AJ912" s="14">
        <f t="shared" si="419"/>
        <v>0</v>
      </c>
      <c r="AK912" s="14">
        <f t="shared" si="420"/>
        <v>0</v>
      </c>
      <c r="AL912" s="14">
        <f t="shared" si="421"/>
        <v>0</v>
      </c>
      <c r="AM912" s="14">
        <f t="shared" si="422"/>
        <v>0</v>
      </c>
      <c r="AN912" s="14">
        <f t="shared" si="423"/>
        <v>0</v>
      </c>
      <c r="AO912" s="14">
        <f t="shared" si="424"/>
        <v>0</v>
      </c>
      <c r="AP912" s="14">
        <f t="shared" si="425"/>
        <v>0.02</v>
      </c>
      <c r="AQ912" s="14">
        <f t="shared" si="426"/>
        <v>0</v>
      </c>
      <c r="AR912" s="26">
        <f t="shared" si="432"/>
        <v>0</v>
      </c>
      <c r="AS912" s="184">
        <f t="shared" si="433"/>
        <v>0</v>
      </c>
      <c r="AT912" s="26">
        <f t="shared" si="434"/>
        <v>847.96080000000006</v>
      </c>
      <c r="AU912" s="30"/>
      <c r="AV912" s="30"/>
      <c r="AW912" s="30">
        <f t="shared" si="439"/>
        <v>5087.7647999999999</v>
      </c>
      <c r="AX912" s="36">
        <f t="shared" si="430"/>
        <v>0</v>
      </c>
      <c r="AY912" s="36">
        <f t="shared" si="430"/>
        <v>0</v>
      </c>
      <c r="AZ912" s="36">
        <f t="shared" si="430"/>
        <v>4239.8040000000001</v>
      </c>
      <c r="BF912" s="42">
        <f t="shared" si="435"/>
        <v>847.96080000000006</v>
      </c>
      <c r="BG912" s="42">
        <f t="shared" si="436"/>
        <v>847.96</v>
      </c>
      <c r="BH912" s="42">
        <f t="shared" si="437"/>
        <v>8.0000000002655725E-4</v>
      </c>
      <c r="BI912" s="42">
        <f t="shared" si="438"/>
        <v>5087.7647999999999</v>
      </c>
    </row>
    <row r="913" spans="1:61" ht="14.45" hidden="1" outlineLevel="1" x14ac:dyDescent="0.3">
      <c r="A913" s="12" t="s">
        <v>837</v>
      </c>
      <c r="B913" s="12" t="s">
        <v>8</v>
      </c>
      <c r="C913" s="12"/>
      <c r="D913" s="2" t="s">
        <v>987</v>
      </c>
      <c r="E913" s="2" t="s">
        <v>988</v>
      </c>
      <c r="F913" s="2" t="s">
        <v>16</v>
      </c>
      <c r="G913" s="2" t="s">
        <v>17</v>
      </c>
      <c r="H913" s="2" t="s">
        <v>13</v>
      </c>
      <c r="I913" s="18">
        <v>18240</v>
      </c>
      <c r="J913" s="18">
        <v>2089135.9099999997</v>
      </c>
      <c r="K913" s="18">
        <v>1956320.7700000003</v>
      </c>
      <c r="L913" s="18">
        <v>132815.13999999998</v>
      </c>
      <c r="M913" s="18"/>
      <c r="N913" s="18">
        <v>91851.709999999992</v>
      </c>
      <c r="O913" s="18"/>
      <c r="P913" s="18"/>
      <c r="Q913" s="18"/>
      <c r="R913" s="18"/>
      <c r="S913" s="18"/>
      <c r="T913" s="18"/>
      <c r="U913" s="18"/>
      <c r="V913" s="18"/>
      <c r="W913" s="18"/>
      <c r="X913" s="18"/>
      <c r="Y913" s="18"/>
      <c r="Z913" s="18">
        <v>40963.429999999993</v>
      </c>
      <c r="AA913" s="18"/>
      <c r="AB913" s="43">
        <f t="shared" si="431"/>
        <v>0.14749999999999996</v>
      </c>
      <c r="AC913" s="14">
        <f t="shared" si="411"/>
        <v>0</v>
      </c>
      <c r="AD913" s="14">
        <f t="shared" si="427"/>
        <v>0.125</v>
      </c>
      <c r="AE913" s="14">
        <f t="shared" si="414"/>
        <v>0</v>
      </c>
      <c r="AF913" s="14">
        <f t="shared" si="415"/>
        <v>0</v>
      </c>
      <c r="AG913" s="14">
        <f t="shared" si="416"/>
        <v>0</v>
      </c>
      <c r="AH913" s="14">
        <f t="shared" si="417"/>
        <v>0</v>
      </c>
      <c r="AI913" s="14">
        <f t="shared" si="418"/>
        <v>0</v>
      </c>
      <c r="AJ913" s="14">
        <f t="shared" si="419"/>
        <v>0</v>
      </c>
      <c r="AK913" s="14">
        <f t="shared" si="420"/>
        <v>0</v>
      </c>
      <c r="AL913" s="14">
        <f t="shared" si="421"/>
        <v>0</v>
      </c>
      <c r="AM913" s="14">
        <f t="shared" si="422"/>
        <v>0</v>
      </c>
      <c r="AN913" s="14">
        <f t="shared" si="423"/>
        <v>0</v>
      </c>
      <c r="AO913" s="14">
        <f t="shared" si="424"/>
        <v>0</v>
      </c>
      <c r="AP913" s="14">
        <f t="shared" si="425"/>
        <v>0.02</v>
      </c>
      <c r="AQ913" s="14">
        <f t="shared" si="426"/>
        <v>0</v>
      </c>
      <c r="AR913" s="26">
        <f t="shared" si="432"/>
        <v>244540.09625000003</v>
      </c>
      <c r="AS913" s="184">
        <f t="shared" si="433"/>
        <v>0</v>
      </c>
      <c r="AT913" s="26">
        <f t="shared" si="434"/>
        <v>44017.217325000012</v>
      </c>
      <c r="AU913" s="30"/>
      <c r="AV913" s="30"/>
      <c r="AW913" s="30">
        <f t="shared" si="439"/>
        <v>234758.49240000002</v>
      </c>
      <c r="AX913" s="36">
        <f t="shared" si="430"/>
        <v>-244540.09625000003</v>
      </c>
      <c r="AY913" s="36">
        <f t="shared" si="430"/>
        <v>0</v>
      </c>
      <c r="AZ913" s="36">
        <f t="shared" si="430"/>
        <v>190741.27507500001</v>
      </c>
      <c r="BF913" s="42">
        <f t="shared" si="435"/>
        <v>288557.31357500004</v>
      </c>
      <c r="BG913" s="42">
        <f t="shared" si="436"/>
        <v>132815.13999999998</v>
      </c>
      <c r="BH913" s="42">
        <f t="shared" si="437"/>
        <v>155742.17357500005</v>
      </c>
      <c r="BI913" s="42">
        <f t="shared" si="438"/>
        <v>234758.49240000002</v>
      </c>
    </row>
    <row r="914" spans="1:61" ht="14.45" hidden="1" outlineLevel="1" x14ac:dyDescent="0.3">
      <c r="A914" s="12" t="s">
        <v>837</v>
      </c>
      <c r="B914" s="12" t="s">
        <v>8</v>
      </c>
      <c r="C914" s="12"/>
      <c r="D914" s="2" t="s">
        <v>989</v>
      </c>
      <c r="E914" s="2" t="s">
        <v>990</v>
      </c>
      <c r="F914" s="2" t="s">
        <v>16</v>
      </c>
      <c r="G914" s="2" t="s">
        <v>17</v>
      </c>
      <c r="H914" s="2" t="s">
        <v>13</v>
      </c>
      <c r="I914" s="18">
        <v>5600</v>
      </c>
      <c r="J914" s="18">
        <v>442383.31</v>
      </c>
      <c r="K914" s="18">
        <v>385519.21</v>
      </c>
      <c r="L914" s="18">
        <v>56864.100000000006</v>
      </c>
      <c r="M914" s="18"/>
      <c r="N914" s="18">
        <v>48189.919999999991</v>
      </c>
      <c r="O914" s="18"/>
      <c r="P914" s="18"/>
      <c r="Q914" s="18"/>
      <c r="R914" s="18"/>
      <c r="S914" s="18"/>
      <c r="T914" s="18"/>
      <c r="U914" s="18"/>
      <c r="V914" s="18"/>
      <c r="W914" s="18"/>
      <c r="X914" s="18"/>
      <c r="Y914" s="18"/>
      <c r="Z914" s="18">
        <v>8674.18</v>
      </c>
      <c r="AA914" s="18"/>
      <c r="AB914" s="43">
        <f t="shared" si="431"/>
        <v>0.14749999999999996</v>
      </c>
      <c r="AC914" s="14">
        <f t="shared" si="411"/>
        <v>0</v>
      </c>
      <c r="AD914" s="14">
        <f t="shared" si="427"/>
        <v>0.125</v>
      </c>
      <c r="AE914" s="14">
        <f t="shared" si="414"/>
        <v>0</v>
      </c>
      <c r="AF914" s="14">
        <f t="shared" si="415"/>
        <v>0</v>
      </c>
      <c r="AG914" s="14">
        <f t="shared" si="416"/>
        <v>0</v>
      </c>
      <c r="AH914" s="14">
        <f t="shared" si="417"/>
        <v>0</v>
      </c>
      <c r="AI914" s="14">
        <f t="shared" si="418"/>
        <v>0</v>
      </c>
      <c r="AJ914" s="14">
        <f t="shared" si="419"/>
        <v>0</v>
      </c>
      <c r="AK914" s="14">
        <f t="shared" si="420"/>
        <v>0</v>
      </c>
      <c r="AL914" s="14">
        <f t="shared" si="421"/>
        <v>0</v>
      </c>
      <c r="AM914" s="14">
        <f t="shared" si="422"/>
        <v>0</v>
      </c>
      <c r="AN914" s="14">
        <f t="shared" si="423"/>
        <v>0</v>
      </c>
      <c r="AO914" s="14">
        <f t="shared" si="424"/>
        <v>0</v>
      </c>
      <c r="AP914" s="14">
        <f t="shared" si="425"/>
        <v>0.02</v>
      </c>
      <c r="AQ914" s="14">
        <f t="shared" si="426"/>
        <v>0</v>
      </c>
      <c r="AR914" s="26">
        <f t="shared" si="432"/>
        <v>48189.901250000003</v>
      </c>
      <c r="AS914" s="184">
        <f t="shared" si="433"/>
        <v>0</v>
      </c>
      <c r="AT914" s="26">
        <f t="shared" si="434"/>
        <v>8674.1822250000005</v>
      </c>
      <c r="AU914" s="30"/>
      <c r="AV914" s="30"/>
      <c r="AW914" s="30">
        <f t="shared" si="439"/>
        <v>46262.305200000003</v>
      </c>
      <c r="AX914" s="36">
        <f t="shared" si="430"/>
        <v>-48189.901250000003</v>
      </c>
      <c r="AY914" s="36">
        <f t="shared" si="430"/>
        <v>0</v>
      </c>
      <c r="AZ914" s="36">
        <f t="shared" si="430"/>
        <v>37588.122975000006</v>
      </c>
      <c r="BF914" s="42">
        <f t="shared" si="435"/>
        <v>56864.083475000007</v>
      </c>
      <c r="BG914" s="42">
        <f t="shared" si="436"/>
        <v>56864.099999999991</v>
      </c>
      <c r="BH914" s="42">
        <f t="shared" si="437"/>
        <v>-1.6524999984540045E-2</v>
      </c>
      <c r="BI914" s="42">
        <f t="shared" si="438"/>
        <v>46262.305200000003</v>
      </c>
    </row>
    <row r="915" spans="1:61" ht="14.45" hidden="1" outlineLevel="1" x14ac:dyDescent="0.3">
      <c r="A915" s="12" t="s">
        <v>837</v>
      </c>
      <c r="B915" s="12" t="s">
        <v>8</v>
      </c>
      <c r="C915" s="12"/>
      <c r="D915" s="2" t="s">
        <v>989</v>
      </c>
      <c r="E915" s="2" t="s">
        <v>570</v>
      </c>
      <c r="F915" s="2" t="s">
        <v>16</v>
      </c>
      <c r="G915" s="2" t="s">
        <v>17</v>
      </c>
      <c r="H915" s="2" t="s">
        <v>13</v>
      </c>
      <c r="I915" s="18">
        <v>320</v>
      </c>
      <c r="J915" s="18">
        <v>43525.33</v>
      </c>
      <c r="K915" s="18">
        <v>37930.57</v>
      </c>
      <c r="L915" s="18">
        <v>5594.76</v>
      </c>
      <c r="M915" s="18"/>
      <c r="N915" s="18">
        <v>4741.32</v>
      </c>
      <c r="O915" s="18"/>
      <c r="P915" s="18"/>
      <c r="Q915" s="18"/>
      <c r="R915" s="18"/>
      <c r="S915" s="18"/>
      <c r="T915" s="18"/>
      <c r="U915" s="18"/>
      <c r="V915" s="18"/>
      <c r="W915" s="18"/>
      <c r="X915" s="18"/>
      <c r="Y915" s="18"/>
      <c r="Z915" s="18">
        <v>853.44</v>
      </c>
      <c r="AA915" s="18"/>
      <c r="AB915" s="43">
        <f t="shared" si="431"/>
        <v>0.14749999999999996</v>
      </c>
      <c r="AC915" s="14">
        <f t="shared" si="411"/>
        <v>0</v>
      </c>
      <c r="AD915" s="14">
        <f t="shared" si="427"/>
        <v>0.125</v>
      </c>
      <c r="AE915" s="14">
        <f t="shared" si="414"/>
        <v>0</v>
      </c>
      <c r="AF915" s="14">
        <f t="shared" si="415"/>
        <v>0</v>
      </c>
      <c r="AG915" s="14">
        <f t="shared" si="416"/>
        <v>0</v>
      </c>
      <c r="AH915" s="14">
        <f t="shared" si="417"/>
        <v>0</v>
      </c>
      <c r="AI915" s="14">
        <f t="shared" si="418"/>
        <v>0</v>
      </c>
      <c r="AJ915" s="14">
        <f t="shared" si="419"/>
        <v>0</v>
      </c>
      <c r="AK915" s="14">
        <f t="shared" si="420"/>
        <v>0</v>
      </c>
      <c r="AL915" s="14">
        <f t="shared" si="421"/>
        <v>0</v>
      </c>
      <c r="AM915" s="14">
        <f t="shared" si="422"/>
        <v>0</v>
      </c>
      <c r="AN915" s="14">
        <f t="shared" si="423"/>
        <v>0</v>
      </c>
      <c r="AO915" s="14">
        <f t="shared" si="424"/>
        <v>0</v>
      </c>
      <c r="AP915" s="14">
        <f t="shared" si="425"/>
        <v>0.02</v>
      </c>
      <c r="AQ915" s="14">
        <f t="shared" si="426"/>
        <v>0</v>
      </c>
      <c r="AR915" s="26">
        <f t="shared" si="432"/>
        <v>4741.32125</v>
      </c>
      <c r="AS915" s="184">
        <f t="shared" si="433"/>
        <v>0</v>
      </c>
      <c r="AT915" s="26">
        <f t="shared" si="434"/>
        <v>853.43782499999998</v>
      </c>
      <c r="AU915" s="30"/>
      <c r="AV915" s="30"/>
      <c r="AW915" s="30">
        <f t="shared" si="439"/>
        <v>4551.6683999999996</v>
      </c>
      <c r="AX915" s="36">
        <f t="shared" si="430"/>
        <v>-4741.32125</v>
      </c>
      <c r="AY915" s="36">
        <f t="shared" si="430"/>
        <v>0</v>
      </c>
      <c r="AZ915" s="36">
        <f t="shared" si="430"/>
        <v>3698.2305749999996</v>
      </c>
      <c r="BF915" s="42">
        <f t="shared" si="435"/>
        <v>5594.7590749999999</v>
      </c>
      <c r="BG915" s="42">
        <f t="shared" si="436"/>
        <v>5594.76</v>
      </c>
      <c r="BH915" s="42">
        <f t="shared" si="437"/>
        <v>-9.2500000027939677E-4</v>
      </c>
      <c r="BI915" s="42">
        <f t="shared" si="438"/>
        <v>4551.6683999999996</v>
      </c>
    </row>
    <row r="916" spans="1:61" ht="14.45" hidden="1" outlineLevel="1" x14ac:dyDescent="0.3">
      <c r="A916" s="12" t="s">
        <v>837</v>
      </c>
      <c r="B916" s="12" t="s">
        <v>8</v>
      </c>
      <c r="C916" s="12"/>
      <c r="D916" s="2" t="s">
        <v>991</v>
      </c>
      <c r="E916" s="2" t="s">
        <v>595</v>
      </c>
      <c r="F916" s="2" t="s">
        <v>16</v>
      </c>
      <c r="G916" s="2" t="s">
        <v>17</v>
      </c>
      <c r="H916" s="2" t="s">
        <v>13</v>
      </c>
      <c r="I916" s="18">
        <v>20</v>
      </c>
      <c r="J916" s="18">
        <v>20715.59</v>
      </c>
      <c r="K916" s="18">
        <v>18052.8</v>
      </c>
      <c r="L916" s="18">
        <v>2662.79</v>
      </c>
      <c r="M916" s="18"/>
      <c r="N916" s="18">
        <v>2256.6</v>
      </c>
      <c r="O916" s="18"/>
      <c r="P916" s="18"/>
      <c r="Q916" s="18"/>
      <c r="R916" s="18"/>
      <c r="S916" s="18"/>
      <c r="T916" s="18"/>
      <c r="U916" s="18"/>
      <c r="V916" s="18"/>
      <c r="W916" s="18"/>
      <c r="X916" s="18"/>
      <c r="Y916" s="18"/>
      <c r="Z916" s="18">
        <v>406.19</v>
      </c>
      <c r="AA916" s="18"/>
      <c r="AB916" s="43">
        <f t="shared" si="431"/>
        <v>0.14749999999999996</v>
      </c>
      <c r="AC916" s="14">
        <f t="shared" si="411"/>
        <v>0</v>
      </c>
      <c r="AD916" s="14">
        <f t="shared" si="427"/>
        <v>0.125</v>
      </c>
      <c r="AE916" s="14">
        <f t="shared" si="414"/>
        <v>0</v>
      </c>
      <c r="AF916" s="14">
        <f t="shared" si="415"/>
        <v>0</v>
      </c>
      <c r="AG916" s="14">
        <f t="shared" si="416"/>
        <v>0</v>
      </c>
      <c r="AH916" s="14">
        <f t="shared" si="417"/>
        <v>0</v>
      </c>
      <c r="AI916" s="14">
        <f t="shared" si="418"/>
        <v>0</v>
      </c>
      <c r="AJ916" s="14">
        <f t="shared" si="419"/>
        <v>0</v>
      </c>
      <c r="AK916" s="14">
        <f t="shared" si="420"/>
        <v>0</v>
      </c>
      <c r="AL916" s="14">
        <f t="shared" si="421"/>
        <v>0</v>
      </c>
      <c r="AM916" s="14">
        <f t="shared" si="422"/>
        <v>0</v>
      </c>
      <c r="AN916" s="14">
        <f t="shared" si="423"/>
        <v>0</v>
      </c>
      <c r="AO916" s="14">
        <f t="shared" si="424"/>
        <v>0</v>
      </c>
      <c r="AP916" s="14">
        <f t="shared" si="425"/>
        <v>0.02</v>
      </c>
      <c r="AQ916" s="14">
        <f t="shared" si="426"/>
        <v>0</v>
      </c>
      <c r="AR916" s="26">
        <f t="shared" si="432"/>
        <v>2256.6</v>
      </c>
      <c r="AS916" s="184">
        <f t="shared" si="433"/>
        <v>0</v>
      </c>
      <c r="AT916" s="26">
        <f t="shared" si="434"/>
        <v>406.18799999999999</v>
      </c>
      <c r="AU916" s="30"/>
      <c r="AV916" s="30"/>
      <c r="AW916" s="30">
        <f t="shared" si="439"/>
        <v>2166.3359999999998</v>
      </c>
      <c r="AX916" s="36">
        <f t="shared" si="430"/>
        <v>-2256.6</v>
      </c>
      <c r="AY916" s="36">
        <f t="shared" si="430"/>
        <v>0</v>
      </c>
      <c r="AZ916" s="36">
        <f t="shared" si="430"/>
        <v>1760.1479999999997</v>
      </c>
      <c r="BF916" s="42">
        <f t="shared" si="435"/>
        <v>2662.788</v>
      </c>
      <c r="BG916" s="42">
        <f t="shared" si="436"/>
        <v>2662.79</v>
      </c>
      <c r="BH916" s="42">
        <f t="shared" si="437"/>
        <v>-1.9999999999527063E-3</v>
      </c>
      <c r="BI916" s="42">
        <f t="shared" si="438"/>
        <v>2166.3359999999998</v>
      </c>
    </row>
    <row r="917" spans="1:61" ht="14.45" hidden="1" outlineLevel="1" x14ac:dyDescent="0.3">
      <c r="A917" s="12" t="s">
        <v>837</v>
      </c>
      <c r="B917" s="12" t="s">
        <v>8</v>
      </c>
      <c r="C917" s="12"/>
      <c r="D917" s="2" t="s">
        <v>992</v>
      </c>
      <c r="E917" s="2" t="s">
        <v>542</v>
      </c>
      <c r="F917" s="2" t="s">
        <v>16</v>
      </c>
      <c r="G917" s="2" t="s">
        <v>17</v>
      </c>
      <c r="H917" s="2" t="s">
        <v>13</v>
      </c>
      <c r="I917" s="18">
        <v>144200</v>
      </c>
      <c r="J917" s="18">
        <v>33093.9</v>
      </c>
      <c r="K917" s="18">
        <v>28840</v>
      </c>
      <c r="L917" s="18">
        <v>4253.8999999999996</v>
      </c>
      <c r="M917" s="18"/>
      <c r="N917" s="18">
        <v>3605</v>
      </c>
      <c r="O917" s="18"/>
      <c r="P917" s="18"/>
      <c r="Q917" s="18"/>
      <c r="R917" s="18"/>
      <c r="S917" s="18"/>
      <c r="T917" s="18"/>
      <c r="U917" s="18"/>
      <c r="V917" s="18"/>
      <c r="W917" s="18"/>
      <c r="X917" s="18"/>
      <c r="Y917" s="18"/>
      <c r="Z917" s="18">
        <v>648.9</v>
      </c>
      <c r="AA917" s="18"/>
      <c r="AB917" s="43">
        <f t="shared" si="431"/>
        <v>0.14749999999999996</v>
      </c>
      <c r="AC917" s="14">
        <f t="shared" si="411"/>
        <v>0</v>
      </c>
      <c r="AD917" s="14">
        <f t="shared" si="427"/>
        <v>0.125</v>
      </c>
      <c r="AE917" s="14">
        <f t="shared" si="414"/>
        <v>0</v>
      </c>
      <c r="AF917" s="14">
        <f t="shared" si="415"/>
        <v>0</v>
      </c>
      <c r="AG917" s="14">
        <f t="shared" si="416"/>
        <v>0</v>
      </c>
      <c r="AH917" s="14">
        <f t="shared" si="417"/>
        <v>0</v>
      </c>
      <c r="AI917" s="14">
        <f t="shared" si="418"/>
        <v>0</v>
      </c>
      <c r="AJ917" s="14">
        <f t="shared" si="419"/>
        <v>0</v>
      </c>
      <c r="AK917" s="14">
        <f t="shared" si="420"/>
        <v>0</v>
      </c>
      <c r="AL917" s="14">
        <f t="shared" si="421"/>
        <v>0</v>
      </c>
      <c r="AM917" s="14">
        <f t="shared" si="422"/>
        <v>0</v>
      </c>
      <c r="AN917" s="14">
        <f t="shared" si="423"/>
        <v>0</v>
      </c>
      <c r="AO917" s="14">
        <f t="shared" si="424"/>
        <v>0</v>
      </c>
      <c r="AP917" s="14">
        <f t="shared" si="425"/>
        <v>0.02</v>
      </c>
      <c r="AQ917" s="14">
        <f t="shared" si="426"/>
        <v>0</v>
      </c>
      <c r="AR917" s="26">
        <f t="shared" si="432"/>
        <v>3605</v>
      </c>
      <c r="AS917" s="184">
        <f t="shared" si="433"/>
        <v>0</v>
      </c>
      <c r="AT917" s="26">
        <f t="shared" si="434"/>
        <v>648.9</v>
      </c>
      <c r="AU917" s="30"/>
      <c r="AV917" s="30"/>
      <c r="AW917" s="30">
        <f t="shared" si="439"/>
        <v>3460.7999999999997</v>
      </c>
      <c r="AX917" s="36">
        <f t="shared" si="430"/>
        <v>-3605</v>
      </c>
      <c r="AY917" s="36">
        <f t="shared" si="430"/>
        <v>0</v>
      </c>
      <c r="AZ917" s="36">
        <f t="shared" si="430"/>
        <v>2811.8999999999996</v>
      </c>
      <c r="BF917" s="42">
        <f t="shared" si="435"/>
        <v>4253.8999999999996</v>
      </c>
      <c r="BG917" s="42">
        <f t="shared" si="436"/>
        <v>4253.8999999999996</v>
      </c>
      <c r="BH917" s="42">
        <f t="shared" si="437"/>
        <v>0</v>
      </c>
      <c r="BI917" s="42">
        <f t="shared" si="438"/>
        <v>3460.7999999999997</v>
      </c>
    </row>
    <row r="918" spans="1:61" ht="14.45" hidden="1" outlineLevel="1" x14ac:dyDescent="0.3">
      <c r="A918" s="12" t="s">
        <v>837</v>
      </c>
      <c r="B918" s="12" t="s">
        <v>8</v>
      </c>
      <c r="C918" s="12"/>
      <c r="D918" s="2" t="s">
        <v>993</v>
      </c>
      <c r="E918" s="2" t="s">
        <v>150</v>
      </c>
      <c r="F918" s="2" t="s">
        <v>11</v>
      </c>
      <c r="G918" s="2" t="s">
        <v>12</v>
      </c>
      <c r="H918" s="2" t="s">
        <v>13</v>
      </c>
      <c r="I918" s="18">
        <v>148790</v>
      </c>
      <c r="J918" s="18">
        <v>54159</v>
      </c>
      <c r="K918" s="18">
        <v>52075.96</v>
      </c>
      <c r="L918" s="18">
        <v>2083.04</v>
      </c>
      <c r="M918" s="18"/>
      <c r="N918" s="18"/>
      <c r="O918" s="18"/>
      <c r="P918" s="18"/>
      <c r="Q918" s="18"/>
      <c r="R918" s="18"/>
      <c r="S918" s="18">
        <v>2083.04</v>
      </c>
      <c r="T918" s="18"/>
      <c r="U918" s="18"/>
      <c r="V918" s="18"/>
      <c r="W918" s="18"/>
      <c r="X918" s="18"/>
      <c r="Y918" s="18"/>
      <c r="Z918" s="18"/>
      <c r="AA918" s="18"/>
      <c r="AB918" s="43">
        <f t="shared" si="431"/>
        <v>4.0000000000000036E-2</v>
      </c>
      <c r="AC918" s="14">
        <f t="shared" si="411"/>
        <v>0</v>
      </c>
      <c r="AD918" s="14">
        <f t="shared" si="427"/>
        <v>0</v>
      </c>
      <c r="AE918" s="14">
        <f t="shared" si="414"/>
        <v>0</v>
      </c>
      <c r="AF918" s="14">
        <f t="shared" si="415"/>
        <v>0</v>
      </c>
      <c r="AG918" s="14">
        <f t="shared" si="416"/>
        <v>0</v>
      </c>
      <c r="AH918" s="14">
        <f t="shared" si="417"/>
        <v>0</v>
      </c>
      <c r="AI918" s="14">
        <f t="shared" si="418"/>
        <v>0.04</v>
      </c>
      <c r="AJ918" s="14">
        <f t="shared" si="419"/>
        <v>0</v>
      </c>
      <c r="AK918" s="14">
        <f t="shared" si="420"/>
        <v>0</v>
      </c>
      <c r="AL918" s="14">
        <f t="shared" si="421"/>
        <v>0</v>
      </c>
      <c r="AM918" s="14">
        <f t="shared" si="422"/>
        <v>0</v>
      </c>
      <c r="AN918" s="14">
        <f t="shared" si="423"/>
        <v>0</v>
      </c>
      <c r="AO918" s="14">
        <f t="shared" si="424"/>
        <v>0</v>
      </c>
      <c r="AP918" s="14">
        <f t="shared" si="425"/>
        <v>0</v>
      </c>
      <c r="AQ918" s="14">
        <f t="shared" si="426"/>
        <v>0</v>
      </c>
      <c r="AR918" s="26">
        <f t="shared" si="432"/>
        <v>0</v>
      </c>
      <c r="AS918" s="184">
        <f t="shared" si="433"/>
        <v>2083.0383999999999</v>
      </c>
      <c r="AT918" s="26">
        <f t="shared" si="434"/>
        <v>0</v>
      </c>
      <c r="AU918" s="30">
        <f t="shared" ref="AU918:AU925" si="440">K918*$AU$2</f>
        <v>3124.5575999999996</v>
      </c>
      <c r="AV918" s="30">
        <f t="shared" ref="AV918:AV925" si="441">K918*$AV$2</f>
        <v>3124.5575999999996</v>
      </c>
      <c r="AW918" s="30"/>
      <c r="AX918" s="36">
        <f t="shared" si="430"/>
        <v>3124.5575999999996</v>
      </c>
      <c r="AY918" s="36">
        <f t="shared" si="430"/>
        <v>1041.5191999999997</v>
      </c>
      <c r="AZ918" s="36">
        <f t="shared" si="430"/>
        <v>0</v>
      </c>
      <c r="BF918" s="42">
        <f t="shared" si="435"/>
        <v>2083.0383999999999</v>
      </c>
      <c r="BG918" s="42">
        <f t="shared" si="436"/>
        <v>2083.04</v>
      </c>
      <c r="BH918" s="42">
        <f t="shared" si="437"/>
        <v>-1.6000000000531145E-3</v>
      </c>
      <c r="BI918" s="42">
        <f t="shared" si="438"/>
        <v>6249.1151999999993</v>
      </c>
    </row>
    <row r="919" spans="1:61" ht="14.45" hidden="1" outlineLevel="1" x14ac:dyDescent="0.3">
      <c r="A919" s="12" t="s">
        <v>837</v>
      </c>
      <c r="B919" s="12" t="s">
        <v>8</v>
      </c>
      <c r="C919" s="12"/>
      <c r="D919" s="2" t="s">
        <v>994</v>
      </c>
      <c r="E919" s="2" t="s">
        <v>150</v>
      </c>
      <c r="F919" s="2" t="s">
        <v>11</v>
      </c>
      <c r="G919" s="2" t="s">
        <v>12</v>
      </c>
      <c r="H919" s="2" t="s">
        <v>13</v>
      </c>
      <c r="I919" s="18">
        <v>260750</v>
      </c>
      <c r="J919" s="18">
        <v>94913</v>
      </c>
      <c r="K919" s="18">
        <v>91262.5</v>
      </c>
      <c r="L919" s="18">
        <v>3650.5</v>
      </c>
      <c r="M919" s="18"/>
      <c r="N919" s="18"/>
      <c r="O919" s="18"/>
      <c r="P919" s="18"/>
      <c r="Q919" s="18"/>
      <c r="R919" s="18"/>
      <c r="S919" s="18">
        <v>3650.5</v>
      </c>
      <c r="T919" s="18"/>
      <c r="U919" s="18"/>
      <c r="V919" s="18"/>
      <c r="W919" s="18"/>
      <c r="X919" s="18"/>
      <c r="Y919" s="18"/>
      <c r="Z919" s="18"/>
      <c r="AA919" s="18"/>
      <c r="AB919" s="43">
        <f t="shared" si="431"/>
        <v>4.0000000000000036E-2</v>
      </c>
      <c r="AC919" s="14">
        <f t="shared" si="411"/>
        <v>0</v>
      </c>
      <c r="AD919" s="14">
        <f t="shared" si="427"/>
        <v>0</v>
      </c>
      <c r="AE919" s="14">
        <f t="shared" si="414"/>
        <v>0</v>
      </c>
      <c r="AF919" s="14">
        <f t="shared" si="415"/>
        <v>0</v>
      </c>
      <c r="AG919" s="14">
        <f t="shared" si="416"/>
        <v>0</v>
      </c>
      <c r="AH919" s="14">
        <f t="shared" si="417"/>
        <v>0</v>
      </c>
      <c r="AI919" s="14">
        <f t="shared" si="418"/>
        <v>0.04</v>
      </c>
      <c r="AJ919" s="14">
        <f t="shared" si="419"/>
        <v>0</v>
      </c>
      <c r="AK919" s="14">
        <f t="shared" si="420"/>
        <v>0</v>
      </c>
      <c r="AL919" s="14">
        <f t="shared" si="421"/>
        <v>0</v>
      </c>
      <c r="AM919" s="14">
        <f t="shared" si="422"/>
        <v>0</v>
      </c>
      <c r="AN919" s="14">
        <f t="shared" si="423"/>
        <v>0</v>
      </c>
      <c r="AO919" s="14">
        <f t="shared" si="424"/>
        <v>0</v>
      </c>
      <c r="AP919" s="14">
        <f t="shared" si="425"/>
        <v>0</v>
      </c>
      <c r="AQ919" s="14">
        <f t="shared" si="426"/>
        <v>0</v>
      </c>
      <c r="AR919" s="26">
        <f t="shared" si="432"/>
        <v>0</v>
      </c>
      <c r="AS919" s="184">
        <f t="shared" si="433"/>
        <v>3650.5</v>
      </c>
      <c r="AT919" s="26">
        <f t="shared" si="434"/>
        <v>0</v>
      </c>
      <c r="AU919" s="30">
        <f t="shared" si="440"/>
        <v>5475.75</v>
      </c>
      <c r="AV919" s="30">
        <f t="shared" si="441"/>
        <v>5475.75</v>
      </c>
      <c r="AW919" s="30"/>
      <c r="AX919" s="36">
        <f t="shared" si="430"/>
        <v>5475.75</v>
      </c>
      <c r="AY919" s="36">
        <f t="shared" si="430"/>
        <v>1825.25</v>
      </c>
      <c r="AZ919" s="36">
        <f t="shared" si="430"/>
        <v>0</v>
      </c>
      <c r="BF919" s="42">
        <f t="shared" si="435"/>
        <v>3650.5</v>
      </c>
      <c r="BG919" s="42">
        <f t="shared" si="436"/>
        <v>3650.5</v>
      </c>
      <c r="BH919" s="42">
        <f t="shared" si="437"/>
        <v>0</v>
      </c>
      <c r="BI919" s="42">
        <f t="shared" si="438"/>
        <v>10951.5</v>
      </c>
    </row>
    <row r="920" spans="1:61" ht="14.45" hidden="1" outlineLevel="1" x14ac:dyDescent="0.3">
      <c r="A920" s="12" t="s">
        <v>837</v>
      </c>
      <c r="B920" s="12" t="s">
        <v>8</v>
      </c>
      <c r="C920" s="12"/>
      <c r="D920" s="2" t="s">
        <v>995</v>
      </c>
      <c r="E920" s="2" t="s">
        <v>150</v>
      </c>
      <c r="F920" s="2" t="s">
        <v>11</v>
      </c>
      <c r="G920" s="2" t="s">
        <v>12</v>
      </c>
      <c r="H920" s="2" t="s">
        <v>13</v>
      </c>
      <c r="I920" s="18">
        <v>181780</v>
      </c>
      <c r="J920" s="18">
        <v>128554.42</v>
      </c>
      <c r="K920" s="18">
        <v>123610.02</v>
      </c>
      <c r="L920" s="18">
        <v>4944.3999999999996</v>
      </c>
      <c r="M920" s="18"/>
      <c r="N920" s="18"/>
      <c r="O920" s="18"/>
      <c r="P920" s="18"/>
      <c r="Q920" s="18"/>
      <c r="R920" s="18"/>
      <c r="S920" s="18">
        <v>4944.3999999999996</v>
      </c>
      <c r="T920" s="18"/>
      <c r="U920" s="18"/>
      <c r="V920" s="18"/>
      <c r="W920" s="18"/>
      <c r="X920" s="18"/>
      <c r="Y920" s="18"/>
      <c r="Z920" s="18"/>
      <c r="AA920" s="18"/>
      <c r="AB920" s="43">
        <f t="shared" si="431"/>
        <v>4.0000000000000036E-2</v>
      </c>
      <c r="AC920" s="14">
        <f t="shared" si="411"/>
        <v>0</v>
      </c>
      <c r="AD920" s="14">
        <f t="shared" si="427"/>
        <v>0</v>
      </c>
      <c r="AE920" s="14">
        <f t="shared" si="414"/>
        <v>0</v>
      </c>
      <c r="AF920" s="14">
        <f t="shared" si="415"/>
        <v>0</v>
      </c>
      <c r="AG920" s="14">
        <f t="shared" si="416"/>
        <v>0</v>
      </c>
      <c r="AH920" s="14">
        <f t="shared" si="417"/>
        <v>0</v>
      </c>
      <c r="AI920" s="14">
        <f t="shared" si="418"/>
        <v>0.04</v>
      </c>
      <c r="AJ920" s="14">
        <f t="shared" si="419"/>
        <v>0</v>
      </c>
      <c r="AK920" s="14">
        <f t="shared" si="420"/>
        <v>0</v>
      </c>
      <c r="AL920" s="14">
        <f t="shared" si="421"/>
        <v>0</v>
      </c>
      <c r="AM920" s="14">
        <f t="shared" si="422"/>
        <v>0</v>
      </c>
      <c r="AN920" s="14">
        <f t="shared" si="423"/>
        <v>0</v>
      </c>
      <c r="AO920" s="14">
        <f t="shared" si="424"/>
        <v>0</v>
      </c>
      <c r="AP920" s="14">
        <f t="shared" si="425"/>
        <v>0</v>
      </c>
      <c r="AQ920" s="14">
        <f t="shared" si="426"/>
        <v>0</v>
      </c>
      <c r="AR920" s="26">
        <f t="shared" si="432"/>
        <v>0</v>
      </c>
      <c r="AS920" s="184">
        <f t="shared" si="433"/>
        <v>4944.4008000000003</v>
      </c>
      <c r="AT920" s="26">
        <f t="shared" si="434"/>
        <v>0</v>
      </c>
      <c r="AU920" s="30">
        <f t="shared" si="440"/>
        <v>7416.6012000000001</v>
      </c>
      <c r="AV920" s="30">
        <f t="shared" si="441"/>
        <v>7416.6012000000001</v>
      </c>
      <c r="AW920" s="30"/>
      <c r="AX920" s="36">
        <f t="shared" si="430"/>
        <v>7416.6012000000001</v>
      </c>
      <c r="AY920" s="36">
        <f t="shared" si="430"/>
        <v>2472.2003999999997</v>
      </c>
      <c r="AZ920" s="36">
        <f t="shared" si="430"/>
        <v>0</v>
      </c>
      <c r="BF920" s="42">
        <f t="shared" si="435"/>
        <v>4944.4008000000003</v>
      </c>
      <c r="BG920" s="42">
        <f t="shared" si="436"/>
        <v>4944.3999999999996</v>
      </c>
      <c r="BH920" s="42">
        <f t="shared" si="437"/>
        <v>8.0000000070867827E-4</v>
      </c>
      <c r="BI920" s="42">
        <f t="shared" si="438"/>
        <v>14833.2024</v>
      </c>
    </row>
    <row r="921" spans="1:61" ht="14.45" hidden="1" outlineLevel="1" x14ac:dyDescent="0.3">
      <c r="A921" s="12" t="s">
        <v>837</v>
      </c>
      <c r="B921" s="12" t="s">
        <v>8</v>
      </c>
      <c r="C921" s="12"/>
      <c r="D921" s="2" t="s">
        <v>996</v>
      </c>
      <c r="E921" s="2" t="s">
        <v>150</v>
      </c>
      <c r="F921" s="2" t="s">
        <v>11</v>
      </c>
      <c r="G921" s="2" t="s">
        <v>12</v>
      </c>
      <c r="H921" s="2" t="s">
        <v>13</v>
      </c>
      <c r="I921" s="18">
        <v>117000</v>
      </c>
      <c r="J921" s="18">
        <v>82741.72</v>
      </c>
      <c r="K921" s="18">
        <v>79559.349999999991</v>
      </c>
      <c r="L921" s="18">
        <v>3182.37</v>
      </c>
      <c r="M921" s="18"/>
      <c r="N921" s="18"/>
      <c r="O921" s="18"/>
      <c r="P921" s="18"/>
      <c r="Q921" s="18"/>
      <c r="R921" s="18"/>
      <c r="S921" s="18">
        <v>3182.37</v>
      </c>
      <c r="T921" s="18"/>
      <c r="U921" s="18"/>
      <c r="V921" s="18"/>
      <c r="W921" s="18"/>
      <c r="X921" s="18"/>
      <c r="Y921" s="18"/>
      <c r="Z921" s="18"/>
      <c r="AA921" s="18"/>
      <c r="AB921" s="43">
        <f t="shared" si="431"/>
        <v>4.0000000000000036E-2</v>
      </c>
      <c r="AC921" s="14">
        <f t="shared" ref="AC921:AC984" si="442">IF(M921&gt;0,M$4,0)</f>
        <v>0</v>
      </c>
      <c r="AD921" s="14">
        <f t="shared" si="427"/>
        <v>0</v>
      </c>
      <c r="AE921" s="14">
        <f t="shared" si="414"/>
        <v>0</v>
      </c>
      <c r="AF921" s="14">
        <f t="shared" si="415"/>
        <v>0</v>
      </c>
      <c r="AG921" s="14">
        <f t="shared" si="416"/>
        <v>0</v>
      </c>
      <c r="AH921" s="14">
        <f t="shared" si="417"/>
        <v>0</v>
      </c>
      <c r="AI921" s="14">
        <f t="shared" si="418"/>
        <v>0.04</v>
      </c>
      <c r="AJ921" s="14">
        <f t="shared" si="419"/>
        <v>0</v>
      </c>
      <c r="AK921" s="14">
        <f t="shared" si="420"/>
        <v>0</v>
      </c>
      <c r="AL921" s="14">
        <f t="shared" si="421"/>
        <v>0</v>
      </c>
      <c r="AM921" s="14">
        <f t="shared" si="422"/>
        <v>0</v>
      </c>
      <c r="AN921" s="14">
        <f t="shared" si="423"/>
        <v>0</v>
      </c>
      <c r="AO921" s="14">
        <f t="shared" si="424"/>
        <v>0</v>
      </c>
      <c r="AP921" s="14">
        <f t="shared" si="425"/>
        <v>0</v>
      </c>
      <c r="AQ921" s="14">
        <f t="shared" si="426"/>
        <v>0</v>
      </c>
      <c r="AR921" s="26">
        <f t="shared" si="432"/>
        <v>0</v>
      </c>
      <c r="AS921" s="184">
        <f t="shared" si="433"/>
        <v>3182.3739999999998</v>
      </c>
      <c r="AT921" s="26">
        <f t="shared" si="434"/>
        <v>0</v>
      </c>
      <c r="AU921" s="30">
        <f t="shared" si="440"/>
        <v>4773.5609999999997</v>
      </c>
      <c r="AV921" s="30">
        <f t="shared" si="441"/>
        <v>4773.5609999999997</v>
      </c>
      <c r="AW921" s="30"/>
      <c r="AX921" s="36">
        <f t="shared" si="430"/>
        <v>4773.5609999999997</v>
      </c>
      <c r="AY921" s="36">
        <f t="shared" si="430"/>
        <v>1591.1869999999999</v>
      </c>
      <c r="AZ921" s="36">
        <f t="shared" si="430"/>
        <v>0</v>
      </c>
      <c r="BF921" s="42">
        <f t="shared" si="435"/>
        <v>3182.3739999999998</v>
      </c>
      <c r="BG921" s="42">
        <f t="shared" si="436"/>
        <v>3182.37</v>
      </c>
      <c r="BH921" s="42">
        <f t="shared" si="437"/>
        <v>3.9999999999054126E-3</v>
      </c>
      <c r="BI921" s="42">
        <f t="shared" si="438"/>
        <v>9547.1219999999994</v>
      </c>
    </row>
    <row r="922" spans="1:61" ht="14.45" hidden="1" outlineLevel="1" x14ac:dyDescent="0.3">
      <c r="A922" s="12" t="s">
        <v>837</v>
      </c>
      <c r="B922" s="12" t="s">
        <v>8</v>
      </c>
      <c r="C922" s="12"/>
      <c r="D922" s="2" t="s">
        <v>997</v>
      </c>
      <c r="E922" s="2" t="s">
        <v>150</v>
      </c>
      <c r="F922" s="2" t="s">
        <v>11</v>
      </c>
      <c r="G922" s="2" t="s">
        <v>12</v>
      </c>
      <c r="H922" s="2" t="s">
        <v>13</v>
      </c>
      <c r="I922" s="18">
        <v>557188</v>
      </c>
      <c r="J922" s="18">
        <v>154862.15000000002</v>
      </c>
      <c r="K922" s="18">
        <v>148905.91</v>
      </c>
      <c r="L922" s="18">
        <v>5956.24</v>
      </c>
      <c r="M922" s="18"/>
      <c r="N922" s="18"/>
      <c r="O922" s="18"/>
      <c r="P922" s="18"/>
      <c r="Q922" s="18"/>
      <c r="R922" s="18"/>
      <c r="S922" s="18">
        <v>5956.24</v>
      </c>
      <c r="T922" s="18"/>
      <c r="U922" s="18"/>
      <c r="V922" s="18"/>
      <c r="W922" s="18"/>
      <c r="X922" s="18"/>
      <c r="Y922" s="18"/>
      <c r="Z922" s="18"/>
      <c r="AA922" s="18"/>
      <c r="AB922" s="43">
        <f t="shared" si="431"/>
        <v>4.0000000000000036E-2</v>
      </c>
      <c r="AC922" s="14">
        <f t="shared" si="442"/>
        <v>0</v>
      </c>
      <c r="AD922" s="14">
        <f t="shared" si="427"/>
        <v>0</v>
      </c>
      <c r="AE922" s="14">
        <f t="shared" si="414"/>
        <v>0</v>
      </c>
      <c r="AF922" s="14">
        <f t="shared" si="415"/>
        <v>0</v>
      </c>
      <c r="AG922" s="14">
        <f t="shared" si="416"/>
        <v>0</v>
      </c>
      <c r="AH922" s="14">
        <f t="shared" si="417"/>
        <v>0</v>
      </c>
      <c r="AI922" s="14">
        <f t="shared" si="418"/>
        <v>0.04</v>
      </c>
      <c r="AJ922" s="14">
        <f t="shared" si="419"/>
        <v>0</v>
      </c>
      <c r="AK922" s="14">
        <f t="shared" si="420"/>
        <v>0</v>
      </c>
      <c r="AL922" s="14">
        <f t="shared" si="421"/>
        <v>0</v>
      </c>
      <c r="AM922" s="14">
        <f t="shared" si="422"/>
        <v>0</v>
      </c>
      <c r="AN922" s="14">
        <f t="shared" si="423"/>
        <v>0</v>
      </c>
      <c r="AO922" s="14">
        <f t="shared" si="424"/>
        <v>0</v>
      </c>
      <c r="AP922" s="14">
        <f t="shared" si="425"/>
        <v>0</v>
      </c>
      <c r="AQ922" s="14">
        <f t="shared" si="426"/>
        <v>0</v>
      </c>
      <c r="AR922" s="26">
        <f t="shared" si="432"/>
        <v>0</v>
      </c>
      <c r="AS922" s="184">
        <f t="shared" si="433"/>
        <v>5956.2364000000007</v>
      </c>
      <c r="AT922" s="26">
        <f t="shared" si="434"/>
        <v>0</v>
      </c>
      <c r="AU922" s="30">
        <f t="shared" si="440"/>
        <v>8934.3546000000006</v>
      </c>
      <c r="AV922" s="30">
        <f t="shared" si="441"/>
        <v>8934.3546000000006</v>
      </c>
      <c r="AW922" s="30"/>
      <c r="AX922" s="36">
        <f t="shared" si="430"/>
        <v>8934.3546000000006</v>
      </c>
      <c r="AY922" s="36">
        <f t="shared" si="430"/>
        <v>2978.1181999999999</v>
      </c>
      <c r="AZ922" s="36">
        <f t="shared" si="430"/>
        <v>0</v>
      </c>
      <c r="BF922" s="42">
        <f t="shared" si="435"/>
        <v>5956.2364000000007</v>
      </c>
      <c r="BG922" s="42">
        <f t="shared" si="436"/>
        <v>5956.24</v>
      </c>
      <c r="BH922" s="42">
        <f t="shared" si="437"/>
        <v>-3.5999999990963261E-3</v>
      </c>
      <c r="BI922" s="42">
        <f t="shared" si="438"/>
        <v>17868.709200000001</v>
      </c>
    </row>
    <row r="923" spans="1:61" ht="14.45" hidden="1" outlineLevel="1" x14ac:dyDescent="0.3">
      <c r="A923" s="12" t="s">
        <v>837</v>
      </c>
      <c r="B923" s="12" t="s">
        <v>8</v>
      </c>
      <c r="C923" s="12"/>
      <c r="D923" s="2" t="s">
        <v>998</v>
      </c>
      <c r="E923" s="2" t="s">
        <v>150</v>
      </c>
      <c r="F923" s="2" t="s">
        <v>11</v>
      </c>
      <c r="G923" s="2" t="s">
        <v>12</v>
      </c>
      <c r="H923" s="2" t="s">
        <v>13</v>
      </c>
      <c r="I923" s="18">
        <v>194296</v>
      </c>
      <c r="J923" s="18">
        <v>51580.42</v>
      </c>
      <c r="K923" s="18">
        <v>49596.569999999992</v>
      </c>
      <c r="L923" s="18">
        <v>1983.85</v>
      </c>
      <c r="M923" s="18"/>
      <c r="N923" s="18"/>
      <c r="O923" s="18"/>
      <c r="P923" s="18"/>
      <c r="Q923" s="18"/>
      <c r="R923" s="18"/>
      <c r="S923" s="18">
        <v>1983.85</v>
      </c>
      <c r="T923" s="18"/>
      <c r="U923" s="18"/>
      <c r="V923" s="18"/>
      <c r="W923" s="18"/>
      <c r="X923" s="18"/>
      <c r="Y923" s="18"/>
      <c r="Z923" s="18"/>
      <c r="AA923" s="18"/>
      <c r="AB923" s="43">
        <f t="shared" si="431"/>
        <v>4.0000000000000036E-2</v>
      </c>
      <c r="AC923" s="14">
        <f t="shared" si="442"/>
        <v>0</v>
      </c>
      <c r="AD923" s="14">
        <f t="shared" si="427"/>
        <v>0</v>
      </c>
      <c r="AE923" s="14">
        <f t="shared" si="414"/>
        <v>0</v>
      </c>
      <c r="AF923" s="14">
        <f t="shared" si="415"/>
        <v>0</v>
      </c>
      <c r="AG923" s="14">
        <f t="shared" si="416"/>
        <v>0</v>
      </c>
      <c r="AH923" s="14">
        <f t="shared" si="417"/>
        <v>0</v>
      </c>
      <c r="AI923" s="14">
        <f t="shared" si="418"/>
        <v>0.04</v>
      </c>
      <c r="AJ923" s="14">
        <f t="shared" si="419"/>
        <v>0</v>
      </c>
      <c r="AK923" s="14">
        <f t="shared" si="420"/>
        <v>0</v>
      </c>
      <c r="AL923" s="14">
        <f t="shared" si="421"/>
        <v>0</v>
      </c>
      <c r="AM923" s="14">
        <f t="shared" si="422"/>
        <v>0</v>
      </c>
      <c r="AN923" s="14">
        <f t="shared" si="423"/>
        <v>0</v>
      </c>
      <c r="AO923" s="14">
        <f t="shared" si="424"/>
        <v>0</v>
      </c>
      <c r="AP923" s="14">
        <f t="shared" si="425"/>
        <v>0</v>
      </c>
      <c r="AQ923" s="14">
        <f t="shared" si="426"/>
        <v>0</v>
      </c>
      <c r="AR923" s="26">
        <f t="shared" si="432"/>
        <v>0</v>
      </c>
      <c r="AS923" s="184">
        <f t="shared" si="433"/>
        <v>1983.8627999999997</v>
      </c>
      <c r="AT923" s="26">
        <f t="shared" si="434"/>
        <v>0</v>
      </c>
      <c r="AU923" s="30">
        <f t="shared" si="440"/>
        <v>2975.7941999999994</v>
      </c>
      <c r="AV923" s="30">
        <f t="shared" si="441"/>
        <v>2975.7941999999994</v>
      </c>
      <c r="AW923" s="30"/>
      <c r="AX923" s="36">
        <f t="shared" si="430"/>
        <v>2975.7941999999994</v>
      </c>
      <c r="AY923" s="36">
        <f t="shared" si="430"/>
        <v>991.93139999999971</v>
      </c>
      <c r="AZ923" s="36">
        <f t="shared" si="430"/>
        <v>0</v>
      </c>
      <c r="BF923" s="42">
        <f t="shared" si="435"/>
        <v>1983.8627999999997</v>
      </c>
      <c r="BG923" s="42">
        <f t="shared" si="436"/>
        <v>1983.85</v>
      </c>
      <c r="BH923" s="42">
        <f t="shared" si="437"/>
        <v>1.2799999999742795E-2</v>
      </c>
      <c r="BI923" s="42">
        <f t="shared" si="438"/>
        <v>5951.5883999999987</v>
      </c>
    </row>
    <row r="924" spans="1:61" ht="14.45" hidden="1" outlineLevel="1" x14ac:dyDescent="0.3">
      <c r="A924" s="12" t="s">
        <v>837</v>
      </c>
      <c r="B924" s="12" t="s">
        <v>8</v>
      </c>
      <c r="C924" s="12"/>
      <c r="D924" s="2" t="s">
        <v>999</v>
      </c>
      <c r="E924" s="2" t="s">
        <v>150</v>
      </c>
      <c r="F924" s="2" t="s">
        <v>11</v>
      </c>
      <c r="G924" s="2" t="s">
        <v>12</v>
      </c>
      <c r="H924" s="2" t="s">
        <v>13</v>
      </c>
      <c r="I924" s="18">
        <v>333406</v>
      </c>
      <c r="J924" s="18">
        <v>93863.849999999991</v>
      </c>
      <c r="K924" s="18">
        <v>90253.71</v>
      </c>
      <c r="L924" s="18">
        <v>3610.1400000000003</v>
      </c>
      <c r="M924" s="18"/>
      <c r="N924" s="18"/>
      <c r="O924" s="18"/>
      <c r="P924" s="18"/>
      <c r="Q924" s="18"/>
      <c r="R924" s="18"/>
      <c r="S924" s="18">
        <v>3610.1400000000003</v>
      </c>
      <c r="T924" s="18"/>
      <c r="U924" s="18"/>
      <c r="V924" s="18"/>
      <c r="W924" s="18"/>
      <c r="X924" s="18"/>
      <c r="Y924" s="18"/>
      <c r="Z924" s="18"/>
      <c r="AA924" s="18"/>
      <c r="AB924" s="43">
        <f t="shared" si="431"/>
        <v>4.0000000000000036E-2</v>
      </c>
      <c r="AC924" s="14">
        <f t="shared" si="442"/>
        <v>0</v>
      </c>
      <c r="AD924" s="14">
        <f t="shared" si="427"/>
        <v>0</v>
      </c>
      <c r="AE924" s="14">
        <f t="shared" si="414"/>
        <v>0</v>
      </c>
      <c r="AF924" s="14">
        <f t="shared" si="415"/>
        <v>0</v>
      </c>
      <c r="AG924" s="14">
        <f t="shared" si="416"/>
        <v>0</v>
      </c>
      <c r="AH924" s="14">
        <f t="shared" si="417"/>
        <v>0</v>
      </c>
      <c r="AI924" s="14">
        <f t="shared" si="418"/>
        <v>0.04</v>
      </c>
      <c r="AJ924" s="14">
        <f t="shared" si="419"/>
        <v>0</v>
      </c>
      <c r="AK924" s="14">
        <f t="shared" si="420"/>
        <v>0</v>
      </c>
      <c r="AL924" s="14">
        <f t="shared" si="421"/>
        <v>0</v>
      </c>
      <c r="AM924" s="14">
        <f t="shared" si="422"/>
        <v>0</v>
      </c>
      <c r="AN924" s="14">
        <f t="shared" si="423"/>
        <v>0</v>
      </c>
      <c r="AO924" s="14">
        <f t="shared" si="424"/>
        <v>0</v>
      </c>
      <c r="AP924" s="14">
        <f t="shared" si="425"/>
        <v>0</v>
      </c>
      <c r="AQ924" s="14">
        <f t="shared" si="426"/>
        <v>0</v>
      </c>
      <c r="AR924" s="26">
        <f t="shared" si="432"/>
        <v>0</v>
      </c>
      <c r="AS924" s="184">
        <f t="shared" si="433"/>
        <v>3610.1484000000005</v>
      </c>
      <c r="AT924" s="26">
        <f t="shared" si="434"/>
        <v>0</v>
      </c>
      <c r="AU924" s="30">
        <f t="shared" si="440"/>
        <v>5415.2226000000001</v>
      </c>
      <c r="AV924" s="30">
        <f t="shared" si="441"/>
        <v>5415.2226000000001</v>
      </c>
      <c r="AW924" s="30"/>
      <c r="AX924" s="36">
        <f t="shared" si="430"/>
        <v>5415.2226000000001</v>
      </c>
      <c r="AY924" s="36">
        <f t="shared" si="430"/>
        <v>1805.0741999999996</v>
      </c>
      <c r="AZ924" s="36">
        <f t="shared" si="430"/>
        <v>0</v>
      </c>
      <c r="BF924" s="42">
        <f t="shared" si="435"/>
        <v>3610.1484000000005</v>
      </c>
      <c r="BG924" s="42">
        <f t="shared" si="436"/>
        <v>3610.1400000000003</v>
      </c>
      <c r="BH924" s="42">
        <f t="shared" si="437"/>
        <v>8.4000000001651642E-3</v>
      </c>
      <c r="BI924" s="42">
        <f t="shared" si="438"/>
        <v>10830.4452</v>
      </c>
    </row>
    <row r="925" spans="1:61" ht="14.45" hidden="1" outlineLevel="1" x14ac:dyDescent="0.3">
      <c r="A925" s="12" t="s">
        <v>837</v>
      </c>
      <c r="B925" s="12" t="s">
        <v>8</v>
      </c>
      <c r="C925" s="12"/>
      <c r="D925" s="2" t="s">
        <v>1000</v>
      </c>
      <c r="E925" s="2" t="s">
        <v>150</v>
      </c>
      <c r="F925" s="2" t="s">
        <v>11</v>
      </c>
      <c r="G925" s="2" t="s">
        <v>12</v>
      </c>
      <c r="H925" s="2" t="s">
        <v>13</v>
      </c>
      <c r="I925" s="18">
        <v>110170</v>
      </c>
      <c r="J925" s="18">
        <v>64347.99</v>
      </c>
      <c r="K925" s="18">
        <v>61873.070000000007</v>
      </c>
      <c r="L925" s="18">
        <v>2474.92</v>
      </c>
      <c r="M925" s="18"/>
      <c r="N925" s="18"/>
      <c r="O925" s="18"/>
      <c r="P925" s="18"/>
      <c r="Q925" s="18"/>
      <c r="R925" s="18"/>
      <c r="S925" s="18">
        <v>2474.92</v>
      </c>
      <c r="T925" s="18"/>
      <c r="U925" s="18"/>
      <c r="V925" s="18"/>
      <c r="W925" s="18"/>
      <c r="X925" s="18"/>
      <c r="Y925" s="18"/>
      <c r="Z925" s="18"/>
      <c r="AA925" s="18"/>
      <c r="AB925" s="43">
        <f t="shared" si="431"/>
        <v>4.0000000000000036E-2</v>
      </c>
      <c r="AC925" s="14">
        <f t="shared" si="442"/>
        <v>0</v>
      </c>
      <c r="AD925" s="14">
        <f t="shared" si="427"/>
        <v>0</v>
      </c>
      <c r="AE925" s="14">
        <f t="shared" si="414"/>
        <v>0</v>
      </c>
      <c r="AF925" s="14">
        <f t="shared" si="415"/>
        <v>0</v>
      </c>
      <c r="AG925" s="14">
        <f t="shared" si="416"/>
        <v>0</v>
      </c>
      <c r="AH925" s="14">
        <f t="shared" si="417"/>
        <v>0</v>
      </c>
      <c r="AI925" s="14">
        <f t="shared" si="418"/>
        <v>0.04</v>
      </c>
      <c r="AJ925" s="14">
        <f t="shared" si="419"/>
        <v>0</v>
      </c>
      <c r="AK925" s="14">
        <f t="shared" si="420"/>
        <v>0</v>
      </c>
      <c r="AL925" s="14">
        <f t="shared" si="421"/>
        <v>0</v>
      </c>
      <c r="AM925" s="14">
        <f t="shared" si="422"/>
        <v>0</v>
      </c>
      <c r="AN925" s="14">
        <f t="shared" si="423"/>
        <v>0</v>
      </c>
      <c r="AO925" s="14">
        <f t="shared" si="424"/>
        <v>0</v>
      </c>
      <c r="AP925" s="14">
        <f t="shared" si="425"/>
        <v>0</v>
      </c>
      <c r="AQ925" s="14">
        <f t="shared" si="426"/>
        <v>0</v>
      </c>
      <c r="AR925" s="26">
        <f t="shared" si="432"/>
        <v>0</v>
      </c>
      <c r="AS925" s="184">
        <f t="shared" si="433"/>
        <v>2474.9228000000003</v>
      </c>
      <c r="AT925" s="26">
        <f t="shared" si="434"/>
        <v>0</v>
      </c>
      <c r="AU925" s="30">
        <f t="shared" si="440"/>
        <v>3712.3842000000004</v>
      </c>
      <c r="AV925" s="30">
        <f t="shared" si="441"/>
        <v>3712.3842000000004</v>
      </c>
      <c r="AW925" s="30"/>
      <c r="AX925" s="36">
        <f t="shared" si="430"/>
        <v>3712.3842000000004</v>
      </c>
      <c r="AY925" s="36">
        <f t="shared" si="430"/>
        <v>1237.4614000000001</v>
      </c>
      <c r="AZ925" s="36">
        <f t="shared" si="430"/>
        <v>0</v>
      </c>
      <c r="BF925" s="42">
        <f t="shared" si="435"/>
        <v>2474.9228000000003</v>
      </c>
      <c r="BG925" s="42">
        <f t="shared" si="436"/>
        <v>2474.92</v>
      </c>
      <c r="BH925" s="42">
        <f t="shared" si="437"/>
        <v>2.8000000002066372E-3</v>
      </c>
      <c r="BI925" s="42">
        <f t="shared" si="438"/>
        <v>7424.7684000000008</v>
      </c>
    </row>
    <row r="926" spans="1:61" ht="14.45" hidden="1" outlineLevel="1" x14ac:dyDescent="0.3">
      <c r="A926" s="12" t="s">
        <v>837</v>
      </c>
      <c r="B926" s="12" t="s">
        <v>8</v>
      </c>
      <c r="C926" s="12"/>
      <c r="D926" s="2" t="s">
        <v>1001</v>
      </c>
      <c r="E926" s="2" t="s">
        <v>552</v>
      </c>
      <c r="F926" s="2" t="s">
        <v>16</v>
      </c>
      <c r="G926" s="2" t="s">
        <v>17</v>
      </c>
      <c r="H926" s="2" t="s">
        <v>13</v>
      </c>
      <c r="I926" s="18">
        <v>322</v>
      </c>
      <c r="J926" s="18">
        <v>93604.6</v>
      </c>
      <c r="K926" s="18">
        <v>91769.22</v>
      </c>
      <c r="L926" s="18">
        <v>1835.3799999999999</v>
      </c>
      <c r="M926" s="18"/>
      <c r="N926" s="18"/>
      <c r="O926" s="18"/>
      <c r="P926" s="18"/>
      <c r="Q926" s="18"/>
      <c r="R926" s="18"/>
      <c r="S926" s="18"/>
      <c r="T926" s="18"/>
      <c r="U926" s="18"/>
      <c r="V926" s="18"/>
      <c r="W926" s="18"/>
      <c r="X926" s="18"/>
      <c r="Y926" s="18"/>
      <c r="Z926" s="18">
        <v>1835.3799999999999</v>
      </c>
      <c r="AA926" s="18"/>
      <c r="AB926" s="43">
        <f t="shared" si="431"/>
        <v>2.0000000000000018E-2</v>
      </c>
      <c r="AC926" s="14">
        <f t="shared" si="442"/>
        <v>0</v>
      </c>
      <c r="AD926" s="14">
        <f t="shared" si="427"/>
        <v>0</v>
      </c>
      <c r="AE926" s="14">
        <f t="shared" si="414"/>
        <v>0</v>
      </c>
      <c r="AF926" s="14">
        <f t="shared" si="415"/>
        <v>0</v>
      </c>
      <c r="AG926" s="14">
        <f t="shared" si="416"/>
        <v>0</v>
      </c>
      <c r="AH926" s="14">
        <f t="shared" si="417"/>
        <v>0</v>
      </c>
      <c r="AI926" s="14">
        <f t="shared" si="418"/>
        <v>0</v>
      </c>
      <c r="AJ926" s="14">
        <f t="shared" si="419"/>
        <v>0</v>
      </c>
      <c r="AK926" s="14">
        <f t="shared" si="420"/>
        <v>0</v>
      </c>
      <c r="AL926" s="14">
        <f t="shared" si="421"/>
        <v>0</v>
      </c>
      <c r="AM926" s="14">
        <f t="shared" si="422"/>
        <v>0</v>
      </c>
      <c r="AN926" s="14">
        <f t="shared" si="423"/>
        <v>0</v>
      </c>
      <c r="AO926" s="14">
        <f t="shared" si="424"/>
        <v>0</v>
      </c>
      <c r="AP926" s="14">
        <f t="shared" si="425"/>
        <v>0.02</v>
      </c>
      <c r="AQ926" s="14">
        <f t="shared" si="426"/>
        <v>0</v>
      </c>
      <c r="AR926" s="26">
        <f t="shared" si="432"/>
        <v>0</v>
      </c>
      <c r="AS926" s="184">
        <f t="shared" si="433"/>
        <v>0</v>
      </c>
      <c r="AT926" s="26">
        <f t="shared" si="434"/>
        <v>1835.3844000000001</v>
      </c>
      <c r="AU926" s="30"/>
      <c r="AV926" s="30"/>
      <c r="AW926" s="30">
        <f>K926*$AU$1</f>
        <v>11012.306399999999</v>
      </c>
      <c r="AX926" s="36">
        <f t="shared" si="430"/>
        <v>0</v>
      </c>
      <c r="AY926" s="36">
        <f t="shared" si="430"/>
        <v>0</v>
      </c>
      <c r="AZ926" s="36">
        <f t="shared" si="430"/>
        <v>9176.9219999999987</v>
      </c>
      <c r="BF926" s="42">
        <f t="shared" si="435"/>
        <v>1835.3844000000001</v>
      </c>
      <c r="BG926" s="42">
        <f t="shared" si="436"/>
        <v>1835.3799999999999</v>
      </c>
      <c r="BH926" s="42">
        <f t="shared" si="437"/>
        <v>4.4000000002597517E-3</v>
      </c>
      <c r="BI926" s="42">
        <f t="shared" si="438"/>
        <v>11012.306399999999</v>
      </c>
    </row>
    <row r="927" spans="1:61" ht="14.45" hidden="1" outlineLevel="1" x14ac:dyDescent="0.3">
      <c r="A927" s="12" t="s">
        <v>837</v>
      </c>
      <c r="B927" s="12" t="s">
        <v>8</v>
      </c>
      <c r="C927" s="5" t="s">
        <v>1359</v>
      </c>
      <c r="D927" s="2" t="s">
        <v>1002</v>
      </c>
      <c r="E927" s="2" t="s">
        <v>150</v>
      </c>
      <c r="F927" s="2" t="s">
        <v>11</v>
      </c>
      <c r="G927" s="2" t="s">
        <v>12</v>
      </c>
      <c r="H927" s="2" t="s">
        <v>13</v>
      </c>
      <c r="I927" s="18">
        <v>90300</v>
      </c>
      <c r="J927" s="18">
        <v>192519.6</v>
      </c>
      <c r="K927" s="18">
        <v>185115</v>
      </c>
      <c r="L927" s="18">
        <v>7404.6</v>
      </c>
      <c r="M927" s="18"/>
      <c r="N927" s="18"/>
      <c r="O927" s="18"/>
      <c r="P927" s="18"/>
      <c r="Q927" s="18"/>
      <c r="R927" s="18"/>
      <c r="S927" s="18">
        <v>7404.6</v>
      </c>
      <c r="T927" s="18"/>
      <c r="U927" s="18"/>
      <c r="V927" s="18"/>
      <c r="W927" s="18"/>
      <c r="X927" s="18"/>
      <c r="Y927" s="18"/>
      <c r="Z927" s="18"/>
      <c r="AA927" s="18"/>
      <c r="AB927" s="43">
        <f t="shared" si="431"/>
        <v>4.0000000000000036E-2</v>
      </c>
      <c r="AC927" s="14">
        <f t="shared" si="442"/>
        <v>0</v>
      </c>
      <c r="AD927" s="14">
        <f t="shared" si="427"/>
        <v>0</v>
      </c>
      <c r="AE927" s="14">
        <f t="shared" si="414"/>
        <v>0</v>
      </c>
      <c r="AF927" s="14">
        <f t="shared" si="415"/>
        <v>0</v>
      </c>
      <c r="AG927" s="14">
        <f t="shared" si="416"/>
        <v>0</v>
      </c>
      <c r="AH927" s="14">
        <f t="shared" si="417"/>
        <v>0</v>
      </c>
      <c r="AI927" s="14">
        <f t="shared" si="418"/>
        <v>0.04</v>
      </c>
      <c r="AJ927" s="14">
        <f t="shared" si="419"/>
        <v>0</v>
      </c>
      <c r="AK927" s="14">
        <f t="shared" si="420"/>
        <v>0</v>
      </c>
      <c r="AL927" s="14">
        <f t="shared" si="421"/>
        <v>0</v>
      </c>
      <c r="AM927" s="14">
        <f t="shared" si="422"/>
        <v>0</v>
      </c>
      <c r="AN927" s="14">
        <f t="shared" si="423"/>
        <v>0</v>
      </c>
      <c r="AO927" s="14">
        <f t="shared" si="424"/>
        <v>0</v>
      </c>
      <c r="AP927" s="14">
        <f t="shared" si="425"/>
        <v>0</v>
      </c>
      <c r="AQ927" s="14">
        <f t="shared" si="426"/>
        <v>0</v>
      </c>
      <c r="AR927" s="26">
        <f t="shared" si="432"/>
        <v>0</v>
      </c>
      <c r="AS927" s="184">
        <f t="shared" si="433"/>
        <v>7404.6</v>
      </c>
      <c r="AT927" s="26">
        <f t="shared" si="434"/>
        <v>0</v>
      </c>
      <c r="AU927" s="30">
        <f>K927*$AU$2</f>
        <v>11106.9</v>
      </c>
      <c r="AV927" s="30">
        <f>K927*$AV$2</f>
        <v>11106.9</v>
      </c>
      <c r="AW927" s="30"/>
      <c r="AX927" s="36">
        <f t="shared" si="430"/>
        <v>11106.9</v>
      </c>
      <c r="AY927" s="36">
        <f t="shared" si="430"/>
        <v>3702.2999999999993</v>
      </c>
      <c r="AZ927" s="36">
        <f t="shared" si="430"/>
        <v>0</v>
      </c>
      <c r="BF927" s="42">
        <f t="shared" si="435"/>
        <v>7404.6</v>
      </c>
      <c r="BG927" s="42">
        <f t="shared" si="436"/>
        <v>7404.6</v>
      </c>
      <c r="BH927" s="42">
        <f t="shared" si="437"/>
        <v>0</v>
      </c>
      <c r="BI927" s="42">
        <f t="shared" si="438"/>
        <v>22213.8</v>
      </c>
    </row>
    <row r="928" spans="1:61" ht="14.45" hidden="1" outlineLevel="1" x14ac:dyDescent="0.3">
      <c r="A928" s="12" t="s">
        <v>837</v>
      </c>
      <c r="B928" s="12" t="s">
        <v>8</v>
      </c>
      <c r="C928" s="5" t="s">
        <v>1359</v>
      </c>
      <c r="D928" s="2" t="s">
        <v>1003</v>
      </c>
      <c r="E928" s="2" t="s">
        <v>150</v>
      </c>
      <c r="F928" s="2" t="s">
        <v>11</v>
      </c>
      <c r="G928" s="2" t="s">
        <v>12</v>
      </c>
      <c r="H928" s="2" t="s">
        <v>13</v>
      </c>
      <c r="I928" s="18">
        <v>55150</v>
      </c>
      <c r="J928" s="18">
        <v>117579.8</v>
      </c>
      <c r="K928" s="18">
        <v>113057.5</v>
      </c>
      <c r="L928" s="18">
        <v>4522.3</v>
      </c>
      <c r="M928" s="18"/>
      <c r="N928" s="18"/>
      <c r="O928" s="18"/>
      <c r="P928" s="18"/>
      <c r="Q928" s="18"/>
      <c r="R928" s="18"/>
      <c r="S928" s="18">
        <v>4522.3</v>
      </c>
      <c r="T928" s="18"/>
      <c r="U928" s="18"/>
      <c r="V928" s="18"/>
      <c r="W928" s="18"/>
      <c r="X928" s="18"/>
      <c r="Y928" s="18"/>
      <c r="Z928" s="18"/>
      <c r="AA928" s="18"/>
      <c r="AB928" s="43">
        <f t="shared" si="431"/>
        <v>4.0000000000000036E-2</v>
      </c>
      <c r="AC928" s="14">
        <f t="shared" si="442"/>
        <v>0</v>
      </c>
      <c r="AD928" s="14">
        <f t="shared" si="427"/>
        <v>0</v>
      </c>
      <c r="AE928" s="14">
        <f t="shared" si="414"/>
        <v>0</v>
      </c>
      <c r="AF928" s="14">
        <f t="shared" si="415"/>
        <v>0</v>
      </c>
      <c r="AG928" s="14">
        <f t="shared" si="416"/>
        <v>0</v>
      </c>
      <c r="AH928" s="14">
        <f t="shared" si="417"/>
        <v>0</v>
      </c>
      <c r="AI928" s="14">
        <f t="shared" si="418"/>
        <v>0.04</v>
      </c>
      <c r="AJ928" s="14">
        <f t="shared" si="419"/>
        <v>0</v>
      </c>
      <c r="AK928" s="14">
        <f t="shared" si="420"/>
        <v>0</v>
      </c>
      <c r="AL928" s="14">
        <f t="shared" si="421"/>
        <v>0</v>
      </c>
      <c r="AM928" s="14">
        <f t="shared" si="422"/>
        <v>0</v>
      </c>
      <c r="AN928" s="14">
        <f t="shared" si="423"/>
        <v>0</v>
      </c>
      <c r="AO928" s="14">
        <f t="shared" si="424"/>
        <v>0</v>
      </c>
      <c r="AP928" s="14">
        <f t="shared" si="425"/>
        <v>0</v>
      </c>
      <c r="AQ928" s="14">
        <f t="shared" si="426"/>
        <v>0</v>
      </c>
      <c r="AR928" s="26">
        <f t="shared" si="432"/>
        <v>0</v>
      </c>
      <c r="AS928" s="184">
        <f t="shared" si="433"/>
        <v>4522.3</v>
      </c>
      <c r="AT928" s="26">
        <f t="shared" si="434"/>
        <v>0</v>
      </c>
      <c r="AU928" s="30">
        <f>K928*$AU$2</f>
        <v>6783.45</v>
      </c>
      <c r="AV928" s="30">
        <f>K928*$AV$2</f>
        <v>6783.45</v>
      </c>
      <c r="AW928" s="30"/>
      <c r="AX928" s="36">
        <f t="shared" si="430"/>
        <v>6783.45</v>
      </c>
      <c r="AY928" s="36">
        <f t="shared" si="430"/>
        <v>2261.1499999999996</v>
      </c>
      <c r="AZ928" s="36">
        <f t="shared" si="430"/>
        <v>0</v>
      </c>
      <c r="BF928" s="42">
        <f t="shared" si="435"/>
        <v>4522.3</v>
      </c>
      <c r="BG928" s="42">
        <f t="shared" si="436"/>
        <v>4522.3</v>
      </c>
      <c r="BH928" s="42">
        <f t="shared" si="437"/>
        <v>0</v>
      </c>
      <c r="BI928" s="42">
        <f t="shared" si="438"/>
        <v>13566.9</v>
      </c>
    </row>
    <row r="929" spans="1:61" ht="14.45" hidden="1" outlineLevel="1" x14ac:dyDescent="0.3">
      <c r="A929" s="12" t="s">
        <v>837</v>
      </c>
      <c r="B929" s="12" t="s">
        <v>8</v>
      </c>
      <c r="C929" s="5" t="s">
        <v>1359</v>
      </c>
      <c r="D929" s="2" t="s">
        <v>1004</v>
      </c>
      <c r="E929" s="2" t="s">
        <v>150</v>
      </c>
      <c r="F929" s="2" t="s">
        <v>11</v>
      </c>
      <c r="G929" s="2" t="s">
        <v>12</v>
      </c>
      <c r="H929" s="2" t="s">
        <v>13</v>
      </c>
      <c r="I929" s="18">
        <v>119350</v>
      </c>
      <c r="J929" s="18">
        <v>254454</v>
      </c>
      <c r="K929" s="18">
        <v>244667.31</v>
      </c>
      <c r="L929" s="18">
        <v>9786.69</v>
      </c>
      <c r="M929" s="18"/>
      <c r="N929" s="18"/>
      <c r="O929" s="18"/>
      <c r="P929" s="18"/>
      <c r="Q929" s="18"/>
      <c r="R929" s="18"/>
      <c r="S929" s="18">
        <v>9786.69</v>
      </c>
      <c r="T929" s="18"/>
      <c r="U929" s="18"/>
      <c r="V929" s="18"/>
      <c r="W929" s="18"/>
      <c r="X929" s="18"/>
      <c r="Y929" s="18"/>
      <c r="Z929" s="18"/>
      <c r="AA929" s="18"/>
      <c r="AB929" s="43">
        <f t="shared" si="431"/>
        <v>4.0000000000000036E-2</v>
      </c>
      <c r="AC929" s="14">
        <f t="shared" si="442"/>
        <v>0</v>
      </c>
      <c r="AD929" s="14">
        <f t="shared" si="427"/>
        <v>0</v>
      </c>
      <c r="AE929" s="14">
        <f t="shared" si="414"/>
        <v>0</v>
      </c>
      <c r="AF929" s="14">
        <f t="shared" si="415"/>
        <v>0</v>
      </c>
      <c r="AG929" s="14">
        <f t="shared" si="416"/>
        <v>0</v>
      </c>
      <c r="AH929" s="14">
        <f t="shared" si="417"/>
        <v>0</v>
      </c>
      <c r="AI929" s="14">
        <f t="shared" si="418"/>
        <v>0.04</v>
      </c>
      <c r="AJ929" s="14">
        <f t="shared" si="419"/>
        <v>0</v>
      </c>
      <c r="AK929" s="14">
        <f t="shared" si="420"/>
        <v>0</v>
      </c>
      <c r="AL929" s="14">
        <f t="shared" si="421"/>
        <v>0</v>
      </c>
      <c r="AM929" s="14">
        <f t="shared" si="422"/>
        <v>0</v>
      </c>
      <c r="AN929" s="14">
        <f t="shared" si="423"/>
        <v>0</v>
      </c>
      <c r="AO929" s="14">
        <f t="shared" si="424"/>
        <v>0</v>
      </c>
      <c r="AP929" s="14">
        <f t="shared" si="425"/>
        <v>0</v>
      </c>
      <c r="AQ929" s="14">
        <f t="shared" si="426"/>
        <v>0</v>
      </c>
      <c r="AR929" s="26">
        <f t="shared" si="432"/>
        <v>0</v>
      </c>
      <c r="AS929" s="184">
        <f t="shared" si="433"/>
        <v>9786.6923999999999</v>
      </c>
      <c r="AT929" s="26">
        <f t="shared" si="434"/>
        <v>0</v>
      </c>
      <c r="AU929" s="30">
        <f>K929*$AU$2</f>
        <v>14680.0386</v>
      </c>
      <c r="AV929" s="30">
        <f>K929*$AV$2</f>
        <v>14680.0386</v>
      </c>
      <c r="AW929" s="30"/>
      <c r="AX929" s="36">
        <f t="shared" si="430"/>
        <v>14680.0386</v>
      </c>
      <c r="AY929" s="36">
        <f t="shared" si="430"/>
        <v>4893.3462</v>
      </c>
      <c r="AZ929" s="36">
        <f t="shared" si="430"/>
        <v>0</v>
      </c>
      <c r="BF929" s="42">
        <f t="shared" si="435"/>
        <v>9786.6923999999999</v>
      </c>
      <c r="BG929" s="42">
        <f t="shared" si="436"/>
        <v>9786.69</v>
      </c>
      <c r="BH929" s="42">
        <f t="shared" si="437"/>
        <v>2.3999999993975507E-3</v>
      </c>
      <c r="BI929" s="42">
        <f t="shared" si="438"/>
        <v>29360.0772</v>
      </c>
    </row>
    <row r="930" spans="1:61" ht="14.45" hidden="1" outlineLevel="1" x14ac:dyDescent="0.3">
      <c r="A930" s="12" t="s">
        <v>837</v>
      </c>
      <c r="B930" s="12" t="s">
        <v>8</v>
      </c>
      <c r="C930" s="5" t="s">
        <v>1359</v>
      </c>
      <c r="D930" s="2" t="s">
        <v>1005</v>
      </c>
      <c r="E930" s="2" t="s">
        <v>150</v>
      </c>
      <c r="F930" s="2" t="s">
        <v>11</v>
      </c>
      <c r="G930" s="2" t="s">
        <v>12</v>
      </c>
      <c r="H930" s="2" t="s">
        <v>13</v>
      </c>
      <c r="I930" s="18">
        <v>50000</v>
      </c>
      <c r="J930" s="18">
        <v>106600</v>
      </c>
      <c r="K930" s="18">
        <v>102500</v>
      </c>
      <c r="L930" s="18">
        <v>4100</v>
      </c>
      <c r="M930" s="18"/>
      <c r="N930" s="18"/>
      <c r="O930" s="18"/>
      <c r="P930" s="18"/>
      <c r="Q930" s="18"/>
      <c r="R930" s="18"/>
      <c r="S930" s="18">
        <v>4100</v>
      </c>
      <c r="T930" s="18"/>
      <c r="U930" s="18"/>
      <c r="V930" s="18"/>
      <c r="W930" s="18"/>
      <c r="X930" s="18"/>
      <c r="Y930" s="18"/>
      <c r="Z930" s="18"/>
      <c r="AA930" s="18"/>
      <c r="AB930" s="43">
        <f t="shared" si="431"/>
        <v>4.0000000000000036E-2</v>
      </c>
      <c r="AC930" s="14">
        <f t="shared" si="442"/>
        <v>0</v>
      </c>
      <c r="AD930" s="14">
        <f t="shared" si="427"/>
        <v>0</v>
      </c>
      <c r="AE930" s="14">
        <f t="shared" si="414"/>
        <v>0</v>
      </c>
      <c r="AF930" s="14">
        <f t="shared" si="415"/>
        <v>0</v>
      </c>
      <c r="AG930" s="14">
        <f t="shared" si="416"/>
        <v>0</v>
      </c>
      <c r="AH930" s="14">
        <f t="shared" si="417"/>
        <v>0</v>
      </c>
      <c r="AI930" s="14">
        <f t="shared" si="418"/>
        <v>0.04</v>
      </c>
      <c r="AJ930" s="14">
        <f t="shared" si="419"/>
        <v>0</v>
      </c>
      <c r="AK930" s="14">
        <f t="shared" si="420"/>
        <v>0</v>
      </c>
      <c r="AL930" s="14">
        <f t="shared" si="421"/>
        <v>0</v>
      </c>
      <c r="AM930" s="14">
        <f t="shared" si="422"/>
        <v>0</v>
      </c>
      <c r="AN930" s="14">
        <f t="shared" si="423"/>
        <v>0</v>
      </c>
      <c r="AO930" s="14">
        <f t="shared" si="424"/>
        <v>0</v>
      </c>
      <c r="AP930" s="14">
        <f t="shared" si="425"/>
        <v>0</v>
      </c>
      <c r="AQ930" s="14">
        <f t="shared" si="426"/>
        <v>0</v>
      </c>
      <c r="AR930" s="26">
        <f t="shared" si="432"/>
        <v>0</v>
      </c>
      <c r="AS930" s="184">
        <f t="shared" si="433"/>
        <v>4100</v>
      </c>
      <c r="AT930" s="26">
        <f t="shared" si="434"/>
        <v>0</v>
      </c>
      <c r="AU930" s="30">
        <f>K930*$AU$2</f>
        <v>6150</v>
      </c>
      <c r="AV930" s="30">
        <f>K930*$AV$2</f>
        <v>6150</v>
      </c>
      <c r="AW930" s="30"/>
      <c r="AX930" s="36">
        <f t="shared" si="430"/>
        <v>6150</v>
      </c>
      <c r="AY930" s="36">
        <f t="shared" si="430"/>
        <v>2050</v>
      </c>
      <c r="AZ930" s="36">
        <f t="shared" si="430"/>
        <v>0</v>
      </c>
      <c r="BF930" s="42">
        <f t="shared" si="435"/>
        <v>4100</v>
      </c>
      <c r="BG930" s="42">
        <f t="shared" si="436"/>
        <v>4100</v>
      </c>
      <c r="BH930" s="42">
        <f t="shared" si="437"/>
        <v>0</v>
      </c>
      <c r="BI930" s="42">
        <f t="shared" si="438"/>
        <v>12300</v>
      </c>
    </row>
    <row r="931" spans="1:61" ht="14.45" hidden="1" outlineLevel="1" x14ac:dyDescent="0.3">
      <c r="A931" s="12" t="s">
        <v>837</v>
      </c>
      <c r="B931" s="12" t="s">
        <v>8</v>
      </c>
      <c r="C931" s="5" t="s">
        <v>1359</v>
      </c>
      <c r="D931" s="2" t="s">
        <v>1006</v>
      </c>
      <c r="E931" s="2" t="s">
        <v>150</v>
      </c>
      <c r="F931" s="2" t="s">
        <v>11</v>
      </c>
      <c r="G931" s="2" t="s">
        <v>12</v>
      </c>
      <c r="H931" s="2" t="s">
        <v>13</v>
      </c>
      <c r="I931" s="18">
        <v>55800</v>
      </c>
      <c r="J931" s="18">
        <v>118964.80000000002</v>
      </c>
      <c r="K931" s="18">
        <v>114389.24</v>
      </c>
      <c r="L931" s="18">
        <v>4575.5600000000004</v>
      </c>
      <c r="M931" s="18"/>
      <c r="N931" s="18"/>
      <c r="O931" s="18"/>
      <c r="P931" s="18"/>
      <c r="Q931" s="18"/>
      <c r="R931" s="18"/>
      <c r="S931" s="18">
        <v>4575.5600000000004</v>
      </c>
      <c r="T931" s="18"/>
      <c r="U931" s="18"/>
      <c r="V931" s="18"/>
      <c r="W931" s="18"/>
      <c r="X931" s="18"/>
      <c r="Y931" s="18"/>
      <c r="Z931" s="18"/>
      <c r="AA931" s="18"/>
      <c r="AB931" s="43">
        <f t="shared" si="431"/>
        <v>4.0000000000000036E-2</v>
      </c>
      <c r="AC931" s="14">
        <f t="shared" si="442"/>
        <v>0</v>
      </c>
      <c r="AD931" s="14">
        <f t="shared" si="427"/>
        <v>0</v>
      </c>
      <c r="AE931" s="14">
        <f t="shared" si="414"/>
        <v>0</v>
      </c>
      <c r="AF931" s="14">
        <f t="shared" si="415"/>
        <v>0</v>
      </c>
      <c r="AG931" s="14">
        <f t="shared" si="416"/>
        <v>0</v>
      </c>
      <c r="AH931" s="14">
        <f t="shared" si="417"/>
        <v>0</v>
      </c>
      <c r="AI931" s="14">
        <f t="shared" si="418"/>
        <v>0.04</v>
      </c>
      <c r="AJ931" s="14">
        <f t="shared" si="419"/>
        <v>0</v>
      </c>
      <c r="AK931" s="14">
        <f t="shared" si="420"/>
        <v>0</v>
      </c>
      <c r="AL931" s="14">
        <f t="shared" si="421"/>
        <v>0</v>
      </c>
      <c r="AM931" s="14">
        <f t="shared" si="422"/>
        <v>0</v>
      </c>
      <c r="AN931" s="14">
        <f t="shared" si="423"/>
        <v>0</v>
      </c>
      <c r="AO931" s="14">
        <f t="shared" si="424"/>
        <v>0</v>
      </c>
      <c r="AP931" s="14">
        <f t="shared" si="425"/>
        <v>0</v>
      </c>
      <c r="AQ931" s="14">
        <f t="shared" si="426"/>
        <v>0</v>
      </c>
      <c r="AR931" s="26">
        <f t="shared" si="432"/>
        <v>0</v>
      </c>
      <c r="AS931" s="184">
        <f t="shared" si="433"/>
        <v>4575.5696000000007</v>
      </c>
      <c r="AT931" s="26">
        <f t="shared" si="434"/>
        <v>0</v>
      </c>
      <c r="AU931" s="30">
        <f>K931*$AU$2</f>
        <v>6863.3544000000002</v>
      </c>
      <c r="AV931" s="30">
        <f>K931*$AV$2</f>
        <v>6863.3544000000002</v>
      </c>
      <c r="AW931" s="30"/>
      <c r="AX931" s="36">
        <f t="shared" si="430"/>
        <v>6863.3544000000002</v>
      </c>
      <c r="AY931" s="36">
        <f t="shared" si="430"/>
        <v>2287.7847999999994</v>
      </c>
      <c r="AZ931" s="36">
        <f t="shared" si="430"/>
        <v>0</v>
      </c>
      <c r="BF931" s="42">
        <f t="shared" si="435"/>
        <v>4575.5696000000007</v>
      </c>
      <c r="BG931" s="42">
        <f t="shared" si="436"/>
        <v>4575.5600000000004</v>
      </c>
      <c r="BH931" s="42">
        <f t="shared" si="437"/>
        <v>9.6000000003186869E-3</v>
      </c>
      <c r="BI931" s="42">
        <f t="shared" si="438"/>
        <v>13726.7088</v>
      </c>
    </row>
    <row r="932" spans="1:61" ht="14.45" hidden="1" outlineLevel="1" x14ac:dyDescent="0.3">
      <c r="A932" s="12" t="s">
        <v>837</v>
      </c>
      <c r="B932" s="12" t="s">
        <v>8</v>
      </c>
      <c r="C932" s="12"/>
      <c r="D932" s="2" t="s">
        <v>1007</v>
      </c>
      <c r="E932" s="2" t="s">
        <v>136</v>
      </c>
      <c r="F932" s="2" t="s">
        <v>16</v>
      </c>
      <c r="G932" s="2" t="s">
        <v>17</v>
      </c>
      <c r="H932" s="2" t="s">
        <v>13</v>
      </c>
      <c r="I932" s="18">
        <v>975</v>
      </c>
      <c r="J932" s="18">
        <v>2113645.23</v>
      </c>
      <c r="K932" s="18">
        <v>1841956.6300000001</v>
      </c>
      <c r="L932" s="18">
        <v>271688.59999999998</v>
      </c>
      <c r="M932" s="18"/>
      <c r="N932" s="18">
        <v>230244.55000000002</v>
      </c>
      <c r="O932" s="18"/>
      <c r="P932" s="18"/>
      <c r="Q932" s="18"/>
      <c r="R932" s="18"/>
      <c r="S932" s="18"/>
      <c r="T932" s="18"/>
      <c r="U932" s="18"/>
      <c r="V932" s="18"/>
      <c r="W932" s="18"/>
      <c r="X932" s="18"/>
      <c r="Y932" s="18"/>
      <c r="Z932" s="18">
        <v>41444.05000000001</v>
      </c>
      <c r="AA932" s="18"/>
      <c r="AB932" s="43">
        <f t="shared" si="431"/>
        <v>0.14749999999999996</v>
      </c>
      <c r="AC932" s="14">
        <f t="shared" si="442"/>
        <v>0</v>
      </c>
      <c r="AD932" s="14">
        <f t="shared" si="427"/>
        <v>0.125</v>
      </c>
      <c r="AE932" s="14">
        <f t="shared" si="414"/>
        <v>0</v>
      </c>
      <c r="AF932" s="14">
        <f t="shared" si="415"/>
        <v>0</v>
      </c>
      <c r="AG932" s="14">
        <f t="shared" si="416"/>
        <v>0</v>
      </c>
      <c r="AH932" s="14">
        <f t="shared" si="417"/>
        <v>0</v>
      </c>
      <c r="AI932" s="14">
        <f t="shared" si="418"/>
        <v>0</v>
      </c>
      <c r="AJ932" s="14">
        <f t="shared" si="419"/>
        <v>0</v>
      </c>
      <c r="AK932" s="14">
        <f t="shared" si="420"/>
        <v>0</v>
      </c>
      <c r="AL932" s="14">
        <f t="shared" si="421"/>
        <v>0</v>
      </c>
      <c r="AM932" s="14">
        <f t="shared" si="422"/>
        <v>0</v>
      </c>
      <c r="AN932" s="14">
        <f t="shared" si="423"/>
        <v>0</v>
      </c>
      <c r="AO932" s="14">
        <f t="shared" si="424"/>
        <v>0</v>
      </c>
      <c r="AP932" s="14">
        <f t="shared" si="425"/>
        <v>0.02</v>
      </c>
      <c r="AQ932" s="14">
        <f t="shared" si="426"/>
        <v>0</v>
      </c>
      <c r="AR932" s="26">
        <f t="shared" si="432"/>
        <v>230244.57875000002</v>
      </c>
      <c r="AS932" s="184">
        <f t="shared" si="433"/>
        <v>0</v>
      </c>
      <c r="AT932" s="26">
        <f t="shared" si="434"/>
        <v>41444.024175000006</v>
      </c>
      <c r="AU932" s="30"/>
      <c r="AV932" s="30"/>
      <c r="AW932" s="30">
        <f t="shared" ref="AW932:AW959" si="443">K932*$AU$1</f>
        <v>221034.79560000001</v>
      </c>
      <c r="AX932" s="36">
        <f t="shared" si="430"/>
        <v>-230244.57875000002</v>
      </c>
      <c r="AY932" s="36">
        <f t="shared" si="430"/>
        <v>0</v>
      </c>
      <c r="AZ932" s="36">
        <f t="shared" si="430"/>
        <v>179590.77142500001</v>
      </c>
      <c r="BF932" s="42">
        <f t="shared" si="435"/>
        <v>271688.60292500001</v>
      </c>
      <c r="BG932" s="42">
        <f t="shared" si="436"/>
        <v>271688.60000000003</v>
      </c>
      <c r="BH932" s="42">
        <f t="shared" si="437"/>
        <v>2.9249999788589776E-3</v>
      </c>
      <c r="BI932" s="42">
        <f t="shared" si="438"/>
        <v>221034.79560000001</v>
      </c>
    </row>
    <row r="933" spans="1:61" ht="14.45" hidden="1" outlineLevel="1" x14ac:dyDescent="0.3">
      <c r="A933" s="12" t="s">
        <v>837</v>
      </c>
      <c r="B933" s="12" t="s">
        <v>8</v>
      </c>
      <c r="C933" s="12" t="s">
        <v>1362</v>
      </c>
      <c r="D933" s="2" t="s">
        <v>1008</v>
      </c>
      <c r="E933" s="2" t="s">
        <v>462</v>
      </c>
      <c r="F933" s="2" t="s">
        <v>16</v>
      </c>
      <c r="G933" s="2" t="s">
        <v>381</v>
      </c>
      <c r="H933" s="2" t="s">
        <v>13</v>
      </c>
      <c r="I933" s="18">
        <v>360</v>
      </c>
      <c r="J933" s="18">
        <v>371790</v>
      </c>
      <c r="K933" s="18">
        <v>324000</v>
      </c>
      <c r="L933" s="18">
        <v>47790</v>
      </c>
      <c r="M933" s="18"/>
      <c r="N933" s="18">
        <v>40500</v>
      </c>
      <c r="O933" s="18"/>
      <c r="P933" s="18"/>
      <c r="Q933" s="18"/>
      <c r="R933" s="18"/>
      <c r="S933" s="18"/>
      <c r="T933" s="18"/>
      <c r="U933" s="18"/>
      <c r="V933" s="18"/>
      <c r="W933" s="18"/>
      <c r="X933" s="18"/>
      <c r="Y933" s="18"/>
      <c r="Z933" s="18">
        <v>7290</v>
      </c>
      <c r="AA933" s="18"/>
      <c r="AB933" s="43">
        <f t="shared" si="431"/>
        <v>0.14749999999999996</v>
      </c>
      <c r="AC933" s="14">
        <f t="shared" si="442"/>
        <v>0</v>
      </c>
      <c r="AD933" s="14">
        <f t="shared" si="427"/>
        <v>0.125</v>
      </c>
      <c r="AE933" s="14">
        <f t="shared" si="414"/>
        <v>0</v>
      </c>
      <c r="AF933" s="14">
        <f t="shared" si="415"/>
        <v>0</v>
      </c>
      <c r="AG933" s="14">
        <f t="shared" si="416"/>
        <v>0</v>
      </c>
      <c r="AH933" s="14">
        <f t="shared" si="417"/>
        <v>0</v>
      </c>
      <c r="AI933" s="14">
        <f t="shared" si="418"/>
        <v>0</v>
      </c>
      <c r="AJ933" s="14">
        <f t="shared" si="419"/>
        <v>0</v>
      </c>
      <c r="AK933" s="14">
        <f t="shared" si="420"/>
        <v>0</v>
      </c>
      <c r="AL933" s="14">
        <f t="shared" si="421"/>
        <v>0</v>
      </c>
      <c r="AM933" s="14">
        <f t="shared" si="422"/>
        <v>0</v>
      </c>
      <c r="AN933" s="14">
        <f t="shared" si="423"/>
        <v>0</v>
      </c>
      <c r="AO933" s="14">
        <f t="shared" si="424"/>
        <v>0</v>
      </c>
      <c r="AP933" s="14">
        <f t="shared" si="425"/>
        <v>0.02</v>
      </c>
      <c r="AQ933" s="14">
        <f t="shared" si="426"/>
        <v>0</v>
      </c>
      <c r="AR933" s="26">
        <f t="shared" si="432"/>
        <v>40500</v>
      </c>
      <c r="AS933" s="184">
        <f t="shared" si="433"/>
        <v>0</v>
      </c>
      <c r="AT933" s="26">
        <f t="shared" si="434"/>
        <v>7290</v>
      </c>
      <c r="AU933" s="30"/>
      <c r="AV933" s="30"/>
      <c r="AW933" s="30">
        <f t="shared" si="443"/>
        <v>38880</v>
      </c>
      <c r="AX933" s="36">
        <f t="shared" si="430"/>
        <v>-40500</v>
      </c>
      <c r="AY933" s="36">
        <f t="shared" si="430"/>
        <v>0</v>
      </c>
      <c r="AZ933" s="36">
        <f t="shared" si="430"/>
        <v>31590</v>
      </c>
      <c r="BF933" s="42">
        <f t="shared" si="435"/>
        <v>47790</v>
      </c>
      <c r="BG933" s="42">
        <f t="shared" si="436"/>
        <v>47790</v>
      </c>
      <c r="BH933" s="42">
        <f t="shared" si="437"/>
        <v>0</v>
      </c>
      <c r="BI933" s="42">
        <f t="shared" si="438"/>
        <v>38880</v>
      </c>
    </row>
    <row r="934" spans="1:61" ht="14.45" hidden="1" outlineLevel="1" x14ac:dyDescent="0.3">
      <c r="A934" s="12" t="s">
        <v>837</v>
      </c>
      <c r="B934" s="12" t="s">
        <v>8</v>
      </c>
      <c r="C934" s="12"/>
      <c r="D934" s="2" t="s">
        <v>1009</v>
      </c>
      <c r="E934" s="2" t="s">
        <v>593</v>
      </c>
      <c r="F934" s="2" t="s">
        <v>16</v>
      </c>
      <c r="G934" s="2" t="s">
        <v>17</v>
      </c>
      <c r="H934" s="2" t="s">
        <v>13</v>
      </c>
      <c r="I934" s="18">
        <v>190.5</v>
      </c>
      <c r="J934" s="18">
        <v>309388.67</v>
      </c>
      <c r="K934" s="18">
        <v>269619.75</v>
      </c>
      <c r="L934" s="18">
        <v>39768.92</v>
      </c>
      <c r="M934" s="18"/>
      <c r="N934" s="18">
        <v>33702.47</v>
      </c>
      <c r="O934" s="18"/>
      <c r="P934" s="18"/>
      <c r="Q934" s="18"/>
      <c r="R934" s="18"/>
      <c r="S934" s="18"/>
      <c r="T934" s="18"/>
      <c r="U934" s="18"/>
      <c r="V934" s="18"/>
      <c r="W934" s="18"/>
      <c r="X934" s="18"/>
      <c r="Y934" s="18"/>
      <c r="Z934" s="18">
        <v>6066.45</v>
      </c>
      <c r="AA934" s="18"/>
      <c r="AB934" s="43">
        <f t="shared" si="431"/>
        <v>0.14749999999999996</v>
      </c>
      <c r="AC934" s="14">
        <f t="shared" si="442"/>
        <v>0</v>
      </c>
      <c r="AD934" s="14">
        <f t="shared" si="427"/>
        <v>0.125</v>
      </c>
      <c r="AE934" s="14">
        <f t="shared" si="414"/>
        <v>0</v>
      </c>
      <c r="AF934" s="14">
        <f t="shared" si="415"/>
        <v>0</v>
      </c>
      <c r="AG934" s="14">
        <f t="shared" si="416"/>
        <v>0</v>
      </c>
      <c r="AH934" s="14">
        <f t="shared" si="417"/>
        <v>0</v>
      </c>
      <c r="AI934" s="14">
        <f t="shared" si="418"/>
        <v>0</v>
      </c>
      <c r="AJ934" s="14">
        <f t="shared" si="419"/>
        <v>0</v>
      </c>
      <c r="AK934" s="14">
        <f t="shared" si="420"/>
        <v>0</v>
      </c>
      <c r="AL934" s="14">
        <f t="shared" si="421"/>
        <v>0</v>
      </c>
      <c r="AM934" s="14">
        <f t="shared" si="422"/>
        <v>0</v>
      </c>
      <c r="AN934" s="14">
        <f t="shared" si="423"/>
        <v>0</v>
      </c>
      <c r="AO934" s="14">
        <f t="shared" si="424"/>
        <v>0</v>
      </c>
      <c r="AP934" s="14">
        <f t="shared" si="425"/>
        <v>0.02</v>
      </c>
      <c r="AQ934" s="14">
        <f t="shared" si="426"/>
        <v>0</v>
      </c>
      <c r="AR934" s="26">
        <f t="shared" si="432"/>
        <v>33702.46875</v>
      </c>
      <c r="AS934" s="184">
        <f t="shared" si="433"/>
        <v>0</v>
      </c>
      <c r="AT934" s="26">
        <f t="shared" si="434"/>
        <v>6066.444375</v>
      </c>
      <c r="AU934" s="30"/>
      <c r="AV934" s="30"/>
      <c r="AW934" s="30">
        <f t="shared" si="443"/>
        <v>32354.37</v>
      </c>
      <c r="AX934" s="36">
        <f t="shared" si="430"/>
        <v>-33702.46875</v>
      </c>
      <c r="AY934" s="36">
        <f t="shared" si="430"/>
        <v>0</v>
      </c>
      <c r="AZ934" s="36">
        <f t="shared" si="430"/>
        <v>26287.925625</v>
      </c>
      <c r="BF934" s="42">
        <f t="shared" si="435"/>
        <v>39768.913124999999</v>
      </c>
      <c r="BG934" s="42">
        <f t="shared" si="436"/>
        <v>39768.92</v>
      </c>
      <c r="BH934" s="42">
        <f t="shared" si="437"/>
        <v>-6.8749999991268851E-3</v>
      </c>
      <c r="BI934" s="42">
        <f t="shared" si="438"/>
        <v>32354.37</v>
      </c>
    </row>
    <row r="935" spans="1:61" ht="14.45" hidden="1" outlineLevel="1" x14ac:dyDescent="0.3">
      <c r="A935" s="12" t="s">
        <v>837</v>
      </c>
      <c r="B935" s="12" t="s">
        <v>8</v>
      </c>
      <c r="C935" s="12"/>
      <c r="D935" s="2" t="s">
        <v>1009</v>
      </c>
      <c r="E935" s="2" t="s">
        <v>492</v>
      </c>
      <c r="F935" s="2" t="s">
        <v>16</v>
      </c>
      <c r="G935" s="2" t="s">
        <v>17</v>
      </c>
      <c r="H935" s="2" t="s">
        <v>13</v>
      </c>
      <c r="I935" s="18">
        <v>190.5</v>
      </c>
      <c r="J935" s="18">
        <v>378306.65</v>
      </c>
      <c r="K935" s="18">
        <v>370888.87</v>
      </c>
      <c r="L935" s="18">
        <v>7417.78</v>
      </c>
      <c r="M935" s="18"/>
      <c r="N935" s="18"/>
      <c r="O935" s="18"/>
      <c r="P935" s="18"/>
      <c r="Q935" s="18"/>
      <c r="R935" s="18"/>
      <c r="S935" s="18"/>
      <c r="T935" s="18"/>
      <c r="U935" s="18"/>
      <c r="V935" s="18"/>
      <c r="W935" s="18"/>
      <c r="X935" s="18"/>
      <c r="Y935" s="18"/>
      <c r="Z935" s="18">
        <v>7417.78</v>
      </c>
      <c r="AA935" s="18"/>
      <c r="AB935" s="43">
        <f t="shared" si="431"/>
        <v>2.0000000000000018E-2</v>
      </c>
      <c r="AC935" s="14">
        <f t="shared" si="442"/>
        <v>0</v>
      </c>
      <c r="AD935" s="14">
        <f t="shared" si="427"/>
        <v>0</v>
      </c>
      <c r="AE935" s="14">
        <f t="shared" si="414"/>
        <v>0</v>
      </c>
      <c r="AF935" s="14">
        <f t="shared" si="415"/>
        <v>0</v>
      </c>
      <c r="AG935" s="14">
        <f t="shared" si="416"/>
        <v>0</v>
      </c>
      <c r="AH935" s="14">
        <f t="shared" si="417"/>
        <v>0</v>
      </c>
      <c r="AI935" s="14">
        <f t="shared" si="418"/>
        <v>0</v>
      </c>
      <c r="AJ935" s="14">
        <f t="shared" si="419"/>
        <v>0</v>
      </c>
      <c r="AK935" s="14">
        <f t="shared" si="420"/>
        <v>0</v>
      </c>
      <c r="AL935" s="14">
        <f t="shared" si="421"/>
        <v>0</v>
      </c>
      <c r="AM935" s="14">
        <f t="shared" si="422"/>
        <v>0</v>
      </c>
      <c r="AN935" s="14">
        <f t="shared" si="423"/>
        <v>0</v>
      </c>
      <c r="AO935" s="14">
        <f t="shared" si="424"/>
        <v>0</v>
      </c>
      <c r="AP935" s="14">
        <f t="shared" si="425"/>
        <v>0.02</v>
      </c>
      <c r="AQ935" s="14">
        <f t="shared" si="426"/>
        <v>0</v>
      </c>
      <c r="AR935" s="26">
        <f t="shared" si="432"/>
        <v>0</v>
      </c>
      <c r="AS935" s="184">
        <f t="shared" si="433"/>
        <v>0</v>
      </c>
      <c r="AT935" s="26">
        <f t="shared" si="434"/>
        <v>7417.7773999999999</v>
      </c>
      <c r="AU935" s="30"/>
      <c r="AV935" s="30"/>
      <c r="AW935" s="30">
        <f t="shared" si="443"/>
        <v>44506.664399999994</v>
      </c>
      <c r="AX935" s="36">
        <f t="shared" si="430"/>
        <v>0</v>
      </c>
      <c r="AY935" s="36">
        <f t="shared" si="430"/>
        <v>0</v>
      </c>
      <c r="AZ935" s="36">
        <f t="shared" si="430"/>
        <v>37088.886999999995</v>
      </c>
      <c r="BF935" s="42">
        <f t="shared" si="435"/>
        <v>7417.7773999999999</v>
      </c>
      <c r="BG935" s="42">
        <f t="shared" si="436"/>
        <v>7417.78</v>
      </c>
      <c r="BH935" s="42">
        <f t="shared" si="437"/>
        <v>-2.599999999802094E-3</v>
      </c>
      <c r="BI935" s="42">
        <f t="shared" si="438"/>
        <v>44506.664399999994</v>
      </c>
    </row>
    <row r="936" spans="1:61" ht="14.45" hidden="1" outlineLevel="1" x14ac:dyDescent="0.3">
      <c r="A936" s="12" t="s">
        <v>837</v>
      </c>
      <c r="B936" s="12" t="s">
        <v>8</v>
      </c>
      <c r="C936" s="12"/>
      <c r="D936" s="2" t="s">
        <v>1010</v>
      </c>
      <c r="E936" s="2" t="s">
        <v>25</v>
      </c>
      <c r="F936" s="2" t="s">
        <v>16</v>
      </c>
      <c r="G936" s="2" t="s">
        <v>17</v>
      </c>
      <c r="H936" s="2" t="s">
        <v>13</v>
      </c>
      <c r="I936" s="18">
        <v>1380</v>
      </c>
      <c r="J936" s="18">
        <v>159971.33000000002</v>
      </c>
      <c r="K936" s="18">
        <v>139496.27000000002</v>
      </c>
      <c r="L936" s="18">
        <v>20475.060000000001</v>
      </c>
      <c r="M936" s="18"/>
      <c r="N936" s="18">
        <v>17084.61</v>
      </c>
      <c r="O936" s="18"/>
      <c r="P936" s="18"/>
      <c r="Q936" s="18">
        <v>169.17</v>
      </c>
      <c r="R936" s="18">
        <v>84.58</v>
      </c>
      <c r="S936" s="18"/>
      <c r="T936" s="18"/>
      <c r="U936" s="18"/>
      <c r="V936" s="18"/>
      <c r="W936" s="18"/>
      <c r="X936" s="18"/>
      <c r="Y936" s="18"/>
      <c r="Z936" s="18">
        <v>3136.7</v>
      </c>
      <c r="AA936" s="18"/>
      <c r="AB936" s="43">
        <f t="shared" si="431"/>
        <v>0.15135050000000017</v>
      </c>
      <c r="AC936" s="14">
        <f t="shared" si="442"/>
        <v>0</v>
      </c>
      <c r="AD936" s="14">
        <f t="shared" si="427"/>
        <v>0.125</v>
      </c>
      <c r="AE936" s="14">
        <f t="shared" si="414"/>
        <v>0</v>
      </c>
      <c r="AF936" s="14">
        <f t="shared" si="415"/>
        <v>0</v>
      </c>
      <c r="AG936" s="14">
        <f t="shared" si="416"/>
        <v>0.02</v>
      </c>
      <c r="AH936" s="14">
        <f t="shared" si="417"/>
        <v>0.01</v>
      </c>
      <c r="AI936" s="14">
        <f t="shared" si="418"/>
        <v>0</v>
      </c>
      <c r="AJ936" s="14">
        <f t="shared" si="419"/>
        <v>0</v>
      </c>
      <c r="AK936" s="14">
        <f t="shared" si="420"/>
        <v>0</v>
      </c>
      <c r="AL936" s="14">
        <f t="shared" si="421"/>
        <v>0</v>
      </c>
      <c r="AM936" s="14">
        <f t="shared" si="422"/>
        <v>0</v>
      </c>
      <c r="AN936" s="14">
        <f t="shared" si="423"/>
        <v>0</v>
      </c>
      <c r="AO936" s="14">
        <f t="shared" si="424"/>
        <v>0</v>
      </c>
      <c r="AP936" s="14">
        <f t="shared" si="425"/>
        <v>0.02</v>
      </c>
      <c r="AQ936" s="14">
        <f t="shared" si="426"/>
        <v>0</v>
      </c>
      <c r="AR936" s="26">
        <f t="shared" si="432"/>
        <v>17963.632169250013</v>
      </c>
      <c r="AS936" s="184">
        <f t="shared" si="433"/>
        <v>0</v>
      </c>
      <c r="AT936" s="26">
        <f t="shared" si="434"/>
        <v>3149.1980433850008</v>
      </c>
      <c r="AU936" s="30"/>
      <c r="AV936" s="30"/>
      <c r="AW936" s="30">
        <f t="shared" si="443"/>
        <v>16739.5524</v>
      </c>
      <c r="AX936" s="36">
        <f t="shared" si="430"/>
        <v>-17963.632169250013</v>
      </c>
      <c r="AY936" s="36">
        <f t="shared" si="430"/>
        <v>0</v>
      </c>
      <c r="AZ936" s="36">
        <f t="shared" si="430"/>
        <v>13590.354356615</v>
      </c>
      <c r="BF936" s="42">
        <f t="shared" si="435"/>
        <v>21112.830212635014</v>
      </c>
      <c r="BG936" s="42">
        <f t="shared" si="436"/>
        <v>20475.060000000001</v>
      </c>
      <c r="BH936" s="42">
        <f t="shared" si="437"/>
        <v>637.77021263501229</v>
      </c>
      <c r="BI936" s="42">
        <f t="shared" si="438"/>
        <v>16739.5524</v>
      </c>
    </row>
    <row r="937" spans="1:61" ht="14.45" hidden="1" outlineLevel="1" x14ac:dyDescent="0.3">
      <c r="A937" s="12" t="s">
        <v>837</v>
      </c>
      <c r="B937" s="12" t="s">
        <v>8</v>
      </c>
      <c r="C937" s="12"/>
      <c r="D937" s="2" t="s">
        <v>1010</v>
      </c>
      <c r="E937" s="2" t="s">
        <v>442</v>
      </c>
      <c r="F937" s="2" t="s">
        <v>16</v>
      </c>
      <c r="G937" s="2" t="s">
        <v>17</v>
      </c>
      <c r="H937" s="2" t="s">
        <v>13</v>
      </c>
      <c r="I937" s="18">
        <v>8510</v>
      </c>
      <c r="J937" s="18">
        <v>793190.43</v>
      </c>
      <c r="K937" s="18">
        <v>691233.49</v>
      </c>
      <c r="L937" s="18">
        <v>101956.94000000002</v>
      </c>
      <c r="M937" s="18"/>
      <c r="N937" s="18">
        <v>86404.19</v>
      </c>
      <c r="O937" s="18"/>
      <c r="P937" s="18"/>
      <c r="Q937" s="18"/>
      <c r="R937" s="18"/>
      <c r="S937" s="18"/>
      <c r="T937" s="18"/>
      <c r="U937" s="18"/>
      <c r="V937" s="18"/>
      <c r="W937" s="18"/>
      <c r="X937" s="18"/>
      <c r="Y937" s="18"/>
      <c r="Z937" s="18">
        <v>15552.749999999998</v>
      </c>
      <c r="AA937" s="18"/>
      <c r="AB937" s="43">
        <f t="shared" si="431"/>
        <v>0.14749999999999996</v>
      </c>
      <c r="AC937" s="14">
        <f t="shared" si="442"/>
        <v>0</v>
      </c>
      <c r="AD937" s="14">
        <f t="shared" si="427"/>
        <v>0.125</v>
      </c>
      <c r="AE937" s="14">
        <f t="shared" ref="AE937:AE1000" si="444">IF(O937&gt;0,O$4,0)</f>
        <v>0</v>
      </c>
      <c r="AF937" s="14">
        <f t="shared" ref="AF937:AF1000" si="445">IF(P937&gt;0,P$4,0)</f>
        <v>0</v>
      </c>
      <c r="AG937" s="14">
        <f t="shared" ref="AG937:AG1000" si="446">IF(Q937&gt;0,Q$4,0)</f>
        <v>0</v>
      </c>
      <c r="AH937" s="14">
        <f t="shared" ref="AH937:AH1000" si="447">IF(R937&gt;0,R$4,0)</f>
        <v>0</v>
      </c>
      <c r="AI937" s="14">
        <f t="shared" ref="AI937:AI1000" si="448">IF(S937&gt;0,S$4,0)</f>
        <v>0</v>
      </c>
      <c r="AJ937" s="14">
        <f t="shared" ref="AJ937:AJ1000" si="449">IF(T937&gt;0,T$4,0)</f>
        <v>0</v>
      </c>
      <c r="AK937" s="14">
        <f t="shared" ref="AK937:AK1000" si="450">IF(U937&gt;0,U$4,0)</f>
        <v>0</v>
      </c>
      <c r="AL937" s="14">
        <f t="shared" ref="AL937:AL1000" si="451">IF(V937&gt;0,V$4,0)</f>
        <v>0</v>
      </c>
      <c r="AM937" s="14">
        <f t="shared" ref="AM937:AM1000" si="452">IF(W937&gt;0,W$4,0)</f>
        <v>0</v>
      </c>
      <c r="AN937" s="14">
        <f t="shared" ref="AN937:AN1000" si="453">IF(X937&gt;0,X$4,0)</f>
        <v>0</v>
      </c>
      <c r="AO937" s="14">
        <f t="shared" ref="AO937:AO1000" si="454">IF(Y937&gt;0,Y$4,0)</f>
        <v>0</v>
      </c>
      <c r="AP937" s="14">
        <f t="shared" ref="AP937:AP1000" si="455">IF(Z937&gt;0,Z$4,0)</f>
        <v>0.02</v>
      </c>
      <c r="AQ937" s="14">
        <f t="shared" ref="AQ937:AQ1000" si="456">IF(AA937&gt;0,AA$4,0)</f>
        <v>0</v>
      </c>
      <c r="AR937" s="26">
        <f t="shared" si="432"/>
        <v>86404.186249999999</v>
      </c>
      <c r="AS937" s="184">
        <f t="shared" si="433"/>
        <v>0</v>
      </c>
      <c r="AT937" s="26">
        <f t="shared" si="434"/>
        <v>15552.753525</v>
      </c>
      <c r="AU937" s="30"/>
      <c r="AV937" s="30"/>
      <c r="AW937" s="30">
        <f t="shared" si="443"/>
        <v>82948.018799999991</v>
      </c>
      <c r="AX937" s="36">
        <f t="shared" si="430"/>
        <v>-86404.186249999999</v>
      </c>
      <c r="AY937" s="36">
        <f t="shared" si="430"/>
        <v>0</v>
      </c>
      <c r="AZ937" s="36">
        <f t="shared" si="430"/>
        <v>67395.265274999983</v>
      </c>
      <c r="BF937" s="42">
        <f t="shared" si="435"/>
        <v>101956.93977500001</v>
      </c>
      <c r="BG937" s="42">
        <f t="shared" si="436"/>
        <v>101956.94</v>
      </c>
      <c r="BH937" s="42">
        <f t="shared" si="437"/>
        <v>-2.2499999613501132E-4</v>
      </c>
      <c r="BI937" s="42">
        <f t="shared" si="438"/>
        <v>82948.018799999991</v>
      </c>
    </row>
    <row r="938" spans="1:61" ht="14.45" hidden="1" outlineLevel="1" x14ac:dyDescent="0.3">
      <c r="A938" s="12" t="s">
        <v>837</v>
      </c>
      <c r="B938" s="12" t="s">
        <v>8</v>
      </c>
      <c r="C938" s="12" t="s">
        <v>1362</v>
      </c>
      <c r="D938" s="2" t="s">
        <v>1011</v>
      </c>
      <c r="E938" s="2" t="s">
        <v>456</v>
      </c>
      <c r="F938" s="2" t="s">
        <v>16</v>
      </c>
      <c r="G938" s="2" t="s">
        <v>457</v>
      </c>
      <c r="H938" s="2" t="s">
        <v>13</v>
      </c>
      <c r="I938" s="18">
        <v>1800</v>
      </c>
      <c r="J938" s="18">
        <v>1280610</v>
      </c>
      <c r="K938" s="18">
        <v>1116000</v>
      </c>
      <c r="L938" s="18">
        <v>164610</v>
      </c>
      <c r="M938" s="18"/>
      <c r="N938" s="18">
        <v>139500</v>
      </c>
      <c r="O938" s="18"/>
      <c r="P938" s="18"/>
      <c r="Q938" s="18"/>
      <c r="R938" s="18"/>
      <c r="S938" s="18"/>
      <c r="T938" s="18"/>
      <c r="U938" s="18"/>
      <c r="V938" s="18"/>
      <c r="W938" s="18"/>
      <c r="X938" s="18"/>
      <c r="Y938" s="18"/>
      <c r="Z938" s="18">
        <v>25110</v>
      </c>
      <c r="AA938" s="18"/>
      <c r="AB938" s="43">
        <f t="shared" si="431"/>
        <v>0.14749999999999996</v>
      </c>
      <c r="AC938" s="14">
        <f t="shared" si="442"/>
        <v>0</v>
      </c>
      <c r="AD938" s="14">
        <f t="shared" si="427"/>
        <v>0.125</v>
      </c>
      <c r="AE938" s="14">
        <f t="shared" si="444"/>
        <v>0</v>
      </c>
      <c r="AF938" s="14">
        <f t="shared" si="445"/>
        <v>0</v>
      </c>
      <c r="AG938" s="14">
        <f t="shared" si="446"/>
        <v>0</v>
      </c>
      <c r="AH938" s="14">
        <f t="shared" si="447"/>
        <v>0</v>
      </c>
      <c r="AI938" s="14">
        <f t="shared" si="448"/>
        <v>0</v>
      </c>
      <c r="AJ938" s="14">
        <f t="shared" si="449"/>
        <v>0</v>
      </c>
      <c r="AK938" s="14">
        <f t="shared" si="450"/>
        <v>0</v>
      </c>
      <c r="AL938" s="14">
        <f t="shared" si="451"/>
        <v>0</v>
      </c>
      <c r="AM938" s="14">
        <f t="shared" si="452"/>
        <v>0</v>
      </c>
      <c r="AN938" s="14">
        <f t="shared" si="453"/>
        <v>0</v>
      </c>
      <c r="AO938" s="14">
        <f t="shared" si="454"/>
        <v>0</v>
      </c>
      <c r="AP938" s="14">
        <f t="shared" si="455"/>
        <v>0.02</v>
      </c>
      <c r="AQ938" s="14">
        <f t="shared" si="456"/>
        <v>0</v>
      </c>
      <c r="AR938" s="26">
        <f t="shared" si="432"/>
        <v>139500</v>
      </c>
      <c r="AS938" s="184">
        <f t="shared" si="433"/>
        <v>0</v>
      </c>
      <c r="AT938" s="26">
        <f t="shared" si="434"/>
        <v>25110</v>
      </c>
      <c r="AU938" s="30"/>
      <c r="AV938" s="30"/>
      <c r="AW938" s="30">
        <f t="shared" si="443"/>
        <v>133920</v>
      </c>
      <c r="AX938" s="36">
        <f t="shared" si="430"/>
        <v>-139500</v>
      </c>
      <c r="AY938" s="36">
        <f t="shared" si="430"/>
        <v>0</v>
      </c>
      <c r="AZ938" s="36">
        <f t="shared" si="430"/>
        <v>108810</v>
      </c>
      <c r="BF938" s="42">
        <f t="shared" si="435"/>
        <v>164610</v>
      </c>
      <c r="BG938" s="42">
        <f t="shared" si="436"/>
        <v>164610</v>
      </c>
      <c r="BH938" s="42">
        <f t="shared" si="437"/>
        <v>0</v>
      </c>
      <c r="BI938" s="42">
        <f t="shared" si="438"/>
        <v>133920</v>
      </c>
    </row>
    <row r="939" spans="1:61" ht="14.45" hidden="1" outlineLevel="1" x14ac:dyDescent="0.3">
      <c r="A939" s="12" t="s">
        <v>837</v>
      </c>
      <c r="B939" s="12" t="s">
        <v>8</v>
      </c>
      <c r="C939" s="12" t="s">
        <v>1362</v>
      </c>
      <c r="D939" s="2" t="s">
        <v>1012</v>
      </c>
      <c r="E939" s="2" t="s">
        <v>1013</v>
      </c>
      <c r="F939" s="2" t="s">
        <v>16</v>
      </c>
      <c r="G939" s="2" t="s">
        <v>501</v>
      </c>
      <c r="H939" s="2" t="s">
        <v>13</v>
      </c>
      <c r="I939" s="18">
        <v>2200</v>
      </c>
      <c r="J939" s="18">
        <v>1136025</v>
      </c>
      <c r="K939" s="18">
        <v>990000</v>
      </c>
      <c r="L939" s="18">
        <v>146025</v>
      </c>
      <c r="M939" s="18"/>
      <c r="N939" s="18">
        <v>123750</v>
      </c>
      <c r="O939" s="18"/>
      <c r="P939" s="18"/>
      <c r="Q939" s="18"/>
      <c r="R939" s="18"/>
      <c r="S939" s="18"/>
      <c r="T939" s="18"/>
      <c r="U939" s="18"/>
      <c r="V939" s="18"/>
      <c r="W939" s="18"/>
      <c r="X939" s="18"/>
      <c r="Y939" s="18"/>
      <c r="Z939" s="18">
        <v>22275</v>
      </c>
      <c r="AA939" s="18"/>
      <c r="AB939" s="43">
        <f t="shared" si="431"/>
        <v>0.14749999999999996</v>
      </c>
      <c r="AC939" s="14">
        <f t="shared" si="442"/>
        <v>0</v>
      </c>
      <c r="AD939" s="14">
        <f t="shared" si="427"/>
        <v>0.125</v>
      </c>
      <c r="AE939" s="14">
        <f t="shared" si="444"/>
        <v>0</v>
      </c>
      <c r="AF939" s="14">
        <f t="shared" si="445"/>
        <v>0</v>
      </c>
      <c r="AG939" s="14">
        <f t="shared" si="446"/>
        <v>0</v>
      </c>
      <c r="AH939" s="14">
        <f t="shared" si="447"/>
        <v>0</v>
      </c>
      <c r="AI939" s="14">
        <f t="shared" si="448"/>
        <v>0</v>
      </c>
      <c r="AJ939" s="14">
        <f t="shared" si="449"/>
        <v>0</v>
      </c>
      <c r="AK939" s="14">
        <f t="shared" si="450"/>
        <v>0</v>
      </c>
      <c r="AL939" s="14">
        <f t="shared" si="451"/>
        <v>0</v>
      </c>
      <c r="AM939" s="14">
        <f t="shared" si="452"/>
        <v>0</v>
      </c>
      <c r="AN939" s="14">
        <f t="shared" si="453"/>
        <v>0</v>
      </c>
      <c r="AO939" s="14">
        <f t="shared" si="454"/>
        <v>0</v>
      </c>
      <c r="AP939" s="14">
        <f t="shared" si="455"/>
        <v>0.02</v>
      </c>
      <c r="AQ939" s="14">
        <f t="shared" si="456"/>
        <v>0</v>
      </c>
      <c r="AR939" s="26">
        <f t="shared" si="432"/>
        <v>123750</v>
      </c>
      <c r="AS939" s="184">
        <f t="shared" si="433"/>
        <v>0</v>
      </c>
      <c r="AT939" s="26">
        <f t="shared" si="434"/>
        <v>22275</v>
      </c>
      <c r="AU939" s="30"/>
      <c r="AV939" s="30"/>
      <c r="AW939" s="30">
        <f t="shared" si="443"/>
        <v>118800</v>
      </c>
      <c r="AX939" s="36">
        <f t="shared" si="430"/>
        <v>-123750</v>
      </c>
      <c r="AY939" s="36">
        <f t="shared" si="430"/>
        <v>0</v>
      </c>
      <c r="AZ939" s="36">
        <f t="shared" si="430"/>
        <v>96525</v>
      </c>
      <c r="BF939" s="42">
        <f t="shared" si="435"/>
        <v>146025</v>
      </c>
      <c r="BG939" s="42">
        <f t="shared" si="436"/>
        <v>146025</v>
      </c>
      <c r="BH939" s="42">
        <f t="shared" si="437"/>
        <v>0</v>
      </c>
      <c r="BI939" s="42">
        <f t="shared" si="438"/>
        <v>118800</v>
      </c>
    </row>
    <row r="940" spans="1:61" ht="14.45" hidden="1" outlineLevel="1" x14ac:dyDescent="0.3">
      <c r="A940" s="12" t="s">
        <v>837</v>
      </c>
      <c r="B940" s="12" t="s">
        <v>8</v>
      </c>
      <c r="C940" s="12" t="s">
        <v>1362</v>
      </c>
      <c r="D940" s="2" t="s">
        <v>1014</v>
      </c>
      <c r="E940" s="2" t="s">
        <v>456</v>
      </c>
      <c r="F940" s="2" t="s">
        <v>16</v>
      </c>
      <c r="G940" s="2" t="s">
        <v>457</v>
      </c>
      <c r="H940" s="2" t="s">
        <v>13</v>
      </c>
      <c r="I940" s="18">
        <v>8800</v>
      </c>
      <c r="J940" s="18">
        <v>6836346</v>
      </c>
      <c r="K940" s="18">
        <v>5957600</v>
      </c>
      <c r="L940" s="18">
        <v>878746</v>
      </c>
      <c r="M940" s="18"/>
      <c r="N940" s="18">
        <v>744700</v>
      </c>
      <c r="O940" s="18"/>
      <c r="P940" s="18"/>
      <c r="Q940" s="18"/>
      <c r="R940" s="18"/>
      <c r="S940" s="18"/>
      <c r="T940" s="18"/>
      <c r="U940" s="18"/>
      <c r="V940" s="18"/>
      <c r="W940" s="18"/>
      <c r="X940" s="18"/>
      <c r="Y940" s="18"/>
      <c r="Z940" s="18">
        <v>134046</v>
      </c>
      <c r="AA940" s="18"/>
      <c r="AB940" s="43">
        <f t="shared" si="431"/>
        <v>0.14749999999999996</v>
      </c>
      <c r="AC940" s="14">
        <f t="shared" si="442"/>
        <v>0</v>
      </c>
      <c r="AD940" s="14">
        <f t="shared" si="427"/>
        <v>0.125</v>
      </c>
      <c r="AE940" s="14">
        <f t="shared" si="444"/>
        <v>0</v>
      </c>
      <c r="AF940" s="14">
        <f t="shared" si="445"/>
        <v>0</v>
      </c>
      <c r="AG940" s="14">
        <f t="shared" si="446"/>
        <v>0</v>
      </c>
      <c r="AH940" s="14">
        <f t="shared" si="447"/>
        <v>0</v>
      </c>
      <c r="AI940" s="14">
        <f t="shared" si="448"/>
        <v>0</v>
      </c>
      <c r="AJ940" s="14">
        <f t="shared" si="449"/>
        <v>0</v>
      </c>
      <c r="AK940" s="14">
        <f t="shared" si="450"/>
        <v>0</v>
      </c>
      <c r="AL940" s="14">
        <f t="shared" si="451"/>
        <v>0</v>
      </c>
      <c r="AM940" s="14">
        <f t="shared" si="452"/>
        <v>0</v>
      </c>
      <c r="AN940" s="14">
        <f t="shared" si="453"/>
        <v>0</v>
      </c>
      <c r="AO940" s="14">
        <f t="shared" si="454"/>
        <v>0</v>
      </c>
      <c r="AP940" s="14">
        <f t="shared" si="455"/>
        <v>0.02</v>
      </c>
      <c r="AQ940" s="14">
        <f t="shared" si="456"/>
        <v>0</v>
      </c>
      <c r="AR940" s="26">
        <f t="shared" si="432"/>
        <v>744700</v>
      </c>
      <c r="AS940" s="184">
        <f t="shared" si="433"/>
        <v>0</v>
      </c>
      <c r="AT940" s="26">
        <f t="shared" si="434"/>
        <v>134046</v>
      </c>
      <c r="AU940" s="30"/>
      <c r="AV940" s="30"/>
      <c r="AW940" s="30">
        <f t="shared" si="443"/>
        <v>714912</v>
      </c>
      <c r="AX940" s="36">
        <f t="shared" si="430"/>
        <v>-744700</v>
      </c>
      <c r="AY940" s="36">
        <f t="shared" si="430"/>
        <v>0</v>
      </c>
      <c r="AZ940" s="36">
        <f t="shared" si="430"/>
        <v>580866</v>
      </c>
      <c r="BF940" s="42">
        <f t="shared" si="435"/>
        <v>878746</v>
      </c>
      <c r="BG940" s="42">
        <f t="shared" si="436"/>
        <v>878746</v>
      </c>
      <c r="BH940" s="42">
        <f t="shared" si="437"/>
        <v>0</v>
      </c>
      <c r="BI940" s="42">
        <f t="shared" si="438"/>
        <v>714912</v>
      </c>
    </row>
    <row r="941" spans="1:61" ht="14.45" hidden="1" outlineLevel="1" x14ac:dyDescent="0.3">
      <c r="A941" s="12" t="s">
        <v>837</v>
      </c>
      <c r="B941" s="12" t="s">
        <v>8</v>
      </c>
      <c r="C941" s="12" t="s">
        <v>1362</v>
      </c>
      <c r="D941" s="2" t="s">
        <v>1015</v>
      </c>
      <c r="E941" s="2" t="s">
        <v>462</v>
      </c>
      <c r="F941" s="2" t="s">
        <v>16</v>
      </c>
      <c r="G941" s="2" t="s">
        <v>381</v>
      </c>
      <c r="H941" s="2" t="s">
        <v>13</v>
      </c>
      <c r="I941" s="18">
        <v>600</v>
      </c>
      <c r="J941" s="18">
        <v>633420</v>
      </c>
      <c r="K941" s="18">
        <v>552000</v>
      </c>
      <c r="L941" s="18">
        <v>81420</v>
      </c>
      <c r="M941" s="18"/>
      <c r="N941" s="18">
        <v>69000</v>
      </c>
      <c r="O941" s="18"/>
      <c r="P941" s="18"/>
      <c r="Q941" s="18"/>
      <c r="R941" s="18"/>
      <c r="S941" s="18"/>
      <c r="T941" s="18"/>
      <c r="U941" s="18"/>
      <c r="V941" s="18"/>
      <c r="W941" s="18"/>
      <c r="X941" s="18"/>
      <c r="Y941" s="18"/>
      <c r="Z941" s="18">
        <v>12420</v>
      </c>
      <c r="AA941" s="18"/>
      <c r="AB941" s="43">
        <f t="shared" si="431"/>
        <v>0.14749999999999996</v>
      </c>
      <c r="AC941" s="14">
        <f t="shared" si="442"/>
        <v>0</v>
      </c>
      <c r="AD941" s="14">
        <f t="shared" si="427"/>
        <v>0.125</v>
      </c>
      <c r="AE941" s="14">
        <f t="shared" si="444"/>
        <v>0</v>
      </c>
      <c r="AF941" s="14">
        <f t="shared" si="445"/>
        <v>0</v>
      </c>
      <c r="AG941" s="14">
        <f t="shared" si="446"/>
        <v>0</v>
      </c>
      <c r="AH941" s="14">
        <f t="shared" si="447"/>
        <v>0</v>
      </c>
      <c r="AI941" s="14">
        <f t="shared" si="448"/>
        <v>0</v>
      </c>
      <c r="AJ941" s="14">
        <f t="shared" si="449"/>
        <v>0</v>
      </c>
      <c r="AK941" s="14">
        <f t="shared" si="450"/>
        <v>0</v>
      </c>
      <c r="AL941" s="14">
        <f t="shared" si="451"/>
        <v>0</v>
      </c>
      <c r="AM941" s="14">
        <f t="shared" si="452"/>
        <v>0</v>
      </c>
      <c r="AN941" s="14">
        <f t="shared" si="453"/>
        <v>0</v>
      </c>
      <c r="AO941" s="14">
        <f t="shared" si="454"/>
        <v>0</v>
      </c>
      <c r="AP941" s="14">
        <f t="shared" si="455"/>
        <v>0.02</v>
      </c>
      <c r="AQ941" s="14">
        <f t="shared" si="456"/>
        <v>0</v>
      </c>
      <c r="AR941" s="26">
        <f t="shared" si="432"/>
        <v>69000</v>
      </c>
      <c r="AS941" s="184">
        <f t="shared" si="433"/>
        <v>0</v>
      </c>
      <c r="AT941" s="26">
        <f t="shared" si="434"/>
        <v>12420</v>
      </c>
      <c r="AU941" s="30"/>
      <c r="AV941" s="30"/>
      <c r="AW941" s="30">
        <f t="shared" si="443"/>
        <v>66240</v>
      </c>
      <c r="AX941" s="36">
        <f t="shared" si="430"/>
        <v>-69000</v>
      </c>
      <c r="AY941" s="36">
        <f t="shared" si="430"/>
        <v>0</v>
      </c>
      <c r="AZ941" s="36">
        <f t="shared" si="430"/>
        <v>53820</v>
      </c>
      <c r="BF941" s="42">
        <f t="shared" si="435"/>
        <v>81420</v>
      </c>
      <c r="BG941" s="42">
        <f t="shared" si="436"/>
        <v>81420</v>
      </c>
      <c r="BH941" s="42">
        <f t="shared" si="437"/>
        <v>0</v>
      </c>
      <c r="BI941" s="42">
        <f t="shared" si="438"/>
        <v>66240</v>
      </c>
    </row>
    <row r="942" spans="1:61" ht="14.45" hidden="1" outlineLevel="1" x14ac:dyDescent="0.3">
      <c r="A942" s="12" t="s">
        <v>837</v>
      </c>
      <c r="B942" s="12" t="s">
        <v>8</v>
      </c>
      <c r="C942" s="12" t="s">
        <v>1362</v>
      </c>
      <c r="D942" s="2" t="s">
        <v>1016</v>
      </c>
      <c r="E942" s="2" t="s">
        <v>1013</v>
      </c>
      <c r="F942" s="2" t="s">
        <v>16</v>
      </c>
      <c r="G942" s="2" t="s">
        <v>501</v>
      </c>
      <c r="H942" s="2" t="s">
        <v>13</v>
      </c>
      <c r="I942" s="18">
        <v>1900</v>
      </c>
      <c r="J942" s="18">
        <v>1471668.76</v>
      </c>
      <c r="K942" s="18">
        <v>1282500</v>
      </c>
      <c r="L942" s="18">
        <v>189168.76</v>
      </c>
      <c r="M942" s="18"/>
      <c r="N942" s="18">
        <v>160312.5</v>
      </c>
      <c r="O942" s="18"/>
      <c r="P942" s="18"/>
      <c r="Q942" s="18"/>
      <c r="R942" s="18"/>
      <c r="S942" s="18"/>
      <c r="T942" s="18"/>
      <c r="U942" s="18"/>
      <c r="V942" s="18"/>
      <c r="W942" s="18"/>
      <c r="X942" s="18"/>
      <c r="Y942" s="18"/>
      <c r="Z942" s="18">
        <v>28856.259999999995</v>
      </c>
      <c r="AA942" s="18"/>
      <c r="AB942" s="43">
        <f t="shared" si="431"/>
        <v>0.14749999999999996</v>
      </c>
      <c r="AC942" s="14">
        <f t="shared" si="442"/>
        <v>0</v>
      </c>
      <c r="AD942" s="14">
        <f t="shared" si="427"/>
        <v>0.125</v>
      </c>
      <c r="AE942" s="14">
        <f t="shared" si="444"/>
        <v>0</v>
      </c>
      <c r="AF942" s="14">
        <f t="shared" si="445"/>
        <v>0</v>
      </c>
      <c r="AG942" s="14">
        <f t="shared" si="446"/>
        <v>0</v>
      </c>
      <c r="AH942" s="14">
        <f t="shared" si="447"/>
        <v>0</v>
      </c>
      <c r="AI942" s="14">
        <f t="shared" si="448"/>
        <v>0</v>
      </c>
      <c r="AJ942" s="14">
        <f t="shared" si="449"/>
        <v>0</v>
      </c>
      <c r="AK942" s="14">
        <f t="shared" si="450"/>
        <v>0</v>
      </c>
      <c r="AL942" s="14">
        <f t="shared" si="451"/>
        <v>0</v>
      </c>
      <c r="AM942" s="14">
        <f t="shared" si="452"/>
        <v>0</v>
      </c>
      <c r="AN942" s="14">
        <f t="shared" si="453"/>
        <v>0</v>
      </c>
      <c r="AO942" s="14">
        <f t="shared" si="454"/>
        <v>0</v>
      </c>
      <c r="AP942" s="14">
        <f t="shared" si="455"/>
        <v>0.02</v>
      </c>
      <c r="AQ942" s="14">
        <f t="shared" si="456"/>
        <v>0</v>
      </c>
      <c r="AR942" s="26">
        <f t="shared" si="432"/>
        <v>160312.5</v>
      </c>
      <c r="AS942" s="184">
        <f t="shared" si="433"/>
        <v>0</v>
      </c>
      <c r="AT942" s="26">
        <f t="shared" si="434"/>
        <v>28856.25</v>
      </c>
      <c r="AU942" s="30"/>
      <c r="AV942" s="30"/>
      <c r="AW942" s="30">
        <f t="shared" si="443"/>
        <v>153900</v>
      </c>
      <c r="AX942" s="36">
        <f t="shared" si="430"/>
        <v>-160312.5</v>
      </c>
      <c r="AY942" s="36">
        <f t="shared" si="430"/>
        <v>0</v>
      </c>
      <c r="AZ942" s="36">
        <f t="shared" si="430"/>
        <v>125043.75</v>
      </c>
      <c r="BF942" s="42">
        <f t="shared" si="435"/>
        <v>189168.75</v>
      </c>
      <c r="BG942" s="42">
        <f t="shared" si="436"/>
        <v>189168.76</v>
      </c>
      <c r="BH942" s="42">
        <f t="shared" si="437"/>
        <v>-1.0000000009313226E-2</v>
      </c>
      <c r="BI942" s="42">
        <f t="shared" si="438"/>
        <v>153900</v>
      </c>
    </row>
    <row r="943" spans="1:61" ht="14.45" hidden="1" outlineLevel="1" x14ac:dyDescent="0.3">
      <c r="A943" s="12" t="s">
        <v>837</v>
      </c>
      <c r="B943" s="12" t="s">
        <v>8</v>
      </c>
      <c r="C943" s="12" t="s">
        <v>1362</v>
      </c>
      <c r="D943" s="2" t="s">
        <v>1017</v>
      </c>
      <c r="E943" s="2" t="s">
        <v>450</v>
      </c>
      <c r="F943" s="2" t="s">
        <v>16</v>
      </c>
      <c r="G943" s="2" t="s">
        <v>17</v>
      </c>
      <c r="H943" s="2" t="s">
        <v>13</v>
      </c>
      <c r="I943" s="18">
        <v>2690</v>
      </c>
      <c r="J943" s="18">
        <v>2315081.19</v>
      </c>
      <c r="K943" s="18">
        <v>2017499.95</v>
      </c>
      <c r="L943" s="18">
        <v>297581.24</v>
      </c>
      <c r="M943" s="18"/>
      <c r="N943" s="18">
        <v>252187.49</v>
      </c>
      <c r="O943" s="18"/>
      <c r="P943" s="18"/>
      <c r="Q943" s="18"/>
      <c r="R943" s="18"/>
      <c r="S943" s="18"/>
      <c r="T943" s="18"/>
      <c r="U943" s="18"/>
      <c r="V943" s="18"/>
      <c r="W943" s="18"/>
      <c r="X943" s="18"/>
      <c r="Y943" s="18"/>
      <c r="Z943" s="18">
        <v>45393.75</v>
      </c>
      <c r="AA943" s="18"/>
      <c r="AB943" s="43">
        <f t="shared" si="431"/>
        <v>0.14749999999999996</v>
      </c>
      <c r="AC943" s="14">
        <f t="shared" si="442"/>
        <v>0</v>
      </c>
      <c r="AD943" s="14">
        <f t="shared" si="427"/>
        <v>0.125</v>
      </c>
      <c r="AE943" s="14">
        <f t="shared" si="444"/>
        <v>0</v>
      </c>
      <c r="AF943" s="14">
        <f t="shared" si="445"/>
        <v>0</v>
      </c>
      <c r="AG943" s="14">
        <f t="shared" si="446"/>
        <v>0</v>
      </c>
      <c r="AH943" s="14">
        <f t="shared" si="447"/>
        <v>0</v>
      </c>
      <c r="AI943" s="14">
        <f t="shared" si="448"/>
        <v>0</v>
      </c>
      <c r="AJ943" s="14">
        <f t="shared" si="449"/>
        <v>0</v>
      </c>
      <c r="AK943" s="14">
        <f t="shared" si="450"/>
        <v>0</v>
      </c>
      <c r="AL943" s="14">
        <f t="shared" si="451"/>
        <v>0</v>
      </c>
      <c r="AM943" s="14">
        <f t="shared" si="452"/>
        <v>0</v>
      </c>
      <c r="AN943" s="14">
        <f t="shared" si="453"/>
        <v>0</v>
      </c>
      <c r="AO943" s="14">
        <f t="shared" si="454"/>
        <v>0</v>
      </c>
      <c r="AP943" s="14">
        <f t="shared" si="455"/>
        <v>0.02</v>
      </c>
      <c r="AQ943" s="14">
        <f t="shared" si="456"/>
        <v>0</v>
      </c>
      <c r="AR943" s="26">
        <f t="shared" si="432"/>
        <v>252187.49374999999</v>
      </c>
      <c r="AS943" s="184">
        <f t="shared" si="433"/>
        <v>0</v>
      </c>
      <c r="AT943" s="26">
        <f t="shared" si="434"/>
        <v>45393.748875000005</v>
      </c>
      <c r="AU943" s="30"/>
      <c r="AV943" s="30"/>
      <c r="AW943" s="30">
        <f t="shared" si="443"/>
        <v>242099.99399999998</v>
      </c>
      <c r="AX943" s="36">
        <f t="shared" si="430"/>
        <v>-252187.49374999999</v>
      </c>
      <c r="AY943" s="36">
        <f t="shared" si="430"/>
        <v>0</v>
      </c>
      <c r="AZ943" s="36">
        <f t="shared" si="430"/>
        <v>196706.24512499996</v>
      </c>
      <c r="BF943" s="42">
        <f t="shared" si="435"/>
        <v>297581.24262500001</v>
      </c>
      <c r="BG943" s="42">
        <f t="shared" si="436"/>
        <v>297581.24</v>
      </c>
      <c r="BH943" s="42">
        <f t="shared" si="437"/>
        <v>2.6250000228174031E-3</v>
      </c>
      <c r="BI943" s="42">
        <f t="shared" si="438"/>
        <v>242099.99399999998</v>
      </c>
    </row>
    <row r="944" spans="1:61" ht="14.45" hidden="1" outlineLevel="1" x14ac:dyDescent="0.3">
      <c r="A944" s="12" t="s">
        <v>837</v>
      </c>
      <c r="B944" s="12" t="s">
        <v>8</v>
      </c>
      <c r="C944" s="12" t="s">
        <v>1362</v>
      </c>
      <c r="D944" s="2" t="s">
        <v>1018</v>
      </c>
      <c r="E944" s="2" t="s">
        <v>456</v>
      </c>
      <c r="F944" s="2" t="s">
        <v>16</v>
      </c>
      <c r="G944" s="2" t="s">
        <v>457</v>
      </c>
      <c r="H944" s="2" t="s">
        <v>13</v>
      </c>
      <c r="I944" s="18">
        <v>4700</v>
      </c>
      <c r="J944" s="18">
        <v>3937072.3499999996</v>
      </c>
      <c r="K944" s="18">
        <v>3430999.87</v>
      </c>
      <c r="L944" s="18">
        <v>506072.48</v>
      </c>
      <c r="M944" s="18"/>
      <c r="N944" s="18">
        <v>428874.98</v>
      </c>
      <c r="O944" s="18"/>
      <c r="P944" s="18"/>
      <c r="Q944" s="18"/>
      <c r="R944" s="18"/>
      <c r="S944" s="18"/>
      <c r="T944" s="18"/>
      <c r="U944" s="18"/>
      <c r="V944" s="18"/>
      <c r="W944" s="18"/>
      <c r="X944" s="18"/>
      <c r="Y944" s="18"/>
      <c r="Z944" s="18">
        <v>77197.5</v>
      </c>
      <c r="AA944" s="18"/>
      <c r="AB944" s="43">
        <f t="shared" si="431"/>
        <v>0.14749999999999996</v>
      </c>
      <c r="AC944" s="14">
        <f t="shared" si="442"/>
        <v>0</v>
      </c>
      <c r="AD944" s="14">
        <f t="shared" ref="AD944:AD1007" si="457">IF(N944&gt;0,N$4,0)</f>
        <v>0.125</v>
      </c>
      <c r="AE944" s="14">
        <f t="shared" si="444"/>
        <v>0</v>
      </c>
      <c r="AF944" s="14">
        <f t="shared" si="445"/>
        <v>0</v>
      </c>
      <c r="AG944" s="14">
        <f t="shared" si="446"/>
        <v>0</v>
      </c>
      <c r="AH944" s="14">
        <f t="shared" si="447"/>
        <v>0</v>
      </c>
      <c r="AI944" s="14">
        <f t="shared" si="448"/>
        <v>0</v>
      </c>
      <c r="AJ944" s="14">
        <f t="shared" si="449"/>
        <v>0</v>
      </c>
      <c r="AK944" s="14">
        <f t="shared" si="450"/>
        <v>0</v>
      </c>
      <c r="AL944" s="14">
        <f t="shared" si="451"/>
        <v>0</v>
      </c>
      <c r="AM944" s="14">
        <f t="shared" si="452"/>
        <v>0</v>
      </c>
      <c r="AN944" s="14">
        <f t="shared" si="453"/>
        <v>0</v>
      </c>
      <c r="AO944" s="14">
        <f t="shared" si="454"/>
        <v>0</v>
      </c>
      <c r="AP944" s="14">
        <f t="shared" si="455"/>
        <v>0.02</v>
      </c>
      <c r="AQ944" s="14">
        <f t="shared" si="456"/>
        <v>0</v>
      </c>
      <c r="AR944" s="26">
        <f t="shared" si="432"/>
        <v>428874.98375000001</v>
      </c>
      <c r="AS944" s="184">
        <f t="shared" si="433"/>
        <v>0</v>
      </c>
      <c r="AT944" s="26">
        <f t="shared" si="434"/>
        <v>77197.497075000007</v>
      </c>
      <c r="AU944" s="30"/>
      <c r="AV944" s="30"/>
      <c r="AW944" s="30">
        <f t="shared" si="443"/>
        <v>411719.98440000002</v>
      </c>
      <c r="AX944" s="36">
        <f t="shared" si="430"/>
        <v>-428874.98375000001</v>
      </c>
      <c r="AY944" s="36">
        <f t="shared" si="430"/>
        <v>0</v>
      </c>
      <c r="AZ944" s="36">
        <f t="shared" si="430"/>
        <v>334522.48732499999</v>
      </c>
      <c r="BF944" s="42">
        <f t="shared" si="435"/>
        <v>506072.48082500004</v>
      </c>
      <c r="BG944" s="42">
        <f t="shared" si="436"/>
        <v>506072.48</v>
      </c>
      <c r="BH944" s="42">
        <f t="shared" si="437"/>
        <v>8.2500005373731256E-4</v>
      </c>
      <c r="BI944" s="42">
        <f t="shared" si="438"/>
        <v>411719.98440000002</v>
      </c>
    </row>
    <row r="945" spans="1:61" ht="14.45" hidden="1" outlineLevel="1" x14ac:dyDescent="0.3">
      <c r="A945" s="12" t="s">
        <v>837</v>
      </c>
      <c r="B945" s="12" t="s">
        <v>8</v>
      </c>
      <c r="C945" s="12" t="s">
        <v>1362</v>
      </c>
      <c r="D945" s="2" t="s">
        <v>1019</v>
      </c>
      <c r="E945" s="2" t="s">
        <v>456</v>
      </c>
      <c r="F945" s="2" t="s">
        <v>16</v>
      </c>
      <c r="G945" s="2" t="s">
        <v>457</v>
      </c>
      <c r="H945" s="2" t="s">
        <v>13</v>
      </c>
      <c r="I945" s="18">
        <v>3200</v>
      </c>
      <c r="J945" s="18">
        <v>2614464</v>
      </c>
      <c r="K945" s="18">
        <v>2278400</v>
      </c>
      <c r="L945" s="18">
        <v>336064</v>
      </c>
      <c r="M945" s="18"/>
      <c r="N945" s="18">
        <v>284800</v>
      </c>
      <c r="O945" s="18"/>
      <c r="P945" s="18"/>
      <c r="Q945" s="18"/>
      <c r="R945" s="18"/>
      <c r="S945" s="18"/>
      <c r="T945" s="18"/>
      <c r="U945" s="18"/>
      <c r="V945" s="18"/>
      <c r="W945" s="18"/>
      <c r="X945" s="18"/>
      <c r="Y945" s="18"/>
      <c r="Z945" s="18">
        <v>51264</v>
      </c>
      <c r="AA945" s="18"/>
      <c r="AB945" s="43">
        <f t="shared" si="431"/>
        <v>0.14749999999999996</v>
      </c>
      <c r="AC945" s="14">
        <f t="shared" si="442"/>
        <v>0</v>
      </c>
      <c r="AD945" s="14">
        <f t="shared" si="457"/>
        <v>0.125</v>
      </c>
      <c r="AE945" s="14">
        <f t="shared" si="444"/>
        <v>0</v>
      </c>
      <c r="AF945" s="14">
        <f t="shared" si="445"/>
        <v>0</v>
      </c>
      <c r="AG945" s="14">
        <f t="shared" si="446"/>
        <v>0</v>
      </c>
      <c r="AH945" s="14">
        <f t="shared" si="447"/>
        <v>0</v>
      </c>
      <c r="AI945" s="14">
        <f t="shared" si="448"/>
        <v>0</v>
      </c>
      <c r="AJ945" s="14">
        <f t="shared" si="449"/>
        <v>0</v>
      </c>
      <c r="AK945" s="14">
        <f t="shared" si="450"/>
        <v>0</v>
      </c>
      <c r="AL945" s="14">
        <f t="shared" si="451"/>
        <v>0</v>
      </c>
      <c r="AM945" s="14">
        <f t="shared" si="452"/>
        <v>0</v>
      </c>
      <c r="AN945" s="14">
        <f t="shared" si="453"/>
        <v>0</v>
      </c>
      <c r="AO945" s="14">
        <f t="shared" si="454"/>
        <v>0</v>
      </c>
      <c r="AP945" s="14">
        <f t="shared" si="455"/>
        <v>0.02</v>
      </c>
      <c r="AQ945" s="14">
        <f t="shared" si="456"/>
        <v>0</v>
      </c>
      <c r="AR945" s="26">
        <f t="shared" si="432"/>
        <v>284800</v>
      </c>
      <c r="AS945" s="184">
        <f t="shared" si="433"/>
        <v>0</v>
      </c>
      <c r="AT945" s="26">
        <f t="shared" si="434"/>
        <v>51264</v>
      </c>
      <c r="AU945" s="30"/>
      <c r="AV945" s="30"/>
      <c r="AW945" s="30">
        <f t="shared" si="443"/>
        <v>273408</v>
      </c>
      <c r="AX945" s="36">
        <f t="shared" si="430"/>
        <v>-284800</v>
      </c>
      <c r="AY945" s="36">
        <f t="shared" si="430"/>
        <v>0</v>
      </c>
      <c r="AZ945" s="36">
        <f t="shared" si="430"/>
        <v>222144</v>
      </c>
      <c r="BF945" s="42">
        <f t="shared" si="435"/>
        <v>336064</v>
      </c>
      <c r="BG945" s="42">
        <f t="shared" si="436"/>
        <v>336064</v>
      </c>
      <c r="BH945" s="42">
        <f t="shared" si="437"/>
        <v>0</v>
      </c>
      <c r="BI945" s="42">
        <f t="shared" si="438"/>
        <v>273408</v>
      </c>
    </row>
    <row r="946" spans="1:61" ht="14.45" hidden="1" outlineLevel="1" x14ac:dyDescent="0.3">
      <c r="A946" s="12" t="s">
        <v>837</v>
      </c>
      <c r="B946" s="12" t="s">
        <v>8</v>
      </c>
      <c r="C946" s="12" t="s">
        <v>1362</v>
      </c>
      <c r="D946" s="2" t="s">
        <v>1020</v>
      </c>
      <c r="E946" s="2" t="s">
        <v>456</v>
      </c>
      <c r="F946" s="2" t="s">
        <v>16</v>
      </c>
      <c r="G946" s="2" t="s">
        <v>457</v>
      </c>
      <c r="H946" s="2" t="s">
        <v>13</v>
      </c>
      <c r="I946" s="18">
        <v>1750</v>
      </c>
      <c r="J946" s="18">
        <v>2108531.25</v>
      </c>
      <c r="K946" s="18">
        <v>1837500</v>
      </c>
      <c r="L946" s="18">
        <v>271031.25</v>
      </c>
      <c r="M946" s="18"/>
      <c r="N946" s="18">
        <v>229687.5</v>
      </c>
      <c r="O946" s="18"/>
      <c r="P946" s="18"/>
      <c r="Q946" s="18"/>
      <c r="R946" s="18"/>
      <c r="S946" s="18"/>
      <c r="T946" s="18"/>
      <c r="U946" s="18"/>
      <c r="V946" s="18"/>
      <c r="W946" s="18"/>
      <c r="X946" s="18"/>
      <c r="Y946" s="18"/>
      <c r="Z946" s="18">
        <v>41343.75</v>
      </c>
      <c r="AA946" s="18"/>
      <c r="AB946" s="43">
        <f t="shared" si="431"/>
        <v>0.14749999999999996</v>
      </c>
      <c r="AC946" s="14">
        <f t="shared" si="442"/>
        <v>0</v>
      </c>
      <c r="AD946" s="14">
        <f t="shared" si="457"/>
        <v>0.125</v>
      </c>
      <c r="AE946" s="14">
        <f t="shared" si="444"/>
        <v>0</v>
      </c>
      <c r="AF946" s="14">
        <f t="shared" si="445"/>
        <v>0</v>
      </c>
      <c r="AG946" s="14">
        <f t="shared" si="446"/>
        <v>0</v>
      </c>
      <c r="AH946" s="14">
        <f t="shared" si="447"/>
        <v>0</v>
      </c>
      <c r="AI946" s="14">
        <f t="shared" si="448"/>
        <v>0</v>
      </c>
      <c r="AJ946" s="14">
        <f t="shared" si="449"/>
        <v>0</v>
      </c>
      <c r="AK946" s="14">
        <f t="shared" si="450"/>
        <v>0</v>
      </c>
      <c r="AL946" s="14">
        <f t="shared" si="451"/>
        <v>0</v>
      </c>
      <c r="AM946" s="14">
        <f t="shared" si="452"/>
        <v>0</v>
      </c>
      <c r="AN946" s="14">
        <f t="shared" si="453"/>
        <v>0</v>
      </c>
      <c r="AO946" s="14">
        <f t="shared" si="454"/>
        <v>0</v>
      </c>
      <c r="AP946" s="14">
        <f t="shared" si="455"/>
        <v>0.02</v>
      </c>
      <c r="AQ946" s="14">
        <f t="shared" si="456"/>
        <v>0</v>
      </c>
      <c r="AR946" s="26">
        <f t="shared" si="432"/>
        <v>229687.5</v>
      </c>
      <c r="AS946" s="184">
        <f t="shared" si="433"/>
        <v>0</v>
      </c>
      <c r="AT946" s="26">
        <f t="shared" si="434"/>
        <v>41343.75</v>
      </c>
      <c r="AU946" s="30"/>
      <c r="AV946" s="30"/>
      <c r="AW946" s="30">
        <f t="shared" si="443"/>
        <v>220500</v>
      </c>
      <c r="AX946" s="36">
        <f t="shared" si="430"/>
        <v>-229687.5</v>
      </c>
      <c r="AY946" s="36">
        <f t="shared" si="430"/>
        <v>0</v>
      </c>
      <c r="AZ946" s="36">
        <f t="shared" si="430"/>
        <v>179156.25</v>
      </c>
      <c r="BF946" s="42">
        <f t="shared" si="435"/>
        <v>271031.25</v>
      </c>
      <c r="BG946" s="42">
        <f t="shared" si="436"/>
        <v>271031.25</v>
      </c>
      <c r="BH946" s="42">
        <f t="shared" si="437"/>
        <v>0</v>
      </c>
      <c r="BI946" s="42">
        <f t="shared" si="438"/>
        <v>220500</v>
      </c>
    </row>
    <row r="947" spans="1:61" ht="14.45" hidden="1" outlineLevel="1" x14ac:dyDescent="0.3">
      <c r="A947" s="12" t="s">
        <v>837</v>
      </c>
      <c r="B947" s="12" t="s">
        <v>8</v>
      </c>
      <c r="C947" s="12" t="s">
        <v>1362</v>
      </c>
      <c r="D947" s="2" t="s">
        <v>1021</v>
      </c>
      <c r="E947" s="2" t="s">
        <v>456</v>
      </c>
      <c r="F947" s="2" t="s">
        <v>16</v>
      </c>
      <c r="G947" s="2" t="s">
        <v>457</v>
      </c>
      <c r="H947" s="2" t="s">
        <v>13</v>
      </c>
      <c r="I947" s="18">
        <v>4650</v>
      </c>
      <c r="J947" s="18">
        <v>1963600.8399999999</v>
      </c>
      <c r="K947" s="18">
        <v>1711198.98</v>
      </c>
      <c r="L947" s="18">
        <v>252401.86</v>
      </c>
      <c r="M947" s="18"/>
      <c r="N947" s="18">
        <v>213899.88</v>
      </c>
      <c r="O947" s="18"/>
      <c r="P947" s="18"/>
      <c r="Q947" s="18"/>
      <c r="R947" s="18"/>
      <c r="S947" s="18"/>
      <c r="T947" s="18"/>
      <c r="U947" s="18"/>
      <c r="V947" s="18"/>
      <c r="W947" s="18"/>
      <c r="X947" s="18"/>
      <c r="Y947" s="18"/>
      <c r="Z947" s="18">
        <v>38501.980000000003</v>
      </c>
      <c r="AA947" s="18"/>
      <c r="AB947" s="43">
        <f t="shared" si="431"/>
        <v>0.14749999999999996</v>
      </c>
      <c r="AC947" s="14">
        <f t="shared" si="442"/>
        <v>0</v>
      </c>
      <c r="AD947" s="14">
        <f t="shared" si="457"/>
        <v>0.125</v>
      </c>
      <c r="AE947" s="14">
        <f t="shared" si="444"/>
        <v>0</v>
      </c>
      <c r="AF947" s="14">
        <f t="shared" si="445"/>
        <v>0</v>
      </c>
      <c r="AG947" s="14">
        <f t="shared" si="446"/>
        <v>0</v>
      </c>
      <c r="AH947" s="14">
        <f t="shared" si="447"/>
        <v>0</v>
      </c>
      <c r="AI947" s="14">
        <f t="shared" si="448"/>
        <v>0</v>
      </c>
      <c r="AJ947" s="14">
        <f t="shared" si="449"/>
        <v>0</v>
      </c>
      <c r="AK947" s="14">
        <f t="shared" si="450"/>
        <v>0</v>
      </c>
      <c r="AL947" s="14">
        <f t="shared" si="451"/>
        <v>0</v>
      </c>
      <c r="AM947" s="14">
        <f t="shared" si="452"/>
        <v>0</v>
      </c>
      <c r="AN947" s="14">
        <f t="shared" si="453"/>
        <v>0</v>
      </c>
      <c r="AO947" s="14">
        <f t="shared" si="454"/>
        <v>0</v>
      </c>
      <c r="AP947" s="14">
        <f t="shared" si="455"/>
        <v>0.02</v>
      </c>
      <c r="AQ947" s="14">
        <f t="shared" si="456"/>
        <v>0</v>
      </c>
      <c r="AR947" s="26">
        <f t="shared" si="432"/>
        <v>213899.8725</v>
      </c>
      <c r="AS947" s="184">
        <f t="shared" si="433"/>
        <v>0</v>
      </c>
      <c r="AT947" s="26">
        <f t="shared" si="434"/>
        <v>38501.977050000001</v>
      </c>
      <c r="AU947" s="30"/>
      <c r="AV947" s="30"/>
      <c r="AW947" s="30">
        <f t="shared" si="443"/>
        <v>205343.87759999998</v>
      </c>
      <c r="AX947" s="36">
        <f t="shared" si="430"/>
        <v>-213899.8725</v>
      </c>
      <c r="AY947" s="36">
        <f t="shared" si="430"/>
        <v>0</v>
      </c>
      <c r="AZ947" s="36">
        <f t="shared" si="430"/>
        <v>166841.90054999996</v>
      </c>
      <c r="BF947" s="42">
        <f t="shared" si="435"/>
        <v>252401.84954999998</v>
      </c>
      <c r="BG947" s="42">
        <f t="shared" si="436"/>
        <v>252401.86000000002</v>
      </c>
      <c r="BH947" s="42">
        <f t="shared" si="437"/>
        <v>-1.0450000030687079E-2</v>
      </c>
      <c r="BI947" s="42">
        <f t="shared" si="438"/>
        <v>205343.87759999998</v>
      </c>
    </row>
    <row r="948" spans="1:61" ht="14.45" hidden="1" outlineLevel="1" x14ac:dyDescent="0.3">
      <c r="A948" s="12" t="s">
        <v>837</v>
      </c>
      <c r="B948" s="12" t="s">
        <v>8</v>
      </c>
      <c r="C948" s="12" t="s">
        <v>1362</v>
      </c>
      <c r="D948" s="2" t="s">
        <v>1022</v>
      </c>
      <c r="E948" s="2" t="s">
        <v>456</v>
      </c>
      <c r="F948" s="2" t="s">
        <v>16</v>
      </c>
      <c r="G948" s="2" t="s">
        <v>457</v>
      </c>
      <c r="H948" s="2" t="s">
        <v>13</v>
      </c>
      <c r="I948" s="18">
        <v>54700</v>
      </c>
      <c r="J948" s="18">
        <v>27178652.190000001</v>
      </c>
      <c r="K948" s="18">
        <v>23685099.949999999</v>
      </c>
      <c r="L948" s="18">
        <v>3493552.24</v>
      </c>
      <c r="M948" s="18"/>
      <c r="N948" s="18">
        <v>2960637.49</v>
      </c>
      <c r="O948" s="18"/>
      <c r="P948" s="18"/>
      <c r="Q948" s="18"/>
      <c r="R948" s="18"/>
      <c r="S948" s="18"/>
      <c r="T948" s="18"/>
      <c r="U948" s="18"/>
      <c r="V948" s="18"/>
      <c r="W948" s="18"/>
      <c r="X948" s="18"/>
      <c r="Y948" s="18"/>
      <c r="Z948" s="18">
        <v>532914.75</v>
      </c>
      <c r="AA948" s="18"/>
      <c r="AB948" s="43">
        <f t="shared" si="431"/>
        <v>0.14749999999999996</v>
      </c>
      <c r="AC948" s="14">
        <f t="shared" si="442"/>
        <v>0</v>
      </c>
      <c r="AD948" s="14">
        <f t="shared" si="457"/>
        <v>0.125</v>
      </c>
      <c r="AE948" s="14">
        <f t="shared" si="444"/>
        <v>0</v>
      </c>
      <c r="AF948" s="14">
        <f t="shared" si="445"/>
        <v>0</v>
      </c>
      <c r="AG948" s="14">
        <f t="shared" si="446"/>
        <v>0</v>
      </c>
      <c r="AH948" s="14">
        <f t="shared" si="447"/>
        <v>0</v>
      </c>
      <c r="AI948" s="14">
        <f t="shared" si="448"/>
        <v>0</v>
      </c>
      <c r="AJ948" s="14">
        <f t="shared" si="449"/>
        <v>0</v>
      </c>
      <c r="AK948" s="14">
        <f t="shared" si="450"/>
        <v>0</v>
      </c>
      <c r="AL948" s="14">
        <f t="shared" si="451"/>
        <v>0</v>
      </c>
      <c r="AM948" s="14">
        <f t="shared" si="452"/>
        <v>0</v>
      </c>
      <c r="AN948" s="14">
        <f t="shared" si="453"/>
        <v>0</v>
      </c>
      <c r="AO948" s="14">
        <f t="shared" si="454"/>
        <v>0</v>
      </c>
      <c r="AP948" s="14">
        <f t="shared" si="455"/>
        <v>0.02</v>
      </c>
      <c r="AQ948" s="14">
        <f t="shared" si="456"/>
        <v>0</v>
      </c>
      <c r="AR948" s="26">
        <f t="shared" si="432"/>
        <v>2960637.4937499999</v>
      </c>
      <c r="AS948" s="184">
        <f t="shared" si="433"/>
        <v>0</v>
      </c>
      <c r="AT948" s="26">
        <f t="shared" si="434"/>
        <v>532914.74887499993</v>
      </c>
      <c r="AU948" s="30"/>
      <c r="AV948" s="30"/>
      <c r="AW948" s="30">
        <f t="shared" si="443"/>
        <v>2842211.9939999999</v>
      </c>
      <c r="AX948" s="36">
        <f t="shared" si="430"/>
        <v>-2960637.4937499999</v>
      </c>
      <c r="AY948" s="36">
        <f t="shared" si="430"/>
        <v>0</v>
      </c>
      <c r="AZ948" s="36">
        <f t="shared" si="430"/>
        <v>2309297.2451249999</v>
      </c>
      <c r="BF948" s="42">
        <f t="shared" si="435"/>
        <v>3493552.242625</v>
      </c>
      <c r="BG948" s="42">
        <f t="shared" si="436"/>
        <v>3493552.24</v>
      </c>
      <c r="BH948" s="42">
        <f t="shared" si="437"/>
        <v>2.6249997317790985E-3</v>
      </c>
      <c r="BI948" s="42">
        <f t="shared" si="438"/>
        <v>2842211.9939999999</v>
      </c>
    </row>
    <row r="949" spans="1:61" ht="14.45" hidden="1" outlineLevel="1" x14ac:dyDescent="0.3">
      <c r="A949" s="12" t="s">
        <v>837</v>
      </c>
      <c r="B949" s="12" t="s">
        <v>8</v>
      </c>
      <c r="C949" s="12" t="s">
        <v>1362</v>
      </c>
      <c r="D949" s="2" t="s">
        <v>1023</v>
      </c>
      <c r="E949" s="2" t="s">
        <v>456</v>
      </c>
      <c r="F949" s="2" t="s">
        <v>16</v>
      </c>
      <c r="G949" s="2" t="s">
        <v>457</v>
      </c>
      <c r="H949" s="2" t="s">
        <v>13</v>
      </c>
      <c r="I949" s="18">
        <v>13400</v>
      </c>
      <c r="J949" s="18">
        <v>7303837.5</v>
      </c>
      <c r="K949" s="18">
        <v>6365000</v>
      </c>
      <c r="L949" s="18">
        <v>938837.5</v>
      </c>
      <c r="M949" s="18"/>
      <c r="N949" s="18">
        <v>795625</v>
      </c>
      <c r="O949" s="18"/>
      <c r="P949" s="18"/>
      <c r="Q949" s="18"/>
      <c r="R949" s="18"/>
      <c r="S949" s="18"/>
      <c r="T949" s="18"/>
      <c r="U949" s="18"/>
      <c r="V949" s="18"/>
      <c r="W949" s="18"/>
      <c r="X949" s="18"/>
      <c r="Y949" s="18"/>
      <c r="Z949" s="18">
        <v>143212.5</v>
      </c>
      <c r="AA949" s="18"/>
      <c r="AB949" s="43">
        <f t="shared" si="431"/>
        <v>0.14749999999999996</v>
      </c>
      <c r="AC949" s="14">
        <f t="shared" si="442"/>
        <v>0</v>
      </c>
      <c r="AD949" s="14">
        <f t="shared" si="457"/>
        <v>0.125</v>
      </c>
      <c r="AE949" s="14">
        <f t="shared" si="444"/>
        <v>0</v>
      </c>
      <c r="AF949" s="14">
        <f t="shared" si="445"/>
        <v>0</v>
      </c>
      <c r="AG949" s="14">
        <f t="shared" si="446"/>
        <v>0</v>
      </c>
      <c r="AH949" s="14">
        <f t="shared" si="447"/>
        <v>0</v>
      </c>
      <c r="AI949" s="14">
        <f t="shared" si="448"/>
        <v>0</v>
      </c>
      <c r="AJ949" s="14">
        <f t="shared" si="449"/>
        <v>0</v>
      </c>
      <c r="AK949" s="14">
        <f t="shared" si="450"/>
        <v>0</v>
      </c>
      <c r="AL949" s="14">
        <f t="shared" si="451"/>
        <v>0</v>
      </c>
      <c r="AM949" s="14">
        <f t="shared" si="452"/>
        <v>0</v>
      </c>
      <c r="AN949" s="14">
        <f t="shared" si="453"/>
        <v>0</v>
      </c>
      <c r="AO949" s="14">
        <f t="shared" si="454"/>
        <v>0</v>
      </c>
      <c r="AP949" s="14">
        <f t="shared" si="455"/>
        <v>0.02</v>
      </c>
      <c r="AQ949" s="14">
        <f t="shared" si="456"/>
        <v>0</v>
      </c>
      <c r="AR949" s="26">
        <f t="shared" si="432"/>
        <v>795625</v>
      </c>
      <c r="AS949" s="184">
        <f t="shared" si="433"/>
        <v>0</v>
      </c>
      <c r="AT949" s="26">
        <f t="shared" si="434"/>
        <v>143212.5</v>
      </c>
      <c r="AU949" s="30"/>
      <c r="AV949" s="30"/>
      <c r="AW949" s="30">
        <f t="shared" si="443"/>
        <v>763800</v>
      </c>
      <c r="AX949" s="36">
        <f t="shared" si="430"/>
        <v>-795625</v>
      </c>
      <c r="AY949" s="36">
        <f t="shared" si="430"/>
        <v>0</v>
      </c>
      <c r="AZ949" s="36">
        <f t="shared" si="430"/>
        <v>620587.5</v>
      </c>
      <c r="BF949" s="42">
        <f t="shared" si="435"/>
        <v>938837.5</v>
      </c>
      <c r="BG949" s="42">
        <f t="shared" si="436"/>
        <v>938837.5</v>
      </c>
      <c r="BH949" s="42">
        <f t="shared" si="437"/>
        <v>0</v>
      </c>
      <c r="BI949" s="42">
        <f t="shared" si="438"/>
        <v>763800</v>
      </c>
    </row>
    <row r="950" spans="1:61" ht="14.45" hidden="1" outlineLevel="1" x14ac:dyDescent="0.3">
      <c r="A950" s="12" t="s">
        <v>837</v>
      </c>
      <c r="B950" s="12" t="s">
        <v>8</v>
      </c>
      <c r="C950" s="12" t="s">
        <v>1362</v>
      </c>
      <c r="D950" s="2" t="s">
        <v>1024</v>
      </c>
      <c r="E950" s="2" t="s">
        <v>456</v>
      </c>
      <c r="F950" s="2" t="s">
        <v>16</v>
      </c>
      <c r="G950" s="2" t="s">
        <v>457</v>
      </c>
      <c r="H950" s="2" t="s">
        <v>13</v>
      </c>
      <c r="I950" s="18">
        <v>800</v>
      </c>
      <c r="J950" s="18">
        <v>390150</v>
      </c>
      <c r="K950" s="18">
        <v>340000</v>
      </c>
      <c r="L950" s="18">
        <v>50150</v>
      </c>
      <c r="M950" s="18"/>
      <c r="N950" s="18">
        <v>42500</v>
      </c>
      <c r="O950" s="18"/>
      <c r="P950" s="18"/>
      <c r="Q950" s="18"/>
      <c r="R950" s="18"/>
      <c r="S950" s="18"/>
      <c r="T950" s="18"/>
      <c r="U950" s="18"/>
      <c r="V950" s="18"/>
      <c r="W950" s="18"/>
      <c r="X950" s="18"/>
      <c r="Y950" s="18"/>
      <c r="Z950" s="18">
        <v>7650</v>
      </c>
      <c r="AA950" s="18"/>
      <c r="AB950" s="43">
        <f t="shared" si="431"/>
        <v>0.14749999999999996</v>
      </c>
      <c r="AC950" s="14">
        <f t="shared" si="442"/>
        <v>0</v>
      </c>
      <c r="AD950" s="14">
        <f t="shared" si="457"/>
        <v>0.125</v>
      </c>
      <c r="AE950" s="14">
        <f t="shared" si="444"/>
        <v>0</v>
      </c>
      <c r="AF950" s="14">
        <f t="shared" si="445"/>
        <v>0</v>
      </c>
      <c r="AG950" s="14">
        <f t="shared" si="446"/>
        <v>0</v>
      </c>
      <c r="AH950" s="14">
        <f t="shared" si="447"/>
        <v>0</v>
      </c>
      <c r="AI950" s="14">
        <f t="shared" si="448"/>
        <v>0</v>
      </c>
      <c r="AJ950" s="14">
        <f t="shared" si="449"/>
        <v>0</v>
      </c>
      <c r="AK950" s="14">
        <f t="shared" si="450"/>
        <v>0</v>
      </c>
      <c r="AL950" s="14">
        <f t="shared" si="451"/>
        <v>0</v>
      </c>
      <c r="AM950" s="14">
        <f t="shared" si="452"/>
        <v>0</v>
      </c>
      <c r="AN950" s="14">
        <f t="shared" si="453"/>
        <v>0</v>
      </c>
      <c r="AO950" s="14">
        <f t="shared" si="454"/>
        <v>0</v>
      </c>
      <c r="AP950" s="14">
        <f t="shared" si="455"/>
        <v>0.02</v>
      </c>
      <c r="AQ950" s="14">
        <f t="shared" si="456"/>
        <v>0</v>
      </c>
      <c r="AR950" s="26">
        <f t="shared" si="432"/>
        <v>42500</v>
      </c>
      <c r="AS950" s="184">
        <f t="shared" si="433"/>
        <v>0</v>
      </c>
      <c r="AT950" s="26">
        <f t="shared" si="434"/>
        <v>7650</v>
      </c>
      <c r="AU950" s="30"/>
      <c r="AV950" s="30"/>
      <c r="AW950" s="30">
        <f t="shared" si="443"/>
        <v>40800</v>
      </c>
      <c r="AX950" s="36">
        <f t="shared" si="430"/>
        <v>-42500</v>
      </c>
      <c r="AY950" s="36">
        <f t="shared" si="430"/>
        <v>0</v>
      </c>
      <c r="AZ950" s="36">
        <f t="shared" si="430"/>
        <v>33150</v>
      </c>
      <c r="BF950" s="42">
        <f t="shared" si="435"/>
        <v>50150</v>
      </c>
      <c r="BG950" s="42">
        <f t="shared" si="436"/>
        <v>50150</v>
      </c>
      <c r="BH950" s="42">
        <f t="shared" si="437"/>
        <v>0</v>
      </c>
      <c r="BI950" s="42">
        <f t="shared" si="438"/>
        <v>40800</v>
      </c>
    </row>
    <row r="951" spans="1:61" ht="14.45" hidden="1" outlineLevel="1" x14ac:dyDescent="0.3">
      <c r="A951" s="12" t="s">
        <v>837</v>
      </c>
      <c r="B951" s="12" t="s">
        <v>8</v>
      </c>
      <c r="C951" s="12" t="s">
        <v>1362</v>
      </c>
      <c r="D951" s="2" t="s">
        <v>1025</v>
      </c>
      <c r="E951" s="2" t="s">
        <v>456</v>
      </c>
      <c r="F951" s="2" t="s">
        <v>16</v>
      </c>
      <c r="G951" s="2" t="s">
        <v>457</v>
      </c>
      <c r="H951" s="2" t="s">
        <v>13</v>
      </c>
      <c r="I951" s="18">
        <v>97500</v>
      </c>
      <c r="J951" s="18">
        <v>49563393.75</v>
      </c>
      <c r="K951" s="18">
        <v>43192500</v>
      </c>
      <c r="L951" s="18">
        <v>6370893.75</v>
      </c>
      <c r="M951" s="18"/>
      <c r="N951" s="18">
        <v>5399062.5</v>
      </c>
      <c r="O951" s="18"/>
      <c r="P951" s="18"/>
      <c r="Q951" s="18"/>
      <c r="R951" s="18"/>
      <c r="S951" s="18"/>
      <c r="T951" s="18"/>
      <c r="U951" s="18"/>
      <c r="V951" s="18"/>
      <c r="W951" s="18"/>
      <c r="X951" s="18"/>
      <c r="Y951" s="18"/>
      <c r="Z951" s="18">
        <v>971831.25</v>
      </c>
      <c r="AA951" s="18"/>
      <c r="AB951" s="43">
        <f t="shared" si="431"/>
        <v>0.14749999999999996</v>
      </c>
      <c r="AC951" s="14">
        <f t="shared" si="442"/>
        <v>0</v>
      </c>
      <c r="AD951" s="14">
        <f t="shared" si="457"/>
        <v>0.125</v>
      </c>
      <c r="AE951" s="14">
        <f t="shared" si="444"/>
        <v>0</v>
      </c>
      <c r="AF951" s="14">
        <f t="shared" si="445"/>
        <v>0</v>
      </c>
      <c r="AG951" s="14">
        <f t="shared" si="446"/>
        <v>0</v>
      </c>
      <c r="AH951" s="14">
        <f t="shared" si="447"/>
        <v>0</v>
      </c>
      <c r="AI951" s="14">
        <f t="shared" si="448"/>
        <v>0</v>
      </c>
      <c r="AJ951" s="14">
        <f t="shared" si="449"/>
        <v>0</v>
      </c>
      <c r="AK951" s="14">
        <f t="shared" si="450"/>
        <v>0</v>
      </c>
      <c r="AL951" s="14">
        <f t="shared" si="451"/>
        <v>0</v>
      </c>
      <c r="AM951" s="14">
        <f t="shared" si="452"/>
        <v>0</v>
      </c>
      <c r="AN951" s="14">
        <f t="shared" si="453"/>
        <v>0</v>
      </c>
      <c r="AO951" s="14">
        <f t="shared" si="454"/>
        <v>0</v>
      </c>
      <c r="AP951" s="14">
        <f t="shared" si="455"/>
        <v>0.02</v>
      </c>
      <c r="AQ951" s="14">
        <f t="shared" si="456"/>
        <v>0</v>
      </c>
      <c r="AR951" s="26">
        <f t="shared" si="432"/>
        <v>5399062.5</v>
      </c>
      <c r="AS951" s="184">
        <f t="shared" si="433"/>
        <v>0</v>
      </c>
      <c r="AT951" s="26">
        <f t="shared" si="434"/>
        <v>971831.25</v>
      </c>
      <c r="AU951" s="30"/>
      <c r="AV951" s="30"/>
      <c r="AW951" s="30">
        <f t="shared" si="443"/>
        <v>5183100</v>
      </c>
      <c r="AX951" s="36">
        <f t="shared" si="430"/>
        <v>-5399062.5</v>
      </c>
      <c r="AY951" s="36">
        <f t="shared" si="430"/>
        <v>0</v>
      </c>
      <c r="AZ951" s="36">
        <f t="shared" si="430"/>
        <v>4211268.75</v>
      </c>
      <c r="BF951" s="42">
        <f t="shared" si="435"/>
        <v>6370893.75</v>
      </c>
      <c r="BG951" s="42">
        <f t="shared" si="436"/>
        <v>6370893.75</v>
      </c>
      <c r="BH951" s="42">
        <f t="shared" si="437"/>
        <v>0</v>
      </c>
      <c r="BI951" s="42">
        <f t="shared" si="438"/>
        <v>5183100</v>
      </c>
    </row>
    <row r="952" spans="1:61" ht="14.45" hidden="1" outlineLevel="1" x14ac:dyDescent="0.3">
      <c r="A952" s="12" t="s">
        <v>837</v>
      </c>
      <c r="B952" s="12" t="s">
        <v>8</v>
      </c>
      <c r="C952" s="12" t="s">
        <v>1362</v>
      </c>
      <c r="D952" s="2" t="s">
        <v>1026</v>
      </c>
      <c r="E952" s="2" t="s">
        <v>456</v>
      </c>
      <c r="F952" s="2" t="s">
        <v>16</v>
      </c>
      <c r="G952" s="2" t="s">
        <v>457</v>
      </c>
      <c r="H952" s="2" t="s">
        <v>13</v>
      </c>
      <c r="I952" s="18">
        <v>1600</v>
      </c>
      <c r="J952" s="18">
        <v>881280</v>
      </c>
      <c r="K952" s="18">
        <v>768000</v>
      </c>
      <c r="L952" s="18">
        <v>113280</v>
      </c>
      <c r="M952" s="18"/>
      <c r="N952" s="18">
        <v>96000</v>
      </c>
      <c r="O952" s="18"/>
      <c r="P952" s="18"/>
      <c r="Q952" s="18"/>
      <c r="R952" s="18"/>
      <c r="S952" s="18"/>
      <c r="T952" s="18"/>
      <c r="U952" s="18"/>
      <c r="V952" s="18"/>
      <c r="W952" s="18"/>
      <c r="X952" s="18"/>
      <c r="Y952" s="18"/>
      <c r="Z952" s="18">
        <v>17280</v>
      </c>
      <c r="AA952" s="18"/>
      <c r="AB952" s="43">
        <f t="shared" si="431"/>
        <v>0.14749999999999996</v>
      </c>
      <c r="AC952" s="14">
        <f t="shared" si="442"/>
        <v>0</v>
      </c>
      <c r="AD952" s="14">
        <f t="shared" si="457"/>
        <v>0.125</v>
      </c>
      <c r="AE952" s="14">
        <f t="shared" si="444"/>
        <v>0</v>
      </c>
      <c r="AF952" s="14">
        <f t="shared" si="445"/>
        <v>0</v>
      </c>
      <c r="AG952" s="14">
        <f t="shared" si="446"/>
        <v>0</v>
      </c>
      <c r="AH952" s="14">
        <f t="shared" si="447"/>
        <v>0</v>
      </c>
      <c r="AI952" s="14">
        <f t="shared" si="448"/>
        <v>0</v>
      </c>
      <c r="AJ952" s="14">
        <f t="shared" si="449"/>
        <v>0</v>
      </c>
      <c r="AK952" s="14">
        <f t="shared" si="450"/>
        <v>0</v>
      </c>
      <c r="AL952" s="14">
        <f t="shared" si="451"/>
        <v>0</v>
      </c>
      <c r="AM952" s="14">
        <f t="shared" si="452"/>
        <v>0</v>
      </c>
      <c r="AN952" s="14">
        <f t="shared" si="453"/>
        <v>0</v>
      </c>
      <c r="AO952" s="14">
        <f t="shared" si="454"/>
        <v>0</v>
      </c>
      <c r="AP952" s="14">
        <f t="shared" si="455"/>
        <v>0.02</v>
      </c>
      <c r="AQ952" s="14">
        <f t="shared" si="456"/>
        <v>0</v>
      </c>
      <c r="AR952" s="26">
        <f t="shared" si="432"/>
        <v>96000</v>
      </c>
      <c r="AS952" s="184">
        <f t="shared" si="433"/>
        <v>0</v>
      </c>
      <c r="AT952" s="26">
        <f t="shared" si="434"/>
        <v>17280</v>
      </c>
      <c r="AU952" s="30"/>
      <c r="AV952" s="30"/>
      <c r="AW952" s="30">
        <f t="shared" si="443"/>
        <v>92160</v>
      </c>
      <c r="AX952" s="36">
        <f t="shared" si="430"/>
        <v>-96000</v>
      </c>
      <c r="AY952" s="36">
        <f t="shared" si="430"/>
        <v>0</v>
      </c>
      <c r="AZ952" s="36">
        <f t="shared" si="430"/>
        <v>74880</v>
      </c>
      <c r="BF952" s="42">
        <f t="shared" si="435"/>
        <v>113280</v>
      </c>
      <c r="BG952" s="42">
        <f t="shared" si="436"/>
        <v>113280</v>
      </c>
      <c r="BH952" s="42">
        <f t="shared" si="437"/>
        <v>0</v>
      </c>
      <c r="BI952" s="42">
        <f t="shared" si="438"/>
        <v>92160</v>
      </c>
    </row>
    <row r="953" spans="1:61" ht="14.45" hidden="1" outlineLevel="1" x14ac:dyDescent="0.3">
      <c r="A953" s="12" t="s">
        <v>837</v>
      </c>
      <c r="B953" s="12" t="s">
        <v>8</v>
      </c>
      <c r="C953" s="12" t="s">
        <v>1362</v>
      </c>
      <c r="D953" s="2" t="s">
        <v>1027</v>
      </c>
      <c r="E953" s="2" t="s">
        <v>456</v>
      </c>
      <c r="F953" s="2" t="s">
        <v>16</v>
      </c>
      <c r="G953" s="2" t="s">
        <v>457</v>
      </c>
      <c r="H953" s="2" t="s">
        <v>13</v>
      </c>
      <c r="I953" s="18">
        <v>1350</v>
      </c>
      <c r="J953" s="18">
        <v>743580</v>
      </c>
      <c r="K953" s="18">
        <v>648000</v>
      </c>
      <c r="L953" s="18">
        <v>95580</v>
      </c>
      <c r="M953" s="18"/>
      <c r="N953" s="18">
        <v>81000</v>
      </c>
      <c r="O953" s="18"/>
      <c r="P953" s="18"/>
      <c r="Q953" s="18"/>
      <c r="R953" s="18"/>
      <c r="S953" s="18"/>
      <c r="T953" s="18"/>
      <c r="U953" s="18"/>
      <c r="V953" s="18"/>
      <c r="W953" s="18"/>
      <c r="X953" s="18"/>
      <c r="Y953" s="18"/>
      <c r="Z953" s="18">
        <v>14580</v>
      </c>
      <c r="AA953" s="18"/>
      <c r="AB953" s="43">
        <f t="shared" si="431"/>
        <v>0.14749999999999996</v>
      </c>
      <c r="AC953" s="14">
        <f t="shared" si="442"/>
        <v>0</v>
      </c>
      <c r="AD953" s="14">
        <f t="shared" si="457"/>
        <v>0.125</v>
      </c>
      <c r="AE953" s="14">
        <f t="shared" si="444"/>
        <v>0</v>
      </c>
      <c r="AF953" s="14">
        <f t="shared" si="445"/>
        <v>0</v>
      </c>
      <c r="AG953" s="14">
        <f t="shared" si="446"/>
        <v>0</v>
      </c>
      <c r="AH953" s="14">
        <f t="shared" si="447"/>
        <v>0</v>
      </c>
      <c r="AI953" s="14">
        <f t="shared" si="448"/>
        <v>0</v>
      </c>
      <c r="AJ953" s="14">
        <f t="shared" si="449"/>
        <v>0</v>
      </c>
      <c r="AK953" s="14">
        <f t="shared" si="450"/>
        <v>0</v>
      </c>
      <c r="AL953" s="14">
        <f t="shared" si="451"/>
        <v>0</v>
      </c>
      <c r="AM953" s="14">
        <f t="shared" si="452"/>
        <v>0</v>
      </c>
      <c r="AN953" s="14">
        <f t="shared" si="453"/>
        <v>0</v>
      </c>
      <c r="AO953" s="14">
        <f t="shared" si="454"/>
        <v>0</v>
      </c>
      <c r="AP953" s="14">
        <f t="shared" si="455"/>
        <v>0.02</v>
      </c>
      <c r="AQ953" s="14">
        <f t="shared" si="456"/>
        <v>0</v>
      </c>
      <c r="AR953" s="26">
        <f t="shared" si="432"/>
        <v>81000</v>
      </c>
      <c r="AS953" s="184">
        <f t="shared" si="433"/>
        <v>0</v>
      </c>
      <c r="AT953" s="26">
        <f t="shared" si="434"/>
        <v>14580</v>
      </c>
      <c r="AU953" s="30"/>
      <c r="AV953" s="30"/>
      <c r="AW953" s="30">
        <f t="shared" si="443"/>
        <v>77760</v>
      </c>
      <c r="AX953" s="36">
        <f t="shared" si="430"/>
        <v>-81000</v>
      </c>
      <c r="AY953" s="36">
        <f t="shared" si="430"/>
        <v>0</v>
      </c>
      <c r="AZ953" s="36">
        <f t="shared" si="430"/>
        <v>63180</v>
      </c>
      <c r="BF953" s="42">
        <f t="shared" si="435"/>
        <v>95580</v>
      </c>
      <c r="BG953" s="42">
        <f t="shared" si="436"/>
        <v>95580</v>
      </c>
      <c r="BH953" s="42">
        <f t="shared" si="437"/>
        <v>0</v>
      </c>
      <c r="BI953" s="42">
        <f t="shared" si="438"/>
        <v>77760</v>
      </c>
    </row>
    <row r="954" spans="1:61" ht="14.45" hidden="1" outlineLevel="1" x14ac:dyDescent="0.3">
      <c r="A954" s="12" t="s">
        <v>837</v>
      </c>
      <c r="B954" s="12" t="s">
        <v>8</v>
      </c>
      <c r="C954" s="12" t="s">
        <v>1362</v>
      </c>
      <c r="D954" s="2" t="s">
        <v>1028</v>
      </c>
      <c r="E954" s="2" t="s">
        <v>462</v>
      </c>
      <c r="F954" s="2" t="s">
        <v>16</v>
      </c>
      <c r="G954" s="2" t="s">
        <v>381</v>
      </c>
      <c r="H954" s="2" t="s">
        <v>13</v>
      </c>
      <c r="I954" s="18">
        <v>100</v>
      </c>
      <c r="J954" s="18">
        <v>103275</v>
      </c>
      <c r="K954" s="18">
        <v>90000</v>
      </c>
      <c r="L954" s="18">
        <v>13275</v>
      </c>
      <c r="M954" s="18"/>
      <c r="N954" s="18">
        <v>11250</v>
      </c>
      <c r="O954" s="18"/>
      <c r="P954" s="18"/>
      <c r="Q954" s="18"/>
      <c r="R954" s="18"/>
      <c r="S954" s="18"/>
      <c r="T954" s="18"/>
      <c r="U954" s="18"/>
      <c r="V954" s="18"/>
      <c r="W954" s="18"/>
      <c r="X954" s="18"/>
      <c r="Y954" s="18"/>
      <c r="Z954" s="18">
        <v>2025</v>
      </c>
      <c r="AA954" s="18"/>
      <c r="AB954" s="43">
        <f t="shared" si="431"/>
        <v>0.14749999999999996</v>
      </c>
      <c r="AC954" s="14">
        <f t="shared" si="442"/>
        <v>0</v>
      </c>
      <c r="AD954" s="14">
        <f t="shared" si="457"/>
        <v>0.125</v>
      </c>
      <c r="AE954" s="14">
        <f t="shared" si="444"/>
        <v>0</v>
      </c>
      <c r="AF954" s="14">
        <f t="shared" si="445"/>
        <v>0</v>
      </c>
      <c r="AG954" s="14">
        <f t="shared" si="446"/>
        <v>0</v>
      </c>
      <c r="AH954" s="14">
        <f t="shared" si="447"/>
        <v>0</v>
      </c>
      <c r="AI954" s="14">
        <f t="shared" si="448"/>
        <v>0</v>
      </c>
      <c r="AJ954" s="14">
        <f t="shared" si="449"/>
        <v>0</v>
      </c>
      <c r="AK954" s="14">
        <f t="shared" si="450"/>
        <v>0</v>
      </c>
      <c r="AL954" s="14">
        <f t="shared" si="451"/>
        <v>0</v>
      </c>
      <c r="AM954" s="14">
        <f t="shared" si="452"/>
        <v>0</v>
      </c>
      <c r="AN954" s="14">
        <f t="shared" si="453"/>
        <v>0</v>
      </c>
      <c r="AO954" s="14">
        <f t="shared" si="454"/>
        <v>0</v>
      </c>
      <c r="AP954" s="14">
        <f t="shared" si="455"/>
        <v>0.02</v>
      </c>
      <c r="AQ954" s="14">
        <f t="shared" si="456"/>
        <v>0</v>
      </c>
      <c r="AR954" s="26">
        <f t="shared" si="432"/>
        <v>11250</v>
      </c>
      <c r="AS954" s="184">
        <f t="shared" si="433"/>
        <v>0</v>
      </c>
      <c r="AT954" s="26">
        <f t="shared" si="434"/>
        <v>2025</v>
      </c>
      <c r="AU954" s="30"/>
      <c r="AV954" s="30"/>
      <c r="AW954" s="30">
        <f t="shared" si="443"/>
        <v>10800</v>
      </c>
      <c r="AX954" s="36">
        <f t="shared" si="430"/>
        <v>-11250</v>
      </c>
      <c r="AY954" s="36">
        <f t="shared" si="430"/>
        <v>0</v>
      </c>
      <c r="AZ954" s="36">
        <f t="shared" si="430"/>
        <v>8775</v>
      </c>
      <c r="BF954" s="42">
        <f t="shared" si="435"/>
        <v>13275</v>
      </c>
      <c r="BG954" s="42">
        <f t="shared" si="436"/>
        <v>13275</v>
      </c>
      <c r="BH954" s="42">
        <f t="shared" si="437"/>
        <v>0</v>
      </c>
      <c r="BI954" s="42">
        <f t="shared" si="438"/>
        <v>10800</v>
      </c>
    </row>
    <row r="955" spans="1:61" ht="14.45" hidden="1" outlineLevel="1" x14ac:dyDescent="0.3">
      <c r="A955" s="12" t="s">
        <v>837</v>
      </c>
      <c r="B955" s="12" t="s">
        <v>8</v>
      </c>
      <c r="C955" s="12" t="s">
        <v>1362</v>
      </c>
      <c r="D955" s="2" t="s">
        <v>1029</v>
      </c>
      <c r="E955" s="2" t="s">
        <v>456</v>
      </c>
      <c r="F955" s="2" t="s">
        <v>16</v>
      </c>
      <c r="G955" s="2" t="s">
        <v>457</v>
      </c>
      <c r="H955" s="2" t="s">
        <v>13</v>
      </c>
      <c r="I955" s="18">
        <v>4300</v>
      </c>
      <c r="J955" s="18">
        <v>2417782.2600000002</v>
      </c>
      <c r="K955" s="18">
        <v>2106999.7800000003</v>
      </c>
      <c r="L955" s="18">
        <v>310782.48</v>
      </c>
      <c r="M955" s="18"/>
      <c r="N955" s="18">
        <v>263374.98</v>
      </c>
      <c r="O955" s="18"/>
      <c r="P955" s="18"/>
      <c r="Q955" s="18"/>
      <c r="R955" s="18"/>
      <c r="S955" s="18"/>
      <c r="T955" s="18"/>
      <c r="U955" s="18"/>
      <c r="V955" s="18"/>
      <c r="W955" s="18"/>
      <c r="X955" s="18"/>
      <c r="Y955" s="18"/>
      <c r="Z955" s="18">
        <v>47407.5</v>
      </c>
      <c r="AA955" s="18"/>
      <c r="AB955" s="43">
        <f t="shared" si="431"/>
        <v>0.14749999999999996</v>
      </c>
      <c r="AC955" s="14">
        <f t="shared" si="442"/>
        <v>0</v>
      </c>
      <c r="AD955" s="14">
        <f t="shared" si="457"/>
        <v>0.125</v>
      </c>
      <c r="AE955" s="14">
        <f t="shared" si="444"/>
        <v>0</v>
      </c>
      <c r="AF955" s="14">
        <f t="shared" si="445"/>
        <v>0</v>
      </c>
      <c r="AG955" s="14">
        <f t="shared" si="446"/>
        <v>0</v>
      </c>
      <c r="AH955" s="14">
        <f t="shared" si="447"/>
        <v>0</v>
      </c>
      <c r="AI955" s="14">
        <f t="shared" si="448"/>
        <v>0</v>
      </c>
      <c r="AJ955" s="14">
        <f t="shared" si="449"/>
        <v>0</v>
      </c>
      <c r="AK955" s="14">
        <f t="shared" si="450"/>
        <v>0</v>
      </c>
      <c r="AL955" s="14">
        <f t="shared" si="451"/>
        <v>0</v>
      </c>
      <c r="AM955" s="14">
        <f t="shared" si="452"/>
        <v>0</v>
      </c>
      <c r="AN955" s="14">
        <f t="shared" si="453"/>
        <v>0</v>
      </c>
      <c r="AO955" s="14">
        <f t="shared" si="454"/>
        <v>0</v>
      </c>
      <c r="AP955" s="14">
        <f t="shared" si="455"/>
        <v>0.02</v>
      </c>
      <c r="AQ955" s="14">
        <f t="shared" si="456"/>
        <v>0</v>
      </c>
      <c r="AR955" s="26">
        <f t="shared" si="432"/>
        <v>263374.97250000003</v>
      </c>
      <c r="AS955" s="184">
        <f t="shared" si="433"/>
        <v>0</v>
      </c>
      <c r="AT955" s="26">
        <f t="shared" si="434"/>
        <v>47407.495050000012</v>
      </c>
      <c r="AU955" s="30"/>
      <c r="AV955" s="30"/>
      <c r="AW955" s="30">
        <f t="shared" si="443"/>
        <v>252839.97360000003</v>
      </c>
      <c r="AX955" s="36">
        <f t="shared" si="430"/>
        <v>-263374.97250000003</v>
      </c>
      <c r="AY955" s="36">
        <f t="shared" si="430"/>
        <v>0</v>
      </c>
      <c r="AZ955" s="36">
        <f t="shared" si="430"/>
        <v>205432.47855</v>
      </c>
      <c r="BF955" s="42">
        <f t="shared" si="435"/>
        <v>310782.46755000006</v>
      </c>
      <c r="BG955" s="42">
        <f t="shared" si="436"/>
        <v>310782.48</v>
      </c>
      <c r="BH955" s="42">
        <f t="shared" si="437"/>
        <v>-1.2449999921955168E-2</v>
      </c>
      <c r="BI955" s="42">
        <f t="shared" si="438"/>
        <v>252839.97360000003</v>
      </c>
    </row>
    <row r="956" spans="1:61" ht="14.45" hidden="1" outlineLevel="1" x14ac:dyDescent="0.3">
      <c r="A956" s="12" t="s">
        <v>837</v>
      </c>
      <c r="B956" s="12" t="s">
        <v>8</v>
      </c>
      <c r="C956" s="12" t="s">
        <v>1362</v>
      </c>
      <c r="D956" s="2" t="s">
        <v>1030</v>
      </c>
      <c r="E956" s="2" t="s">
        <v>450</v>
      </c>
      <c r="F956" s="2" t="s">
        <v>16</v>
      </c>
      <c r="G956" s="2" t="s">
        <v>17</v>
      </c>
      <c r="H956" s="2" t="s">
        <v>13</v>
      </c>
      <c r="I956" s="18">
        <v>10620</v>
      </c>
      <c r="J956" s="18">
        <v>6824412</v>
      </c>
      <c r="K956" s="18">
        <v>5947200</v>
      </c>
      <c r="L956" s="18">
        <v>877212</v>
      </c>
      <c r="M956" s="18"/>
      <c r="N956" s="18">
        <v>743400</v>
      </c>
      <c r="O956" s="18"/>
      <c r="P956" s="18"/>
      <c r="Q956" s="18"/>
      <c r="R956" s="18"/>
      <c r="S956" s="18"/>
      <c r="T956" s="18"/>
      <c r="U956" s="18"/>
      <c r="V956" s="18"/>
      <c r="W956" s="18"/>
      <c r="X956" s="18"/>
      <c r="Y956" s="18"/>
      <c r="Z956" s="18">
        <v>133812</v>
      </c>
      <c r="AA956" s="18"/>
      <c r="AB956" s="43">
        <f t="shared" si="431"/>
        <v>0.14749999999999996</v>
      </c>
      <c r="AC956" s="14">
        <f t="shared" si="442"/>
        <v>0</v>
      </c>
      <c r="AD956" s="14">
        <f t="shared" si="457"/>
        <v>0.125</v>
      </c>
      <c r="AE956" s="14">
        <f t="shared" si="444"/>
        <v>0</v>
      </c>
      <c r="AF956" s="14">
        <f t="shared" si="445"/>
        <v>0</v>
      </c>
      <c r="AG956" s="14">
        <f t="shared" si="446"/>
        <v>0</v>
      </c>
      <c r="AH956" s="14">
        <f t="shared" si="447"/>
        <v>0</v>
      </c>
      <c r="AI956" s="14">
        <f t="shared" si="448"/>
        <v>0</v>
      </c>
      <c r="AJ956" s="14">
        <f t="shared" si="449"/>
        <v>0</v>
      </c>
      <c r="AK956" s="14">
        <f t="shared" si="450"/>
        <v>0</v>
      </c>
      <c r="AL956" s="14">
        <f t="shared" si="451"/>
        <v>0</v>
      </c>
      <c r="AM956" s="14">
        <f t="shared" si="452"/>
        <v>0</v>
      </c>
      <c r="AN956" s="14">
        <f t="shared" si="453"/>
        <v>0</v>
      </c>
      <c r="AO956" s="14">
        <f t="shared" si="454"/>
        <v>0</v>
      </c>
      <c r="AP956" s="14">
        <f t="shared" si="455"/>
        <v>0.02</v>
      </c>
      <c r="AQ956" s="14">
        <f t="shared" si="456"/>
        <v>0</v>
      </c>
      <c r="AR956" s="26">
        <f t="shared" si="432"/>
        <v>743400</v>
      </c>
      <c r="AS956" s="184">
        <f t="shared" si="433"/>
        <v>0</v>
      </c>
      <c r="AT956" s="26">
        <f t="shared" si="434"/>
        <v>133812</v>
      </c>
      <c r="AU956" s="30"/>
      <c r="AV956" s="30"/>
      <c r="AW956" s="30">
        <f t="shared" si="443"/>
        <v>713664</v>
      </c>
      <c r="AX956" s="36">
        <f t="shared" si="430"/>
        <v>-743400</v>
      </c>
      <c r="AY956" s="36">
        <f t="shared" si="430"/>
        <v>0</v>
      </c>
      <c r="AZ956" s="36">
        <f t="shared" si="430"/>
        <v>579852</v>
      </c>
      <c r="BF956" s="42">
        <f t="shared" si="435"/>
        <v>877212</v>
      </c>
      <c r="BG956" s="42">
        <f t="shared" si="436"/>
        <v>877212</v>
      </c>
      <c r="BH956" s="42">
        <f t="shared" si="437"/>
        <v>0</v>
      </c>
      <c r="BI956" s="42">
        <f t="shared" si="438"/>
        <v>713664</v>
      </c>
    </row>
    <row r="957" spans="1:61" ht="14.45" hidden="1" outlineLevel="1" x14ac:dyDescent="0.3">
      <c r="A957" s="12" t="s">
        <v>837</v>
      </c>
      <c r="B957" s="12" t="s">
        <v>8</v>
      </c>
      <c r="C957" s="12" t="s">
        <v>1362</v>
      </c>
      <c r="D957" s="2" t="s">
        <v>1031</v>
      </c>
      <c r="E957" s="2" t="s">
        <v>462</v>
      </c>
      <c r="F957" s="2" t="s">
        <v>16</v>
      </c>
      <c r="G957" s="2" t="s">
        <v>381</v>
      </c>
      <c r="H957" s="2" t="s">
        <v>13</v>
      </c>
      <c r="I957" s="18">
        <v>500</v>
      </c>
      <c r="J957" s="18">
        <v>430312.5</v>
      </c>
      <c r="K957" s="18">
        <v>375000</v>
      </c>
      <c r="L957" s="18">
        <v>55312.5</v>
      </c>
      <c r="M957" s="18"/>
      <c r="N957" s="18">
        <v>46875</v>
      </c>
      <c r="O957" s="18"/>
      <c r="P957" s="18"/>
      <c r="Q957" s="18"/>
      <c r="R957" s="18"/>
      <c r="S957" s="18"/>
      <c r="T957" s="18"/>
      <c r="U957" s="18"/>
      <c r="V957" s="18"/>
      <c r="W957" s="18"/>
      <c r="X957" s="18"/>
      <c r="Y957" s="18"/>
      <c r="Z957" s="18">
        <v>8437.5</v>
      </c>
      <c r="AA957" s="18"/>
      <c r="AB957" s="43">
        <f t="shared" si="431"/>
        <v>0.14749999999999996</v>
      </c>
      <c r="AC957" s="14">
        <f t="shared" si="442"/>
        <v>0</v>
      </c>
      <c r="AD957" s="14">
        <f t="shared" si="457"/>
        <v>0.125</v>
      </c>
      <c r="AE957" s="14">
        <f t="shared" si="444"/>
        <v>0</v>
      </c>
      <c r="AF957" s="14">
        <f t="shared" si="445"/>
        <v>0</v>
      </c>
      <c r="AG957" s="14">
        <f t="shared" si="446"/>
        <v>0</v>
      </c>
      <c r="AH957" s="14">
        <f t="shared" si="447"/>
        <v>0</v>
      </c>
      <c r="AI957" s="14">
        <f t="shared" si="448"/>
        <v>0</v>
      </c>
      <c r="AJ957" s="14">
        <f t="shared" si="449"/>
        <v>0</v>
      </c>
      <c r="AK957" s="14">
        <f t="shared" si="450"/>
        <v>0</v>
      </c>
      <c r="AL957" s="14">
        <f t="shared" si="451"/>
        <v>0</v>
      </c>
      <c r="AM957" s="14">
        <f t="shared" si="452"/>
        <v>0</v>
      </c>
      <c r="AN957" s="14">
        <f t="shared" si="453"/>
        <v>0</v>
      </c>
      <c r="AO957" s="14">
        <f t="shared" si="454"/>
        <v>0</v>
      </c>
      <c r="AP957" s="14">
        <f t="shared" si="455"/>
        <v>0.02</v>
      </c>
      <c r="AQ957" s="14">
        <f t="shared" si="456"/>
        <v>0</v>
      </c>
      <c r="AR957" s="26">
        <f t="shared" si="432"/>
        <v>46875</v>
      </c>
      <c r="AS957" s="184">
        <f t="shared" si="433"/>
        <v>0</v>
      </c>
      <c r="AT957" s="26">
        <f t="shared" si="434"/>
        <v>8437.5</v>
      </c>
      <c r="AU957" s="30"/>
      <c r="AV957" s="30"/>
      <c r="AW957" s="30">
        <f t="shared" si="443"/>
        <v>45000</v>
      </c>
      <c r="AX957" s="36">
        <f t="shared" si="430"/>
        <v>-46875</v>
      </c>
      <c r="AY957" s="36">
        <f t="shared" si="430"/>
        <v>0</v>
      </c>
      <c r="AZ957" s="36">
        <f t="shared" si="430"/>
        <v>36562.5</v>
      </c>
      <c r="BF957" s="42">
        <f t="shared" si="435"/>
        <v>55312.5</v>
      </c>
      <c r="BG957" s="42">
        <f t="shared" si="436"/>
        <v>55312.5</v>
      </c>
      <c r="BH957" s="42">
        <f t="shared" si="437"/>
        <v>0</v>
      </c>
      <c r="BI957" s="42">
        <f t="shared" si="438"/>
        <v>45000</v>
      </c>
    </row>
    <row r="958" spans="1:61" ht="14.45" hidden="1" outlineLevel="1" x14ac:dyDescent="0.3">
      <c r="A958" s="12" t="s">
        <v>837</v>
      </c>
      <c r="B958" s="12" t="s">
        <v>8</v>
      </c>
      <c r="C958" s="12" t="s">
        <v>1362</v>
      </c>
      <c r="D958" s="2" t="s">
        <v>1032</v>
      </c>
      <c r="E958" s="2" t="s">
        <v>1013</v>
      </c>
      <c r="F958" s="2" t="s">
        <v>16</v>
      </c>
      <c r="G958" s="2" t="s">
        <v>501</v>
      </c>
      <c r="H958" s="2" t="s">
        <v>13</v>
      </c>
      <c r="I958" s="18">
        <v>18700</v>
      </c>
      <c r="J958" s="18">
        <v>9870795</v>
      </c>
      <c r="K958" s="18">
        <v>8602000</v>
      </c>
      <c r="L958" s="18">
        <v>1268795</v>
      </c>
      <c r="M958" s="18"/>
      <c r="N958" s="18">
        <v>1075250</v>
      </c>
      <c r="O958" s="18"/>
      <c r="P958" s="18"/>
      <c r="Q958" s="18"/>
      <c r="R958" s="18"/>
      <c r="S958" s="18"/>
      <c r="T958" s="18"/>
      <c r="U958" s="18"/>
      <c r="V958" s="18"/>
      <c r="W958" s="18"/>
      <c r="X958" s="18"/>
      <c r="Y958" s="18"/>
      <c r="Z958" s="18">
        <v>193545</v>
      </c>
      <c r="AA958" s="18"/>
      <c r="AB958" s="43">
        <f t="shared" si="431"/>
        <v>0.14749999999999996</v>
      </c>
      <c r="AC958" s="14">
        <f t="shared" si="442"/>
        <v>0</v>
      </c>
      <c r="AD958" s="14">
        <f t="shared" si="457"/>
        <v>0.125</v>
      </c>
      <c r="AE958" s="14">
        <f t="shared" si="444"/>
        <v>0</v>
      </c>
      <c r="AF958" s="14">
        <f t="shared" si="445"/>
        <v>0</v>
      </c>
      <c r="AG958" s="14">
        <f t="shared" si="446"/>
        <v>0</v>
      </c>
      <c r="AH958" s="14">
        <f t="shared" si="447"/>
        <v>0</v>
      </c>
      <c r="AI958" s="14">
        <f t="shared" si="448"/>
        <v>0</v>
      </c>
      <c r="AJ958" s="14">
        <f t="shared" si="449"/>
        <v>0</v>
      </c>
      <c r="AK958" s="14">
        <f t="shared" si="450"/>
        <v>0</v>
      </c>
      <c r="AL958" s="14">
        <f t="shared" si="451"/>
        <v>0</v>
      </c>
      <c r="AM958" s="14">
        <f t="shared" si="452"/>
        <v>0</v>
      </c>
      <c r="AN958" s="14">
        <f t="shared" si="453"/>
        <v>0</v>
      </c>
      <c r="AO958" s="14">
        <f t="shared" si="454"/>
        <v>0</v>
      </c>
      <c r="AP958" s="14">
        <f t="shared" si="455"/>
        <v>0.02</v>
      </c>
      <c r="AQ958" s="14">
        <f t="shared" si="456"/>
        <v>0</v>
      </c>
      <c r="AR958" s="26">
        <f t="shared" si="432"/>
        <v>1075250</v>
      </c>
      <c r="AS958" s="184">
        <f t="shared" si="433"/>
        <v>0</v>
      </c>
      <c r="AT958" s="26">
        <f t="shared" si="434"/>
        <v>193545</v>
      </c>
      <c r="AU958" s="30"/>
      <c r="AV958" s="30"/>
      <c r="AW958" s="30">
        <f t="shared" si="443"/>
        <v>1032240</v>
      </c>
      <c r="AX958" s="36">
        <f t="shared" si="430"/>
        <v>-1075250</v>
      </c>
      <c r="AY958" s="36">
        <f t="shared" si="430"/>
        <v>0</v>
      </c>
      <c r="AZ958" s="36">
        <f t="shared" si="430"/>
        <v>838695</v>
      </c>
      <c r="BF958" s="42">
        <f t="shared" si="435"/>
        <v>1268795</v>
      </c>
      <c r="BG958" s="42">
        <f t="shared" si="436"/>
        <v>1268795</v>
      </c>
      <c r="BH958" s="42">
        <f t="shared" si="437"/>
        <v>0</v>
      </c>
      <c r="BI958" s="42">
        <f t="shared" si="438"/>
        <v>1032240</v>
      </c>
    </row>
    <row r="959" spans="1:61" ht="14.45" hidden="1" outlineLevel="1" x14ac:dyDescent="0.3">
      <c r="A959" s="12" t="s">
        <v>837</v>
      </c>
      <c r="B959" s="12" t="s">
        <v>8</v>
      </c>
      <c r="C959" s="12"/>
      <c r="D959" s="2" t="s">
        <v>1033</v>
      </c>
      <c r="E959" s="2" t="s">
        <v>1034</v>
      </c>
      <c r="F959" s="2" t="s">
        <v>16</v>
      </c>
      <c r="G959" s="2" t="s">
        <v>35</v>
      </c>
      <c r="H959" s="2" t="s">
        <v>13</v>
      </c>
      <c r="I959" s="18">
        <v>358600</v>
      </c>
      <c r="J959" s="18">
        <v>563361.30000000005</v>
      </c>
      <c r="K959" s="18">
        <v>552315</v>
      </c>
      <c r="L959" s="18">
        <v>11046.3</v>
      </c>
      <c r="M959" s="18"/>
      <c r="N959" s="18"/>
      <c r="O959" s="18"/>
      <c r="P959" s="18"/>
      <c r="Q959" s="18"/>
      <c r="R959" s="18"/>
      <c r="S959" s="18"/>
      <c r="T959" s="18"/>
      <c r="U959" s="18"/>
      <c r="V959" s="18"/>
      <c r="W959" s="18"/>
      <c r="X959" s="18"/>
      <c r="Y959" s="18"/>
      <c r="Z959" s="18">
        <v>11046.3</v>
      </c>
      <c r="AA959" s="18"/>
      <c r="AB959" s="43">
        <f t="shared" si="431"/>
        <v>2.0000000000000018E-2</v>
      </c>
      <c r="AC959" s="14">
        <f t="shared" si="442"/>
        <v>0</v>
      </c>
      <c r="AD959" s="14">
        <f t="shared" si="457"/>
        <v>0</v>
      </c>
      <c r="AE959" s="14">
        <f t="shared" si="444"/>
        <v>0</v>
      </c>
      <c r="AF959" s="14">
        <f t="shared" si="445"/>
        <v>0</v>
      </c>
      <c r="AG959" s="14">
        <f t="shared" si="446"/>
        <v>0</v>
      </c>
      <c r="AH959" s="14">
        <f t="shared" si="447"/>
        <v>0</v>
      </c>
      <c r="AI959" s="14">
        <f t="shared" si="448"/>
        <v>0</v>
      </c>
      <c r="AJ959" s="14">
        <f t="shared" si="449"/>
        <v>0</v>
      </c>
      <c r="AK959" s="14">
        <f t="shared" si="450"/>
        <v>0</v>
      </c>
      <c r="AL959" s="14">
        <f t="shared" si="451"/>
        <v>0</v>
      </c>
      <c r="AM959" s="14">
        <f t="shared" si="452"/>
        <v>0</v>
      </c>
      <c r="AN959" s="14">
        <f t="shared" si="453"/>
        <v>0</v>
      </c>
      <c r="AO959" s="14">
        <f t="shared" si="454"/>
        <v>0</v>
      </c>
      <c r="AP959" s="14">
        <f t="shared" si="455"/>
        <v>0.02</v>
      </c>
      <c r="AQ959" s="14">
        <f t="shared" si="456"/>
        <v>0</v>
      </c>
      <c r="AR959" s="26">
        <f t="shared" si="432"/>
        <v>0</v>
      </c>
      <c r="AS959" s="184">
        <f t="shared" si="433"/>
        <v>0</v>
      </c>
      <c r="AT959" s="26">
        <f t="shared" si="434"/>
        <v>11046.300000000001</v>
      </c>
      <c r="AU959" s="30"/>
      <c r="AV959" s="30"/>
      <c r="AW959" s="30">
        <f t="shared" si="443"/>
        <v>66277.8</v>
      </c>
      <c r="AX959" s="36">
        <f t="shared" si="430"/>
        <v>0</v>
      </c>
      <c r="AY959" s="36">
        <f t="shared" si="430"/>
        <v>0</v>
      </c>
      <c r="AZ959" s="36">
        <f t="shared" si="430"/>
        <v>55231.5</v>
      </c>
      <c r="BF959" s="42">
        <f t="shared" si="435"/>
        <v>11046.300000000001</v>
      </c>
      <c r="BG959" s="42">
        <f t="shared" si="436"/>
        <v>11046.3</v>
      </c>
      <c r="BH959" s="42">
        <f t="shared" si="437"/>
        <v>0</v>
      </c>
      <c r="BI959" s="42">
        <f t="shared" si="438"/>
        <v>66277.8</v>
      </c>
    </row>
    <row r="960" spans="1:61" ht="14.45" hidden="1" outlineLevel="1" x14ac:dyDescent="0.3">
      <c r="A960" s="12" t="s">
        <v>837</v>
      </c>
      <c r="B960" s="12" t="s">
        <v>8</v>
      </c>
      <c r="C960" s="12" t="s">
        <v>1362</v>
      </c>
      <c r="D960" s="2" t="s">
        <v>1035</v>
      </c>
      <c r="E960" s="2" t="s">
        <v>473</v>
      </c>
      <c r="F960" s="2" t="s">
        <v>16</v>
      </c>
      <c r="G960" s="2" t="s">
        <v>17</v>
      </c>
      <c r="H960" s="2" t="s">
        <v>36</v>
      </c>
      <c r="I960" s="18">
        <v>25</v>
      </c>
      <c r="J960" s="18">
        <v>13359.380000000001</v>
      </c>
      <c r="K960" s="18">
        <v>11875</v>
      </c>
      <c r="L960" s="18">
        <v>1484.38</v>
      </c>
      <c r="M960" s="18"/>
      <c r="N960" s="18">
        <v>1484.38</v>
      </c>
      <c r="O960" s="18"/>
      <c r="P960" s="18"/>
      <c r="Q960" s="18"/>
      <c r="R960" s="18"/>
      <c r="S960" s="18"/>
      <c r="T960" s="18"/>
      <c r="U960" s="18"/>
      <c r="V960" s="18"/>
      <c r="W960" s="18"/>
      <c r="X960" s="18"/>
      <c r="Y960" s="18"/>
      <c r="Z960" s="18"/>
      <c r="AA960" s="18"/>
      <c r="AB960" s="43">
        <f t="shared" si="431"/>
        <v>0.125</v>
      </c>
      <c r="AC960" s="14">
        <f t="shared" si="442"/>
        <v>0</v>
      </c>
      <c r="AD960" s="14">
        <f t="shared" si="457"/>
        <v>0.125</v>
      </c>
      <c r="AE960" s="14">
        <f t="shared" si="444"/>
        <v>0</v>
      </c>
      <c r="AF960" s="14">
        <f t="shared" si="445"/>
        <v>0</v>
      </c>
      <c r="AG960" s="14">
        <f t="shared" si="446"/>
        <v>0</v>
      </c>
      <c r="AH960" s="14">
        <f t="shared" si="447"/>
        <v>0</v>
      </c>
      <c r="AI960" s="14">
        <f t="shared" si="448"/>
        <v>0</v>
      </c>
      <c r="AJ960" s="14">
        <f t="shared" si="449"/>
        <v>0</v>
      </c>
      <c r="AK960" s="14">
        <f t="shared" si="450"/>
        <v>0</v>
      </c>
      <c r="AL960" s="14">
        <f t="shared" si="451"/>
        <v>0</v>
      </c>
      <c r="AM960" s="14">
        <f t="shared" si="452"/>
        <v>0</v>
      </c>
      <c r="AN960" s="14">
        <f t="shared" si="453"/>
        <v>0</v>
      </c>
      <c r="AO960" s="14">
        <f t="shared" si="454"/>
        <v>0</v>
      </c>
      <c r="AP960" s="14">
        <f t="shared" si="455"/>
        <v>0</v>
      </c>
      <c r="AQ960" s="14">
        <f t="shared" si="456"/>
        <v>0</v>
      </c>
      <c r="AR960" s="26">
        <f t="shared" si="432"/>
        <v>1484.375</v>
      </c>
      <c r="AS960" s="184">
        <f t="shared" si="433"/>
        <v>0</v>
      </c>
      <c r="AT960" s="26">
        <f t="shared" si="434"/>
        <v>0</v>
      </c>
      <c r="AU960" s="30">
        <f>K960*$AU$2</f>
        <v>712.5</v>
      </c>
      <c r="AV960" s="30">
        <f>K960*$AV$2</f>
        <v>712.5</v>
      </c>
      <c r="AW960" s="30"/>
      <c r="AX960" s="36">
        <f t="shared" si="430"/>
        <v>-771.875</v>
      </c>
      <c r="AY960" s="36">
        <f t="shared" si="430"/>
        <v>712.5</v>
      </c>
      <c r="AZ960" s="36">
        <f t="shared" si="430"/>
        <v>0</v>
      </c>
      <c r="BF960" s="42">
        <f t="shared" si="435"/>
        <v>1484.375</v>
      </c>
      <c r="BG960" s="42">
        <f t="shared" si="436"/>
        <v>1484.38</v>
      </c>
      <c r="BH960" s="42">
        <f t="shared" si="437"/>
        <v>-5.0000000001091394E-3</v>
      </c>
      <c r="BI960" s="42">
        <f t="shared" si="438"/>
        <v>1425</v>
      </c>
    </row>
    <row r="961" spans="1:61" ht="14.45" hidden="1" outlineLevel="1" x14ac:dyDescent="0.3">
      <c r="A961" s="12" t="s">
        <v>837</v>
      </c>
      <c r="B961" s="12" t="s">
        <v>8</v>
      </c>
      <c r="C961" s="12"/>
      <c r="D961" s="2" t="s">
        <v>1036</v>
      </c>
      <c r="E961" s="2" t="s">
        <v>422</v>
      </c>
      <c r="F961" s="2" t="s">
        <v>16</v>
      </c>
      <c r="G961" s="2" t="s">
        <v>17</v>
      </c>
      <c r="H961" s="2" t="s">
        <v>13</v>
      </c>
      <c r="I961" s="18">
        <v>129615.99</v>
      </c>
      <c r="J961" s="18">
        <v>9144271.4017994069</v>
      </c>
      <c r="K961" s="18">
        <v>7868950.2200000007</v>
      </c>
      <c r="L961" s="18">
        <v>1275321.1817994004</v>
      </c>
      <c r="M961" s="18"/>
      <c r="N961" s="18"/>
      <c r="O961" s="18">
        <v>1101652.9989999998</v>
      </c>
      <c r="P961" s="18"/>
      <c r="Q961" s="18">
        <v>1023.3449800000002</v>
      </c>
      <c r="R961" s="18">
        <v>511.6724900000001</v>
      </c>
      <c r="S961" s="18"/>
      <c r="T961" s="18"/>
      <c r="U961" s="18"/>
      <c r="V961" s="18"/>
      <c r="W961" s="18"/>
      <c r="X961" s="18"/>
      <c r="Y961" s="18"/>
      <c r="Z961" s="18">
        <v>172133.16532940001</v>
      </c>
      <c r="AA961" s="18"/>
      <c r="AB961" s="43">
        <f t="shared" si="431"/>
        <v>0.16711256000000008</v>
      </c>
      <c r="AC961" s="14">
        <f t="shared" si="442"/>
        <v>0</v>
      </c>
      <c r="AD961" s="14">
        <f t="shared" si="457"/>
        <v>0</v>
      </c>
      <c r="AE961" s="14">
        <f t="shared" si="444"/>
        <v>0.14000000000000001</v>
      </c>
      <c r="AF961" s="14">
        <f t="shared" si="445"/>
        <v>0</v>
      </c>
      <c r="AG961" s="14">
        <f t="shared" si="446"/>
        <v>0.02</v>
      </c>
      <c r="AH961" s="14">
        <f t="shared" si="447"/>
        <v>0.01</v>
      </c>
      <c r="AI961" s="14">
        <f t="shared" si="448"/>
        <v>0</v>
      </c>
      <c r="AJ961" s="14">
        <f t="shared" si="449"/>
        <v>0</v>
      </c>
      <c r="AK961" s="14">
        <f t="shared" si="450"/>
        <v>0</v>
      </c>
      <c r="AL961" s="14">
        <f t="shared" si="451"/>
        <v>0</v>
      </c>
      <c r="AM961" s="14">
        <f t="shared" si="452"/>
        <v>0</v>
      </c>
      <c r="AN961" s="14">
        <f t="shared" si="453"/>
        <v>0</v>
      </c>
      <c r="AO961" s="14">
        <f t="shared" si="454"/>
        <v>0</v>
      </c>
      <c r="AP961" s="14">
        <f t="shared" si="455"/>
        <v>0.02</v>
      </c>
      <c r="AQ961" s="14">
        <f t="shared" si="456"/>
        <v>0</v>
      </c>
      <c r="AR961" s="26">
        <f t="shared" si="432"/>
        <v>1134922.9523301602</v>
      </c>
      <c r="AS961" s="184">
        <f t="shared" si="433"/>
        <v>0</v>
      </c>
      <c r="AT961" s="26">
        <f t="shared" si="434"/>
        <v>180077.46344660324</v>
      </c>
      <c r="AU961" s="30"/>
      <c r="AV961" s="30"/>
      <c r="AW961" s="30">
        <f>K961*$AU$1</f>
        <v>944274.02640000009</v>
      </c>
      <c r="AX961" s="36">
        <f t="shared" si="430"/>
        <v>-1134922.9523301602</v>
      </c>
      <c r="AY961" s="36">
        <f t="shared" si="430"/>
        <v>0</v>
      </c>
      <c r="AZ961" s="36">
        <f t="shared" si="430"/>
        <v>764196.56295339682</v>
      </c>
      <c r="BF961" s="42">
        <f t="shared" si="435"/>
        <v>1315000.4157767633</v>
      </c>
      <c r="BG961" s="42">
        <f t="shared" si="436"/>
        <v>1275321.1817993999</v>
      </c>
      <c r="BH961" s="42">
        <f t="shared" si="437"/>
        <v>39679.233977363445</v>
      </c>
      <c r="BI961" s="42">
        <f t="shared" si="438"/>
        <v>944274.02640000009</v>
      </c>
    </row>
    <row r="962" spans="1:61" ht="14.45" hidden="1" outlineLevel="1" x14ac:dyDescent="0.3">
      <c r="A962" s="12" t="s">
        <v>837</v>
      </c>
      <c r="B962" s="12" t="s">
        <v>8</v>
      </c>
      <c r="C962" s="12"/>
      <c r="D962" s="2" t="s">
        <v>1037</v>
      </c>
      <c r="E962" s="2" t="s">
        <v>1038</v>
      </c>
      <c r="F962" s="2" t="s">
        <v>16</v>
      </c>
      <c r="G962" s="2" t="s">
        <v>17</v>
      </c>
      <c r="H962" s="2" t="s">
        <v>13</v>
      </c>
      <c r="I962" s="18">
        <v>1580.95</v>
      </c>
      <c r="J962" s="18">
        <v>270791.27999999997</v>
      </c>
      <c r="K962" s="18">
        <v>265481.65000000002</v>
      </c>
      <c r="L962" s="18">
        <v>5309.6299999999992</v>
      </c>
      <c r="M962" s="18"/>
      <c r="N962" s="18"/>
      <c r="O962" s="18"/>
      <c r="P962" s="18"/>
      <c r="Q962" s="18"/>
      <c r="R962" s="18"/>
      <c r="S962" s="18"/>
      <c r="T962" s="18"/>
      <c r="U962" s="18"/>
      <c r="V962" s="18"/>
      <c r="W962" s="18"/>
      <c r="X962" s="18"/>
      <c r="Y962" s="18"/>
      <c r="Z962" s="18">
        <v>5309.6299999999992</v>
      </c>
      <c r="AA962" s="18"/>
      <c r="AB962" s="43">
        <f t="shared" si="431"/>
        <v>2.0000000000000018E-2</v>
      </c>
      <c r="AC962" s="14">
        <f t="shared" si="442"/>
        <v>0</v>
      </c>
      <c r="AD962" s="14">
        <f t="shared" si="457"/>
        <v>0</v>
      </c>
      <c r="AE962" s="14">
        <f t="shared" si="444"/>
        <v>0</v>
      </c>
      <c r="AF962" s="14">
        <f t="shared" si="445"/>
        <v>0</v>
      </c>
      <c r="AG962" s="14">
        <f t="shared" si="446"/>
        <v>0</v>
      </c>
      <c r="AH962" s="14">
        <f t="shared" si="447"/>
        <v>0</v>
      </c>
      <c r="AI962" s="14">
        <f t="shared" si="448"/>
        <v>0</v>
      </c>
      <c r="AJ962" s="14">
        <f t="shared" si="449"/>
        <v>0</v>
      </c>
      <c r="AK962" s="14">
        <f t="shared" si="450"/>
        <v>0</v>
      </c>
      <c r="AL962" s="14">
        <f t="shared" si="451"/>
        <v>0</v>
      </c>
      <c r="AM962" s="14">
        <f t="shared" si="452"/>
        <v>0</v>
      </c>
      <c r="AN962" s="14">
        <f t="shared" si="453"/>
        <v>0</v>
      </c>
      <c r="AO962" s="14">
        <f t="shared" si="454"/>
        <v>0</v>
      </c>
      <c r="AP962" s="14">
        <f t="shared" si="455"/>
        <v>0.02</v>
      </c>
      <c r="AQ962" s="14">
        <f t="shared" si="456"/>
        <v>0</v>
      </c>
      <c r="AR962" s="26">
        <f t="shared" si="432"/>
        <v>0</v>
      </c>
      <c r="AS962" s="184">
        <f t="shared" si="433"/>
        <v>0</v>
      </c>
      <c r="AT962" s="26">
        <f t="shared" si="434"/>
        <v>5309.6330000000007</v>
      </c>
      <c r="AU962" s="30"/>
      <c r="AV962" s="30"/>
      <c r="AW962" s="30">
        <f>K962*$AU$1</f>
        <v>31857.798000000003</v>
      </c>
      <c r="AX962" s="36">
        <f t="shared" si="430"/>
        <v>0</v>
      </c>
      <c r="AY962" s="36">
        <f t="shared" si="430"/>
        <v>0</v>
      </c>
      <c r="AZ962" s="36">
        <f t="shared" si="430"/>
        <v>26548.165000000001</v>
      </c>
      <c r="BF962" s="42">
        <f t="shared" si="435"/>
        <v>5309.6330000000007</v>
      </c>
      <c r="BG962" s="42">
        <f t="shared" si="436"/>
        <v>5309.6299999999992</v>
      </c>
      <c r="BH962" s="42">
        <f t="shared" si="437"/>
        <v>3.0000000015206751E-3</v>
      </c>
      <c r="BI962" s="42">
        <f t="shared" si="438"/>
        <v>31857.798000000003</v>
      </c>
    </row>
    <row r="963" spans="1:61" ht="14.45" hidden="1" outlineLevel="1" x14ac:dyDescent="0.3">
      <c r="A963" s="12" t="s">
        <v>837</v>
      </c>
      <c r="B963" s="12" t="s">
        <v>8</v>
      </c>
      <c r="C963" s="12"/>
      <c r="D963" s="2" t="s">
        <v>1039</v>
      </c>
      <c r="E963" s="2" t="s">
        <v>1038</v>
      </c>
      <c r="F963" s="2" t="s">
        <v>16</v>
      </c>
      <c r="G963" s="2" t="s">
        <v>17</v>
      </c>
      <c r="H963" s="2" t="s">
        <v>13</v>
      </c>
      <c r="I963" s="18">
        <v>2028.3</v>
      </c>
      <c r="J963" s="18">
        <v>264800.78000000003</v>
      </c>
      <c r="K963" s="18">
        <v>259608.59999999998</v>
      </c>
      <c r="L963" s="18">
        <v>5192.18</v>
      </c>
      <c r="M963" s="18"/>
      <c r="N963" s="18"/>
      <c r="O963" s="18"/>
      <c r="P963" s="18"/>
      <c r="Q963" s="18"/>
      <c r="R963" s="18"/>
      <c r="S963" s="18"/>
      <c r="T963" s="18"/>
      <c r="U963" s="18"/>
      <c r="V963" s="18"/>
      <c r="W963" s="18"/>
      <c r="X963" s="18"/>
      <c r="Y963" s="18"/>
      <c r="Z963" s="18">
        <v>5192.18</v>
      </c>
      <c r="AA963" s="18"/>
      <c r="AB963" s="43">
        <f t="shared" si="431"/>
        <v>2.0000000000000018E-2</v>
      </c>
      <c r="AC963" s="14">
        <f t="shared" si="442"/>
        <v>0</v>
      </c>
      <c r="AD963" s="14">
        <f t="shared" si="457"/>
        <v>0</v>
      </c>
      <c r="AE963" s="14">
        <f t="shared" si="444"/>
        <v>0</v>
      </c>
      <c r="AF963" s="14">
        <f t="shared" si="445"/>
        <v>0</v>
      </c>
      <c r="AG963" s="14">
        <f t="shared" si="446"/>
        <v>0</v>
      </c>
      <c r="AH963" s="14">
        <f t="shared" si="447"/>
        <v>0</v>
      </c>
      <c r="AI963" s="14">
        <f t="shared" si="448"/>
        <v>0</v>
      </c>
      <c r="AJ963" s="14">
        <f t="shared" si="449"/>
        <v>0</v>
      </c>
      <c r="AK963" s="14">
        <f t="shared" si="450"/>
        <v>0</v>
      </c>
      <c r="AL963" s="14">
        <f t="shared" si="451"/>
        <v>0</v>
      </c>
      <c r="AM963" s="14">
        <f t="shared" si="452"/>
        <v>0</v>
      </c>
      <c r="AN963" s="14">
        <f t="shared" si="453"/>
        <v>0</v>
      </c>
      <c r="AO963" s="14">
        <f t="shared" si="454"/>
        <v>0</v>
      </c>
      <c r="AP963" s="14">
        <f t="shared" si="455"/>
        <v>0.02</v>
      </c>
      <c r="AQ963" s="14">
        <f t="shared" si="456"/>
        <v>0</v>
      </c>
      <c r="AR963" s="26">
        <f t="shared" si="432"/>
        <v>0</v>
      </c>
      <c r="AS963" s="184">
        <f t="shared" si="433"/>
        <v>0</v>
      </c>
      <c r="AT963" s="26">
        <f t="shared" si="434"/>
        <v>5192.1719999999996</v>
      </c>
      <c r="AU963" s="30"/>
      <c r="AV963" s="30"/>
      <c r="AW963" s="30">
        <f>K963*$AU$1</f>
        <v>31153.031999999996</v>
      </c>
      <c r="AX963" s="36">
        <f t="shared" si="430"/>
        <v>0</v>
      </c>
      <c r="AY963" s="36">
        <f t="shared" si="430"/>
        <v>0</v>
      </c>
      <c r="AZ963" s="36">
        <f t="shared" si="430"/>
        <v>25960.859999999997</v>
      </c>
      <c r="BF963" s="42">
        <f t="shared" si="435"/>
        <v>5192.1719999999996</v>
      </c>
      <c r="BG963" s="42">
        <f t="shared" si="436"/>
        <v>5192.18</v>
      </c>
      <c r="BH963" s="42">
        <f t="shared" si="437"/>
        <v>-8.0000000007203198E-3</v>
      </c>
      <c r="BI963" s="42">
        <f t="shared" si="438"/>
        <v>31153.031999999996</v>
      </c>
    </row>
    <row r="964" spans="1:61" ht="14.45" hidden="1" outlineLevel="1" x14ac:dyDescent="0.3">
      <c r="A964" s="12" t="s">
        <v>837</v>
      </c>
      <c r="B964" s="12" t="s">
        <v>8</v>
      </c>
      <c r="C964" s="12"/>
      <c r="D964" s="2" t="s">
        <v>1040</v>
      </c>
      <c r="E964" s="2" t="s">
        <v>1041</v>
      </c>
      <c r="F964" s="2" t="s">
        <v>11</v>
      </c>
      <c r="G964" s="2" t="s">
        <v>12</v>
      </c>
      <c r="H964" s="2" t="s">
        <v>13</v>
      </c>
      <c r="I964" s="18">
        <v>4310</v>
      </c>
      <c r="J964" s="18">
        <v>602752.83000000007</v>
      </c>
      <c r="K964" s="18">
        <v>579570.03</v>
      </c>
      <c r="L964" s="18">
        <v>23182.800000000003</v>
      </c>
      <c r="M964" s="18"/>
      <c r="N964" s="18"/>
      <c r="O964" s="18"/>
      <c r="P964" s="18"/>
      <c r="Q964" s="18"/>
      <c r="R964" s="18"/>
      <c r="S964" s="18">
        <v>23182.800000000003</v>
      </c>
      <c r="T964" s="18"/>
      <c r="U964" s="18"/>
      <c r="V964" s="18"/>
      <c r="W964" s="18"/>
      <c r="X964" s="18"/>
      <c r="Y964" s="18"/>
      <c r="Z964" s="18"/>
      <c r="AA964" s="18"/>
      <c r="AB964" s="43">
        <f t="shared" si="431"/>
        <v>4.0000000000000036E-2</v>
      </c>
      <c r="AC964" s="14">
        <f t="shared" si="442"/>
        <v>0</v>
      </c>
      <c r="AD964" s="14">
        <f t="shared" si="457"/>
        <v>0</v>
      </c>
      <c r="AE964" s="14">
        <f t="shared" si="444"/>
        <v>0</v>
      </c>
      <c r="AF964" s="14">
        <f t="shared" si="445"/>
        <v>0</v>
      </c>
      <c r="AG964" s="14">
        <f t="shared" si="446"/>
        <v>0</v>
      </c>
      <c r="AH964" s="14">
        <f t="shared" si="447"/>
        <v>0</v>
      </c>
      <c r="AI964" s="14">
        <f t="shared" si="448"/>
        <v>0.04</v>
      </c>
      <c r="AJ964" s="14">
        <f t="shared" si="449"/>
        <v>0</v>
      </c>
      <c r="AK964" s="14">
        <f t="shared" si="450"/>
        <v>0</v>
      </c>
      <c r="AL964" s="14">
        <f t="shared" si="451"/>
        <v>0</v>
      </c>
      <c r="AM964" s="14">
        <f t="shared" si="452"/>
        <v>0</v>
      </c>
      <c r="AN964" s="14">
        <f t="shared" si="453"/>
        <v>0</v>
      </c>
      <c r="AO964" s="14">
        <f t="shared" si="454"/>
        <v>0</v>
      </c>
      <c r="AP964" s="14">
        <f t="shared" si="455"/>
        <v>0</v>
      </c>
      <c r="AQ964" s="14">
        <f t="shared" si="456"/>
        <v>0</v>
      </c>
      <c r="AR964" s="26">
        <f t="shared" si="432"/>
        <v>0</v>
      </c>
      <c r="AS964" s="184">
        <f t="shared" si="433"/>
        <v>23182.801200000002</v>
      </c>
      <c r="AT964" s="26">
        <f t="shared" si="434"/>
        <v>0</v>
      </c>
      <c r="AU964" s="30">
        <f>K964*$AU$2</f>
        <v>34774.201800000003</v>
      </c>
      <c r="AV964" s="30">
        <f>K964*$AV$2</f>
        <v>34774.201800000003</v>
      </c>
      <c r="AW964" s="30"/>
      <c r="AX964" s="36">
        <f t="shared" si="430"/>
        <v>34774.201800000003</v>
      </c>
      <c r="AY964" s="36">
        <f t="shared" si="430"/>
        <v>11591.400600000001</v>
      </c>
      <c r="AZ964" s="36">
        <f t="shared" si="430"/>
        <v>0</v>
      </c>
      <c r="BF964" s="42">
        <f t="shared" si="435"/>
        <v>23182.801200000002</v>
      </c>
      <c r="BG964" s="42">
        <f t="shared" si="436"/>
        <v>23182.800000000003</v>
      </c>
      <c r="BH964" s="42">
        <f t="shared" si="437"/>
        <v>1.1999999987892807E-3</v>
      </c>
      <c r="BI964" s="42">
        <f t="shared" si="438"/>
        <v>69548.403600000005</v>
      </c>
    </row>
    <row r="965" spans="1:61" ht="14.45" hidden="1" outlineLevel="1" x14ac:dyDescent="0.3">
      <c r="A965" s="12" t="s">
        <v>837</v>
      </c>
      <c r="B965" s="12" t="s">
        <v>8</v>
      </c>
      <c r="C965" s="12"/>
      <c r="D965" s="2" t="s">
        <v>1040</v>
      </c>
      <c r="E965" s="2" t="s">
        <v>1038</v>
      </c>
      <c r="F965" s="2" t="s">
        <v>16</v>
      </c>
      <c r="G965" s="2" t="s">
        <v>17</v>
      </c>
      <c r="H965" s="2" t="s">
        <v>13</v>
      </c>
      <c r="I965" s="18">
        <v>4488.1000000000004</v>
      </c>
      <c r="J965" s="18">
        <v>596554.63</v>
      </c>
      <c r="K965" s="18">
        <v>584857.48</v>
      </c>
      <c r="L965" s="18">
        <v>11697.150000000001</v>
      </c>
      <c r="M965" s="18"/>
      <c r="N965" s="18"/>
      <c r="O965" s="18"/>
      <c r="P965" s="18"/>
      <c r="Q965" s="18"/>
      <c r="R965" s="18"/>
      <c r="S965" s="18"/>
      <c r="T965" s="18"/>
      <c r="U965" s="18"/>
      <c r="V965" s="18"/>
      <c r="W965" s="18"/>
      <c r="X965" s="18"/>
      <c r="Y965" s="18"/>
      <c r="Z965" s="18">
        <v>11697.150000000001</v>
      </c>
      <c r="AA965" s="18"/>
      <c r="AB965" s="43">
        <f t="shared" si="431"/>
        <v>2.0000000000000018E-2</v>
      </c>
      <c r="AC965" s="14">
        <f t="shared" si="442"/>
        <v>0</v>
      </c>
      <c r="AD965" s="14">
        <f t="shared" si="457"/>
        <v>0</v>
      </c>
      <c r="AE965" s="14">
        <f t="shared" si="444"/>
        <v>0</v>
      </c>
      <c r="AF965" s="14">
        <f t="shared" si="445"/>
        <v>0</v>
      </c>
      <c r="AG965" s="14">
        <f t="shared" si="446"/>
        <v>0</v>
      </c>
      <c r="AH965" s="14">
        <f t="shared" si="447"/>
        <v>0</v>
      </c>
      <c r="AI965" s="14">
        <f t="shared" si="448"/>
        <v>0</v>
      </c>
      <c r="AJ965" s="14">
        <f t="shared" si="449"/>
        <v>0</v>
      </c>
      <c r="AK965" s="14">
        <f t="shared" si="450"/>
        <v>0</v>
      </c>
      <c r="AL965" s="14">
        <f t="shared" si="451"/>
        <v>0</v>
      </c>
      <c r="AM965" s="14">
        <f t="shared" si="452"/>
        <v>0</v>
      </c>
      <c r="AN965" s="14">
        <f t="shared" si="453"/>
        <v>0</v>
      </c>
      <c r="AO965" s="14">
        <f t="shared" si="454"/>
        <v>0</v>
      </c>
      <c r="AP965" s="14">
        <f t="shared" si="455"/>
        <v>0.02</v>
      </c>
      <c r="AQ965" s="14">
        <f t="shared" si="456"/>
        <v>0</v>
      </c>
      <c r="AR965" s="26">
        <f t="shared" si="432"/>
        <v>0</v>
      </c>
      <c r="AS965" s="184">
        <f t="shared" si="433"/>
        <v>0</v>
      </c>
      <c r="AT965" s="26">
        <f t="shared" si="434"/>
        <v>11697.149600000001</v>
      </c>
      <c r="AU965" s="30"/>
      <c r="AV965" s="30"/>
      <c r="AW965" s="30">
        <f>K965*$AU$1</f>
        <v>70182.897599999997</v>
      </c>
      <c r="AX965" s="36">
        <f t="shared" ref="AX965:AZ1028" si="458">AU965-AR965</f>
        <v>0</v>
      </c>
      <c r="AY965" s="36">
        <f t="shared" si="458"/>
        <v>0</v>
      </c>
      <c r="AZ965" s="36">
        <f t="shared" si="458"/>
        <v>58485.747999999992</v>
      </c>
      <c r="BF965" s="42">
        <f t="shared" si="435"/>
        <v>11697.149600000001</v>
      </c>
      <c r="BG965" s="42">
        <f t="shared" si="436"/>
        <v>11697.150000000001</v>
      </c>
      <c r="BH965" s="42">
        <f t="shared" si="437"/>
        <v>-4.0000000080908649E-4</v>
      </c>
      <c r="BI965" s="42">
        <f t="shared" si="438"/>
        <v>70182.897599999997</v>
      </c>
    </row>
    <row r="966" spans="1:61" ht="14.45" hidden="1" outlineLevel="1" x14ac:dyDescent="0.3">
      <c r="A966" s="12" t="s">
        <v>837</v>
      </c>
      <c r="B966" s="12" t="s">
        <v>8</v>
      </c>
      <c r="C966" s="12"/>
      <c r="D966" s="2" t="s">
        <v>1040</v>
      </c>
      <c r="E966" s="2" t="s">
        <v>1042</v>
      </c>
      <c r="F966" s="2" t="s">
        <v>16</v>
      </c>
      <c r="G966" s="2" t="s">
        <v>17</v>
      </c>
      <c r="H966" s="2" t="s">
        <v>36</v>
      </c>
      <c r="I966" s="18">
        <v>1271.9099999999999</v>
      </c>
      <c r="J966" s="18">
        <v>197464.03</v>
      </c>
      <c r="K966" s="18">
        <v>175523.58000000002</v>
      </c>
      <c r="L966" s="18">
        <v>21940.45</v>
      </c>
      <c r="M966" s="18"/>
      <c r="N966" s="18">
        <v>21940.45</v>
      </c>
      <c r="O966" s="18"/>
      <c r="P966" s="18"/>
      <c r="Q966" s="18"/>
      <c r="R966" s="18"/>
      <c r="S966" s="18"/>
      <c r="T966" s="18"/>
      <c r="U966" s="18"/>
      <c r="V966" s="18"/>
      <c r="W966" s="18"/>
      <c r="X966" s="18"/>
      <c r="Y966" s="18"/>
      <c r="Z966" s="18"/>
      <c r="AA966" s="18"/>
      <c r="AB966" s="43">
        <f t="shared" ref="AB966:AB1029" si="459">(1+SUM(AC966:AF966)*(1+AG966)*(1+AH966))*(1+SUM(AI966:AN966))*(1+SUM(AO966:AQ966))-1</f>
        <v>0.125</v>
      </c>
      <c r="AC966" s="14">
        <f t="shared" si="442"/>
        <v>0</v>
      </c>
      <c r="AD966" s="14">
        <f t="shared" si="457"/>
        <v>0.125</v>
      </c>
      <c r="AE966" s="14">
        <f t="shared" si="444"/>
        <v>0</v>
      </c>
      <c r="AF966" s="14">
        <f t="shared" si="445"/>
        <v>0</v>
      </c>
      <c r="AG966" s="14">
        <f t="shared" si="446"/>
        <v>0</v>
      </c>
      <c r="AH966" s="14">
        <f t="shared" si="447"/>
        <v>0</v>
      </c>
      <c r="AI966" s="14">
        <f t="shared" si="448"/>
        <v>0</v>
      </c>
      <c r="AJ966" s="14">
        <f t="shared" si="449"/>
        <v>0</v>
      </c>
      <c r="AK966" s="14">
        <f t="shared" si="450"/>
        <v>0</v>
      </c>
      <c r="AL966" s="14">
        <f t="shared" si="451"/>
        <v>0</v>
      </c>
      <c r="AM966" s="14">
        <f t="shared" si="452"/>
        <v>0</v>
      </c>
      <c r="AN966" s="14">
        <f t="shared" si="453"/>
        <v>0</v>
      </c>
      <c r="AO966" s="14">
        <f t="shared" si="454"/>
        <v>0</v>
      </c>
      <c r="AP966" s="14">
        <f t="shared" si="455"/>
        <v>0</v>
      </c>
      <c r="AQ966" s="14">
        <f t="shared" si="456"/>
        <v>0</v>
      </c>
      <c r="AR966" s="26">
        <f t="shared" ref="AR966:AR1029" si="460">K966*(1+SUM(AC966:AF966)*(1+AG966)*(1+AH966)-1)</f>
        <v>21940.447500000002</v>
      </c>
      <c r="AS966" s="184">
        <f t="shared" ref="AS966:AS1029" si="461">SUM(AI966:AN966)*(AR966+K966)</f>
        <v>0</v>
      </c>
      <c r="AT966" s="26">
        <f t="shared" ref="AT966:AT1029" si="462">SUM(AO966:AQ966)*(K966+AR966)</f>
        <v>0</v>
      </c>
      <c r="AU966" s="30">
        <f>K966*$AU$2</f>
        <v>10531.4148</v>
      </c>
      <c r="AV966" s="30">
        <f>K966*$AV$2</f>
        <v>10531.4148</v>
      </c>
      <c r="AW966" s="30"/>
      <c r="AX966" s="36">
        <f t="shared" si="458"/>
        <v>-11409.032700000002</v>
      </c>
      <c r="AY966" s="36">
        <f t="shared" si="458"/>
        <v>10531.4148</v>
      </c>
      <c r="AZ966" s="36">
        <f t="shared" si="458"/>
        <v>0</v>
      </c>
      <c r="BF966" s="42">
        <f t="shared" ref="BF966:BF1029" si="463">SUM(AR966:AT966)</f>
        <v>21940.447500000002</v>
      </c>
      <c r="BG966" s="42">
        <f t="shared" ref="BG966:BG1029" si="464">SUM(M966:AA966)</f>
        <v>21940.45</v>
      </c>
      <c r="BH966" s="42">
        <f t="shared" ref="BH966:BH1029" si="465">BF966-BG966</f>
        <v>-2.4999999986903276E-3</v>
      </c>
      <c r="BI966" s="42">
        <f t="shared" ref="BI966:BI1029" si="466">SUM(AU966:AW966)</f>
        <v>21062.829600000001</v>
      </c>
    </row>
    <row r="967" spans="1:61" ht="14.45" hidden="1" outlineLevel="1" x14ac:dyDescent="0.3">
      <c r="A967" s="12" t="s">
        <v>837</v>
      </c>
      <c r="B967" s="12" t="s">
        <v>8</v>
      </c>
      <c r="C967" s="12"/>
      <c r="D967" s="2" t="s">
        <v>1043</v>
      </c>
      <c r="E967" s="2" t="s">
        <v>1042</v>
      </c>
      <c r="F967" s="2" t="s">
        <v>16</v>
      </c>
      <c r="G967" s="2" t="s">
        <v>17</v>
      </c>
      <c r="H967" s="2" t="s">
        <v>36</v>
      </c>
      <c r="I967" s="18">
        <v>911.16</v>
      </c>
      <c r="J967" s="18">
        <v>150529.33000000002</v>
      </c>
      <c r="K967" s="18">
        <v>133803.85</v>
      </c>
      <c r="L967" s="18">
        <v>16725.48</v>
      </c>
      <c r="M967" s="18"/>
      <c r="N967" s="18">
        <v>16725.48</v>
      </c>
      <c r="O967" s="18"/>
      <c r="P967" s="18"/>
      <c r="Q967" s="18"/>
      <c r="R967" s="18"/>
      <c r="S967" s="18"/>
      <c r="T967" s="18"/>
      <c r="U967" s="18"/>
      <c r="V967" s="18"/>
      <c r="W967" s="18"/>
      <c r="X967" s="18"/>
      <c r="Y967" s="18"/>
      <c r="Z967" s="18"/>
      <c r="AA967" s="18"/>
      <c r="AB967" s="43">
        <f t="shared" si="459"/>
        <v>0.125</v>
      </c>
      <c r="AC967" s="14">
        <f t="shared" si="442"/>
        <v>0</v>
      </c>
      <c r="AD967" s="14">
        <f t="shared" si="457"/>
        <v>0.125</v>
      </c>
      <c r="AE967" s="14">
        <f t="shared" si="444"/>
        <v>0</v>
      </c>
      <c r="AF967" s="14">
        <f t="shared" si="445"/>
        <v>0</v>
      </c>
      <c r="AG967" s="14">
        <f t="shared" si="446"/>
        <v>0</v>
      </c>
      <c r="AH967" s="14">
        <f t="shared" si="447"/>
        <v>0</v>
      </c>
      <c r="AI967" s="14">
        <f t="shared" si="448"/>
        <v>0</v>
      </c>
      <c r="AJ967" s="14">
        <f t="shared" si="449"/>
        <v>0</v>
      </c>
      <c r="AK967" s="14">
        <f t="shared" si="450"/>
        <v>0</v>
      </c>
      <c r="AL967" s="14">
        <f t="shared" si="451"/>
        <v>0</v>
      </c>
      <c r="AM967" s="14">
        <f t="shared" si="452"/>
        <v>0</v>
      </c>
      <c r="AN967" s="14">
        <f t="shared" si="453"/>
        <v>0</v>
      </c>
      <c r="AO967" s="14">
        <f t="shared" si="454"/>
        <v>0</v>
      </c>
      <c r="AP967" s="14">
        <f t="shared" si="455"/>
        <v>0</v>
      </c>
      <c r="AQ967" s="14">
        <f t="shared" si="456"/>
        <v>0</v>
      </c>
      <c r="AR967" s="26">
        <f t="shared" si="460"/>
        <v>16725.481250000001</v>
      </c>
      <c r="AS967" s="184">
        <f t="shared" si="461"/>
        <v>0</v>
      </c>
      <c r="AT967" s="26">
        <f t="shared" si="462"/>
        <v>0</v>
      </c>
      <c r="AU967" s="30">
        <f>K967*$AU$2</f>
        <v>8028.2309999999998</v>
      </c>
      <c r="AV967" s="30">
        <f>K967*$AV$2</f>
        <v>8028.2309999999998</v>
      </c>
      <c r="AW967" s="30"/>
      <c r="AX967" s="36">
        <f t="shared" si="458"/>
        <v>-8697.250250000001</v>
      </c>
      <c r="AY967" s="36">
        <f t="shared" si="458"/>
        <v>8028.2309999999998</v>
      </c>
      <c r="AZ967" s="36">
        <f t="shared" si="458"/>
        <v>0</v>
      </c>
      <c r="BF967" s="42">
        <f t="shared" si="463"/>
        <v>16725.481250000001</v>
      </c>
      <c r="BG967" s="42">
        <f t="shared" si="464"/>
        <v>16725.48</v>
      </c>
      <c r="BH967" s="42">
        <f t="shared" si="465"/>
        <v>1.2500000011641532E-3</v>
      </c>
      <c r="BI967" s="42">
        <f t="shared" si="466"/>
        <v>16056.462</v>
      </c>
    </row>
    <row r="968" spans="1:61" ht="14.45" hidden="1" outlineLevel="1" x14ac:dyDescent="0.3">
      <c r="A968" s="12" t="s">
        <v>837</v>
      </c>
      <c r="B968" s="12" t="s">
        <v>8</v>
      </c>
      <c r="C968" s="5" t="s">
        <v>1358</v>
      </c>
      <c r="D968" s="2" t="s">
        <v>1044</v>
      </c>
      <c r="E968" s="2" t="s">
        <v>505</v>
      </c>
      <c r="F968" s="2" t="s">
        <v>16</v>
      </c>
      <c r="G968" s="2" t="s">
        <v>17</v>
      </c>
      <c r="H968" s="2" t="s">
        <v>13</v>
      </c>
      <c r="I968" s="18">
        <v>4500</v>
      </c>
      <c r="J968" s="18">
        <v>4544.1000000000004</v>
      </c>
      <c r="K968" s="18">
        <v>3960</v>
      </c>
      <c r="L968" s="18">
        <v>584.1</v>
      </c>
      <c r="M968" s="18"/>
      <c r="N968" s="18">
        <v>495</v>
      </c>
      <c r="O968" s="18"/>
      <c r="P968" s="18"/>
      <c r="Q968" s="18"/>
      <c r="R968" s="18"/>
      <c r="S968" s="18"/>
      <c r="T968" s="18"/>
      <c r="U968" s="18"/>
      <c r="V968" s="18"/>
      <c r="W968" s="18"/>
      <c r="X968" s="18"/>
      <c r="Y968" s="18"/>
      <c r="Z968" s="18">
        <v>89.1</v>
      </c>
      <c r="AA968" s="18"/>
      <c r="AB968" s="43">
        <f t="shared" si="459"/>
        <v>0.14749999999999996</v>
      </c>
      <c r="AC968" s="14">
        <f t="shared" si="442"/>
        <v>0</v>
      </c>
      <c r="AD968" s="14">
        <f t="shared" si="457"/>
        <v>0.125</v>
      </c>
      <c r="AE968" s="14">
        <f t="shared" si="444"/>
        <v>0</v>
      </c>
      <c r="AF968" s="14">
        <f t="shared" si="445"/>
        <v>0</v>
      </c>
      <c r="AG968" s="14">
        <f t="shared" si="446"/>
        <v>0</v>
      </c>
      <c r="AH968" s="14">
        <f t="shared" si="447"/>
        <v>0</v>
      </c>
      <c r="AI968" s="14">
        <f t="shared" si="448"/>
        <v>0</v>
      </c>
      <c r="AJ968" s="14">
        <f t="shared" si="449"/>
        <v>0</v>
      </c>
      <c r="AK968" s="14">
        <f t="shared" si="450"/>
        <v>0</v>
      </c>
      <c r="AL968" s="14">
        <f t="shared" si="451"/>
        <v>0</v>
      </c>
      <c r="AM968" s="14">
        <f t="shared" si="452"/>
        <v>0</v>
      </c>
      <c r="AN968" s="14">
        <f t="shared" si="453"/>
        <v>0</v>
      </c>
      <c r="AO968" s="14">
        <f t="shared" si="454"/>
        <v>0</v>
      </c>
      <c r="AP968" s="14">
        <f t="shared" si="455"/>
        <v>0.02</v>
      </c>
      <c r="AQ968" s="14">
        <f t="shared" si="456"/>
        <v>0</v>
      </c>
      <c r="AR968" s="26">
        <f t="shared" si="460"/>
        <v>495</v>
      </c>
      <c r="AS968" s="184">
        <f t="shared" si="461"/>
        <v>0</v>
      </c>
      <c r="AT968" s="26">
        <f t="shared" si="462"/>
        <v>89.100000000000009</v>
      </c>
      <c r="AU968" s="30"/>
      <c r="AV968" s="30"/>
      <c r="AW968" s="30">
        <f t="shared" ref="AW968:AW980" si="467">K968*$AU$1</f>
        <v>475.2</v>
      </c>
      <c r="AX968" s="36">
        <f t="shared" si="458"/>
        <v>-495</v>
      </c>
      <c r="AY968" s="36">
        <f t="shared" si="458"/>
        <v>0</v>
      </c>
      <c r="AZ968" s="36">
        <f t="shared" si="458"/>
        <v>386.09999999999997</v>
      </c>
      <c r="BF968" s="42">
        <f t="shared" si="463"/>
        <v>584.1</v>
      </c>
      <c r="BG968" s="42">
        <f t="shared" si="464"/>
        <v>584.1</v>
      </c>
      <c r="BH968" s="42">
        <f t="shared" si="465"/>
        <v>0</v>
      </c>
      <c r="BI968" s="42">
        <f t="shared" si="466"/>
        <v>475.2</v>
      </c>
    </row>
    <row r="969" spans="1:61" ht="14.45" hidden="1" outlineLevel="1" x14ac:dyDescent="0.3">
      <c r="A969" s="12" t="s">
        <v>837</v>
      </c>
      <c r="B969" s="12" t="s">
        <v>8</v>
      </c>
      <c r="C969" s="5" t="s">
        <v>1358</v>
      </c>
      <c r="D969" s="2" t="s">
        <v>1045</v>
      </c>
      <c r="E969" s="2" t="s">
        <v>506</v>
      </c>
      <c r="F969" s="2" t="s">
        <v>16</v>
      </c>
      <c r="G969" s="2" t="s">
        <v>17</v>
      </c>
      <c r="H969" s="2" t="s">
        <v>13</v>
      </c>
      <c r="I969" s="18">
        <v>1313500</v>
      </c>
      <c r="J969" s="18">
        <v>979706.11999999988</v>
      </c>
      <c r="K969" s="18">
        <v>853774.38</v>
      </c>
      <c r="L969" s="18">
        <v>125931.74</v>
      </c>
      <c r="M969" s="18"/>
      <c r="N969" s="18">
        <v>106721.82000000002</v>
      </c>
      <c r="O969" s="18"/>
      <c r="P969" s="18"/>
      <c r="Q969" s="18"/>
      <c r="R969" s="18"/>
      <c r="S969" s="18"/>
      <c r="T969" s="18"/>
      <c r="U969" s="18"/>
      <c r="V969" s="18"/>
      <c r="W969" s="18"/>
      <c r="X969" s="18"/>
      <c r="Y969" s="18"/>
      <c r="Z969" s="18">
        <v>19209.920000000002</v>
      </c>
      <c r="AA969" s="18"/>
      <c r="AB969" s="43">
        <f t="shared" si="459"/>
        <v>0.14749999999999996</v>
      </c>
      <c r="AC969" s="14">
        <f t="shared" si="442"/>
        <v>0</v>
      </c>
      <c r="AD969" s="14">
        <f t="shared" si="457"/>
        <v>0.125</v>
      </c>
      <c r="AE969" s="14">
        <f t="shared" si="444"/>
        <v>0</v>
      </c>
      <c r="AF969" s="14">
        <f t="shared" si="445"/>
        <v>0</v>
      </c>
      <c r="AG969" s="14">
        <f t="shared" si="446"/>
        <v>0</v>
      </c>
      <c r="AH969" s="14">
        <f t="shared" si="447"/>
        <v>0</v>
      </c>
      <c r="AI969" s="14">
        <f t="shared" si="448"/>
        <v>0</v>
      </c>
      <c r="AJ969" s="14">
        <f t="shared" si="449"/>
        <v>0</v>
      </c>
      <c r="AK969" s="14">
        <f t="shared" si="450"/>
        <v>0</v>
      </c>
      <c r="AL969" s="14">
        <f t="shared" si="451"/>
        <v>0</v>
      </c>
      <c r="AM969" s="14">
        <f t="shared" si="452"/>
        <v>0</v>
      </c>
      <c r="AN969" s="14">
        <f t="shared" si="453"/>
        <v>0</v>
      </c>
      <c r="AO969" s="14">
        <f t="shared" si="454"/>
        <v>0</v>
      </c>
      <c r="AP969" s="14">
        <f t="shared" si="455"/>
        <v>0.02</v>
      </c>
      <c r="AQ969" s="14">
        <f t="shared" si="456"/>
        <v>0</v>
      </c>
      <c r="AR969" s="26">
        <f t="shared" si="460"/>
        <v>106721.7975</v>
      </c>
      <c r="AS969" s="184">
        <f t="shared" si="461"/>
        <v>0</v>
      </c>
      <c r="AT969" s="26">
        <f t="shared" si="462"/>
        <v>19209.92355</v>
      </c>
      <c r="AU969" s="30"/>
      <c r="AV969" s="30"/>
      <c r="AW969" s="30">
        <f t="shared" si="467"/>
        <v>102452.9256</v>
      </c>
      <c r="AX969" s="36">
        <f t="shared" si="458"/>
        <v>-106721.7975</v>
      </c>
      <c r="AY969" s="36">
        <f t="shared" si="458"/>
        <v>0</v>
      </c>
      <c r="AZ969" s="36">
        <f t="shared" si="458"/>
        <v>83243.00205000001</v>
      </c>
      <c r="BF969" s="42">
        <f t="shared" si="463"/>
        <v>125931.72104999999</v>
      </c>
      <c r="BG969" s="42">
        <f t="shared" si="464"/>
        <v>125931.74000000002</v>
      </c>
      <c r="BH969" s="42">
        <f t="shared" si="465"/>
        <v>-1.8950000026961789E-2</v>
      </c>
      <c r="BI969" s="42">
        <f t="shared" si="466"/>
        <v>102452.9256</v>
      </c>
    </row>
    <row r="970" spans="1:61" ht="14.45" hidden="1" outlineLevel="1" x14ac:dyDescent="0.3">
      <c r="A970" s="12" t="s">
        <v>837</v>
      </c>
      <c r="B970" s="12" t="s">
        <v>8</v>
      </c>
      <c r="C970" s="5" t="s">
        <v>1358</v>
      </c>
      <c r="D970" s="2" t="s">
        <v>1046</v>
      </c>
      <c r="E970" s="2" t="s">
        <v>505</v>
      </c>
      <c r="F970" s="2" t="s">
        <v>16</v>
      </c>
      <c r="G970" s="2" t="s">
        <v>17</v>
      </c>
      <c r="H970" s="2" t="s">
        <v>13</v>
      </c>
      <c r="I970" s="18">
        <v>318800</v>
      </c>
      <c r="J970" s="18">
        <v>216265.01</v>
      </c>
      <c r="K970" s="18">
        <v>188466.22</v>
      </c>
      <c r="L970" s="18">
        <v>27798.79</v>
      </c>
      <c r="M970" s="18"/>
      <c r="N970" s="18">
        <v>23558.290000000005</v>
      </c>
      <c r="O970" s="18"/>
      <c r="P970" s="18"/>
      <c r="Q970" s="18"/>
      <c r="R970" s="18"/>
      <c r="S970" s="18"/>
      <c r="T970" s="18"/>
      <c r="U970" s="18"/>
      <c r="V970" s="18"/>
      <c r="W970" s="18"/>
      <c r="X970" s="18"/>
      <c r="Y970" s="18"/>
      <c r="Z970" s="18">
        <v>4240.5</v>
      </c>
      <c r="AA970" s="18"/>
      <c r="AB970" s="43">
        <f t="shared" si="459"/>
        <v>0.14749999999999996</v>
      </c>
      <c r="AC970" s="14">
        <f t="shared" si="442"/>
        <v>0</v>
      </c>
      <c r="AD970" s="14">
        <f t="shared" si="457"/>
        <v>0.125</v>
      </c>
      <c r="AE970" s="14">
        <f t="shared" si="444"/>
        <v>0</v>
      </c>
      <c r="AF970" s="14">
        <f t="shared" si="445"/>
        <v>0</v>
      </c>
      <c r="AG970" s="14">
        <f t="shared" si="446"/>
        <v>0</v>
      </c>
      <c r="AH970" s="14">
        <f t="shared" si="447"/>
        <v>0</v>
      </c>
      <c r="AI970" s="14">
        <f t="shared" si="448"/>
        <v>0</v>
      </c>
      <c r="AJ970" s="14">
        <f t="shared" si="449"/>
        <v>0</v>
      </c>
      <c r="AK970" s="14">
        <f t="shared" si="450"/>
        <v>0</v>
      </c>
      <c r="AL970" s="14">
        <f t="shared" si="451"/>
        <v>0</v>
      </c>
      <c r="AM970" s="14">
        <f t="shared" si="452"/>
        <v>0</v>
      </c>
      <c r="AN970" s="14">
        <f t="shared" si="453"/>
        <v>0</v>
      </c>
      <c r="AO970" s="14">
        <f t="shared" si="454"/>
        <v>0</v>
      </c>
      <c r="AP970" s="14">
        <f t="shared" si="455"/>
        <v>0.02</v>
      </c>
      <c r="AQ970" s="14">
        <f t="shared" si="456"/>
        <v>0</v>
      </c>
      <c r="AR970" s="26">
        <f t="shared" si="460"/>
        <v>23558.2775</v>
      </c>
      <c r="AS970" s="184">
        <f t="shared" si="461"/>
        <v>0</v>
      </c>
      <c r="AT970" s="26">
        <f t="shared" si="462"/>
        <v>4240.4899500000001</v>
      </c>
      <c r="AU970" s="30"/>
      <c r="AV970" s="30"/>
      <c r="AW970" s="30">
        <f t="shared" si="467"/>
        <v>22615.946400000001</v>
      </c>
      <c r="AX970" s="36">
        <f t="shared" si="458"/>
        <v>-23558.2775</v>
      </c>
      <c r="AY970" s="36">
        <f t="shared" si="458"/>
        <v>0</v>
      </c>
      <c r="AZ970" s="36">
        <f t="shared" si="458"/>
        <v>18375.456450000001</v>
      </c>
      <c r="BF970" s="42">
        <f t="shared" si="463"/>
        <v>27798.767449999999</v>
      </c>
      <c r="BG970" s="42">
        <f t="shared" si="464"/>
        <v>27798.790000000005</v>
      </c>
      <c r="BH970" s="42">
        <f t="shared" si="465"/>
        <v>-2.2550000005139736E-2</v>
      </c>
      <c r="BI970" s="42">
        <f t="shared" si="466"/>
        <v>22615.946400000001</v>
      </c>
    </row>
    <row r="971" spans="1:61" ht="14.45" hidden="1" outlineLevel="1" x14ac:dyDescent="0.3">
      <c r="A971" s="12" t="s">
        <v>837</v>
      </c>
      <c r="B971" s="12" t="s">
        <v>8</v>
      </c>
      <c r="C971" s="5" t="s">
        <v>1358</v>
      </c>
      <c r="D971" s="2" t="s">
        <v>1047</v>
      </c>
      <c r="E971" s="2" t="s">
        <v>505</v>
      </c>
      <c r="F971" s="2" t="s">
        <v>16</v>
      </c>
      <c r="G971" s="2" t="s">
        <v>17</v>
      </c>
      <c r="H971" s="2" t="s">
        <v>13</v>
      </c>
      <c r="I971" s="18">
        <v>740900</v>
      </c>
      <c r="J971" s="18">
        <v>636273.89</v>
      </c>
      <c r="K971" s="18">
        <v>554487.01</v>
      </c>
      <c r="L971" s="18">
        <v>81786.87999999999</v>
      </c>
      <c r="M971" s="18"/>
      <c r="N971" s="18">
        <v>69310.889999999985</v>
      </c>
      <c r="O971" s="18"/>
      <c r="P971" s="18"/>
      <c r="Q971" s="18"/>
      <c r="R971" s="18"/>
      <c r="S971" s="18"/>
      <c r="T971" s="18"/>
      <c r="U971" s="18"/>
      <c r="V971" s="18"/>
      <c r="W971" s="18"/>
      <c r="X971" s="18"/>
      <c r="Y971" s="18"/>
      <c r="Z971" s="18">
        <v>12475.990000000002</v>
      </c>
      <c r="AA971" s="18"/>
      <c r="AB971" s="43">
        <f t="shared" si="459"/>
        <v>0.14749999999999996</v>
      </c>
      <c r="AC971" s="14">
        <f t="shared" si="442"/>
        <v>0</v>
      </c>
      <c r="AD971" s="14">
        <f t="shared" si="457"/>
        <v>0.125</v>
      </c>
      <c r="AE971" s="14">
        <f t="shared" si="444"/>
        <v>0</v>
      </c>
      <c r="AF971" s="14">
        <f t="shared" si="445"/>
        <v>0</v>
      </c>
      <c r="AG971" s="14">
        <f t="shared" si="446"/>
        <v>0</v>
      </c>
      <c r="AH971" s="14">
        <f t="shared" si="447"/>
        <v>0</v>
      </c>
      <c r="AI971" s="14">
        <f t="shared" si="448"/>
        <v>0</v>
      </c>
      <c r="AJ971" s="14">
        <f t="shared" si="449"/>
        <v>0</v>
      </c>
      <c r="AK971" s="14">
        <f t="shared" si="450"/>
        <v>0</v>
      </c>
      <c r="AL971" s="14">
        <f t="shared" si="451"/>
        <v>0</v>
      </c>
      <c r="AM971" s="14">
        <f t="shared" si="452"/>
        <v>0</v>
      </c>
      <c r="AN971" s="14">
        <f t="shared" si="453"/>
        <v>0</v>
      </c>
      <c r="AO971" s="14">
        <f t="shared" si="454"/>
        <v>0</v>
      </c>
      <c r="AP971" s="14">
        <f t="shared" si="455"/>
        <v>0.02</v>
      </c>
      <c r="AQ971" s="14">
        <f t="shared" si="456"/>
        <v>0</v>
      </c>
      <c r="AR971" s="26">
        <f t="shared" si="460"/>
        <v>69310.876250000001</v>
      </c>
      <c r="AS971" s="184">
        <f t="shared" si="461"/>
        <v>0</v>
      </c>
      <c r="AT971" s="26">
        <f t="shared" si="462"/>
        <v>12475.957725</v>
      </c>
      <c r="AU971" s="30"/>
      <c r="AV971" s="30"/>
      <c r="AW971" s="30">
        <f t="shared" si="467"/>
        <v>66538.441200000001</v>
      </c>
      <c r="AX971" s="36">
        <f t="shared" si="458"/>
        <v>-69310.876250000001</v>
      </c>
      <c r="AY971" s="36">
        <f t="shared" si="458"/>
        <v>0</v>
      </c>
      <c r="AZ971" s="36">
        <f t="shared" si="458"/>
        <v>54062.483475000001</v>
      </c>
      <c r="BF971" s="42">
        <f t="shared" si="463"/>
        <v>81786.833975000001</v>
      </c>
      <c r="BG971" s="42">
        <f t="shared" si="464"/>
        <v>81786.87999999999</v>
      </c>
      <c r="BH971" s="42">
        <f t="shared" si="465"/>
        <v>-4.6024999988730997E-2</v>
      </c>
      <c r="BI971" s="42">
        <f t="shared" si="466"/>
        <v>66538.441200000001</v>
      </c>
    </row>
    <row r="972" spans="1:61" ht="14.45" hidden="1" outlineLevel="1" x14ac:dyDescent="0.3">
      <c r="A972" s="12" t="s">
        <v>837</v>
      </c>
      <c r="B972" s="12" t="s">
        <v>8</v>
      </c>
      <c r="C972" s="5" t="s">
        <v>1358</v>
      </c>
      <c r="D972" s="2" t="s">
        <v>1047</v>
      </c>
      <c r="E972" s="2" t="s">
        <v>506</v>
      </c>
      <c r="F972" s="2" t="s">
        <v>16</v>
      </c>
      <c r="G972" s="2" t="s">
        <v>17</v>
      </c>
      <c r="H972" s="2" t="s">
        <v>13</v>
      </c>
      <c r="I972" s="18">
        <v>20000</v>
      </c>
      <c r="J972" s="18">
        <v>15606</v>
      </c>
      <c r="K972" s="18">
        <v>13600</v>
      </c>
      <c r="L972" s="18">
        <v>2006</v>
      </c>
      <c r="M972" s="18"/>
      <c r="N972" s="18">
        <v>1700</v>
      </c>
      <c r="O972" s="18"/>
      <c r="P972" s="18"/>
      <c r="Q972" s="18"/>
      <c r="R972" s="18"/>
      <c r="S972" s="18"/>
      <c r="T972" s="18"/>
      <c r="U972" s="18"/>
      <c r="V972" s="18"/>
      <c r="W972" s="18"/>
      <c r="X972" s="18"/>
      <c r="Y972" s="18"/>
      <c r="Z972" s="18">
        <v>306</v>
      </c>
      <c r="AA972" s="18"/>
      <c r="AB972" s="43">
        <f t="shared" si="459"/>
        <v>0.14749999999999996</v>
      </c>
      <c r="AC972" s="14">
        <f t="shared" si="442"/>
        <v>0</v>
      </c>
      <c r="AD972" s="14">
        <f t="shared" si="457"/>
        <v>0.125</v>
      </c>
      <c r="AE972" s="14">
        <f t="shared" si="444"/>
        <v>0</v>
      </c>
      <c r="AF972" s="14">
        <f t="shared" si="445"/>
        <v>0</v>
      </c>
      <c r="AG972" s="14">
        <f t="shared" si="446"/>
        <v>0</v>
      </c>
      <c r="AH972" s="14">
        <f t="shared" si="447"/>
        <v>0</v>
      </c>
      <c r="AI972" s="14">
        <f t="shared" si="448"/>
        <v>0</v>
      </c>
      <c r="AJ972" s="14">
        <f t="shared" si="449"/>
        <v>0</v>
      </c>
      <c r="AK972" s="14">
        <f t="shared" si="450"/>
        <v>0</v>
      </c>
      <c r="AL972" s="14">
        <f t="shared" si="451"/>
        <v>0</v>
      </c>
      <c r="AM972" s="14">
        <f t="shared" si="452"/>
        <v>0</v>
      </c>
      <c r="AN972" s="14">
        <f t="shared" si="453"/>
        <v>0</v>
      </c>
      <c r="AO972" s="14">
        <f t="shared" si="454"/>
        <v>0</v>
      </c>
      <c r="AP972" s="14">
        <f t="shared" si="455"/>
        <v>0.02</v>
      </c>
      <c r="AQ972" s="14">
        <f t="shared" si="456"/>
        <v>0</v>
      </c>
      <c r="AR972" s="26">
        <f t="shared" si="460"/>
        <v>1700</v>
      </c>
      <c r="AS972" s="184">
        <f t="shared" si="461"/>
        <v>0</v>
      </c>
      <c r="AT972" s="26">
        <f t="shared" si="462"/>
        <v>306</v>
      </c>
      <c r="AU972" s="30"/>
      <c r="AV972" s="30"/>
      <c r="AW972" s="30">
        <f t="shared" si="467"/>
        <v>1632</v>
      </c>
      <c r="AX972" s="36">
        <f t="shared" si="458"/>
        <v>-1700</v>
      </c>
      <c r="AY972" s="36">
        <f t="shared" si="458"/>
        <v>0</v>
      </c>
      <c r="AZ972" s="36">
        <f t="shared" si="458"/>
        <v>1326</v>
      </c>
      <c r="BF972" s="42">
        <f t="shared" si="463"/>
        <v>2006</v>
      </c>
      <c r="BG972" s="42">
        <f t="shared" si="464"/>
        <v>2006</v>
      </c>
      <c r="BH972" s="42">
        <f t="shared" si="465"/>
        <v>0</v>
      </c>
      <c r="BI972" s="42">
        <f t="shared" si="466"/>
        <v>1632</v>
      </c>
    </row>
    <row r="973" spans="1:61" ht="14.45" hidden="1" outlineLevel="1" x14ac:dyDescent="0.3">
      <c r="A973" s="12" t="s">
        <v>837</v>
      </c>
      <c r="B973" s="12" t="s">
        <v>8</v>
      </c>
      <c r="C973" s="5" t="s">
        <v>1358</v>
      </c>
      <c r="D973" s="2" t="s">
        <v>1048</v>
      </c>
      <c r="E973" s="2" t="s">
        <v>505</v>
      </c>
      <c r="F973" s="2" t="s">
        <v>16</v>
      </c>
      <c r="G973" s="2" t="s">
        <v>17</v>
      </c>
      <c r="H973" s="2" t="s">
        <v>13</v>
      </c>
      <c r="I973" s="18">
        <v>220500</v>
      </c>
      <c r="J973" s="18">
        <v>146546.22</v>
      </c>
      <c r="K973" s="18">
        <v>127709.12</v>
      </c>
      <c r="L973" s="18">
        <v>18837.099999999999</v>
      </c>
      <c r="M973" s="18"/>
      <c r="N973" s="18">
        <v>15963.64</v>
      </c>
      <c r="O973" s="18"/>
      <c r="P973" s="18"/>
      <c r="Q973" s="18"/>
      <c r="R973" s="18"/>
      <c r="S973" s="18"/>
      <c r="T973" s="18"/>
      <c r="U973" s="18"/>
      <c r="V973" s="18"/>
      <c r="W973" s="18"/>
      <c r="X973" s="18"/>
      <c r="Y973" s="18"/>
      <c r="Z973" s="18">
        <v>2873.46</v>
      </c>
      <c r="AA973" s="18"/>
      <c r="AB973" s="43">
        <f t="shared" si="459"/>
        <v>0.14749999999999996</v>
      </c>
      <c r="AC973" s="14">
        <f t="shared" si="442"/>
        <v>0</v>
      </c>
      <c r="AD973" s="14">
        <f t="shared" si="457"/>
        <v>0.125</v>
      </c>
      <c r="AE973" s="14">
        <f t="shared" si="444"/>
        <v>0</v>
      </c>
      <c r="AF973" s="14">
        <f t="shared" si="445"/>
        <v>0</v>
      </c>
      <c r="AG973" s="14">
        <f t="shared" si="446"/>
        <v>0</v>
      </c>
      <c r="AH973" s="14">
        <f t="shared" si="447"/>
        <v>0</v>
      </c>
      <c r="AI973" s="14">
        <f t="shared" si="448"/>
        <v>0</v>
      </c>
      <c r="AJ973" s="14">
        <f t="shared" si="449"/>
        <v>0</v>
      </c>
      <c r="AK973" s="14">
        <f t="shared" si="450"/>
        <v>0</v>
      </c>
      <c r="AL973" s="14">
        <f t="shared" si="451"/>
        <v>0</v>
      </c>
      <c r="AM973" s="14">
        <f t="shared" si="452"/>
        <v>0</v>
      </c>
      <c r="AN973" s="14">
        <f t="shared" si="453"/>
        <v>0</v>
      </c>
      <c r="AO973" s="14">
        <f t="shared" si="454"/>
        <v>0</v>
      </c>
      <c r="AP973" s="14">
        <f t="shared" si="455"/>
        <v>0.02</v>
      </c>
      <c r="AQ973" s="14">
        <f t="shared" si="456"/>
        <v>0</v>
      </c>
      <c r="AR973" s="26">
        <f t="shared" si="460"/>
        <v>15963.64</v>
      </c>
      <c r="AS973" s="184">
        <f t="shared" si="461"/>
        <v>0</v>
      </c>
      <c r="AT973" s="26">
        <f t="shared" si="462"/>
        <v>2873.4552000000003</v>
      </c>
      <c r="AU973" s="30"/>
      <c r="AV973" s="30"/>
      <c r="AW973" s="30">
        <f t="shared" si="467"/>
        <v>15325.094399999998</v>
      </c>
      <c r="AX973" s="36">
        <f t="shared" si="458"/>
        <v>-15963.64</v>
      </c>
      <c r="AY973" s="36">
        <f t="shared" si="458"/>
        <v>0</v>
      </c>
      <c r="AZ973" s="36">
        <f t="shared" si="458"/>
        <v>12451.639199999998</v>
      </c>
      <c r="BF973" s="42">
        <f t="shared" si="463"/>
        <v>18837.0952</v>
      </c>
      <c r="BG973" s="42">
        <f t="shared" si="464"/>
        <v>18837.099999999999</v>
      </c>
      <c r="BH973" s="42">
        <f t="shared" si="465"/>
        <v>-4.7999999987951014E-3</v>
      </c>
      <c r="BI973" s="42">
        <f t="shared" si="466"/>
        <v>15325.094399999998</v>
      </c>
    </row>
    <row r="974" spans="1:61" ht="14.45" hidden="1" outlineLevel="1" x14ac:dyDescent="0.3">
      <c r="A974" s="12" t="s">
        <v>837</v>
      </c>
      <c r="B974" s="12" t="s">
        <v>8</v>
      </c>
      <c r="C974" s="5" t="s">
        <v>1358</v>
      </c>
      <c r="D974" s="2" t="s">
        <v>1049</v>
      </c>
      <c r="E974" s="2" t="s">
        <v>505</v>
      </c>
      <c r="F974" s="2" t="s">
        <v>16</v>
      </c>
      <c r="G974" s="2" t="s">
        <v>17</v>
      </c>
      <c r="H974" s="2" t="s">
        <v>13</v>
      </c>
      <c r="I974" s="18">
        <v>10500</v>
      </c>
      <c r="J974" s="18">
        <v>11566.8</v>
      </c>
      <c r="K974" s="18">
        <v>10080</v>
      </c>
      <c r="L974" s="18">
        <v>1486.8</v>
      </c>
      <c r="M974" s="18"/>
      <c r="N974" s="18">
        <v>1260</v>
      </c>
      <c r="O974" s="18"/>
      <c r="P974" s="18"/>
      <c r="Q974" s="18"/>
      <c r="R974" s="18"/>
      <c r="S974" s="18"/>
      <c r="T974" s="18"/>
      <c r="U974" s="18"/>
      <c r="V974" s="18"/>
      <c r="W974" s="18"/>
      <c r="X974" s="18"/>
      <c r="Y974" s="18"/>
      <c r="Z974" s="18">
        <v>226.8</v>
      </c>
      <c r="AA974" s="18"/>
      <c r="AB974" s="43">
        <f t="shared" si="459"/>
        <v>0.14749999999999996</v>
      </c>
      <c r="AC974" s="14">
        <f t="shared" si="442"/>
        <v>0</v>
      </c>
      <c r="AD974" s="14">
        <f t="shared" si="457"/>
        <v>0.125</v>
      </c>
      <c r="AE974" s="14">
        <f t="shared" si="444"/>
        <v>0</v>
      </c>
      <c r="AF974" s="14">
        <f t="shared" si="445"/>
        <v>0</v>
      </c>
      <c r="AG974" s="14">
        <f t="shared" si="446"/>
        <v>0</v>
      </c>
      <c r="AH974" s="14">
        <f t="shared" si="447"/>
        <v>0</v>
      </c>
      <c r="AI974" s="14">
        <f t="shared" si="448"/>
        <v>0</v>
      </c>
      <c r="AJ974" s="14">
        <f t="shared" si="449"/>
        <v>0</v>
      </c>
      <c r="AK974" s="14">
        <f t="shared" si="450"/>
        <v>0</v>
      </c>
      <c r="AL974" s="14">
        <f t="shared" si="451"/>
        <v>0</v>
      </c>
      <c r="AM974" s="14">
        <f t="shared" si="452"/>
        <v>0</v>
      </c>
      <c r="AN974" s="14">
        <f t="shared" si="453"/>
        <v>0</v>
      </c>
      <c r="AO974" s="14">
        <f t="shared" si="454"/>
        <v>0</v>
      </c>
      <c r="AP974" s="14">
        <f t="shared" si="455"/>
        <v>0.02</v>
      </c>
      <c r="AQ974" s="14">
        <f t="shared" si="456"/>
        <v>0</v>
      </c>
      <c r="AR974" s="26">
        <f t="shared" si="460"/>
        <v>1260</v>
      </c>
      <c r="AS974" s="184">
        <f t="shared" si="461"/>
        <v>0</v>
      </c>
      <c r="AT974" s="26">
        <f t="shared" si="462"/>
        <v>226.8</v>
      </c>
      <c r="AU974" s="30"/>
      <c r="AV974" s="30"/>
      <c r="AW974" s="30">
        <f t="shared" si="467"/>
        <v>1209.5999999999999</v>
      </c>
      <c r="AX974" s="36">
        <f t="shared" si="458"/>
        <v>-1260</v>
      </c>
      <c r="AY974" s="36">
        <f t="shared" si="458"/>
        <v>0</v>
      </c>
      <c r="AZ974" s="36">
        <f t="shared" si="458"/>
        <v>982.8</v>
      </c>
      <c r="BF974" s="42">
        <f t="shared" si="463"/>
        <v>1486.8</v>
      </c>
      <c r="BG974" s="42">
        <f t="shared" si="464"/>
        <v>1486.8</v>
      </c>
      <c r="BH974" s="42">
        <f t="shared" si="465"/>
        <v>0</v>
      </c>
      <c r="BI974" s="42">
        <f t="shared" si="466"/>
        <v>1209.5999999999999</v>
      </c>
    </row>
    <row r="975" spans="1:61" ht="14.45" hidden="1" outlineLevel="1" x14ac:dyDescent="0.3">
      <c r="A975" s="12" t="s">
        <v>837</v>
      </c>
      <c r="B975" s="12" t="s">
        <v>8</v>
      </c>
      <c r="C975" s="5" t="s">
        <v>1358</v>
      </c>
      <c r="D975" s="2" t="s">
        <v>1050</v>
      </c>
      <c r="E975" s="2" t="s">
        <v>505</v>
      </c>
      <c r="F975" s="2" t="s">
        <v>16</v>
      </c>
      <c r="G975" s="2" t="s">
        <v>17</v>
      </c>
      <c r="H975" s="2" t="s">
        <v>13</v>
      </c>
      <c r="I975" s="18">
        <v>41300</v>
      </c>
      <c r="J975" s="18">
        <v>29382.55</v>
      </c>
      <c r="K975" s="18">
        <v>25605.71</v>
      </c>
      <c r="L975" s="18">
        <v>3776.84</v>
      </c>
      <c r="M975" s="18"/>
      <c r="N975" s="18">
        <v>3200.71</v>
      </c>
      <c r="O975" s="18"/>
      <c r="P975" s="18"/>
      <c r="Q975" s="18"/>
      <c r="R975" s="18"/>
      <c r="S975" s="18"/>
      <c r="T975" s="18"/>
      <c r="U975" s="18"/>
      <c r="V975" s="18"/>
      <c r="W975" s="18"/>
      <c r="X975" s="18"/>
      <c r="Y975" s="18"/>
      <c r="Z975" s="18">
        <v>576.12999999999988</v>
      </c>
      <c r="AA975" s="18"/>
      <c r="AB975" s="43">
        <f t="shared" si="459"/>
        <v>0.14749999999999996</v>
      </c>
      <c r="AC975" s="14">
        <f t="shared" si="442"/>
        <v>0</v>
      </c>
      <c r="AD975" s="14">
        <f t="shared" si="457"/>
        <v>0.125</v>
      </c>
      <c r="AE975" s="14">
        <f t="shared" si="444"/>
        <v>0</v>
      </c>
      <c r="AF975" s="14">
        <f t="shared" si="445"/>
        <v>0</v>
      </c>
      <c r="AG975" s="14">
        <f t="shared" si="446"/>
        <v>0</v>
      </c>
      <c r="AH975" s="14">
        <f t="shared" si="447"/>
        <v>0</v>
      </c>
      <c r="AI975" s="14">
        <f t="shared" si="448"/>
        <v>0</v>
      </c>
      <c r="AJ975" s="14">
        <f t="shared" si="449"/>
        <v>0</v>
      </c>
      <c r="AK975" s="14">
        <f t="shared" si="450"/>
        <v>0</v>
      </c>
      <c r="AL975" s="14">
        <f t="shared" si="451"/>
        <v>0</v>
      </c>
      <c r="AM975" s="14">
        <f t="shared" si="452"/>
        <v>0</v>
      </c>
      <c r="AN975" s="14">
        <f t="shared" si="453"/>
        <v>0</v>
      </c>
      <c r="AO975" s="14">
        <f t="shared" si="454"/>
        <v>0</v>
      </c>
      <c r="AP975" s="14">
        <f t="shared" si="455"/>
        <v>0.02</v>
      </c>
      <c r="AQ975" s="14">
        <f t="shared" si="456"/>
        <v>0</v>
      </c>
      <c r="AR975" s="26">
        <f t="shared" si="460"/>
        <v>3200.7137499999999</v>
      </c>
      <c r="AS975" s="184">
        <f t="shared" si="461"/>
        <v>0</v>
      </c>
      <c r="AT975" s="26">
        <f t="shared" si="462"/>
        <v>576.12847499999998</v>
      </c>
      <c r="AU975" s="30"/>
      <c r="AV975" s="30"/>
      <c r="AW975" s="30">
        <f t="shared" si="467"/>
        <v>3072.6851999999999</v>
      </c>
      <c r="AX975" s="36">
        <f t="shared" si="458"/>
        <v>-3200.7137499999999</v>
      </c>
      <c r="AY975" s="36">
        <f t="shared" si="458"/>
        <v>0</v>
      </c>
      <c r="AZ975" s="36">
        <f t="shared" si="458"/>
        <v>2496.5567249999999</v>
      </c>
      <c r="BF975" s="42">
        <f t="shared" si="463"/>
        <v>3776.8422249999999</v>
      </c>
      <c r="BG975" s="42">
        <f t="shared" si="464"/>
        <v>3776.84</v>
      </c>
      <c r="BH975" s="42">
        <f t="shared" si="465"/>
        <v>2.2249999997256964E-3</v>
      </c>
      <c r="BI975" s="42">
        <f t="shared" si="466"/>
        <v>3072.6851999999999</v>
      </c>
    </row>
    <row r="976" spans="1:61" ht="14.45" hidden="1" outlineLevel="1" x14ac:dyDescent="0.3">
      <c r="A976" s="12" t="s">
        <v>837</v>
      </c>
      <c r="B976" s="12" t="s">
        <v>8</v>
      </c>
      <c r="C976" s="5" t="s">
        <v>1358</v>
      </c>
      <c r="D976" s="2" t="s">
        <v>1050</v>
      </c>
      <c r="E976" s="2" t="s">
        <v>506</v>
      </c>
      <c r="F976" s="2" t="s">
        <v>16</v>
      </c>
      <c r="G976" s="2" t="s">
        <v>17</v>
      </c>
      <c r="H976" s="2" t="s">
        <v>13</v>
      </c>
      <c r="I976" s="18">
        <v>11500</v>
      </c>
      <c r="J976" s="18">
        <v>11216.82</v>
      </c>
      <c r="K976" s="18">
        <v>9775</v>
      </c>
      <c r="L976" s="18">
        <v>1441.82</v>
      </c>
      <c r="M976" s="18"/>
      <c r="N976" s="18">
        <v>1221.8800000000001</v>
      </c>
      <c r="O976" s="18"/>
      <c r="P976" s="18"/>
      <c r="Q976" s="18"/>
      <c r="R976" s="18"/>
      <c r="S976" s="18"/>
      <c r="T976" s="18"/>
      <c r="U976" s="18"/>
      <c r="V976" s="18"/>
      <c r="W976" s="18"/>
      <c r="X976" s="18"/>
      <c r="Y976" s="18"/>
      <c r="Z976" s="18">
        <v>219.94</v>
      </c>
      <c r="AA976" s="18"/>
      <c r="AB976" s="43">
        <f t="shared" si="459"/>
        <v>0.14749999999999996</v>
      </c>
      <c r="AC976" s="14">
        <f t="shared" si="442"/>
        <v>0</v>
      </c>
      <c r="AD976" s="14">
        <f t="shared" si="457"/>
        <v>0.125</v>
      </c>
      <c r="AE976" s="14">
        <f t="shared" si="444"/>
        <v>0</v>
      </c>
      <c r="AF976" s="14">
        <f t="shared" si="445"/>
        <v>0</v>
      </c>
      <c r="AG976" s="14">
        <f t="shared" si="446"/>
        <v>0</v>
      </c>
      <c r="AH976" s="14">
        <f t="shared" si="447"/>
        <v>0</v>
      </c>
      <c r="AI976" s="14">
        <f t="shared" si="448"/>
        <v>0</v>
      </c>
      <c r="AJ976" s="14">
        <f t="shared" si="449"/>
        <v>0</v>
      </c>
      <c r="AK976" s="14">
        <f t="shared" si="450"/>
        <v>0</v>
      </c>
      <c r="AL976" s="14">
        <f t="shared" si="451"/>
        <v>0</v>
      </c>
      <c r="AM976" s="14">
        <f t="shared" si="452"/>
        <v>0</v>
      </c>
      <c r="AN976" s="14">
        <f t="shared" si="453"/>
        <v>0</v>
      </c>
      <c r="AO976" s="14">
        <f t="shared" si="454"/>
        <v>0</v>
      </c>
      <c r="AP976" s="14">
        <f t="shared" si="455"/>
        <v>0.02</v>
      </c>
      <c r="AQ976" s="14">
        <f t="shared" si="456"/>
        <v>0</v>
      </c>
      <c r="AR976" s="26">
        <f t="shared" si="460"/>
        <v>1221.875</v>
      </c>
      <c r="AS976" s="184">
        <f t="shared" si="461"/>
        <v>0</v>
      </c>
      <c r="AT976" s="26">
        <f t="shared" si="462"/>
        <v>219.9375</v>
      </c>
      <c r="AU976" s="30"/>
      <c r="AV976" s="30"/>
      <c r="AW976" s="30">
        <f t="shared" si="467"/>
        <v>1173</v>
      </c>
      <c r="AX976" s="36">
        <f t="shared" si="458"/>
        <v>-1221.875</v>
      </c>
      <c r="AY976" s="36">
        <f t="shared" si="458"/>
        <v>0</v>
      </c>
      <c r="AZ976" s="36">
        <f t="shared" si="458"/>
        <v>953.0625</v>
      </c>
      <c r="BF976" s="42">
        <f t="shared" si="463"/>
        <v>1441.8125</v>
      </c>
      <c r="BG976" s="42">
        <f t="shared" si="464"/>
        <v>1441.8200000000002</v>
      </c>
      <c r="BH976" s="42">
        <f t="shared" si="465"/>
        <v>-7.500000000163709E-3</v>
      </c>
      <c r="BI976" s="42">
        <f t="shared" si="466"/>
        <v>1173</v>
      </c>
    </row>
    <row r="977" spans="1:61" ht="14.45" hidden="1" outlineLevel="1" x14ac:dyDescent="0.3">
      <c r="A977" s="12" t="s">
        <v>837</v>
      </c>
      <c r="B977" s="12" t="s">
        <v>8</v>
      </c>
      <c r="C977" s="5" t="s">
        <v>1358</v>
      </c>
      <c r="D977" s="2" t="s">
        <v>1051</v>
      </c>
      <c r="E977" s="2" t="s">
        <v>505</v>
      </c>
      <c r="F977" s="2" t="s">
        <v>16</v>
      </c>
      <c r="G977" s="2" t="s">
        <v>17</v>
      </c>
      <c r="H977" s="2" t="s">
        <v>13</v>
      </c>
      <c r="I977" s="18">
        <v>45000</v>
      </c>
      <c r="J977" s="18">
        <v>30465.67</v>
      </c>
      <c r="K977" s="18">
        <v>26549.599999999999</v>
      </c>
      <c r="L977" s="18">
        <v>3916.0699999999997</v>
      </c>
      <c r="M977" s="18"/>
      <c r="N977" s="18">
        <v>3318.7</v>
      </c>
      <c r="O977" s="18"/>
      <c r="P977" s="18"/>
      <c r="Q977" s="18"/>
      <c r="R977" s="18"/>
      <c r="S977" s="18"/>
      <c r="T977" s="18"/>
      <c r="U977" s="18"/>
      <c r="V977" s="18"/>
      <c r="W977" s="18"/>
      <c r="X977" s="18"/>
      <c r="Y977" s="18"/>
      <c r="Z977" s="18">
        <v>597.37</v>
      </c>
      <c r="AA977" s="18"/>
      <c r="AB977" s="43">
        <f t="shared" si="459"/>
        <v>0.14749999999999996</v>
      </c>
      <c r="AC977" s="14">
        <f t="shared" si="442"/>
        <v>0</v>
      </c>
      <c r="AD977" s="14">
        <f t="shared" si="457"/>
        <v>0.125</v>
      </c>
      <c r="AE977" s="14">
        <f t="shared" si="444"/>
        <v>0</v>
      </c>
      <c r="AF977" s="14">
        <f t="shared" si="445"/>
        <v>0</v>
      </c>
      <c r="AG977" s="14">
        <f t="shared" si="446"/>
        <v>0</v>
      </c>
      <c r="AH977" s="14">
        <f t="shared" si="447"/>
        <v>0</v>
      </c>
      <c r="AI977" s="14">
        <f t="shared" si="448"/>
        <v>0</v>
      </c>
      <c r="AJ977" s="14">
        <f t="shared" si="449"/>
        <v>0</v>
      </c>
      <c r="AK977" s="14">
        <f t="shared" si="450"/>
        <v>0</v>
      </c>
      <c r="AL977" s="14">
        <f t="shared" si="451"/>
        <v>0</v>
      </c>
      <c r="AM977" s="14">
        <f t="shared" si="452"/>
        <v>0</v>
      </c>
      <c r="AN977" s="14">
        <f t="shared" si="453"/>
        <v>0</v>
      </c>
      <c r="AO977" s="14">
        <f t="shared" si="454"/>
        <v>0</v>
      </c>
      <c r="AP977" s="14">
        <f t="shared" si="455"/>
        <v>0.02</v>
      </c>
      <c r="AQ977" s="14">
        <f t="shared" si="456"/>
        <v>0</v>
      </c>
      <c r="AR977" s="26">
        <f t="shared" si="460"/>
        <v>3318.7</v>
      </c>
      <c r="AS977" s="184">
        <f t="shared" si="461"/>
        <v>0</v>
      </c>
      <c r="AT977" s="26">
        <f t="shared" si="462"/>
        <v>597.36599999999999</v>
      </c>
      <c r="AU977" s="30"/>
      <c r="AV977" s="30"/>
      <c r="AW977" s="30">
        <f t="shared" si="467"/>
        <v>3185.9519999999998</v>
      </c>
      <c r="AX977" s="36">
        <f t="shared" si="458"/>
        <v>-3318.7</v>
      </c>
      <c r="AY977" s="36">
        <f t="shared" si="458"/>
        <v>0</v>
      </c>
      <c r="AZ977" s="36">
        <f t="shared" si="458"/>
        <v>2588.5859999999998</v>
      </c>
      <c r="BF977" s="42">
        <f t="shared" si="463"/>
        <v>3916.0659999999998</v>
      </c>
      <c r="BG977" s="42">
        <f t="shared" si="464"/>
        <v>3916.0699999999997</v>
      </c>
      <c r="BH977" s="42">
        <f t="shared" si="465"/>
        <v>-3.9999999999054126E-3</v>
      </c>
      <c r="BI977" s="42">
        <f t="shared" si="466"/>
        <v>3185.9519999999998</v>
      </c>
    </row>
    <row r="978" spans="1:61" ht="14.45" hidden="1" outlineLevel="1" x14ac:dyDescent="0.3">
      <c r="A978" s="12" t="s">
        <v>837</v>
      </c>
      <c r="B978" s="12" t="s">
        <v>8</v>
      </c>
      <c r="C978" s="5" t="s">
        <v>1358</v>
      </c>
      <c r="D978" s="2" t="s">
        <v>1051</v>
      </c>
      <c r="E978" s="2" t="s">
        <v>506</v>
      </c>
      <c r="F978" s="2" t="s">
        <v>16</v>
      </c>
      <c r="G978" s="2" t="s">
        <v>17</v>
      </c>
      <c r="H978" s="2" t="s">
        <v>13</v>
      </c>
      <c r="I978" s="18">
        <v>307000</v>
      </c>
      <c r="J978" s="18">
        <v>288871.47000000003</v>
      </c>
      <c r="K978" s="18">
        <v>251739.84</v>
      </c>
      <c r="L978" s="18">
        <v>37131.629999999997</v>
      </c>
      <c r="M978" s="18"/>
      <c r="N978" s="18">
        <v>31467.48</v>
      </c>
      <c r="O978" s="18"/>
      <c r="P978" s="18"/>
      <c r="Q978" s="18"/>
      <c r="R978" s="18"/>
      <c r="S978" s="18"/>
      <c r="T978" s="18"/>
      <c r="U978" s="18"/>
      <c r="V978" s="18"/>
      <c r="W978" s="18"/>
      <c r="X978" s="18"/>
      <c r="Y978" s="18"/>
      <c r="Z978" s="18">
        <v>5664.15</v>
      </c>
      <c r="AA978" s="18"/>
      <c r="AB978" s="43">
        <f t="shared" si="459"/>
        <v>0.14749999999999996</v>
      </c>
      <c r="AC978" s="14">
        <f t="shared" si="442"/>
        <v>0</v>
      </c>
      <c r="AD978" s="14">
        <f t="shared" si="457"/>
        <v>0.125</v>
      </c>
      <c r="AE978" s="14">
        <f t="shared" si="444"/>
        <v>0</v>
      </c>
      <c r="AF978" s="14">
        <f t="shared" si="445"/>
        <v>0</v>
      </c>
      <c r="AG978" s="14">
        <f t="shared" si="446"/>
        <v>0</v>
      </c>
      <c r="AH978" s="14">
        <f t="shared" si="447"/>
        <v>0</v>
      </c>
      <c r="AI978" s="14">
        <f t="shared" si="448"/>
        <v>0</v>
      </c>
      <c r="AJ978" s="14">
        <f t="shared" si="449"/>
        <v>0</v>
      </c>
      <c r="AK978" s="14">
        <f t="shared" si="450"/>
        <v>0</v>
      </c>
      <c r="AL978" s="14">
        <f t="shared" si="451"/>
        <v>0</v>
      </c>
      <c r="AM978" s="14">
        <f t="shared" si="452"/>
        <v>0</v>
      </c>
      <c r="AN978" s="14">
        <f t="shared" si="453"/>
        <v>0</v>
      </c>
      <c r="AO978" s="14">
        <f t="shared" si="454"/>
        <v>0</v>
      </c>
      <c r="AP978" s="14">
        <f t="shared" si="455"/>
        <v>0.02</v>
      </c>
      <c r="AQ978" s="14">
        <f t="shared" si="456"/>
        <v>0</v>
      </c>
      <c r="AR978" s="26">
        <f t="shared" si="460"/>
        <v>31467.48</v>
      </c>
      <c r="AS978" s="184">
        <f t="shared" si="461"/>
        <v>0</v>
      </c>
      <c r="AT978" s="26">
        <f t="shared" si="462"/>
        <v>5664.1464000000005</v>
      </c>
      <c r="AU978" s="30"/>
      <c r="AV978" s="30"/>
      <c r="AW978" s="30">
        <f t="shared" si="467"/>
        <v>30208.780799999997</v>
      </c>
      <c r="AX978" s="36">
        <f t="shared" si="458"/>
        <v>-31467.48</v>
      </c>
      <c r="AY978" s="36">
        <f t="shared" si="458"/>
        <v>0</v>
      </c>
      <c r="AZ978" s="36">
        <f t="shared" si="458"/>
        <v>24544.634399999995</v>
      </c>
      <c r="BF978" s="42">
        <f t="shared" si="463"/>
        <v>37131.626400000001</v>
      </c>
      <c r="BG978" s="42">
        <f t="shared" si="464"/>
        <v>37131.629999999997</v>
      </c>
      <c r="BH978" s="42">
        <f t="shared" si="465"/>
        <v>-3.599999996367842E-3</v>
      </c>
      <c r="BI978" s="42">
        <f t="shared" si="466"/>
        <v>30208.780799999997</v>
      </c>
    </row>
    <row r="979" spans="1:61" ht="14.45" hidden="1" outlineLevel="1" x14ac:dyDescent="0.3">
      <c r="A979" s="12" t="s">
        <v>837</v>
      </c>
      <c r="B979" s="12" t="s">
        <v>8</v>
      </c>
      <c r="C979" s="12"/>
      <c r="D979" s="2" t="s">
        <v>1052</v>
      </c>
      <c r="E979" s="2" t="s">
        <v>1053</v>
      </c>
      <c r="F979" s="2" t="s">
        <v>16</v>
      </c>
      <c r="G979" s="2" t="s">
        <v>17</v>
      </c>
      <c r="H979" s="2" t="s">
        <v>13</v>
      </c>
      <c r="I979" s="18">
        <v>50</v>
      </c>
      <c r="J979" s="18">
        <v>1300.5</v>
      </c>
      <c r="K979" s="18">
        <v>1275</v>
      </c>
      <c r="L979" s="18">
        <v>25.5</v>
      </c>
      <c r="M979" s="18"/>
      <c r="N979" s="18"/>
      <c r="O979" s="18"/>
      <c r="P979" s="18"/>
      <c r="Q979" s="18"/>
      <c r="R979" s="18"/>
      <c r="S979" s="18"/>
      <c r="T979" s="18"/>
      <c r="U979" s="18"/>
      <c r="V979" s="18"/>
      <c r="W979" s="18"/>
      <c r="X979" s="18"/>
      <c r="Y979" s="18"/>
      <c r="Z979" s="18">
        <v>25.5</v>
      </c>
      <c r="AA979" s="18"/>
      <c r="AB979" s="43">
        <f t="shared" si="459"/>
        <v>2.0000000000000018E-2</v>
      </c>
      <c r="AC979" s="14">
        <f t="shared" si="442"/>
        <v>0</v>
      </c>
      <c r="AD979" s="14">
        <f t="shared" si="457"/>
        <v>0</v>
      </c>
      <c r="AE979" s="14">
        <f t="shared" si="444"/>
        <v>0</v>
      </c>
      <c r="AF979" s="14">
        <f t="shared" si="445"/>
        <v>0</v>
      </c>
      <c r="AG979" s="14">
        <f t="shared" si="446"/>
        <v>0</v>
      </c>
      <c r="AH979" s="14">
        <f t="shared" si="447"/>
        <v>0</v>
      </c>
      <c r="AI979" s="14">
        <f t="shared" si="448"/>
        <v>0</v>
      </c>
      <c r="AJ979" s="14">
        <f t="shared" si="449"/>
        <v>0</v>
      </c>
      <c r="AK979" s="14">
        <f t="shared" si="450"/>
        <v>0</v>
      </c>
      <c r="AL979" s="14">
        <f t="shared" si="451"/>
        <v>0</v>
      </c>
      <c r="AM979" s="14">
        <f t="shared" si="452"/>
        <v>0</v>
      </c>
      <c r="AN979" s="14">
        <f t="shared" si="453"/>
        <v>0</v>
      </c>
      <c r="AO979" s="14">
        <f t="shared" si="454"/>
        <v>0</v>
      </c>
      <c r="AP979" s="14">
        <f t="shared" si="455"/>
        <v>0.02</v>
      </c>
      <c r="AQ979" s="14">
        <f t="shared" si="456"/>
        <v>0</v>
      </c>
      <c r="AR979" s="26">
        <f t="shared" si="460"/>
        <v>0</v>
      </c>
      <c r="AS979" s="184">
        <f t="shared" si="461"/>
        <v>0</v>
      </c>
      <c r="AT979" s="26">
        <f t="shared" si="462"/>
        <v>25.5</v>
      </c>
      <c r="AU979" s="30"/>
      <c r="AV979" s="30"/>
      <c r="AW979" s="30">
        <f t="shared" si="467"/>
        <v>153</v>
      </c>
      <c r="AX979" s="36">
        <f t="shared" si="458"/>
        <v>0</v>
      </c>
      <c r="AY979" s="36">
        <f t="shared" si="458"/>
        <v>0</v>
      </c>
      <c r="AZ979" s="36">
        <f t="shared" si="458"/>
        <v>127.5</v>
      </c>
      <c r="BF979" s="42">
        <f t="shared" si="463"/>
        <v>25.5</v>
      </c>
      <c r="BG979" s="42">
        <f t="shared" si="464"/>
        <v>25.5</v>
      </c>
      <c r="BH979" s="42">
        <f t="shared" si="465"/>
        <v>0</v>
      </c>
      <c r="BI979" s="42">
        <f t="shared" si="466"/>
        <v>153</v>
      </c>
    </row>
    <row r="980" spans="1:61" ht="14.45" hidden="1" outlineLevel="1" x14ac:dyDescent="0.3">
      <c r="A980" s="12" t="s">
        <v>837</v>
      </c>
      <c r="B980" s="12" t="s">
        <v>8</v>
      </c>
      <c r="C980" s="12"/>
      <c r="D980" s="2" t="s">
        <v>1054</v>
      </c>
      <c r="E980" s="2" t="s">
        <v>136</v>
      </c>
      <c r="F980" s="2" t="s">
        <v>16</v>
      </c>
      <c r="G980" s="2" t="s">
        <v>17</v>
      </c>
      <c r="H980" s="2" t="s">
        <v>13</v>
      </c>
      <c r="I980" s="18">
        <v>150</v>
      </c>
      <c r="J980" s="18">
        <v>35794.44</v>
      </c>
      <c r="K980" s="18">
        <v>31193.41</v>
      </c>
      <c r="L980" s="18">
        <v>4601.0300000000007</v>
      </c>
      <c r="M980" s="18"/>
      <c r="N980" s="18">
        <v>3899.1800000000003</v>
      </c>
      <c r="O980" s="18"/>
      <c r="P980" s="18"/>
      <c r="Q980" s="18"/>
      <c r="R980" s="18"/>
      <c r="S980" s="18"/>
      <c r="T980" s="18"/>
      <c r="U980" s="18"/>
      <c r="V980" s="18"/>
      <c r="W980" s="18"/>
      <c r="X980" s="18"/>
      <c r="Y980" s="18"/>
      <c r="Z980" s="18">
        <v>701.85</v>
      </c>
      <c r="AA980" s="18"/>
      <c r="AB980" s="43">
        <f t="shared" si="459"/>
        <v>0.14749999999999996</v>
      </c>
      <c r="AC980" s="14">
        <f t="shared" si="442"/>
        <v>0</v>
      </c>
      <c r="AD980" s="14">
        <f t="shared" si="457"/>
        <v>0.125</v>
      </c>
      <c r="AE980" s="14">
        <f t="shared" si="444"/>
        <v>0</v>
      </c>
      <c r="AF980" s="14">
        <f t="shared" si="445"/>
        <v>0</v>
      </c>
      <c r="AG980" s="14">
        <f t="shared" si="446"/>
        <v>0</v>
      </c>
      <c r="AH980" s="14">
        <f t="shared" si="447"/>
        <v>0</v>
      </c>
      <c r="AI980" s="14">
        <f t="shared" si="448"/>
        <v>0</v>
      </c>
      <c r="AJ980" s="14">
        <f t="shared" si="449"/>
        <v>0</v>
      </c>
      <c r="AK980" s="14">
        <f t="shared" si="450"/>
        <v>0</v>
      </c>
      <c r="AL980" s="14">
        <f t="shared" si="451"/>
        <v>0</v>
      </c>
      <c r="AM980" s="14">
        <f t="shared" si="452"/>
        <v>0</v>
      </c>
      <c r="AN980" s="14">
        <f t="shared" si="453"/>
        <v>0</v>
      </c>
      <c r="AO980" s="14">
        <f t="shared" si="454"/>
        <v>0</v>
      </c>
      <c r="AP980" s="14">
        <f t="shared" si="455"/>
        <v>0.02</v>
      </c>
      <c r="AQ980" s="14">
        <f t="shared" si="456"/>
        <v>0</v>
      </c>
      <c r="AR980" s="26">
        <f t="shared" si="460"/>
        <v>3899.17625</v>
      </c>
      <c r="AS980" s="184">
        <f t="shared" si="461"/>
        <v>0</v>
      </c>
      <c r="AT980" s="26">
        <f t="shared" si="462"/>
        <v>701.85172499999999</v>
      </c>
      <c r="AU980" s="30"/>
      <c r="AV980" s="30"/>
      <c r="AW980" s="30">
        <f t="shared" si="467"/>
        <v>3743.2091999999998</v>
      </c>
      <c r="AX980" s="36">
        <f t="shared" si="458"/>
        <v>-3899.17625</v>
      </c>
      <c r="AY980" s="36">
        <f t="shared" si="458"/>
        <v>0</v>
      </c>
      <c r="AZ980" s="36">
        <f t="shared" si="458"/>
        <v>3041.3574749999998</v>
      </c>
      <c r="BF980" s="42">
        <f t="shared" si="463"/>
        <v>4601.027975</v>
      </c>
      <c r="BG980" s="42">
        <f t="shared" si="464"/>
        <v>4601.0300000000007</v>
      </c>
      <c r="BH980" s="42">
        <f t="shared" si="465"/>
        <v>-2.0250000006853952E-3</v>
      </c>
      <c r="BI980" s="42">
        <f t="shared" si="466"/>
        <v>3743.2091999999998</v>
      </c>
    </row>
    <row r="981" spans="1:61" ht="14.45" hidden="1" outlineLevel="1" x14ac:dyDescent="0.3">
      <c r="A981" s="12" t="s">
        <v>837</v>
      </c>
      <c r="B981" s="12" t="s">
        <v>8</v>
      </c>
      <c r="C981" s="5" t="s">
        <v>1356</v>
      </c>
      <c r="D981" s="2" t="s">
        <v>1055</v>
      </c>
      <c r="E981" s="2" t="s">
        <v>78</v>
      </c>
      <c r="F981" s="2" t="s">
        <v>11</v>
      </c>
      <c r="G981" s="2" t="s">
        <v>12</v>
      </c>
      <c r="H981" s="2" t="s">
        <v>13</v>
      </c>
      <c r="I981" s="18">
        <v>22972.1</v>
      </c>
      <c r="J981" s="18">
        <v>1795808.1999999997</v>
      </c>
      <c r="K981" s="18">
        <v>1726738.65</v>
      </c>
      <c r="L981" s="18">
        <v>69069.55</v>
      </c>
      <c r="M981" s="18"/>
      <c r="N981" s="18"/>
      <c r="O981" s="18"/>
      <c r="P981" s="18"/>
      <c r="Q981" s="18"/>
      <c r="R981" s="18"/>
      <c r="S981" s="18">
        <v>69069.55</v>
      </c>
      <c r="T981" s="18"/>
      <c r="U981" s="18"/>
      <c r="V981" s="18"/>
      <c r="W981" s="18"/>
      <c r="X981" s="18"/>
      <c r="Y981" s="18"/>
      <c r="Z981" s="18"/>
      <c r="AA981" s="18"/>
      <c r="AB981" s="43">
        <f t="shared" si="459"/>
        <v>4.0000000000000036E-2</v>
      </c>
      <c r="AC981" s="14">
        <f t="shared" si="442"/>
        <v>0</v>
      </c>
      <c r="AD981" s="14">
        <f t="shared" si="457"/>
        <v>0</v>
      </c>
      <c r="AE981" s="14">
        <f t="shared" si="444"/>
        <v>0</v>
      </c>
      <c r="AF981" s="14">
        <f t="shared" si="445"/>
        <v>0</v>
      </c>
      <c r="AG981" s="14">
        <f t="shared" si="446"/>
        <v>0</v>
      </c>
      <c r="AH981" s="14">
        <f t="shared" si="447"/>
        <v>0</v>
      </c>
      <c r="AI981" s="14">
        <f t="shared" si="448"/>
        <v>0.04</v>
      </c>
      <c r="AJ981" s="14">
        <f t="shared" si="449"/>
        <v>0</v>
      </c>
      <c r="AK981" s="14">
        <f t="shared" si="450"/>
        <v>0</v>
      </c>
      <c r="AL981" s="14">
        <f t="shared" si="451"/>
        <v>0</v>
      </c>
      <c r="AM981" s="14">
        <f t="shared" si="452"/>
        <v>0</v>
      </c>
      <c r="AN981" s="14">
        <f t="shared" si="453"/>
        <v>0</v>
      </c>
      <c r="AO981" s="14">
        <f t="shared" si="454"/>
        <v>0</v>
      </c>
      <c r="AP981" s="14">
        <f t="shared" si="455"/>
        <v>0</v>
      </c>
      <c r="AQ981" s="14">
        <f t="shared" si="456"/>
        <v>0</v>
      </c>
      <c r="AR981" s="26">
        <f t="shared" si="460"/>
        <v>0</v>
      </c>
      <c r="AS981" s="184">
        <f t="shared" si="461"/>
        <v>69069.546000000002</v>
      </c>
      <c r="AT981" s="26">
        <f t="shared" si="462"/>
        <v>0</v>
      </c>
      <c r="AU981" s="30">
        <f t="shared" ref="AU981:AU1006" si="468">K981*$AU$2</f>
        <v>103604.31899999999</v>
      </c>
      <c r="AV981" s="30">
        <f t="shared" ref="AV981:AV1006" si="469">K981*$AV$2</f>
        <v>103604.31899999999</v>
      </c>
      <c r="AW981" s="30"/>
      <c r="AX981" s="36">
        <f t="shared" si="458"/>
        <v>103604.31899999999</v>
      </c>
      <c r="AY981" s="36">
        <f t="shared" si="458"/>
        <v>34534.772999999986</v>
      </c>
      <c r="AZ981" s="36">
        <f t="shared" si="458"/>
        <v>0</v>
      </c>
      <c r="BF981" s="42">
        <f t="shared" si="463"/>
        <v>69069.546000000002</v>
      </c>
      <c r="BG981" s="42">
        <f t="shared" si="464"/>
        <v>69069.55</v>
      </c>
      <c r="BH981" s="42">
        <f t="shared" si="465"/>
        <v>-4.0000000008149073E-3</v>
      </c>
      <c r="BI981" s="42">
        <f t="shared" si="466"/>
        <v>207208.63799999998</v>
      </c>
    </row>
    <row r="982" spans="1:61" ht="14.45" hidden="1" outlineLevel="1" x14ac:dyDescent="0.3">
      <c r="A982" s="12" t="s">
        <v>837</v>
      </c>
      <c r="B982" s="12" t="s">
        <v>8</v>
      </c>
      <c r="C982" s="5" t="s">
        <v>1356</v>
      </c>
      <c r="D982" s="2" t="s">
        <v>1055</v>
      </c>
      <c r="E982" s="2" t="s">
        <v>819</v>
      </c>
      <c r="F982" s="2" t="s">
        <v>16</v>
      </c>
      <c r="G982" s="2" t="s">
        <v>17</v>
      </c>
      <c r="H982" s="2" t="s">
        <v>36</v>
      </c>
      <c r="I982" s="18">
        <v>2084</v>
      </c>
      <c r="J982" s="18">
        <v>146226.38</v>
      </c>
      <c r="K982" s="18">
        <v>129979</v>
      </c>
      <c r="L982" s="18">
        <v>16247.38</v>
      </c>
      <c r="M982" s="18"/>
      <c r="N982" s="18">
        <v>16247.38</v>
      </c>
      <c r="O982" s="18"/>
      <c r="P982" s="18"/>
      <c r="Q982" s="18"/>
      <c r="R982" s="18"/>
      <c r="S982" s="18"/>
      <c r="T982" s="18"/>
      <c r="U982" s="18"/>
      <c r="V982" s="18"/>
      <c r="W982" s="18"/>
      <c r="X982" s="18"/>
      <c r="Y982" s="18"/>
      <c r="Z982" s="18"/>
      <c r="AA982" s="18"/>
      <c r="AB982" s="43">
        <f t="shared" si="459"/>
        <v>0.125</v>
      </c>
      <c r="AC982" s="14">
        <f t="shared" si="442"/>
        <v>0</v>
      </c>
      <c r="AD982" s="14">
        <f t="shared" si="457"/>
        <v>0.125</v>
      </c>
      <c r="AE982" s="14">
        <f t="shared" si="444"/>
        <v>0</v>
      </c>
      <c r="AF982" s="14">
        <f t="shared" si="445"/>
        <v>0</v>
      </c>
      <c r="AG982" s="14">
        <f t="shared" si="446"/>
        <v>0</v>
      </c>
      <c r="AH982" s="14">
        <f t="shared" si="447"/>
        <v>0</v>
      </c>
      <c r="AI982" s="14">
        <f t="shared" si="448"/>
        <v>0</v>
      </c>
      <c r="AJ982" s="14">
        <f t="shared" si="449"/>
        <v>0</v>
      </c>
      <c r="AK982" s="14">
        <f t="shared" si="450"/>
        <v>0</v>
      </c>
      <c r="AL982" s="14">
        <f t="shared" si="451"/>
        <v>0</v>
      </c>
      <c r="AM982" s="14">
        <f t="shared" si="452"/>
        <v>0</v>
      </c>
      <c r="AN982" s="14">
        <f t="shared" si="453"/>
        <v>0</v>
      </c>
      <c r="AO982" s="14">
        <f t="shared" si="454"/>
        <v>0</v>
      </c>
      <c r="AP982" s="14">
        <f t="shared" si="455"/>
        <v>0</v>
      </c>
      <c r="AQ982" s="14">
        <f t="shared" si="456"/>
        <v>0</v>
      </c>
      <c r="AR982" s="26">
        <f t="shared" si="460"/>
        <v>16247.375</v>
      </c>
      <c r="AS982" s="184">
        <f t="shared" si="461"/>
        <v>0</v>
      </c>
      <c r="AT982" s="26">
        <f t="shared" si="462"/>
        <v>0</v>
      </c>
      <c r="AU982" s="30">
        <f t="shared" si="468"/>
        <v>7798.74</v>
      </c>
      <c r="AV982" s="30">
        <f t="shared" si="469"/>
        <v>7798.74</v>
      </c>
      <c r="AW982" s="30"/>
      <c r="AX982" s="36">
        <f t="shared" si="458"/>
        <v>-8448.6350000000002</v>
      </c>
      <c r="AY982" s="36">
        <f t="shared" si="458"/>
        <v>7798.74</v>
      </c>
      <c r="AZ982" s="36">
        <f t="shared" si="458"/>
        <v>0</v>
      </c>
      <c r="BF982" s="42">
        <f t="shared" si="463"/>
        <v>16247.375</v>
      </c>
      <c r="BG982" s="42">
        <f t="shared" si="464"/>
        <v>16247.38</v>
      </c>
      <c r="BH982" s="42">
        <f t="shared" si="465"/>
        <v>-4.9999999991996447E-3</v>
      </c>
      <c r="BI982" s="42">
        <f t="shared" si="466"/>
        <v>15597.48</v>
      </c>
    </row>
    <row r="983" spans="1:61" ht="14.45" hidden="1" outlineLevel="1" x14ac:dyDescent="0.3">
      <c r="A983" s="12" t="s">
        <v>837</v>
      </c>
      <c r="B983" s="12" t="s">
        <v>8</v>
      </c>
      <c r="C983" s="5" t="s">
        <v>1356</v>
      </c>
      <c r="D983" s="2" t="s">
        <v>1055</v>
      </c>
      <c r="E983" s="2" t="s">
        <v>820</v>
      </c>
      <c r="F983" s="2" t="s">
        <v>11</v>
      </c>
      <c r="G983" s="2" t="s">
        <v>12</v>
      </c>
      <c r="H983" s="2" t="s">
        <v>13</v>
      </c>
      <c r="I983" s="18">
        <v>1976.9399999999998</v>
      </c>
      <c r="J983" s="18">
        <v>149060.4</v>
      </c>
      <c r="K983" s="18">
        <v>143327.31</v>
      </c>
      <c r="L983" s="18">
        <v>5733.09</v>
      </c>
      <c r="M983" s="18"/>
      <c r="N983" s="18"/>
      <c r="O983" s="18"/>
      <c r="P983" s="18"/>
      <c r="Q983" s="18"/>
      <c r="R983" s="18"/>
      <c r="S983" s="18">
        <v>5733.09</v>
      </c>
      <c r="T983" s="18"/>
      <c r="U983" s="18"/>
      <c r="V983" s="18"/>
      <c r="W983" s="18"/>
      <c r="X983" s="18"/>
      <c r="Y983" s="18"/>
      <c r="Z983" s="18"/>
      <c r="AA983" s="18"/>
      <c r="AB983" s="43">
        <f t="shared" si="459"/>
        <v>4.0000000000000036E-2</v>
      </c>
      <c r="AC983" s="14">
        <f t="shared" si="442"/>
        <v>0</v>
      </c>
      <c r="AD983" s="14">
        <f t="shared" si="457"/>
        <v>0</v>
      </c>
      <c r="AE983" s="14">
        <f t="shared" si="444"/>
        <v>0</v>
      </c>
      <c r="AF983" s="14">
        <f t="shared" si="445"/>
        <v>0</v>
      </c>
      <c r="AG983" s="14">
        <f t="shared" si="446"/>
        <v>0</v>
      </c>
      <c r="AH983" s="14">
        <f t="shared" si="447"/>
        <v>0</v>
      </c>
      <c r="AI983" s="14">
        <f t="shared" si="448"/>
        <v>0.04</v>
      </c>
      <c r="AJ983" s="14">
        <f t="shared" si="449"/>
        <v>0</v>
      </c>
      <c r="AK983" s="14">
        <f t="shared" si="450"/>
        <v>0</v>
      </c>
      <c r="AL983" s="14">
        <f t="shared" si="451"/>
        <v>0</v>
      </c>
      <c r="AM983" s="14">
        <f t="shared" si="452"/>
        <v>0</v>
      </c>
      <c r="AN983" s="14">
        <f t="shared" si="453"/>
        <v>0</v>
      </c>
      <c r="AO983" s="14">
        <f t="shared" si="454"/>
        <v>0</v>
      </c>
      <c r="AP983" s="14">
        <f t="shared" si="455"/>
        <v>0</v>
      </c>
      <c r="AQ983" s="14">
        <f t="shared" si="456"/>
        <v>0</v>
      </c>
      <c r="AR983" s="26">
        <f t="shared" si="460"/>
        <v>0</v>
      </c>
      <c r="AS983" s="184">
        <f t="shared" si="461"/>
        <v>5733.0924000000005</v>
      </c>
      <c r="AT983" s="26">
        <f t="shared" si="462"/>
        <v>0</v>
      </c>
      <c r="AU983" s="30">
        <f t="shared" si="468"/>
        <v>8599.6386000000002</v>
      </c>
      <c r="AV983" s="30">
        <f t="shared" si="469"/>
        <v>8599.6386000000002</v>
      </c>
      <c r="AW983" s="30"/>
      <c r="AX983" s="36">
        <f t="shared" si="458"/>
        <v>8599.6386000000002</v>
      </c>
      <c r="AY983" s="36">
        <f t="shared" si="458"/>
        <v>2866.5461999999998</v>
      </c>
      <c r="AZ983" s="36">
        <f t="shared" si="458"/>
        <v>0</v>
      </c>
      <c r="BF983" s="42">
        <f t="shared" si="463"/>
        <v>5733.0924000000005</v>
      </c>
      <c r="BG983" s="42">
        <f t="shared" si="464"/>
        <v>5733.09</v>
      </c>
      <c r="BH983" s="42">
        <f t="shared" si="465"/>
        <v>2.4000000003070454E-3</v>
      </c>
      <c r="BI983" s="42">
        <f t="shared" si="466"/>
        <v>17199.2772</v>
      </c>
    </row>
    <row r="984" spans="1:61" ht="14.45" hidden="1" outlineLevel="1" x14ac:dyDescent="0.3">
      <c r="A984" s="12" t="s">
        <v>837</v>
      </c>
      <c r="B984" s="12" t="s">
        <v>8</v>
      </c>
      <c r="C984" s="5" t="s">
        <v>1356</v>
      </c>
      <c r="D984" s="2" t="s">
        <v>1055</v>
      </c>
      <c r="E984" s="2" t="s">
        <v>544</v>
      </c>
      <c r="F984" s="2" t="s">
        <v>11</v>
      </c>
      <c r="G984" s="2" t="s">
        <v>12</v>
      </c>
      <c r="H984" s="2" t="s">
        <v>13</v>
      </c>
      <c r="I984" s="18">
        <v>871</v>
      </c>
      <c r="J984" s="18">
        <v>68028.58</v>
      </c>
      <c r="K984" s="18">
        <v>65412.1</v>
      </c>
      <c r="L984" s="18">
        <v>2616.48</v>
      </c>
      <c r="M984" s="18"/>
      <c r="N984" s="18"/>
      <c r="O984" s="18"/>
      <c r="P984" s="18"/>
      <c r="Q984" s="18"/>
      <c r="R984" s="18"/>
      <c r="S984" s="18">
        <v>2616.48</v>
      </c>
      <c r="T984" s="18"/>
      <c r="U984" s="18"/>
      <c r="V984" s="18"/>
      <c r="W984" s="18"/>
      <c r="X984" s="18"/>
      <c r="Y984" s="18"/>
      <c r="Z984" s="18"/>
      <c r="AA984" s="18"/>
      <c r="AB984" s="43">
        <f t="shared" si="459"/>
        <v>4.0000000000000036E-2</v>
      </c>
      <c r="AC984" s="14">
        <f t="shared" si="442"/>
        <v>0</v>
      </c>
      <c r="AD984" s="14">
        <f t="shared" si="457"/>
        <v>0</v>
      </c>
      <c r="AE984" s="14">
        <f t="shared" si="444"/>
        <v>0</v>
      </c>
      <c r="AF984" s="14">
        <f t="shared" si="445"/>
        <v>0</v>
      </c>
      <c r="AG984" s="14">
        <f t="shared" si="446"/>
        <v>0</v>
      </c>
      <c r="AH984" s="14">
        <f t="shared" si="447"/>
        <v>0</v>
      </c>
      <c r="AI984" s="14">
        <f t="shared" si="448"/>
        <v>0.04</v>
      </c>
      <c r="AJ984" s="14">
        <f t="shared" si="449"/>
        <v>0</v>
      </c>
      <c r="AK984" s="14">
        <f t="shared" si="450"/>
        <v>0</v>
      </c>
      <c r="AL984" s="14">
        <f t="shared" si="451"/>
        <v>0</v>
      </c>
      <c r="AM984" s="14">
        <f t="shared" si="452"/>
        <v>0</v>
      </c>
      <c r="AN984" s="14">
        <f t="shared" si="453"/>
        <v>0</v>
      </c>
      <c r="AO984" s="14">
        <f t="shared" si="454"/>
        <v>0</v>
      </c>
      <c r="AP984" s="14">
        <f t="shared" si="455"/>
        <v>0</v>
      </c>
      <c r="AQ984" s="14">
        <f t="shared" si="456"/>
        <v>0</v>
      </c>
      <c r="AR984" s="26">
        <f t="shared" si="460"/>
        <v>0</v>
      </c>
      <c r="AS984" s="184">
        <f t="shared" si="461"/>
        <v>2616.4839999999999</v>
      </c>
      <c r="AT984" s="26">
        <f t="shared" si="462"/>
        <v>0</v>
      </c>
      <c r="AU984" s="30">
        <f t="shared" si="468"/>
        <v>3924.7259999999997</v>
      </c>
      <c r="AV984" s="30">
        <f t="shared" si="469"/>
        <v>3924.7259999999997</v>
      </c>
      <c r="AW984" s="30"/>
      <c r="AX984" s="36">
        <f t="shared" si="458"/>
        <v>3924.7259999999997</v>
      </c>
      <c r="AY984" s="36">
        <f t="shared" si="458"/>
        <v>1308.2419999999997</v>
      </c>
      <c r="AZ984" s="36">
        <f t="shared" si="458"/>
        <v>0</v>
      </c>
      <c r="BF984" s="42">
        <f t="shared" si="463"/>
        <v>2616.4839999999999</v>
      </c>
      <c r="BG984" s="42">
        <f t="shared" si="464"/>
        <v>2616.48</v>
      </c>
      <c r="BH984" s="42">
        <f t="shared" si="465"/>
        <v>3.9999999999054126E-3</v>
      </c>
      <c r="BI984" s="42">
        <f t="shared" si="466"/>
        <v>7849.4519999999993</v>
      </c>
    </row>
    <row r="985" spans="1:61" ht="14.45" hidden="1" outlineLevel="1" x14ac:dyDescent="0.3">
      <c r="A985" s="12" t="s">
        <v>837</v>
      </c>
      <c r="B985" s="12" t="s">
        <v>8</v>
      </c>
      <c r="C985" s="5" t="s">
        <v>1356</v>
      </c>
      <c r="D985" s="2" t="s">
        <v>1056</v>
      </c>
      <c r="E985" s="2" t="s">
        <v>820</v>
      </c>
      <c r="F985" s="2" t="s">
        <v>11</v>
      </c>
      <c r="G985" s="2" t="s">
        <v>12</v>
      </c>
      <c r="H985" s="2" t="s">
        <v>13</v>
      </c>
      <c r="I985" s="18">
        <v>1978.13</v>
      </c>
      <c r="J985" s="18">
        <v>156865.44</v>
      </c>
      <c r="K985" s="18">
        <v>150832.16</v>
      </c>
      <c r="L985" s="18">
        <v>6033.28</v>
      </c>
      <c r="M985" s="18"/>
      <c r="N985" s="18"/>
      <c r="O985" s="18"/>
      <c r="P985" s="18"/>
      <c r="Q985" s="18"/>
      <c r="R985" s="18"/>
      <c r="S985" s="18">
        <v>6033.28</v>
      </c>
      <c r="T985" s="18"/>
      <c r="U985" s="18"/>
      <c r="V985" s="18"/>
      <c r="W985" s="18"/>
      <c r="X985" s="18"/>
      <c r="Y985" s="18"/>
      <c r="Z985" s="18"/>
      <c r="AA985" s="18"/>
      <c r="AB985" s="43">
        <f t="shared" si="459"/>
        <v>4.0000000000000036E-2</v>
      </c>
      <c r="AC985" s="14">
        <f t="shared" ref="AC985:AC1048" si="470">IF(M985&gt;0,M$4,0)</f>
        <v>0</v>
      </c>
      <c r="AD985" s="14">
        <f t="shared" si="457"/>
        <v>0</v>
      </c>
      <c r="AE985" s="14">
        <f t="shared" si="444"/>
        <v>0</v>
      </c>
      <c r="AF985" s="14">
        <f t="shared" si="445"/>
        <v>0</v>
      </c>
      <c r="AG985" s="14">
        <f t="shared" si="446"/>
        <v>0</v>
      </c>
      <c r="AH985" s="14">
        <f t="shared" si="447"/>
        <v>0</v>
      </c>
      <c r="AI985" s="14">
        <f t="shared" si="448"/>
        <v>0.04</v>
      </c>
      <c r="AJ985" s="14">
        <f t="shared" si="449"/>
        <v>0</v>
      </c>
      <c r="AK985" s="14">
        <f t="shared" si="450"/>
        <v>0</v>
      </c>
      <c r="AL985" s="14">
        <f t="shared" si="451"/>
        <v>0</v>
      </c>
      <c r="AM985" s="14">
        <f t="shared" si="452"/>
        <v>0</v>
      </c>
      <c r="AN985" s="14">
        <f t="shared" si="453"/>
        <v>0</v>
      </c>
      <c r="AO985" s="14">
        <f t="shared" si="454"/>
        <v>0</v>
      </c>
      <c r="AP985" s="14">
        <f t="shared" si="455"/>
        <v>0</v>
      </c>
      <c r="AQ985" s="14">
        <f t="shared" si="456"/>
        <v>0</v>
      </c>
      <c r="AR985" s="26">
        <f t="shared" si="460"/>
        <v>0</v>
      </c>
      <c r="AS985" s="184">
        <f t="shared" si="461"/>
        <v>6033.2864</v>
      </c>
      <c r="AT985" s="26">
        <f t="shared" si="462"/>
        <v>0</v>
      </c>
      <c r="AU985" s="30">
        <f t="shared" si="468"/>
        <v>9049.9295999999995</v>
      </c>
      <c r="AV985" s="30">
        <f t="shared" si="469"/>
        <v>9049.9295999999995</v>
      </c>
      <c r="AW985" s="30"/>
      <c r="AX985" s="36">
        <f t="shared" si="458"/>
        <v>9049.9295999999995</v>
      </c>
      <c r="AY985" s="36">
        <f t="shared" si="458"/>
        <v>3016.6431999999995</v>
      </c>
      <c r="AZ985" s="36">
        <f t="shared" si="458"/>
        <v>0</v>
      </c>
      <c r="BF985" s="42">
        <f t="shared" si="463"/>
        <v>6033.2864</v>
      </c>
      <c r="BG985" s="42">
        <f t="shared" si="464"/>
        <v>6033.28</v>
      </c>
      <c r="BH985" s="42">
        <f t="shared" si="465"/>
        <v>6.400000000212458E-3</v>
      </c>
      <c r="BI985" s="42">
        <f t="shared" si="466"/>
        <v>18099.859199999999</v>
      </c>
    </row>
    <row r="986" spans="1:61" hidden="1" outlineLevel="1" x14ac:dyDescent="0.25">
      <c r="A986" s="12" t="s">
        <v>837</v>
      </c>
      <c r="B986" s="12" t="s">
        <v>8</v>
      </c>
      <c r="C986" s="5" t="s">
        <v>1356</v>
      </c>
      <c r="D986" s="2" t="s">
        <v>1057</v>
      </c>
      <c r="E986" s="2" t="s">
        <v>78</v>
      </c>
      <c r="F986" s="2" t="s">
        <v>11</v>
      </c>
      <c r="G986" s="2" t="s">
        <v>12</v>
      </c>
      <c r="H986" s="2" t="s">
        <v>13</v>
      </c>
      <c r="I986" s="18">
        <v>71058.300000000017</v>
      </c>
      <c r="J986" s="18">
        <v>5529489.7300000004</v>
      </c>
      <c r="K986" s="18">
        <v>5316817.0599999996</v>
      </c>
      <c r="L986" s="18">
        <v>212672.66999999998</v>
      </c>
      <c r="M986" s="18"/>
      <c r="N986" s="18"/>
      <c r="O986" s="18"/>
      <c r="P986" s="18"/>
      <c r="Q986" s="18"/>
      <c r="R986" s="18"/>
      <c r="S986" s="18">
        <v>212672.66999999998</v>
      </c>
      <c r="T986" s="18"/>
      <c r="U986" s="18"/>
      <c r="V986" s="18"/>
      <c r="W986" s="18"/>
      <c r="X986" s="18"/>
      <c r="Y986" s="18"/>
      <c r="Z986" s="18"/>
      <c r="AA986" s="18"/>
      <c r="AB986" s="43">
        <f t="shared" si="459"/>
        <v>4.0000000000000036E-2</v>
      </c>
      <c r="AC986" s="14">
        <f t="shared" si="470"/>
        <v>0</v>
      </c>
      <c r="AD986" s="14">
        <f t="shared" si="457"/>
        <v>0</v>
      </c>
      <c r="AE986" s="14">
        <f t="shared" si="444"/>
        <v>0</v>
      </c>
      <c r="AF986" s="14">
        <f t="shared" si="445"/>
        <v>0</v>
      </c>
      <c r="AG986" s="14">
        <f t="shared" si="446"/>
        <v>0</v>
      </c>
      <c r="AH986" s="14">
        <f t="shared" si="447"/>
        <v>0</v>
      </c>
      <c r="AI986" s="14">
        <f t="shared" si="448"/>
        <v>0.04</v>
      </c>
      <c r="AJ986" s="14">
        <f t="shared" si="449"/>
        <v>0</v>
      </c>
      <c r="AK986" s="14">
        <f t="shared" si="450"/>
        <v>0</v>
      </c>
      <c r="AL986" s="14">
        <f t="shared" si="451"/>
        <v>0</v>
      </c>
      <c r="AM986" s="14">
        <f t="shared" si="452"/>
        <v>0</v>
      </c>
      <c r="AN986" s="14">
        <f t="shared" si="453"/>
        <v>0</v>
      </c>
      <c r="AO986" s="14">
        <f t="shared" si="454"/>
        <v>0</v>
      </c>
      <c r="AP986" s="14">
        <f t="shared" si="455"/>
        <v>0</v>
      </c>
      <c r="AQ986" s="14">
        <f t="shared" si="456"/>
        <v>0</v>
      </c>
      <c r="AR986" s="26">
        <f t="shared" si="460"/>
        <v>0</v>
      </c>
      <c r="AS986" s="184">
        <f t="shared" si="461"/>
        <v>212672.68239999999</v>
      </c>
      <c r="AT986" s="26">
        <f t="shared" si="462"/>
        <v>0</v>
      </c>
      <c r="AU986" s="30">
        <f t="shared" si="468"/>
        <v>319009.02359999996</v>
      </c>
      <c r="AV986" s="30">
        <f t="shared" si="469"/>
        <v>319009.02359999996</v>
      </c>
      <c r="AW986" s="30"/>
      <c r="AX986" s="36">
        <f t="shared" si="458"/>
        <v>319009.02359999996</v>
      </c>
      <c r="AY986" s="36">
        <f t="shared" si="458"/>
        <v>106336.34119999997</v>
      </c>
      <c r="AZ986" s="36">
        <f t="shared" si="458"/>
        <v>0</v>
      </c>
      <c r="BF986" s="42">
        <f t="shared" si="463"/>
        <v>212672.68239999999</v>
      </c>
      <c r="BG986" s="42">
        <f t="shared" si="464"/>
        <v>212672.66999999998</v>
      </c>
      <c r="BH986" s="42">
        <f t="shared" si="465"/>
        <v>1.2400000006891787E-2</v>
      </c>
      <c r="BI986" s="42">
        <f t="shared" si="466"/>
        <v>638018.04719999991</v>
      </c>
    </row>
    <row r="987" spans="1:61" hidden="1" outlineLevel="1" x14ac:dyDescent="0.25">
      <c r="A987" s="12" t="s">
        <v>837</v>
      </c>
      <c r="B987" s="12" t="s">
        <v>8</v>
      </c>
      <c r="C987" s="5" t="s">
        <v>1356</v>
      </c>
      <c r="D987" s="2" t="s">
        <v>1057</v>
      </c>
      <c r="E987" s="2" t="s">
        <v>819</v>
      </c>
      <c r="F987" s="2" t="s">
        <v>16</v>
      </c>
      <c r="G987" s="2" t="s">
        <v>17</v>
      </c>
      <c r="H987" s="2" t="s">
        <v>36</v>
      </c>
      <c r="I987" s="18">
        <v>6154</v>
      </c>
      <c r="J987" s="18">
        <v>431516.24000000005</v>
      </c>
      <c r="K987" s="18">
        <v>383569.98000000004</v>
      </c>
      <c r="L987" s="18">
        <v>47946.259999999995</v>
      </c>
      <c r="M987" s="18"/>
      <c r="N987" s="18">
        <v>47946.259999999995</v>
      </c>
      <c r="O987" s="18"/>
      <c r="P987" s="18"/>
      <c r="Q987" s="18"/>
      <c r="R987" s="18"/>
      <c r="S987" s="18"/>
      <c r="T987" s="18"/>
      <c r="U987" s="18"/>
      <c r="V987" s="18"/>
      <c r="W987" s="18"/>
      <c r="X987" s="18"/>
      <c r="Y987" s="18"/>
      <c r="Z987" s="18"/>
      <c r="AA987" s="18"/>
      <c r="AB987" s="43">
        <f t="shared" si="459"/>
        <v>0.125</v>
      </c>
      <c r="AC987" s="14">
        <f t="shared" si="470"/>
        <v>0</v>
      </c>
      <c r="AD987" s="14">
        <f t="shared" si="457"/>
        <v>0.125</v>
      </c>
      <c r="AE987" s="14">
        <f t="shared" si="444"/>
        <v>0</v>
      </c>
      <c r="AF987" s="14">
        <f t="shared" si="445"/>
        <v>0</v>
      </c>
      <c r="AG987" s="14">
        <f t="shared" si="446"/>
        <v>0</v>
      </c>
      <c r="AH987" s="14">
        <f t="shared" si="447"/>
        <v>0</v>
      </c>
      <c r="AI987" s="14">
        <f t="shared" si="448"/>
        <v>0</v>
      </c>
      <c r="AJ987" s="14">
        <f t="shared" si="449"/>
        <v>0</v>
      </c>
      <c r="AK987" s="14">
        <f t="shared" si="450"/>
        <v>0</v>
      </c>
      <c r="AL987" s="14">
        <f t="shared" si="451"/>
        <v>0</v>
      </c>
      <c r="AM987" s="14">
        <f t="shared" si="452"/>
        <v>0</v>
      </c>
      <c r="AN987" s="14">
        <f t="shared" si="453"/>
        <v>0</v>
      </c>
      <c r="AO987" s="14">
        <f t="shared" si="454"/>
        <v>0</v>
      </c>
      <c r="AP987" s="14">
        <f t="shared" si="455"/>
        <v>0</v>
      </c>
      <c r="AQ987" s="14">
        <f t="shared" si="456"/>
        <v>0</v>
      </c>
      <c r="AR987" s="26">
        <f t="shared" si="460"/>
        <v>47946.247500000005</v>
      </c>
      <c r="AS987" s="184">
        <f t="shared" si="461"/>
        <v>0</v>
      </c>
      <c r="AT987" s="26">
        <f t="shared" si="462"/>
        <v>0</v>
      </c>
      <c r="AU987" s="30">
        <f t="shared" si="468"/>
        <v>23014.198800000002</v>
      </c>
      <c r="AV987" s="30">
        <f t="shared" si="469"/>
        <v>23014.198800000002</v>
      </c>
      <c r="AW987" s="30"/>
      <c r="AX987" s="36">
        <f t="shared" si="458"/>
        <v>-24932.048700000003</v>
      </c>
      <c r="AY987" s="36">
        <f t="shared" si="458"/>
        <v>23014.198800000002</v>
      </c>
      <c r="AZ987" s="36">
        <f t="shared" si="458"/>
        <v>0</v>
      </c>
      <c r="BF987" s="42">
        <f t="shared" si="463"/>
        <v>47946.247500000005</v>
      </c>
      <c r="BG987" s="42">
        <f t="shared" si="464"/>
        <v>47946.259999999995</v>
      </c>
      <c r="BH987" s="42">
        <f t="shared" si="465"/>
        <v>-1.2499999989813659E-2</v>
      </c>
      <c r="BI987" s="42">
        <f t="shared" si="466"/>
        <v>46028.397600000004</v>
      </c>
    </row>
    <row r="988" spans="1:61" hidden="1" outlineLevel="1" x14ac:dyDescent="0.25">
      <c r="A988" s="12" t="s">
        <v>837</v>
      </c>
      <c r="B988" s="12" t="s">
        <v>8</v>
      </c>
      <c r="C988" s="5" t="s">
        <v>1356</v>
      </c>
      <c r="D988" s="2" t="s">
        <v>1057</v>
      </c>
      <c r="E988" s="2" t="s">
        <v>820</v>
      </c>
      <c r="F988" s="2" t="s">
        <v>11</v>
      </c>
      <c r="G988" s="2" t="s">
        <v>12</v>
      </c>
      <c r="H988" s="2" t="s">
        <v>13</v>
      </c>
      <c r="I988" s="18">
        <v>13887.620000000003</v>
      </c>
      <c r="J988" s="18">
        <v>1047126.0299999999</v>
      </c>
      <c r="K988" s="18">
        <v>1006851.95</v>
      </c>
      <c r="L988" s="18">
        <v>40274.080000000002</v>
      </c>
      <c r="M988" s="18"/>
      <c r="N988" s="18"/>
      <c r="O988" s="18"/>
      <c r="P988" s="18"/>
      <c r="Q988" s="18"/>
      <c r="R988" s="18"/>
      <c r="S988" s="18">
        <v>40274.080000000002</v>
      </c>
      <c r="T988" s="18"/>
      <c r="U988" s="18"/>
      <c r="V988" s="18"/>
      <c r="W988" s="18"/>
      <c r="X988" s="18"/>
      <c r="Y988" s="18"/>
      <c r="Z988" s="18"/>
      <c r="AA988" s="18"/>
      <c r="AB988" s="43">
        <f t="shared" si="459"/>
        <v>4.0000000000000036E-2</v>
      </c>
      <c r="AC988" s="14">
        <f t="shared" si="470"/>
        <v>0</v>
      </c>
      <c r="AD988" s="14">
        <f t="shared" si="457"/>
        <v>0</v>
      </c>
      <c r="AE988" s="14">
        <f t="shared" si="444"/>
        <v>0</v>
      </c>
      <c r="AF988" s="14">
        <f t="shared" si="445"/>
        <v>0</v>
      </c>
      <c r="AG988" s="14">
        <f t="shared" si="446"/>
        <v>0</v>
      </c>
      <c r="AH988" s="14">
        <f t="shared" si="447"/>
        <v>0</v>
      </c>
      <c r="AI988" s="14">
        <f t="shared" si="448"/>
        <v>0.04</v>
      </c>
      <c r="AJ988" s="14">
        <f t="shared" si="449"/>
        <v>0</v>
      </c>
      <c r="AK988" s="14">
        <f t="shared" si="450"/>
        <v>0</v>
      </c>
      <c r="AL988" s="14">
        <f t="shared" si="451"/>
        <v>0</v>
      </c>
      <c r="AM988" s="14">
        <f t="shared" si="452"/>
        <v>0</v>
      </c>
      <c r="AN988" s="14">
        <f t="shared" si="453"/>
        <v>0</v>
      </c>
      <c r="AO988" s="14">
        <f t="shared" si="454"/>
        <v>0</v>
      </c>
      <c r="AP988" s="14">
        <f t="shared" si="455"/>
        <v>0</v>
      </c>
      <c r="AQ988" s="14">
        <f t="shared" si="456"/>
        <v>0</v>
      </c>
      <c r="AR988" s="26">
        <f t="shared" si="460"/>
        <v>0</v>
      </c>
      <c r="AS988" s="184">
        <f t="shared" si="461"/>
        <v>40274.078000000001</v>
      </c>
      <c r="AT988" s="26">
        <f t="shared" si="462"/>
        <v>0</v>
      </c>
      <c r="AU988" s="30">
        <f t="shared" si="468"/>
        <v>60411.116999999998</v>
      </c>
      <c r="AV988" s="30">
        <f t="shared" si="469"/>
        <v>60411.116999999998</v>
      </c>
      <c r="AW988" s="30"/>
      <c r="AX988" s="36">
        <f t="shared" si="458"/>
        <v>60411.116999999998</v>
      </c>
      <c r="AY988" s="36">
        <f t="shared" si="458"/>
        <v>20137.038999999997</v>
      </c>
      <c r="AZ988" s="36">
        <f t="shared" si="458"/>
        <v>0</v>
      </c>
      <c r="BF988" s="42">
        <f t="shared" si="463"/>
        <v>40274.078000000001</v>
      </c>
      <c r="BG988" s="42">
        <f t="shared" si="464"/>
        <v>40274.080000000002</v>
      </c>
      <c r="BH988" s="42">
        <f t="shared" si="465"/>
        <v>-2.0000000004074536E-3</v>
      </c>
      <c r="BI988" s="42">
        <f t="shared" si="466"/>
        <v>120822.234</v>
      </c>
    </row>
    <row r="989" spans="1:61" hidden="1" outlineLevel="1" x14ac:dyDescent="0.25">
      <c r="A989" s="12" t="s">
        <v>837</v>
      </c>
      <c r="B989" s="12" t="s">
        <v>8</v>
      </c>
      <c r="C989" s="5" t="s">
        <v>1356</v>
      </c>
      <c r="D989" s="2" t="s">
        <v>1057</v>
      </c>
      <c r="E989" s="2" t="s">
        <v>544</v>
      </c>
      <c r="F989" s="2" t="s">
        <v>11</v>
      </c>
      <c r="G989" s="2" t="s">
        <v>12</v>
      </c>
      <c r="H989" s="2" t="s">
        <v>13</v>
      </c>
      <c r="I989" s="18">
        <v>14984</v>
      </c>
      <c r="J989" s="18">
        <v>1178115.0900000001</v>
      </c>
      <c r="K989" s="18">
        <v>1132802.96</v>
      </c>
      <c r="L989" s="18">
        <v>45312.13</v>
      </c>
      <c r="M989" s="18"/>
      <c r="N989" s="18"/>
      <c r="O989" s="18"/>
      <c r="P989" s="18"/>
      <c r="Q989" s="18"/>
      <c r="R989" s="18"/>
      <c r="S989" s="18">
        <v>45312.13</v>
      </c>
      <c r="T989" s="18"/>
      <c r="U989" s="18"/>
      <c r="V989" s="18"/>
      <c r="W989" s="18"/>
      <c r="X989" s="18"/>
      <c r="Y989" s="18"/>
      <c r="Z989" s="18"/>
      <c r="AA989" s="18"/>
      <c r="AB989" s="43">
        <f t="shared" si="459"/>
        <v>4.0000000000000036E-2</v>
      </c>
      <c r="AC989" s="14">
        <f t="shared" si="470"/>
        <v>0</v>
      </c>
      <c r="AD989" s="14">
        <f t="shared" si="457"/>
        <v>0</v>
      </c>
      <c r="AE989" s="14">
        <f t="shared" si="444"/>
        <v>0</v>
      </c>
      <c r="AF989" s="14">
        <f t="shared" si="445"/>
        <v>0</v>
      </c>
      <c r="AG989" s="14">
        <f t="shared" si="446"/>
        <v>0</v>
      </c>
      <c r="AH989" s="14">
        <f t="shared" si="447"/>
        <v>0</v>
      </c>
      <c r="AI989" s="14">
        <f t="shared" si="448"/>
        <v>0.04</v>
      </c>
      <c r="AJ989" s="14">
        <f t="shared" si="449"/>
        <v>0</v>
      </c>
      <c r="AK989" s="14">
        <f t="shared" si="450"/>
        <v>0</v>
      </c>
      <c r="AL989" s="14">
        <f t="shared" si="451"/>
        <v>0</v>
      </c>
      <c r="AM989" s="14">
        <f t="shared" si="452"/>
        <v>0</v>
      </c>
      <c r="AN989" s="14">
        <f t="shared" si="453"/>
        <v>0</v>
      </c>
      <c r="AO989" s="14">
        <f t="shared" si="454"/>
        <v>0</v>
      </c>
      <c r="AP989" s="14">
        <f t="shared" si="455"/>
        <v>0</v>
      </c>
      <c r="AQ989" s="14">
        <f t="shared" si="456"/>
        <v>0</v>
      </c>
      <c r="AR989" s="26">
        <f t="shared" si="460"/>
        <v>0</v>
      </c>
      <c r="AS989" s="184">
        <f t="shared" si="461"/>
        <v>45312.118399999999</v>
      </c>
      <c r="AT989" s="26">
        <f t="shared" si="462"/>
        <v>0</v>
      </c>
      <c r="AU989" s="30">
        <f t="shared" si="468"/>
        <v>67968.177599999995</v>
      </c>
      <c r="AV989" s="30">
        <f t="shared" si="469"/>
        <v>67968.177599999995</v>
      </c>
      <c r="AW989" s="30"/>
      <c r="AX989" s="36">
        <f t="shared" si="458"/>
        <v>67968.177599999995</v>
      </c>
      <c r="AY989" s="36">
        <f t="shared" si="458"/>
        <v>22656.059199999996</v>
      </c>
      <c r="AZ989" s="36">
        <f t="shared" si="458"/>
        <v>0</v>
      </c>
      <c r="BF989" s="42">
        <f t="shared" si="463"/>
        <v>45312.118399999999</v>
      </c>
      <c r="BG989" s="42">
        <f t="shared" si="464"/>
        <v>45312.13</v>
      </c>
      <c r="BH989" s="42">
        <f t="shared" si="465"/>
        <v>-1.1599999997997656E-2</v>
      </c>
      <c r="BI989" s="42">
        <f t="shared" si="466"/>
        <v>135936.35519999999</v>
      </c>
    </row>
    <row r="990" spans="1:61" hidden="1" outlineLevel="1" x14ac:dyDescent="0.25">
      <c r="A990" s="12" t="s">
        <v>837</v>
      </c>
      <c r="B990" s="12" t="s">
        <v>8</v>
      </c>
      <c r="C990" s="5" t="s">
        <v>1356</v>
      </c>
      <c r="D990" s="2" t="s">
        <v>1058</v>
      </c>
      <c r="E990" s="2" t="s">
        <v>78</v>
      </c>
      <c r="F990" s="2" t="s">
        <v>11</v>
      </c>
      <c r="G990" s="2" t="s">
        <v>12</v>
      </c>
      <c r="H990" s="2" t="s">
        <v>13</v>
      </c>
      <c r="I990" s="18">
        <v>5093.6000000000004</v>
      </c>
      <c r="J990" s="18">
        <v>429879.27</v>
      </c>
      <c r="K990" s="18">
        <v>413345.45999999996</v>
      </c>
      <c r="L990" s="18">
        <v>16533.809999999998</v>
      </c>
      <c r="M990" s="18"/>
      <c r="N990" s="18"/>
      <c r="O990" s="18"/>
      <c r="P990" s="18"/>
      <c r="Q990" s="18"/>
      <c r="R990" s="18"/>
      <c r="S990" s="18">
        <v>16533.809999999998</v>
      </c>
      <c r="T990" s="18"/>
      <c r="U990" s="18"/>
      <c r="V990" s="18"/>
      <c r="W990" s="18"/>
      <c r="X990" s="18"/>
      <c r="Y990" s="18"/>
      <c r="Z990" s="18"/>
      <c r="AA990" s="18"/>
      <c r="AB990" s="43">
        <f t="shared" si="459"/>
        <v>4.0000000000000036E-2</v>
      </c>
      <c r="AC990" s="14">
        <f t="shared" si="470"/>
        <v>0</v>
      </c>
      <c r="AD990" s="14">
        <f t="shared" si="457"/>
        <v>0</v>
      </c>
      <c r="AE990" s="14">
        <f t="shared" si="444"/>
        <v>0</v>
      </c>
      <c r="AF990" s="14">
        <f t="shared" si="445"/>
        <v>0</v>
      </c>
      <c r="AG990" s="14">
        <f t="shared" si="446"/>
        <v>0</v>
      </c>
      <c r="AH990" s="14">
        <f t="shared" si="447"/>
        <v>0</v>
      </c>
      <c r="AI990" s="14">
        <f t="shared" si="448"/>
        <v>0.04</v>
      </c>
      <c r="AJ990" s="14">
        <f t="shared" si="449"/>
        <v>0</v>
      </c>
      <c r="AK990" s="14">
        <f t="shared" si="450"/>
        <v>0</v>
      </c>
      <c r="AL990" s="14">
        <f t="shared" si="451"/>
        <v>0</v>
      </c>
      <c r="AM990" s="14">
        <f t="shared" si="452"/>
        <v>0</v>
      </c>
      <c r="AN990" s="14">
        <f t="shared" si="453"/>
        <v>0</v>
      </c>
      <c r="AO990" s="14">
        <f t="shared" si="454"/>
        <v>0</v>
      </c>
      <c r="AP990" s="14">
        <f t="shared" si="455"/>
        <v>0</v>
      </c>
      <c r="AQ990" s="14">
        <f t="shared" si="456"/>
        <v>0</v>
      </c>
      <c r="AR990" s="26">
        <f t="shared" si="460"/>
        <v>0</v>
      </c>
      <c r="AS990" s="184">
        <f t="shared" si="461"/>
        <v>16533.8184</v>
      </c>
      <c r="AT990" s="26">
        <f t="shared" si="462"/>
        <v>0</v>
      </c>
      <c r="AU990" s="30">
        <f t="shared" si="468"/>
        <v>24800.727599999998</v>
      </c>
      <c r="AV990" s="30">
        <f t="shared" si="469"/>
        <v>24800.727599999998</v>
      </c>
      <c r="AW990" s="30"/>
      <c r="AX990" s="36">
        <f t="shared" si="458"/>
        <v>24800.727599999998</v>
      </c>
      <c r="AY990" s="36">
        <f t="shared" si="458"/>
        <v>8266.9091999999982</v>
      </c>
      <c r="AZ990" s="36">
        <f t="shared" si="458"/>
        <v>0</v>
      </c>
      <c r="BF990" s="42">
        <f t="shared" si="463"/>
        <v>16533.8184</v>
      </c>
      <c r="BG990" s="42">
        <f t="shared" si="464"/>
        <v>16533.809999999998</v>
      </c>
      <c r="BH990" s="42">
        <f t="shared" si="465"/>
        <v>8.400000002438901E-3</v>
      </c>
      <c r="BI990" s="42">
        <f t="shared" si="466"/>
        <v>49601.455199999997</v>
      </c>
    </row>
    <row r="991" spans="1:61" hidden="1" outlineLevel="1" x14ac:dyDescent="0.25">
      <c r="A991" s="12" t="s">
        <v>837</v>
      </c>
      <c r="B991" s="12" t="s">
        <v>8</v>
      </c>
      <c r="C991" s="5" t="s">
        <v>1356</v>
      </c>
      <c r="D991" s="2" t="s">
        <v>1059</v>
      </c>
      <c r="E991" s="2" t="s">
        <v>78</v>
      </c>
      <c r="F991" s="2" t="s">
        <v>11</v>
      </c>
      <c r="G991" s="2" t="s">
        <v>12</v>
      </c>
      <c r="H991" s="2" t="s">
        <v>13</v>
      </c>
      <c r="I991" s="18">
        <v>33090.399999999994</v>
      </c>
      <c r="J991" s="18">
        <v>2573215.4899999998</v>
      </c>
      <c r="K991" s="18">
        <v>2474245.67</v>
      </c>
      <c r="L991" s="18">
        <v>98969.819999999992</v>
      </c>
      <c r="M991" s="18"/>
      <c r="N991" s="18"/>
      <c r="O991" s="18"/>
      <c r="P991" s="18"/>
      <c r="Q991" s="18"/>
      <c r="R991" s="18"/>
      <c r="S991" s="18">
        <v>98969.819999999992</v>
      </c>
      <c r="T991" s="18"/>
      <c r="U991" s="18"/>
      <c r="V991" s="18"/>
      <c r="W991" s="18"/>
      <c r="X991" s="18"/>
      <c r="Y991" s="18"/>
      <c r="Z991" s="18"/>
      <c r="AA991" s="18"/>
      <c r="AB991" s="43">
        <f t="shared" si="459"/>
        <v>4.0000000000000036E-2</v>
      </c>
      <c r="AC991" s="14">
        <f t="shared" si="470"/>
        <v>0</v>
      </c>
      <c r="AD991" s="14">
        <f t="shared" si="457"/>
        <v>0</v>
      </c>
      <c r="AE991" s="14">
        <f t="shared" si="444"/>
        <v>0</v>
      </c>
      <c r="AF991" s="14">
        <f t="shared" si="445"/>
        <v>0</v>
      </c>
      <c r="AG991" s="14">
        <f t="shared" si="446"/>
        <v>0</v>
      </c>
      <c r="AH991" s="14">
        <f t="shared" si="447"/>
        <v>0</v>
      </c>
      <c r="AI991" s="14">
        <f t="shared" si="448"/>
        <v>0.04</v>
      </c>
      <c r="AJ991" s="14">
        <f t="shared" si="449"/>
        <v>0</v>
      </c>
      <c r="AK991" s="14">
        <f t="shared" si="450"/>
        <v>0</v>
      </c>
      <c r="AL991" s="14">
        <f t="shared" si="451"/>
        <v>0</v>
      </c>
      <c r="AM991" s="14">
        <f t="shared" si="452"/>
        <v>0</v>
      </c>
      <c r="AN991" s="14">
        <f t="shared" si="453"/>
        <v>0</v>
      </c>
      <c r="AO991" s="14">
        <f t="shared" si="454"/>
        <v>0</v>
      </c>
      <c r="AP991" s="14">
        <f t="shared" si="455"/>
        <v>0</v>
      </c>
      <c r="AQ991" s="14">
        <f t="shared" si="456"/>
        <v>0</v>
      </c>
      <c r="AR991" s="26">
        <f t="shared" si="460"/>
        <v>0</v>
      </c>
      <c r="AS991" s="184">
        <f t="shared" si="461"/>
        <v>98969.826799999995</v>
      </c>
      <c r="AT991" s="26">
        <f t="shared" si="462"/>
        <v>0</v>
      </c>
      <c r="AU991" s="30">
        <f t="shared" si="468"/>
        <v>148454.7402</v>
      </c>
      <c r="AV991" s="30">
        <f t="shared" si="469"/>
        <v>148454.7402</v>
      </c>
      <c r="AW991" s="30"/>
      <c r="AX991" s="36">
        <f t="shared" si="458"/>
        <v>148454.7402</v>
      </c>
      <c r="AY991" s="36">
        <f t="shared" si="458"/>
        <v>49484.913400000005</v>
      </c>
      <c r="AZ991" s="36">
        <f t="shared" si="458"/>
        <v>0</v>
      </c>
      <c r="BF991" s="42">
        <f t="shared" si="463"/>
        <v>98969.826799999995</v>
      </c>
      <c r="BG991" s="42">
        <f t="shared" si="464"/>
        <v>98969.819999999992</v>
      </c>
      <c r="BH991" s="42">
        <f t="shared" si="465"/>
        <v>6.8000000028405339E-3</v>
      </c>
      <c r="BI991" s="42">
        <f t="shared" si="466"/>
        <v>296909.4804</v>
      </c>
    </row>
    <row r="992" spans="1:61" hidden="1" outlineLevel="1" x14ac:dyDescent="0.25">
      <c r="A992" s="12" t="s">
        <v>837</v>
      </c>
      <c r="B992" s="12" t="s">
        <v>8</v>
      </c>
      <c r="C992" s="5" t="s">
        <v>1356</v>
      </c>
      <c r="D992" s="2" t="s">
        <v>1059</v>
      </c>
      <c r="E992" s="2" t="s">
        <v>819</v>
      </c>
      <c r="F992" s="2" t="s">
        <v>16</v>
      </c>
      <c r="G992" s="2" t="s">
        <v>17</v>
      </c>
      <c r="H992" s="2" t="s">
        <v>36</v>
      </c>
      <c r="I992" s="18">
        <v>12751</v>
      </c>
      <c r="J992" s="18">
        <v>894688.89</v>
      </c>
      <c r="K992" s="18">
        <v>795279</v>
      </c>
      <c r="L992" s="18">
        <v>99409.89</v>
      </c>
      <c r="M992" s="18"/>
      <c r="N992" s="18">
        <v>99409.89</v>
      </c>
      <c r="O992" s="18"/>
      <c r="P992" s="18"/>
      <c r="Q992" s="18"/>
      <c r="R992" s="18"/>
      <c r="S992" s="18"/>
      <c r="T992" s="18"/>
      <c r="U992" s="18"/>
      <c r="V992" s="18"/>
      <c r="W992" s="18"/>
      <c r="X992" s="18"/>
      <c r="Y992" s="18"/>
      <c r="Z992" s="18"/>
      <c r="AA992" s="18"/>
      <c r="AB992" s="43">
        <f t="shared" si="459"/>
        <v>0.125</v>
      </c>
      <c r="AC992" s="14">
        <f t="shared" si="470"/>
        <v>0</v>
      </c>
      <c r="AD992" s="14">
        <f t="shared" si="457"/>
        <v>0.125</v>
      </c>
      <c r="AE992" s="14">
        <f t="shared" si="444"/>
        <v>0</v>
      </c>
      <c r="AF992" s="14">
        <f t="shared" si="445"/>
        <v>0</v>
      </c>
      <c r="AG992" s="14">
        <f t="shared" si="446"/>
        <v>0</v>
      </c>
      <c r="AH992" s="14">
        <f t="shared" si="447"/>
        <v>0</v>
      </c>
      <c r="AI992" s="14">
        <f t="shared" si="448"/>
        <v>0</v>
      </c>
      <c r="AJ992" s="14">
        <f t="shared" si="449"/>
        <v>0</v>
      </c>
      <c r="AK992" s="14">
        <f t="shared" si="450"/>
        <v>0</v>
      </c>
      <c r="AL992" s="14">
        <f t="shared" si="451"/>
        <v>0</v>
      </c>
      <c r="AM992" s="14">
        <f t="shared" si="452"/>
        <v>0</v>
      </c>
      <c r="AN992" s="14">
        <f t="shared" si="453"/>
        <v>0</v>
      </c>
      <c r="AO992" s="14">
        <f t="shared" si="454"/>
        <v>0</v>
      </c>
      <c r="AP992" s="14">
        <f t="shared" si="455"/>
        <v>0</v>
      </c>
      <c r="AQ992" s="14">
        <f t="shared" si="456"/>
        <v>0</v>
      </c>
      <c r="AR992" s="26">
        <f t="shared" si="460"/>
        <v>99409.875</v>
      </c>
      <c r="AS992" s="184">
        <f t="shared" si="461"/>
        <v>0</v>
      </c>
      <c r="AT992" s="26">
        <f t="shared" si="462"/>
        <v>0</v>
      </c>
      <c r="AU992" s="30">
        <f t="shared" si="468"/>
        <v>47716.74</v>
      </c>
      <c r="AV992" s="30">
        <f t="shared" si="469"/>
        <v>47716.74</v>
      </c>
      <c r="AW992" s="30"/>
      <c r="AX992" s="36">
        <f t="shared" si="458"/>
        <v>-51693.135000000002</v>
      </c>
      <c r="AY992" s="36">
        <f t="shared" si="458"/>
        <v>47716.74</v>
      </c>
      <c r="AZ992" s="36">
        <f t="shared" si="458"/>
        <v>0</v>
      </c>
      <c r="BF992" s="42">
        <f t="shared" si="463"/>
        <v>99409.875</v>
      </c>
      <c r="BG992" s="42">
        <f t="shared" si="464"/>
        <v>99409.89</v>
      </c>
      <c r="BH992" s="42">
        <f t="shared" si="465"/>
        <v>-1.4999999999417923E-2</v>
      </c>
      <c r="BI992" s="42">
        <f t="shared" si="466"/>
        <v>95433.48</v>
      </c>
    </row>
    <row r="993" spans="1:61" hidden="1" outlineLevel="1" x14ac:dyDescent="0.25">
      <c r="A993" s="12" t="s">
        <v>837</v>
      </c>
      <c r="B993" s="12" t="s">
        <v>8</v>
      </c>
      <c r="C993" s="5" t="s">
        <v>1356</v>
      </c>
      <c r="D993" s="2" t="s">
        <v>1059</v>
      </c>
      <c r="E993" s="2" t="s">
        <v>544</v>
      </c>
      <c r="F993" s="2" t="s">
        <v>11</v>
      </c>
      <c r="G993" s="2" t="s">
        <v>12</v>
      </c>
      <c r="H993" s="2" t="s">
        <v>13</v>
      </c>
      <c r="I993" s="18">
        <v>10036</v>
      </c>
      <c r="J993" s="18">
        <v>782480.36</v>
      </c>
      <c r="K993" s="18">
        <v>752384.95000000007</v>
      </c>
      <c r="L993" s="18">
        <v>30095.410000000003</v>
      </c>
      <c r="M993" s="18"/>
      <c r="N993" s="18"/>
      <c r="O993" s="18"/>
      <c r="P993" s="18"/>
      <c r="Q993" s="18"/>
      <c r="R993" s="18"/>
      <c r="S993" s="18">
        <v>30095.410000000003</v>
      </c>
      <c r="T993" s="18"/>
      <c r="U993" s="18"/>
      <c r="V993" s="18"/>
      <c r="W993" s="18"/>
      <c r="X993" s="18"/>
      <c r="Y993" s="18"/>
      <c r="Z993" s="18"/>
      <c r="AA993" s="18"/>
      <c r="AB993" s="43">
        <f t="shared" si="459"/>
        <v>4.0000000000000036E-2</v>
      </c>
      <c r="AC993" s="14">
        <f t="shared" si="470"/>
        <v>0</v>
      </c>
      <c r="AD993" s="14">
        <f t="shared" si="457"/>
        <v>0</v>
      </c>
      <c r="AE993" s="14">
        <f t="shared" si="444"/>
        <v>0</v>
      </c>
      <c r="AF993" s="14">
        <f t="shared" si="445"/>
        <v>0</v>
      </c>
      <c r="AG993" s="14">
        <f t="shared" si="446"/>
        <v>0</v>
      </c>
      <c r="AH993" s="14">
        <f t="shared" si="447"/>
        <v>0</v>
      </c>
      <c r="AI993" s="14">
        <f t="shared" si="448"/>
        <v>0.04</v>
      </c>
      <c r="AJ993" s="14">
        <f t="shared" si="449"/>
        <v>0</v>
      </c>
      <c r="AK993" s="14">
        <f t="shared" si="450"/>
        <v>0</v>
      </c>
      <c r="AL993" s="14">
        <f t="shared" si="451"/>
        <v>0</v>
      </c>
      <c r="AM993" s="14">
        <f t="shared" si="452"/>
        <v>0</v>
      </c>
      <c r="AN993" s="14">
        <f t="shared" si="453"/>
        <v>0</v>
      </c>
      <c r="AO993" s="14">
        <f t="shared" si="454"/>
        <v>0</v>
      </c>
      <c r="AP993" s="14">
        <f t="shared" si="455"/>
        <v>0</v>
      </c>
      <c r="AQ993" s="14">
        <f t="shared" si="456"/>
        <v>0</v>
      </c>
      <c r="AR993" s="26">
        <f t="shared" si="460"/>
        <v>0</v>
      </c>
      <c r="AS993" s="184">
        <f t="shared" si="461"/>
        <v>30095.398000000005</v>
      </c>
      <c r="AT993" s="26">
        <f t="shared" si="462"/>
        <v>0</v>
      </c>
      <c r="AU993" s="30">
        <f t="shared" si="468"/>
        <v>45143.097000000002</v>
      </c>
      <c r="AV993" s="30">
        <f t="shared" si="469"/>
        <v>45143.097000000002</v>
      </c>
      <c r="AW993" s="30"/>
      <c r="AX993" s="36">
        <f t="shared" si="458"/>
        <v>45143.097000000002</v>
      </c>
      <c r="AY993" s="36">
        <f t="shared" si="458"/>
        <v>15047.698999999997</v>
      </c>
      <c r="AZ993" s="36">
        <f t="shared" si="458"/>
        <v>0</v>
      </c>
      <c r="BF993" s="42">
        <f t="shared" si="463"/>
        <v>30095.398000000005</v>
      </c>
      <c r="BG993" s="42">
        <f t="shared" si="464"/>
        <v>30095.410000000003</v>
      </c>
      <c r="BH993" s="42">
        <f t="shared" si="465"/>
        <v>-1.1999999998806743E-2</v>
      </c>
      <c r="BI993" s="42">
        <f t="shared" si="466"/>
        <v>90286.194000000003</v>
      </c>
    </row>
    <row r="994" spans="1:61" ht="14.45" hidden="1" outlineLevel="1" x14ac:dyDescent="0.3">
      <c r="A994" s="12" t="s">
        <v>837</v>
      </c>
      <c r="B994" s="12" t="s">
        <v>8</v>
      </c>
      <c r="C994" s="5" t="s">
        <v>1356</v>
      </c>
      <c r="D994" s="2" t="s">
        <v>1060</v>
      </c>
      <c r="E994" s="2" t="s">
        <v>78</v>
      </c>
      <c r="F994" s="2" t="s">
        <v>11</v>
      </c>
      <c r="G994" s="2" t="s">
        <v>12</v>
      </c>
      <c r="H994" s="2" t="s">
        <v>13</v>
      </c>
      <c r="I994" s="18">
        <v>2037</v>
      </c>
      <c r="J994" s="18">
        <v>171914.65</v>
      </c>
      <c r="K994" s="18">
        <v>165302.54999999999</v>
      </c>
      <c r="L994" s="18">
        <v>6612.1</v>
      </c>
      <c r="M994" s="18"/>
      <c r="N994" s="18"/>
      <c r="O994" s="18"/>
      <c r="P994" s="18"/>
      <c r="Q994" s="18"/>
      <c r="R994" s="18"/>
      <c r="S994" s="18">
        <v>6612.1</v>
      </c>
      <c r="T994" s="18"/>
      <c r="U994" s="18"/>
      <c r="V994" s="18"/>
      <c r="W994" s="18"/>
      <c r="X994" s="18"/>
      <c r="Y994" s="18"/>
      <c r="Z994" s="18"/>
      <c r="AA994" s="18"/>
      <c r="AB994" s="43">
        <f t="shared" si="459"/>
        <v>4.0000000000000036E-2</v>
      </c>
      <c r="AC994" s="14">
        <f t="shared" si="470"/>
        <v>0</v>
      </c>
      <c r="AD994" s="14">
        <f t="shared" si="457"/>
        <v>0</v>
      </c>
      <c r="AE994" s="14">
        <f t="shared" si="444"/>
        <v>0</v>
      </c>
      <c r="AF994" s="14">
        <f t="shared" si="445"/>
        <v>0</v>
      </c>
      <c r="AG994" s="14">
        <f t="shared" si="446"/>
        <v>0</v>
      </c>
      <c r="AH994" s="14">
        <f t="shared" si="447"/>
        <v>0</v>
      </c>
      <c r="AI994" s="14">
        <f t="shared" si="448"/>
        <v>0.04</v>
      </c>
      <c r="AJ994" s="14">
        <f t="shared" si="449"/>
        <v>0</v>
      </c>
      <c r="AK994" s="14">
        <f t="shared" si="450"/>
        <v>0</v>
      </c>
      <c r="AL994" s="14">
        <f t="shared" si="451"/>
        <v>0</v>
      </c>
      <c r="AM994" s="14">
        <f t="shared" si="452"/>
        <v>0</v>
      </c>
      <c r="AN994" s="14">
        <f t="shared" si="453"/>
        <v>0</v>
      </c>
      <c r="AO994" s="14">
        <f t="shared" si="454"/>
        <v>0</v>
      </c>
      <c r="AP994" s="14">
        <f t="shared" si="455"/>
        <v>0</v>
      </c>
      <c r="AQ994" s="14">
        <f t="shared" si="456"/>
        <v>0</v>
      </c>
      <c r="AR994" s="26">
        <f t="shared" si="460"/>
        <v>0</v>
      </c>
      <c r="AS994" s="184">
        <f t="shared" si="461"/>
        <v>6612.1019999999999</v>
      </c>
      <c r="AT994" s="26">
        <f t="shared" si="462"/>
        <v>0</v>
      </c>
      <c r="AU994" s="30">
        <f t="shared" si="468"/>
        <v>9918.1529999999984</v>
      </c>
      <c r="AV994" s="30">
        <f t="shared" si="469"/>
        <v>9918.1529999999984</v>
      </c>
      <c r="AW994" s="30"/>
      <c r="AX994" s="36">
        <f t="shared" si="458"/>
        <v>9918.1529999999984</v>
      </c>
      <c r="AY994" s="36">
        <f t="shared" si="458"/>
        <v>3306.0509999999986</v>
      </c>
      <c r="AZ994" s="36">
        <f t="shared" si="458"/>
        <v>0</v>
      </c>
      <c r="BF994" s="42">
        <f t="shared" si="463"/>
        <v>6612.1019999999999</v>
      </c>
      <c r="BG994" s="42">
        <f t="shared" si="464"/>
        <v>6612.1</v>
      </c>
      <c r="BH994" s="42">
        <f t="shared" si="465"/>
        <v>1.9999999994979589E-3</v>
      </c>
      <c r="BI994" s="42">
        <f t="shared" si="466"/>
        <v>19836.305999999997</v>
      </c>
    </row>
    <row r="995" spans="1:61" hidden="1" outlineLevel="1" x14ac:dyDescent="0.25">
      <c r="A995" s="12" t="s">
        <v>837</v>
      </c>
      <c r="B995" s="12" t="s">
        <v>8</v>
      </c>
      <c r="C995" s="5" t="s">
        <v>1356</v>
      </c>
      <c r="D995" s="2" t="s">
        <v>1061</v>
      </c>
      <c r="E995" s="2" t="s">
        <v>78</v>
      </c>
      <c r="F995" s="2" t="s">
        <v>11</v>
      </c>
      <c r="G995" s="2" t="s">
        <v>12</v>
      </c>
      <c r="H995" s="2" t="s">
        <v>13</v>
      </c>
      <c r="I995" s="18">
        <v>7889.0999999999985</v>
      </c>
      <c r="J995" s="18">
        <v>614421.23</v>
      </c>
      <c r="K995" s="18">
        <v>590789.65</v>
      </c>
      <c r="L995" s="18">
        <v>23631.58</v>
      </c>
      <c r="M995" s="18"/>
      <c r="N995" s="18"/>
      <c r="O995" s="18"/>
      <c r="P995" s="18"/>
      <c r="Q995" s="18"/>
      <c r="R995" s="18"/>
      <c r="S995" s="18">
        <v>23631.58</v>
      </c>
      <c r="T995" s="18"/>
      <c r="U995" s="18"/>
      <c r="V995" s="18"/>
      <c r="W995" s="18"/>
      <c r="X995" s="18"/>
      <c r="Y995" s="18"/>
      <c r="Z995" s="18"/>
      <c r="AA995" s="18"/>
      <c r="AB995" s="43">
        <f t="shared" si="459"/>
        <v>4.0000000000000036E-2</v>
      </c>
      <c r="AC995" s="14">
        <f t="shared" si="470"/>
        <v>0</v>
      </c>
      <c r="AD995" s="14">
        <f t="shared" si="457"/>
        <v>0</v>
      </c>
      <c r="AE995" s="14">
        <f t="shared" si="444"/>
        <v>0</v>
      </c>
      <c r="AF995" s="14">
        <f t="shared" si="445"/>
        <v>0</v>
      </c>
      <c r="AG995" s="14">
        <f t="shared" si="446"/>
        <v>0</v>
      </c>
      <c r="AH995" s="14">
        <f t="shared" si="447"/>
        <v>0</v>
      </c>
      <c r="AI995" s="14">
        <f t="shared" si="448"/>
        <v>0.04</v>
      </c>
      <c r="AJ995" s="14">
        <f t="shared" si="449"/>
        <v>0</v>
      </c>
      <c r="AK995" s="14">
        <f t="shared" si="450"/>
        <v>0</v>
      </c>
      <c r="AL995" s="14">
        <f t="shared" si="451"/>
        <v>0</v>
      </c>
      <c r="AM995" s="14">
        <f t="shared" si="452"/>
        <v>0</v>
      </c>
      <c r="AN995" s="14">
        <f t="shared" si="453"/>
        <v>0</v>
      </c>
      <c r="AO995" s="14">
        <f t="shared" si="454"/>
        <v>0</v>
      </c>
      <c r="AP995" s="14">
        <f t="shared" si="455"/>
        <v>0</v>
      </c>
      <c r="AQ995" s="14">
        <f t="shared" si="456"/>
        <v>0</v>
      </c>
      <c r="AR995" s="26">
        <f t="shared" si="460"/>
        <v>0</v>
      </c>
      <c r="AS995" s="184">
        <f t="shared" si="461"/>
        <v>23631.586000000003</v>
      </c>
      <c r="AT995" s="26">
        <f t="shared" si="462"/>
        <v>0</v>
      </c>
      <c r="AU995" s="30">
        <f t="shared" si="468"/>
        <v>35447.379000000001</v>
      </c>
      <c r="AV995" s="30">
        <f t="shared" si="469"/>
        <v>35447.379000000001</v>
      </c>
      <c r="AW995" s="30"/>
      <c r="AX995" s="36">
        <f t="shared" si="458"/>
        <v>35447.379000000001</v>
      </c>
      <c r="AY995" s="36">
        <f t="shared" si="458"/>
        <v>11815.792999999998</v>
      </c>
      <c r="AZ995" s="36">
        <f t="shared" si="458"/>
        <v>0</v>
      </c>
      <c r="BF995" s="42">
        <f t="shared" si="463"/>
        <v>23631.586000000003</v>
      </c>
      <c r="BG995" s="42">
        <f t="shared" si="464"/>
        <v>23631.58</v>
      </c>
      <c r="BH995" s="42">
        <f t="shared" si="465"/>
        <v>6.0000000012223609E-3</v>
      </c>
      <c r="BI995" s="42">
        <f t="shared" si="466"/>
        <v>70894.758000000002</v>
      </c>
    </row>
    <row r="996" spans="1:61" hidden="1" outlineLevel="1" x14ac:dyDescent="0.25">
      <c r="A996" s="12" t="s">
        <v>837</v>
      </c>
      <c r="B996" s="12" t="s">
        <v>8</v>
      </c>
      <c r="C996" s="5" t="s">
        <v>1356</v>
      </c>
      <c r="D996" s="2" t="s">
        <v>1061</v>
      </c>
      <c r="E996" s="2" t="s">
        <v>819</v>
      </c>
      <c r="F996" s="2" t="s">
        <v>16</v>
      </c>
      <c r="G996" s="2" t="s">
        <v>17</v>
      </c>
      <c r="H996" s="2" t="s">
        <v>36</v>
      </c>
      <c r="I996" s="18">
        <v>1875</v>
      </c>
      <c r="J996" s="18">
        <v>131561.65000000002</v>
      </c>
      <c r="K996" s="18">
        <v>116943.69</v>
      </c>
      <c r="L996" s="18">
        <v>14617.96</v>
      </c>
      <c r="M996" s="18"/>
      <c r="N996" s="18">
        <v>14617.96</v>
      </c>
      <c r="O996" s="18"/>
      <c r="P996" s="18"/>
      <c r="Q996" s="18"/>
      <c r="R996" s="18"/>
      <c r="S996" s="18"/>
      <c r="T996" s="18"/>
      <c r="U996" s="18"/>
      <c r="V996" s="18"/>
      <c r="W996" s="18"/>
      <c r="X996" s="18"/>
      <c r="Y996" s="18"/>
      <c r="Z996" s="18"/>
      <c r="AA996" s="18"/>
      <c r="AB996" s="43">
        <f t="shared" si="459"/>
        <v>0.125</v>
      </c>
      <c r="AC996" s="14">
        <f t="shared" si="470"/>
        <v>0</v>
      </c>
      <c r="AD996" s="14">
        <f t="shared" si="457"/>
        <v>0.125</v>
      </c>
      <c r="AE996" s="14">
        <f t="shared" si="444"/>
        <v>0</v>
      </c>
      <c r="AF996" s="14">
        <f t="shared" si="445"/>
        <v>0</v>
      </c>
      <c r="AG996" s="14">
        <f t="shared" si="446"/>
        <v>0</v>
      </c>
      <c r="AH996" s="14">
        <f t="shared" si="447"/>
        <v>0</v>
      </c>
      <c r="AI996" s="14">
        <f t="shared" si="448"/>
        <v>0</v>
      </c>
      <c r="AJ996" s="14">
        <f t="shared" si="449"/>
        <v>0</v>
      </c>
      <c r="AK996" s="14">
        <f t="shared" si="450"/>
        <v>0</v>
      </c>
      <c r="AL996" s="14">
        <f t="shared" si="451"/>
        <v>0</v>
      </c>
      <c r="AM996" s="14">
        <f t="shared" si="452"/>
        <v>0</v>
      </c>
      <c r="AN996" s="14">
        <f t="shared" si="453"/>
        <v>0</v>
      </c>
      <c r="AO996" s="14">
        <f t="shared" si="454"/>
        <v>0</v>
      </c>
      <c r="AP996" s="14">
        <f t="shared" si="455"/>
        <v>0</v>
      </c>
      <c r="AQ996" s="14">
        <f t="shared" si="456"/>
        <v>0</v>
      </c>
      <c r="AR996" s="26">
        <f t="shared" si="460"/>
        <v>14617.96125</v>
      </c>
      <c r="AS996" s="184">
        <f t="shared" si="461"/>
        <v>0</v>
      </c>
      <c r="AT996" s="26">
        <f t="shared" si="462"/>
        <v>0</v>
      </c>
      <c r="AU996" s="30">
        <f t="shared" si="468"/>
        <v>7016.6214</v>
      </c>
      <c r="AV996" s="30">
        <f t="shared" si="469"/>
        <v>7016.6214</v>
      </c>
      <c r="AW996" s="30"/>
      <c r="AX996" s="36">
        <f t="shared" si="458"/>
        <v>-7601.3398500000003</v>
      </c>
      <c r="AY996" s="36">
        <f t="shared" si="458"/>
        <v>7016.6214</v>
      </c>
      <c r="AZ996" s="36">
        <f t="shared" si="458"/>
        <v>0</v>
      </c>
      <c r="BF996" s="42">
        <f t="shared" si="463"/>
        <v>14617.96125</v>
      </c>
      <c r="BG996" s="42">
        <f t="shared" si="464"/>
        <v>14617.96</v>
      </c>
      <c r="BH996" s="42">
        <f t="shared" si="465"/>
        <v>1.2500000011641532E-3</v>
      </c>
      <c r="BI996" s="42">
        <f t="shared" si="466"/>
        <v>14033.2428</v>
      </c>
    </row>
    <row r="997" spans="1:61" hidden="1" outlineLevel="1" x14ac:dyDescent="0.25">
      <c r="A997" s="12" t="s">
        <v>837</v>
      </c>
      <c r="B997" s="12" t="s">
        <v>8</v>
      </c>
      <c r="C997" s="5" t="s">
        <v>1356</v>
      </c>
      <c r="D997" s="2" t="s">
        <v>1061</v>
      </c>
      <c r="E997" s="2" t="s">
        <v>820</v>
      </c>
      <c r="F997" s="2" t="s">
        <v>11</v>
      </c>
      <c r="G997" s="2" t="s">
        <v>12</v>
      </c>
      <c r="H997" s="2" t="s">
        <v>13</v>
      </c>
      <c r="I997" s="18">
        <v>2002.6599999999999</v>
      </c>
      <c r="J997" s="18">
        <v>151000.56</v>
      </c>
      <c r="K997" s="18">
        <v>145192.85</v>
      </c>
      <c r="L997" s="18">
        <v>5807.71</v>
      </c>
      <c r="M997" s="18"/>
      <c r="N997" s="18"/>
      <c r="O997" s="18"/>
      <c r="P997" s="18"/>
      <c r="Q997" s="18"/>
      <c r="R997" s="18"/>
      <c r="S997" s="18">
        <v>5807.71</v>
      </c>
      <c r="T997" s="18"/>
      <c r="U997" s="18"/>
      <c r="V997" s="18"/>
      <c r="W997" s="18"/>
      <c r="X997" s="18"/>
      <c r="Y997" s="18"/>
      <c r="Z997" s="18"/>
      <c r="AA997" s="18"/>
      <c r="AB997" s="43">
        <f t="shared" si="459"/>
        <v>4.0000000000000036E-2</v>
      </c>
      <c r="AC997" s="14">
        <f t="shared" si="470"/>
        <v>0</v>
      </c>
      <c r="AD997" s="14">
        <f t="shared" si="457"/>
        <v>0</v>
      </c>
      <c r="AE997" s="14">
        <f t="shared" si="444"/>
        <v>0</v>
      </c>
      <c r="AF997" s="14">
        <f t="shared" si="445"/>
        <v>0</v>
      </c>
      <c r="AG997" s="14">
        <f t="shared" si="446"/>
        <v>0</v>
      </c>
      <c r="AH997" s="14">
        <f t="shared" si="447"/>
        <v>0</v>
      </c>
      <c r="AI997" s="14">
        <f t="shared" si="448"/>
        <v>0.04</v>
      </c>
      <c r="AJ997" s="14">
        <f t="shared" si="449"/>
        <v>0</v>
      </c>
      <c r="AK997" s="14">
        <f t="shared" si="450"/>
        <v>0</v>
      </c>
      <c r="AL997" s="14">
        <f t="shared" si="451"/>
        <v>0</v>
      </c>
      <c r="AM997" s="14">
        <f t="shared" si="452"/>
        <v>0</v>
      </c>
      <c r="AN997" s="14">
        <f t="shared" si="453"/>
        <v>0</v>
      </c>
      <c r="AO997" s="14">
        <f t="shared" si="454"/>
        <v>0</v>
      </c>
      <c r="AP997" s="14">
        <f t="shared" si="455"/>
        <v>0</v>
      </c>
      <c r="AQ997" s="14">
        <f t="shared" si="456"/>
        <v>0</v>
      </c>
      <c r="AR997" s="26">
        <f t="shared" si="460"/>
        <v>0</v>
      </c>
      <c r="AS997" s="184">
        <f t="shared" si="461"/>
        <v>5807.7139999999999</v>
      </c>
      <c r="AT997" s="26">
        <f t="shared" si="462"/>
        <v>0</v>
      </c>
      <c r="AU997" s="30">
        <f t="shared" si="468"/>
        <v>8711.5709999999999</v>
      </c>
      <c r="AV997" s="30">
        <f t="shared" si="469"/>
        <v>8711.5709999999999</v>
      </c>
      <c r="AW997" s="30"/>
      <c r="AX997" s="36">
        <f t="shared" si="458"/>
        <v>8711.5709999999999</v>
      </c>
      <c r="AY997" s="36">
        <f t="shared" si="458"/>
        <v>2903.857</v>
      </c>
      <c r="AZ997" s="36">
        <f t="shared" si="458"/>
        <v>0</v>
      </c>
      <c r="BF997" s="42">
        <f t="shared" si="463"/>
        <v>5807.7139999999999</v>
      </c>
      <c r="BG997" s="42">
        <f t="shared" si="464"/>
        <v>5807.71</v>
      </c>
      <c r="BH997" s="42">
        <f t="shared" si="465"/>
        <v>3.9999999999054126E-3</v>
      </c>
      <c r="BI997" s="42">
        <f t="shared" si="466"/>
        <v>17423.142</v>
      </c>
    </row>
    <row r="998" spans="1:61" hidden="1" outlineLevel="1" x14ac:dyDescent="0.25">
      <c r="A998" s="12" t="s">
        <v>837</v>
      </c>
      <c r="B998" s="12" t="s">
        <v>8</v>
      </c>
      <c r="C998" s="5" t="s">
        <v>1356</v>
      </c>
      <c r="D998" s="2" t="s">
        <v>1062</v>
      </c>
      <c r="E998" s="2" t="s">
        <v>78</v>
      </c>
      <c r="F998" s="2" t="s">
        <v>11</v>
      </c>
      <c r="G998" s="2" t="s">
        <v>12</v>
      </c>
      <c r="H998" s="2" t="s">
        <v>13</v>
      </c>
      <c r="I998" s="18">
        <v>1213.5</v>
      </c>
      <c r="J998" s="18">
        <v>94128.15</v>
      </c>
      <c r="K998" s="18">
        <v>90507.839999999997</v>
      </c>
      <c r="L998" s="18">
        <v>3620.3100000000004</v>
      </c>
      <c r="M998" s="18"/>
      <c r="N998" s="18"/>
      <c r="O998" s="18"/>
      <c r="P998" s="18"/>
      <c r="Q998" s="18"/>
      <c r="R998" s="18"/>
      <c r="S998" s="18">
        <v>3620.3100000000004</v>
      </c>
      <c r="T998" s="18"/>
      <c r="U998" s="18"/>
      <c r="V998" s="18"/>
      <c r="W998" s="18"/>
      <c r="X998" s="18"/>
      <c r="Y998" s="18"/>
      <c r="Z998" s="18"/>
      <c r="AA998" s="18"/>
      <c r="AB998" s="43">
        <f t="shared" si="459"/>
        <v>4.0000000000000036E-2</v>
      </c>
      <c r="AC998" s="14">
        <f t="shared" si="470"/>
        <v>0</v>
      </c>
      <c r="AD998" s="14">
        <f t="shared" si="457"/>
        <v>0</v>
      </c>
      <c r="AE998" s="14">
        <f t="shared" si="444"/>
        <v>0</v>
      </c>
      <c r="AF998" s="14">
        <f t="shared" si="445"/>
        <v>0</v>
      </c>
      <c r="AG998" s="14">
        <f t="shared" si="446"/>
        <v>0</v>
      </c>
      <c r="AH998" s="14">
        <f t="shared" si="447"/>
        <v>0</v>
      </c>
      <c r="AI998" s="14">
        <f t="shared" si="448"/>
        <v>0.04</v>
      </c>
      <c r="AJ998" s="14">
        <f t="shared" si="449"/>
        <v>0</v>
      </c>
      <c r="AK998" s="14">
        <f t="shared" si="450"/>
        <v>0</v>
      </c>
      <c r="AL998" s="14">
        <f t="shared" si="451"/>
        <v>0</v>
      </c>
      <c r="AM998" s="14">
        <f t="shared" si="452"/>
        <v>0</v>
      </c>
      <c r="AN998" s="14">
        <f t="shared" si="453"/>
        <v>0</v>
      </c>
      <c r="AO998" s="14">
        <f t="shared" si="454"/>
        <v>0</v>
      </c>
      <c r="AP998" s="14">
        <f t="shared" si="455"/>
        <v>0</v>
      </c>
      <c r="AQ998" s="14">
        <f t="shared" si="456"/>
        <v>0</v>
      </c>
      <c r="AR998" s="26">
        <f t="shared" si="460"/>
        <v>0</v>
      </c>
      <c r="AS998" s="184">
        <f t="shared" si="461"/>
        <v>3620.3136</v>
      </c>
      <c r="AT998" s="26">
        <f t="shared" si="462"/>
        <v>0</v>
      </c>
      <c r="AU998" s="30">
        <f t="shared" si="468"/>
        <v>5430.4703999999992</v>
      </c>
      <c r="AV998" s="30">
        <f t="shared" si="469"/>
        <v>5430.4703999999992</v>
      </c>
      <c r="AW998" s="30"/>
      <c r="AX998" s="36">
        <f t="shared" si="458"/>
        <v>5430.4703999999992</v>
      </c>
      <c r="AY998" s="36">
        <f t="shared" si="458"/>
        <v>1810.1567999999993</v>
      </c>
      <c r="AZ998" s="36">
        <f t="shared" si="458"/>
        <v>0</v>
      </c>
      <c r="BF998" s="42">
        <f t="shared" si="463"/>
        <v>3620.3136</v>
      </c>
      <c r="BG998" s="42">
        <f t="shared" si="464"/>
        <v>3620.3100000000004</v>
      </c>
      <c r="BH998" s="42">
        <f t="shared" si="465"/>
        <v>3.5999999995510734E-3</v>
      </c>
      <c r="BI998" s="42">
        <f t="shared" si="466"/>
        <v>10860.940799999998</v>
      </c>
    </row>
    <row r="999" spans="1:61" hidden="1" outlineLevel="1" x14ac:dyDescent="0.25">
      <c r="A999" s="12" t="s">
        <v>837</v>
      </c>
      <c r="B999" s="12" t="s">
        <v>8</v>
      </c>
      <c r="C999" s="5" t="s">
        <v>1356</v>
      </c>
      <c r="D999" s="2" t="s">
        <v>1062</v>
      </c>
      <c r="E999" s="2" t="s">
        <v>819</v>
      </c>
      <c r="F999" s="2" t="s">
        <v>16</v>
      </c>
      <c r="G999" s="2" t="s">
        <v>17</v>
      </c>
      <c r="H999" s="2" t="s">
        <v>36</v>
      </c>
      <c r="I999" s="18">
        <v>292</v>
      </c>
      <c r="J999" s="18">
        <v>20409.71</v>
      </c>
      <c r="K999" s="18">
        <v>18141.96</v>
      </c>
      <c r="L999" s="18">
        <v>2267.75</v>
      </c>
      <c r="M999" s="18"/>
      <c r="N999" s="18">
        <v>2267.75</v>
      </c>
      <c r="O999" s="18"/>
      <c r="P999" s="18"/>
      <c r="Q999" s="18"/>
      <c r="R999" s="18"/>
      <c r="S999" s="18"/>
      <c r="T999" s="18"/>
      <c r="U999" s="18"/>
      <c r="V999" s="18"/>
      <c r="W999" s="18"/>
      <c r="X999" s="18"/>
      <c r="Y999" s="18"/>
      <c r="Z999" s="18"/>
      <c r="AA999" s="18"/>
      <c r="AB999" s="43">
        <f t="shared" si="459"/>
        <v>0.125</v>
      </c>
      <c r="AC999" s="14">
        <f t="shared" si="470"/>
        <v>0</v>
      </c>
      <c r="AD999" s="14">
        <f t="shared" si="457"/>
        <v>0.125</v>
      </c>
      <c r="AE999" s="14">
        <f t="shared" si="444"/>
        <v>0</v>
      </c>
      <c r="AF999" s="14">
        <f t="shared" si="445"/>
        <v>0</v>
      </c>
      <c r="AG999" s="14">
        <f t="shared" si="446"/>
        <v>0</v>
      </c>
      <c r="AH999" s="14">
        <f t="shared" si="447"/>
        <v>0</v>
      </c>
      <c r="AI999" s="14">
        <f t="shared" si="448"/>
        <v>0</v>
      </c>
      <c r="AJ999" s="14">
        <f t="shared" si="449"/>
        <v>0</v>
      </c>
      <c r="AK999" s="14">
        <f t="shared" si="450"/>
        <v>0</v>
      </c>
      <c r="AL999" s="14">
        <f t="shared" si="451"/>
        <v>0</v>
      </c>
      <c r="AM999" s="14">
        <f t="shared" si="452"/>
        <v>0</v>
      </c>
      <c r="AN999" s="14">
        <f t="shared" si="453"/>
        <v>0</v>
      </c>
      <c r="AO999" s="14">
        <f t="shared" si="454"/>
        <v>0</v>
      </c>
      <c r="AP999" s="14">
        <f t="shared" si="455"/>
        <v>0</v>
      </c>
      <c r="AQ999" s="14">
        <f t="shared" si="456"/>
        <v>0</v>
      </c>
      <c r="AR999" s="26">
        <f t="shared" si="460"/>
        <v>2267.7449999999999</v>
      </c>
      <c r="AS999" s="184">
        <f t="shared" si="461"/>
        <v>0</v>
      </c>
      <c r="AT999" s="26">
        <f t="shared" si="462"/>
        <v>0</v>
      </c>
      <c r="AU999" s="30">
        <f t="shared" si="468"/>
        <v>1088.5175999999999</v>
      </c>
      <c r="AV999" s="30">
        <f t="shared" si="469"/>
        <v>1088.5175999999999</v>
      </c>
      <c r="AW999" s="30"/>
      <c r="AX999" s="36">
        <f t="shared" si="458"/>
        <v>-1179.2274</v>
      </c>
      <c r="AY999" s="36">
        <f t="shared" si="458"/>
        <v>1088.5175999999999</v>
      </c>
      <c r="AZ999" s="36">
        <f t="shared" si="458"/>
        <v>0</v>
      </c>
      <c r="BF999" s="42">
        <f t="shared" si="463"/>
        <v>2267.7449999999999</v>
      </c>
      <c r="BG999" s="42">
        <f t="shared" si="464"/>
        <v>2267.75</v>
      </c>
      <c r="BH999" s="42">
        <f t="shared" si="465"/>
        <v>-5.0000000001091394E-3</v>
      </c>
      <c r="BI999" s="42">
        <f t="shared" si="466"/>
        <v>2177.0351999999998</v>
      </c>
    </row>
    <row r="1000" spans="1:61" hidden="1" outlineLevel="1" x14ac:dyDescent="0.25">
      <c r="A1000" s="12" t="s">
        <v>837</v>
      </c>
      <c r="B1000" s="12" t="s">
        <v>8</v>
      </c>
      <c r="C1000" s="5" t="s">
        <v>1356</v>
      </c>
      <c r="D1000" s="2" t="s">
        <v>1062</v>
      </c>
      <c r="E1000" s="2" t="s">
        <v>544</v>
      </c>
      <c r="F1000" s="2" t="s">
        <v>11</v>
      </c>
      <c r="G1000" s="2" t="s">
        <v>12</v>
      </c>
      <c r="H1000" s="2" t="s">
        <v>13</v>
      </c>
      <c r="I1000" s="18">
        <v>1036</v>
      </c>
      <c r="J1000" s="18">
        <v>80372.5</v>
      </c>
      <c r="K1000" s="18">
        <v>77281.25</v>
      </c>
      <c r="L1000" s="18">
        <v>3091.25</v>
      </c>
      <c r="M1000" s="18"/>
      <c r="N1000" s="18"/>
      <c r="O1000" s="18"/>
      <c r="P1000" s="18"/>
      <c r="Q1000" s="18"/>
      <c r="R1000" s="18"/>
      <c r="S1000" s="18">
        <v>3091.25</v>
      </c>
      <c r="T1000" s="18"/>
      <c r="U1000" s="18"/>
      <c r="V1000" s="18"/>
      <c r="W1000" s="18"/>
      <c r="X1000" s="18"/>
      <c r="Y1000" s="18"/>
      <c r="Z1000" s="18"/>
      <c r="AA1000" s="18"/>
      <c r="AB1000" s="43">
        <f t="shared" si="459"/>
        <v>4.0000000000000036E-2</v>
      </c>
      <c r="AC1000" s="14">
        <f t="shared" si="470"/>
        <v>0</v>
      </c>
      <c r="AD1000" s="14">
        <f t="shared" si="457"/>
        <v>0</v>
      </c>
      <c r="AE1000" s="14">
        <f t="shared" si="444"/>
        <v>0</v>
      </c>
      <c r="AF1000" s="14">
        <f t="shared" si="445"/>
        <v>0</v>
      </c>
      <c r="AG1000" s="14">
        <f t="shared" si="446"/>
        <v>0</v>
      </c>
      <c r="AH1000" s="14">
        <f t="shared" si="447"/>
        <v>0</v>
      </c>
      <c r="AI1000" s="14">
        <f t="shared" si="448"/>
        <v>0.04</v>
      </c>
      <c r="AJ1000" s="14">
        <f t="shared" si="449"/>
        <v>0</v>
      </c>
      <c r="AK1000" s="14">
        <f t="shared" si="450"/>
        <v>0</v>
      </c>
      <c r="AL1000" s="14">
        <f t="shared" si="451"/>
        <v>0</v>
      </c>
      <c r="AM1000" s="14">
        <f t="shared" si="452"/>
        <v>0</v>
      </c>
      <c r="AN1000" s="14">
        <f t="shared" si="453"/>
        <v>0</v>
      </c>
      <c r="AO1000" s="14">
        <f t="shared" si="454"/>
        <v>0</v>
      </c>
      <c r="AP1000" s="14">
        <f t="shared" si="455"/>
        <v>0</v>
      </c>
      <c r="AQ1000" s="14">
        <f t="shared" si="456"/>
        <v>0</v>
      </c>
      <c r="AR1000" s="26">
        <f t="shared" si="460"/>
        <v>0</v>
      </c>
      <c r="AS1000" s="184">
        <f t="shared" si="461"/>
        <v>3091.25</v>
      </c>
      <c r="AT1000" s="26">
        <f t="shared" si="462"/>
        <v>0</v>
      </c>
      <c r="AU1000" s="30">
        <f t="shared" si="468"/>
        <v>4636.875</v>
      </c>
      <c r="AV1000" s="30">
        <f t="shared" si="469"/>
        <v>4636.875</v>
      </c>
      <c r="AW1000" s="30"/>
      <c r="AX1000" s="36">
        <f t="shared" si="458"/>
        <v>4636.875</v>
      </c>
      <c r="AY1000" s="36">
        <f t="shared" si="458"/>
        <v>1545.625</v>
      </c>
      <c r="AZ1000" s="36">
        <f t="shared" si="458"/>
        <v>0</v>
      </c>
      <c r="BF1000" s="42">
        <f t="shared" si="463"/>
        <v>3091.25</v>
      </c>
      <c r="BG1000" s="42">
        <f t="shared" si="464"/>
        <v>3091.25</v>
      </c>
      <c r="BH1000" s="42">
        <f t="shared" si="465"/>
        <v>0</v>
      </c>
      <c r="BI1000" s="42">
        <f t="shared" si="466"/>
        <v>9273.75</v>
      </c>
    </row>
    <row r="1001" spans="1:61" hidden="1" outlineLevel="1" x14ac:dyDescent="0.25">
      <c r="A1001" s="12" t="s">
        <v>837</v>
      </c>
      <c r="B1001" s="12" t="s">
        <v>8</v>
      </c>
      <c r="C1001" s="5" t="s">
        <v>1356</v>
      </c>
      <c r="D1001" s="2" t="s">
        <v>1063</v>
      </c>
      <c r="E1001" s="2" t="s">
        <v>78</v>
      </c>
      <c r="F1001" s="2" t="s">
        <v>11</v>
      </c>
      <c r="G1001" s="2" t="s">
        <v>12</v>
      </c>
      <c r="H1001" s="2" t="s">
        <v>13</v>
      </c>
      <c r="I1001" s="18">
        <v>29534.13</v>
      </c>
      <c r="J1001" s="18">
        <v>2286917.77</v>
      </c>
      <c r="K1001" s="18">
        <v>2198959.4</v>
      </c>
      <c r="L1001" s="18">
        <v>87958.369999999966</v>
      </c>
      <c r="M1001" s="18"/>
      <c r="N1001" s="18"/>
      <c r="O1001" s="18"/>
      <c r="P1001" s="18"/>
      <c r="Q1001" s="18"/>
      <c r="R1001" s="18"/>
      <c r="S1001" s="18">
        <v>87958.369999999966</v>
      </c>
      <c r="T1001" s="18"/>
      <c r="U1001" s="18"/>
      <c r="V1001" s="18"/>
      <c r="W1001" s="18"/>
      <c r="X1001" s="18"/>
      <c r="Y1001" s="18"/>
      <c r="Z1001" s="18"/>
      <c r="AA1001" s="18"/>
      <c r="AB1001" s="43">
        <f t="shared" si="459"/>
        <v>4.0000000000000036E-2</v>
      </c>
      <c r="AC1001" s="14">
        <f t="shared" si="470"/>
        <v>0</v>
      </c>
      <c r="AD1001" s="14">
        <f t="shared" si="457"/>
        <v>0</v>
      </c>
      <c r="AE1001" s="14">
        <f t="shared" ref="AE1001:AE1064" si="471">IF(O1001&gt;0,O$4,0)</f>
        <v>0</v>
      </c>
      <c r="AF1001" s="14">
        <f t="shared" ref="AF1001:AF1064" si="472">IF(P1001&gt;0,P$4,0)</f>
        <v>0</v>
      </c>
      <c r="AG1001" s="14">
        <f t="shared" ref="AG1001:AG1064" si="473">IF(Q1001&gt;0,Q$4,0)</f>
        <v>0</v>
      </c>
      <c r="AH1001" s="14">
        <f t="shared" ref="AH1001:AH1064" si="474">IF(R1001&gt;0,R$4,0)</f>
        <v>0</v>
      </c>
      <c r="AI1001" s="14">
        <f t="shared" ref="AI1001:AI1064" si="475">IF(S1001&gt;0,S$4,0)</f>
        <v>0.04</v>
      </c>
      <c r="AJ1001" s="14">
        <f t="shared" ref="AJ1001:AJ1064" si="476">IF(T1001&gt;0,T$4,0)</f>
        <v>0</v>
      </c>
      <c r="AK1001" s="14">
        <f t="shared" ref="AK1001:AK1064" si="477">IF(U1001&gt;0,U$4,0)</f>
        <v>0</v>
      </c>
      <c r="AL1001" s="14">
        <f t="shared" ref="AL1001:AL1064" si="478">IF(V1001&gt;0,V$4,0)</f>
        <v>0</v>
      </c>
      <c r="AM1001" s="14">
        <f t="shared" ref="AM1001:AM1064" si="479">IF(W1001&gt;0,W$4,0)</f>
        <v>0</v>
      </c>
      <c r="AN1001" s="14">
        <f t="shared" ref="AN1001:AN1064" si="480">IF(X1001&gt;0,X$4,0)</f>
        <v>0</v>
      </c>
      <c r="AO1001" s="14">
        <f t="shared" ref="AO1001:AO1064" si="481">IF(Y1001&gt;0,Y$4,0)</f>
        <v>0</v>
      </c>
      <c r="AP1001" s="14">
        <f t="shared" ref="AP1001:AP1064" si="482">IF(Z1001&gt;0,Z$4,0)</f>
        <v>0</v>
      </c>
      <c r="AQ1001" s="14">
        <f t="shared" ref="AQ1001:AQ1064" si="483">IF(AA1001&gt;0,AA$4,0)</f>
        <v>0</v>
      </c>
      <c r="AR1001" s="26">
        <f t="shared" si="460"/>
        <v>0</v>
      </c>
      <c r="AS1001" s="184">
        <f t="shared" si="461"/>
        <v>87958.376000000004</v>
      </c>
      <c r="AT1001" s="26">
        <f t="shared" si="462"/>
        <v>0</v>
      </c>
      <c r="AU1001" s="30">
        <f t="shared" si="468"/>
        <v>131937.56399999998</v>
      </c>
      <c r="AV1001" s="30">
        <f t="shared" si="469"/>
        <v>131937.56399999998</v>
      </c>
      <c r="AW1001" s="30"/>
      <c r="AX1001" s="36">
        <f t="shared" si="458"/>
        <v>131937.56399999998</v>
      </c>
      <c r="AY1001" s="36">
        <f t="shared" si="458"/>
        <v>43979.18799999998</v>
      </c>
      <c r="AZ1001" s="36">
        <f t="shared" si="458"/>
        <v>0</v>
      </c>
      <c r="BF1001" s="42">
        <f t="shared" si="463"/>
        <v>87958.376000000004</v>
      </c>
      <c r="BG1001" s="42">
        <f t="shared" si="464"/>
        <v>87958.369999999966</v>
      </c>
      <c r="BH1001" s="42">
        <f t="shared" si="465"/>
        <v>6.000000037602149E-3</v>
      </c>
      <c r="BI1001" s="42">
        <f t="shared" si="466"/>
        <v>263875.12799999997</v>
      </c>
    </row>
    <row r="1002" spans="1:61" hidden="1" outlineLevel="1" x14ac:dyDescent="0.25">
      <c r="A1002" s="12" t="s">
        <v>837</v>
      </c>
      <c r="B1002" s="12" t="s">
        <v>8</v>
      </c>
      <c r="C1002" s="5" t="s">
        <v>1356</v>
      </c>
      <c r="D1002" s="2" t="s">
        <v>1063</v>
      </c>
      <c r="E1002" s="2" t="s">
        <v>819</v>
      </c>
      <c r="F1002" s="2" t="s">
        <v>16</v>
      </c>
      <c r="G1002" s="2" t="s">
        <v>17</v>
      </c>
      <c r="H1002" s="2" t="s">
        <v>36</v>
      </c>
      <c r="I1002" s="18">
        <v>7263</v>
      </c>
      <c r="J1002" s="18">
        <v>506515.24</v>
      </c>
      <c r="K1002" s="18">
        <v>450235.75</v>
      </c>
      <c r="L1002" s="18">
        <v>56279.49</v>
      </c>
      <c r="M1002" s="18"/>
      <c r="N1002" s="18">
        <v>56279.49</v>
      </c>
      <c r="O1002" s="18"/>
      <c r="P1002" s="18"/>
      <c r="Q1002" s="18"/>
      <c r="R1002" s="18"/>
      <c r="S1002" s="18"/>
      <c r="T1002" s="18"/>
      <c r="U1002" s="18"/>
      <c r="V1002" s="18"/>
      <c r="W1002" s="18"/>
      <c r="X1002" s="18"/>
      <c r="Y1002" s="18"/>
      <c r="Z1002" s="18"/>
      <c r="AA1002" s="18"/>
      <c r="AB1002" s="43">
        <f t="shared" si="459"/>
        <v>0.125</v>
      </c>
      <c r="AC1002" s="14">
        <f t="shared" si="470"/>
        <v>0</v>
      </c>
      <c r="AD1002" s="14">
        <f t="shared" si="457"/>
        <v>0.125</v>
      </c>
      <c r="AE1002" s="14">
        <f t="shared" si="471"/>
        <v>0</v>
      </c>
      <c r="AF1002" s="14">
        <f t="shared" si="472"/>
        <v>0</v>
      </c>
      <c r="AG1002" s="14">
        <f t="shared" si="473"/>
        <v>0</v>
      </c>
      <c r="AH1002" s="14">
        <f t="shared" si="474"/>
        <v>0</v>
      </c>
      <c r="AI1002" s="14">
        <f t="shared" si="475"/>
        <v>0</v>
      </c>
      <c r="AJ1002" s="14">
        <f t="shared" si="476"/>
        <v>0</v>
      </c>
      <c r="AK1002" s="14">
        <f t="shared" si="477"/>
        <v>0</v>
      </c>
      <c r="AL1002" s="14">
        <f t="shared" si="478"/>
        <v>0</v>
      </c>
      <c r="AM1002" s="14">
        <f t="shared" si="479"/>
        <v>0</v>
      </c>
      <c r="AN1002" s="14">
        <f t="shared" si="480"/>
        <v>0</v>
      </c>
      <c r="AO1002" s="14">
        <f t="shared" si="481"/>
        <v>0</v>
      </c>
      <c r="AP1002" s="14">
        <f t="shared" si="482"/>
        <v>0</v>
      </c>
      <c r="AQ1002" s="14">
        <f t="shared" si="483"/>
        <v>0</v>
      </c>
      <c r="AR1002" s="26">
        <f t="shared" si="460"/>
        <v>56279.46875</v>
      </c>
      <c r="AS1002" s="184">
        <f t="shared" si="461"/>
        <v>0</v>
      </c>
      <c r="AT1002" s="26">
        <f t="shared" si="462"/>
        <v>0</v>
      </c>
      <c r="AU1002" s="30">
        <f t="shared" si="468"/>
        <v>27014.145</v>
      </c>
      <c r="AV1002" s="30">
        <f t="shared" si="469"/>
        <v>27014.145</v>
      </c>
      <c r="AW1002" s="30"/>
      <c r="AX1002" s="36">
        <f t="shared" si="458"/>
        <v>-29265.32375</v>
      </c>
      <c r="AY1002" s="36">
        <f t="shared" si="458"/>
        <v>27014.145</v>
      </c>
      <c r="AZ1002" s="36">
        <f t="shared" si="458"/>
        <v>0</v>
      </c>
      <c r="BF1002" s="42">
        <f t="shared" si="463"/>
        <v>56279.46875</v>
      </c>
      <c r="BG1002" s="42">
        <f t="shared" si="464"/>
        <v>56279.49</v>
      </c>
      <c r="BH1002" s="42">
        <f t="shared" si="465"/>
        <v>-2.1249999997962732E-2</v>
      </c>
      <c r="BI1002" s="42">
        <f t="shared" si="466"/>
        <v>54028.29</v>
      </c>
    </row>
    <row r="1003" spans="1:61" hidden="1" outlineLevel="1" x14ac:dyDescent="0.25">
      <c r="A1003" s="12" t="s">
        <v>837</v>
      </c>
      <c r="B1003" s="12" t="s">
        <v>8</v>
      </c>
      <c r="C1003" s="5" t="s">
        <v>1356</v>
      </c>
      <c r="D1003" s="2" t="s">
        <v>1063</v>
      </c>
      <c r="E1003" s="2" t="s">
        <v>820</v>
      </c>
      <c r="F1003" s="2" t="s">
        <v>11</v>
      </c>
      <c r="G1003" s="2" t="s">
        <v>12</v>
      </c>
      <c r="H1003" s="2" t="s">
        <v>13</v>
      </c>
      <c r="I1003" s="18">
        <v>4471.07</v>
      </c>
      <c r="J1003" s="18">
        <v>334793.73</v>
      </c>
      <c r="K1003" s="18">
        <v>321917.04000000004</v>
      </c>
      <c r="L1003" s="18">
        <v>12876.689999999999</v>
      </c>
      <c r="M1003" s="18"/>
      <c r="N1003" s="18"/>
      <c r="O1003" s="18"/>
      <c r="P1003" s="18"/>
      <c r="Q1003" s="18"/>
      <c r="R1003" s="18"/>
      <c r="S1003" s="18">
        <v>12876.689999999999</v>
      </c>
      <c r="T1003" s="18"/>
      <c r="U1003" s="18"/>
      <c r="V1003" s="18"/>
      <c r="W1003" s="18"/>
      <c r="X1003" s="18"/>
      <c r="Y1003" s="18"/>
      <c r="Z1003" s="18"/>
      <c r="AA1003" s="18"/>
      <c r="AB1003" s="43">
        <f t="shared" si="459"/>
        <v>4.0000000000000036E-2</v>
      </c>
      <c r="AC1003" s="14">
        <f t="shared" si="470"/>
        <v>0</v>
      </c>
      <c r="AD1003" s="14">
        <f t="shared" si="457"/>
        <v>0</v>
      </c>
      <c r="AE1003" s="14">
        <f t="shared" si="471"/>
        <v>0</v>
      </c>
      <c r="AF1003" s="14">
        <f t="shared" si="472"/>
        <v>0</v>
      </c>
      <c r="AG1003" s="14">
        <f t="shared" si="473"/>
        <v>0</v>
      </c>
      <c r="AH1003" s="14">
        <f t="shared" si="474"/>
        <v>0</v>
      </c>
      <c r="AI1003" s="14">
        <f t="shared" si="475"/>
        <v>0.04</v>
      </c>
      <c r="AJ1003" s="14">
        <f t="shared" si="476"/>
        <v>0</v>
      </c>
      <c r="AK1003" s="14">
        <f t="shared" si="477"/>
        <v>0</v>
      </c>
      <c r="AL1003" s="14">
        <f t="shared" si="478"/>
        <v>0</v>
      </c>
      <c r="AM1003" s="14">
        <f t="shared" si="479"/>
        <v>0</v>
      </c>
      <c r="AN1003" s="14">
        <f t="shared" si="480"/>
        <v>0</v>
      </c>
      <c r="AO1003" s="14">
        <f t="shared" si="481"/>
        <v>0</v>
      </c>
      <c r="AP1003" s="14">
        <f t="shared" si="482"/>
        <v>0</v>
      </c>
      <c r="AQ1003" s="14">
        <f t="shared" si="483"/>
        <v>0</v>
      </c>
      <c r="AR1003" s="26">
        <f t="shared" si="460"/>
        <v>0</v>
      </c>
      <c r="AS1003" s="184">
        <f t="shared" si="461"/>
        <v>12876.681600000002</v>
      </c>
      <c r="AT1003" s="26">
        <f t="shared" si="462"/>
        <v>0</v>
      </c>
      <c r="AU1003" s="30">
        <f t="shared" si="468"/>
        <v>19315.022400000002</v>
      </c>
      <c r="AV1003" s="30">
        <f t="shared" si="469"/>
        <v>19315.022400000002</v>
      </c>
      <c r="AW1003" s="30"/>
      <c r="AX1003" s="36">
        <f t="shared" si="458"/>
        <v>19315.022400000002</v>
      </c>
      <c r="AY1003" s="36">
        <f t="shared" si="458"/>
        <v>6438.3407999999999</v>
      </c>
      <c r="AZ1003" s="36">
        <f t="shared" si="458"/>
        <v>0</v>
      </c>
      <c r="BF1003" s="42">
        <f t="shared" si="463"/>
        <v>12876.681600000002</v>
      </c>
      <c r="BG1003" s="42">
        <f t="shared" si="464"/>
        <v>12876.689999999999</v>
      </c>
      <c r="BH1003" s="42">
        <f t="shared" si="465"/>
        <v>-8.3999999969819328E-3</v>
      </c>
      <c r="BI1003" s="42">
        <f t="shared" si="466"/>
        <v>38630.044800000003</v>
      </c>
    </row>
    <row r="1004" spans="1:61" hidden="1" outlineLevel="1" x14ac:dyDescent="0.25">
      <c r="A1004" s="12" t="s">
        <v>837</v>
      </c>
      <c r="B1004" s="12" t="s">
        <v>8</v>
      </c>
      <c r="C1004" s="5" t="s">
        <v>1356</v>
      </c>
      <c r="D1004" s="2" t="s">
        <v>1063</v>
      </c>
      <c r="E1004" s="2" t="s">
        <v>544</v>
      </c>
      <c r="F1004" s="2" t="s">
        <v>11</v>
      </c>
      <c r="G1004" s="2" t="s">
        <v>12</v>
      </c>
      <c r="H1004" s="2" t="s">
        <v>13</v>
      </c>
      <c r="I1004" s="18">
        <v>3540</v>
      </c>
      <c r="J1004" s="18">
        <v>279154.52</v>
      </c>
      <c r="K1004" s="18">
        <v>268417.8</v>
      </c>
      <c r="L1004" s="18">
        <v>10736.72</v>
      </c>
      <c r="M1004" s="18"/>
      <c r="N1004" s="18"/>
      <c r="O1004" s="18"/>
      <c r="P1004" s="18"/>
      <c r="Q1004" s="18"/>
      <c r="R1004" s="18"/>
      <c r="S1004" s="18">
        <v>10736.72</v>
      </c>
      <c r="T1004" s="18"/>
      <c r="U1004" s="18"/>
      <c r="V1004" s="18"/>
      <c r="W1004" s="18"/>
      <c r="X1004" s="18"/>
      <c r="Y1004" s="18"/>
      <c r="Z1004" s="18"/>
      <c r="AA1004" s="18"/>
      <c r="AB1004" s="43">
        <f t="shared" si="459"/>
        <v>4.0000000000000036E-2</v>
      </c>
      <c r="AC1004" s="14">
        <f t="shared" si="470"/>
        <v>0</v>
      </c>
      <c r="AD1004" s="14">
        <f t="shared" si="457"/>
        <v>0</v>
      </c>
      <c r="AE1004" s="14">
        <f t="shared" si="471"/>
        <v>0</v>
      </c>
      <c r="AF1004" s="14">
        <f t="shared" si="472"/>
        <v>0</v>
      </c>
      <c r="AG1004" s="14">
        <f t="shared" si="473"/>
        <v>0</v>
      </c>
      <c r="AH1004" s="14">
        <f t="shared" si="474"/>
        <v>0</v>
      </c>
      <c r="AI1004" s="14">
        <f t="shared" si="475"/>
        <v>0.04</v>
      </c>
      <c r="AJ1004" s="14">
        <f t="shared" si="476"/>
        <v>0</v>
      </c>
      <c r="AK1004" s="14">
        <f t="shared" si="477"/>
        <v>0</v>
      </c>
      <c r="AL1004" s="14">
        <f t="shared" si="478"/>
        <v>0</v>
      </c>
      <c r="AM1004" s="14">
        <f t="shared" si="479"/>
        <v>0</v>
      </c>
      <c r="AN1004" s="14">
        <f t="shared" si="480"/>
        <v>0</v>
      </c>
      <c r="AO1004" s="14">
        <f t="shared" si="481"/>
        <v>0</v>
      </c>
      <c r="AP1004" s="14">
        <f t="shared" si="482"/>
        <v>0</v>
      </c>
      <c r="AQ1004" s="14">
        <f t="shared" si="483"/>
        <v>0</v>
      </c>
      <c r="AR1004" s="26">
        <f t="shared" si="460"/>
        <v>0</v>
      </c>
      <c r="AS1004" s="184">
        <f t="shared" si="461"/>
        <v>10736.712</v>
      </c>
      <c r="AT1004" s="26">
        <f t="shared" si="462"/>
        <v>0</v>
      </c>
      <c r="AU1004" s="30">
        <f t="shared" si="468"/>
        <v>16105.067999999999</v>
      </c>
      <c r="AV1004" s="30">
        <f t="shared" si="469"/>
        <v>16105.067999999999</v>
      </c>
      <c r="AW1004" s="30"/>
      <c r="AX1004" s="36">
        <f t="shared" si="458"/>
        <v>16105.067999999999</v>
      </c>
      <c r="AY1004" s="36">
        <f t="shared" si="458"/>
        <v>5368.3559999999998</v>
      </c>
      <c r="AZ1004" s="36">
        <f t="shared" si="458"/>
        <v>0</v>
      </c>
      <c r="BF1004" s="42">
        <f t="shared" si="463"/>
        <v>10736.712</v>
      </c>
      <c r="BG1004" s="42">
        <f t="shared" si="464"/>
        <v>10736.72</v>
      </c>
      <c r="BH1004" s="42">
        <f t="shared" si="465"/>
        <v>-7.9999999998108251E-3</v>
      </c>
      <c r="BI1004" s="42">
        <f t="shared" si="466"/>
        <v>32210.135999999999</v>
      </c>
    </row>
    <row r="1005" spans="1:61" hidden="1" outlineLevel="1" x14ac:dyDescent="0.25">
      <c r="A1005" s="12" t="s">
        <v>837</v>
      </c>
      <c r="B1005" s="12" t="s">
        <v>8</v>
      </c>
      <c r="C1005" s="5" t="s">
        <v>1356</v>
      </c>
      <c r="D1005" s="2" t="s">
        <v>1064</v>
      </c>
      <c r="E1005" s="2" t="s">
        <v>78</v>
      </c>
      <c r="F1005" s="2" t="s">
        <v>11</v>
      </c>
      <c r="G1005" s="2" t="s">
        <v>12</v>
      </c>
      <c r="H1005" s="2" t="s">
        <v>13</v>
      </c>
      <c r="I1005" s="18">
        <v>16360</v>
      </c>
      <c r="J1005" s="18">
        <v>1340236.93</v>
      </c>
      <c r="K1005" s="18">
        <v>1288689.3400000001</v>
      </c>
      <c r="L1005" s="18">
        <v>51547.590000000004</v>
      </c>
      <c r="M1005" s="18"/>
      <c r="N1005" s="18"/>
      <c r="O1005" s="18"/>
      <c r="P1005" s="18"/>
      <c r="Q1005" s="18"/>
      <c r="R1005" s="18"/>
      <c r="S1005" s="18">
        <v>51547.590000000004</v>
      </c>
      <c r="T1005" s="18"/>
      <c r="U1005" s="18"/>
      <c r="V1005" s="18"/>
      <c r="W1005" s="18"/>
      <c r="X1005" s="18"/>
      <c r="Y1005" s="18"/>
      <c r="Z1005" s="18"/>
      <c r="AA1005" s="18"/>
      <c r="AB1005" s="43">
        <f t="shared" si="459"/>
        <v>4.0000000000000036E-2</v>
      </c>
      <c r="AC1005" s="14">
        <f t="shared" si="470"/>
        <v>0</v>
      </c>
      <c r="AD1005" s="14">
        <f t="shared" si="457"/>
        <v>0</v>
      </c>
      <c r="AE1005" s="14">
        <f t="shared" si="471"/>
        <v>0</v>
      </c>
      <c r="AF1005" s="14">
        <f t="shared" si="472"/>
        <v>0</v>
      </c>
      <c r="AG1005" s="14">
        <f t="shared" si="473"/>
        <v>0</v>
      </c>
      <c r="AH1005" s="14">
        <f t="shared" si="474"/>
        <v>0</v>
      </c>
      <c r="AI1005" s="14">
        <f t="shared" si="475"/>
        <v>0.04</v>
      </c>
      <c r="AJ1005" s="14">
        <f t="shared" si="476"/>
        <v>0</v>
      </c>
      <c r="AK1005" s="14">
        <f t="shared" si="477"/>
        <v>0</v>
      </c>
      <c r="AL1005" s="14">
        <f t="shared" si="478"/>
        <v>0</v>
      </c>
      <c r="AM1005" s="14">
        <f t="shared" si="479"/>
        <v>0</v>
      </c>
      <c r="AN1005" s="14">
        <f t="shared" si="480"/>
        <v>0</v>
      </c>
      <c r="AO1005" s="14">
        <f t="shared" si="481"/>
        <v>0</v>
      </c>
      <c r="AP1005" s="14">
        <f t="shared" si="482"/>
        <v>0</v>
      </c>
      <c r="AQ1005" s="14">
        <f t="shared" si="483"/>
        <v>0</v>
      </c>
      <c r="AR1005" s="26">
        <f t="shared" si="460"/>
        <v>0</v>
      </c>
      <c r="AS1005" s="184">
        <f t="shared" si="461"/>
        <v>51547.573600000003</v>
      </c>
      <c r="AT1005" s="26">
        <f t="shared" si="462"/>
        <v>0</v>
      </c>
      <c r="AU1005" s="30">
        <f t="shared" si="468"/>
        <v>77321.360400000005</v>
      </c>
      <c r="AV1005" s="30">
        <f t="shared" si="469"/>
        <v>77321.360400000005</v>
      </c>
      <c r="AW1005" s="30"/>
      <c r="AX1005" s="36">
        <f t="shared" si="458"/>
        <v>77321.360400000005</v>
      </c>
      <c r="AY1005" s="36">
        <f t="shared" si="458"/>
        <v>25773.786800000002</v>
      </c>
      <c r="AZ1005" s="36">
        <f t="shared" si="458"/>
        <v>0</v>
      </c>
      <c r="BF1005" s="42">
        <f t="shared" si="463"/>
        <v>51547.573600000003</v>
      </c>
      <c r="BG1005" s="42">
        <f t="shared" si="464"/>
        <v>51547.590000000004</v>
      </c>
      <c r="BH1005" s="42">
        <f t="shared" si="465"/>
        <v>-1.6400000000430737E-2</v>
      </c>
      <c r="BI1005" s="42">
        <f t="shared" si="466"/>
        <v>154642.72080000001</v>
      </c>
    </row>
    <row r="1006" spans="1:61" hidden="1" outlineLevel="1" x14ac:dyDescent="0.25">
      <c r="A1006" s="12" t="s">
        <v>837</v>
      </c>
      <c r="B1006" s="12" t="s">
        <v>8</v>
      </c>
      <c r="C1006" s="5" t="s">
        <v>1356</v>
      </c>
      <c r="D1006" s="2" t="s">
        <v>1064</v>
      </c>
      <c r="E1006" s="2" t="s">
        <v>820</v>
      </c>
      <c r="F1006" s="2" t="s">
        <v>11</v>
      </c>
      <c r="G1006" s="2" t="s">
        <v>12</v>
      </c>
      <c r="H1006" s="2" t="s">
        <v>13</v>
      </c>
      <c r="I1006" s="18">
        <v>542.54999999999995</v>
      </c>
      <c r="J1006" s="18">
        <v>43024.21</v>
      </c>
      <c r="K1006" s="18">
        <v>41369.440000000002</v>
      </c>
      <c r="L1006" s="18">
        <v>1654.77</v>
      </c>
      <c r="M1006" s="18"/>
      <c r="N1006" s="18"/>
      <c r="O1006" s="18"/>
      <c r="P1006" s="18"/>
      <c r="Q1006" s="18"/>
      <c r="R1006" s="18"/>
      <c r="S1006" s="18">
        <v>1654.77</v>
      </c>
      <c r="T1006" s="18"/>
      <c r="U1006" s="18"/>
      <c r="V1006" s="18"/>
      <c r="W1006" s="18"/>
      <c r="X1006" s="18"/>
      <c r="Y1006" s="18"/>
      <c r="Z1006" s="18"/>
      <c r="AA1006" s="18"/>
      <c r="AB1006" s="43">
        <f t="shared" si="459"/>
        <v>4.0000000000000036E-2</v>
      </c>
      <c r="AC1006" s="14">
        <f t="shared" si="470"/>
        <v>0</v>
      </c>
      <c r="AD1006" s="14">
        <f t="shared" si="457"/>
        <v>0</v>
      </c>
      <c r="AE1006" s="14">
        <f t="shared" si="471"/>
        <v>0</v>
      </c>
      <c r="AF1006" s="14">
        <f t="shared" si="472"/>
        <v>0</v>
      </c>
      <c r="AG1006" s="14">
        <f t="shared" si="473"/>
        <v>0</v>
      </c>
      <c r="AH1006" s="14">
        <f t="shared" si="474"/>
        <v>0</v>
      </c>
      <c r="AI1006" s="14">
        <f t="shared" si="475"/>
        <v>0.04</v>
      </c>
      <c r="AJ1006" s="14">
        <f t="shared" si="476"/>
        <v>0</v>
      </c>
      <c r="AK1006" s="14">
        <f t="shared" si="477"/>
        <v>0</v>
      </c>
      <c r="AL1006" s="14">
        <f t="shared" si="478"/>
        <v>0</v>
      </c>
      <c r="AM1006" s="14">
        <f t="shared" si="479"/>
        <v>0</v>
      </c>
      <c r="AN1006" s="14">
        <f t="shared" si="480"/>
        <v>0</v>
      </c>
      <c r="AO1006" s="14">
        <f t="shared" si="481"/>
        <v>0</v>
      </c>
      <c r="AP1006" s="14">
        <f t="shared" si="482"/>
        <v>0</v>
      </c>
      <c r="AQ1006" s="14">
        <f t="shared" si="483"/>
        <v>0</v>
      </c>
      <c r="AR1006" s="26">
        <f t="shared" si="460"/>
        <v>0</v>
      </c>
      <c r="AS1006" s="184">
        <f t="shared" si="461"/>
        <v>1654.7776000000001</v>
      </c>
      <c r="AT1006" s="26">
        <f t="shared" si="462"/>
        <v>0</v>
      </c>
      <c r="AU1006" s="30">
        <f t="shared" si="468"/>
        <v>2482.1664000000001</v>
      </c>
      <c r="AV1006" s="30">
        <f t="shared" si="469"/>
        <v>2482.1664000000001</v>
      </c>
      <c r="AW1006" s="30"/>
      <c r="AX1006" s="36">
        <f t="shared" si="458"/>
        <v>2482.1664000000001</v>
      </c>
      <c r="AY1006" s="36">
        <f t="shared" si="458"/>
        <v>827.38879999999995</v>
      </c>
      <c r="AZ1006" s="36">
        <f t="shared" si="458"/>
        <v>0</v>
      </c>
      <c r="BF1006" s="42">
        <f t="shared" si="463"/>
        <v>1654.7776000000001</v>
      </c>
      <c r="BG1006" s="42">
        <f t="shared" si="464"/>
        <v>1654.77</v>
      </c>
      <c r="BH1006" s="42">
        <f t="shared" si="465"/>
        <v>7.600000000138607E-3</v>
      </c>
      <c r="BI1006" s="42">
        <f t="shared" si="466"/>
        <v>4964.3328000000001</v>
      </c>
    </row>
    <row r="1007" spans="1:61" ht="14.45" hidden="1" outlineLevel="1" x14ac:dyDescent="0.3">
      <c r="A1007" s="12" t="s">
        <v>837</v>
      </c>
      <c r="B1007" s="12" t="s">
        <v>8</v>
      </c>
      <c r="C1007" s="12"/>
      <c r="D1007" s="2" t="s">
        <v>1065</v>
      </c>
      <c r="E1007" s="2" t="s">
        <v>1066</v>
      </c>
      <c r="F1007" s="2" t="s">
        <v>16</v>
      </c>
      <c r="G1007" s="2" t="s">
        <v>318</v>
      </c>
      <c r="H1007" s="2" t="s">
        <v>13</v>
      </c>
      <c r="I1007" s="18">
        <v>250</v>
      </c>
      <c r="J1007" s="18">
        <v>301218.18</v>
      </c>
      <c r="K1007" s="18">
        <v>262499.5</v>
      </c>
      <c r="L1007" s="18">
        <v>38718.68</v>
      </c>
      <c r="M1007" s="18"/>
      <c r="N1007" s="18">
        <v>32812.44</v>
      </c>
      <c r="O1007" s="18"/>
      <c r="P1007" s="18"/>
      <c r="Q1007" s="18"/>
      <c r="R1007" s="18"/>
      <c r="S1007" s="18"/>
      <c r="T1007" s="18"/>
      <c r="U1007" s="18"/>
      <c r="V1007" s="18"/>
      <c r="W1007" s="18"/>
      <c r="X1007" s="18"/>
      <c r="Y1007" s="18"/>
      <c r="Z1007" s="18">
        <v>5906.24</v>
      </c>
      <c r="AA1007" s="18"/>
      <c r="AB1007" s="43">
        <f t="shared" si="459"/>
        <v>0.14749999999999996</v>
      </c>
      <c r="AC1007" s="14">
        <f t="shared" si="470"/>
        <v>0</v>
      </c>
      <c r="AD1007" s="14">
        <f t="shared" si="457"/>
        <v>0.125</v>
      </c>
      <c r="AE1007" s="14">
        <f t="shared" si="471"/>
        <v>0</v>
      </c>
      <c r="AF1007" s="14">
        <f t="shared" si="472"/>
        <v>0</v>
      </c>
      <c r="AG1007" s="14">
        <f t="shared" si="473"/>
        <v>0</v>
      </c>
      <c r="AH1007" s="14">
        <f t="shared" si="474"/>
        <v>0</v>
      </c>
      <c r="AI1007" s="14">
        <f t="shared" si="475"/>
        <v>0</v>
      </c>
      <c r="AJ1007" s="14">
        <f t="shared" si="476"/>
        <v>0</v>
      </c>
      <c r="AK1007" s="14">
        <f t="shared" si="477"/>
        <v>0</v>
      </c>
      <c r="AL1007" s="14">
        <f t="shared" si="478"/>
        <v>0</v>
      </c>
      <c r="AM1007" s="14">
        <f t="shared" si="479"/>
        <v>0</v>
      </c>
      <c r="AN1007" s="14">
        <f t="shared" si="480"/>
        <v>0</v>
      </c>
      <c r="AO1007" s="14">
        <f t="shared" si="481"/>
        <v>0</v>
      </c>
      <c r="AP1007" s="14">
        <f t="shared" si="482"/>
        <v>0.02</v>
      </c>
      <c r="AQ1007" s="14">
        <f t="shared" si="483"/>
        <v>0</v>
      </c>
      <c r="AR1007" s="26">
        <f t="shared" si="460"/>
        <v>32812.4375</v>
      </c>
      <c r="AS1007" s="184">
        <f t="shared" si="461"/>
        <v>0</v>
      </c>
      <c r="AT1007" s="26">
        <f t="shared" si="462"/>
        <v>5906.2387500000004</v>
      </c>
      <c r="AU1007" s="30"/>
      <c r="AV1007" s="30"/>
      <c r="AW1007" s="30">
        <f>K1007*$AU$1</f>
        <v>31499.94</v>
      </c>
      <c r="AX1007" s="36">
        <f t="shared" si="458"/>
        <v>-32812.4375</v>
      </c>
      <c r="AY1007" s="36">
        <f t="shared" si="458"/>
        <v>0</v>
      </c>
      <c r="AZ1007" s="36">
        <f t="shared" si="458"/>
        <v>25593.701249999998</v>
      </c>
      <c r="BF1007" s="42">
        <f t="shared" si="463"/>
        <v>38718.676250000004</v>
      </c>
      <c r="BG1007" s="42">
        <f t="shared" si="464"/>
        <v>38718.68</v>
      </c>
      <c r="BH1007" s="42">
        <f t="shared" si="465"/>
        <v>-3.749999996216502E-3</v>
      </c>
      <c r="BI1007" s="42">
        <f t="shared" si="466"/>
        <v>31499.94</v>
      </c>
    </row>
    <row r="1008" spans="1:61" ht="14.45" hidden="1" outlineLevel="1" x14ac:dyDescent="0.3">
      <c r="A1008" s="12" t="s">
        <v>837</v>
      </c>
      <c r="B1008" s="12" t="s">
        <v>8</v>
      </c>
      <c r="C1008" s="12"/>
      <c r="D1008" s="2" t="s">
        <v>1067</v>
      </c>
      <c r="E1008" s="2" t="s">
        <v>1066</v>
      </c>
      <c r="F1008" s="2" t="s">
        <v>16</v>
      </c>
      <c r="G1008" s="2" t="s">
        <v>318</v>
      </c>
      <c r="H1008" s="2" t="s">
        <v>13</v>
      </c>
      <c r="I1008" s="18">
        <v>200</v>
      </c>
      <c r="J1008" s="18">
        <v>239975.64</v>
      </c>
      <c r="K1008" s="18">
        <v>209129.1</v>
      </c>
      <c r="L1008" s="18">
        <v>30846.54</v>
      </c>
      <c r="M1008" s="18"/>
      <c r="N1008" s="18">
        <v>26141.14</v>
      </c>
      <c r="O1008" s="18"/>
      <c r="P1008" s="18"/>
      <c r="Q1008" s="18"/>
      <c r="R1008" s="18"/>
      <c r="S1008" s="18"/>
      <c r="T1008" s="18"/>
      <c r="U1008" s="18"/>
      <c r="V1008" s="18"/>
      <c r="W1008" s="18"/>
      <c r="X1008" s="18"/>
      <c r="Y1008" s="18"/>
      <c r="Z1008" s="18">
        <v>4705.3999999999996</v>
      </c>
      <c r="AA1008" s="18"/>
      <c r="AB1008" s="43">
        <f t="shared" si="459"/>
        <v>0.14749999999999996</v>
      </c>
      <c r="AC1008" s="14">
        <f t="shared" si="470"/>
        <v>0</v>
      </c>
      <c r="AD1008" s="14">
        <f t="shared" ref="AD1008:AD1071" si="484">IF(N1008&gt;0,N$4,0)</f>
        <v>0.125</v>
      </c>
      <c r="AE1008" s="14">
        <f t="shared" si="471"/>
        <v>0</v>
      </c>
      <c r="AF1008" s="14">
        <f t="shared" si="472"/>
        <v>0</v>
      </c>
      <c r="AG1008" s="14">
        <f t="shared" si="473"/>
        <v>0</v>
      </c>
      <c r="AH1008" s="14">
        <f t="shared" si="474"/>
        <v>0</v>
      </c>
      <c r="AI1008" s="14">
        <f t="shared" si="475"/>
        <v>0</v>
      </c>
      <c r="AJ1008" s="14">
        <f t="shared" si="476"/>
        <v>0</v>
      </c>
      <c r="AK1008" s="14">
        <f t="shared" si="477"/>
        <v>0</v>
      </c>
      <c r="AL1008" s="14">
        <f t="shared" si="478"/>
        <v>0</v>
      </c>
      <c r="AM1008" s="14">
        <f t="shared" si="479"/>
        <v>0</v>
      </c>
      <c r="AN1008" s="14">
        <f t="shared" si="480"/>
        <v>0</v>
      </c>
      <c r="AO1008" s="14">
        <f t="shared" si="481"/>
        <v>0</v>
      </c>
      <c r="AP1008" s="14">
        <f t="shared" si="482"/>
        <v>0.02</v>
      </c>
      <c r="AQ1008" s="14">
        <f t="shared" si="483"/>
        <v>0</v>
      </c>
      <c r="AR1008" s="26">
        <f t="shared" si="460"/>
        <v>26141.137500000001</v>
      </c>
      <c r="AS1008" s="184">
        <f t="shared" si="461"/>
        <v>0</v>
      </c>
      <c r="AT1008" s="26">
        <f t="shared" si="462"/>
        <v>4705.4047500000006</v>
      </c>
      <c r="AU1008" s="30"/>
      <c r="AV1008" s="30"/>
      <c r="AW1008" s="30">
        <f>K1008*$AU$1</f>
        <v>25095.491999999998</v>
      </c>
      <c r="AX1008" s="36">
        <f t="shared" si="458"/>
        <v>-26141.137500000001</v>
      </c>
      <c r="AY1008" s="36">
        <f t="shared" si="458"/>
        <v>0</v>
      </c>
      <c r="AZ1008" s="36">
        <f t="shared" si="458"/>
        <v>20390.087249999997</v>
      </c>
      <c r="BF1008" s="42">
        <f t="shared" si="463"/>
        <v>30846.542250000002</v>
      </c>
      <c r="BG1008" s="42">
        <f t="shared" si="464"/>
        <v>30846.54</v>
      </c>
      <c r="BH1008" s="42">
        <f t="shared" si="465"/>
        <v>2.25000000136788E-3</v>
      </c>
      <c r="BI1008" s="42">
        <f t="shared" si="466"/>
        <v>25095.491999999998</v>
      </c>
    </row>
    <row r="1009" spans="1:61" ht="14.45" hidden="1" outlineLevel="1" x14ac:dyDescent="0.3">
      <c r="A1009" s="12" t="s">
        <v>837</v>
      </c>
      <c r="B1009" s="12" t="s">
        <v>8</v>
      </c>
      <c r="C1009" s="12"/>
      <c r="D1009" s="2" t="s">
        <v>1067</v>
      </c>
      <c r="E1009" s="2" t="s">
        <v>1068</v>
      </c>
      <c r="F1009" s="2" t="s">
        <v>16</v>
      </c>
      <c r="G1009" s="2" t="s">
        <v>631</v>
      </c>
      <c r="H1009" s="2" t="s">
        <v>13</v>
      </c>
      <c r="I1009" s="18">
        <v>1300</v>
      </c>
      <c r="J1009" s="18">
        <v>1566336.33</v>
      </c>
      <c r="K1009" s="18">
        <v>1364998.98</v>
      </c>
      <c r="L1009" s="18">
        <v>201337.34999999998</v>
      </c>
      <c r="M1009" s="18"/>
      <c r="N1009" s="18">
        <v>170624.88</v>
      </c>
      <c r="O1009" s="18"/>
      <c r="P1009" s="18"/>
      <c r="Q1009" s="18"/>
      <c r="R1009" s="18"/>
      <c r="S1009" s="18"/>
      <c r="T1009" s="18"/>
      <c r="U1009" s="18"/>
      <c r="V1009" s="18"/>
      <c r="W1009" s="18"/>
      <c r="X1009" s="18"/>
      <c r="Y1009" s="18"/>
      <c r="Z1009" s="18">
        <v>30712.47</v>
      </c>
      <c r="AA1009" s="18"/>
      <c r="AB1009" s="43">
        <f t="shared" si="459"/>
        <v>0.14749999999999996</v>
      </c>
      <c r="AC1009" s="14">
        <f t="shared" si="470"/>
        <v>0</v>
      </c>
      <c r="AD1009" s="14">
        <f t="shared" si="484"/>
        <v>0.125</v>
      </c>
      <c r="AE1009" s="14">
        <f t="shared" si="471"/>
        <v>0</v>
      </c>
      <c r="AF1009" s="14">
        <f t="shared" si="472"/>
        <v>0</v>
      </c>
      <c r="AG1009" s="14">
        <f t="shared" si="473"/>
        <v>0</v>
      </c>
      <c r="AH1009" s="14">
        <f t="shared" si="474"/>
        <v>0</v>
      </c>
      <c r="AI1009" s="14">
        <f t="shared" si="475"/>
        <v>0</v>
      </c>
      <c r="AJ1009" s="14">
        <f t="shared" si="476"/>
        <v>0</v>
      </c>
      <c r="AK1009" s="14">
        <f t="shared" si="477"/>
        <v>0</v>
      </c>
      <c r="AL1009" s="14">
        <f t="shared" si="478"/>
        <v>0</v>
      </c>
      <c r="AM1009" s="14">
        <f t="shared" si="479"/>
        <v>0</v>
      </c>
      <c r="AN1009" s="14">
        <f t="shared" si="480"/>
        <v>0</v>
      </c>
      <c r="AO1009" s="14">
        <f t="shared" si="481"/>
        <v>0</v>
      </c>
      <c r="AP1009" s="14">
        <f t="shared" si="482"/>
        <v>0.02</v>
      </c>
      <c r="AQ1009" s="14">
        <f t="shared" si="483"/>
        <v>0</v>
      </c>
      <c r="AR1009" s="26">
        <f t="shared" si="460"/>
        <v>170624.8725</v>
      </c>
      <c r="AS1009" s="184">
        <f t="shared" si="461"/>
        <v>0</v>
      </c>
      <c r="AT1009" s="26">
        <f t="shared" si="462"/>
        <v>30712.477050000001</v>
      </c>
      <c r="AU1009" s="30"/>
      <c r="AV1009" s="30"/>
      <c r="AW1009" s="30">
        <f>K1009*$AU$1</f>
        <v>163799.87759999998</v>
      </c>
      <c r="AX1009" s="36">
        <f t="shared" si="458"/>
        <v>-170624.8725</v>
      </c>
      <c r="AY1009" s="36">
        <f t="shared" si="458"/>
        <v>0</v>
      </c>
      <c r="AZ1009" s="36">
        <f t="shared" si="458"/>
        <v>133087.40054999996</v>
      </c>
      <c r="BF1009" s="42">
        <f t="shared" si="463"/>
        <v>201337.34954999998</v>
      </c>
      <c r="BG1009" s="42">
        <f t="shared" si="464"/>
        <v>201337.35</v>
      </c>
      <c r="BH1009" s="42">
        <f t="shared" si="465"/>
        <v>-4.5000002137385309E-4</v>
      </c>
      <c r="BI1009" s="42">
        <f t="shared" si="466"/>
        <v>163799.87759999998</v>
      </c>
    </row>
    <row r="1010" spans="1:61" ht="14.45" hidden="1" outlineLevel="1" x14ac:dyDescent="0.3">
      <c r="A1010" s="12" t="s">
        <v>837</v>
      </c>
      <c r="B1010" s="12" t="s">
        <v>8</v>
      </c>
      <c r="C1010" s="12" t="s">
        <v>1362</v>
      </c>
      <c r="D1010" s="2" t="s">
        <v>1069</v>
      </c>
      <c r="E1010" s="2" t="s">
        <v>473</v>
      </c>
      <c r="F1010" s="2" t="s">
        <v>16</v>
      </c>
      <c r="G1010" s="2" t="s">
        <v>17</v>
      </c>
      <c r="H1010" s="2" t="s">
        <v>36</v>
      </c>
      <c r="I1010" s="18">
        <v>60</v>
      </c>
      <c r="J1010" s="18">
        <v>30375</v>
      </c>
      <c r="K1010" s="18">
        <v>27000</v>
      </c>
      <c r="L1010" s="18">
        <v>3375</v>
      </c>
      <c r="M1010" s="18"/>
      <c r="N1010" s="18">
        <v>3375</v>
      </c>
      <c r="O1010" s="18"/>
      <c r="P1010" s="18"/>
      <c r="Q1010" s="18"/>
      <c r="R1010" s="18"/>
      <c r="S1010" s="18"/>
      <c r="T1010" s="18"/>
      <c r="U1010" s="18"/>
      <c r="V1010" s="18"/>
      <c r="W1010" s="18"/>
      <c r="X1010" s="18"/>
      <c r="Y1010" s="18"/>
      <c r="Z1010" s="18"/>
      <c r="AA1010" s="18"/>
      <c r="AB1010" s="43">
        <f t="shared" si="459"/>
        <v>0.125</v>
      </c>
      <c r="AC1010" s="14">
        <f t="shared" si="470"/>
        <v>0</v>
      </c>
      <c r="AD1010" s="14">
        <f t="shared" si="484"/>
        <v>0.125</v>
      </c>
      <c r="AE1010" s="14">
        <f t="shared" si="471"/>
        <v>0</v>
      </c>
      <c r="AF1010" s="14">
        <f t="shared" si="472"/>
        <v>0</v>
      </c>
      <c r="AG1010" s="14">
        <f t="shared" si="473"/>
        <v>0</v>
      </c>
      <c r="AH1010" s="14">
        <f t="shared" si="474"/>
        <v>0</v>
      </c>
      <c r="AI1010" s="14">
        <f t="shared" si="475"/>
        <v>0</v>
      </c>
      <c r="AJ1010" s="14">
        <f t="shared" si="476"/>
        <v>0</v>
      </c>
      <c r="AK1010" s="14">
        <f t="shared" si="477"/>
        <v>0</v>
      </c>
      <c r="AL1010" s="14">
        <f t="shared" si="478"/>
        <v>0</v>
      </c>
      <c r="AM1010" s="14">
        <f t="shared" si="479"/>
        <v>0</v>
      </c>
      <c r="AN1010" s="14">
        <f t="shared" si="480"/>
        <v>0</v>
      </c>
      <c r="AO1010" s="14">
        <f t="shared" si="481"/>
        <v>0</v>
      </c>
      <c r="AP1010" s="14">
        <f t="shared" si="482"/>
        <v>0</v>
      </c>
      <c r="AQ1010" s="14">
        <f t="shared" si="483"/>
        <v>0</v>
      </c>
      <c r="AR1010" s="26">
        <f t="shared" si="460"/>
        <v>3375</v>
      </c>
      <c r="AS1010" s="184">
        <f t="shared" si="461"/>
        <v>0</v>
      </c>
      <c r="AT1010" s="26">
        <f t="shared" si="462"/>
        <v>0</v>
      </c>
      <c r="AU1010" s="30">
        <f>K1010*$AU$2</f>
        <v>1620</v>
      </c>
      <c r="AV1010" s="30">
        <f>K1010*$AV$2</f>
        <v>1620</v>
      </c>
      <c r="AW1010" s="30"/>
      <c r="AX1010" s="36">
        <f t="shared" si="458"/>
        <v>-1755</v>
      </c>
      <c r="AY1010" s="36">
        <f t="shared" si="458"/>
        <v>1620</v>
      </c>
      <c r="AZ1010" s="36">
        <f t="shared" si="458"/>
        <v>0</v>
      </c>
      <c r="BF1010" s="42">
        <f t="shared" si="463"/>
        <v>3375</v>
      </c>
      <c r="BG1010" s="42">
        <f t="shared" si="464"/>
        <v>3375</v>
      </c>
      <c r="BH1010" s="42">
        <f t="shared" si="465"/>
        <v>0</v>
      </c>
      <c r="BI1010" s="42">
        <f t="shared" si="466"/>
        <v>3240</v>
      </c>
    </row>
    <row r="1011" spans="1:61" ht="14.45" hidden="1" outlineLevel="1" x14ac:dyDescent="0.3">
      <c r="A1011" s="12" t="s">
        <v>837</v>
      </c>
      <c r="B1011" s="12" t="s">
        <v>8</v>
      </c>
      <c r="C1011" s="12"/>
      <c r="D1011" s="2" t="s">
        <v>1070</v>
      </c>
      <c r="E1011" s="2" t="s">
        <v>1071</v>
      </c>
      <c r="F1011" s="2" t="s">
        <v>16</v>
      </c>
      <c r="G1011" s="2" t="s">
        <v>501</v>
      </c>
      <c r="H1011" s="2" t="s">
        <v>13</v>
      </c>
      <c r="I1011" s="18">
        <v>250</v>
      </c>
      <c r="J1011" s="18">
        <v>178500</v>
      </c>
      <c r="K1011" s="18">
        <v>175000</v>
      </c>
      <c r="L1011" s="18">
        <v>3500</v>
      </c>
      <c r="M1011" s="18"/>
      <c r="N1011" s="18"/>
      <c r="O1011" s="18"/>
      <c r="P1011" s="18"/>
      <c r="Q1011" s="18"/>
      <c r="R1011" s="18"/>
      <c r="S1011" s="18"/>
      <c r="T1011" s="18"/>
      <c r="U1011" s="18"/>
      <c r="V1011" s="18"/>
      <c r="W1011" s="18"/>
      <c r="X1011" s="18"/>
      <c r="Y1011" s="18"/>
      <c r="Z1011" s="18">
        <v>3500</v>
      </c>
      <c r="AA1011" s="18"/>
      <c r="AB1011" s="43">
        <f t="shared" si="459"/>
        <v>2.0000000000000018E-2</v>
      </c>
      <c r="AC1011" s="14">
        <f t="shared" si="470"/>
        <v>0</v>
      </c>
      <c r="AD1011" s="14">
        <f t="shared" si="484"/>
        <v>0</v>
      </c>
      <c r="AE1011" s="14">
        <f t="shared" si="471"/>
        <v>0</v>
      </c>
      <c r="AF1011" s="14">
        <f t="shared" si="472"/>
        <v>0</v>
      </c>
      <c r="AG1011" s="14">
        <f t="shared" si="473"/>
        <v>0</v>
      </c>
      <c r="AH1011" s="14">
        <f t="shared" si="474"/>
        <v>0</v>
      </c>
      <c r="AI1011" s="14">
        <f t="shared" si="475"/>
        <v>0</v>
      </c>
      <c r="AJ1011" s="14">
        <f t="shared" si="476"/>
        <v>0</v>
      </c>
      <c r="AK1011" s="14">
        <f t="shared" si="477"/>
        <v>0</v>
      </c>
      <c r="AL1011" s="14">
        <f t="shared" si="478"/>
        <v>0</v>
      </c>
      <c r="AM1011" s="14">
        <f t="shared" si="479"/>
        <v>0</v>
      </c>
      <c r="AN1011" s="14">
        <f t="shared" si="480"/>
        <v>0</v>
      </c>
      <c r="AO1011" s="14">
        <f t="shared" si="481"/>
        <v>0</v>
      </c>
      <c r="AP1011" s="14">
        <f t="shared" si="482"/>
        <v>0.02</v>
      </c>
      <c r="AQ1011" s="14">
        <f t="shared" si="483"/>
        <v>0</v>
      </c>
      <c r="AR1011" s="26">
        <f t="shared" si="460"/>
        <v>0</v>
      </c>
      <c r="AS1011" s="184">
        <f t="shared" si="461"/>
        <v>0</v>
      </c>
      <c r="AT1011" s="26">
        <f t="shared" si="462"/>
        <v>3500</v>
      </c>
      <c r="AU1011" s="30"/>
      <c r="AV1011" s="30"/>
      <c r="AW1011" s="30">
        <f>K1011*$AU$1</f>
        <v>21000</v>
      </c>
      <c r="AX1011" s="36">
        <f t="shared" si="458"/>
        <v>0</v>
      </c>
      <c r="AY1011" s="36">
        <f t="shared" si="458"/>
        <v>0</v>
      </c>
      <c r="AZ1011" s="36">
        <f t="shared" si="458"/>
        <v>17500</v>
      </c>
      <c r="BF1011" s="42">
        <f t="shared" si="463"/>
        <v>3500</v>
      </c>
      <c r="BG1011" s="42">
        <f t="shared" si="464"/>
        <v>3500</v>
      </c>
      <c r="BH1011" s="42">
        <f t="shared" si="465"/>
        <v>0</v>
      </c>
      <c r="BI1011" s="42">
        <f t="shared" si="466"/>
        <v>21000</v>
      </c>
    </row>
    <row r="1012" spans="1:61" ht="14.45" hidden="1" outlineLevel="1" x14ac:dyDescent="0.3">
      <c r="A1012" s="12" t="s">
        <v>837</v>
      </c>
      <c r="B1012" s="12" t="s">
        <v>8</v>
      </c>
      <c r="C1012" s="12" t="s">
        <v>1362</v>
      </c>
      <c r="D1012" s="2" t="s">
        <v>1072</v>
      </c>
      <c r="E1012" s="2" t="s">
        <v>473</v>
      </c>
      <c r="F1012" s="2" t="s">
        <v>16</v>
      </c>
      <c r="G1012" s="2" t="s">
        <v>17</v>
      </c>
      <c r="H1012" s="2" t="s">
        <v>36</v>
      </c>
      <c r="I1012" s="18">
        <v>10</v>
      </c>
      <c r="J1012" s="18">
        <v>4500</v>
      </c>
      <c r="K1012" s="18">
        <v>4000</v>
      </c>
      <c r="L1012" s="18">
        <v>500</v>
      </c>
      <c r="M1012" s="18"/>
      <c r="N1012" s="18">
        <v>500</v>
      </c>
      <c r="O1012" s="18"/>
      <c r="P1012" s="18"/>
      <c r="Q1012" s="18"/>
      <c r="R1012" s="18"/>
      <c r="S1012" s="18"/>
      <c r="T1012" s="18"/>
      <c r="U1012" s="18"/>
      <c r="V1012" s="18"/>
      <c r="W1012" s="18"/>
      <c r="X1012" s="18"/>
      <c r="Y1012" s="18"/>
      <c r="Z1012" s="18"/>
      <c r="AA1012" s="18"/>
      <c r="AB1012" s="43">
        <f t="shared" si="459"/>
        <v>0.125</v>
      </c>
      <c r="AC1012" s="14">
        <f t="shared" si="470"/>
        <v>0</v>
      </c>
      <c r="AD1012" s="14">
        <f t="shared" si="484"/>
        <v>0.125</v>
      </c>
      <c r="AE1012" s="14">
        <f t="shared" si="471"/>
        <v>0</v>
      </c>
      <c r="AF1012" s="14">
        <f t="shared" si="472"/>
        <v>0</v>
      </c>
      <c r="AG1012" s="14">
        <f t="shared" si="473"/>
        <v>0</v>
      </c>
      <c r="AH1012" s="14">
        <f t="shared" si="474"/>
        <v>0</v>
      </c>
      <c r="AI1012" s="14">
        <f t="shared" si="475"/>
        <v>0</v>
      </c>
      <c r="AJ1012" s="14">
        <f t="shared" si="476"/>
        <v>0</v>
      </c>
      <c r="AK1012" s="14">
        <f t="shared" si="477"/>
        <v>0</v>
      </c>
      <c r="AL1012" s="14">
        <f t="shared" si="478"/>
        <v>0</v>
      </c>
      <c r="AM1012" s="14">
        <f t="shared" si="479"/>
        <v>0</v>
      </c>
      <c r="AN1012" s="14">
        <f t="shared" si="480"/>
        <v>0</v>
      </c>
      <c r="AO1012" s="14">
        <f t="shared" si="481"/>
        <v>0</v>
      </c>
      <c r="AP1012" s="14">
        <f t="shared" si="482"/>
        <v>0</v>
      </c>
      <c r="AQ1012" s="14">
        <f t="shared" si="483"/>
        <v>0</v>
      </c>
      <c r="AR1012" s="26">
        <f t="shared" si="460"/>
        <v>500</v>
      </c>
      <c r="AS1012" s="184">
        <f t="shared" si="461"/>
        <v>0</v>
      </c>
      <c r="AT1012" s="26">
        <f t="shared" si="462"/>
        <v>0</v>
      </c>
      <c r="AU1012" s="30">
        <f>K1012*$AU$2</f>
        <v>240</v>
      </c>
      <c r="AV1012" s="30">
        <f>K1012*$AV$2</f>
        <v>240</v>
      </c>
      <c r="AW1012" s="30"/>
      <c r="AX1012" s="36">
        <f t="shared" si="458"/>
        <v>-260</v>
      </c>
      <c r="AY1012" s="36">
        <f t="shared" si="458"/>
        <v>240</v>
      </c>
      <c r="AZ1012" s="36">
        <f t="shared" si="458"/>
        <v>0</v>
      </c>
      <c r="BF1012" s="42">
        <f t="shared" si="463"/>
        <v>500</v>
      </c>
      <c r="BG1012" s="42">
        <f t="shared" si="464"/>
        <v>500</v>
      </c>
      <c r="BH1012" s="42">
        <f t="shared" si="465"/>
        <v>0</v>
      </c>
      <c r="BI1012" s="42">
        <f t="shared" si="466"/>
        <v>480</v>
      </c>
    </row>
    <row r="1013" spans="1:61" ht="14.45" hidden="1" outlineLevel="1" x14ac:dyDescent="0.3">
      <c r="A1013" s="12" t="s">
        <v>837</v>
      </c>
      <c r="B1013" s="12" t="s">
        <v>8</v>
      </c>
      <c r="C1013" s="12"/>
      <c r="D1013" s="2" t="s">
        <v>1073</v>
      </c>
      <c r="E1013" s="2" t="s">
        <v>1074</v>
      </c>
      <c r="F1013" s="2" t="s">
        <v>16</v>
      </c>
      <c r="G1013" s="2" t="s">
        <v>17</v>
      </c>
      <c r="H1013" s="2" t="s">
        <v>13</v>
      </c>
      <c r="I1013" s="18">
        <v>30</v>
      </c>
      <c r="J1013" s="18">
        <v>30600</v>
      </c>
      <c r="K1013" s="18">
        <v>30000</v>
      </c>
      <c r="L1013" s="18">
        <v>600</v>
      </c>
      <c r="M1013" s="18"/>
      <c r="N1013" s="18"/>
      <c r="O1013" s="18"/>
      <c r="P1013" s="18"/>
      <c r="Q1013" s="18"/>
      <c r="R1013" s="18"/>
      <c r="S1013" s="18"/>
      <c r="T1013" s="18"/>
      <c r="U1013" s="18"/>
      <c r="V1013" s="18"/>
      <c r="W1013" s="18"/>
      <c r="X1013" s="18"/>
      <c r="Y1013" s="18"/>
      <c r="Z1013" s="18">
        <v>600</v>
      </c>
      <c r="AA1013" s="18"/>
      <c r="AB1013" s="43">
        <f t="shared" si="459"/>
        <v>2.0000000000000018E-2</v>
      </c>
      <c r="AC1013" s="14">
        <f t="shared" si="470"/>
        <v>0</v>
      </c>
      <c r="AD1013" s="14">
        <f t="shared" si="484"/>
        <v>0</v>
      </c>
      <c r="AE1013" s="14">
        <f t="shared" si="471"/>
        <v>0</v>
      </c>
      <c r="AF1013" s="14">
        <f t="shared" si="472"/>
        <v>0</v>
      </c>
      <c r="AG1013" s="14">
        <f t="shared" si="473"/>
        <v>0</v>
      </c>
      <c r="AH1013" s="14">
        <f t="shared" si="474"/>
        <v>0</v>
      </c>
      <c r="AI1013" s="14">
        <f t="shared" si="475"/>
        <v>0</v>
      </c>
      <c r="AJ1013" s="14">
        <f t="shared" si="476"/>
        <v>0</v>
      </c>
      <c r="AK1013" s="14">
        <f t="shared" si="477"/>
        <v>0</v>
      </c>
      <c r="AL1013" s="14">
        <f t="shared" si="478"/>
        <v>0</v>
      </c>
      <c r="AM1013" s="14">
        <f t="shared" si="479"/>
        <v>0</v>
      </c>
      <c r="AN1013" s="14">
        <f t="shared" si="480"/>
        <v>0</v>
      </c>
      <c r="AO1013" s="14">
        <f t="shared" si="481"/>
        <v>0</v>
      </c>
      <c r="AP1013" s="14">
        <f t="shared" si="482"/>
        <v>0.02</v>
      </c>
      <c r="AQ1013" s="14">
        <f t="shared" si="483"/>
        <v>0</v>
      </c>
      <c r="AR1013" s="26">
        <f t="shared" si="460"/>
        <v>0</v>
      </c>
      <c r="AS1013" s="184">
        <f t="shared" si="461"/>
        <v>0</v>
      </c>
      <c r="AT1013" s="26">
        <f t="shared" si="462"/>
        <v>600</v>
      </c>
      <c r="AU1013" s="30"/>
      <c r="AV1013" s="30"/>
      <c r="AW1013" s="30">
        <f t="shared" ref="AW1013:AW1021" si="485">K1013*$AU$1</f>
        <v>3600</v>
      </c>
      <c r="AX1013" s="36">
        <f t="shared" si="458"/>
        <v>0</v>
      </c>
      <c r="AY1013" s="36">
        <f t="shared" si="458"/>
        <v>0</v>
      </c>
      <c r="AZ1013" s="36">
        <f t="shared" si="458"/>
        <v>3000</v>
      </c>
      <c r="BF1013" s="42">
        <f t="shared" si="463"/>
        <v>600</v>
      </c>
      <c r="BG1013" s="42">
        <f t="shared" si="464"/>
        <v>600</v>
      </c>
      <c r="BH1013" s="42">
        <f t="shared" si="465"/>
        <v>0</v>
      </c>
      <c r="BI1013" s="42">
        <f t="shared" si="466"/>
        <v>3600</v>
      </c>
    </row>
    <row r="1014" spans="1:61" ht="14.45" hidden="1" outlineLevel="1" x14ac:dyDescent="0.3">
      <c r="A1014" s="12" t="s">
        <v>837</v>
      </c>
      <c r="B1014" s="12" t="s">
        <v>8</v>
      </c>
      <c r="C1014" s="5" t="s">
        <v>1355</v>
      </c>
      <c r="D1014" s="2" t="s">
        <v>1075</v>
      </c>
      <c r="E1014" s="2" t="s">
        <v>76</v>
      </c>
      <c r="F1014" s="2" t="s">
        <v>16</v>
      </c>
      <c r="G1014" s="2" t="s">
        <v>20</v>
      </c>
      <c r="H1014" s="2" t="s">
        <v>13</v>
      </c>
      <c r="I1014" s="18">
        <v>980.48</v>
      </c>
      <c r="J1014" s="18">
        <v>172140.41999999998</v>
      </c>
      <c r="K1014" s="18">
        <v>150013.44</v>
      </c>
      <c r="L1014" s="18">
        <v>22126.980000000003</v>
      </c>
      <c r="M1014" s="18"/>
      <c r="N1014" s="18">
        <v>18751.68</v>
      </c>
      <c r="O1014" s="18"/>
      <c r="P1014" s="18"/>
      <c r="Q1014" s="18"/>
      <c r="R1014" s="18"/>
      <c r="S1014" s="18"/>
      <c r="T1014" s="18"/>
      <c r="U1014" s="18"/>
      <c r="V1014" s="18"/>
      <c r="W1014" s="18"/>
      <c r="X1014" s="18"/>
      <c r="Y1014" s="18"/>
      <c r="Z1014" s="18">
        <v>3375.3</v>
      </c>
      <c r="AA1014" s="18"/>
      <c r="AB1014" s="43">
        <f t="shared" si="459"/>
        <v>0.14749999999999996</v>
      </c>
      <c r="AC1014" s="14">
        <f t="shared" si="470"/>
        <v>0</v>
      </c>
      <c r="AD1014" s="14">
        <f t="shared" si="484"/>
        <v>0.125</v>
      </c>
      <c r="AE1014" s="14">
        <f t="shared" si="471"/>
        <v>0</v>
      </c>
      <c r="AF1014" s="14">
        <f t="shared" si="472"/>
        <v>0</v>
      </c>
      <c r="AG1014" s="14">
        <f t="shared" si="473"/>
        <v>0</v>
      </c>
      <c r="AH1014" s="14">
        <f t="shared" si="474"/>
        <v>0</v>
      </c>
      <c r="AI1014" s="14">
        <f t="shared" si="475"/>
        <v>0</v>
      </c>
      <c r="AJ1014" s="14">
        <f t="shared" si="476"/>
        <v>0</v>
      </c>
      <c r="AK1014" s="14">
        <f t="shared" si="477"/>
        <v>0</v>
      </c>
      <c r="AL1014" s="14">
        <f t="shared" si="478"/>
        <v>0</v>
      </c>
      <c r="AM1014" s="14">
        <f t="shared" si="479"/>
        <v>0</v>
      </c>
      <c r="AN1014" s="14">
        <f t="shared" si="480"/>
        <v>0</v>
      </c>
      <c r="AO1014" s="14">
        <f t="shared" si="481"/>
        <v>0</v>
      </c>
      <c r="AP1014" s="14">
        <f t="shared" si="482"/>
        <v>0.02</v>
      </c>
      <c r="AQ1014" s="14">
        <f t="shared" si="483"/>
        <v>0</v>
      </c>
      <c r="AR1014" s="26">
        <f t="shared" si="460"/>
        <v>18751.68</v>
      </c>
      <c r="AS1014" s="184">
        <f t="shared" si="461"/>
        <v>0</v>
      </c>
      <c r="AT1014" s="26">
        <f t="shared" si="462"/>
        <v>3375.3024</v>
      </c>
      <c r="AU1014" s="30"/>
      <c r="AV1014" s="30"/>
      <c r="AW1014" s="30">
        <f t="shared" si="485"/>
        <v>18001.612799999999</v>
      </c>
      <c r="AX1014" s="36">
        <f t="shared" si="458"/>
        <v>-18751.68</v>
      </c>
      <c r="AY1014" s="36">
        <f t="shared" si="458"/>
        <v>0</v>
      </c>
      <c r="AZ1014" s="36">
        <f t="shared" si="458"/>
        <v>14626.310399999998</v>
      </c>
      <c r="BF1014" s="42">
        <f t="shared" si="463"/>
        <v>22126.982400000001</v>
      </c>
      <c r="BG1014" s="42">
        <f t="shared" si="464"/>
        <v>22126.98</v>
      </c>
      <c r="BH1014" s="42">
        <f t="shared" si="465"/>
        <v>2.4000000012165401E-3</v>
      </c>
      <c r="BI1014" s="42">
        <f t="shared" si="466"/>
        <v>18001.612799999999</v>
      </c>
    </row>
    <row r="1015" spans="1:61" ht="14.45" hidden="1" outlineLevel="1" x14ac:dyDescent="0.3">
      <c r="A1015" s="12" t="s">
        <v>837</v>
      </c>
      <c r="B1015" s="12" t="s">
        <v>8</v>
      </c>
      <c r="C1015" s="5" t="s">
        <v>1355</v>
      </c>
      <c r="D1015" s="2" t="s">
        <v>1076</v>
      </c>
      <c r="E1015" s="2" t="s">
        <v>76</v>
      </c>
      <c r="F1015" s="2" t="s">
        <v>16</v>
      </c>
      <c r="G1015" s="2" t="s">
        <v>20</v>
      </c>
      <c r="H1015" s="2" t="s">
        <v>13</v>
      </c>
      <c r="I1015" s="18">
        <v>2229.44</v>
      </c>
      <c r="J1015" s="18">
        <v>393701.97999999992</v>
      </c>
      <c r="K1015" s="18">
        <v>343096.57999999996</v>
      </c>
      <c r="L1015" s="18">
        <v>50605.4</v>
      </c>
      <c r="M1015" s="18"/>
      <c r="N1015" s="18">
        <v>42885.929999999993</v>
      </c>
      <c r="O1015" s="18"/>
      <c r="P1015" s="18"/>
      <c r="Q1015" s="18"/>
      <c r="R1015" s="18"/>
      <c r="S1015" s="18"/>
      <c r="T1015" s="18"/>
      <c r="U1015" s="18"/>
      <c r="V1015" s="18"/>
      <c r="W1015" s="18"/>
      <c r="X1015" s="18"/>
      <c r="Y1015" s="18"/>
      <c r="Z1015" s="18">
        <v>7719.4700000000012</v>
      </c>
      <c r="AA1015" s="18"/>
      <c r="AB1015" s="43">
        <f t="shared" si="459"/>
        <v>0.14749999999999996</v>
      </c>
      <c r="AC1015" s="14">
        <f t="shared" si="470"/>
        <v>0</v>
      </c>
      <c r="AD1015" s="14">
        <f t="shared" si="484"/>
        <v>0.125</v>
      </c>
      <c r="AE1015" s="14">
        <f t="shared" si="471"/>
        <v>0</v>
      </c>
      <c r="AF1015" s="14">
        <f t="shared" si="472"/>
        <v>0</v>
      </c>
      <c r="AG1015" s="14">
        <f t="shared" si="473"/>
        <v>0</v>
      </c>
      <c r="AH1015" s="14">
        <f t="shared" si="474"/>
        <v>0</v>
      </c>
      <c r="AI1015" s="14">
        <f t="shared" si="475"/>
        <v>0</v>
      </c>
      <c r="AJ1015" s="14">
        <f t="shared" si="476"/>
        <v>0</v>
      </c>
      <c r="AK1015" s="14">
        <f t="shared" si="477"/>
        <v>0</v>
      </c>
      <c r="AL1015" s="14">
        <f t="shared" si="478"/>
        <v>0</v>
      </c>
      <c r="AM1015" s="14">
        <f t="shared" si="479"/>
        <v>0</v>
      </c>
      <c r="AN1015" s="14">
        <f t="shared" si="480"/>
        <v>0</v>
      </c>
      <c r="AO1015" s="14">
        <f t="shared" si="481"/>
        <v>0</v>
      </c>
      <c r="AP1015" s="14">
        <f t="shared" si="482"/>
        <v>0.02</v>
      </c>
      <c r="AQ1015" s="14">
        <f t="shared" si="483"/>
        <v>0</v>
      </c>
      <c r="AR1015" s="26">
        <f t="shared" si="460"/>
        <v>42887.072499999995</v>
      </c>
      <c r="AS1015" s="184">
        <f t="shared" si="461"/>
        <v>0</v>
      </c>
      <c r="AT1015" s="26">
        <f t="shared" si="462"/>
        <v>7719.6730499999994</v>
      </c>
      <c r="AU1015" s="30"/>
      <c r="AV1015" s="30"/>
      <c r="AW1015" s="30">
        <f t="shared" si="485"/>
        <v>41171.589599999992</v>
      </c>
      <c r="AX1015" s="36">
        <f t="shared" si="458"/>
        <v>-42887.072499999995</v>
      </c>
      <c r="AY1015" s="36">
        <f t="shared" si="458"/>
        <v>0</v>
      </c>
      <c r="AZ1015" s="36">
        <f t="shared" si="458"/>
        <v>33451.916549999994</v>
      </c>
      <c r="BF1015" s="42">
        <f t="shared" si="463"/>
        <v>50606.745549999992</v>
      </c>
      <c r="BG1015" s="42">
        <f t="shared" si="464"/>
        <v>50605.399999999994</v>
      </c>
      <c r="BH1015" s="42">
        <f t="shared" si="465"/>
        <v>1.3455499999981839</v>
      </c>
      <c r="BI1015" s="42">
        <f t="shared" si="466"/>
        <v>41171.589599999992</v>
      </c>
    </row>
    <row r="1016" spans="1:61" ht="14.45" hidden="1" outlineLevel="1" x14ac:dyDescent="0.3">
      <c r="A1016" s="12" t="s">
        <v>837</v>
      </c>
      <c r="B1016" s="12" t="s">
        <v>8</v>
      </c>
      <c r="C1016" s="5" t="s">
        <v>1355</v>
      </c>
      <c r="D1016" s="2" t="s">
        <v>1077</v>
      </c>
      <c r="E1016" s="2" t="s">
        <v>76</v>
      </c>
      <c r="F1016" s="2" t="s">
        <v>16</v>
      </c>
      <c r="G1016" s="2" t="s">
        <v>20</v>
      </c>
      <c r="H1016" s="2" t="s">
        <v>13</v>
      </c>
      <c r="I1016" s="18">
        <v>836.74</v>
      </c>
      <c r="J1016" s="18">
        <v>147995.03999999998</v>
      </c>
      <c r="K1016" s="18">
        <v>128971.72</v>
      </c>
      <c r="L1016" s="18">
        <v>19023.32</v>
      </c>
      <c r="M1016" s="18"/>
      <c r="N1016" s="18">
        <v>16121.460000000001</v>
      </c>
      <c r="O1016" s="18"/>
      <c r="P1016" s="18"/>
      <c r="Q1016" s="18"/>
      <c r="R1016" s="18"/>
      <c r="S1016" s="18"/>
      <c r="T1016" s="18"/>
      <c r="U1016" s="18"/>
      <c r="V1016" s="18"/>
      <c r="W1016" s="18"/>
      <c r="X1016" s="18"/>
      <c r="Y1016" s="18"/>
      <c r="Z1016" s="18">
        <v>2901.8599999999997</v>
      </c>
      <c r="AA1016" s="18"/>
      <c r="AB1016" s="43">
        <f t="shared" si="459"/>
        <v>0.14749999999999996</v>
      </c>
      <c r="AC1016" s="14">
        <f t="shared" si="470"/>
        <v>0</v>
      </c>
      <c r="AD1016" s="14">
        <f t="shared" si="484"/>
        <v>0.125</v>
      </c>
      <c r="AE1016" s="14">
        <f t="shared" si="471"/>
        <v>0</v>
      </c>
      <c r="AF1016" s="14">
        <f t="shared" si="472"/>
        <v>0</v>
      </c>
      <c r="AG1016" s="14">
        <f t="shared" si="473"/>
        <v>0</v>
      </c>
      <c r="AH1016" s="14">
        <f t="shared" si="474"/>
        <v>0</v>
      </c>
      <c r="AI1016" s="14">
        <f t="shared" si="475"/>
        <v>0</v>
      </c>
      <c r="AJ1016" s="14">
        <f t="shared" si="476"/>
        <v>0</v>
      </c>
      <c r="AK1016" s="14">
        <f t="shared" si="477"/>
        <v>0</v>
      </c>
      <c r="AL1016" s="14">
        <f t="shared" si="478"/>
        <v>0</v>
      </c>
      <c r="AM1016" s="14">
        <f t="shared" si="479"/>
        <v>0</v>
      </c>
      <c r="AN1016" s="14">
        <f t="shared" si="480"/>
        <v>0</v>
      </c>
      <c r="AO1016" s="14">
        <f t="shared" si="481"/>
        <v>0</v>
      </c>
      <c r="AP1016" s="14">
        <f t="shared" si="482"/>
        <v>0.02</v>
      </c>
      <c r="AQ1016" s="14">
        <f t="shared" si="483"/>
        <v>0</v>
      </c>
      <c r="AR1016" s="26">
        <f t="shared" si="460"/>
        <v>16121.465</v>
      </c>
      <c r="AS1016" s="184">
        <f t="shared" si="461"/>
        <v>0</v>
      </c>
      <c r="AT1016" s="26">
        <f t="shared" si="462"/>
        <v>2901.8636999999999</v>
      </c>
      <c r="AU1016" s="30"/>
      <c r="AV1016" s="30"/>
      <c r="AW1016" s="30">
        <f t="shared" si="485"/>
        <v>15476.606399999999</v>
      </c>
      <c r="AX1016" s="36">
        <f t="shared" si="458"/>
        <v>-16121.465</v>
      </c>
      <c r="AY1016" s="36">
        <f t="shared" si="458"/>
        <v>0</v>
      </c>
      <c r="AZ1016" s="36">
        <f t="shared" si="458"/>
        <v>12574.742699999999</v>
      </c>
      <c r="BF1016" s="42">
        <f t="shared" si="463"/>
        <v>19023.328699999998</v>
      </c>
      <c r="BG1016" s="42">
        <f t="shared" si="464"/>
        <v>19023.32</v>
      </c>
      <c r="BH1016" s="42">
        <f t="shared" si="465"/>
        <v>8.6999999984982423E-3</v>
      </c>
      <c r="BI1016" s="42">
        <f t="shared" si="466"/>
        <v>15476.606399999999</v>
      </c>
    </row>
    <row r="1017" spans="1:61" ht="14.45" hidden="1" outlineLevel="1" x14ac:dyDescent="0.3">
      <c r="A1017" s="12" t="s">
        <v>837</v>
      </c>
      <c r="B1017" s="12" t="s">
        <v>8</v>
      </c>
      <c r="C1017" s="5" t="s">
        <v>1355</v>
      </c>
      <c r="D1017" s="2" t="s">
        <v>1078</v>
      </c>
      <c r="E1017" s="2" t="s">
        <v>76</v>
      </c>
      <c r="F1017" s="2" t="s">
        <v>16</v>
      </c>
      <c r="G1017" s="2" t="s">
        <v>20</v>
      </c>
      <c r="H1017" s="2" t="s">
        <v>13</v>
      </c>
      <c r="I1017" s="18">
        <v>10925.460000000001</v>
      </c>
      <c r="J1017" s="18">
        <v>1928250.2100000002</v>
      </c>
      <c r="K1017" s="18">
        <v>1680411.04</v>
      </c>
      <c r="L1017" s="18">
        <v>247839.17</v>
      </c>
      <c r="M1017" s="18"/>
      <c r="N1017" s="18">
        <v>209976.07</v>
      </c>
      <c r="O1017" s="18"/>
      <c r="P1017" s="18"/>
      <c r="Q1017" s="18">
        <v>36.159999999999997</v>
      </c>
      <c r="R1017" s="18">
        <v>18.079999999999998</v>
      </c>
      <c r="S1017" s="18"/>
      <c r="T1017" s="18"/>
      <c r="U1017" s="18"/>
      <c r="V1017" s="18"/>
      <c r="W1017" s="18"/>
      <c r="X1017" s="18"/>
      <c r="Y1017" s="18"/>
      <c r="Z1017" s="18">
        <v>37808.86</v>
      </c>
      <c r="AA1017" s="18"/>
      <c r="AB1017" s="43">
        <f t="shared" si="459"/>
        <v>0.15135050000000017</v>
      </c>
      <c r="AC1017" s="14">
        <f t="shared" si="470"/>
        <v>0</v>
      </c>
      <c r="AD1017" s="14">
        <f t="shared" si="484"/>
        <v>0.125</v>
      </c>
      <c r="AE1017" s="14">
        <f t="shared" si="471"/>
        <v>0</v>
      </c>
      <c r="AF1017" s="14">
        <f t="shared" si="472"/>
        <v>0</v>
      </c>
      <c r="AG1017" s="14">
        <f t="shared" si="473"/>
        <v>0.02</v>
      </c>
      <c r="AH1017" s="14">
        <f t="shared" si="474"/>
        <v>0.01</v>
      </c>
      <c r="AI1017" s="14">
        <f t="shared" si="475"/>
        <v>0</v>
      </c>
      <c r="AJ1017" s="14">
        <f t="shared" si="476"/>
        <v>0</v>
      </c>
      <c r="AK1017" s="14">
        <f t="shared" si="477"/>
        <v>0</v>
      </c>
      <c r="AL1017" s="14">
        <f t="shared" si="478"/>
        <v>0</v>
      </c>
      <c r="AM1017" s="14">
        <f t="shared" si="479"/>
        <v>0</v>
      </c>
      <c r="AN1017" s="14">
        <f t="shared" si="480"/>
        <v>0</v>
      </c>
      <c r="AO1017" s="14">
        <f t="shared" si="481"/>
        <v>0</v>
      </c>
      <c r="AP1017" s="14">
        <f t="shared" si="482"/>
        <v>0.02</v>
      </c>
      <c r="AQ1017" s="14">
        <f t="shared" si="483"/>
        <v>0</v>
      </c>
      <c r="AR1017" s="26">
        <f t="shared" si="460"/>
        <v>216394.93167600015</v>
      </c>
      <c r="AS1017" s="184">
        <f t="shared" si="461"/>
        <v>0</v>
      </c>
      <c r="AT1017" s="26">
        <f t="shared" si="462"/>
        <v>37936.119433520005</v>
      </c>
      <c r="AU1017" s="30"/>
      <c r="AV1017" s="30"/>
      <c r="AW1017" s="30">
        <f t="shared" si="485"/>
        <v>201649.3248</v>
      </c>
      <c r="AX1017" s="36">
        <f t="shared" si="458"/>
        <v>-216394.93167600015</v>
      </c>
      <c r="AY1017" s="36">
        <f t="shared" si="458"/>
        <v>0</v>
      </c>
      <c r="AZ1017" s="36">
        <f t="shared" si="458"/>
        <v>163713.20536647999</v>
      </c>
      <c r="BF1017" s="42">
        <f t="shared" si="463"/>
        <v>254331.05110952017</v>
      </c>
      <c r="BG1017" s="42">
        <f t="shared" si="464"/>
        <v>247839.16999999998</v>
      </c>
      <c r="BH1017" s="42">
        <f t="shared" si="465"/>
        <v>6491.8811095201818</v>
      </c>
      <c r="BI1017" s="42">
        <f t="shared" si="466"/>
        <v>201649.3248</v>
      </c>
    </row>
    <row r="1018" spans="1:61" ht="14.45" hidden="1" outlineLevel="1" x14ac:dyDescent="0.3">
      <c r="A1018" s="12" t="s">
        <v>837</v>
      </c>
      <c r="B1018" s="12" t="s">
        <v>8</v>
      </c>
      <c r="C1018" s="5" t="s">
        <v>1355</v>
      </c>
      <c r="D1018" s="2" t="s">
        <v>1079</v>
      </c>
      <c r="E1018" s="2" t="s">
        <v>76</v>
      </c>
      <c r="F1018" s="2" t="s">
        <v>16</v>
      </c>
      <c r="G1018" s="2" t="s">
        <v>20</v>
      </c>
      <c r="H1018" s="2" t="s">
        <v>13</v>
      </c>
      <c r="I1018" s="18">
        <v>41501.149999999994</v>
      </c>
      <c r="J1018" s="18">
        <v>7365112.1500000004</v>
      </c>
      <c r="K1018" s="18">
        <v>6418546.540000001</v>
      </c>
      <c r="L1018" s="18">
        <v>946565.60999999964</v>
      </c>
      <c r="M1018" s="18"/>
      <c r="N1018" s="18">
        <v>801722.94000000018</v>
      </c>
      <c r="O1018" s="18"/>
      <c r="P1018" s="18"/>
      <c r="Q1018" s="18">
        <v>285.79000000000002</v>
      </c>
      <c r="R1018" s="18">
        <v>142.9</v>
      </c>
      <c r="S1018" s="18"/>
      <c r="T1018" s="18"/>
      <c r="U1018" s="18"/>
      <c r="V1018" s="18"/>
      <c r="W1018" s="18"/>
      <c r="X1018" s="18"/>
      <c r="Y1018" s="18"/>
      <c r="Z1018" s="18">
        <v>144413.97999999992</v>
      </c>
      <c r="AA1018" s="18"/>
      <c r="AB1018" s="43">
        <f t="shared" si="459"/>
        <v>0.15135050000000017</v>
      </c>
      <c r="AC1018" s="14">
        <f t="shared" si="470"/>
        <v>0</v>
      </c>
      <c r="AD1018" s="14">
        <f t="shared" si="484"/>
        <v>0.125</v>
      </c>
      <c r="AE1018" s="14">
        <f t="shared" si="471"/>
        <v>0</v>
      </c>
      <c r="AF1018" s="14">
        <f t="shared" si="472"/>
        <v>0</v>
      </c>
      <c r="AG1018" s="14">
        <f t="shared" si="473"/>
        <v>0.02</v>
      </c>
      <c r="AH1018" s="14">
        <f t="shared" si="474"/>
        <v>0.01</v>
      </c>
      <c r="AI1018" s="14">
        <f t="shared" si="475"/>
        <v>0</v>
      </c>
      <c r="AJ1018" s="14">
        <f t="shared" si="476"/>
        <v>0</v>
      </c>
      <c r="AK1018" s="14">
        <f t="shared" si="477"/>
        <v>0</v>
      </c>
      <c r="AL1018" s="14">
        <f t="shared" si="478"/>
        <v>0</v>
      </c>
      <c r="AM1018" s="14">
        <f t="shared" si="479"/>
        <v>0</v>
      </c>
      <c r="AN1018" s="14">
        <f t="shared" si="480"/>
        <v>0</v>
      </c>
      <c r="AO1018" s="14">
        <f t="shared" si="481"/>
        <v>0</v>
      </c>
      <c r="AP1018" s="14">
        <f t="shared" si="482"/>
        <v>0.02</v>
      </c>
      <c r="AQ1018" s="14">
        <f t="shared" si="483"/>
        <v>0</v>
      </c>
      <c r="AR1018" s="26">
        <f t="shared" si="460"/>
        <v>826548.33068850066</v>
      </c>
      <c r="AS1018" s="184">
        <f t="shared" si="461"/>
        <v>0</v>
      </c>
      <c r="AT1018" s="26">
        <f t="shared" si="462"/>
        <v>144901.89741377003</v>
      </c>
      <c r="AU1018" s="30"/>
      <c r="AV1018" s="30"/>
      <c r="AW1018" s="30">
        <f t="shared" si="485"/>
        <v>770225.58480000007</v>
      </c>
      <c r="AX1018" s="36">
        <f t="shared" si="458"/>
        <v>-826548.33068850066</v>
      </c>
      <c r="AY1018" s="36">
        <f t="shared" si="458"/>
        <v>0</v>
      </c>
      <c r="AZ1018" s="36">
        <f t="shared" si="458"/>
        <v>625323.6873862301</v>
      </c>
      <c r="BF1018" s="42">
        <f t="shared" si="463"/>
        <v>971450.22810227075</v>
      </c>
      <c r="BG1018" s="42">
        <f t="shared" si="464"/>
        <v>946565.6100000001</v>
      </c>
      <c r="BH1018" s="42">
        <f t="shared" si="465"/>
        <v>24884.618102270644</v>
      </c>
      <c r="BI1018" s="42">
        <f t="shared" si="466"/>
        <v>770225.58480000007</v>
      </c>
    </row>
    <row r="1019" spans="1:61" ht="14.45" hidden="1" outlineLevel="1" x14ac:dyDescent="0.3">
      <c r="A1019" s="12" t="s">
        <v>837</v>
      </c>
      <c r="B1019" s="12" t="s">
        <v>8</v>
      </c>
      <c r="C1019" s="5" t="s">
        <v>1355</v>
      </c>
      <c r="D1019" s="2" t="s">
        <v>1080</v>
      </c>
      <c r="E1019" s="2" t="s">
        <v>76</v>
      </c>
      <c r="F1019" s="2" t="s">
        <v>16</v>
      </c>
      <c r="G1019" s="2" t="s">
        <v>20</v>
      </c>
      <c r="H1019" s="2" t="s">
        <v>13</v>
      </c>
      <c r="I1019" s="18">
        <v>7635.7690000000002</v>
      </c>
      <c r="J1019" s="18">
        <v>1344357.82</v>
      </c>
      <c r="K1019" s="18">
        <v>1171553.6200000003</v>
      </c>
      <c r="L1019" s="18">
        <v>172804.20000000004</v>
      </c>
      <c r="M1019" s="18"/>
      <c r="N1019" s="18">
        <v>146444.23000000001</v>
      </c>
      <c r="O1019" s="18"/>
      <c r="P1019" s="18"/>
      <c r="Q1019" s="18"/>
      <c r="R1019" s="18"/>
      <c r="S1019" s="18"/>
      <c r="T1019" s="18"/>
      <c r="U1019" s="18"/>
      <c r="V1019" s="18"/>
      <c r="W1019" s="18"/>
      <c r="X1019" s="18"/>
      <c r="Y1019" s="18"/>
      <c r="Z1019" s="18">
        <v>26359.969999999998</v>
      </c>
      <c r="AA1019" s="18"/>
      <c r="AB1019" s="43">
        <f t="shared" si="459"/>
        <v>0.14749999999999996</v>
      </c>
      <c r="AC1019" s="14">
        <f t="shared" si="470"/>
        <v>0</v>
      </c>
      <c r="AD1019" s="14">
        <f t="shared" si="484"/>
        <v>0.125</v>
      </c>
      <c r="AE1019" s="14">
        <f t="shared" si="471"/>
        <v>0</v>
      </c>
      <c r="AF1019" s="14">
        <f t="shared" si="472"/>
        <v>0</v>
      </c>
      <c r="AG1019" s="14">
        <f t="shared" si="473"/>
        <v>0</v>
      </c>
      <c r="AH1019" s="14">
        <f t="shared" si="474"/>
        <v>0</v>
      </c>
      <c r="AI1019" s="14">
        <f t="shared" si="475"/>
        <v>0</v>
      </c>
      <c r="AJ1019" s="14">
        <f t="shared" si="476"/>
        <v>0</v>
      </c>
      <c r="AK1019" s="14">
        <f t="shared" si="477"/>
        <v>0</v>
      </c>
      <c r="AL1019" s="14">
        <f t="shared" si="478"/>
        <v>0</v>
      </c>
      <c r="AM1019" s="14">
        <f t="shared" si="479"/>
        <v>0</v>
      </c>
      <c r="AN1019" s="14">
        <f t="shared" si="480"/>
        <v>0</v>
      </c>
      <c r="AO1019" s="14">
        <f t="shared" si="481"/>
        <v>0</v>
      </c>
      <c r="AP1019" s="14">
        <f t="shared" si="482"/>
        <v>0.02</v>
      </c>
      <c r="AQ1019" s="14">
        <f t="shared" si="483"/>
        <v>0</v>
      </c>
      <c r="AR1019" s="26">
        <f t="shared" si="460"/>
        <v>146444.20250000004</v>
      </c>
      <c r="AS1019" s="184">
        <f t="shared" si="461"/>
        <v>0</v>
      </c>
      <c r="AT1019" s="26">
        <f t="shared" si="462"/>
        <v>26359.956450000009</v>
      </c>
      <c r="AU1019" s="30"/>
      <c r="AV1019" s="30"/>
      <c r="AW1019" s="30">
        <f t="shared" si="485"/>
        <v>140586.43440000003</v>
      </c>
      <c r="AX1019" s="36">
        <f t="shared" si="458"/>
        <v>-146444.20250000004</v>
      </c>
      <c r="AY1019" s="36">
        <f t="shared" si="458"/>
        <v>0</v>
      </c>
      <c r="AZ1019" s="36">
        <f t="shared" si="458"/>
        <v>114226.47795000001</v>
      </c>
      <c r="BF1019" s="42">
        <f t="shared" si="463"/>
        <v>172804.15895000004</v>
      </c>
      <c r="BG1019" s="42">
        <f t="shared" si="464"/>
        <v>172804.2</v>
      </c>
      <c r="BH1019" s="42">
        <f t="shared" si="465"/>
        <v>-4.1049999970709905E-2</v>
      </c>
      <c r="BI1019" s="42">
        <f t="shared" si="466"/>
        <v>140586.43440000003</v>
      </c>
    </row>
    <row r="1020" spans="1:61" ht="14.45" hidden="1" outlineLevel="1" x14ac:dyDescent="0.3">
      <c r="A1020" s="12" t="s">
        <v>837</v>
      </c>
      <c r="B1020" s="12" t="s">
        <v>8</v>
      </c>
      <c r="C1020" s="5" t="s">
        <v>1355</v>
      </c>
      <c r="D1020" s="2" t="s">
        <v>1081</v>
      </c>
      <c r="E1020" s="2" t="s">
        <v>76</v>
      </c>
      <c r="F1020" s="2" t="s">
        <v>16</v>
      </c>
      <c r="G1020" s="2" t="s">
        <v>20</v>
      </c>
      <c r="H1020" s="2" t="s">
        <v>13</v>
      </c>
      <c r="I1020" s="18">
        <v>3196.58</v>
      </c>
      <c r="J1020" s="18">
        <v>560866.92999999993</v>
      </c>
      <c r="K1020" s="18">
        <v>488772.91000000003</v>
      </c>
      <c r="L1020" s="18">
        <v>72094.02</v>
      </c>
      <c r="M1020" s="18"/>
      <c r="N1020" s="18">
        <v>61096.62</v>
      </c>
      <c r="O1020" s="18"/>
      <c r="P1020" s="18"/>
      <c r="Q1020" s="18"/>
      <c r="R1020" s="18"/>
      <c r="S1020" s="18"/>
      <c r="T1020" s="18"/>
      <c r="U1020" s="18"/>
      <c r="V1020" s="18"/>
      <c r="W1020" s="18"/>
      <c r="X1020" s="18"/>
      <c r="Y1020" s="18"/>
      <c r="Z1020" s="18">
        <v>10997.400000000001</v>
      </c>
      <c r="AA1020" s="18"/>
      <c r="AB1020" s="43">
        <f t="shared" si="459"/>
        <v>0.14749999999999996</v>
      </c>
      <c r="AC1020" s="14">
        <f t="shared" si="470"/>
        <v>0</v>
      </c>
      <c r="AD1020" s="14">
        <f t="shared" si="484"/>
        <v>0.125</v>
      </c>
      <c r="AE1020" s="14">
        <f t="shared" si="471"/>
        <v>0</v>
      </c>
      <c r="AF1020" s="14">
        <f t="shared" si="472"/>
        <v>0</v>
      </c>
      <c r="AG1020" s="14">
        <f t="shared" si="473"/>
        <v>0</v>
      </c>
      <c r="AH1020" s="14">
        <f t="shared" si="474"/>
        <v>0</v>
      </c>
      <c r="AI1020" s="14">
        <f t="shared" si="475"/>
        <v>0</v>
      </c>
      <c r="AJ1020" s="14">
        <f t="shared" si="476"/>
        <v>0</v>
      </c>
      <c r="AK1020" s="14">
        <f t="shared" si="477"/>
        <v>0</v>
      </c>
      <c r="AL1020" s="14">
        <f t="shared" si="478"/>
        <v>0</v>
      </c>
      <c r="AM1020" s="14">
        <f t="shared" si="479"/>
        <v>0</v>
      </c>
      <c r="AN1020" s="14">
        <f t="shared" si="480"/>
        <v>0</v>
      </c>
      <c r="AO1020" s="14">
        <f t="shared" si="481"/>
        <v>0</v>
      </c>
      <c r="AP1020" s="14">
        <f t="shared" si="482"/>
        <v>0.02</v>
      </c>
      <c r="AQ1020" s="14">
        <f t="shared" si="483"/>
        <v>0</v>
      </c>
      <c r="AR1020" s="26">
        <f t="shared" si="460"/>
        <v>61096.613750000004</v>
      </c>
      <c r="AS1020" s="184">
        <f t="shared" si="461"/>
        <v>0</v>
      </c>
      <c r="AT1020" s="26">
        <f t="shared" si="462"/>
        <v>10997.390475000002</v>
      </c>
      <c r="AU1020" s="30"/>
      <c r="AV1020" s="30"/>
      <c r="AW1020" s="30">
        <f t="shared" si="485"/>
        <v>58652.749199999998</v>
      </c>
      <c r="AX1020" s="36">
        <f t="shared" si="458"/>
        <v>-61096.613750000004</v>
      </c>
      <c r="AY1020" s="36">
        <f t="shared" si="458"/>
        <v>0</v>
      </c>
      <c r="AZ1020" s="36">
        <f t="shared" si="458"/>
        <v>47655.358724999998</v>
      </c>
      <c r="BF1020" s="42">
        <f t="shared" si="463"/>
        <v>72094.004225000012</v>
      </c>
      <c r="BG1020" s="42">
        <f t="shared" si="464"/>
        <v>72094.02</v>
      </c>
      <c r="BH1020" s="42">
        <f t="shared" si="465"/>
        <v>-1.5774999992572702E-2</v>
      </c>
      <c r="BI1020" s="42">
        <f t="shared" si="466"/>
        <v>58652.749199999998</v>
      </c>
    </row>
    <row r="1021" spans="1:61" ht="14.45" hidden="1" outlineLevel="1" x14ac:dyDescent="0.3">
      <c r="A1021" s="12" t="s">
        <v>837</v>
      </c>
      <c r="B1021" s="12" t="s">
        <v>8</v>
      </c>
      <c r="C1021" s="5" t="s">
        <v>1355</v>
      </c>
      <c r="D1021" s="2" t="s">
        <v>1082</v>
      </c>
      <c r="E1021" s="2" t="s">
        <v>76</v>
      </c>
      <c r="F1021" s="2" t="s">
        <v>16</v>
      </c>
      <c r="G1021" s="2" t="s">
        <v>20</v>
      </c>
      <c r="H1021" s="2" t="s">
        <v>13</v>
      </c>
      <c r="I1021" s="18">
        <v>20383.839999999997</v>
      </c>
      <c r="J1021" s="18">
        <v>3617877.709999999</v>
      </c>
      <c r="K1021" s="18">
        <v>3152834.5600000001</v>
      </c>
      <c r="L1021" s="18">
        <v>465043.15000000008</v>
      </c>
      <c r="M1021" s="18"/>
      <c r="N1021" s="18">
        <v>394104.35999999993</v>
      </c>
      <c r="O1021" s="18"/>
      <c r="P1021" s="18"/>
      <c r="Q1021" s="18"/>
      <c r="R1021" s="18"/>
      <c r="S1021" s="18"/>
      <c r="T1021" s="18"/>
      <c r="U1021" s="18"/>
      <c r="V1021" s="18"/>
      <c r="W1021" s="18"/>
      <c r="X1021" s="18"/>
      <c r="Y1021" s="18"/>
      <c r="Z1021" s="18">
        <v>70938.789999999964</v>
      </c>
      <c r="AA1021" s="18"/>
      <c r="AB1021" s="43">
        <f t="shared" si="459"/>
        <v>0.14749999999999996</v>
      </c>
      <c r="AC1021" s="14">
        <f t="shared" si="470"/>
        <v>0</v>
      </c>
      <c r="AD1021" s="14">
        <f t="shared" si="484"/>
        <v>0.125</v>
      </c>
      <c r="AE1021" s="14">
        <f t="shared" si="471"/>
        <v>0</v>
      </c>
      <c r="AF1021" s="14">
        <f t="shared" si="472"/>
        <v>0</v>
      </c>
      <c r="AG1021" s="14">
        <f t="shared" si="473"/>
        <v>0</v>
      </c>
      <c r="AH1021" s="14">
        <f t="shared" si="474"/>
        <v>0</v>
      </c>
      <c r="AI1021" s="14">
        <f t="shared" si="475"/>
        <v>0</v>
      </c>
      <c r="AJ1021" s="14">
        <f t="shared" si="476"/>
        <v>0</v>
      </c>
      <c r="AK1021" s="14">
        <f t="shared" si="477"/>
        <v>0</v>
      </c>
      <c r="AL1021" s="14">
        <f t="shared" si="478"/>
        <v>0</v>
      </c>
      <c r="AM1021" s="14">
        <f t="shared" si="479"/>
        <v>0</v>
      </c>
      <c r="AN1021" s="14">
        <f t="shared" si="480"/>
        <v>0</v>
      </c>
      <c r="AO1021" s="14">
        <f t="shared" si="481"/>
        <v>0</v>
      </c>
      <c r="AP1021" s="14">
        <f t="shared" si="482"/>
        <v>0.02</v>
      </c>
      <c r="AQ1021" s="14">
        <f t="shared" si="483"/>
        <v>0</v>
      </c>
      <c r="AR1021" s="26">
        <f t="shared" si="460"/>
        <v>394104.32000000001</v>
      </c>
      <c r="AS1021" s="184">
        <f t="shared" si="461"/>
        <v>0</v>
      </c>
      <c r="AT1021" s="26">
        <f t="shared" si="462"/>
        <v>70938.777600000001</v>
      </c>
      <c r="AU1021" s="30"/>
      <c r="AV1021" s="30"/>
      <c r="AW1021" s="30">
        <f t="shared" si="485"/>
        <v>378340.14720000001</v>
      </c>
      <c r="AX1021" s="36">
        <f t="shared" si="458"/>
        <v>-394104.32000000001</v>
      </c>
      <c r="AY1021" s="36">
        <f t="shared" si="458"/>
        <v>0</v>
      </c>
      <c r="AZ1021" s="36">
        <f t="shared" si="458"/>
        <v>307401.36959999998</v>
      </c>
      <c r="BF1021" s="42">
        <f t="shared" si="463"/>
        <v>465043.09759999998</v>
      </c>
      <c r="BG1021" s="42">
        <f t="shared" si="464"/>
        <v>465043.14999999991</v>
      </c>
      <c r="BH1021" s="42">
        <f t="shared" si="465"/>
        <v>-5.2399999927729368E-2</v>
      </c>
      <c r="BI1021" s="42">
        <f t="shared" si="466"/>
        <v>378340.14720000001</v>
      </c>
    </row>
    <row r="1022" spans="1:61" ht="14.45" hidden="1" outlineLevel="1" x14ac:dyDescent="0.3">
      <c r="A1022" s="12" t="s">
        <v>837</v>
      </c>
      <c r="B1022" s="12" t="s">
        <v>8</v>
      </c>
      <c r="C1022" s="5" t="s">
        <v>1355</v>
      </c>
      <c r="D1022" s="2" t="s">
        <v>1083</v>
      </c>
      <c r="E1022" s="2" t="s">
        <v>78</v>
      </c>
      <c r="F1022" s="2" t="s">
        <v>11</v>
      </c>
      <c r="G1022" s="2" t="s">
        <v>12</v>
      </c>
      <c r="H1022" s="2" t="s">
        <v>13</v>
      </c>
      <c r="I1022" s="18">
        <v>6305.6</v>
      </c>
      <c r="J1022" s="18">
        <v>1086321.1300000001</v>
      </c>
      <c r="K1022" s="18">
        <v>1044845.89</v>
      </c>
      <c r="L1022" s="18">
        <v>41475.24</v>
      </c>
      <c r="M1022" s="18"/>
      <c r="N1022" s="18"/>
      <c r="O1022" s="18"/>
      <c r="P1022" s="18"/>
      <c r="Q1022" s="18"/>
      <c r="R1022" s="18"/>
      <c r="S1022" s="18">
        <v>41475.24</v>
      </c>
      <c r="T1022" s="18">
        <v>0</v>
      </c>
      <c r="U1022" s="18"/>
      <c r="V1022" s="18"/>
      <c r="W1022" s="18"/>
      <c r="X1022" s="18"/>
      <c r="Y1022" s="18"/>
      <c r="Z1022" s="18"/>
      <c r="AA1022" s="18"/>
      <c r="AB1022" s="43">
        <f t="shared" si="459"/>
        <v>4.0000000000000036E-2</v>
      </c>
      <c r="AC1022" s="14">
        <f t="shared" si="470"/>
        <v>0</v>
      </c>
      <c r="AD1022" s="14">
        <f t="shared" si="484"/>
        <v>0</v>
      </c>
      <c r="AE1022" s="14">
        <f t="shared" si="471"/>
        <v>0</v>
      </c>
      <c r="AF1022" s="14">
        <f t="shared" si="472"/>
        <v>0</v>
      </c>
      <c r="AG1022" s="14">
        <f t="shared" si="473"/>
        <v>0</v>
      </c>
      <c r="AH1022" s="14">
        <f t="shared" si="474"/>
        <v>0</v>
      </c>
      <c r="AI1022" s="14">
        <f t="shared" si="475"/>
        <v>0.04</v>
      </c>
      <c r="AJ1022" s="14">
        <f t="shared" si="476"/>
        <v>0</v>
      </c>
      <c r="AK1022" s="14">
        <f t="shared" si="477"/>
        <v>0</v>
      </c>
      <c r="AL1022" s="14">
        <f t="shared" si="478"/>
        <v>0</v>
      </c>
      <c r="AM1022" s="14">
        <f t="shared" si="479"/>
        <v>0</v>
      </c>
      <c r="AN1022" s="14">
        <f t="shared" si="480"/>
        <v>0</v>
      </c>
      <c r="AO1022" s="14">
        <f t="shared" si="481"/>
        <v>0</v>
      </c>
      <c r="AP1022" s="14">
        <f t="shared" si="482"/>
        <v>0</v>
      </c>
      <c r="AQ1022" s="14">
        <f t="shared" si="483"/>
        <v>0</v>
      </c>
      <c r="AR1022" s="26">
        <f t="shared" si="460"/>
        <v>0</v>
      </c>
      <c r="AS1022" s="184">
        <f t="shared" si="461"/>
        <v>41793.835599999999</v>
      </c>
      <c r="AT1022" s="26">
        <f t="shared" si="462"/>
        <v>0</v>
      </c>
      <c r="AU1022" s="30">
        <f>K1022*$AU$2</f>
        <v>62690.753400000001</v>
      </c>
      <c r="AV1022" s="30">
        <f>K1022*$AV$2</f>
        <v>62690.753400000001</v>
      </c>
      <c r="AW1022" s="30"/>
      <c r="AX1022" s="36">
        <f t="shared" si="458"/>
        <v>62690.753400000001</v>
      </c>
      <c r="AY1022" s="36">
        <f t="shared" si="458"/>
        <v>20896.917800000003</v>
      </c>
      <c r="AZ1022" s="36">
        <f t="shared" si="458"/>
        <v>0</v>
      </c>
      <c r="BF1022" s="42">
        <f t="shared" si="463"/>
        <v>41793.835599999999</v>
      </c>
      <c r="BG1022" s="42">
        <f t="shared" si="464"/>
        <v>41475.24</v>
      </c>
      <c r="BH1022" s="42">
        <f t="shared" si="465"/>
        <v>318.59560000000056</v>
      </c>
      <c r="BI1022" s="42">
        <f t="shared" si="466"/>
        <v>125381.5068</v>
      </c>
    </row>
    <row r="1023" spans="1:61" ht="14.45" hidden="1" outlineLevel="1" x14ac:dyDescent="0.3">
      <c r="A1023" s="12" t="s">
        <v>837</v>
      </c>
      <c r="B1023" s="12" t="s">
        <v>8</v>
      </c>
      <c r="C1023" s="5" t="s">
        <v>1355</v>
      </c>
      <c r="D1023" s="2" t="s">
        <v>1083</v>
      </c>
      <c r="E1023" s="2" t="s">
        <v>76</v>
      </c>
      <c r="F1023" s="2" t="s">
        <v>16</v>
      </c>
      <c r="G1023" s="2" t="s">
        <v>20</v>
      </c>
      <c r="H1023" s="2" t="s">
        <v>13</v>
      </c>
      <c r="I1023" s="18">
        <v>19744.12</v>
      </c>
      <c r="J1023" s="18">
        <v>3532877.51</v>
      </c>
      <c r="K1023" s="18">
        <v>3078760.3299999996</v>
      </c>
      <c r="L1023" s="18">
        <v>454117.18000000005</v>
      </c>
      <c r="M1023" s="18"/>
      <c r="N1023" s="18">
        <v>384845.05</v>
      </c>
      <c r="O1023" s="18"/>
      <c r="P1023" s="18"/>
      <c r="Q1023" s="18"/>
      <c r="R1023" s="18"/>
      <c r="S1023" s="18"/>
      <c r="T1023" s="18"/>
      <c r="U1023" s="18"/>
      <c r="V1023" s="18"/>
      <c r="W1023" s="18"/>
      <c r="X1023" s="18"/>
      <c r="Y1023" s="18"/>
      <c r="Z1023" s="18">
        <v>69272.13</v>
      </c>
      <c r="AA1023" s="18"/>
      <c r="AB1023" s="43">
        <f t="shared" si="459"/>
        <v>0.14749999999999996</v>
      </c>
      <c r="AC1023" s="14">
        <f t="shared" si="470"/>
        <v>0</v>
      </c>
      <c r="AD1023" s="14">
        <f t="shared" si="484"/>
        <v>0.125</v>
      </c>
      <c r="AE1023" s="14">
        <f t="shared" si="471"/>
        <v>0</v>
      </c>
      <c r="AF1023" s="14">
        <f t="shared" si="472"/>
        <v>0</v>
      </c>
      <c r="AG1023" s="14">
        <f t="shared" si="473"/>
        <v>0</v>
      </c>
      <c r="AH1023" s="14">
        <f t="shared" si="474"/>
        <v>0</v>
      </c>
      <c r="AI1023" s="14">
        <f t="shared" si="475"/>
        <v>0</v>
      </c>
      <c r="AJ1023" s="14">
        <f t="shared" si="476"/>
        <v>0</v>
      </c>
      <c r="AK1023" s="14">
        <f t="shared" si="477"/>
        <v>0</v>
      </c>
      <c r="AL1023" s="14">
        <f t="shared" si="478"/>
        <v>0</v>
      </c>
      <c r="AM1023" s="14">
        <f t="shared" si="479"/>
        <v>0</v>
      </c>
      <c r="AN1023" s="14">
        <f t="shared" si="480"/>
        <v>0</v>
      </c>
      <c r="AO1023" s="14">
        <f t="shared" si="481"/>
        <v>0</v>
      </c>
      <c r="AP1023" s="14">
        <f t="shared" si="482"/>
        <v>0.02</v>
      </c>
      <c r="AQ1023" s="14">
        <f t="shared" si="483"/>
        <v>0</v>
      </c>
      <c r="AR1023" s="26">
        <f t="shared" si="460"/>
        <v>384845.04124999995</v>
      </c>
      <c r="AS1023" s="184">
        <f t="shared" si="461"/>
        <v>0</v>
      </c>
      <c r="AT1023" s="26">
        <f t="shared" si="462"/>
        <v>69272.107424999995</v>
      </c>
      <c r="AU1023" s="30"/>
      <c r="AV1023" s="30"/>
      <c r="AW1023" s="30">
        <f t="shared" ref="AW1023:AW1055" si="486">K1023*$AU$1</f>
        <v>369451.23959999991</v>
      </c>
      <c r="AX1023" s="36">
        <f t="shared" si="458"/>
        <v>-384845.04124999995</v>
      </c>
      <c r="AY1023" s="36">
        <f t="shared" si="458"/>
        <v>0</v>
      </c>
      <c r="AZ1023" s="36">
        <f t="shared" si="458"/>
        <v>300179.13217499992</v>
      </c>
      <c r="BF1023" s="42">
        <f t="shared" si="463"/>
        <v>454117.14867499995</v>
      </c>
      <c r="BG1023" s="42">
        <f t="shared" si="464"/>
        <v>454117.18</v>
      </c>
      <c r="BH1023" s="42">
        <f t="shared" si="465"/>
        <v>-3.1325000047218055E-2</v>
      </c>
      <c r="BI1023" s="42">
        <f t="shared" si="466"/>
        <v>369451.23959999991</v>
      </c>
    </row>
    <row r="1024" spans="1:61" ht="14.45" hidden="1" outlineLevel="1" x14ac:dyDescent="0.3">
      <c r="A1024" s="12" t="s">
        <v>837</v>
      </c>
      <c r="B1024" s="12" t="s">
        <v>8</v>
      </c>
      <c r="C1024" s="5" t="s">
        <v>1355</v>
      </c>
      <c r="D1024" s="2" t="s">
        <v>1084</v>
      </c>
      <c r="E1024" s="2" t="s">
        <v>76</v>
      </c>
      <c r="F1024" s="2" t="s">
        <v>16</v>
      </c>
      <c r="G1024" s="2" t="s">
        <v>20</v>
      </c>
      <c r="H1024" s="2" t="s">
        <v>13</v>
      </c>
      <c r="I1024" s="18">
        <v>54944.78</v>
      </c>
      <c r="J1024" s="18">
        <v>9720022.9800000023</v>
      </c>
      <c r="K1024" s="18">
        <v>8470608.1700000018</v>
      </c>
      <c r="L1024" s="18">
        <v>1249414.81</v>
      </c>
      <c r="M1024" s="18"/>
      <c r="N1024" s="18">
        <v>1058826.1000000003</v>
      </c>
      <c r="O1024" s="18"/>
      <c r="P1024" s="18"/>
      <c r="Q1024" s="18"/>
      <c r="R1024" s="18"/>
      <c r="S1024" s="18"/>
      <c r="T1024" s="18"/>
      <c r="U1024" s="18"/>
      <c r="V1024" s="18"/>
      <c r="W1024" s="18"/>
      <c r="X1024" s="18"/>
      <c r="Y1024" s="18"/>
      <c r="Z1024" s="18">
        <v>190588.70999999993</v>
      </c>
      <c r="AA1024" s="18"/>
      <c r="AB1024" s="43">
        <f t="shared" si="459"/>
        <v>0.14749999999999996</v>
      </c>
      <c r="AC1024" s="14">
        <f t="shared" si="470"/>
        <v>0</v>
      </c>
      <c r="AD1024" s="14">
        <f t="shared" si="484"/>
        <v>0.125</v>
      </c>
      <c r="AE1024" s="14">
        <f t="shared" si="471"/>
        <v>0</v>
      </c>
      <c r="AF1024" s="14">
        <f t="shared" si="472"/>
        <v>0</v>
      </c>
      <c r="AG1024" s="14">
        <f t="shared" si="473"/>
        <v>0</v>
      </c>
      <c r="AH1024" s="14">
        <f t="shared" si="474"/>
        <v>0</v>
      </c>
      <c r="AI1024" s="14">
        <f t="shared" si="475"/>
        <v>0</v>
      </c>
      <c r="AJ1024" s="14">
        <f t="shared" si="476"/>
        <v>0</v>
      </c>
      <c r="AK1024" s="14">
        <f t="shared" si="477"/>
        <v>0</v>
      </c>
      <c r="AL1024" s="14">
        <f t="shared" si="478"/>
        <v>0</v>
      </c>
      <c r="AM1024" s="14">
        <f t="shared" si="479"/>
        <v>0</v>
      </c>
      <c r="AN1024" s="14">
        <f t="shared" si="480"/>
        <v>0</v>
      </c>
      <c r="AO1024" s="14">
        <f t="shared" si="481"/>
        <v>0</v>
      </c>
      <c r="AP1024" s="14">
        <f t="shared" si="482"/>
        <v>0.02</v>
      </c>
      <c r="AQ1024" s="14">
        <f t="shared" si="483"/>
        <v>0</v>
      </c>
      <c r="AR1024" s="26">
        <f t="shared" si="460"/>
        <v>1058826.0212500002</v>
      </c>
      <c r="AS1024" s="184">
        <f t="shared" si="461"/>
        <v>0</v>
      </c>
      <c r="AT1024" s="26">
        <f t="shared" si="462"/>
        <v>190588.68382500004</v>
      </c>
      <c r="AU1024" s="30"/>
      <c r="AV1024" s="30"/>
      <c r="AW1024" s="30">
        <f t="shared" si="486"/>
        <v>1016472.9804000002</v>
      </c>
      <c r="AX1024" s="36">
        <f t="shared" si="458"/>
        <v>-1058826.0212500002</v>
      </c>
      <c r="AY1024" s="36">
        <f t="shared" si="458"/>
        <v>0</v>
      </c>
      <c r="AZ1024" s="36">
        <f t="shared" si="458"/>
        <v>825884.29657500016</v>
      </c>
      <c r="BF1024" s="42">
        <f t="shared" si="463"/>
        <v>1249414.7050750002</v>
      </c>
      <c r="BG1024" s="42">
        <f t="shared" si="464"/>
        <v>1249414.8100000003</v>
      </c>
      <c r="BH1024" s="42">
        <f t="shared" si="465"/>
        <v>-0.10492500010877848</v>
      </c>
      <c r="BI1024" s="42">
        <f t="shared" si="466"/>
        <v>1016472.9804000002</v>
      </c>
    </row>
    <row r="1025" spans="1:61" ht="14.45" hidden="1" outlineLevel="1" x14ac:dyDescent="0.3">
      <c r="A1025" s="12" t="s">
        <v>837</v>
      </c>
      <c r="B1025" s="12" t="s">
        <v>8</v>
      </c>
      <c r="C1025" s="5" t="s">
        <v>1355</v>
      </c>
      <c r="D1025" s="2" t="s">
        <v>1085</v>
      </c>
      <c r="E1025" s="2" t="s">
        <v>76</v>
      </c>
      <c r="F1025" s="2" t="s">
        <v>16</v>
      </c>
      <c r="G1025" s="2" t="s">
        <v>20</v>
      </c>
      <c r="H1025" s="2" t="s">
        <v>13</v>
      </c>
      <c r="I1025" s="18">
        <v>8185.7699999999995</v>
      </c>
      <c r="J1025" s="18">
        <v>1442331.2699999998</v>
      </c>
      <c r="K1025" s="18">
        <v>1256943.3800000001</v>
      </c>
      <c r="L1025" s="18">
        <v>185387.89</v>
      </c>
      <c r="M1025" s="18"/>
      <c r="N1025" s="18">
        <v>157078.38</v>
      </c>
      <c r="O1025" s="18"/>
      <c r="P1025" s="18"/>
      <c r="Q1025" s="18">
        <v>18.989999999999998</v>
      </c>
      <c r="R1025" s="18">
        <v>9.49</v>
      </c>
      <c r="S1025" s="18"/>
      <c r="T1025" s="18"/>
      <c r="U1025" s="18"/>
      <c r="V1025" s="18"/>
      <c r="W1025" s="18"/>
      <c r="X1025" s="18"/>
      <c r="Y1025" s="18"/>
      <c r="Z1025" s="18">
        <v>28281.03</v>
      </c>
      <c r="AA1025" s="18"/>
      <c r="AB1025" s="43">
        <f t="shared" si="459"/>
        <v>0.15135050000000017</v>
      </c>
      <c r="AC1025" s="14">
        <f t="shared" si="470"/>
        <v>0</v>
      </c>
      <c r="AD1025" s="14">
        <f t="shared" si="484"/>
        <v>0.125</v>
      </c>
      <c r="AE1025" s="14">
        <f t="shared" si="471"/>
        <v>0</v>
      </c>
      <c r="AF1025" s="14">
        <f t="shared" si="472"/>
        <v>0</v>
      </c>
      <c r="AG1025" s="14">
        <f t="shared" si="473"/>
        <v>0.02</v>
      </c>
      <c r="AH1025" s="14">
        <f t="shared" si="474"/>
        <v>0.01</v>
      </c>
      <c r="AI1025" s="14">
        <f t="shared" si="475"/>
        <v>0</v>
      </c>
      <c r="AJ1025" s="14">
        <f t="shared" si="476"/>
        <v>0</v>
      </c>
      <c r="AK1025" s="14">
        <f t="shared" si="477"/>
        <v>0</v>
      </c>
      <c r="AL1025" s="14">
        <f t="shared" si="478"/>
        <v>0</v>
      </c>
      <c r="AM1025" s="14">
        <f t="shared" si="479"/>
        <v>0</v>
      </c>
      <c r="AN1025" s="14">
        <f t="shared" si="480"/>
        <v>0</v>
      </c>
      <c r="AO1025" s="14">
        <f t="shared" si="481"/>
        <v>0</v>
      </c>
      <c r="AP1025" s="14">
        <f t="shared" si="482"/>
        <v>0.02</v>
      </c>
      <c r="AQ1025" s="14">
        <f t="shared" si="483"/>
        <v>0</v>
      </c>
      <c r="AR1025" s="26">
        <f t="shared" si="460"/>
        <v>161862.88375950011</v>
      </c>
      <c r="AS1025" s="184">
        <f t="shared" si="461"/>
        <v>0</v>
      </c>
      <c r="AT1025" s="26">
        <f t="shared" si="462"/>
        <v>28376.125275190007</v>
      </c>
      <c r="AU1025" s="30"/>
      <c r="AV1025" s="30"/>
      <c r="AW1025" s="30">
        <f t="shared" si="486"/>
        <v>150833.20560000002</v>
      </c>
      <c r="AX1025" s="36">
        <f t="shared" si="458"/>
        <v>-161862.88375950011</v>
      </c>
      <c r="AY1025" s="36">
        <f t="shared" si="458"/>
        <v>0</v>
      </c>
      <c r="AZ1025" s="36">
        <f t="shared" si="458"/>
        <v>122457.08032481001</v>
      </c>
      <c r="BF1025" s="42">
        <f t="shared" si="463"/>
        <v>190239.00903469013</v>
      </c>
      <c r="BG1025" s="42">
        <f t="shared" si="464"/>
        <v>185387.88999999998</v>
      </c>
      <c r="BH1025" s="42">
        <f t="shared" si="465"/>
        <v>4851.1190346901421</v>
      </c>
      <c r="BI1025" s="42">
        <f t="shared" si="466"/>
        <v>150833.20560000002</v>
      </c>
    </row>
    <row r="1026" spans="1:61" ht="14.45" hidden="1" outlineLevel="1" x14ac:dyDescent="0.3">
      <c r="A1026" s="12" t="s">
        <v>837</v>
      </c>
      <c r="B1026" s="12" t="s">
        <v>8</v>
      </c>
      <c r="C1026" s="5" t="s">
        <v>1355</v>
      </c>
      <c r="D1026" s="2" t="s">
        <v>1086</v>
      </c>
      <c r="E1026" s="2" t="s">
        <v>76</v>
      </c>
      <c r="F1026" s="2" t="s">
        <v>16</v>
      </c>
      <c r="G1026" s="2" t="s">
        <v>20</v>
      </c>
      <c r="H1026" s="2" t="s">
        <v>13</v>
      </c>
      <c r="I1026" s="18">
        <v>8512.2899999999972</v>
      </c>
      <c r="J1026" s="18">
        <v>1498413.7899999998</v>
      </c>
      <c r="K1026" s="18">
        <v>1305807.18</v>
      </c>
      <c r="L1026" s="18">
        <v>192606.61000000004</v>
      </c>
      <c r="M1026" s="18"/>
      <c r="N1026" s="18">
        <v>163225.93999999997</v>
      </c>
      <c r="O1026" s="18"/>
      <c r="P1026" s="18"/>
      <c r="Q1026" s="18"/>
      <c r="R1026" s="18"/>
      <c r="S1026" s="18"/>
      <c r="T1026" s="18"/>
      <c r="U1026" s="18"/>
      <c r="V1026" s="18"/>
      <c r="W1026" s="18"/>
      <c r="X1026" s="18"/>
      <c r="Y1026" s="18"/>
      <c r="Z1026" s="18">
        <v>29380.670000000002</v>
      </c>
      <c r="AA1026" s="18"/>
      <c r="AB1026" s="43">
        <f t="shared" si="459"/>
        <v>0.14749999999999996</v>
      </c>
      <c r="AC1026" s="14">
        <f t="shared" si="470"/>
        <v>0</v>
      </c>
      <c r="AD1026" s="14">
        <f t="shared" si="484"/>
        <v>0.125</v>
      </c>
      <c r="AE1026" s="14">
        <f t="shared" si="471"/>
        <v>0</v>
      </c>
      <c r="AF1026" s="14">
        <f t="shared" si="472"/>
        <v>0</v>
      </c>
      <c r="AG1026" s="14">
        <f t="shared" si="473"/>
        <v>0</v>
      </c>
      <c r="AH1026" s="14">
        <f t="shared" si="474"/>
        <v>0</v>
      </c>
      <c r="AI1026" s="14">
        <f t="shared" si="475"/>
        <v>0</v>
      </c>
      <c r="AJ1026" s="14">
        <f t="shared" si="476"/>
        <v>0</v>
      </c>
      <c r="AK1026" s="14">
        <f t="shared" si="477"/>
        <v>0</v>
      </c>
      <c r="AL1026" s="14">
        <f t="shared" si="478"/>
        <v>0</v>
      </c>
      <c r="AM1026" s="14">
        <f t="shared" si="479"/>
        <v>0</v>
      </c>
      <c r="AN1026" s="14">
        <f t="shared" si="480"/>
        <v>0</v>
      </c>
      <c r="AO1026" s="14">
        <f t="shared" si="481"/>
        <v>0</v>
      </c>
      <c r="AP1026" s="14">
        <f t="shared" si="482"/>
        <v>0.02</v>
      </c>
      <c r="AQ1026" s="14">
        <f t="shared" si="483"/>
        <v>0</v>
      </c>
      <c r="AR1026" s="26">
        <f t="shared" si="460"/>
        <v>163225.89749999999</v>
      </c>
      <c r="AS1026" s="184">
        <f t="shared" si="461"/>
        <v>0</v>
      </c>
      <c r="AT1026" s="26">
        <f t="shared" si="462"/>
        <v>29380.661549999997</v>
      </c>
      <c r="AU1026" s="30"/>
      <c r="AV1026" s="30"/>
      <c r="AW1026" s="30">
        <f t="shared" si="486"/>
        <v>156696.86159999997</v>
      </c>
      <c r="AX1026" s="36">
        <f t="shared" si="458"/>
        <v>-163225.89749999999</v>
      </c>
      <c r="AY1026" s="36">
        <f t="shared" si="458"/>
        <v>0</v>
      </c>
      <c r="AZ1026" s="36">
        <f t="shared" si="458"/>
        <v>127316.20004999998</v>
      </c>
      <c r="BF1026" s="42">
        <f t="shared" si="463"/>
        <v>192606.55904999998</v>
      </c>
      <c r="BG1026" s="42">
        <f t="shared" si="464"/>
        <v>192606.61</v>
      </c>
      <c r="BH1026" s="42">
        <f t="shared" si="465"/>
        <v>-5.0950000004377216E-2</v>
      </c>
      <c r="BI1026" s="42">
        <f t="shared" si="466"/>
        <v>156696.86159999997</v>
      </c>
    </row>
    <row r="1027" spans="1:61" ht="14.45" hidden="1" outlineLevel="1" x14ac:dyDescent="0.3">
      <c r="A1027" s="12" t="s">
        <v>837</v>
      </c>
      <c r="B1027" s="12" t="s">
        <v>8</v>
      </c>
      <c r="C1027" s="5" t="s">
        <v>1355</v>
      </c>
      <c r="D1027" s="2" t="s">
        <v>1087</v>
      </c>
      <c r="E1027" s="2" t="s">
        <v>76</v>
      </c>
      <c r="F1027" s="2" t="s">
        <v>16</v>
      </c>
      <c r="G1027" s="2" t="s">
        <v>20</v>
      </c>
      <c r="H1027" s="2" t="s">
        <v>13</v>
      </c>
      <c r="I1027" s="18">
        <v>12712.319999999998</v>
      </c>
      <c r="J1027" s="18">
        <v>2242736.1599999997</v>
      </c>
      <c r="K1027" s="18">
        <v>1954454.14</v>
      </c>
      <c r="L1027" s="18">
        <v>288282.02000000008</v>
      </c>
      <c r="M1027" s="18"/>
      <c r="N1027" s="18">
        <v>244306.78000000006</v>
      </c>
      <c r="O1027" s="18"/>
      <c r="P1027" s="18"/>
      <c r="Q1027" s="18"/>
      <c r="R1027" s="18"/>
      <c r="S1027" s="18"/>
      <c r="T1027" s="18"/>
      <c r="U1027" s="18"/>
      <c r="V1027" s="18"/>
      <c r="W1027" s="18"/>
      <c r="X1027" s="18"/>
      <c r="Y1027" s="18"/>
      <c r="Z1027" s="18">
        <v>43975.239999999983</v>
      </c>
      <c r="AA1027" s="18"/>
      <c r="AB1027" s="43">
        <f t="shared" si="459"/>
        <v>0.14749999999999996</v>
      </c>
      <c r="AC1027" s="14">
        <f t="shared" si="470"/>
        <v>0</v>
      </c>
      <c r="AD1027" s="14">
        <f t="shared" si="484"/>
        <v>0.125</v>
      </c>
      <c r="AE1027" s="14">
        <f t="shared" si="471"/>
        <v>0</v>
      </c>
      <c r="AF1027" s="14">
        <f t="shared" si="472"/>
        <v>0</v>
      </c>
      <c r="AG1027" s="14">
        <f t="shared" si="473"/>
        <v>0</v>
      </c>
      <c r="AH1027" s="14">
        <f t="shared" si="474"/>
        <v>0</v>
      </c>
      <c r="AI1027" s="14">
        <f t="shared" si="475"/>
        <v>0</v>
      </c>
      <c r="AJ1027" s="14">
        <f t="shared" si="476"/>
        <v>0</v>
      </c>
      <c r="AK1027" s="14">
        <f t="shared" si="477"/>
        <v>0</v>
      </c>
      <c r="AL1027" s="14">
        <f t="shared" si="478"/>
        <v>0</v>
      </c>
      <c r="AM1027" s="14">
        <f t="shared" si="479"/>
        <v>0</v>
      </c>
      <c r="AN1027" s="14">
        <f t="shared" si="480"/>
        <v>0</v>
      </c>
      <c r="AO1027" s="14">
        <f t="shared" si="481"/>
        <v>0</v>
      </c>
      <c r="AP1027" s="14">
        <f t="shared" si="482"/>
        <v>0.02</v>
      </c>
      <c r="AQ1027" s="14">
        <f t="shared" si="483"/>
        <v>0</v>
      </c>
      <c r="AR1027" s="26">
        <f t="shared" si="460"/>
        <v>244306.76749999999</v>
      </c>
      <c r="AS1027" s="184">
        <f t="shared" si="461"/>
        <v>0</v>
      </c>
      <c r="AT1027" s="26">
        <f t="shared" si="462"/>
        <v>43975.218149999993</v>
      </c>
      <c r="AU1027" s="30"/>
      <c r="AV1027" s="30"/>
      <c r="AW1027" s="30">
        <f t="shared" si="486"/>
        <v>234534.49679999999</v>
      </c>
      <c r="AX1027" s="36">
        <f t="shared" si="458"/>
        <v>-244306.76749999999</v>
      </c>
      <c r="AY1027" s="36">
        <f t="shared" si="458"/>
        <v>0</v>
      </c>
      <c r="AZ1027" s="36">
        <f t="shared" si="458"/>
        <v>190559.27864999999</v>
      </c>
      <c r="BF1027" s="42">
        <f t="shared" si="463"/>
        <v>288281.98564999999</v>
      </c>
      <c r="BG1027" s="42">
        <f t="shared" si="464"/>
        <v>288282.02</v>
      </c>
      <c r="BH1027" s="42">
        <f t="shared" si="465"/>
        <v>-3.4350000030826777E-2</v>
      </c>
      <c r="BI1027" s="42">
        <f t="shared" si="466"/>
        <v>234534.49679999999</v>
      </c>
    </row>
    <row r="1028" spans="1:61" ht="14.45" hidden="1" outlineLevel="1" x14ac:dyDescent="0.3">
      <c r="A1028" s="12" t="s">
        <v>837</v>
      </c>
      <c r="B1028" s="12" t="s">
        <v>8</v>
      </c>
      <c r="C1028" s="5" t="s">
        <v>1355</v>
      </c>
      <c r="D1028" s="2" t="s">
        <v>1088</v>
      </c>
      <c r="E1028" s="2" t="s">
        <v>76</v>
      </c>
      <c r="F1028" s="2" t="s">
        <v>16</v>
      </c>
      <c r="G1028" s="2" t="s">
        <v>20</v>
      </c>
      <c r="H1028" s="2" t="s">
        <v>13</v>
      </c>
      <c r="I1028" s="18">
        <v>2040.96</v>
      </c>
      <c r="J1028" s="18">
        <v>358733.5</v>
      </c>
      <c r="K1028" s="18">
        <v>312621.77</v>
      </c>
      <c r="L1028" s="18">
        <v>46111.73</v>
      </c>
      <c r="M1028" s="18"/>
      <c r="N1028" s="18">
        <v>39077.72</v>
      </c>
      <c r="O1028" s="18"/>
      <c r="P1028" s="18"/>
      <c r="Q1028" s="18"/>
      <c r="R1028" s="18"/>
      <c r="S1028" s="18"/>
      <c r="T1028" s="18"/>
      <c r="U1028" s="18"/>
      <c r="V1028" s="18"/>
      <c r="W1028" s="18"/>
      <c r="X1028" s="18"/>
      <c r="Y1028" s="18"/>
      <c r="Z1028" s="18">
        <v>7034.01</v>
      </c>
      <c r="AA1028" s="18"/>
      <c r="AB1028" s="43">
        <f t="shared" si="459"/>
        <v>0.14749999999999996</v>
      </c>
      <c r="AC1028" s="14">
        <f t="shared" si="470"/>
        <v>0</v>
      </c>
      <c r="AD1028" s="14">
        <f t="shared" si="484"/>
        <v>0.125</v>
      </c>
      <c r="AE1028" s="14">
        <f t="shared" si="471"/>
        <v>0</v>
      </c>
      <c r="AF1028" s="14">
        <f t="shared" si="472"/>
        <v>0</v>
      </c>
      <c r="AG1028" s="14">
        <f t="shared" si="473"/>
        <v>0</v>
      </c>
      <c r="AH1028" s="14">
        <f t="shared" si="474"/>
        <v>0</v>
      </c>
      <c r="AI1028" s="14">
        <f t="shared" si="475"/>
        <v>0</v>
      </c>
      <c r="AJ1028" s="14">
        <f t="shared" si="476"/>
        <v>0</v>
      </c>
      <c r="AK1028" s="14">
        <f t="shared" si="477"/>
        <v>0</v>
      </c>
      <c r="AL1028" s="14">
        <f t="shared" si="478"/>
        <v>0</v>
      </c>
      <c r="AM1028" s="14">
        <f t="shared" si="479"/>
        <v>0</v>
      </c>
      <c r="AN1028" s="14">
        <f t="shared" si="480"/>
        <v>0</v>
      </c>
      <c r="AO1028" s="14">
        <f t="shared" si="481"/>
        <v>0</v>
      </c>
      <c r="AP1028" s="14">
        <f t="shared" si="482"/>
        <v>0.02</v>
      </c>
      <c r="AQ1028" s="14">
        <f t="shared" si="483"/>
        <v>0</v>
      </c>
      <c r="AR1028" s="26">
        <f t="shared" si="460"/>
        <v>39077.721250000002</v>
      </c>
      <c r="AS1028" s="184">
        <f t="shared" si="461"/>
        <v>0</v>
      </c>
      <c r="AT1028" s="26">
        <f t="shared" si="462"/>
        <v>7033.9898250000006</v>
      </c>
      <c r="AU1028" s="30"/>
      <c r="AV1028" s="30"/>
      <c r="AW1028" s="30">
        <f t="shared" si="486"/>
        <v>37514.612399999998</v>
      </c>
      <c r="AX1028" s="36">
        <f t="shared" si="458"/>
        <v>-39077.721250000002</v>
      </c>
      <c r="AY1028" s="36">
        <f t="shared" si="458"/>
        <v>0</v>
      </c>
      <c r="AZ1028" s="36">
        <f t="shared" si="458"/>
        <v>30480.622574999998</v>
      </c>
      <c r="BF1028" s="42">
        <f t="shared" si="463"/>
        <v>46111.711074999999</v>
      </c>
      <c r="BG1028" s="42">
        <f t="shared" si="464"/>
        <v>46111.73</v>
      </c>
      <c r="BH1028" s="42">
        <f t="shared" si="465"/>
        <v>-1.8925000003946479E-2</v>
      </c>
      <c r="BI1028" s="42">
        <f t="shared" si="466"/>
        <v>37514.612399999998</v>
      </c>
    </row>
    <row r="1029" spans="1:61" ht="14.45" hidden="1" outlineLevel="1" x14ac:dyDescent="0.3">
      <c r="A1029" s="12" t="s">
        <v>837</v>
      </c>
      <c r="B1029" s="12" t="s">
        <v>8</v>
      </c>
      <c r="C1029" s="5" t="s">
        <v>1355</v>
      </c>
      <c r="D1029" s="2" t="s">
        <v>1089</v>
      </c>
      <c r="E1029" s="2" t="s">
        <v>76</v>
      </c>
      <c r="F1029" s="2" t="s">
        <v>16</v>
      </c>
      <c r="G1029" s="2" t="s">
        <v>20</v>
      </c>
      <c r="H1029" s="2" t="s">
        <v>13</v>
      </c>
      <c r="I1029" s="18">
        <v>1462.75</v>
      </c>
      <c r="J1029" s="18">
        <v>258437.34000000003</v>
      </c>
      <c r="K1029" s="18">
        <v>225217.71999999997</v>
      </c>
      <c r="L1029" s="18">
        <v>33219.620000000003</v>
      </c>
      <c r="M1029" s="18"/>
      <c r="N1029" s="18">
        <v>28152.22</v>
      </c>
      <c r="O1029" s="18"/>
      <c r="P1029" s="18"/>
      <c r="Q1029" s="18"/>
      <c r="R1029" s="18"/>
      <c r="S1029" s="18"/>
      <c r="T1029" s="18"/>
      <c r="U1029" s="18"/>
      <c r="V1029" s="18"/>
      <c r="W1029" s="18"/>
      <c r="X1029" s="18"/>
      <c r="Y1029" s="18"/>
      <c r="Z1029" s="18">
        <v>5067.3999999999996</v>
      </c>
      <c r="AA1029" s="18"/>
      <c r="AB1029" s="43">
        <f t="shared" si="459"/>
        <v>0.14749999999999996</v>
      </c>
      <c r="AC1029" s="14">
        <f t="shared" si="470"/>
        <v>0</v>
      </c>
      <c r="AD1029" s="14">
        <f t="shared" si="484"/>
        <v>0.125</v>
      </c>
      <c r="AE1029" s="14">
        <f t="shared" si="471"/>
        <v>0</v>
      </c>
      <c r="AF1029" s="14">
        <f t="shared" si="472"/>
        <v>0</v>
      </c>
      <c r="AG1029" s="14">
        <f t="shared" si="473"/>
        <v>0</v>
      </c>
      <c r="AH1029" s="14">
        <f t="shared" si="474"/>
        <v>0</v>
      </c>
      <c r="AI1029" s="14">
        <f t="shared" si="475"/>
        <v>0</v>
      </c>
      <c r="AJ1029" s="14">
        <f t="shared" si="476"/>
        <v>0</v>
      </c>
      <c r="AK1029" s="14">
        <f t="shared" si="477"/>
        <v>0</v>
      </c>
      <c r="AL1029" s="14">
        <f t="shared" si="478"/>
        <v>0</v>
      </c>
      <c r="AM1029" s="14">
        <f t="shared" si="479"/>
        <v>0</v>
      </c>
      <c r="AN1029" s="14">
        <f t="shared" si="480"/>
        <v>0</v>
      </c>
      <c r="AO1029" s="14">
        <f t="shared" si="481"/>
        <v>0</v>
      </c>
      <c r="AP1029" s="14">
        <f t="shared" si="482"/>
        <v>0.02</v>
      </c>
      <c r="AQ1029" s="14">
        <f t="shared" si="483"/>
        <v>0</v>
      </c>
      <c r="AR1029" s="26">
        <f t="shared" si="460"/>
        <v>28152.214999999997</v>
      </c>
      <c r="AS1029" s="184">
        <f t="shared" si="461"/>
        <v>0</v>
      </c>
      <c r="AT1029" s="26">
        <f t="shared" si="462"/>
        <v>5067.3986999999997</v>
      </c>
      <c r="AU1029" s="30"/>
      <c r="AV1029" s="30"/>
      <c r="AW1029" s="30">
        <f t="shared" si="486"/>
        <v>27026.126399999997</v>
      </c>
      <c r="AX1029" s="36">
        <f t="shared" ref="AX1029:AZ1092" si="487">AU1029-AR1029</f>
        <v>-28152.214999999997</v>
      </c>
      <c r="AY1029" s="36">
        <f t="shared" si="487"/>
        <v>0</v>
      </c>
      <c r="AZ1029" s="36">
        <f t="shared" si="487"/>
        <v>21958.727699999996</v>
      </c>
      <c r="BF1029" s="42">
        <f t="shared" si="463"/>
        <v>33219.613699999994</v>
      </c>
      <c r="BG1029" s="42">
        <f t="shared" si="464"/>
        <v>33219.620000000003</v>
      </c>
      <c r="BH1029" s="42">
        <f t="shared" si="465"/>
        <v>-6.3000000081956387E-3</v>
      </c>
      <c r="BI1029" s="42">
        <f t="shared" si="466"/>
        <v>27026.126399999997</v>
      </c>
    </row>
    <row r="1030" spans="1:61" ht="14.45" hidden="1" outlineLevel="1" x14ac:dyDescent="0.3">
      <c r="A1030" s="12" t="s">
        <v>837</v>
      </c>
      <c r="B1030" s="12" t="s">
        <v>8</v>
      </c>
      <c r="C1030" s="5" t="s">
        <v>1355</v>
      </c>
      <c r="D1030" s="2" t="s">
        <v>1090</v>
      </c>
      <c r="E1030" s="2" t="s">
        <v>76</v>
      </c>
      <c r="F1030" s="2" t="s">
        <v>16</v>
      </c>
      <c r="G1030" s="2" t="s">
        <v>20</v>
      </c>
      <c r="H1030" s="2" t="s">
        <v>13</v>
      </c>
      <c r="I1030" s="18">
        <v>1088.6899999999998</v>
      </c>
      <c r="J1030" s="18">
        <v>192772.79000000004</v>
      </c>
      <c r="K1030" s="18">
        <v>167993.71</v>
      </c>
      <c r="L1030" s="18">
        <v>24779.079999999998</v>
      </c>
      <c r="M1030" s="18"/>
      <c r="N1030" s="18">
        <v>20999.219999999998</v>
      </c>
      <c r="O1030" s="18"/>
      <c r="P1030" s="18"/>
      <c r="Q1030" s="18"/>
      <c r="R1030" s="18"/>
      <c r="S1030" s="18"/>
      <c r="T1030" s="18"/>
      <c r="U1030" s="18"/>
      <c r="V1030" s="18"/>
      <c r="W1030" s="18"/>
      <c r="X1030" s="18"/>
      <c r="Y1030" s="18"/>
      <c r="Z1030" s="18">
        <v>3779.8599999999997</v>
      </c>
      <c r="AA1030" s="18"/>
      <c r="AB1030" s="43">
        <f t="shared" ref="AB1030:AB1093" si="488">(1+SUM(AC1030:AF1030)*(1+AG1030)*(1+AH1030))*(1+SUM(AI1030:AN1030))*(1+SUM(AO1030:AQ1030))-1</f>
        <v>0.14749999999999996</v>
      </c>
      <c r="AC1030" s="14">
        <f t="shared" si="470"/>
        <v>0</v>
      </c>
      <c r="AD1030" s="14">
        <f t="shared" si="484"/>
        <v>0.125</v>
      </c>
      <c r="AE1030" s="14">
        <f t="shared" si="471"/>
        <v>0</v>
      </c>
      <c r="AF1030" s="14">
        <f t="shared" si="472"/>
        <v>0</v>
      </c>
      <c r="AG1030" s="14">
        <f t="shared" si="473"/>
        <v>0</v>
      </c>
      <c r="AH1030" s="14">
        <f t="shared" si="474"/>
        <v>0</v>
      </c>
      <c r="AI1030" s="14">
        <f t="shared" si="475"/>
        <v>0</v>
      </c>
      <c r="AJ1030" s="14">
        <f t="shared" si="476"/>
        <v>0</v>
      </c>
      <c r="AK1030" s="14">
        <f t="shared" si="477"/>
        <v>0</v>
      </c>
      <c r="AL1030" s="14">
        <f t="shared" si="478"/>
        <v>0</v>
      </c>
      <c r="AM1030" s="14">
        <f t="shared" si="479"/>
        <v>0</v>
      </c>
      <c r="AN1030" s="14">
        <f t="shared" si="480"/>
        <v>0</v>
      </c>
      <c r="AO1030" s="14">
        <f t="shared" si="481"/>
        <v>0</v>
      </c>
      <c r="AP1030" s="14">
        <f t="shared" si="482"/>
        <v>0.02</v>
      </c>
      <c r="AQ1030" s="14">
        <f t="shared" si="483"/>
        <v>0</v>
      </c>
      <c r="AR1030" s="26">
        <f t="shared" ref="AR1030:AR1093" si="489">K1030*(1+SUM(AC1030:AF1030)*(1+AG1030)*(1+AH1030)-1)</f>
        <v>20999.213749999999</v>
      </c>
      <c r="AS1030" s="184">
        <f t="shared" ref="AS1030:AS1093" si="490">SUM(AI1030:AN1030)*(AR1030+K1030)</f>
        <v>0</v>
      </c>
      <c r="AT1030" s="26">
        <f t="shared" ref="AT1030:AT1093" si="491">SUM(AO1030:AQ1030)*(K1030+AR1030)</f>
        <v>3779.858475</v>
      </c>
      <c r="AU1030" s="30"/>
      <c r="AV1030" s="30"/>
      <c r="AW1030" s="30">
        <f t="shared" si="486"/>
        <v>20159.245199999998</v>
      </c>
      <c r="AX1030" s="36">
        <f t="shared" si="487"/>
        <v>-20999.213749999999</v>
      </c>
      <c r="AY1030" s="36">
        <f t="shared" si="487"/>
        <v>0</v>
      </c>
      <c r="AZ1030" s="36">
        <f t="shared" si="487"/>
        <v>16379.386724999997</v>
      </c>
      <c r="BF1030" s="42">
        <f t="shared" ref="BF1030:BF1093" si="492">SUM(AR1030:AT1030)</f>
        <v>24779.072225</v>
      </c>
      <c r="BG1030" s="42">
        <f t="shared" ref="BG1030:BG1093" si="493">SUM(M1030:AA1030)</f>
        <v>24779.079999999998</v>
      </c>
      <c r="BH1030" s="42">
        <f t="shared" ref="BH1030:BH1093" si="494">BF1030-BG1030</f>
        <v>-7.7749999982188456E-3</v>
      </c>
      <c r="BI1030" s="42">
        <f t="shared" ref="BI1030:BI1093" si="495">SUM(AU1030:AW1030)</f>
        <v>20159.245199999998</v>
      </c>
    </row>
    <row r="1031" spans="1:61" ht="14.45" hidden="1" outlineLevel="1" x14ac:dyDescent="0.3">
      <c r="A1031" s="12" t="s">
        <v>837</v>
      </c>
      <c r="B1031" s="12" t="s">
        <v>8</v>
      </c>
      <c r="C1031" s="5" t="s">
        <v>1355</v>
      </c>
      <c r="D1031" s="2" t="s">
        <v>1091</v>
      </c>
      <c r="E1031" s="2" t="s">
        <v>76</v>
      </c>
      <c r="F1031" s="2" t="s">
        <v>16</v>
      </c>
      <c r="G1031" s="2" t="s">
        <v>20</v>
      </c>
      <c r="H1031" s="2" t="s">
        <v>13</v>
      </c>
      <c r="I1031" s="18">
        <v>1515.44</v>
      </c>
      <c r="J1031" s="18">
        <v>270489.93</v>
      </c>
      <c r="K1031" s="18">
        <v>235721.06</v>
      </c>
      <c r="L1031" s="18">
        <v>34768.870000000003</v>
      </c>
      <c r="M1031" s="18"/>
      <c r="N1031" s="18">
        <v>29465.14</v>
      </c>
      <c r="O1031" s="18"/>
      <c r="P1031" s="18"/>
      <c r="Q1031" s="18"/>
      <c r="R1031" s="18"/>
      <c r="S1031" s="18"/>
      <c r="T1031" s="18"/>
      <c r="U1031" s="18"/>
      <c r="V1031" s="18"/>
      <c r="W1031" s="18"/>
      <c r="X1031" s="18"/>
      <c r="Y1031" s="18"/>
      <c r="Z1031" s="18">
        <v>5303.7300000000005</v>
      </c>
      <c r="AA1031" s="18"/>
      <c r="AB1031" s="43">
        <f t="shared" si="488"/>
        <v>0.14749999999999996</v>
      </c>
      <c r="AC1031" s="14">
        <f t="shared" si="470"/>
        <v>0</v>
      </c>
      <c r="AD1031" s="14">
        <f t="shared" si="484"/>
        <v>0.125</v>
      </c>
      <c r="AE1031" s="14">
        <f t="shared" si="471"/>
        <v>0</v>
      </c>
      <c r="AF1031" s="14">
        <f t="shared" si="472"/>
        <v>0</v>
      </c>
      <c r="AG1031" s="14">
        <f t="shared" si="473"/>
        <v>0</v>
      </c>
      <c r="AH1031" s="14">
        <f t="shared" si="474"/>
        <v>0</v>
      </c>
      <c r="AI1031" s="14">
        <f t="shared" si="475"/>
        <v>0</v>
      </c>
      <c r="AJ1031" s="14">
        <f t="shared" si="476"/>
        <v>0</v>
      </c>
      <c r="AK1031" s="14">
        <f t="shared" si="477"/>
        <v>0</v>
      </c>
      <c r="AL1031" s="14">
        <f t="shared" si="478"/>
        <v>0</v>
      </c>
      <c r="AM1031" s="14">
        <f t="shared" si="479"/>
        <v>0</v>
      </c>
      <c r="AN1031" s="14">
        <f t="shared" si="480"/>
        <v>0</v>
      </c>
      <c r="AO1031" s="14">
        <f t="shared" si="481"/>
        <v>0</v>
      </c>
      <c r="AP1031" s="14">
        <f t="shared" si="482"/>
        <v>0.02</v>
      </c>
      <c r="AQ1031" s="14">
        <f t="shared" si="483"/>
        <v>0</v>
      </c>
      <c r="AR1031" s="26">
        <f t="shared" si="489"/>
        <v>29465.1325</v>
      </c>
      <c r="AS1031" s="184">
        <f t="shared" si="490"/>
        <v>0</v>
      </c>
      <c r="AT1031" s="26">
        <f t="shared" si="491"/>
        <v>5303.7238500000003</v>
      </c>
      <c r="AU1031" s="30"/>
      <c r="AV1031" s="30"/>
      <c r="AW1031" s="30">
        <f t="shared" si="486"/>
        <v>28286.5272</v>
      </c>
      <c r="AX1031" s="36">
        <f t="shared" si="487"/>
        <v>-29465.1325</v>
      </c>
      <c r="AY1031" s="36">
        <f t="shared" si="487"/>
        <v>0</v>
      </c>
      <c r="AZ1031" s="36">
        <f t="shared" si="487"/>
        <v>22982.803350000002</v>
      </c>
      <c r="BF1031" s="42">
        <f t="shared" si="492"/>
        <v>34768.856350000002</v>
      </c>
      <c r="BG1031" s="42">
        <f t="shared" si="493"/>
        <v>34768.870000000003</v>
      </c>
      <c r="BH1031" s="42">
        <f t="shared" si="494"/>
        <v>-1.3650000000779983E-2</v>
      </c>
      <c r="BI1031" s="42">
        <f t="shared" si="495"/>
        <v>28286.5272</v>
      </c>
    </row>
    <row r="1032" spans="1:61" ht="14.45" hidden="1" outlineLevel="1" x14ac:dyDescent="0.3">
      <c r="A1032" s="12" t="s">
        <v>837</v>
      </c>
      <c r="B1032" s="12" t="s">
        <v>8</v>
      </c>
      <c r="C1032" s="5" t="s">
        <v>1355</v>
      </c>
      <c r="D1032" s="2" t="s">
        <v>1092</v>
      </c>
      <c r="E1032" s="2" t="s">
        <v>76</v>
      </c>
      <c r="F1032" s="2" t="s">
        <v>16</v>
      </c>
      <c r="G1032" s="2" t="s">
        <v>20</v>
      </c>
      <c r="H1032" s="2" t="s">
        <v>13</v>
      </c>
      <c r="I1032" s="18">
        <v>500.2</v>
      </c>
      <c r="J1032" s="18">
        <v>89454.7</v>
      </c>
      <c r="K1032" s="18">
        <v>77956.17</v>
      </c>
      <c r="L1032" s="18">
        <v>11498.53</v>
      </c>
      <c r="M1032" s="18"/>
      <c r="N1032" s="18">
        <v>9744.52</v>
      </c>
      <c r="O1032" s="18"/>
      <c r="P1032" s="18"/>
      <c r="Q1032" s="18"/>
      <c r="R1032" s="18"/>
      <c r="S1032" s="18"/>
      <c r="T1032" s="18"/>
      <c r="U1032" s="18"/>
      <c r="V1032" s="18"/>
      <c r="W1032" s="18"/>
      <c r="X1032" s="18"/>
      <c r="Y1032" s="18"/>
      <c r="Z1032" s="18">
        <v>1754.01</v>
      </c>
      <c r="AA1032" s="18"/>
      <c r="AB1032" s="43">
        <f t="shared" si="488"/>
        <v>0.14749999999999996</v>
      </c>
      <c r="AC1032" s="14">
        <f t="shared" si="470"/>
        <v>0</v>
      </c>
      <c r="AD1032" s="14">
        <f t="shared" si="484"/>
        <v>0.125</v>
      </c>
      <c r="AE1032" s="14">
        <f t="shared" si="471"/>
        <v>0</v>
      </c>
      <c r="AF1032" s="14">
        <f t="shared" si="472"/>
        <v>0</v>
      </c>
      <c r="AG1032" s="14">
        <f t="shared" si="473"/>
        <v>0</v>
      </c>
      <c r="AH1032" s="14">
        <f t="shared" si="474"/>
        <v>0</v>
      </c>
      <c r="AI1032" s="14">
        <f t="shared" si="475"/>
        <v>0</v>
      </c>
      <c r="AJ1032" s="14">
        <f t="shared" si="476"/>
        <v>0</v>
      </c>
      <c r="AK1032" s="14">
        <f t="shared" si="477"/>
        <v>0</v>
      </c>
      <c r="AL1032" s="14">
        <f t="shared" si="478"/>
        <v>0</v>
      </c>
      <c r="AM1032" s="14">
        <f t="shared" si="479"/>
        <v>0</v>
      </c>
      <c r="AN1032" s="14">
        <f t="shared" si="480"/>
        <v>0</v>
      </c>
      <c r="AO1032" s="14">
        <f t="shared" si="481"/>
        <v>0</v>
      </c>
      <c r="AP1032" s="14">
        <f t="shared" si="482"/>
        <v>0.02</v>
      </c>
      <c r="AQ1032" s="14">
        <f t="shared" si="483"/>
        <v>0</v>
      </c>
      <c r="AR1032" s="26">
        <f t="shared" si="489"/>
        <v>9744.5212499999998</v>
      </c>
      <c r="AS1032" s="184">
        <f t="shared" si="490"/>
        <v>0</v>
      </c>
      <c r="AT1032" s="26">
        <f t="shared" si="491"/>
        <v>1754.013825</v>
      </c>
      <c r="AU1032" s="30"/>
      <c r="AV1032" s="30"/>
      <c r="AW1032" s="30">
        <f t="shared" si="486"/>
        <v>9354.7403999999988</v>
      </c>
      <c r="AX1032" s="36">
        <f t="shared" si="487"/>
        <v>-9744.5212499999998</v>
      </c>
      <c r="AY1032" s="36">
        <f t="shared" si="487"/>
        <v>0</v>
      </c>
      <c r="AZ1032" s="36">
        <f t="shared" si="487"/>
        <v>7600.7265749999988</v>
      </c>
      <c r="BF1032" s="42">
        <f t="shared" si="492"/>
        <v>11498.535075</v>
      </c>
      <c r="BG1032" s="42">
        <f t="shared" si="493"/>
        <v>11498.53</v>
      </c>
      <c r="BH1032" s="42">
        <f t="shared" si="494"/>
        <v>5.0749999991239747E-3</v>
      </c>
      <c r="BI1032" s="42">
        <f t="shared" si="495"/>
        <v>9354.7403999999988</v>
      </c>
    </row>
    <row r="1033" spans="1:61" ht="14.45" hidden="1" outlineLevel="1" x14ac:dyDescent="0.3">
      <c r="A1033" s="12" t="s">
        <v>837</v>
      </c>
      <c r="B1033" s="12" t="s">
        <v>8</v>
      </c>
      <c r="C1033" s="5" t="s">
        <v>1355</v>
      </c>
      <c r="D1033" s="2" t="s">
        <v>1093</v>
      </c>
      <c r="E1033" s="2" t="s">
        <v>76</v>
      </c>
      <c r="F1033" s="2" t="s">
        <v>16</v>
      </c>
      <c r="G1033" s="2" t="s">
        <v>20</v>
      </c>
      <c r="H1033" s="2" t="s">
        <v>13</v>
      </c>
      <c r="I1033" s="18">
        <v>5089.08</v>
      </c>
      <c r="J1033" s="18">
        <v>897578.73</v>
      </c>
      <c r="K1033" s="18">
        <v>782203.67</v>
      </c>
      <c r="L1033" s="18">
        <v>115375.05999999997</v>
      </c>
      <c r="M1033" s="18"/>
      <c r="N1033" s="18">
        <v>97775.48</v>
      </c>
      <c r="O1033" s="18"/>
      <c r="P1033" s="18"/>
      <c r="Q1033" s="18"/>
      <c r="R1033" s="18"/>
      <c r="S1033" s="18"/>
      <c r="T1033" s="18"/>
      <c r="U1033" s="18"/>
      <c r="V1033" s="18"/>
      <c r="W1033" s="18"/>
      <c r="X1033" s="18"/>
      <c r="Y1033" s="18"/>
      <c r="Z1033" s="18">
        <v>17599.580000000002</v>
      </c>
      <c r="AA1033" s="18"/>
      <c r="AB1033" s="43">
        <f t="shared" si="488"/>
        <v>0.14749999999999996</v>
      </c>
      <c r="AC1033" s="14">
        <f t="shared" si="470"/>
        <v>0</v>
      </c>
      <c r="AD1033" s="14">
        <f t="shared" si="484"/>
        <v>0.125</v>
      </c>
      <c r="AE1033" s="14">
        <f t="shared" si="471"/>
        <v>0</v>
      </c>
      <c r="AF1033" s="14">
        <f t="shared" si="472"/>
        <v>0</v>
      </c>
      <c r="AG1033" s="14">
        <f t="shared" si="473"/>
        <v>0</v>
      </c>
      <c r="AH1033" s="14">
        <f t="shared" si="474"/>
        <v>0</v>
      </c>
      <c r="AI1033" s="14">
        <f t="shared" si="475"/>
        <v>0</v>
      </c>
      <c r="AJ1033" s="14">
        <f t="shared" si="476"/>
        <v>0</v>
      </c>
      <c r="AK1033" s="14">
        <f t="shared" si="477"/>
        <v>0</v>
      </c>
      <c r="AL1033" s="14">
        <f t="shared" si="478"/>
        <v>0</v>
      </c>
      <c r="AM1033" s="14">
        <f t="shared" si="479"/>
        <v>0</v>
      </c>
      <c r="AN1033" s="14">
        <f t="shared" si="480"/>
        <v>0</v>
      </c>
      <c r="AO1033" s="14">
        <f t="shared" si="481"/>
        <v>0</v>
      </c>
      <c r="AP1033" s="14">
        <f t="shared" si="482"/>
        <v>0.02</v>
      </c>
      <c r="AQ1033" s="14">
        <f t="shared" si="483"/>
        <v>0</v>
      </c>
      <c r="AR1033" s="26">
        <f t="shared" si="489"/>
        <v>97775.458750000005</v>
      </c>
      <c r="AS1033" s="184">
        <f t="shared" si="490"/>
        <v>0</v>
      </c>
      <c r="AT1033" s="26">
        <f t="shared" si="491"/>
        <v>17599.582575</v>
      </c>
      <c r="AU1033" s="30"/>
      <c r="AV1033" s="30"/>
      <c r="AW1033" s="30">
        <f t="shared" si="486"/>
        <v>93864.440400000007</v>
      </c>
      <c r="AX1033" s="36">
        <f t="shared" si="487"/>
        <v>-97775.458750000005</v>
      </c>
      <c r="AY1033" s="36">
        <f t="shared" si="487"/>
        <v>0</v>
      </c>
      <c r="AZ1033" s="36">
        <f t="shared" si="487"/>
        <v>76264.857825000014</v>
      </c>
      <c r="BF1033" s="42">
        <f t="shared" si="492"/>
        <v>115375.041325</v>
      </c>
      <c r="BG1033" s="42">
        <f t="shared" si="493"/>
        <v>115375.06</v>
      </c>
      <c r="BH1033" s="42">
        <f t="shared" si="494"/>
        <v>-1.8674999999348074E-2</v>
      </c>
      <c r="BI1033" s="42">
        <f t="shared" si="495"/>
        <v>93864.440400000007</v>
      </c>
    </row>
    <row r="1034" spans="1:61" ht="14.45" hidden="1" outlineLevel="1" x14ac:dyDescent="0.3">
      <c r="A1034" s="12" t="s">
        <v>837</v>
      </c>
      <c r="B1034" s="12" t="s">
        <v>8</v>
      </c>
      <c r="C1034" s="5" t="s">
        <v>1355</v>
      </c>
      <c r="D1034" s="2" t="s">
        <v>1094</v>
      </c>
      <c r="E1034" s="2" t="s">
        <v>76</v>
      </c>
      <c r="F1034" s="2" t="s">
        <v>16</v>
      </c>
      <c r="G1034" s="2" t="s">
        <v>20</v>
      </c>
      <c r="H1034" s="2" t="s">
        <v>13</v>
      </c>
      <c r="I1034" s="18">
        <v>2024.8899999999999</v>
      </c>
      <c r="J1034" s="18">
        <v>358218.89999999997</v>
      </c>
      <c r="K1034" s="18">
        <v>312173.33</v>
      </c>
      <c r="L1034" s="18">
        <v>46045.569999999992</v>
      </c>
      <c r="M1034" s="18"/>
      <c r="N1034" s="18">
        <v>39021.659999999996</v>
      </c>
      <c r="O1034" s="18"/>
      <c r="P1034" s="18"/>
      <c r="Q1034" s="18"/>
      <c r="R1034" s="18"/>
      <c r="S1034" s="18"/>
      <c r="T1034" s="18"/>
      <c r="U1034" s="18"/>
      <c r="V1034" s="18"/>
      <c r="W1034" s="18"/>
      <c r="X1034" s="18"/>
      <c r="Y1034" s="18"/>
      <c r="Z1034" s="18">
        <v>7023.9100000000008</v>
      </c>
      <c r="AA1034" s="18"/>
      <c r="AB1034" s="43">
        <f t="shared" si="488"/>
        <v>0.14749999999999996</v>
      </c>
      <c r="AC1034" s="14">
        <f t="shared" si="470"/>
        <v>0</v>
      </c>
      <c r="AD1034" s="14">
        <f t="shared" si="484"/>
        <v>0.125</v>
      </c>
      <c r="AE1034" s="14">
        <f t="shared" si="471"/>
        <v>0</v>
      </c>
      <c r="AF1034" s="14">
        <f t="shared" si="472"/>
        <v>0</v>
      </c>
      <c r="AG1034" s="14">
        <f t="shared" si="473"/>
        <v>0</v>
      </c>
      <c r="AH1034" s="14">
        <f t="shared" si="474"/>
        <v>0</v>
      </c>
      <c r="AI1034" s="14">
        <f t="shared" si="475"/>
        <v>0</v>
      </c>
      <c r="AJ1034" s="14">
        <f t="shared" si="476"/>
        <v>0</v>
      </c>
      <c r="AK1034" s="14">
        <f t="shared" si="477"/>
        <v>0</v>
      </c>
      <c r="AL1034" s="14">
        <f t="shared" si="478"/>
        <v>0</v>
      </c>
      <c r="AM1034" s="14">
        <f t="shared" si="479"/>
        <v>0</v>
      </c>
      <c r="AN1034" s="14">
        <f t="shared" si="480"/>
        <v>0</v>
      </c>
      <c r="AO1034" s="14">
        <f t="shared" si="481"/>
        <v>0</v>
      </c>
      <c r="AP1034" s="14">
        <f t="shared" si="482"/>
        <v>0.02</v>
      </c>
      <c r="AQ1034" s="14">
        <f t="shared" si="483"/>
        <v>0</v>
      </c>
      <c r="AR1034" s="26">
        <f t="shared" si="489"/>
        <v>39021.666250000002</v>
      </c>
      <c r="AS1034" s="184">
        <f t="shared" si="490"/>
        <v>0</v>
      </c>
      <c r="AT1034" s="26">
        <f t="shared" si="491"/>
        <v>7023.8999250000006</v>
      </c>
      <c r="AU1034" s="30"/>
      <c r="AV1034" s="30"/>
      <c r="AW1034" s="30">
        <f t="shared" si="486"/>
        <v>37460.799599999998</v>
      </c>
      <c r="AX1034" s="36">
        <f t="shared" si="487"/>
        <v>-39021.666250000002</v>
      </c>
      <c r="AY1034" s="36">
        <f t="shared" si="487"/>
        <v>0</v>
      </c>
      <c r="AZ1034" s="36">
        <f t="shared" si="487"/>
        <v>30436.899674999997</v>
      </c>
      <c r="BF1034" s="42">
        <f t="shared" si="492"/>
        <v>46045.566175</v>
      </c>
      <c r="BG1034" s="42">
        <f t="shared" si="493"/>
        <v>46045.57</v>
      </c>
      <c r="BH1034" s="42">
        <f t="shared" si="494"/>
        <v>-3.8249999997788109E-3</v>
      </c>
      <c r="BI1034" s="42">
        <f t="shared" si="495"/>
        <v>37460.799599999998</v>
      </c>
    </row>
    <row r="1035" spans="1:61" ht="14.45" hidden="1" outlineLevel="1" x14ac:dyDescent="0.3">
      <c r="A1035" s="12" t="s">
        <v>837</v>
      </c>
      <c r="B1035" s="12" t="s">
        <v>8</v>
      </c>
      <c r="C1035" s="5" t="s">
        <v>1355</v>
      </c>
      <c r="D1035" s="2" t="s">
        <v>1095</v>
      </c>
      <c r="E1035" s="2" t="s">
        <v>76</v>
      </c>
      <c r="F1035" s="2" t="s">
        <v>16</v>
      </c>
      <c r="G1035" s="2" t="s">
        <v>20</v>
      </c>
      <c r="H1035" s="2" t="s">
        <v>13</v>
      </c>
      <c r="I1035" s="18">
        <v>995.08</v>
      </c>
      <c r="J1035" s="18">
        <v>173336.26</v>
      </c>
      <c r="K1035" s="18">
        <v>151055.56</v>
      </c>
      <c r="L1035" s="18">
        <v>22280.699999999997</v>
      </c>
      <c r="M1035" s="18"/>
      <c r="N1035" s="18">
        <v>18881.949999999997</v>
      </c>
      <c r="O1035" s="18"/>
      <c r="P1035" s="18"/>
      <c r="Q1035" s="18"/>
      <c r="R1035" s="18"/>
      <c r="S1035" s="18"/>
      <c r="T1035" s="18"/>
      <c r="U1035" s="18"/>
      <c r="V1035" s="18"/>
      <c r="W1035" s="18"/>
      <c r="X1035" s="18"/>
      <c r="Y1035" s="18"/>
      <c r="Z1035" s="18">
        <v>3398.75</v>
      </c>
      <c r="AA1035" s="18"/>
      <c r="AB1035" s="43">
        <f t="shared" si="488"/>
        <v>0.14749999999999996</v>
      </c>
      <c r="AC1035" s="14">
        <f t="shared" si="470"/>
        <v>0</v>
      </c>
      <c r="AD1035" s="14">
        <f t="shared" si="484"/>
        <v>0.125</v>
      </c>
      <c r="AE1035" s="14">
        <f t="shared" si="471"/>
        <v>0</v>
      </c>
      <c r="AF1035" s="14">
        <f t="shared" si="472"/>
        <v>0</v>
      </c>
      <c r="AG1035" s="14">
        <f t="shared" si="473"/>
        <v>0</v>
      </c>
      <c r="AH1035" s="14">
        <f t="shared" si="474"/>
        <v>0</v>
      </c>
      <c r="AI1035" s="14">
        <f t="shared" si="475"/>
        <v>0</v>
      </c>
      <c r="AJ1035" s="14">
        <f t="shared" si="476"/>
        <v>0</v>
      </c>
      <c r="AK1035" s="14">
        <f t="shared" si="477"/>
        <v>0</v>
      </c>
      <c r="AL1035" s="14">
        <f t="shared" si="478"/>
        <v>0</v>
      </c>
      <c r="AM1035" s="14">
        <f t="shared" si="479"/>
        <v>0</v>
      </c>
      <c r="AN1035" s="14">
        <f t="shared" si="480"/>
        <v>0</v>
      </c>
      <c r="AO1035" s="14">
        <f t="shared" si="481"/>
        <v>0</v>
      </c>
      <c r="AP1035" s="14">
        <f t="shared" si="482"/>
        <v>0.02</v>
      </c>
      <c r="AQ1035" s="14">
        <f t="shared" si="483"/>
        <v>0</v>
      </c>
      <c r="AR1035" s="26">
        <f t="shared" si="489"/>
        <v>18881.945</v>
      </c>
      <c r="AS1035" s="184">
        <f t="shared" si="490"/>
        <v>0</v>
      </c>
      <c r="AT1035" s="26">
        <f t="shared" si="491"/>
        <v>3398.7501000000002</v>
      </c>
      <c r="AU1035" s="30"/>
      <c r="AV1035" s="30"/>
      <c r="AW1035" s="30">
        <f t="shared" si="486"/>
        <v>18126.6672</v>
      </c>
      <c r="AX1035" s="36">
        <f t="shared" si="487"/>
        <v>-18881.945</v>
      </c>
      <c r="AY1035" s="36">
        <f t="shared" si="487"/>
        <v>0</v>
      </c>
      <c r="AZ1035" s="36">
        <f t="shared" si="487"/>
        <v>14727.917099999999</v>
      </c>
      <c r="BF1035" s="42">
        <f t="shared" si="492"/>
        <v>22280.695100000001</v>
      </c>
      <c r="BG1035" s="42">
        <f t="shared" si="493"/>
        <v>22280.699999999997</v>
      </c>
      <c r="BH1035" s="42">
        <f t="shared" si="494"/>
        <v>-4.8999999962688889E-3</v>
      </c>
      <c r="BI1035" s="42">
        <f t="shared" si="495"/>
        <v>18126.6672</v>
      </c>
    </row>
    <row r="1036" spans="1:61" ht="14.45" hidden="1" outlineLevel="1" x14ac:dyDescent="0.3">
      <c r="A1036" s="12" t="s">
        <v>837</v>
      </c>
      <c r="B1036" s="12" t="s">
        <v>8</v>
      </c>
      <c r="C1036" s="5" t="s">
        <v>1355</v>
      </c>
      <c r="D1036" s="2" t="s">
        <v>1096</v>
      </c>
      <c r="E1036" s="2" t="s">
        <v>76</v>
      </c>
      <c r="F1036" s="2" t="s">
        <v>16</v>
      </c>
      <c r="G1036" s="2" t="s">
        <v>20</v>
      </c>
      <c r="H1036" s="2" t="s">
        <v>13</v>
      </c>
      <c r="I1036" s="18">
        <v>988.09</v>
      </c>
      <c r="J1036" s="18">
        <v>172202.38</v>
      </c>
      <c r="K1036" s="18">
        <v>150067.43</v>
      </c>
      <c r="L1036" s="18">
        <v>22134.95</v>
      </c>
      <c r="M1036" s="18"/>
      <c r="N1036" s="18">
        <v>18758.43</v>
      </c>
      <c r="O1036" s="18"/>
      <c r="P1036" s="18"/>
      <c r="Q1036" s="18"/>
      <c r="R1036" s="18"/>
      <c r="S1036" s="18"/>
      <c r="T1036" s="18"/>
      <c r="U1036" s="18"/>
      <c r="V1036" s="18"/>
      <c r="W1036" s="18"/>
      <c r="X1036" s="18"/>
      <c r="Y1036" s="18"/>
      <c r="Z1036" s="18">
        <v>3376.52</v>
      </c>
      <c r="AA1036" s="18"/>
      <c r="AB1036" s="43">
        <f t="shared" si="488"/>
        <v>0.14749999999999996</v>
      </c>
      <c r="AC1036" s="14">
        <f t="shared" si="470"/>
        <v>0</v>
      </c>
      <c r="AD1036" s="14">
        <f t="shared" si="484"/>
        <v>0.125</v>
      </c>
      <c r="AE1036" s="14">
        <f t="shared" si="471"/>
        <v>0</v>
      </c>
      <c r="AF1036" s="14">
        <f t="shared" si="472"/>
        <v>0</v>
      </c>
      <c r="AG1036" s="14">
        <f t="shared" si="473"/>
        <v>0</v>
      </c>
      <c r="AH1036" s="14">
        <f t="shared" si="474"/>
        <v>0</v>
      </c>
      <c r="AI1036" s="14">
        <f t="shared" si="475"/>
        <v>0</v>
      </c>
      <c r="AJ1036" s="14">
        <f t="shared" si="476"/>
        <v>0</v>
      </c>
      <c r="AK1036" s="14">
        <f t="shared" si="477"/>
        <v>0</v>
      </c>
      <c r="AL1036" s="14">
        <f t="shared" si="478"/>
        <v>0</v>
      </c>
      <c r="AM1036" s="14">
        <f t="shared" si="479"/>
        <v>0</v>
      </c>
      <c r="AN1036" s="14">
        <f t="shared" si="480"/>
        <v>0</v>
      </c>
      <c r="AO1036" s="14">
        <f t="shared" si="481"/>
        <v>0</v>
      </c>
      <c r="AP1036" s="14">
        <f t="shared" si="482"/>
        <v>0.02</v>
      </c>
      <c r="AQ1036" s="14">
        <f t="shared" si="483"/>
        <v>0</v>
      </c>
      <c r="AR1036" s="26">
        <f t="shared" si="489"/>
        <v>18758.428749999999</v>
      </c>
      <c r="AS1036" s="184">
        <f t="shared" si="490"/>
        <v>0</v>
      </c>
      <c r="AT1036" s="26">
        <f t="shared" si="491"/>
        <v>3376.517175</v>
      </c>
      <c r="AU1036" s="30"/>
      <c r="AV1036" s="30"/>
      <c r="AW1036" s="30">
        <f t="shared" si="486"/>
        <v>18008.0916</v>
      </c>
      <c r="AX1036" s="36">
        <f t="shared" si="487"/>
        <v>-18758.428749999999</v>
      </c>
      <c r="AY1036" s="36">
        <f t="shared" si="487"/>
        <v>0</v>
      </c>
      <c r="AZ1036" s="36">
        <f t="shared" si="487"/>
        <v>14631.574424999999</v>
      </c>
      <c r="BF1036" s="42">
        <f t="shared" si="492"/>
        <v>22134.945925</v>
      </c>
      <c r="BG1036" s="42">
        <f t="shared" si="493"/>
        <v>22134.95</v>
      </c>
      <c r="BH1036" s="42">
        <f t="shared" si="494"/>
        <v>-4.0750000007392373E-3</v>
      </c>
      <c r="BI1036" s="42">
        <f t="shared" si="495"/>
        <v>18008.0916</v>
      </c>
    </row>
    <row r="1037" spans="1:61" ht="14.45" hidden="1" outlineLevel="1" x14ac:dyDescent="0.3">
      <c r="A1037" s="12" t="s">
        <v>837</v>
      </c>
      <c r="B1037" s="12" t="s">
        <v>8</v>
      </c>
      <c r="C1037" s="5" t="s">
        <v>1355</v>
      </c>
      <c r="D1037" s="2" t="s">
        <v>1097</v>
      </c>
      <c r="E1037" s="2" t="s">
        <v>76</v>
      </c>
      <c r="F1037" s="2" t="s">
        <v>16</v>
      </c>
      <c r="G1037" s="2" t="s">
        <v>20</v>
      </c>
      <c r="H1037" s="2" t="s">
        <v>13</v>
      </c>
      <c r="I1037" s="18">
        <v>464.31</v>
      </c>
      <c r="J1037" s="18">
        <v>81677.58</v>
      </c>
      <c r="K1037" s="18">
        <v>71178.720000000001</v>
      </c>
      <c r="L1037" s="18">
        <v>10498.86</v>
      </c>
      <c r="M1037" s="18"/>
      <c r="N1037" s="18">
        <v>8897.34</v>
      </c>
      <c r="O1037" s="18"/>
      <c r="P1037" s="18"/>
      <c r="Q1037" s="18"/>
      <c r="R1037" s="18"/>
      <c r="S1037" s="18"/>
      <c r="T1037" s="18"/>
      <c r="U1037" s="18"/>
      <c r="V1037" s="18"/>
      <c r="W1037" s="18"/>
      <c r="X1037" s="18"/>
      <c r="Y1037" s="18"/>
      <c r="Z1037" s="18">
        <v>1601.52</v>
      </c>
      <c r="AA1037" s="18"/>
      <c r="AB1037" s="43">
        <f t="shared" si="488"/>
        <v>0.14749999999999996</v>
      </c>
      <c r="AC1037" s="14">
        <f t="shared" si="470"/>
        <v>0</v>
      </c>
      <c r="AD1037" s="14">
        <f t="shared" si="484"/>
        <v>0.125</v>
      </c>
      <c r="AE1037" s="14">
        <f t="shared" si="471"/>
        <v>0</v>
      </c>
      <c r="AF1037" s="14">
        <f t="shared" si="472"/>
        <v>0</v>
      </c>
      <c r="AG1037" s="14">
        <f t="shared" si="473"/>
        <v>0</v>
      </c>
      <c r="AH1037" s="14">
        <f t="shared" si="474"/>
        <v>0</v>
      </c>
      <c r="AI1037" s="14">
        <f t="shared" si="475"/>
        <v>0</v>
      </c>
      <c r="AJ1037" s="14">
        <f t="shared" si="476"/>
        <v>0</v>
      </c>
      <c r="AK1037" s="14">
        <f t="shared" si="477"/>
        <v>0</v>
      </c>
      <c r="AL1037" s="14">
        <f t="shared" si="478"/>
        <v>0</v>
      </c>
      <c r="AM1037" s="14">
        <f t="shared" si="479"/>
        <v>0</v>
      </c>
      <c r="AN1037" s="14">
        <f t="shared" si="480"/>
        <v>0</v>
      </c>
      <c r="AO1037" s="14">
        <f t="shared" si="481"/>
        <v>0</v>
      </c>
      <c r="AP1037" s="14">
        <f t="shared" si="482"/>
        <v>0.02</v>
      </c>
      <c r="AQ1037" s="14">
        <f t="shared" si="483"/>
        <v>0</v>
      </c>
      <c r="AR1037" s="26">
        <f t="shared" si="489"/>
        <v>8897.34</v>
      </c>
      <c r="AS1037" s="184">
        <f t="shared" si="490"/>
        <v>0</v>
      </c>
      <c r="AT1037" s="26">
        <f t="shared" si="491"/>
        <v>1601.5211999999999</v>
      </c>
      <c r="AU1037" s="30"/>
      <c r="AV1037" s="30"/>
      <c r="AW1037" s="30">
        <f t="shared" si="486"/>
        <v>8541.4464000000007</v>
      </c>
      <c r="AX1037" s="36">
        <f t="shared" si="487"/>
        <v>-8897.34</v>
      </c>
      <c r="AY1037" s="36">
        <f t="shared" si="487"/>
        <v>0</v>
      </c>
      <c r="AZ1037" s="36">
        <f t="shared" si="487"/>
        <v>6939.9252000000006</v>
      </c>
      <c r="BF1037" s="42">
        <f t="shared" si="492"/>
        <v>10498.861199999999</v>
      </c>
      <c r="BG1037" s="42">
        <f t="shared" si="493"/>
        <v>10498.86</v>
      </c>
      <c r="BH1037" s="42">
        <f t="shared" si="494"/>
        <v>1.1999999987892807E-3</v>
      </c>
      <c r="BI1037" s="42">
        <f t="shared" si="495"/>
        <v>8541.4464000000007</v>
      </c>
    </row>
    <row r="1038" spans="1:61" ht="14.45" hidden="1" outlineLevel="1" x14ac:dyDescent="0.3">
      <c r="A1038" s="12" t="s">
        <v>837</v>
      </c>
      <c r="B1038" s="12" t="s">
        <v>8</v>
      </c>
      <c r="C1038" s="5" t="s">
        <v>1355</v>
      </c>
      <c r="D1038" s="2" t="s">
        <v>1098</v>
      </c>
      <c r="E1038" s="2" t="s">
        <v>76</v>
      </c>
      <c r="F1038" s="2" t="s">
        <v>16</v>
      </c>
      <c r="G1038" s="2" t="s">
        <v>20</v>
      </c>
      <c r="H1038" s="2" t="s">
        <v>13</v>
      </c>
      <c r="I1038" s="18">
        <v>2144.0099999999998</v>
      </c>
      <c r="J1038" s="18">
        <v>371406.67000000004</v>
      </c>
      <c r="K1038" s="18">
        <v>323665.95</v>
      </c>
      <c r="L1038" s="18">
        <v>47740.72</v>
      </c>
      <c r="M1038" s="18"/>
      <c r="N1038" s="18">
        <v>40458.239999999998</v>
      </c>
      <c r="O1038" s="18"/>
      <c r="P1038" s="18"/>
      <c r="Q1038" s="18"/>
      <c r="R1038" s="18"/>
      <c r="S1038" s="18"/>
      <c r="T1038" s="18"/>
      <c r="U1038" s="18"/>
      <c r="V1038" s="18"/>
      <c r="W1038" s="18"/>
      <c r="X1038" s="18"/>
      <c r="Y1038" s="18"/>
      <c r="Z1038" s="18">
        <v>7282.4800000000005</v>
      </c>
      <c r="AA1038" s="18"/>
      <c r="AB1038" s="43">
        <f t="shared" si="488"/>
        <v>0.14749999999999996</v>
      </c>
      <c r="AC1038" s="14">
        <f t="shared" si="470"/>
        <v>0</v>
      </c>
      <c r="AD1038" s="14">
        <f t="shared" si="484"/>
        <v>0.125</v>
      </c>
      <c r="AE1038" s="14">
        <f t="shared" si="471"/>
        <v>0</v>
      </c>
      <c r="AF1038" s="14">
        <f t="shared" si="472"/>
        <v>0</v>
      </c>
      <c r="AG1038" s="14">
        <f t="shared" si="473"/>
        <v>0</v>
      </c>
      <c r="AH1038" s="14">
        <f t="shared" si="474"/>
        <v>0</v>
      </c>
      <c r="AI1038" s="14">
        <f t="shared" si="475"/>
        <v>0</v>
      </c>
      <c r="AJ1038" s="14">
        <f t="shared" si="476"/>
        <v>0</v>
      </c>
      <c r="AK1038" s="14">
        <f t="shared" si="477"/>
        <v>0</v>
      </c>
      <c r="AL1038" s="14">
        <f t="shared" si="478"/>
        <v>0</v>
      </c>
      <c r="AM1038" s="14">
        <f t="shared" si="479"/>
        <v>0</v>
      </c>
      <c r="AN1038" s="14">
        <f t="shared" si="480"/>
        <v>0</v>
      </c>
      <c r="AO1038" s="14">
        <f t="shared" si="481"/>
        <v>0</v>
      </c>
      <c r="AP1038" s="14">
        <f t="shared" si="482"/>
        <v>0.02</v>
      </c>
      <c r="AQ1038" s="14">
        <f t="shared" si="483"/>
        <v>0</v>
      </c>
      <c r="AR1038" s="26">
        <f t="shared" si="489"/>
        <v>40458.243750000001</v>
      </c>
      <c r="AS1038" s="184">
        <f t="shared" si="490"/>
        <v>0</v>
      </c>
      <c r="AT1038" s="26">
        <f t="shared" si="491"/>
        <v>7282.4838750000008</v>
      </c>
      <c r="AU1038" s="30"/>
      <c r="AV1038" s="30"/>
      <c r="AW1038" s="30">
        <f t="shared" si="486"/>
        <v>38839.913999999997</v>
      </c>
      <c r="AX1038" s="36">
        <f t="shared" si="487"/>
        <v>-40458.243750000001</v>
      </c>
      <c r="AY1038" s="36">
        <f t="shared" si="487"/>
        <v>0</v>
      </c>
      <c r="AZ1038" s="36">
        <f t="shared" si="487"/>
        <v>31557.430124999995</v>
      </c>
      <c r="BF1038" s="42">
        <f t="shared" si="492"/>
        <v>47740.727625</v>
      </c>
      <c r="BG1038" s="42">
        <f t="shared" si="493"/>
        <v>47740.72</v>
      </c>
      <c r="BH1038" s="42">
        <f t="shared" si="494"/>
        <v>7.6249999983701855E-3</v>
      </c>
      <c r="BI1038" s="42">
        <f t="shared" si="495"/>
        <v>38839.913999999997</v>
      </c>
    </row>
    <row r="1039" spans="1:61" ht="14.45" hidden="1" outlineLevel="1" x14ac:dyDescent="0.3">
      <c r="A1039" s="12" t="s">
        <v>837</v>
      </c>
      <c r="B1039" s="12" t="s">
        <v>8</v>
      </c>
      <c r="C1039" s="5" t="s">
        <v>1355</v>
      </c>
      <c r="D1039" s="2" t="s">
        <v>1099</v>
      </c>
      <c r="E1039" s="2" t="s">
        <v>76</v>
      </c>
      <c r="F1039" s="2" t="s">
        <v>16</v>
      </c>
      <c r="G1039" s="2" t="s">
        <v>20</v>
      </c>
      <c r="H1039" s="2" t="s">
        <v>13</v>
      </c>
      <c r="I1039" s="18">
        <v>955.05</v>
      </c>
      <c r="J1039" s="18">
        <v>166446.58000000002</v>
      </c>
      <c r="K1039" s="18">
        <v>145051.47999999998</v>
      </c>
      <c r="L1039" s="18">
        <v>21395.1</v>
      </c>
      <c r="M1039" s="18"/>
      <c r="N1039" s="18">
        <v>18131.440000000002</v>
      </c>
      <c r="O1039" s="18"/>
      <c r="P1039" s="18"/>
      <c r="Q1039" s="18"/>
      <c r="R1039" s="18"/>
      <c r="S1039" s="18"/>
      <c r="T1039" s="18"/>
      <c r="U1039" s="18"/>
      <c r="V1039" s="18"/>
      <c r="W1039" s="18"/>
      <c r="X1039" s="18"/>
      <c r="Y1039" s="18"/>
      <c r="Z1039" s="18">
        <v>3263.66</v>
      </c>
      <c r="AA1039" s="18"/>
      <c r="AB1039" s="43">
        <f t="shared" si="488"/>
        <v>0.14749999999999996</v>
      </c>
      <c r="AC1039" s="14">
        <f t="shared" si="470"/>
        <v>0</v>
      </c>
      <c r="AD1039" s="14">
        <f t="shared" si="484"/>
        <v>0.125</v>
      </c>
      <c r="AE1039" s="14">
        <f t="shared" si="471"/>
        <v>0</v>
      </c>
      <c r="AF1039" s="14">
        <f t="shared" si="472"/>
        <v>0</v>
      </c>
      <c r="AG1039" s="14">
        <f t="shared" si="473"/>
        <v>0</v>
      </c>
      <c r="AH1039" s="14">
        <f t="shared" si="474"/>
        <v>0</v>
      </c>
      <c r="AI1039" s="14">
        <f t="shared" si="475"/>
        <v>0</v>
      </c>
      <c r="AJ1039" s="14">
        <f t="shared" si="476"/>
        <v>0</v>
      </c>
      <c r="AK1039" s="14">
        <f t="shared" si="477"/>
        <v>0</v>
      </c>
      <c r="AL1039" s="14">
        <f t="shared" si="478"/>
        <v>0</v>
      </c>
      <c r="AM1039" s="14">
        <f t="shared" si="479"/>
        <v>0</v>
      </c>
      <c r="AN1039" s="14">
        <f t="shared" si="480"/>
        <v>0</v>
      </c>
      <c r="AO1039" s="14">
        <f t="shared" si="481"/>
        <v>0</v>
      </c>
      <c r="AP1039" s="14">
        <f t="shared" si="482"/>
        <v>0.02</v>
      </c>
      <c r="AQ1039" s="14">
        <f t="shared" si="483"/>
        <v>0</v>
      </c>
      <c r="AR1039" s="26">
        <f t="shared" si="489"/>
        <v>18131.434999999998</v>
      </c>
      <c r="AS1039" s="184">
        <f t="shared" si="490"/>
        <v>0</v>
      </c>
      <c r="AT1039" s="26">
        <f t="shared" si="491"/>
        <v>3263.6582999999996</v>
      </c>
      <c r="AU1039" s="30"/>
      <c r="AV1039" s="30"/>
      <c r="AW1039" s="30">
        <f t="shared" si="486"/>
        <v>17406.177599999995</v>
      </c>
      <c r="AX1039" s="36">
        <f t="shared" si="487"/>
        <v>-18131.434999999998</v>
      </c>
      <c r="AY1039" s="36">
        <f t="shared" si="487"/>
        <v>0</v>
      </c>
      <c r="AZ1039" s="36">
        <f t="shared" si="487"/>
        <v>14142.519299999996</v>
      </c>
      <c r="BF1039" s="42">
        <f t="shared" si="492"/>
        <v>21395.093299999997</v>
      </c>
      <c r="BG1039" s="42">
        <f t="shared" si="493"/>
        <v>21395.100000000002</v>
      </c>
      <c r="BH1039" s="42">
        <f t="shared" si="494"/>
        <v>-6.7000000053667463E-3</v>
      </c>
      <c r="BI1039" s="42">
        <f t="shared" si="495"/>
        <v>17406.177599999995</v>
      </c>
    </row>
    <row r="1040" spans="1:61" ht="14.45" hidden="1" outlineLevel="1" x14ac:dyDescent="0.3">
      <c r="A1040" s="12" t="s">
        <v>837</v>
      </c>
      <c r="B1040" s="12" t="s">
        <v>8</v>
      </c>
      <c r="C1040" s="5" t="s">
        <v>1355</v>
      </c>
      <c r="D1040" s="2" t="s">
        <v>1100</v>
      </c>
      <c r="E1040" s="2" t="s">
        <v>76</v>
      </c>
      <c r="F1040" s="2" t="s">
        <v>16</v>
      </c>
      <c r="G1040" s="2" t="s">
        <v>20</v>
      </c>
      <c r="H1040" s="2" t="s">
        <v>13</v>
      </c>
      <c r="I1040" s="18">
        <v>468.33</v>
      </c>
      <c r="J1040" s="18">
        <v>82384.75</v>
      </c>
      <c r="K1040" s="18">
        <v>71794.990000000005</v>
      </c>
      <c r="L1040" s="18">
        <v>10589.76</v>
      </c>
      <c r="M1040" s="18"/>
      <c r="N1040" s="18">
        <v>8974.3700000000008</v>
      </c>
      <c r="O1040" s="18"/>
      <c r="P1040" s="18"/>
      <c r="Q1040" s="18"/>
      <c r="R1040" s="18"/>
      <c r="S1040" s="18"/>
      <c r="T1040" s="18"/>
      <c r="U1040" s="18"/>
      <c r="V1040" s="18"/>
      <c r="W1040" s="18"/>
      <c r="X1040" s="18"/>
      <c r="Y1040" s="18"/>
      <c r="Z1040" s="18">
        <v>1615.39</v>
      </c>
      <c r="AA1040" s="18"/>
      <c r="AB1040" s="43">
        <f t="shared" si="488"/>
        <v>0.14749999999999996</v>
      </c>
      <c r="AC1040" s="14">
        <f t="shared" si="470"/>
        <v>0</v>
      </c>
      <c r="AD1040" s="14">
        <f t="shared" si="484"/>
        <v>0.125</v>
      </c>
      <c r="AE1040" s="14">
        <f t="shared" si="471"/>
        <v>0</v>
      </c>
      <c r="AF1040" s="14">
        <f t="shared" si="472"/>
        <v>0</v>
      </c>
      <c r="AG1040" s="14">
        <f t="shared" si="473"/>
        <v>0</v>
      </c>
      <c r="AH1040" s="14">
        <f t="shared" si="474"/>
        <v>0</v>
      </c>
      <c r="AI1040" s="14">
        <f t="shared" si="475"/>
        <v>0</v>
      </c>
      <c r="AJ1040" s="14">
        <f t="shared" si="476"/>
        <v>0</v>
      </c>
      <c r="AK1040" s="14">
        <f t="shared" si="477"/>
        <v>0</v>
      </c>
      <c r="AL1040" s="14">
        <f t="shared" si="478"/>
        <v>0</v>
      </c>
      <c r="AM1040" s="14">
        <f t="shared" si="479"/>
        <v>0</v>
      </c>
      <c r="AN1040" s="14">
        <f t="shared" si="480"/>
        <v>0</v>
      </c>
      <c r="AO1040" s="14">
        <f t="shared" si="481"/>
        <v>0</v>
      </c>
      <c r="AP1040" s="14">
        <f t="shared" si="482"/>
        <v>0.02</v>
      </c>
      <c r="AQ1040" s="14">
        <f t="shared" si="483"/>
        <v>0</v>
      </c>
      <c r="AR1040" s="26">
        <f t="shared" si="489"/>
        <v>8974.3737500000007</v>
      </c>
      <c r="AS1040" s="184">
        <f t="shared" si="490"/>
        <v>0</v>
      </c>
      <c r="AT1040" s="26">
        <f t="shared" si="491"/>
        <v>1615.387275</v>
      </c>
      <c r="AU1040" s="30"/>
      <c r="AV1040" s="30"/>
      <c r="AW1040" s="30">
        <f t="shared" si="486"/>
        <v>8615.3988000000008</v>
      </c>
      <c r="AX1040" s="36">
        <f t="shared" si="487"/>
        <v>-8974.3737500000007</v>
      </c>
      <c r="AY1040" s="36">
        <f t="shared" si="487"/>
        <v>0</v>
      </c>
      <c r="AZ1040" s="36">
        <f t="shared" si="487"/>
        <v>7000.0115250000008</v>
      </c>
      <c r="BF1040" s="42">
        <f t="shared" si="492"/>
        <v>10589.761025</v>
      </c>
      <c r="BG1040" s="42">
        <f t="shared" si="493"/>
        <v>10589.76</v>
      </c>
      <c r="BH1040" s="42">
        <f t="shared" si="494"/>
        <v>1.0249999995721737E-3</v>
      </c>
      <c r="BI1040" s="42">
        <f t="shared" si="495"/>
        <v>8615.3988000000008</v>
      </c>
    </row>
    <row r="1041" spans="1:61" ht="14.45" hidden="1" outlineLevel="1" x14ac:dyDescent="0.3">
      <c r="A1041" s="12" t="s">
        <v>837</v>
      </c>
      <c r="B1041" s="12" t="s">
        <v>8</v>
      </c>
      <c r="C1041" s="5" t="s">
        <v>1355</v>
      </c>
      <c r="D1041" s="2" t="s">
        <v>1101</v>
      </c>
      <c r="E1041" s="2" t="s">
        <v>76</v>
      </c>
      <c r="F1041" s="2" t="s">
        <v>16</v>
      </c>
      <c r="G1041" s="2" t="s">
        <v>20</v>
      </c>
      <c r="H1041" s="2" t="s">
        <v>13</v>
      </c>
      <c r="I1041" s="18">
        <v>13607.519999999999</v>
      </c>
      <c r="J1041" s="18">
        <v>2403726.8100000005</v>
      </c>
      <c r="K1041" s="18">
        <v>2094786.26</v>
      </c>
      <c r="L1041" s="18">
        <v>308940.55000000005</v>
      </c>
      <c r="M1041" s="18"/>
      <c r="N1041" s="18">
        <v>261706.61000000002</v>
      </c>
      <c r="O1041" s="18"/>
      <c r="P1041" s="18"/>
      <c r="Q1041" s="18">
        <v>68.02</v>
      </c>
      <c r="R1041" s="18">
        <v>34.01</v>
      </c>
      <c r="S1041" s="18"/>
      <c r="T1041" s="18"/>
      <c r="U1041" s="18"/>
      <c r="V1041" s="18"/>
      <c r="W1041" s="18"/>
      <c r="X1041" s="18"/>
      <c r="Y1041" s="18"/>
      <c r="Z1041" s="18">
        <v>47131.910000000011</v>
      </c>
      <c r="AA1041" s="18"/>
      <c r="AB1041" s="43">
        <f t="shared" si="488"/>
        <v>0.15135050000000017</v>
      </c>
      <c r="AC1041" s="14">
        <f t="shared" si="470"/>
        <v>0</v>
      </c>
      <c r="AD1041" s="14">
        <f t="shared" si="484"/>
        <v>0.125</v>
      </c>
      <c r="AE1041" s="14">
        <f t="shared" si="471"/>
        <v>0</v>
      </c>
      <c r="AF1041" s="14">
        <f t="shared" si="472"/>
        <v>0</v>
      </c>
      <c r="AG1041" s="14">
        <f t="shared" si="473"/>
        <v>0.02</v>
      </c>
      <c r="AH1041" s="14">
        <f t="shared" si="474"/>
        <v>0.01</v>
      </c>
      <c r="AI1041" s="14">
        <f t="shared" si="475"/>
        <v>0</v>
      </c>
      <c r="AJ1041" s="14">
        <f t="shared" si="476"/>
        <v>0</v>
      </c>
      <c r="AK1041" s="14">
        <f t="shared" si="477"/>
        <v>0</v>
      </c>
      <c r="AL1041" s="14">
        <f t="shared" si="478"/>
        <v>0</v>
      </c>
      <c r="AM1041" s="14">
        <f t="shared" si="479"/>
        <v>0</v>
      </c>
      <c r="AN1041" s="14">
        <f t="shared" si="480"/>
        <v>0</v>
      </c>
      <c r="AO1041" s="14">
        <f t="shared" si="481"/>
        <v>0</v>
      </c>
      <c r="AP1041" s="14">
        <f t="shared" si="482"/>
        <v>0.02</v>
      </c>
      <c r="AQ1041" s="14">
        <f t="shared" si="483"/>
        <v>0</v>
      </c>
      <c r="AR1041" s="26">
        <f t="shared" si="489"/>
        <v>269756.10063150019</v>
      </c>
      <c r="AS1041" s="184">
        <f t="shared" si="490"/>
        <v>0</v>
      </c>
      <c r="AT1041" s="26">
        <f t="shared" si="491"/>
        <v>47290.847212630011</v>
      </c>
      <c r="AU1041" s="30"/>
      <c r="AV1041" s="30"/>
      <c r="AW1041" s="30">
        <f t="shared" si="486"/>
        <v>251374.3512</v>
      </c>
      <c r="AX1041" s="36">
        <f t="shared" si="487"/>
        <v>-269756.10063150019</v>
      </c>
      <c r="AY1041" s="36">
        <f t="shared" si="487"/>
        <v>0</v>
      </c>
      <c r="AZ1041" s="36">
        <f t="shared" si="487"/>
        <v>204083.50398737</v>
      </c>
      <c r="BF1041" s="42">
        <f t="shared" si="492"/>
        <v>317046.94784413022</v>
      </c>
      <c r="BG1041" s="42">
        <f t="shared" si="493"/>
        <v>308940.55000000005</v>
      </c>
      <c r="BH1041" s="42">
        <f t="shared" si="494"/>
        <v>8106.3978441301733</v>
      </c>
      <c r="BI1041" s="42">
        <f t="shared" si="495"/>
        <v>251374.3512</v>
      </c>
    </row>
    <row r="1042" spans="1:61" ht="14.45" hidden="1" outlineLevel="1" x14ac:dyDescent="0.3">
      <c r="A1042" s="12" t="s">
        <v>837</v>
      </c>
      <c r="B1042" s="12" t="s">
        <v>8</v>
      </c>
      <c r="C1042" s="5" t="s">
        <v>1355</v>
      </c>
      <c r="D1042" s="2" t="s">
        <v>1102</v>
      </c>
      <c r="E1042" s="2" t="s">
        <v>76</v>
      </c>
      <c r="F1042" s="2" t="s">
        <v>16</v>
      </c>
      <c r="G1042" s="2" t="s">
        <v>20</v>
      </c>
      <c r="H1042" s="2" t="s">
        <v>13</v>
      </c>
      <c r="I1042" s="18">
        <v>2058.17</v>
      </c>
      <c r="J1042" s="18">
        <v>361072.29</v>
      </c>
      <c r="K1042" s="18">
        <v>314659.95</v>
      </c>
      <c r="L1042" s="18">
        <v>46412.340000000004</v>
      </c>
      <c r="M1042" s="18"/>
      <c r="N1042" s="18">
        <v>39332.490000000005</v>
      </c>
      <c r="O1042" s="18"/>
      <c r="P1042" s="18"/>
      <c r="Q1042" s="18"/>
      <c r="R1042" s="18"/>
      <c r="S1042" s="18"/>
      <c r="T1042" s="18"/>
      <c r="U1042" s="18"/>
      <c r="V1042" s="18"/>
      <c r="W1042" s="18"/>
      <c r="X1042" s="18"/>
      <c r="Y1042" s="18"/>
      <c r="Z1042" s="18">
        <v>7079.85</v>
      </c>
      <c r="AA1042" s="18"/>
      <c r="AB1042" s="43">
        <f t="shared" si="488"/>
        <v>0.14749999999999996</v>
      </c>
      <c r="AC1042" s="14">
        <f t="shared" si="470"/>
        <v>0</v>
      </c>
      <c r="AD1042" s="14">
        <f t="shared" si="484"/>
        <v>0.125</v>
      </c>
      <c r="AE1042" s="14">
        <f t="shared" si="471"/>
        <v>0</v>
      </c>
      <c r="AF1042" s="14">
        <f t="shared" si="472"/>
        <v>0</v>
      </c>
      <c r="AG1042" s="14">
        <f t="shared" si="473"/>
        <v>0</v>
      </c>
      <c r="AH1042" s="14">
        <f t="shared" si="474"/>
        <v>0</v>
      </c>
      <c r="AI1042" s="14">
        <f t="shared" si="475"/>
        <v>0</v>
      </c>
      <c r="AJ1042" s="14">
        <f t="shared" si="476"/>
        <v>0</v>
      </c>
      <c r="AK1042" s="14">
        <f t="shared" si="477"/>
        <v>0</v>
      </c>
      <c r="AL1042" s="14">
        <f t="shared" si="478"/>
        <v>0</v>
      </c>
      <c r="AM1042" s="14">
        <f t="shared" si="479"/>
        <v>0</v>
      </c>
      <c r="AN1042" s="14">
        <f t="shared" si="480"/>
        <v>0</v>
      </c>
      <c r="AO1042" s="14">
        <f t="shared" si="481"/>
        <v>0</v>
      </c>
      <c r="AP1042" s="14">
        <f t="shared" si="482"/>
        <v>0.02</v>
      </c>
      <c r="AQ1042" s="14">
        <f t="shared" si="483"/>
        <v>0</v>
      </c>
      <c r="AR1042" s="26">
        <f t="shared" si="489"/>
        <v>39332.493750000001</v>
      </c>
      <c r="AS1042" s="184">
        <f t="shared" si="490"/>
        <v>0</v>
      </c>
      <c r="AT1042" s="26">
        <f t="shared" si="491"/>
        <v>7079.8488750000006</v>
      </c>
      <c r="AU1042" s="30"/>
      <c r="AV1042" s="30"/>
      <c r="AW1042" s="30">
        <f t="shared" si="486"/>
        <v>37759.194000000003</v>
      </c>
      <c r="AX1042" s="36">
        <f t="shared" si="487"/>
        <v>-39332.493750000001</v>
      </c>
      <c r="AY1042" s="36">
        <f t="shared" si="487"/>
        <v>0</v>
      </c>
      <c r="AZ1042" s="36">
        <f t="shared" si="487"/>
        <v>30679.345125000003</v>
      </c>
      <c r="BF1042" s="42">
        <f t="shared" si="492"/>
        <v>46412.342625000005</v>
      </c>
      <c r="BG1042" s="42">
        <f t="shared" si="493"/>
        <v>46412.340000000004</v>
      </c>
      <c r="BH1042" s="42">
        <f t="shared" si="494"/>
        <v>2.6250000009895302E-3</v>
      </c>
      <c r="BI1042" s="42">
        <f t="shared" si="495"/>
        <v>37759.194000000003</v>
      </c>
    </row>
    <row r="1043" spans="1:61" ht="14.45" hidden="1" outlineLevel="1" x14ac:dyDescent="0.3">
      <c r="A1043" s="12" t="s">
        <v>837</v>
      </c>
      <c r="B1043" s="12" t="s">
        <v>8</v>
      </c>
      <c r="C1043" s="5" t="s">
        <v>1355</v>
      </c>
      <c r="D1043" s="2" t="s">
        <v>1103</v>
      </c>
      <c r="E1043" s="2" t="s">
        <v>76</v>
      </c>
      <c r="F1043" s="2" t="s">
        <v>16</v>
      </c>
      <c r="G1043" s="2" t="s">
        <v>20</v>
      </c>
      <c r="H1043" s="2" t="s">
        <v>13</v>
      </c>
      <c r="I1043" s="18">
        <v>497.35</v>
      </c>
      <c r="J1043" s="18">
        <v>88430.94</v>
      </c>
      <c r="K1043" s="18">
        <v>77064</v>
      </c>
      <c r="L1043" s="18">
        <v>11366.939999999999</v>
      </c>
      <c r="M1043" s="18"/>
      <c r="N1043" s="18">
        <v>9633</v>
      </c>
      <c r="O1043" s="18"/>
      <c r="P1043" s="18"/>
      <c r="Q1043" s="18"/>
      <c r="R1043" s="18"/>
      <c r="S1043" s="18"/>
      <c r="T1043" s="18"/>
      <c r="U1043" s="18"/>
      <c r="V1043" s="18"/>
      <c r="W1043" s="18"/>
      <c r="X1043" s="18"/>
      <c r="Y1043" s="18"/>
      <c r="Z1043" s="18">
        <v>1733.94</v>
      </c>
      <c r="AA1043" s="18"/>
      <c r="AB1043" s="43">
        <f t="shared" si="488"/>
        <v>0.14749999999999996</v>
      </c>
      <c r="AC1043" s="14">
        <f t="shared" si="470"/>
        <v>0</v>
      </c>
      <c r="AD1043" s="14">
        <f t="shared" si="484"/>
        <v>0.125</v>
      </c>
      <c r="AE1043" s="14">
        <f t="shared" si="471"/>
        <v>0</v>
      </c>
      <c r="AF1043" s="14">
        <f t="shared" si="472"/>
        <v>0</v>
      </c>
      <c r="AG1043" s="14">
        <f t="shared" si="473"/>
        <v>0</v>
      </c>
      <c r="AH1043" s="14">
        <f t="shared" si="474"/>
        <v>0</v>
      </c>
      <c r="AI1043" s="14">
        <f t="shared" si="475"/>
        <v>0</v>
      </c>
      <c r="AJ1043" s="14">
        <f t="shared" si="476"/>
        <v>0</v>
      </c>
      <c r="AK1043" s="14">
        <f t="shared" si="477"/>
        <v>0</v>
      </c>
      <c r="AL1043" s="14">
        <f t="shared" si="478"/>
        <v>0</v>
      </c>
      <c r="AM1043" s="14">
        <f t="shared" si="479"/>
        <v>0</v>
      </c>
      <c r="AN1043" s="14">
        <f t="shared" si="480"/>
        <v>0</v>
      </c>
      <c r="AO1043" s="14">
        <f t="shared" si="481"/>
        <v>0</v>
      </c>
      <c r="AP1043" s="14">
        <f t="shared" si="482"/>
        <v>0.02</v>
      </c>
      <c r="AQ1043" s="14">
        <f t="shared" si="483"/>
        <v>0</v>
      </c>
      <c r="AR1043" s="26">
        <f t="shared" si="489"/>
        <v>9633</v>
      </c>
      <c r="AS1043" s="184">
        <f t="shared" si="490"/>
        <v>0</v>
      </c>
      <c r="AT1043" s="26">
        <f t="shared" si="491"/>
        <v>1733.94</v>
      </c>
      <c r="AU1043" s="30"/>
      <c r="AV1043" s="30"/>
      <c r="AW1043" s="30">
        <f t="shared" si="486"/>
        <v>9247.68</v>
      </c>
      <c r="AX1043" s="36">
        <f t="shared" si="487"/>
        <v>-9633</v>
      </c>
      <c r="AY1043" s="36">
        <f t="shared" si="487"/>
        <v>0</v>
      </c>
      <c r="AZ1043" s="36">
        <f t="shared" si="487"/>
        <v>7513.74</v>
      </c>
      <c r="BF1043" s="42">
        <f t="shared" si="492"/>
        <v>11366.94</v>
      </c>
      <c r="BG1043" s="42">
        <f t="shared" si="493"/>
        <v>11366.94</v>
      </c>
      <c r="BH1043" s="42">
        <f t="shared" si="494"/>
        <v>0</v>
      </c>
      <c r="BI1043" s="42">
        <f t="shared" si="495"/>
        <v>9247.68</v>
      </c>
    </row>
    <row r="1044" spans="1:61" ht="14.45" hidden="1" outlineLevel="1" x14ac:dyDescent="0.3">
      <c r="A1044" s="12" t="s">
        <v>837</v>
      </c>
      <c r="B1044" s="12" t="s">
        <v>8</v>
      </c>
      <c r="C1044" s="5" t="s">
        <v>1355</v>
      </c>
      <c r="D1044" s="2" t="s">
        <v>1104</v>
      </c>
      <c r="E1044" s="2" t="s">
        <v>76</v>
      </c>
      <c r="F1044" s="2" t="s">
        <v>16</v>
      </c>
      <c r="G1044" s="2" t="s">
        <v>20</v>
      </c>
      <c r="H1044" s="2" t="s">
        <v>13</v>
      </c>
      <c r="I1044" s="18">
        <v>7304.48</v>
      </c>
      <c r="J1044" s="18">
        <v>1307882.5499999998</v>
      </c>
      <c r="K1044" s="18">
        <v>1139985.1199999999</v>
      </c>
      <c r="L1044" s="18">
        <v>167897.43000000002</v>
      </c>
      <c r="M1044" s="18"/>
      <c r="N1044" s="18">
        <v>141621.48000000001</v>
      </c>
      <c r="O1044" s="18"/>
      <c r="P1044" s="18"/>
      <c r="Q1044" s="18">
        <v>420.8</v>
      </c>
      <c r="R1044" s="18">
        <v>210.4</v>
      </c>
      <c r="S1044" s="18"/>
      <c r="T1044" s="18"/>
      <c r="U1044" s="18"/>
      <c r="V1044" s="18"/>
      <c r="W1044" s="18"/>
      <c r="X1044" s="18"/>
      <c r="Y1044" s="18"/>
      <c r="Z1044" s="18">
        <v>25644.750000000004</v>
      </c>
      <c r="AA1044" s="18"/>
      <c r="AB1044" s="43">
        <f t="shared" si="488"/>
        <v>0.15135050000000017</v>
      </c>
      <c r="AC1044" s="14">
        <f t="shared" si="470"/>
        <v>0</v>
      </c>
      <c r="AD1044" s="14">
        <f t="shared" si="484"/>
        <v>0.125</v>
      </c>
      <c r="AE1044" s="14">
        <f t="shared" si="471"/>
        <v>0</v>
      </c>
      <c r="AF1044" s="14">
        <f t="shared" si="472"/>
        <v>0</v>
      </c>
      <c r="AG1044" s="14">
        <f t="shared" si="473"/>
        <v>0.02</v>
      </c>
      <c r="AH1044" s="14">
        <f t="shared" si="474"/>
        <v>0.01</v>
      </c>
      <c r="AI1044" s="14">
        <f t="shared" si="475"/>
        <v>0</v>
      </c>
      <c r="AJ1044" s="14">
        <f t="shared" si="476"/>
        <v>0</v>
      </c>
      <c r="AK1044" s="14">
        <f t="shared" si="477"/>
        <v>0</v>
      </c>
      <c r="AL1044" s="14">
        <f t="shared" si="478"/>
        <v>0</v>
      </c>
      <c r="AM1044" s="14">
        <f t="shared" si="479"/>
        <v>0</v>
      </c>
      <c r="AN1044" s="14">
        <f t="shared" si="480"/>
        <v>0</v>
      </c>
      <c r="AO1044" s="14">
        <f t="shared" si="481"/>
        <v>0</v>
      </c>
      <c r="AP1044" s="14">
        <f t="shared" si="482"/>
        <v>0.02</v>
      </c>
      <c r="AQ1044" s="14">
        <f t="shared" si="483"/>
        <v>0</v>
      </c>
      <c r="AR1044" s="26">
        <f t="shared" si="489"/>
        <v>146801.58382800009</v>
      </c>
      <c r="AS1044" s="184">
        <f t="shared" si="490"/>
        <v>0</v>
      </c>
      <c r="AT1044" s="26">
        <f t="shared" si="491"/>
        <v>25735.734076560002</v>
      </c>
      <c r="AU1044" s="30"/>
      <c r="AV1044" s="30"/>
      <c r="AW1044" s="30">
        <f t="shared" si="486"/>
        <v>136798.21439999997</v>
      </c>
      <c r="AX1044" s="36">
        <f t="shared" si="487"/>
        <v>-146801.58382800009</v>
      </c>
      <c r="AY1044" s="36">
        <f t="shared" si="487"/>
        <v>0</v>
      </c>
      <c r="AZ1044" s="36">
        <f t="shared" si="487"/>
        <v>111062.48032343996</v>
      </c>
      <c r="BF1044" s="42">
        <f t="shared" si="492"/>
        <v>172537.3179045601</v>
      </c>
      <c r="BG1044" s="42">
        <f t="shared" si="493"/>
        <v>167897.43</v>
      </c>
      <c r="BH1044" s="42">
        <f t="shared" si="494"/>
        <v>4639.8879045601061</v>
      </c>
      <c r="BI1044" s="42">
        <f t="shared" si="495"/>
        <v>136798.21439999997</v>
      </c>
    </row>
    <row r="1045" spans="1:61" ht="14.45" hidden="1" outlineLevel="1" x14ac:dyDescent="0.3">
      <c r="A1045" s="12" t="s">
        <v>837</v>
      </c>
      <c r="B1045" s="12" t="s">
        <v>8</v>
      </c>
      <c r="C1045" s="5" t="s">
        <v>1355</v>
      </c>
      <c r="D1045" s="2" t="s">
        <v>1105</v>
      </c>
      <c r="E1045" s="2" t="s">
        <v>76</v>
      </c>
      <c r="F1045" s="2" t="s">
        <v>16</v>
      </c>
      <c r="G1045" s="2" t="s">
        <v>20</v>
      </c>
      <c r="H1045" s="2" t="s">
        <v>13</v>
      </c>
      <c r="I1045" s="18">
        <v>8429.56</v>
      </c>
      <c r="J1045" s="18">
        <v>1478041.36</v>
      </c>
      <c r="K1045" s="18">
        <v>1288053.45</v>
      </c>
      <c r="L1045" s="18">
        <v>189987.91</v>
      </c>
      <c r="M1045" s="18"/>
      <c r="N1045" s="18">
        <v>161006.71</v>
      </c>
      <c r="O1045" s="18"/>
      <c r="P1045" s="18"/>
      <c r="Q1045" s="18"/>
      <c r="R1045" s="18"/>
      <c r="S1045" s="18"/>
      <c r="T1045" s="18"/>
      <c r="U1045" s="18"/>
      <c r="V1045" s="18"/>
      <c r="W1045" s="18"/>
      <c r="X1045" s="18"/>
      <c r="Y1045" s="18"/>
      <c r="Z1045" s="18">
        <v>28981.199999999997</v>
      </c>
      <c r="AA1045" s="18"/>
      <c r="AB1045" s="43">
        <f t="shared" si="488"/>
        <v>0.14749999999999996</v>
      </c>
      <c r="AC1045" s="14">
        <f t="shared" si="470"/>
        <v>0</v>
      </c>
      <c r="AD1045" s="14">
        <f t="shared" si="484"/>
        <v>0.125</v>
      </c>
      <c r="AE1045" s="14">
        <f t="shared" si="471"/>
        <v>0</v>
      </c>
      <c r="AF1045" s="14">
        <f t="shared" si="472"/>
        <v>0</v>
      </c>
      <c r="AG1045" s="14">
        <f t="shared" si="473"/>
        <v>0</v>
      </c>
      <c r="AH1045" s="14">
        <f t="shared" si="474"/>
        <v>0</v>
      </c>
      <c r="AI1045" s="14">
        <f t="shared" si="475"/>
        <v>0</v>
      </c>
      <c r="AJ1045" s="14">
        <f t="shared" si="476"/>
        <v>0</v>
      </c>
      <c r="AK1045" s="14">
        <f t="shared" si="477"/>
        <v>0</v>
      </c>
      <c r="AL1045" s="14">
        <f t="shared" si="478"/>
        <v>0</v>
      </c>
      <c r="AM1045" s="14">
        <f t="shared" si="479"/>
        <v>0</v>
      </c>
      <c r="AN1045" s="14">
        <f t="shared" si="480"/>
        <v>0</v>
      </c>
      <c r="AO1045" s="14">
        <f t="shared" si="481"/>
        <v>0</v>
      </c>
      <c r="AP1045" s="14">
        <f t="shared" si="482"/>
        <v>0.02</v>
      </c>
      <c r="AQ1045" s="14">
        <f t="shared" si="483"/>
        <v>0</v>
      </c>
      <c r="AR1045" s="26">
        <f t="shared" si="489"/>
        <v>161006.68124999999</v>
      </c>
      <c r="AS1045" s="184">
        <f t="shared" si="490"/>
        <v>0</v>
      </c>
      <c r="AT1045" s="26">
        <f t="shared" si="491"/>
        <v>28981.202624999998</v>
      </c>
      <c r="AU1045" s="30"/>
      <c r="AV1045" s="30"/>
      <c r="AW1045" s="30">
        <f t="shared" si="486"/>
        <v>154566.41399999999</v>
      </c>
      <c r="AX1045" s="36">
        <f t="shared" si="487"/>
        <v>-161006.68124999999</v>
      </c>
      <c r="AY1045" s="36">
        <f t="shared" si="487"/>
        <v>0</v>
      </c>
      <c r="AZ1045" s="36">
        <f t="shared" si="487"/>
        <v>125585.21137499998</v>
      </c>
      <c r="BF1045" s="42">
        <f t="shared" si="492"/>
        <v>189987.883875</v>
      </c>
      <c r="BG1045" s="42">
        <f t="shared" si="493"/>
        <v>189987.90999999997</v>
      </c>
      <c r="BH1045" s="42">
        <f t="shared" si="494"/>
        <v>-2.612499997485429E-2</v>
      </c>
      <c r="BI1045" s="42">
        <f t="shared" si="495"/>
        <v>154566.41399999999</v>
      </c>
    </row>
    <row r="1046" spans="1:61" ht="14.45" hidden="1" outlineLevel="1" x14ac:dyDescent="0.3">
      <c r="A1046" s="12" t="s">
        <v>837</v>
      </c>
      <c r="B1046" s="12" t="s">
        <v>8</v>
      </c>
      <c r="C1046" s="5" t="s">
        <v>1355</v>
      </c>
      <c r="D1046" s="2" t="s">
        <v>1106</v>
      </c>
      <c r="E1046" s="2" t="s">
        <v>76</v>
      </c>
      <c r="F1046" s="2" t="s">
        <v>16</v>
      </c>
      <c r="G1046" s="2" t="s">
        <v>20</v>
      </c>
      <c r="H1046" s="2" t="s">
        <v>13</v>
      </c>
      <c r="I1046" s="18">
        <v>599.77</v>
      </c>
      <c r="J1046" s="18">
        <v>106642.18</v>
      </c>
      <c r="K1046" s="18">
        <v>92934.36</v>
      </c>
      <c r="L1046" s="18">
        <v>13707.82</v>
      </c>
      <c r="M1046" s="18"/>
      <c r="N1046" s="18">
        <v>11616.8</v>
      </c>
      <c r="O1046" s="18"/>
      <c r="P1046" s="18"/>
      <c r="Q1046" s="18"/>
      <c r="R1046" s="18"/>
      <c r="S1046" s="18"/>
      <c r="T1046" s="18"/>
      <c r="U1046" s="18"/>
      <c r="V1046" s="18"/>
      <c r="W1046" s="18"/>
      <c r="X1046" s="18"/>
      <c r="Y1046" s="18"/>
      <c r="Z1046" s="18">
        <v>2091.02</v>
      </c>
      <c r="AA1046" s="18"/>
      <c r="AB1046" s="43">
        <f t="shared" si="488"/>
        <v>0.14749999999999996</v>
      </c>
      <c r="AC1046" s="14">
        <f t="shared" si="470"/>
        <v>0</v>
      </c>
      <c r="AD1046" s="14">
        <f t="shared" si="484"/>
        <v>0.125</v>
      </c>
      <c r="AE1046" s="14">
        <f t="shared" si="471"/>
        <v>0</v>
      </c>
      <c r="AF1046" s="14">
        <f t="shared" si="472"/>
        <v>0</v>
      </c>
      <c r="AG1046" s="14">
        <f t="shared" si="473"/>
        <v>0</v>
      </c>
      <c r="AH1046" s="14">
        <f t="shared" si="474"/>
        <v>0</v>
      </c>
      <c r="AI1046" s="14">
        <f t="shared" si="475"/>
        <v>0</v>
      </c>
      <c r="AJ1046" s="14">
        <f t="shared" si="476"/>
        <v>0</v>
      </c>
      <c r="AK1046" s="14">
        <f t="shared" si="477"/>
        <v>0</v>
      </c>
      <c r="AL1046" s="14">
        <f t="shared" si="478"/>
        <v>0</v>
      </c>
      <c r="AM1046" s="14">
        <f t="shared" si="479"/>
        <v>0</v>
      </c>
      <c r="AN1046" s="14">
        <f t="shared" si="480"/>
        <v>0</v>
      </c>
      <c r="AO1046" s="14">
        <f t="shared" si="481"/>
        <v>0</v>
      </c>
      <c r="AP1046" s="14">
        <f t="shared" si="482"/>
        <v>0.02</v>
      </c>
      <c r="AQ1046" s="14">
        <f t="shared" si="483"/>
        <v>0</v>
      </c>
      <c r="AR1046" s="26">
        <f t="shared" si="489"/>
        <v>11616.795</v>
      </c>
      <c r="AS1046" s="184">
        <f t="shared" si="490"/>
        <v>0</v>
      </c>
      <c r="AT1046" s="26">
        <f t="shared" si="491"/>
        <v>2091.0230999999999</v>
      </c>
      <c r="AU1046" s="30"/>
      <c r="AV1046" s="30"/>
      <c r="AW1046" s="30">
        <f t="shared" si="486"/>
        <v>11152.1232</v>
      </c>
      <c r="AX1046" s="36">
        <f t="shared" si="487"/>
        <v>-11616.795</v>
      </c>
      <c r="AY1046" s="36">
        <f t="shared" si="487"/>
        <v>0</v>
      </c>
      <c r="AZ1046" s="36">
        <f t="shared" si="487"/>
        <v>9061.1000999999997</v>
      </c>
      <c r="BF1046" s="42">
        <f t="shared" si="492"/>
        <v>13707.8181</v>
      </c>
      <c r="BG1046" s="42">
        <f t="shared" si="493"/>
        <v>13707.82</v>
      </c>
      <c r="BH1046" s="42">
        <f t="shared" si="494"/>
        <v>-1.8999999992956873E-3</v>
      </c>
      <c r="BI1046" s="42">
        <f t="shared" si="495"/>
        <v>11152.1232</v>
      </c>
    </row>
    <row r="1047" spans="1:61" ht="14.45" hidden="1" outlineLevel="1" x14ac:dyDescent="0.3">
      <c r="A1047" s="12" t="s">
        <v>837</v>
      </c>
      <c r="B1047" s="12" t="s">
        <v>8</v>
      </c>
      <c r="C1047" s="5" t="s">
        <v>1355</v>
      </c>
      <c r="D1047" s="2" t="s">
        <v>1107</v>
      </c>
      <c r="E1047" s="2" t="s">
        <v>76</v>
      </c>
      <c r="F1047" s="2" t="s">
        <v>16</v>
      </c>
      <c r="G1047" s="2" t="s">
        <v>20</v>
      </c>
      <c r="H1047" s="2" t="s">
        <v>13</v>
      </c>
      <c r="I1047" s="18">
        <v>12353.45</v>
      </c>
      <c r="J1047" s="18">
        <v>2179291.4699999997</v>
      </c>
      <c r="K1047" s="18">
        <v>1899164.6500000004</v>
      </c>
      <c r="L1047" s="18">
        <v>280126.81999999995</v>
      </c>
      <c r="M1047" s="18"/>
      <c r="N1047" s="18">
        <v>237395.60000000003</v>
      </c>
      <c r="O1047" s="18"/>
      <c r="P1047" s="18"/>
      <c r="Q1047" s="18"/>
      <c r="R1047" s="18"/>
      <c r="S1047" s="18"/>
      <c r="T1047" s="18"/>
      <c r="U1047" s="18"/>
      <c r="V1047" s="18"/>
      <c r="W1047" s="18"/>
      <c r="X1047" s="18"/>
      <c r="Y1047" s="18"/>
      <c r="Z1047" s="18">
        <v>42731.220000000016</v>
      </c>
      <c r="AA1047" s="18"/>
      <c r="AB1047" s="43">
        <f t="shared" si="488"/>
        <v>0.14749999999999996</v>
      </c>
      <c r="AC1047" s="14">
        <f t="shared" si="470"/>
        <v>0</v>
      </c>
      <c r="AD1047" s="14">
        <f t="shared" si="484"/>
        <v>0.125</v>
      </c>
      <c r="AE1047" s="14">
        <f t="shared" si="471"/>
        <v>0</v>
      </c>
      <c r="AF1047" s="14">
        <f t="shared" si="472"/>
        <v>0</v>
      </c>
      <c r="AG1047" s="14">
        <f t="shared" si="473"/>
        <v>0</v>
      </c>
      <c r="AH1047" s="14">
        <f t="shared" si="474"/>
        <v>0</v>
      </c>
      <c r="AI1047" s="14">
        <f t="shared" si="475"/>
        <v>0</v>
      </c>
      <c r="AJ1047" s="14">
        <f t="shared" si="476"/>
        <v>0</v>
      </c>
      <c r="AK1047" s="14">
        <f t="shared" si="477"/>
        <v>0</v>
      </c>
      <c r="AL1047" s="14">
        <f t="shared" si="478"/>
        <v>0</v>
      </c>
      <c r="AM1047" s="14">
        <f t="shared" si="479"/>
        <v>0</v>
      </c>
      <c r="AN1047" s="14">
        <f t="shared" si="480"/>
        <v>0</v>
      </c>
      <c r="AO1047" s="14">
        <f t="shared" si="481"/>
        <v>0</v>
      </c>
      <c r="AP1047" s="14">
        <f t="shared" si="482"/>
        <v>0.02</v>
      </c>
      <c r="AQ1047" s="14">
        <f t="shared" si="483"/>
        <v>0</v>
      </c>
      <c r="AR1047" s="26">
        <f t="shared" si="489"/>
        <v>237395.58125000005</v>
      </c>
      <c r="AS1047" s="184">
        <f t="shared" si="490"/>
        <v>0</v>
      </c>
      <c r="AT1047" s="26">
        <f t="shared" si="491"/>
        <v>42731.204625000006</v>
      </c>
      <c r="AU1047" s="30"/>
      <c r="AV1047" s="30"/>
      <c r="AW1047" s="30">
        <f t="shared" si="486"/>
        <v>227899.75800000003</v>
      </c>
      <c r="AX1047" s="36">
        <f t="shared" si="487"/>
        <v>-237395.58125000005</v>
      </c>
      <c r="AY1047" s="36">
        <f t="shared" si="487"/>
        <v>0</v>
      </c>
      <c r="AZ1047" s="36">
        <f t="shared" si="487"/>
        <v>185168.55337500002</v>
      </c>
      <c r="BF1047" s="42">
        <f t="shared" si="492"/>
        <v>280126.78587500006</v>
      </c>
      <c r="BG1047" s="42">
        <f t="shared" si="493"/>
        <v>280126.82000000007</v>
      </c>
      <c r="BH1047" s="42">
        <f t="shared" si="494"/>
        <v>-3.4125000005587935E-2</v>
      </c>
      <c r="BI1047" s="42">
        <f t="shared" si="495"/>
        <v>227899.75800000003</v>
      </c>
    </row>
    <row r="1048" spans="1:61" ht="14.45" hidden="1" outlineLevel="1" x14ac:dyDescent="0.3">
      <c r="A1048" s="12" t="s">
        <v>837</v>
      </c>
      <c r="B1048" s="12" t="s">
        <v>8</v>
      </c>
      <c r="C1048" s="5" t="s">
        <v>1355</v>
      </c>
      <c r="D1048" s="2" t="s">
        <v>1108</v>
      </c>
      <c r="E1048" s="2" t="s">
        <v>76</v>
      </c>
      <c r="F1048" s="2" t="s">
        <v>16</v>
      </c>
      <c r="G1048" s="2" t="s">
        <v>20</v>
      </c>
      <c r="H1048" s="2" t="s">
        <v>13</v>
      </c>
      <c r="I1048" s="18">
        <v>5190.6999999999989</v>
      </c>
      <c r="J1048" s="18">
        <v>921742.38999999966</v>
      </c>
      <c r="K1048" s="18">
        <v>803261.31999999983</v>
      </c>
      <c r="L1048" s="18">
        <v>118481.07</v>
      </c>
      <c r="M1048" s="18"/>
      <c r="N1048" s="18">
        <v>100407.67999999999</v>
      </c>
      <c r="O1048" s="18"/>
      <c r="P1048" s="18"/>
      <c r="Q1048" s="18"/>
      <c r="R1048" s="18"/>
      <c r="S1048" s="18"/>
      <c r="T1048" s="18"/>
      <c r="U1048" s="18"/>
      <c r="V1048" s="18"/>
      <c r="W1048" s="18"/>
      <c r="X1048" s="18"/>
      <c r="Y1048" s="18"/>
      <c r="Z1048" s="18">
        <v>18073.390000000003</v>
      </c>
      <c r="AA1048" s="18"/>
      <c r="AB1048" s="43">
        <f t="shared" si="488"/>
        <v>0.14749999999999996</v>
      </c>
      <c r="AC1048" s="14">
        <f t="shared" si="470"/>
        <v>0</v>
      </c>
      <c r="AD1048" s="14">
        <f t="shared" si="484"/>
        <v>0.125</v>
      </c>
      <c r="AE1048" s="14">
        <f t="shared" si="471"/>
        <v>0</v>
      </c>
      <c r="AF1048" s="14">
        <f t="shared" si="472"/>
        <v>0</v>
      </c>
      <c r="AG1048" s="14">
        <f t="shared" si="473"/>
        <v>0</v>
      </c>
      <c r="AH1048" s="14">
        <f t="shared" si="474"/>
        <v>0</v>
      </c>
      <c r="AI1048" s="14">
        <f t="shared" si="475"/>
        <v>0</v>
      </c>
      <c r="AJ1048" s="14">
        <f t="shared" si="476"/>
        <v>0</v>
      </c>
      <c r="AK1048" s="14">
        <f t="shared" si="477"/>
        <v>0</v>
      </c>
      <c r="AL1048" s="14">
        <f t="shared" si="478"/>
        <v>0</v>
      </c>
      <c r="AM1048" s="14">
        <f t="shared" si="479"/>
        <v>0</v>
      </c>
      <c r="AN1048" s="14">
        <f t="shared" si="480"/>
        <v>0</v>
      </c>
      <c r="AO1048" s="14">
        <f t="shared" si="481"/>
        <v>0</v>
      </c>
      <c r="AP1048" s="14">
        <f t="shared" si="482"/>
        <v>0.02</v>
      </c>
      <c r="AQ1048" s="14">
        <f t="shared" si="483"/>
        <v>0</v>
      </c>
      <c r="AR1048" s="26">
        <f t="shared" si="489"/>
        <v>100407.66499999998</v>
      </c>
      <c r="AS1048" s="184">
        <f t="shared" si="490"/>
        <v>0</v>
      </c>
      <c r="AT1048" s="26">
        <f t="shared" si="491"/>
        <v>18073.379699999998</v>
      </c>
      <c r="AU1048" s="30"/>
      <c r="AV1048" s="30"/>
      <c r="AW1048" s="30">
        <f t="shared" si="486"/>
        <v>96391.358399999983</v>
      </c>
      <c r="AX1048" s="36">
        <f t="shared" si="487"/>
        <v>-100407.66499999998</v>
      </c>
      <c r="AY1048" s="36">
        <f t="shared" si="487"/>
        <v>0</v>
      </c>
      <c r="AZ1048" s="36">
        <f t="shared" si="487"/>
        <v>78317.978699999978</v>
      </c>
      <c r="BF1048" s="42">
        <f t="shared" si="492"/>
        <v>118481.04469999997</v>
      </c>
      <c r="BG1048" s="42">
        <f t="shared" si="493"/>
        <v>118481.06999999999</v>
      </c>
      <c r="BH1048" s="42">
        <f t="shared" si="494"/>
        <v>-2.5300000022980385E-2</v>
      </c>
      <c r="BI1048" s="42">
        <f t="shared" si="495"/>
        <v>96391.358399999983</v>
      </c>
    </row>
    <row r="1049" spans="1:61" ht="14.45" hidden="1" outlineLevel="1" x14ac:dyDescent="0.3">
      <c r="A1049" s="12" t="s">
        <v>837</v>
      </c>
      <c r="B1049" s="12" t="s">
        <v>8</v>
      </c>
      <c r="C1049" s="5" t="s">
        <v>1355</v>
      </c>
      <c r="D1049" s="2" t="s">
        <v>1109</v>
      </c>
      <c r="E1049" s="2" t="s">
        <v>76</v>
      </c>
      <c r="F1049" s="2" t="s">
        <v>16</v>
      </c>
      <c r="G1049" s="2" t="s">
        <v>20</v>
      </c>
      <c r="H1049" s="2" t="s">
        <v>13</v>
      </c>
      <c r="I1049" s="18">
        <v>1527.29</v>
      </c>
      <c r="J1049" s="18">
        <v>264727.73</v>
      </c>
      <c r="K1049" s="18">
        <v>230699.55000000002</v>
      </c>
      <c r="L1049" s="18">
        <v>34028.18</v>
      </c>
      <c r="M1049" s="18"/>
      <c r="N1049" s="18">
        <v>28837.440000000002</v>
      </c>
      <c r="O1049" s="18"/>
      <c r="P1049" s="18"/>
      <c r="Q1049" s="18"/>
      <c r="R1049" s="18"/>
      <c r="S1049" s="18"/>
      <c r="T1049" s="18"/>
      <c r="U1049" s="18"/>
      <c r="V1049" s="18"/>
      <c r="W1049" s="18"/>
      <c r="X1049" s="18"/>
      <c r="Y1049" s="18"/>
      <c r="Z1049" s="18">
        <v>5190.74</v>
      </c>
      <c r="AA1049" s="18"/>
      <c r="AB1049" s="43">
        <f t="shared" si="488"/>
        <v>0.14749999999999996</v>
      </c>
      <c r="AC1049" s="14">
        <f t="shared" ref="AC1049:AC1112" si="496">IF(M1049&gt;0,M$4,0)</f>
        <v>0</v>
      </c>
      <c r="AD1049" s="14">
        <f t="shared" si="484"/>
        <v>0.125</v>
      </c>
      <c r="AE1049" s="14">
        <f t="shared" si="471"/>
        <v>0</v>
      </c>
      <c r="AF1049" s="14">
        <f t="shared" si="472"/>
        <v>0</v>
      </c>
      <c r="AG1049" s="14">
        <f t="shared" si="473"/>
        <v>0</v>
      </c>
      <c r="AH1049" s="14">
        <f t="shared" si="474"/>
        <v>0</v>
      </c>
      <c r="AI1049" s="14">
        <f t="shared" si="475"/>
        <v>0</v>
      </c>
      <c r="AJ1049" s="14">
        <f t="shared" si="476"/>
        <v>0</v>
      </c>
      <c r="AK1049" s="14">
        <f t="shared" si="477"/>
        <v>0</v>
      </c>
      <c r="AL1049" s="14">
        <f t="shared" si="478"/>
        <v>0</v>
      </c>
      <c r="AM1049" s="14">
        <f t="shared" si="479"/>
        <v>0</v>
      </c>
      <c r="AN1049" s="14">
        <f t="shared" si="480"/>
        <v>0</v>
      </c>
      <c r="AO1049" s="14">
        <f t="shared" si="481"/>
        <v>0</v>
      </c>
      <c r="AP1049" s="14">
        <f t="shared" si="482"/>
        <v>0.02</v>
      </c>
      <c r="AQ1049" s="14">
        <f t="shared" si="483"/>
        <v>0</v>
      </c>
      <c r="AR1049" s="26">
        <f t="shared" si="489"/>
        <v>28837.443750000002</v>
      </c>
      <c r="AS1049" s="184">
        <f t="shared" si="490"/>
        <v>0</v>
      </c>
      <c r="AT1049" s="26">
        <f t="shared" si="491"/>
        <v>5190.7398750000002</v>
      </c>
      <c r="AU1049" s="30"/>
      <c r="AV1049" s="30"/>
      <c r="AW1049" s="30">
        <f t="shared" si="486"/>
        <v>27683.946</v>
      </c>
      <c r="AX1049" s="36">
        <f t="shared" si="487"/>
        <v>-28837.443750000002</v>
      </c>
      <c r="AY1049" s="36">
        <f t="shared" si="487"/>
        <v>0</v>
      </c>
      <c r="AZ1049" s="36">
        <f t="shared" si="487"/>
        <v>22493.206125000001</v>
      </c>
      <c r="BF1049" s="42">
        <f t="shared" si="492"/>
        <v>34028.183625000005</v>
      </c>
      <c r="BG1049" s="42">
        <f t="shared" si="493"/>
        <v>34028.18</v>
      </c>
      <c r="BH1049" s="42">
        <f t="shared" si="494"/>
        <v>3.6250000048312359E-3</v>
      </c>
      <c r="BI1049" s="42">
        <f t="shared" si="495"/>
        <v>27683.946</v>
      </c>
    </row>
    <row r="1050" spans="1:61" ht="14.45" hidden="1" outlineLevel="1" x14ac:dyDescent="0.3">
      <c r="A1050" s="12" t="s">
        <v>837</v>
      </c>
      <c r="B1050" s="12" t="s">
        <v>8</v>
      </c>
      <c r="C1050" s="5" t="s">
        <v>1355</v>
      </c>
      <c r="D1050" s="2" t="s">
        <v>1110</v>
      </c>
      <c r="E1050" s="2" t="s">
        <v>76</v>
      </c>
      <c r="F1050" s="2" t="s">
        <v>16</v>
      </c>
      <c r="G1050" s="2" t="s">
        <v>20</v>
      </c>
      <c r="H1050" s="2" t="s">
        <v>13</v>
      </c>
      <c r="I1050" s="18">
        <v>2457.7800000000002</v>
      </c>
      <c r="J1050" s="18">
        <v>425510.99</v>
      </c>
      <c r="K1050" s="18">
        <v>370815.68000000005</v>
      </c>
      <c r="L1050" s="18">
        <v>54695.31</v>
      </c>
      <c r="M1050" s="18"/>
      <c r="N1050" s="18">
        <v>46351.96</v>
      </c>
      <c r="O1050" s="18"/>
      <c r="P1050" s="18"/>
      <c r="Q1050" s="18"/>
      <c r="R1050" s="18"/>
      <c r="S1050" s="18"/>
      <c r="T1050" s="18"/>
      <c r="U1050" s="18"/>
      <c r="V1050" s="18"/>
      <c r="W1050" s="18"/>
      <c r="X1050" s="18"/>
      <c r="Y1050" s="18"/>
      <c r="Z1050" s="18">
        <v>8343.35</v>
      </c>
      <c r="AA1050" s="18"/>
      <c r="AB1050" s="43">
        <f t="shared" si="488"/>
        <v>0.14749999999999996</v>
      </c>
      <c r="AC1050" s="14">
        <f t="shared" si="496"/>
        <v>0</v>
      </c>
      <c r="AD1050" s="14">
        <f t="shared" si="484"/>
        <v>0.125</v>
      </c>
      <c r="AE1050" s="14">
        <f t="shared" si="471"/>
        <v>0</v>
      </c>
      <c r="AF1050" s="14">
        <f t="shared" si="472"/>
        <v>0</v>
      </c>
      <c r="AG1050" s="14">
        <f t="shared" si="473"/>
        <v>0</v>
      </c>
      <c r="AH1050" s="14">
        <f t="shared" si="474"/>
        <v>0</v>
      </c>
      <c r="AI1050" s="14">
        <f t="shared" si="475"/>
        <v>0</v>
      </c>
      <c r="AJ1050" s="14">
        <f t="shared" si="476"/>
        <v>0</v>
      </c>
      <c r="AK1050" s="14">
        <f t="shared" si="477"/>
        <v>0</v>
      </c>
      <c r="AL1050" s="14">
        <f t="shared" si="478"/>
        <v>0</v>
      </c>
      <c r="AM1050" s="14">
        <f t="shared" si="479"/>
        <v>0</v>
      </c>
      <c r="AN1050" s="14">
        <f t="shared" si="480"/>
        <v>0</v>
      </c>
      <c r="AO1050" s="14">
        <f t="shared" si="481"/>
        <v>0</v>
      </c>
      <c r="AP1050" s="14">
        <f t="shared" si="482"/>
        <v>0.02</v>
      </c>
      <c r="AQ1050" s="14">
        <f t="shared" si="483"/>
        <v>0</v>
      </c>
      <c r="AR1050" s="26">
        <f t="shared" si="489"/>
        <v>46351.960000000006</v>
      </c>
      <c r="AS1050" s="184">
        <f t="shared" si="490"/>
        <v>0</v>
      </c>
      <c r="AT1050" s="26">
        <f t="shared" si="491"/>
        <v>8343.3528000000024</v>
      </c>
      <c r="AU1050" s="30"/>
      <c r="AV1050" s="30"/>
      <c r="AW1050" s="30">
        <f t="shared" si="486"/>
        <v>44497.881600000008</v>
      </c>
      <c r="AX1050" s="36">
        <f t="shared" si="487"/>
        <v>-46351.960000000006</v>
      </c>
      <c r="AY1050" s="36">
        <f t="shared" si="487"/>
        <v>0</v>
      </c>
      <c r="AZ1050" s="36">
        <f t="shared" si="487"/>
        <v>36154.528800000007</v>
      </c>
      <c r="BF1050" s="42">
        <f t="shared" si="492"/>
        <v>54695.312800000007</v>
      </c>
      <c r="BG1050" s="42">
        <f t="shared" si="493"/>
        <v>54695.31</v>
      </c>
      <c r="BH1050" s="42">
        <f t="shared" si="494"/>
        <v>2.8000000093015842E-3</v>
      </c>
      <c r="BI1050" s="42">
        <f t="shared" si="495"/>
        <v>44497.881600000008</v>
      </c>
    </row>
    <row r="1051" spans="1:61" ht="14.45" hidden="1" outlineLevel="1" x14ac:dyDescent="0.3">
      <c r="A1051" s="12" t="s">
        <v>837</v>
      </c>
      <c r="B1051" s="12" t="s">
        <v>8</v>
      </c>
      <c r="C1051" s="5" t="s">
        <v>1355</v>
      </c>
      <c r="D1051" s="2" t="s">
        <v>1111</v>
      </c>
      <c r="E1051" s="2" t="s">
        <v>76</v>
      </c>
      <c r="F1051" s="2" t="s">
        <v>16</v>
      </c>
      <c r="G1051" s="2" t="s">
        <v>20</v>
      </c>
      <c r="H1051" s="2" t="s">
        <v>13</v>
      </c>
      <c r="I1051" s="18">
        <v>2316.41</v>
      </c>
      <c r="J1051" s="18">
        <v>402364.72</v>
      </c>
      <c r="K1051" s="18">
        <v>350644.63</v>
      </c>
      <c r="L1051" s="18">
        <v>51720.09</v>
      </c>
      <c r="M1051" s="18"/>
      <c r="N1051" s="18">
        <v>43830.590000000004</v>
      </c>
      <c r="O1051" s="18"/>
      <c r="P1051" s="18"/>
      <c r="Q1051" s="18"/>
      <c r="R1051" s="18"/>
      <c r="S1051" s="18"/>
      <c r="T1051" s="18"/>
      <c r="U1051" s="18"/>
      <c r="V1051" s="18"/>
      <c r="W1051" s="18"/>
      <c r="X1051" s="18"/>
      <c r="Y1051" s="18"/>
      <c r="Z1051" s="18">
        <v>7889.5</v>
      </c>
      <c r="AA1051" s="18"/>
      <c r="AB1051" s="43">
        <f t="shared" si="488"/>
        <v>0.14749999999999996</v>
      </c>
      <c r="AC1051" s="14">
        <f t="shared" si="496"/>
        <v>0</v>
      </c>
      <c r="AD1051" s="14">
        <f t="shared" si="484"/>
        <v>0.125</v>
      </c>
      <c r="AE1051" s="14">
        <f t="shared" si="471"/>
        <v>0</v>
      </c>
      <c r="AF1051" s="14">
        <f t="shared" si="472"/>
        <v>0</v>
      </c>
      <c r="AG1051" s="14">
        <f t="shared" si="473"/>
        <v>0</v>
      </c>
      <c r="AH1051" s="14">
        <f t="shared" si="474"/>
        <v>0</v>
      </c>
      <c r="AI1051" s="14">
        <f t="shared" si="475"/>
        <v>0</v>
      </c>
      <c r="AJ1051" s="14">
        <f t="shared" si="476"/>
        <v>0</v>
      </c>
      <c r="AK1051" s="14">
        <f t="shared" si="477"/>
        <v>0</v>
      </c>
      <c r="AL1051" s="14">
        <f t="shared" si="478"/>
        <v>0</v>
      </c>
      <c r="AM1051" s="14">
        <f t="shared" si="479"/>
        <v>0</v>
      </c>
      <c r="AN1051" s="14">
        <f t="shared" si="480"/>
        <v>0</v>
      </c>
      <c r="AO1051" s="14">
        <f t="shared" si="481"/>
        <v>0</v>
      </c>
      <c r="AP1051" s="14">
        <f t="shared" si="482"/>
        <v>0.02</v>
      </c>
      <c r="AQ1051" s="14">
        <f t="shared" si="483"/>
        <v>0</v>
      </c>
      <c r="AR1051" s="26">
        <f t="shared" si="489"/>
        <v>43830.578750000001</v>
      </c>
      <c r="AS1051" s="184">
        <f t="shared" si="490"/>
        <v>0</v>
      </c>
      <c r="AT1051" s="26">
        <f t="shared" si="491"/>
        <v>7889.504175</v>
      </c>
      <c r="AU1051" s="30"/>
      <c r="AV1051" s="30"/>
      <c r="AW1051" s="30">
        <f t="shared" si="486"/>
        <v>42077.355600000003</v>
      </c>
      <c r="AX1051" s="36">
        <f t="shared" si="487"/>
        <v>-43830.578750000001</v>
      </c>
      <c r="AY1051" s="36">
        <f t="shared" si="487"/>
        <v>0</v>
      </c>
      <c r="AZ1051" s="36">
        <f t="shared" si="487"/>
        <v>34187.851425000001</v>
      </c>
      <c r="BF1051" s="42">
        <f t="shared" si="492"/>
        <v>51720.082925000002</v>
      </c>
      <c r="BG1051" s="42">
        <f t="shared" si="493"/>
        <v>51720.090000000004</v>
      </c>
      <c r="BH1051" s="42">
        <f t="shared" si="494"/>
        <v>-7.0750000013504177E-3</v>
      </c>
      <c r="BI1051" s="42">
        <f t="shared" si="495"/>
        <v>42077.355600000003</v>
      </c>
    </row>
    <row r="1052" spans="1:61" ht="14.45" hidden="1" outlineLevel="1" x14ac:dyDescent="0.3">
      <c r="A1052" s="12" t="s">
        <v>837</v>
      </c>
      <c r="B1052" s="12" t="s">
        <v>8</v>
      </c>
      <c r="C1052" s="5" t="s">
        <v>1355</v>
      </c>
      <c r="D1052" s="2" t="s">
        <v>1112</v>
      </c>
      <c r="E1052" s="2" t="s">
        <v>76</v>
      </c>
      <c r="F1052" s="2" t="s">
        <v>16</v>
      </c>
      <c r="G1052" s="2" t="s">
        <v>20</v>
      </c>
      <c r="H1052" s="2" t="s">
        <v>13</v>
      </c>
      <c r="I1052" s="18">
        <v>2658.6</v>
      </c>
      <c r="J1052" s="18">
        <v>473219.4</v>
      </c>
      <c r="K1052" s="18">
        <v>412391.64</v>
      </c>
      <c r="L1052" s="18">
        <v>60827.759999999995</v>
      </c>
      <c r="M1052" s="18"/>
      <c r="N1052" s="18">
        <v>51548.939999999995</v>
      </c>
      <c r="O1052" s="18"/>
      <c r="P1052" s="18"/>
      <c r="Q1052" s="18"/>
      <c r="R1052" s="18"/>
      <c r="S1052" s="18"/>
      <c r="T1052" s="18"/>
      <c r="U1052" s="18"/>
      <c r="V1052" s="18"/>
      <c r="W1052" s="18"/>
      <c r="X1052" s="18"/>
      <c r="Y1052" s="18"/>
      <c r="Z1052" s="18">
        <v>9278.82</v>
      </c>
      <c r="AA1052" s="18"/>
      <c r="AB1052" s="43">
        <f t="shared" si="488"/>
        <v>0.14749999999999996</v>
      </c>
      <c r="AC1052" s="14">
        <f t="shared" si="496"/>
        <v>0</v>
      </c>
      <c r="AD1052" s="14">
        <f t="shared" si="484"/>
        <v>0.125</v>
      </c>
      <c r="AE1052" s="14">
        <f t="shared" si="471"/>
        <v>0</v>
      </c>
      <c r="AF1052" s="14">
        <f t="shared" si="472"/>
        <v>0</v>
      </c>
      <c r="AG1052" s="14">
        <f t="shared" si="473"/>
        <v>0</v>
      </c>
      <c r="AH1052" s="14">
        <f t="shared" si="474"/>
        <v>0</v>
      </c>
      <c r="AI1052" s="14">
        <f t="shared" si="475"/>
        <v>0</v>
      </c>
      <c r="AJ1052" s="14">
        <f t="shared" si="476"/>
        <v>0</v>
      </c>
      <c r="AK1052" s="14">
        <f t="shared" si="477"/>
        <v>0</v>
      </c>
      <c r="AL1052" s="14">
        <f t="shared" si="478"/>
        <v>0</v>
      </c>
      <c r="AM1052" s="14">
        <f t="shared" si="479"/>
        <v>0</v>
      </c>
      <c r="AN1052" s="14">
        <f t="shared" si="480"/>
        <v>0</v>
      </c>
      <c r="AO1052" s="14">
        <f t="shared" si="481"/>
        <v>0</v>
      </c>
      <c r="AP1052" s="14">
        <f t="shared" si="482"/>
        <v>0.02</v>
      </c>
      <c r="AQ1052" s="14">
        <f t="shared" si="483"/>
        <v>0</v>
      </c>
      <c r="AR1052" s="26">
        <f t="shared" si="489"/>
        <v>51548.955000000002</v>
      </c>
      <c r="AS1052" s="184">
        <f t="shared" si="490"/>
        <v>0</v>
      </c>
      <c r="AT1052" s="26">
        <f t="shared" si="491"/>
        <v>9278.8119000000006</v>
      </c>
      <c r="AU1052" s="30"/>
      <c r="AV1052" s="30"/>
      <c r="AW1052" s="30">
        <f t="shared" si="486"/>
        <v>49486.996800000001</v>
      </c>
      <c r="AX1052" s="36">
        <f t="shared" si="487"/>
        <v>-51548.955000000002</v>
      </c>
      <c r="AY1052" s="36">
        <f t="shared" si="487"/>
        <v>0</v>
      </c>
      <c r="AZ1052" s="36">
        <f t="shared" si="487"/>
        <v>40208.1849</v>
      </c>
      <c r="BF1052" s="42">
        <f t="shared" si="492"/>
        <v>60827.766900000002</v>
      </c>
      <c r="BG1052" s="42">
        <f t="shared" si="493"/>
        <v>60827.759999999995</v>
      </c>
      <c r="BH1052" s="42">
        <f t="shared" si="494"/>
        <v>6.900000007590279E-3</v>
      </c>
      <c r="BI1052" s="42">
        <f t="shared" si="495"/>
        <v>49486.996800000001</v>
      </c>
    </row>
    <row r="1053" spans="1:61" ht="14.45" hidden="1" outlineLevel="1" x14ac:dyDescent="0.3">
      <c r="A1053" s="12" t="s">
        <v>837</v>
      </c>
      <c r="B1053" s="12" t="s">
        <v>8</v>
      </c>
      <c r="C1053" s="5" t="s">
        <v>1355</v>
      </c>
      <c r="D1053" s="2" t="s">
        <v>1113</v>
      </c>
      <c r="E1053" s="2" t="s">
        <v>76</v>
      </c>
      <c r="F1053" s="2" t="s">
        <v>16</v>
      </c>
      <c r="G1053" s="2" t="s">
        <v>20</v>
      </c>
      <c r="H1053" s="2" t="s">
        <v>13</v>
      </c>
      <c r="I1053" s="18">
        <v>3008.9</v>
      </c>
      <c r="J1053" s="18">
        <v>528139.81999999995</v>
      </c>
      <c r="K1053" s="18">
        <v>460252.55</v>
      </c>
      <c r="L1053" s="18">
        <v>67887.27</v>
      </c>
      <c r="M1053" s="18"/>
      <c r="N1053" s="18">
        <v>57531.570000000007</v>
      </c>
      <c r="O1053" s="18"/>
      <c r="P1053" s="18"/>
      <c r="Q1053" s="18"/>
      <c r="R1053" s="18"/>
      <c r="S1053" s="18"/>
      <c r="T1053" s="18"/>
      <c r="U1053" s="18"/>
      <c r="V1053" s="18"/>
      <c r="W1053" s="18"/>
      <c r="X1053" s="18"/>
      <c r="Y1053" s="18"/>
      <c r="Z1053" s="18">
        <v>10355.700000000003</v>
      </c>
      <c r="AA1053" s="18"/>
      <c r="AB1053" s="43">
        <f t="shared" si="488"/>
        <v>0.14749999999999996</v>
      </c>
      <c r="AC1053" s="14">
        <f t="shared" si="496"/>
        <v>0</v>
      </c>
      <c r="AD1053" s="14">
        <f t="shared" si="484"/>
        <v>0.125</v>
      </c>
      <c r="AE1053" s="14">
        <f t="shared" si="471"/>
        <v>0</v>
      </c>
      <c r="AF1053" s="14">
        <f t="shared" si="472"/>
        <v>0</v>
      </c>
      <c r="AG1053" s="14">
        <f t="shared" si="473"/>
        <v>0</v>
      </c>
      <c r="AH1053" s="14">
        <f t="shared" si="474"/>
        <v>0</v>
      </c>
      <c r="AI1053" s="14">
        <f t="shared" si="475"/>
        <v>0</v>
      </c>
      <c r="AJ1053" s="14">
        <f t="shared" si="476"/>
        <v>0</v>
      </c>
      <c r="AK1053" s="14">
        <f t="shared" si="477"/>
        <v>0</v>
      </c>
      <c r="AL1053" s="14">
        <f t="shared" si="478"/>
        <v>0</v>
      </c>
      <c r="AM1053" s="14">
        <f t="shared" si="479"/>
        <v>0</v>
      </c>
      <c r="AN1053" s="14">
        <f t="shared" si="480"/>
        <v>0</v>
      </c>
      <c r="AO1053" s="14">
        <f t="shared" si="481"/>
        <v>0</v>
      </c>
      <c r="AP1053" s="14">
        <f t="shared" si="482"/>
        <v>0.02</v>
      </c>
      <c r="AQ1053" s="14">
        <f t="shared" si="483"/>
        <v>0</v>
      </c>
      <c r="AR1053" s="26">
        <f t="shared" si="489"/>
        <v>57531.568749999999</v>
      </c>
      <c r="AS1053" s="184">
        <f t="shared" si="490"/>
        <v>0</v>
      </c>
      <c r="AT1053" s="26">
        <f t="shared" si="491"/>
        <v>10355.682375</v>
      </c>
      <c r="AU1053" s="30"/>
      <c r="AV1053" s="30"/>
      <c r="AW1053" s="30">
        <f t="shared" si="486"/>
        <v>55230.305999999997</v>
      </c>
      <c r="AX1053" s="36">
        <f t="shared" si="487"/>
        <v>-57531.568749999999</v>
      </c>
      <c r="AY1053" s="36">
        <f t="shared" si="487"/>
        <v>0</v>
      </c>
      <c r="AZ1053" s="36">
        <f t="shared" si="487"/>
        <v>44874.623624999993</v>
      </c>
      <c r="BF1053" s="42">
        <f t="shared" si="492"/>
        <v>67887.251124999995</v>
      </c>
      <c r="BG1053" s="42">
        <f t="shared" si="493"/>
        <v>67887.27</v>
      </c>
      <c r="BH1053" s="42">
        <f t="shared" si="494"/>
        <v>-1.8875000008847564E-2</v>
      </c>
      <c r="BI1053" s="42">
        <f t="shared" si="495"/>
        <v>55230.305999999997</v>
      </c>
    </row>
    <row r="1054" spans="1:61" ht="14.45" hidden="1" outlineLevel="1" x14ac:dyDescent="0.3">
      <c r="A1054" s="12" t="s">
        <v>837</v>
      </c>
      <c r="B1054" s="12" t="s">
        <v>8</v>
      </c>
      <c r="C1054" s="5" t="s">
        <v>1355</v>
      </c>
      <c r="D1054" s="2" t="s">
        <v>1114</v>
      </c>
      <c r="E1054" s="2" t="s">
        <v>76</v>
      </c>
      <c r="F1054" s="2" t="s">
        <v>16</v>
      </c>
      <c r="G1054" s="2" t="s">
        <v>20</v>
      </c>
      <c r="H1054" s="2" t="s">
        <v>13</v>
      </c>
      <c r="I1054" s="18">
        <v>2805.3399999999997</v>
      </c>
      <c r="J1054" s="18">
        <v>494693.2</v>
      </c>
      <c r="K1054" s="18">
        <v>431105.19</v>
      </c>
      <c r="L1054" s="18">
        <v>63588.009999999995</v>
      </c>
      <c r="M1054" s="18"/>
      <c r="N1054" s="18">
        <v>53888.150000000009</v>
      </c>
      <c r="O1054" s="18"/>
      <c r="P1054" s="18"/>
      <c r="Q1054" s="18"/>
      <c r="R1054" s="18"/>
      <c r="S1054" s="18"/>
      <c r="T1054" s="18"/>
      <c r="U1054" s="18"/>
      <c r="V1054" s="18"/>
      <c r="W1054" s="18"/>
      <c r="X1054" s="18"/>
      <c r="Y1054" s="18"/>
      <c r="Z1054" s="18">
        <v>9699.86</v>
      </c>
      <c r="AA1054" s="18"/>
      <c r="AB1054" s="43">
        <f t="shared" si="488"/>
        <v>0.14749999999999996</v>
      </c>
      <c r="AC1054" s="14">
        <f t="shared" si="496"/>
        <v>0</v>
      </c>
      <c r="AD1054" s="14">
        <f t="shared" si="484"/>
        <v>0.125</v>
      </c>
      <c r="AE1054" s="14">
        <f t="shared" si="471"/>
        <v>0</v>
      </c>
      <c r="AF1054" s="14">
        <f t="shared" si="472"/>
        <v>0</v>
      </c>
      <c r="AG1054" s="14">
        <f t="shared" si="473"/>
        <v>0</v>
      </c>
      <c r="AH1054" s="14">
        <f t="shared" si="474"/>
        <v>0</v>
      </c>
      <c r="AI1054" s="14">
        <f t="shared" si="475"/>
        <v>0</v>
      </c>
      <c r="AJ1054" s="14">
        <f t="shared" si="476"/>
        <v>0</v>
      </c>
      <c r="AK1054" s="14">
        <f t="shared" si="477"/>
        <v>0</v>
      </c>
      <c r="AL1054" s="14">
        <f t="shared" si="478"/>
        <v>0</v>
      </c>
      <c r="AM1054" s="14">
        <f t="shared" si="479"/>
        <v>0</v>
      </c>
      <c r="AN1054" s="14">
        <f t="shared" si="480"/>
        <v>0</v>
      </c>
      <c r="AO1054" s="14">
        <f t="shared" si="481"/>
        <v>0</v>
      </c>
      <c r="AP1054" s="14">
        <f t="shared" si="482"/>
        <v>0.02</v>
      </c>
      <c r="AQ1054" s="14">
        <f t="shared" si="483"/>
        <v>0</v>
      </c>
      <c r="AR1054" s="26">
        <f t="shared" si="489"/>
        <v>53888.14875</v>
      </c>
      <c r="AS1054" s="184">
        <f t="shared" si="490"/>
        <v>0</v>
      </c>
      <c r="AT1054" s="26">
        <f t="shared" si="491"/>
        <v>9699.8667750000004</v>
      </c>
      <c r="AU1054" s="30"/>
      <c r="AV1054" s="30"/>
      <c r="AW1054" s="30">
        <f t="shared" si="486"/>
        <v>51732.622799999997</v>
      </c>
      <c r="AX1054" s="36">
        <f t="shared" si="487"/>
        <v>-53888.14875</v>
      </c>
      <c r="AY1054" s="36">
        <f t="shared" si="487"/>
        <v>0</v>
      </c>
      <c r="AZ1054" s="36">
        <f t="shared" si="487"/>
        <v>42032.756024999995</v>
      </c>
      <c r="BF1054" s="42">
        <f t="shared" si="492"/>
        <v>63588.015525000003</v>
      </c>
      <c r="BG1054" s="42">
        <f t="shared" si="493"/>
        <v>63588.010000000009</v>
      </c>
      <c r="BH1054" s="42">
        <f t="shared" si="494"/>
        <v>5.5249999932129867E-3</v>
      </c>
      <c r="BI1054" s="42">
        <f t="shared" si="495"/>
        <v>51732.622799999997</v>
      </c>
    </row>
    <row r="1055" spans="1:61" ht="14.45" hidden="1" outlineLevel="1" x14ac:dyDescent="0.3">
      <c r="A1055" s="12" t="s">
        <v>837</v>
      </c>
      <c r="B1055" s="12" t="s">
        <v>8</v>
      </c>
      <c r="C1055" s="5" t="s">
        <v>1355</v>
      </c>
      <c r="D1055" s="2" t="s">
        <v>1115</v>
      </c>
      <c r="E1055" s="2" t="s">
        <v>76</v>
      </c>
      <c r="F1055" s="2" t="s">
        <v>16</v>
      </c>
      <c r="G1055" s="2" t="s">
        <v>20</v>
      </c>
      <c r="H1055" s="2" t="s">
        <v>13</v>
      </c>
      <c r="I1055" s="18">
        <v>365.94</v>
      </c>
      <c r="J1055" s="18">
        <v>65066</v>
      </c>
      <c r="K1055" s="18">
        <v>56702.400000000001</v>
      </c>
      <c r="L1055" s="18">
        <v>8363.6</v>
      </c>
      <c r="M1055" s="18"/>
      <c r="N1055" s="18">
        <v>7087.8</v>
      </c>
      <c r="O1055" s="18"/>
      <c r="P1055" s="18"/>
      <c r="Q1055" s="18"/>
      <c r="R1055" s="18"/>
      <c r="S1055" s="18"/>
      <c r="T1055" s="18"/>
      <c r="U1055" s="18"/>
      <c r="V1055" s="18"/>
      <c r="W1055" s="18"/>
      <c r="X1055" s="18"/>
      <c r="Y1055" s="18"/>
      <c r="Z1055" s="18">
        <v>1275.8</v>
      </c>
      <c r="AA1055" s="18"/>
      <c r="AB1055" s="43">
        <f t="shared" si="488"/>
        <v>0.14749999999999996</v>
      </c>
      <c r="AC1055" s="14">
        <f t="shared" si="496"/>
        <v>0</v>
      </c>
      <c r="AD1055" s="14">
        <f t="shared" si="484"/>
        <v>0.125</v>
      </c>
      <c r="AE1055" s="14">
        <f t="shared" si="471"/>
        <v>0</v>
      </c>
      <c r="AF1055" s="14">
        <f t="shared" si="472"/>
        <v>0</v>
      </c>
      <c r="AG1055" s="14">
        <f t="shared" si="473"/>
        <v>0</v>
      </c>
      <c r="AH1055" s="14">
        <f t="shared" si="474"/>
        <v>0</v>
      </c>
      <c r="AI1055" s="14">
        <f t="shared" si="475"/>
        <v>0</v>
      </c>
      <c r="AJ1055" s="14">
        <f t="shared" si="476"/>
        <v>0</v>
      </c>
      <c r="AK1055" s="14">
        <f t="shared" si="477"/>
        <v>0</v>
      </c>
      <c r="AL1055" s="14">
        <f t="shared" si="478"/>
        <v>0</v>
      </c>
      <c r="AM1055" s="14">
        <f t="shared" si="479"/>
        <v>0</v>
      </c>
      <c r="AN1055" s="14">
        <f t="shared" si="480"/>
        <v>0</v>
      </c>
      <c r="AO1055" s="14">
        <f t="shared" si="481"/>
        <v>0</v>
      </c>
      <c r="AP1055" s="14">
        <f t="shared" si="482"/>
        <v>0.02</v>
      </c>
      <c r="AQ1055" s="14">
        <f t="shared" si="483"/>
        <v>0</v>
      </c>
      <c r="AR1055" s="26">
        <f t="shared" si="489"/>
        <v>7087.8</v>
      </c>
      <c r="AS1055" s="184">
        <f t="shared" si="490"/>
        <v>0</v>
      </c>
      <c r="AT1055" s="26">
        <f t="shared" si="491"/>
        <v>1275.8040000000001</v>
      </c>
      <c r="AU1055" s="30"/>
      <c r="AV1055" s="30"/>
      <c r="AW1055" s="30">
        <f t="shared" si="486"/>
        <v>6804.2879999999996</v>
      </c>
      <c r="AX1055" s="36">
        <f t="shared" si="487"/>
        <v>-7087.8</v>
      </c>
      <c r="AY1055" s="36">
        <f t="shared" si="487"/>
        <v>0</v>
      </c>
      <c r="AZ1055" s="36">
        <f t="shared" si="487"/>
        <v>5528.4839999999995</v>
      </c>
      <c r="BF1055" s="42">
        <f t="shared" si="492"/>
        <v>8363.6039999999994</v>
      </c>
      <c r="BG1055" s="42">
        <f t="shared" si="493"/>
        <v>8363.6</v>
      </c>
      <c r="BH1055" s="42">
        <f t="shared" si="494"/>
        <v>3.9999999989959178E-3</v>
      </c>
      <c r="BI1055" s="42">
        <f t="shared" si="495"/>
        <v>6804.2879999999996</v>
      </c>
    </row>
    <row r="1056" spans="1:61" ht="14.45" hidden="1" outlineLevel="1" x14ac:dyDescent="0.3">
      <c r="A1056" s="12" t="s">
        <v>837</v>
      </c>
      <c r="B1056" s="12" t="s">
        <v>8</v>
      </c>
      <c r="C1056" s="5" t="s">
        <v>1355</v>
      </c>
      <c r="D1056" s="2" t="s">
        <v>1116</v>
      </c>
      <c r="E1056" s="2" t="s">
        <v>78</v>
      </c>
      <c r="F1056" s="2" t="s">
        <v>11</v>
      </c>
      <c r="G1056" s="2" t="s">
        <v>12</v>
      </c>
      <c r="H1056" s="2" t="s">
        <v>13</v>
      </c>
      <c r="I1056" s="18">
        <v>599.1</v>
      </c>
      <c r="J1056" s="18">
        <v>101496.98999999999</v>
      </c>
      <c r="K1056" s="18">
        <v>97593.26</v>
      </c>
      <c r="L1056" s="18">
        <v>3903.73</v>
      </c>
      <c r="M1056" s="18"/>
      <c r="N1056" s="18"/>
      <c r="O1056" s="18"/>
      <c r="P1056" s="18"/>
      <c r="Q1056" s="18"/>
      <c r="R1056" s="18"/>
      <c r="S1056" s="18">
        <v>3903.73</v>
      </c>
      <c r="T1056" s="18"/>
      <c r="U1056" s="18"/>
      <c r="V1056" s="18"/>
      <c r="W1056" s="18"/>
      <c r="X1056" s="18"/>
      <c r="Y1056" s="18"/>
      <c r="Z1056" s="18"/>
      <c r="AA1056" s="18"/>
      <c r="AB1056" s="43">
        <f t="shared" si="488"/>
        <v>4.0000000000000036E-2</v>
      </c>
      <c r="AC1056" s="14">
        <f t="shared" si="496"/>
        <v>0</v>
      </c>
      <c r="AD1056" s="14">
        <f t="shared" si="484"/>
        <v>0</v>
      </c>
      <c r="AE1056" s="14">
        <f t="shared" si="471"/>
        <v>0</v>
      </c>
      <c r="AF1056" s="14">
        <f t="shared" si="472"/>
        <v>0</v>
      </c>
      <c r="AG1056" s="14">
        <f t="shared" si="473"/>
        <v>0</v>
      </c>
      <c r="AH1056" s="14">
        <f t="shared" si="474"/>
        <v>0</v>
      </c>
      <c r="AI1056" s="14">
        <f t="shared" si="475"/>
        <v>0.04</v>
      </c>
      <c r="AJ1056" s="14">
        <f t="shared" si="476"/>
        <v>0</v>
      </c>
      <c r="AK1056" s="14">
        <f t="shared" si="477"/>
        <v>0</v>
      </c>
      <c r="AL1056" s="14">
        <f t="shared" si="478"/>
        <v>0</v>
      </c>
      <c r="AM1056" s="14">
        <f t="shared" si="479"/>
        <v>0</v>
      </c>
      <c r="AN1056" s="14">
        <f t="shared" si="480"/>
        <v>0</v>
      </c>
      <c r="AO1056" s="14">
        <f t="shared" si="481"/>
        <v>0</v>
      </c>
      <c r="AP1056" s="14">
        <f t="shared" si="482"/>
        <v>0</v>
      </c>
      <c r="AQ1056" s="14">
        <f t="shared" si="483"/>
        <v>0</v>
      </c>
      <c r="AR1056" s="26">
        <f t="shared" si="489"/>
        <v>0</v>
      </c>
      <c r="AS1056" s="184">
        <f t="shared" si="490"/>
        <v>3903.7303999999999</v>
      </c>
      <c r="AT1056" s="26">
        <f t="shared" si="491"/>
        <v>0</v>
      </c>
      <c r="AU1056" s="30">
        <f>K1056*$AU$2</f>
        <v>5855.5955999999996</v>
      </c>
      <c r="AV1056" s="30">
        <f>K1056*$AV$2</f>
        <v>5855.5955999999996</v>
      </c>
      <c r="AW1056" s="30"/>
      <c r="AX1056" s="36">
        <f t="shared" si="487"/>
        <v>5855.5955999999996</v>
      </c>
      <c r="AY1056" s="36">
        <f t="shared" si="487"/>
        <v>1951.8651999999997</v>
      </c>
      <c r="AZ1056" s="36">
        <f t="shared" si="487"/>
        <v>0</v>
      </c>
      <c r="BF1056" s="42">
        <f t="shared" si="492"/>
        <v>3903.7303999999999</v>
      </c>
      <c r="BG1056" s="42">
        <f t="shared" si="493"/>
        <v>3903.73</v>
      </c>
      <c r="BH1056" s="42">
        <f t="shared" si="494"/>
        <v>3.9999999989959178E-4</v>
      </c>
      <c r="BI1056" s="42">
        <f t="shared" si="495"/>
        <v>11711.191199999999</v>
      </c>
    </row>
    <row r="1057" spans="1:61" ht="14.45" hidden="1" outlineLevel="1" x14ac:dyDescent="0.3">
      <c r="A1057" s="12" t="s">
        <v>837</v>
      </c>
      <c r="B1057" s="12" t="s">
        <v>8</v>
      </c>
      <c r="C1057" s="5" t="s">
        <v>1355</v>
      </c>
      <c r="D1057" s="2" t="s">
        <v>1116</v>
      </c>
      <c r="E1057" s="2" t="s">
        <v>76</v>
      </c>
      <c r="F1057" s="2" t="s">
        <v>16</v>
      </c>
      <c r="G1057" s="2" t="s">
        <v>20</v>
      </c>
      <c r="H1057" s="2" t="s">
        <v>13</v>
      </c>
      <c r="I1057" s="18">
        <v>20371.660000000003</v>
      </c>
      <c r="J1057" s="18">
        <v>3612936.1900000004</v>
      </c>
      <c r="K1057" s="18">
        <v>3148528.2199999997</v>
      </c>
      <c r="L1057" s="18">
        <v>464407.97</v>
      </c>
      <c r="M1057" s="18"/>
      <c r="N1057" s="18">
        <v>393566.03000000009</v>
      </c>
      <c r="O1057" s="18"/>
      <c r="P1057" s="18"/>
      <c r="Q1057" s="18"/>
      <c r="R1057" s="18"/>
      <c r="S1057" s="18"/>
      <c r="T1057" s="18"/>
      <c r="U1057" s="18"/>
      <c r="V1057" s="18"/>
      <c r="W1057" s="18"/>
      <c r="X1057" s="18"/>
      <c r="Y1057" s="18"/>
      <c r="Z1057" s="18">
        <v>70841.940000000017</v>
      </c>
      <c r="AA1057" s="18"/>
      <c r="AB1057" s="43">
        <f t="shared" si="488"/>
        <v>0.14749999999999996</v>
      </c>
      <c r="AC1057" s="14">
        <f t="shared" si="496"/>
        <v>0</v>
      </c>
      <c r="AD1057" s="14">
        <f t="shared" si="484"/>
        <v>0.125</v>
      </c>
      <c r="AE1057" s="14">
        <f t="shared" si="471"/>
        <v>0</v>
      </c>
      <c r="AF1057" s="14">
        <f t="shared" si="472"/>
        <v>0</v>
      </c>
      <c r="AG1057" s="14">
        <f t="shared" si="473"/>
        <v>0</v>
      </c>
      <c r="AH1057" s="14">
        <f t="shared" si="474"/>
        <v>0</v>
      </c>
      <c r="AI1057" s="14">
        <f t="shared" si="475"/>
        <v>0</v>
      </c>
      <c r="AJ1057" s="14">
        <f t="shared" si="476"/>
        <v>0</v>
      </c>
      <c r="AK1057" s="14">
        <f t="shared" si="477"/>
        <v>0</v>
      </c>
      <c r="AL1057" s="14">
        <f t="shared" si="478"/>
        <v>0</v>
      </c>
      <c r="AM1057" s="14">
        <f t="shared" si="479"/>
        <v>0</v>
      </c>
      <c r="AN1057" s="14">
        <f t="shared" si="480"/>
        <v>0</v>
      </c>
      <c r="AO1057" s="14">
        <f t="shared" si="481"/>
        <v>0</v>
      </c>
      <c r="AP1057" s="14">
        <f t="shared" si="482"/>
        <v>0.02</v>
      </c>
      <c r="AQ1057" s="14">
        <f t="shared" si="483"/>
        <v>0</v>
      </c>
      <c r="AR1057" s="26">
        <f t="shared" si="489"/>
        <v>393566.02749999997</v>
      </c>
      <c r="AS1057" s="184">
        <f t="shared" si="490"/>
        <v>0</v>
      </c>
      <c r="AT1057" s="26">
        <f t="shared" si="491"/>
        <v>70841.884949999992</v>
      </c>
      <c r="AU1057" s="30"/>
      <c r="AV1057" s="30"/>
      <c r="AW1057" s="30">
        <f>K1057*$AU$1</f>
        <v>377823.38639999996</v>
      </c>
      <c r="AX1057" s="36">
        <f t="shared" si="487"/>
        <v>-393566.02749999997</v>
      </c>
      <c r="AY1057" s="36">
        <f t="shared" si="487"/>
        <v>0</v>
      </c>
      <c r="AZ1057" s="36">
        <f t="shared" si="487"/>
        <v>306981.50144999998</v>
      </c>
      <c r="BF1057" s="42">
        <f t="shared" si="492"/>
        <v>464407.91244999995</v>
      </c>
      <c r="BG1057" s="42">
        <f t="shared" si="493"/>
        <v>464407.97000000009</v>
      </c>
      <c r="BH1057" s="42">
        <f t="shared" si="494"/>
        <v>-5.7550000143237412E-2</v>
      </c>
      <c r="BI1057" s="42">
        <f t="shared" si="495"/>
        <v>377823.38639999996</v>
      </c>
    </row>
    <row r="1058" spans="1:61" ht="14.45" hidden="1" outlineLevel="1" x14ac:dyDescent="0.3">
      <c r="A1058" s="12" t="s">
        <v>837</v>
      </c>
      <c r="B1058" s="12" t="s">
        <v>8</v>
      </c>
      <c r="C1058" s="5" t="s">
        <v>1355</v>
      </c>
      <c r="D1058" s="2" t="s">
        <v>1117</v>
      </c>
      <c r="E1058" s="2" t="s">
        <v>76</v>
      </c>
      <c r="F1058" s="2" t="s">
        <v>16</v>
      </c>
      <c r="G1058" s="2" t="s">
        <v>20</v>
      </c>
      <c r="H1058" s="2" t="s">
        <v>13</v>
      </c>
      <c r="I1058" s="18">
        <v>2076.35</v>
      </c>
      <c r="J1058" s="18">
        <v>364226.73</v>
      </c>
      <c r="K1058" s="18">
        <v>317408.91000000003</v>
      </c>
      <c r="L1058" s="18">
        <v>46817.82</v>
      </c>
      <c r="M1058" s="18"/>
      <c r="N1058" s="18">
        <v>39676.119999999995</v>
      </c>
      <c r="O1058" s="18"/>
      <c r="P1058" s="18"/>
      <c r="Q1058" s="18"/>
      <c r="R1058" s="18"/>
      <c r="S1058" s="18"/>
      <c r="T1058" s="18"/>
      <c r="U1058" s="18"/>
      <c r="V1058" s="18"/>
      <c r="W1058" s="18"/>
      <c r="X1058" s="18"/>
      <c r="Y1058" s="18"/>
      <c r="Z1058" s="18">
        <v>7141.7</v>
      </c>
      <c r="AA1058" s="18"/>
      <c r="AB1058" s="43">
        <f t="shared" si="488"/>
        <v>0.14749999999999996</v>
      </c>
      <c r="AC1058" s="14">
        <f t="shared" si="496"/>
        <v>0</v>
      </c>
      <c r="AD1058" s="14">
        <f t="shared" si="484"/>
        <v>0.125</v>
      </c>
      <c r="AE1058" s="14">
        <f t="shared" si="471"/>
        <v>0</v>
      </c>
      <c r="AF1058" s="14">
        <f t="shared" si="472"/>
        <v>0</v>
      </c>
      <c r="AG1058" s="14">
        <f t="shared" si="473"/>
        <v>0</v>
      </c>
      <c r="AH1058" s="14">
        <f t="shared" si="474"/>
        <v>0</v>
      </c>
      <c r="AI1058" s="14">
        <f t="shared" si="475"/>
        <v>0</v>
      </c>
      <c r="AJ1058" s="14">
        <f t="shared" si="476"/>
        <v>0</v>
      </c>
      <c r="AK1058" s="14">
        <f t="shared" si="477"/>
        <v>0</v>
      </c>
      <c r="AL1058" s="14">
        <f t="shared" si="478"/>
        <v>0</v>
      </c>
      <c r="AM1058" s="14">
        <f t="shared" si="479"/>
        <v>0</v>
      </c>
      <c r="AN1058" s="14">
        <f t="shared" si="480"/>
        <v>0</v>
      </c>
      <c r="AO1058" s="14">
        <f t="shared" si="481"/>
        <v>0</v>
      </c>
      <c r="AP1058" s="14">
        <f t="shared" si="482"/>
        <v>0.02</v>
      </c>
      <c r="AQ1058" s="14">
        <f t="shared" si="483"/>
        <v>0</v>
      </c>
      <c r="AR1058" s="26">
        <f t="shared" si="489"/>
        <v>39676.113750000004</v>
      </c>
      <c r="AS1058" s="184">
        <f t="shared" si="490"/>
        <v>0</v>
      </c>
      <c r="AT1058" s="26">
        <f t="shared" si="491"/>
        <v>7141.7004750000015</v>
      </c>
      <c r="AU1058" s="30"/>
      <c r="AV1058" s="30"/>
      <c r="AW1058" s="30">
        <f>K1058*$AU$1</f>
        <v>38089.069200000005</v>
      </c>
      <c r="AX1058" s="36">
        <f t="shared" si="487"/>
        <v>-39676.113750000004</v>
      </c>
      <c r="AY1058" s="36">
        <f t="shared" si="487"/>
        <v>0</v>
      </c>
      <c r="AZ1058" s="36">
        <f t="shared" si="487"/>
        <v>30947.368725000004</v>
      </c>
      <c r="BF1058" s="42">
        <f t="shared" si="492"/>
        <v>46817.814225000009</v>
      </c>
      <c r="BG1058" s="42">
        <f t="shared" si="493"/>
        <v>46817.819999999992</v>
      </c>
      <c r="BH1058" s="42">
        <f t="shared" si="494"/>
        <v>-5.7749999832594767E-3</v>
      </c>
      <c r="BI1058" s="42">
        <f t="shared" si="495"/>
        <v>38089.069200000005</v>
      </c>
    </row>
    <row r="1059" spans="1:61" ht="14.45" hidden="1" outlineLevel="1" x14ac:dyDescent="0.3">
      <c r="A1059" s="12" t="s">
        <v>837</v>
      </c>
      <c r="B1059" s="12" t="s">
        <v>8</v>
      </c>
      <c r="C1059" s="5" t="s">
        <v>1355</v>
      </c>
      <c r="D1059" s="2" t="s">
        <v>1118</v>
      </c>
      <c r="E1059" s="2" t="s">
        <v>76</v>
      </c>
      <c r="F1059" s="2" t="s">
        <v>16</v>
      </c>
      <c r="G1059" s="2" t="s">
        <v>20</v>
      </c>
      <c r="H1059" s="2" t="s">
        <v>13</v>
      </c>
      <c r="I1059" s="18">
        <v>510.62</v>
      </c>
      <c r="J1059" s="18">
        <v>90790.2</v>
      </c>
      <c r="K1059" s="18">
        <v>79120</v>
      </c>
      <c r="L1059" s="18">
        <v>11670.2</v>
      </c>
      <c r="M1059" s="18"/>
      <c r="N1059" s="18">
        <v>9890</v>
      </c>
      <c r="O1059" s="18"/>
      <c r="P1059" s="18"/>
      <c r="Q1059" s="18"/>
      <c r="R1059" s="18"/>
      <c r="S1059" s="18"/>
      <c r="T1059" s="18"/>
      <c r="U1059" s="18"/>
      <c r="V1059" s="18"/>
      <c r="W1059" s="18"/>
      <c r="X1059" s="18"/>
      <c r="Y1059" s="18"/>
      <c r="Z1059" s="18">
        <v>1780.2</v>
      </c>
      <c r="AA1059" s="18"/>
      <c r="AB1059" s="43">
        <f t="shared" si="488"/>
        <v>0.14749999999999996</v>
      </c>
      <c r="AC1059" s="14">
        <f t="shared" si="496"/>
        <v>0</v>
      </c>
      <c r="AD1059" s="14">
        <f t="shared" si="484"/>
        <v>0.125</v>
      </c>
      <c r="AE1059" s="14">
        <f t="shared" si="471"/>
        <v>0</v>
      </c>
      <c r="AF1059" s="14">
        <f t="shared" si="472"/>
        <v>0</v>
      </c>
      <c r="AG1059" s="14">
        <f t="shared" si="473"/>
        <v>0</v>
      </c>
      <c r="AH1059" s="14">
        <f t="shared" si="474"/>
        <v>0</v>
      </c>
      <c r="AI1059" s="14">
        <f t="shared" si="475"/>
        <v>0</v>
      </c>
      <c r="AJ1059" s="14">
        <f t="shared" si="476"/>
        <v>0</v>
      </c>
      <c r="AK1059" s="14">
        <f t="shared" si="477"/>
        <v>0</v>
      </c>
      <c r="AL1059" s="14">
        <f t="shared" si="478"/>
        <v>0</v>
      </c>
      <c r="AM1059" s="14">
        <f t="shared" si="479"/>
        <v>0</v>
      </c>
      <c r="AN1059" s="14">
        <f t="shared" si="480"/>
        <v>0</v>
      </c>
      <c r="AO1059" s="14">
        <f t="shared" si="481"/>
        <v>0</v>
      </c>
      <c r="AP1059" s="14">
        <f t="shared" si="482"/>
        <v>0.02</v>
      </c>
      <c r="AQ1059" s="14">
        <f t="shared" si="483"/>
        <v>0</v>
      </c>
      <c r="AR1059" s="26">
        <f t="shared" si="489"/>
        <v>9890</v>
      </c>
      <c r="AS1059" s="184">
        <f t="shared" si="490"/>
        <v>0</v>
      </c>
      <c r="AT1059" s="26">
        <f t="shared" si="491"/>
        <v>1780.2</v>
      </c>
      <c r="AU1059" s="30"/>
      <c r="AV1059" s="30"/>
      <c r="AW1059" s="30">
        <f>K1059*$AU$1</f>
        <v>9494.4</v>
      </c>
      <c r="AX1059" s="36">
        <f t="shared" si="487"/>
        <v>-9890</v>
      </c>
      <c r="AY1059" s="36">
        <f t="shared" si="487"/>
        <v>0</v>
      </c>
      <c r="AZ1059" s="36">
        <f t="shared" si="487"/>
        <v>7714.2</v>
      </c>
      <c r="BF1059" s="42">
        <f t="shared" si="492"/>
        <v>11670.2</v>
      </c>
      <c r="BG1059" s="42">
        <f t="shared" si="493"/>
        <v>11670.2</v>
      </c>
      <c r="BH1059" s="42">
        <f t="shared" si="494"/>
        <v>0</v>
      </c>
      <c r="BI1059" s="42">
        <f t="shared" si="495"/>
        <v>9494.4</v>
      </c>
    </row>
    <row r="1060" spans="1:61" ht="14.45" hidden="1" outlineLevel="1" x14ac:dyDescent="0.3">
      <c r="A1060" s="12" t="s">
        <v>837</v>
      </c>
      <c r="B1060" s="12" t="s">
        <v>8</v>
      </c>
      <c r="C1060" s="5" t="s">
        <v>1355</v>
      </c>
      <c r="D1060" s="2" t="s">
        <v>1119</v>
      </c>
      <c r="E1060" s="2" t="s">
        <v>76</v>
      </c>
      <c r="F1060" s="2" t="s">
        <v>16</v>
      </c>
      <c r="G1060" s="2" t="s">
        <v>20</v>
      </c>
      <c r="H1060" s="2" t="s">
        <v>13</v>
      </c>
      <c r="I1060" s="18">
        <v>13471.968000000001</v>
      </c>
      <c r="J1060" s="18">
        <v>2409548.69</v>
      </c>
      <c r="K1060" s="18">
        <v>2099997.79</v>
      </c>
      <c r="L1060" s="18">
        <v>309550.89999999997</v>
      </c>
      <c r="M1060" s="18"/>
      <c r="N1060" s="18">
        <v>261803.74999999997</v>
      </c>
      <c r="O1060" s="18"/>
      <c r="P1060" s="18"/>
      <c r="Q1060" s="18">
        <v>334.07</v>
      </c>
      <c r="R1060" s="18">
        <v>167.03</v>
      </c>
      <c r="S1060" s="18"/>
      <c r="T1060" s="18"/>
      <c r="U1060" s="18"/>
      <c r="V1060" s="18"/>
      <c r="W1060" s="18"/>
      <c r="X1060" s="18"/>
      <c r="Y1060" s="18"/>
      <c r="Z1060" s="18">
        <v>47246.049999999996</v>
      </c>
      <c r="AA1060" s="18"/>
      <c r="AB1060" s="43">
        <f t="shared" si="488"/>
        <v>0.15135050000000017</v>
      </c>
      <c r="AC1060" s="14">
        <f t="shared" si="496"/>
        <v>0</v>
      </c>
      <c r="AD1060" s="14">
        <f t="shared" si="484"/>
        <v>0.125</v>
      </c>
      <c r="AE1060" s="14">
        <f t="shared" si="471"/>
        <v>0</v>
      </c>
      <c r="AF1060" s="14">
        <f t="shared" si="472"/>
        <v>0</v>
      </c>
      <c r="AG1060" s="14">
        <f t="shared" si="473"/>
        <v>0.02</v>
      </c>
      <c r="AH1060" s="14">
        <f t="shared" si="474"/>
        <v>0.01</v>
      </c>
      <c r="AI1060" s="14">
        <f t="shared" si="475"/>
        <v>0</v>
      </c>
      <c r="AJ1060" s="14">
        <f t="shared" si="476"/>
        <v>0</v>
      </c>
      <c r="AK1060" s="14">
        <f t="shared" si="477"/>
        <v>0</v>
      </c>
      <c r="AL1060" s="14">
        <f t="shared" si="478"/>
        <v>0</v>
      </c>
      <c r="AM1060" s="14">
        <f t="shared" si="479"/>
        <v>0</v>
      </c>
      <c r="AN1060" s="14">
        <f t="shared" si="480"/>
        <v>0</v>
      </c>
      <c r="AO1060" s="14">
        <f t="shared" si="481"/>
        <v>0</v>
      </c>
      <c r="AP1060" s="14">
        <f t="shared" si="482"/>
        <v>0.02</v>
      </c>
      <c r="AQ1060" s="14">
        <f t="shared" si="483"/>
        <v>0</v>
      </c>
      <c r="AR1060" s="26">
        <f t="shared" si="489"/>
        <v>270427.21540725016</v>
      </c>
      <c r="AS1060" s="184">
        <f t="shared" si="490"/>
        <v>0</v>
      </c>
      <c r="AT1060" s="26">
        <f t="shared" si="491"/>
        <v>47408.500108145003</v>
      </c>
      <c r="AU1060" s="30"/>
      <c r="AV1060" s="30"/>
      <c r="AW1060" s="30">
        <f>K1060*$AU$1</f>
        <v>251999.73480000001</v>
      </c>
      <c r="AX1060" s="36">
        <f t="shared" si="487"/>
        <v>-270427.21540725016</v>
      </c>
      <c r="AY1060" s="36">
        <f t="shared" si="487"/>
        <v>0</v>
      </c>
      <c r="AZ1060" s="36">
        <f t="shared" si="487"/>
        <v>204591.234691855</v>
      </c>
      <c r="BF1060" s="42">
        <f t="shared" si="492"/>
        <v>317835.71551539516</v>
      </c>
      <c r="BG1060" s="42">
        <f t="shared" si="493"/>
        <v>309550.89999999997</v>
      </c>
      <c r="BH1060" s="42">
        <f t="shared" si="494"/>
        <v>8284.8155153951957</v>
      </c>
      <c r="BI1060" s="42">
        <f t="shared" si="495"/>
        <v>251999.73480000001</v>
      </c>
    </row>
    <row r="1061" spans="1:61" ht="14.45" hidden="1" outlineLevel="1" x14ac:dyDescent="0.3">
      <c r="A1061" s="12" t="s">
        <v>837</v>
      </c>
      <c r="B1061" s="12" t="s">
        <v>8</v>
      </c>
      <c r="C1061" s="5" t="s">
        <v>1355</v>
      </c>
      <c r="D1061" s="2" t="s">
        <v>1120</v>
      </c>
      <c r="E1061" s="2" t="s">
        <v>78</v>
      </c>
      <c r="F1061" s="2" t="s">
        <v>11</v>
      </c>
      <c r="G1061" s="2" t="s">
        <v>12</v>
      </c>
      <c r="H1061" s="2" t="s">
        <v>13</v>
      </c>
      <c r="I1061" s="18">
        <v>2299</v>
      </c>
      <c r="J1061" s="18">
        <v>389487.39</v>
      </c>
      <c r="K1061" s="18">
        <v>374507.1</v>
      </c>
      <c r="L1061" s="18">
        <v>14980.289999999999</v>
      </c>
      <c r="M1061" s="18"/>
      <c r="N1061" s="18"/>
      <c r="O1061" s="18"/>
      <c r="P1061" s="18"/>
      <c r="Q1061" s="18"/>
      <c r="R1061" s="18"/>
      <c r="S1061" s="18">
        <v>14980.289999999999</v>
      </c>
      <c r="T1061" s="18"/>
      <c r="U1061" s="18"/>
      <c r="V1061" s="18"/>
      <c r="W1061" s="18"/>
      <c r="X1061" s="18"/>
      <c r="Y1061" s="18"/>
      <c r="Z1061" s="18"/>
      <c r="AA1061" s="18"/>
      <c r="AB1061" s="43">
        <f t="shared" si="488"/>
        <v>4.0000000000000036E-2</v>
      </c>
      <c r="AC1061" s="14">
        <f t="shared" si="496"/>
        <v>0</v>
      </c>
      <c r="AD1061" s="14">
        <f t="shared" si="484"/>
        <v>0</v>
      </c>
      <c r="AE1061" s="14">
        <f t="shared" si="471"/>
        <v>0</v>
      </c>
      <c r="AF1061" s="14">
        <f t="shared" si="472"/>
        <v>0</v>
      </c>
      <c r="AG1061" s="14">
        <f t="shared" si="473"/>
        <v>0</v>
      </c>
      <c r="AH1061" s="14">
        <f t="shared" si="474"/>
        <v>0</v>
      </c>
      <c r="AI1061" s="14">
        <f t="shared" si="475"/>
        <v>0.04</v>
      </c>
      <c r="AJ1061" s="14">
        <f t="shared" si="476"/>
        <v>0</v>
      </c>
      <c r="AK1061" s="14">
        <f t="shared" si="477"/>
        <v>0</v>
      </c>
      <c r="AL1061" s="14">
        <f t="shared" si="478"/>
        <v>0</v>
      </c>
      <c r="AM1061" s="14">
        <f t="shared" si="479"/>
        <v>0</v>
      </c>
      <c r="AN1061" s="14">
        <f t="shared" si="480"/>
        <v>0</v>
      </c>
      <c r="AO1061" s="14">
        <f t="shared" si="481"/>
        <v>0</v>
      </c>
      <c r="AP1061" s="14">
        <f t="shared" si="482"/>
        <v>0</v>
      </c>
      <c r="AQ1061" s="14">
        <f t="shared" si="483"/>
        <v>0</v>
      </c>
      <c r="AR1061" s="26">
        <f t="shared" si="489"/>
        <v>0</v>
      </c>
      <c r="AS1061" s="184">
        <f t="shared" si="490"/>
        <v>14980.284</v>
      </c>
      <c r="AT1061" s="26">
        <f t="shared" si="491"/>
        <v>0</v>
      </c>
      <c r="AU1061" s="30">
        <f>K1061*$AU$2</f>
        <v>22470.425999999999</v>
      </c>
      <c r="AV1061" s="30">
        <f>K1061*$AV$2</f>
        <v>22470.425999999999</v>
      </c>
      <c r="AW1061" s="30"/>
      <c r="AX1061" s="36">
        <f t="shared" si="487"/>
        <v>22470.425999999999</v>
      </c>
      <c r="AY1061" s="36">
        <f t="shared" si="487"/>
        <v>7490.1419999999998</v>
      </c>
      <c r="AZ1061" s="36">
        <f t="shared" si="487"/>
        <v>0</v>
      </c>
      <c r="BF1061" s="42">
        <f t="shared" si="492"/>
        <v>14980.284</v>
      </c>
      <c r="BG1061" s="42">
        <f t="shared" si="493"/>
        <v>14980.289999999999</v>
      </c>
      <c r="BH1061" s="42">
        <f t="shared" si="494"/>
        <v>-5.9999999994033715E-3</v>
      </c>
      <c r="BI1061" s="42">
        <f t="shared" si="495"/>
        <v>44940.851999999999</v>
      </c>
    </row>
    <row r="1062" spans="1:61" ht="14.45" hidden="1" outlineLevel="1" x14ac:dyDescent="0.3">
      <c r="A1062" s="12" t="s">
        <v>837</v>
      </c>
      <c r="B1062" s="12" t="s">
        <v>8</v>
      </c>
      <c r="C1062" s="5" t="s">
        <v>1355</v>
      </c>
      <c r="D1062" s="2" t="s">
        <v>1120</v>
      </c>
      <c r="E1062" s="2" t="s">
        <v>76</v>
      </c>
      <c r="F1062" s="2" t="s">
        <v>16</v>
      </c>
      <c r="G1062" s="2" t="s">
        <v>20</v>
      </c>
      <c r="H1062" s="2" t="s">
        <v>13</v>
      </c>
      <c r="I1062" s="18">
        <v>12868.609999999997</v>
      </c>
      <c r="J1062" s="18">
        <v>2256516.4500000002</v>
      </c>
      <c r="K1062" s="18">
        <v>1966463.1099999996</v>
      </c>
      <c r="L1062" s="18">
        <v>290053.33999999997</v>
      </c>
      <c r="M1062" s="18"/>
      <c r="N1062" s="18">
        <v>245807.91999999998</v>
      </c>
      <c r="O1062" s="18"/>
      <c r="P1062" s="18"/>
      <c r="Q1062" s="18"/>
      <c r="R1062" s="18"/>
      <c r="S1062" s="18"/>
      <c r="T1062" s="18"/>
      <c r="U1062" s="18"/>
      <c r="V1062" s="18"/>
      <c r="W1062" s="18"/>
      <c r="X1062" s="18"/>
      <c r="Y1062" s="18"/>
      <c r="Z1062" s="18">
        <v>44245.420000000006</v>
      </c>
      <c r="AA1062" s="18"/>
      <c r="AB1062" s="43">
        <f t="shared" si="488"/>
        <v>0.14749999999999996</v>
      </c>
      <c r="AC1062" s="14">
        <f t="shared" si="496"/>
        <v>0</v>
      </c>
      <c r="AD1062" s="14">
        <f t="shared" si="484"/>
        <v>0.125</v>
      </c>
      <c r="AE1062" s="14">
        <f t="shared" si="471"/>
        <v>0</v>
      </c>
      <c r="AF1062" s="14">
        <f t="shared" si="472"/>
        <v>0</v>
      </c>
      <c r="AG1062" s="14">
        <f t="shared" si="473"/>
        <v>0</v>
      </c>
      <c r="AH1062" s="14">
        <f t="shared" si="474"/>
        <v>0</v>
      </c>
      <c r="AI1062" s="14">
        <f t="shared" si="475"/>
        <v>0</v>
      </c>
      <c r="AJ1062" s="14">
        <f t="shared" si="476"/>
        <v>0</v>
      </c>
      <c r="AK1062" s="14">
        <f t="shared" si="477"/>
        <v>0</v>
      </c>
      <c r="AL1062" s="14">
        <f t="shared" si="478"/>
        <v>0</v>
      </c>
      <c r="AM1062" s="14">
        <f t="shared" si="479"/>
        <v>0</v>
      </c>
      <c r="AN1062" s="14">
        <f t="shared" si="480"/>
        <v>0</v>
      </c>
      <c r="AO1062" s="14">
        <f t="shared" si="481"/>
        <v>0</v>
      </c>
      <c r="AP1062" s="14">
        <f t="shared" si="482"/>
        <v>0.02</v>
      </c>
      <c r="AQ1062" s="14">
        <f t="shared" si="483"/>
        <v>0</v>
      </c>
      <c r="AR1062" s="26">
        <f t="shared" si="489"/>
        <v>245807.88874999995</v>
      </c>
      <c r="AS1062" s="184">
        <f t="shared" si="490"/>
        <v>0</v>
      </c>
      <c r="AT1062" s="26">
        <f t="shared" si="491"/>
        <v>44245.419974999997</v>
      </c>
      <c r="AU1062" s="30"/>
      <c r="AV1062" s="30"/>
      <c r="AW1062" s="30">
        <f>K1062*$AU$1</f>
        <v>235975.57319999996</v>
      </c>
      <c r="AX1062" s="36">
        <f t="shared" si="487"/>
        <v>-245807.88874999995</v>
      </c>
      <c r="AY1062" s="36">
        <f t="shared" si="487"/>
        <v>0</v>
      </c>
      <c r="AZ1062" s="36">
        <f t="shared" si="487"/>
        <v>191730.15322499996</v>
      </c>
      <c r="BF1062" s="42">
        <f t="shared" si="492"/>
        <v>290053.30872499995</v>
      </c>
      <c r="BG1062" s="42">
        <f t="shared" si="493"/>
        <v>290053.33999999997</v>
      </c>
      <c r="BH1062" s="42">
        <f t="shared" si="494"/>
        <v>-3.1275000015739352E-2</v>
      </c>
      <c r="BI1062" s="42">
        <f t="shared" si="495"/>
        <v>235975.57319999996</v>
      </c>
    </row>
    <row r="1063" spans="1:61" ht="14.45" hidden="1" outlineLevel="1" x14ac:dyDescent="0.3">
      <c r="A1063" s="12" t="s">
        <v>837</v>
      </c>
      <c r="B1063" s="12" t="s">
        <v>8</v>
      </c>
      <c r="C1063" s="5" t="s">
        <v>1355</v>
      </c>
      <c r="D1063" s="2" t="s">
        <v>1121</v>
      </c>
      <c r="E1063" s="2" t="s">
        <v>76</v>
      </c>
      <c r="F1063" s="2" t="s">
        <v>16</v>
      </c>
      <c r="G1063" s="2" t="s">
        <v>20</v>
      </c>
      <c r="H1063" s="2" t="s">
        <v>13</v>
      </c>
      <c r="I1063" s="18">
        <v>494.85</v>
      </c>
      <c r="J1063" s="18">
        <v>87986.549999999988</v>
      </c>
      <c r="K1063" s="18">
        <v>76676.73</v>
      </c>
      <c r="L1063" s="18">
        <v>11309.82</v>
      </c>
      <c r="M1063" s="18"/>
      <c r="N1063" s="18">
        <v>9584.59</v>
      </c>
      <c r="O1063" s="18"/>
      <c r="P1063" s="18"/>
      <c r="Q1063" s="18"/>
      <c r="R1063" s="18"/>
      <c r="S1063" s="18"/>
      <c r="T1063" s="18"/>
      <c r="U1063" s="18"/>
      <c r="V1063" s="18"/>
      <c r="W1063" s="18"/>
      <c r="X1063" s="18"/>
      <c r="Y1063" s="18"/>
      <c r="Z1063" s="18">
        <v>1725.23</v>
      </c>
      <c r="AA1063" s="18"/>
      <c r="AB1063" s="43">
        <f t="shared" si="488"/>
        <v>0.14749999999999996</v>
      </c>
      <c r="AC1063" s="14">
        <f t="shared" si="496"/>
        <v>0</v>
      </c>
      <c r="AD1063" s="14">
        <f t="shared" si="484"/>
        <v>0.125</v>
      </c>
      <c r="AE1063" s="14">
        <f t="shared" si="471"/>
        <v>0</v>
      </c>
      <c r="AF1063" s="14">
        <f t="shared" si="472"/>
        <v>0</v>
      </c>
      <c r="AG1063" s="14">
        <f t="shared" si="473"/>
        <v>0</v>
      </c>
      <c r="AH1063" s="14">
        <f t="shared" si="474"/>
        <v>0</v>
      </c>
      <c r="AI1063" s="14">
        <f t="shared" si="475"/>
        <v>0</v>
      </c>
      <c r="AJ1063" s="14">
        <f t="shared" si="476"/>
        <v>0</v>
      </c>
      <c r="AK1063" s="14">
        <f t="shared" si="477"/>
        <v>0</v>
      </c>
      <c r="AL1063" s="14">
        <f t="shared" si="478"/>
        <v>0</v>
      </c>
      <c r="AM1063" s="14">
        <f t="shared" si="479"/>
        <v>0</v>
      </c>
      <c r="AN1063" s="14">
        <f t="shared" si="480"/>
        <v>0</v>
      </c>
      <c r="AO1063" s="14">
        <f t="shared" si="481"/>
        <v>0</v>
      </c>
      <c r="AP1063" s="14">
        <f t="shared" si="482"/>
        <v>0.02</v>
      </c>
      <c r="AQ1063" s="14">
        <f t="shared" si="483"/>
        <v>0</v>
      </c>
      <c r="AR1063" s="26">
        <f t="shared" si="489"/>
        <v>9584.5912499999995</v>
      </c>
      <c r="AS1063" s="184">
        <f t="shared" si="490"/>
        <v>0</v>
      </c>
      <c r="AT1063" s="26">
        <f t="shared" si="491"/>
        <v>1725.2264249999998</v>
      </c>
      <c r="AU1063" s="30"/>
      <c r="AV1063" s="30"/>
      <c r="AW1063" s="30">
        <f>K1063*$AU$1</f>
        <v>9201.2075999999997</v>
      </c>
      <c r="AX1063" s="36">
        <f t="shared" si="487"/>
        <v>-9584.5912499999995</v>
      </c>
      <c r="AY1063" s="36">
        <f t="shared" si="487"/>
        <v>0</v>
      </c>
      <c r="AZ1063" s="36">
        <f t="shared" si="487"/>
        <v>7475.9811749999999</v>
      </c>
      <c r="BF1063" s="42">
        <f t="shared" si="492"/>
        <v>11309.817674999998</v>
      </c>
      <c r="BG1063" s="42">
        <f t="shared" si="493"/>
        <v>11309.82</v>
      </c>
      <c r="BH1063" s="42">
        <f t="shared" si="494"/>
        <v>-2.3250000012922101E-3</v>
      </c>
      <c r="BI1063" s="42">
        <f t="shared" si="495"/>
        <v>9201.2075999999997</v>
      </c>
    </row>
    <row r="1064" spans="1:61" ht="14.45" hidden="1" outlineLevel="1" x14ac:dyDescent="0.3">
      <c r="A1064" s="12" t="s">
        <v>837</v>
      </c>
      <c r="B1064" s="12" t="s">
        <v>8</v>
      </c>
      <c r="C1064" s="5" t="s">
        <v>1355</v>
      </c>
      <c r="D1064" s="2" t="s">
        <v>1122</v>
      </c>
      <c r="E1064" s="2" t="s">
        <v>78</v>
      </c>
      <c r="F1064" s="2" t="s">
        <v>11</v>
      </c>
      <c r="G1064" s="2" t="s">
        <v>12</v>
      </c>
      <c r="H1064" s="2" t="s">
        <v>13</v>
      </c>
      <c r="I1064" s="18">
        <v>461.5</v>
      </c>
      <c r="J1064" s="18">
        <v>78185.48000000001</v>
      </c>
      <c r="K1064" s="18">
        <v>75178.350000000006</v>
      </c>
      <c r="L1064" s="18">
        <v>3007.13</v>
      </c>
      <c r="M1064" s="18"/>
      <c r="N1064" s="18"/>
      <c r="O1064" s="18"/>
      <c r="P1064" s="18"/>
      <c r="Q1064" s="18"/>
      <c r="R1064" s="18"/>
      <c r="S1064" s="18">
        <v>3007.13</v>
      </c>
      <c r="T1064" s="18"/>
      <c r="U1064" s="18"/>
      <c r="V1064" s="18"/>
      <c r="W1064" s="18"/>
      <c r="X1064" s="18"/>
      <c r="Y1064" s="18"/>
      <c r="Z1064" s="18"/>
      <c r="AA1064" s="18"/>
      <c r="AB1064" s="43">
        <f t="shared" si="488"/>
        <v>4.0000000000000036E-2</v>
      </c>
      <c r="AC1064" s="14">
        <f t="shared" si="496"/>
        <v>0</v>
      </c>
      <c r="AD1064" s="14">
        <f t="shared" si="484"/>
        <v>0</v>
      </c>
      <c r="AE1064" s="14">
        <f t="shared" si="471"/>
        <v>0</v>
      </c>
      <c r="AF1064" s="14">
        <f t="shared" si="472"/>
        <v>0</v>
      </c>
      <c r="AG1064" s="14">
        <f t="shared" si="473"/>
        <v>0</v>
      </c>
      <c r="AH1064" s="14">
        <f t="shared" si="474"/>
        <v>0</v>
      </c>
      <c r="AI1064" s="14">
        <f t="shared" si="475"/>
        <v>0.04</v>
      </c>
      <c r="AJ1064" s="14">
        <f t="shared" si="476"/>
        <v>0</v>
      </c>
      <c r="AK1064" s="14">
        <f t="shared" si="477"/>
        <v>0</v>
      </c>
      <c r="AL1064" s="14">
        <f t="shared" si="478"/>
        <v>0</v>
      </c>
      <c r="AM1064" s="14">
        <f t="shared" si="479"/>
        <v>0</v>
      </c>
      <c r="AN1064" s="14">
        <f t="shared" si="480"/>
        <v>0</v>
      </c>
      <c r="AO1064" s="14">
        <f t="shared" si="481"/>
        <v>0</v>
      </c>
      <c r="AP1064" s="14">
        <f t="shared" si="482"/>
        <v>0</v>
      </c>
      <c r="AQ1064" s="14">
        <f t="shared" si="483"/>
        <v>0</v>
      </c>
      <c r="AR1064" s="26">
        <f t="shared" si="489"/>
        <v>0</v>
      </c>
      <c r="AS1064" s="184">
        <f t="shared" si="490"/>
        <v>3007.1340000000005</v>
      </c>
      <c r="AT1064" s="26">
        <f t="shared" si="491"/>
        <v>0</v>
      </c>
      <c r="AU1064" s="30">
        <f>K1064*$AU$2</f>
        <v>4510.701</v>
      </c>
      <c r="AV1064" s="30">
        <f>K1064*$AV$2</f>
        <v>4510.701</v>
      </c>
      <c r="AW1064" s="30"/>
      <c r="AX1064" s="36">
        <f t="shared" si="487"/>
        <v>4510.701</v>
      </c>
      <c r="AY1064" s="36">
        <f t="shared" si="487"/>
        <v>1503.5669999999996</v>
      </c>
      <c r="AZ1064" s="36">
        <f t="shared" si="487"/>
        <v>0</v>
      </c>
      <c r="BF1064" s="42">
        <f t="shared" si="492"/>
        <v>3007.1340000000005</v>
      </c>
      <c r="BG1064" s="42">
        <f t="shared" si="493"/>
        <v>3007.13</v>
      </c>
      <c r="BH1064" s="42">
        <f t="shared" si="494"/>
        <v>4.0000000003601599E-3</v>
      </c>
      <c r="BI1064" s="42">
        <f t="shared" si="495"/>
        <v>9021.402</v>
      </c>
    </row>
    <row r="1065" spans="1:61" ht="14.45" hidden="1" outlineLevel="1" x14ac:dyDescent="0.3">
      <c r="A1065" s="12" t="s">
        <v>837</v>
      </c>
      <c r="B1065" s="12" t="s">
        <v>8</v>
      </c>
      <c r="C1065" s="5" t="s">
        <v>1355</v>
      </c>
      <c r="D1065" s="2" t="s">
        <v>1122</v>
      </c>
      <c r="E1065" s="2" t="s">
        <v>76</v>
      </c>
      <c r="F1065" s="2" t="s">
        <v>16</v>
      </c>
      <c r="G1065" s="2" t="s">
        <v>20</v>
      </c>
      <c r="H1065" s="2" t="s">
        <v>13</v>
      </c>
      <c r="I1065" s="18">
        <v>20929.610000000004</v>
      </c>
      <c r="J1065" s="18">
        <v>3692324.1199999992</v>
      </c>
      <c r="K1065" s="18">
        <v>3217711.6100000003</v>
      </c>
      <c r="L1065" s="18">
        <v>474612.51</v>
      </c>
      <c r="M1065" s="18"/>
      <c r="N1065" s="18">
        <v>402213.99000000005</v>
      </c>
      <c r="O1065" s="18"/>
      <c r="P1065" s="18"/>
      <c r="Q1065" s="18"/>
      <c r="R1065" s="18"/>
      <c r="S1065" s="18"/>
      <c r="T1065" s="18"/>
      <c r="U1065" s="18"/>
      <c r="V1065" s="18"/>
      <c r="W1065" s="18"/>
      <c r="X1065" s="18"/>
      <c r="Y1065" s="18"/>
      <c r="Z1065" s="18">
        <v>72398.519999999975</v>
      </c>
      <c r="AA1065" s="18"/>
      <c r="AB1065" s="43">
        <f t="shared" si="488"/>
        <v>0.14749999999999996</v>
      </c>
      <c r="AC1065" s="14">
        <f t="shared" si="496"/>
        <v>0</v>
      </c>
      <c r="AD1065" s="14">
        <f t="shared" si="484"/>
        <v>0.125</v>
      </c>
      <c r="AE1065" s="14">
        <f t="shared" ref="AE1065:AE1093" si="497">IF(O1065&gt;0,O$4,0)</f>
        <v>0</v>
      </c>
      <c r="AF1065" s="14">
        <f t="shared" ref="AF1065:AF1093" si="498">IF(P1065&gt;0,P$4,0)</f>
        <v>0</v>
      </c>
      <c r="AG1065" s="14">
        <f t="shared" ref="AG1065:AG1093" si="499">IF(Q1065&gt;0,Q$4,0)</f>
        <v>0</v>
      </c>
      <c r="AH1065" s="14">
        <f t="shared" ref="AH1065:AH1093" si="500">IF(R1065&gt;0,R$4,0)</f>
        <v>0</v>
      </c>
      <c r="AI1065" s="14">
        <f t="shared" ref="AI1065:AI1093" si="501">IF(S1065&gt;0,S$4,0)</f>
        <v>0</v>
      </c>
      <c r="AJ1065" s="14">
        <f t="shared" ref="AJ1065:AJ1093" si="502">IF(T1065&gt;0,T$4,0)</f>
        <v>0</v>
      </c>
      <c r="AK1065" s="14">
        <f t="shared" ref="AK1065:AK1093" si="503">IF(U1065&gt;0,U$4,0)</f>
        <v>0</v>
      </c>
      <c r="AL1065" s="14">
        <f t="shared" ref="AL1065:AL1093" si="504">IF(V1065&gt;0,V$4,0)</f>
        <v>0</v>
      </c>
      <c r="AM1065" s="14">
        <f t="shared" ref="AM1065:AM1093" si="505">IF(W1065&gt;0,W$4,0)</f>
        <v>0</v>
      </c>
      <c r="AN1065" s="14">
        <f t="shared" ref="AN1065:AN1093" si="506">IF(X1065&gt;0,X$4,0)</f>
        <v>0</v>
      </c>
      <c r="AO1065" s="14">
        <f t="shared" ref="AO1065:AO1093" si="507">IF(Y1065&gt;0,Y$4,0)</f>
        <v>0</v>
      </c>
      <c r="AP1065" s="14">
        <f t="shared" ref="AP1065:AP1093" si="508">IF(Z1065&gt;0,Z$4,0)</f>
        <v>0.02</v>
      </c>
      <c r="AQ1065" s="14">
        <f t="shared" ref="AQ1065:AQ1127" si="509">IF(AA1065&gt;0,AA$4,0)</f>
        <v>0</v>
      </c>
      <c r="AR1065" s="26">
        <f t="shared" si="489"/>
        <v>402213.95125000004</v>
      </c>
      <c r="AS1065" s="184">
        <f t="shared" si="490"/>
        <v>0</v>
      </c>
      <c r="AT1065" s="26">
        <f t="shared" si="491"/>
        <v>72398.511225000009</v>
      </c>
      <c r="AU1065" s="30"/>
      <c r="AV1065" s="30"/>
      <c r="AW1065" s="30">
        <f t="shared" ref="AW1065:AW1093" si="510">K1065*$AU$1</f>
        <v>386125.39320000005</v>
      </c>
      <c r="AX1065" s="36">
        <f t="shared" si="487"/>
        <v>-402213.95125000004</v>
      </c>
      <c r="AY1065" s="36">
        <f t="shared" si="487"/>
        <v>0</v>
      </c>
      <c r="AZ1065" s="36">
        <f t="shared" si="487"/>
        <v>313726.88197500003</v>
      </c>
      <c r="BF1065" s="42">
        <f t="shared" si="492"/>
        <v>474612.46247500007</v>
      </c>
      <c r="BG1065" s="42">
        <f t="shared" si="493"/>
        <v>474612.51</v>
      </c>
      <c r="BH1065" s="42">
        <f t="shared" si="494"/>
        <v>-4.7524999943561852E-2</v>
      </c>
      <c r="BI1065" s="42">
        <f t="shared" si="495"/>
        <v>386125.39320000005</v>
      </c>
    </row>
    <row r="1066" spans="1:61" ht="14.45" hidden="1" outlineLevel="1" x14ac:dyDescent="0.3">
      <c r="A1066" s="12" t="s">
        <v>837</v>
      </c>
      <c r="B1066" s="12" t="s">
        <v>8</v>
      </c>
      <c r="C1066" s="5" t="s">
        <v>1355</v>
      </c>
      <c r="D1066" s="2" t="s">
        <v>1123</v>
      </c>
      <c r="E1066" s="2" t="s">
        <v>76</v>
      </c>
      <c r="F1066" s="2" t="s">
        <v>16</v>
      </c>
      <c r="G1066" s="2" t="s">
        <v>20</v>
      </c>
      <c r="H1066" s="2" t="s">
        <v>13</v>
      </c>
      <c r="I1066" s="18">
        <v>3938.1200000000003</v>
      </c>
      <c r="J1066" s="18">
        <v>695713.37000000011</v>
      </c>
      <c r="K1066" s="18">
        <v>606286.17000000004</v>
      </c>
      <c r="L1066" s="18">
        <v>89427.199999999997</v>
      </c>
      <c r="M1066" s="18"/>
      <c r="N1066" s="18">
        <v>75785.76999999999</v>
      </c>
      <c r="O1066" s="18"/>
      <c r="P1066" s="18"/>
      <c r="Q1066" s="18"/>
      <c r="R1066" s="18"/>
      <c r="S1066" s="18"/>
      <c r="T1066" s="18"/>
      <c r="U1066" s="18"/>
      <c r="V1066" s="18"/>
      <c r="W1066" s="18"/>
      <c r="X1066" s="18"/>
      <c r="Y1066" s="18"/>
      <c r="Z1066" s="18">
        <v>13641.429999999998</v>
      </c>
      <c r="AA1066" s="18"/>
      <c r="AB1066" s="43">
        <f t="shared" si="488"/>
        <v>0.14749999999999996</v>
      </c>
      <c r="AC1066" s="14">
        <f t="shared" si="496"/>
        <v>0</v>
      </c>
      <c r="AD1066" s="14">
        <f t="shared" si="484"/>
        <v>0.125</v>
      </c>
      <c r="AE1066" s="14">
        <f t="shared" si="497"/>
        <v>0</v>
      </c>
      <c r="AF1066" s="14">
        <f t="shared" si="498"/>
        <v>0</v>
      </c>
      <c r="AG1066" s="14">
        <f t="shared" si="499"/>
        <v>0</v>
      </c>
      <c r="AH1066" s="14">
        <f t="shared" si="500"/>
        <v>0</v>
      </c>
      <c r="AI1066" s="14">
        <f t="shared" si="501"/>
        <v>0</v>
      </c>
      <c r="AJ1066" s="14">
        <f t="shared" si="502"/>
        <v>0</v>
      </c>
      <c r="AK1066" s="14">
        <f t="shared" si="503"/>
        <v>0</v>
      </c>
      <c r="AL1066" s="14">
        <f t="shared" si="504"/>
        <v>0</v>
      </c>
      <c r="AM1066" s="14">
        <f t="shared" si="505"/>
        <v>0</v>
      </c>
      <c r="AN1066" s="14">
        <f t="shared" si="506"/>
        <v>0</v>
      </c>
      <c r="AO1066" s="14">
        <f t="shared" si="507"/>
        <v>0</v>
      </c>
      <c r="AP1066" s="14">
        <f t="shared" si="508"/>
        <v>0.02</v>
      </c>
      <c r="AQ1066" s="14">
        <f t="shared" si="509"/>
        <v>0</v>
      </c>
      <c r="AR1066" s="26">
        <f t="shared" si="489"/>
        <v>75785.771250000005</v>
      </c>
      <c r="AS1066" s="184">
        <f t="shared" si="490"/>
        <v>0</v>
      </c>
      <c r="AT1066" s="26">
        <f t="shared" si="491"/>
        <v>13641.438825000001</v>
      </c>
      <c r="AU1066" s="30"/>
      <c r="AV1066" s="30"/>
      <c r="AW1066" s="30">
        <f t="shared" si="510"/>
        <v>72754.340400000001</v>
      </c>
      <c r="AX1066" s="36">
        <f t="shared" si="487"/>
        <v>-75785.771250000005</v>
      </c>
      <c r="AY1066" s="36">
        <f t="shared" si="487"/>
        <v>0</v>
      </c>
      <c r="AZ1066" s="36">
        <f t="shared" si="487"/>
        <v>59112.901574999996</v>
      </c>
      <c r="BF1066" s="42">
        <f t="shared" si="492"/>
        <v>89427.21007500001</v>
      </c>
      <c r="BG1066" s="42">
        <f t="shared" si="493"/>
        <v>89427.199999999983</v>
      </c>
      <c r="BH1066" s="42">
        <f t="shared" si="494"/>
        <v>1.007500002742745E-2</v>
      </c>
      <c r="BI1066" s="42">
        <f t="shared" si="495"/>
        <v>72754.340400000001</v>
      </c>
    </row>
    <row r="1067" spans="1:61" ht="14.45" hidden="1" outlineLevel="1" x14ac:dyDescent="0.3">
      <c r="A1067" s="12" t="s">
        <v>837</v>
      </c>
      <c r="B1067" s="12" t="s">
        <v>8</v>
      </c>
      <c r="C1067" s="5" t="s">
        <v>1355</v>
      </c>
      <c r="D1067" s="2" t="s">
        <v>1124</v>
      </c>
      <c r="E1067" s="2" t="s">
        <v>76</v>
      </c>
      <c r="F1067" s="2" t="s">
        <v>16</v>
      </c>
      <c r="G1067" s="2" t="s">
        <v>20</v>
      </c>
      <c r="H1067" s="2" t="s">
        <v>13</v>
      </c>
      <c r="I1067" s="18">
        <v>10547.23</v>
      </c>
      <c r="J1067" s="18">
        <v>1849786.9999999998</v>
      </c>
      <c r="K1067" s="18">
        <v>1612014.8000000003</v>
      </c>
      <c r="L1067" s="18">
        <v>237772.19999999998</v>
      </c>
      <c r="M1067" s="18"/>
      <c r="N1067" s="18">
        <v>201501.86000000002</v>
      </c>
      <c r="O1067" s="18"/>
      <c r="P1067" s="18"/>
      <c r="Q1067" s="18"/>
      <c r="R1067" s="18"/>
      <c r="S1067" s="18"/>
      <c r="T1067" s="18"/>
      <c r="U1067" s="18"/>
      <c r="V1067" s="18"/>
      <c r="W1067" s="18"/>
      <c r="X1067" s="18"/>
      <c r="Y1067" s="18"/>
      <c r="Z1067" s="18">
        <v>36270.340000000004</v>
      </c>
      <c r="AA1067" s="18"/>
      <c r="AB1067" s="43">
        <f t="shared" si="488"/>
        <v>0.14749999999999996</v>
      </c>
      <c r="AC1067" s="14">
        <f t="shared" si="496"/>
        <v>0</v>
      </c>
      <c r="AD1067" s="14">
        <f t="shared" si="484"/>
        <v>0.125</v>
      </c>
      <c r="AE1067" s="14">
        <f t="shared" si="497"/>
        <v>0</v>
      </c>
      <c r="AF1067" s="14">
        <f t="shared" si="498"/>
        <v>0</v>
      </c>
      <c r="AG1067" s="14">
        <f t="shared" si="499"/>
        <v>0</v>
      </c>
      <c r="AH1067" s="14">
        <f t="shared" si="500"/>
        <v>0</v>
      </c>
      <c r="AI1067" s="14">
        <f t="shared" si="501"/>
        <v>0</v>
      </c>
      <c r="AJ1067" s="14">
        <f t="shared" si="502"/>
        <v>0</v>
      </c>
      <c r="AK1067" s="14">
        <f t="shared" si="503"/>
        <v>0</v>
      </c>
      <c r="AL1067" s="14">
        <f t="shared" si="504"/>
        <v>0</v>
      </c>
      <c r="AM1067" s="14">
        <f t="shared" si="505"/>
        <v>0</v>
      </c>
      <c r="AN1067" s="14">
        <f t="shared" si="506"/>
        <v>0</v>
      </c>
      <c r="AO1067" s="14">
        <f t="shared" si="507"/>
        <v>0</v>
      </c>
      <c r="AP1067" s="14">
        <f t="shared" si="508"/>
        <v>0.02</v>
      </c>
      <c r="AQ1067" s="14">
        <f t="shared" si="509"/>
        <v>0</v>
      </c>
      <c r="AR1067" s="26">
        <f t="shared" si="489"/>
        <v>201501.85000000003</v>
      </c>
      <c r="AS1067" s="184">
        <f t="shared" si="490"/>
        <v>0</v>
      </c>
      <c r="AT1067" s="26">
        <f t="shared" si="491"/>
        <v>36270.333000000006</v>
      </c>
      <c r="AU1067" s="30"/>
      <c r="AV1067" s="30"/>
      <c r="AW1067" s="30">
        <f t="shared" si="510"/>
        <v>193441.77600000001</v>
      </c>
      <c r="AX1067" s="36">
        <f t="shared" si="487"/>
        <v>-201501.85000000003</v>
      </c>
      <c r="AY1067" s="36">
        <f t="shared" si="487"/>
        <v>0</v>
      </c>
      <c r="AZ1067" s="36">
        <f t="shared" si="487"/>
        <v>157171.443</v>
      </c>
      <c r="BF1067" s="42">
        <f t="shared" si="492"/>
        <v>237772.18300000005</v>
      </c>
      <c r="BG1067" s="42">
        <f t="shared" si="493"/>
        <v>237772.2</v>
      </c>
      <c r="BH1067" s="42">
        <f t="shared" si="494"/>
        <v>-1.6999999963445589E-2</v>
      </c>
      <c r="BI1067" s="42">
        <f t="shared" si="495"/>
        <v>193441.77600000001</v>
      </c>
    </row>
    <row r="1068" spans="1:61" ht="14.45" hidden="1" outlineLevel="1" x14ac:dyDescent="0.3">
      <c r="A1068" s="12" t="s">
        <v>837</v>
      </c>
      <c r="B1068" s="12" t="s">
        <v>8</v>
      </c>
      <c r="C1068" s="5" t="s">
        <v>1355</v>
      </c>
      <c r="D1068" s="2" t="s">
        <v>1125</v>
      </c>
      <c r="E1068" s="2" t="s">
        <v>76</v>
      </c>
      <c r="F1068" s="2" t="s">
        <v>16</v>
      </c>
      <c r="G1068" s="2" t="s">
        <v>20</v>
      </c>
      <c r="H1068" s="2" t="s">
        <v>13</v>
      </c>
      <c r="I1068" s="18">
        <v>9241.1299999999974</v>
      </c>
      <c r="J1068" s="18">
        <v>1626288.1400000001</v>
      </c>
      <c r="K1068" s="18">
        <v>1417244.56</v>
      </c>
      <c r="L1068" s="18">
        <v>209043.58000000002</v>
      </c>
      <c r="M1068" s="18"/>
      <c r="N1068" s="18">
        <v>177155.58000000002</v>
      </c>
      <c r="O1068" s="18"/>
      <c r="P1068" s="18"/>
      <c r="Q1068" s="18"/>
      <c r="R1068" s="18"/>
      <c r="S1068" s="18"/>
      <c r="T1068" s="18"/>
      <c r="U1068" s="18"/>
      <c r="V1068" s="18"/>
      <c r="W1068" s="18"/>
      <c r="X1068" s="18"/>
      <c r="Y1068" s="18"/>
      <c r="Z1068" s="18">
        <v>31888.000000000004</v>
      </c>
      <c r="AA1068" s="18"/>
      <c r="AB1068" s="43">
        <f t="shared" si="488"/>
        <v>0.14749999999999996</v>
      </c>
      <c r="AC1068" s="14">
        <f t="shared" si="496"/>
        <v>0</v>
      </c>
      <c r="AD1068" s="14">
        <f t="shared" si="484"/>
        <v>0.125</v>
      </c>
      <c r="AE1068" s="14">
        <f t="shared" si="497"/>
        <v>0</v>
      </c>
      <c r="AF1068" s="14">
        <f t="shared" si="498"/>
        <v>0</v>
      </c>
      <c r="AG1068" s="14">
        <f t="shared" si="499"/>
        <v>0</v>
      </c>
      <c r="AH1068" s="14">
        <f t="shared" si="500"/>
        <v>0</v>
      </c>
      <c r="AI1068" s="14">
        <f t="shared" si="501"/>
        <v>0</v>
      </c>
      <c r="AJ1068" s="14">
        <f t="shared" si="502"/>
        <v>0</v>
      </c>
      <c r="AK1068" s="14">
        <f t="shared" si="503"/>
        <v>0</v>
      </c>
      <c r="AL1068" s="14">
        <f t="shared" si="504"/>
        <v>0</v>
      </c>
      <c r="AM1068" s="14">
        <f t="shared" si="505"/>
        <v>0</v>
      </c>
      <c r="AN1068" s="14">
        <f t="shared" si="506"/>
        <v>0</v>
      </c>
      <c r="AO1068" s="14">
        <f t="shared" si="507"/>
        <v>0</v>
      </c>
      <c r="AP1068" s="14">
        <f t="shared" si="508"/>
        <v>0.02</v>
      </c>
      <c r="AQ1068" s="14">
        <f t="shared" si="509"/>
        <v>0</v>
      </c>
      <c r="AR1068" s="26">
        <f t="shared" si="489"/>
        <v>177155.57</v>
      </c>
      <c r="AS1068" s="184">
        <f t="shared" si="490"/>
        <v>0</v>
      </c>
      <c r="AT1068" s="26">
        <f t="shared" si="491"/>
        <v>31888.002600000003</v>
      </c>
      <c r="AU1068" s="30"/>
      <c r="AV1068" s="30"/>
      <c r="AW1068" s="30">
        <f t="shared" si="510"/>
        <v>170069.34719999999</v>
      </c>
      <c r="AX1068" s="36">
        <f t="shared" si="487"/>
        <v>-177155.57</v>
      </c>
      <c r="AY1068" s="36">
        <f t="shared" si="487"/>
        <v>0</v>
      </c>
      <c r="AZ1068" s="36">
        <f t="shared" si="487"/>
        <v>138181.34459999998</v>
      </c>
      <c r="BF1068" s="42">
        <f t="shared" si="492"/>
        <v>209043.57260000001</v>
      </c>
      <c r="BG1068" s="42">
        <f t="shared" si="493"/>
        <v>209043.58000000002</v>
      </c>
      <c r="BH1068" s="42">
        <f t="shared" si="494"/>
        <v>-7.4000000022351742E-3</v>
      </c>
      <c r="BI1068" s="42">
        <f t="shared" si="495"/>
        <v>170069.34719999999</v>
      </c>
    </row>
    <row r="1069" spans="1:61" ht="14.45" hidden="1" outlineLevel="1" x14ac:dyDescent="0.3">
      <c r="A1069" s="12" t="s">
        <v>837</v>
      </c>
      <c r="B1069" s="12" t="s">
        <v>8</v>
      </c>
      <c r="C1069" s="5" t="s">
        <v>1355</v>
      </c>
      <c r="D1069" s="2" t="s">
        <v>1126</v>
      </c>
      <c r="E1069" s="2" t="s">
        <v>76</v>
      </c>
      <c r="F1069" s="2" t="s">
        <v>16</v>
      </c>
      <c r="G1069" s="2" t="s">
        <v>20</v>
      </c>
      <c r="H1069" s="2" t="s">
        <v>13</v>
      </c>
      <c r="I1069" s="18">
        <v>8284.66</v>
      </c>
      <c r="J1069" s="18">
        <v>1469838.13</v>
      </c>
      <c r="K1069" s="18">
        <v>1280904.6599999999</v>
      </c>
      <c r="L1069" s="18">
        <v>188933.47</v>
      </c>
      <c r="M1069" s="18"/>
      <c r="N1069" s="18">
        <v>160113.1</v>
      </c>
      <c r="O1069" s="18"/>
      <c r="P1069" s="18"/>
      <c r="Q1069" s="18"/>
      <c r="R1069" s="18"/>
      <c r="S1069" s="18"/>
      <c r="T1069" s="18"/>
      <c r="U1069" s="18"/>
      <c r="V1069" s="18"/>
      <c r="W1069" s="18"/>
      <c r="X1069" s="18"/>
      <c r="Y1069" s="18"/>
      <c r="Z1069" s="18">
        <v>28820.37000000001</v>
      </c>
      <c r="AA1069" s="18"/>
      <c r="AB1069" s="43">
        <f t="shared" si="488"/>
        <v>0.14749999999999996</v>
      </c>
      <c r="AC1069" s="14">
        <f t="shared" si="496"/>
        <v>0</v>
      </c>
      <c r="AD1069" s="14">
        <f t="shared" si="484"/>
        <v>0.125</v>
      </c>
      <c r="AE1069" s="14">
        <f t="shared" si="497"/>
        <v>0</v>
      </c>
      <c r="AF1069" s="14">
        <f t="shared" si="498"/>
        <v>0</v>
      </c>
      <c r="AG1069" s="14">
        <f t="shared" si="499"/>
        <v>0</v>
      </c>
      <c r="AH1069" s="14">
        <f t="shared" si="500"/>
        <v>0</v>
      </c>
      <c r="AI1069" s="14">
        <f t="shared" si="501"/>
        <v>0</v>
      </c>
      <c r="AJ1069" s="14">
        <f t="shared" si="502"/>
        <v>0</v>
      </c>
      <c r="AK1069" s="14">
        <f t="shared" si="503"/>
        <v>0</v>
      </c>
      <c r="AL1069" s="14">
        <f t="shared" si="504"/>
        <v>0</v>
      </c>
      <c r="AM1069" s="14">
        <f t="shared" si="505"/>
        <v>0</v>
      </c>
      <c r="AN1069" s="14">
        <f t="shared" si="506"/>
        <v>0</v>
      </c>
      <c r="AO1069" s="14">
        <f t="shared" si="507"/>
        <v>0</v>
      </c>
      <c r="AP1069" s="14">
        <f t="shared" si="508"/>
        <v>0.02</v>
      </c>
      <c r="AQ1069" s="14">
        <f t="shared" si="509"/>
        <v>0</v>
      </c>
      <c r="AR1069" s="26">
        <f t="shared" si="489"/>
        <v>160113.08249999999</v>
      </c>
      <c r="AS1069" s="184">
        <f t="shared" si="490"/>
        <v>0</v>
      </c>
      <c r="AT1069" s="26">
        <f t="shared" si="491"/>
        <v>28820.35485</v>
      </c>
      <c r="AU1069" s="30"/>
      <c r="AV1069" s="30"/>
      <c r="AW1069" s="30">
        <f t="shared" si="510"/>
        <v>153708.55919999999</v>
      </c>
      <c r="AX1069" s="36">
        <f t="shared" si="487"/>
        <v>-160113.08249999999</v>
      </c>
      <c r="AY1069" s="36">
        <f t="shared" si="487"/>
        <v>0</v>
      </c>
      <c r="AZ1069" s="36">
        <f t="shared" si="487"/>
        <v>124888.20434999999</v>
      </c>
      <c r="BF1069" s="42">
        <f t="shared" si="492"/>
        <v>188933.43734999999</v>
      </c>
      <c r="BG1069" s="42">
        <f t="shared" si="493"/>
        <v>188933.47000000003</v>
      </c>
      <c r="BH1069" s="42">
        <f t="shared" si="494"/>
        <v>-3.2650000037392601E-2</v>
      </c>
      <c r="BI1069" s="42">
        <f t="shared" si="495"/>
        <v>153708.55919999999</v>
      </c>
    </row>
    <row r="1070" spans="1:61" ht="14.45" hidden="1" outlineLevel="1" x14ac:dyDescent="0.3">
      <c r="A1070" s="12" t="s">
        <v>837</v>
      </c>
      <c r="B1070" s="12" t="s">
        <v>8</v>
      </c>
      <c r="C1070" s="5" t="s">
        <v>1355</v>
      </c>
      <c r="D1070" s="2" t="s">
        <v>1127</v>
      </c>
      <c r="E1070" s="2" t="s">
        <v>76</v>
      </c>
      <c r="F1070" s="2" t="s">
        <v>16</v>
      </c>
      <c r="G1070" s="2" t="s">
        <v>20</v>
      </c>
      <c r="H1070" s="2" t="s">
        <v>13</v>
      </c>
      <c r="I1070" s="18">
        <v>511.65</v>
      </c>
      <c r="J1070" s="18">
        <v>92089.510000000009</v>
      </c>
      <c r="K1070" s="18">
        <v>80252.3</v>
      </c>
      <c r="L1070" s="18">
        <v>11837.21</v>
      </c>
      <c r="M1070" s="18"/>
      <c r="N1070" s="18">
        <v>10031.539999999999</v>
      </c>
      <c r="O1070" s="18"/>
      <c r="P1070" s="18"/>
      <c r="Q1070" s="18"/>
      <c r="R1070" s="18"/>
      <c r="S1070" s="18"/>
      <c r="T1070" s="18"/>
      <c r="U1070" s="18"/>
      <c r="V1070" s="18"/>
      <c r="W1070" s="18"/>
      <c r="X1070" s="18"/>
      <c r="Y1070" s="18"/>
      <c r="Z1070" s="18">
        <v>1805.6699999999998</v>
      </c>
      <c r="AA1070" s="18"/>
      <c r="AB1070" s="43">
        <f t="shared" si="488"/>
        <v>0.14749999999999996</v>
      </c>
      <c r="AC1070" s="14">
        <f t="shared" si="496"/>
        <v>0</v>
      </c>
      <c r="AD1070" s="14">
        <f t="shared" si="484"/>
        <v>0.125</v>
      </c>
      <c r="AE1070" s="14">
        <f t="shared" si="497"/>
        <v>0</v>
      </c>
      <c r="AF1070" s="14">
        <f t="shared" si="498"/>
        <v>0</v>
      </c>
      <c r="AG1070" s="14">
        <f t="shared" si="499"/>
        <v>0</v>
      </c>
      <c r="AH1070" s="14">
        <f t="shared" si="500"/>
        <v>0</v>
      </c>
      <c r="AI1070" s="14">
        <f t="shared" si="501"/>
        <v>0</v>
      </c>
      <c r="AJ1070" s="14">
        <f t="shared" si="502"/>
        <v>0</v>
      </c>
      <c r="AK1070" s="14">
        <f t="shared" si="503"/>
        <v>0</v>
      </c>
      <c r="AL1070" s="14">
        <f t="shared" si="504"/>
        <v>0</v>
      </c>
      <c r="AM1070" s="14">
        <f t="shared" si="505"/>
        <v>0</v>
      </c>
      <c r="AN1070" s="14">
        <f t="shared" si="506"/>
        <v>0</v>
      </c>
      <c r="AO1070" s="14">
        <f t="shared" si="507"/>
        <v>0</v>
      </c>
      <c r="AP1070" s="14">
        <f t="shared" si="508"/>
        <v>0.02</v>
      </c>
      <c r="AQ1070" s="14">
        <f t="shared" si="509"/>
        <v>0</v>
      </c>
      <c r="AR1070" s="26">
        <f t="shared" si="489"/>
        <v>10031.5375</v>
      </c>
      <c r="AS1070" s="184">
        <f t="shared" si="490"/>
        <v>0</v>
      </c>
      <c r="AT1070" s="26">
        <f t="shared" si="491"/>
        <v>1805.6767500000003</v>
      </c>
      <c r="AU1070" s="30"/>
      <c r="AV1070" s="30"/>
      <c r="AW1070" s="30">
        <f t="shared" si="510"/>
        <v>9630.2759999999998</v>
      </c>
      <c r="AX1070" s="36">
        <f t="shared" si="487"/>
        <v>-10031.5375</v>
      </c>
      <c r="AY1070" s="36">
        <f t="shared" si="487"/>
        <v>0</v>
      </c>
      <c r="AZ1070" s="36">
        <f t="shared" si="487"/>
        <v>7824.5992499999993</v>
      </c>
      <c r="BF1070" s="42">
        <f t="shared" si="492"/>
        <v>11837.214250000001</v>
      </c>
      <c r="BG1070" s="42">
        <f t="shared" si="493"/>
        <v>11837.21</v>
      </c>
      <c r="BH1070" s="42">
        <f t="shared" si="494"/>
        <v>4.2500000017753337E-3</v>
      </c>
      <c r="BI1070" s="42">
        <f t="shared" si="495"/>
        <v>9630.2759999999998</v>
      </c>
    </row>
    <row r="1071" spans="1:61" ht="14.45" hidden="1" outlineLevel="1" x14ac:dyDescent="0.3">
      <c r="A1071" s="12" t="s">
        <v>837</v>
      </c>
      <c r="B1071" s="12" t="s">
        <v>8</v>
      </c>
      <c r="C1071" s="5" t="s">
        <v>1355</v>
      </c>
      <c r="D1071" s="2" t="s">
        <v>1128</v>
      </c>
      <c r="E1071" s="2" t="s">
        <v>76</v>
      </c>
      <c r="F1071" s="2" t="s">
        <v>16</v>
      </c>
      <c r="G1071" s="2" t="s">
        <v>20</v>
      </c>
      <c r="H1071" s="2" t="s">
        <v>13</v>
      </c>
      <c r="I1071" s="18">
        <v>21095.589999999997</v>
      </c>
      <c r="J1071" s="18">
        <v>3751290.8399999989</v>
      </c>
      <c r="K1071" s="18">
        <v>3269624.7800000003</v>
      </c>
      <c r="L1071" s="18">
        <v>481666.06</v>
      </c>
      <c r="M1071" s="18"/>
      <c r="N1071" s="18">
        <v>406589.56</v>
      </c>
      <c r="O1071" s="18"/>
      <c r="P1071" s="18"/>
      <c r="Q1071" s="18">
        <v>1014.5100000000001</v>
      </c>
      <c r="R1071" s="18">
        <v>507.26000000000005</v>
      </c>
      <c r="S1071" s="18"/>
      <c r="T1071" s="18"/>
      <c r="U1071" s="18"/>
      <c r="V1071" s="18"/>
      <c r="W1071" s="18"/>
      <c r="X1071" s="18"/>
      <c r="Y1071" s="18"/>
      <c r="Z1071" s="18">
        <v>73554.729999999981</v>
      </c>
      <c r="AA1071" s="18"/>
      <c r="AB1071" s="43">
        <f t="shared" si="488"/>
        <v>0.15135050000000017</v>
      </c>
      <c r="AC1071" s="14">
        <f t="shared" si="496"/>
        <v>0</v>
      </c>
      <c r="AD1071" s="14">
        <f t="shared" si="484"/>
        <v>0.125</v>
      </c>
      <c r="AE1071" s="14">
        <f t="shared" si="497"/>
        <v>0</v>
      </c>
      <c r="AF1071" s="14">
        <f t="shared" si="498"/>
        <v>0</v>
      </c>
      <c r="AG1071" s="14">
        <f t="shared" si="499"/>
        <v>0.02</v>
      </c>
      <c r="AH1071" s="14">
        <f t="shared" si="500"/>
        <v>0.01</v>
      </c>
      <c r="AI1071" s="14">
        <f t="shared" si="501"/>
        <v>0</v>
      </c>
      <c r="AJ1071" s="14">
        <f t="shared" si="502"/>
        <v>0</v>
      </c>
      <c r="AK1071" s="14">
        <f t="shared" si="503"/>
        <v>0</v>
      </c>
      <c r="AL1071" s="14">
        <f t="shared" si="504"/>
        <v>0</v>
      </c>
      <c r="AM1071" s="14">
        <f t="shared" si="505"/>
        <v>0</v>
      </c>
      <c r="AN1071" s="14">
        <f t="shared" si="506"/>
        <v>0</v>
      </c>
      <c r="AO1071" s="14">
        <f t="shared" si="507"/>
        <v>0</v>
      </c>
      <c r="AP1071" s="14">
        <f t="shared" si="508"/>
        <v>0.02</v>
      </c>
      <c r="AQ1071" s="14">
        <f t="shared" si="509"/>
        <v>0</v>
      </c>
      <c r="AR1071" s="26">
        <f t="shared" si="489"/>
        <v>421045.93104450032</v>
      </c>
      <c r="AS1071" s="184">
        <f t="shared" si="490"/>
        <v>0</v>
      </c>
      <c r="AT1071" s="26">
        <f t="shared" si="491"/>
        <v>73813.414220890016</v>
      </c>
      <c r="AU1071" s="30"/>
      <c r="AV1071" s="30"/>
      <c r="AW1071" s="30">
        <f t="shared" si="510"/>
        <v>392354.97360000003</v>
      </c>
      <c r="AX1071" s="36">
        <f t="shared" si="487"/>
        <v>-421045.93104450032</v>
      </c>
      <c r="AY1071" s="36">
        <f t="shared" si="487"/>
        <v>0</v>
      </c>
      <c r="AZ1071" s="36">
        <f t="shared" si="487"/>
        <v>318541.55937911</v>
      </c>
      <c r="BF1071" s="42">
        <f t="shared" si="492"/>
        <v>494859.34526539035</v>
      </c>
      <c r="BG1071" s="42">
        <f t="shared" si="493"/>
        <v>481666.06</v>
      </c>
      <c r="BH1071" s="42">
        <f t="shared" si="494"/>
        <v>13193.285265390354</v>
      </c>
      <c r="BI1071" s="42">
        <f t="shared" si="495"/>
        <v>392354.97360000003</v>
      </c>
    </row>
    <row r="1072" spans="1:61" ht="14.45" hidden="1" outlineLevel="1" x14ac:dyDescent="0.3">
      <c r="A1072" s="12" t="s">
        <v>837</v>
      </c>
      <c r="B1072" s="12" t="s">
        <v>8</v>
      </c>
      <c r="C1072" s="5" t="s">
        <v>1355</v>
      </c>
      <c r="D1072" s="2" t="s">
        <v>1129</v>
      </c>
      <c r="E1072" s="2" t="s">
        <v>76</v>
      </c>
      <c r="F1072" s="2" t="s">
        <v>16</v>
      </c>
      <c r="G1072" s="2" t="s">
        <v>20</v>
      </c>
      <c r="H1072" s="2" t="s">
        <v>13</v>
      </c>
      <c r="I1072" s="18">
        <v>3815.82</v>
      </c>
      <c r="J1072" s="18">
        <v>676383.7300000001</v>
      </c>
      <c r="K1072" s="18">
        <v>589441.15</v>
      </c>
      <c r="L1072" s="18">
        <v>86942.58</v>
      </c>
      <c r="M1072" s="18"/>
      <c r="N1072" s="18">
        <v>73680.14</v>
      </c>
      <c r="O1072" s="18"/>
      <c r="P1072" s="18"/>
      <c r="Q1072" s="18"/>
      <c r="R1072" s="18"/>
      <c r="S1072" s="18"/>
      <c r="T1072" s="18"/>
      <c r="U1072" s="18"/>
      <c r="V1072" s="18"/>
      <c r="W1072" s="18"/>
      <c r="X1072" s="18"/>
      <c r="Y1072" s="18"/>
      <c r="Z1072" s="18">
        <v>13262.44</v>
      </c>
      <c r="AA1072" s="18"/>
      <c r="AB1072" s="43">
        <f t="shared" si="488"/>
        <v>0.14749999999999996</v>
      </c>
      <c r="AC1072" s="14">
        <f t="shared" si="496"/>
        <v>0</v>
      </c>
      <c r="AD1072" s="14">
        <f t="shared" ref="AD1072:AD1135" si="511">IF(N1072&gt;0,N$4,0)</f>
        <v>0.125</v>
      </c>
      <c r="AE1072" s="14">
        <f t="shared" si="497"/>
        <v>0</v>
      </c>
      <c r="AF1072" s="14">
        <f t="shared" si="498"/>
        <v>0</v>
      </c>
      <c r="AG1072" s="14">
        <f t="shared" si="499"/>
        <v>0</v>
      </c>
      <c r="AH1072" s="14">
        <f t="shared" si="500"/>
        <v>0</v>
      </c>
      <c r="AI1072" s="14">
        <f t="shared" si="501"/>
        <v>0</v>
      </c>
      <c r="AJ1072" s="14">
        <f t="shared" si="502"/>
        <v>0</v>
      </c>
      <c r="AK1072" s="14">
        <f t="shared" si="503"/>
        <v>0</v>
      </c>
      <c r="AL1072" s="14">
        <f t="shared" si="504"/>
        <v>0</v>
      </c>
      <c r="AM1072" s="14">
        <f t="shared" si="505"/>
        <v>0</v>
      </c>
      <c r="AN1072" s="14">
        <f t="shared" si="506"/>
        <v>0</v>
      </c>
      <c r="AO1072" s="14">
        <f t="shared" si="507"/>
        <v>0</v>
      </c>
      <c r="AP1072" s="14">
        <f t="shared" si="508"/>
        <v>0.02</v>
      </c>
      <c r="AQ1072" s="14">
        <f t="shared" si="509"/>
        <v>0</v>
      </c>
      <c r="AR1072" s="26">
        <f t="shared" si="489"/>
        <v>73680.143750000003</v>
      </c>
      <c r="AS1072" s="184">
        <f t="shared" si="490"/>
        <v>0</v>
      </c>
      <c r="AT1072" s="26">
        <f t="shared" si="491"/>
        <v>13262.425875000001</v>
      </c>
      <c r="AU1072" s="30"/>
      <c r="AV1072" s="30"/>
      <c r="AW1072" s="30">
        <f t="shared" si="510"/>
        <v>70732.937999999995</v>
      </c>
      <c r="AX1072" s="36">
        <f t="shared" si="487"/>
        <v>-73680.143750000003</v>
      </c>
      <c r="AY1072" s="36">
        <f t="shared" si="487"/>
        <v>0</v>
      </c>
      <c r="AZ1072" s="36">
        <f t="shared" si="487"/>
        <v>57470.512124999994</v>
      </c>
      <c r="BF1072" s="42">
        <f t="shared" si="492"/>
        <v>86942.569625000004</v>
      </c>
      <c r="BG1072" s="42">
        <f t="shared" si="493"/>
        <v>86942.58</v>
      </c>
      <c r="BH1072" s="42">
        <f t="shared" si="494"/>
        <v>-1.037499999802094E-2</v>
      </c>
      <c r="BI1072" s="42">
        <f t="shared" si="495"/>
        <v>70732.937999999995</v>
      </c>
    </row>
    <row r="1073" spans="1:61" ht="14.45" hidden="1" outlineLevel="1" x14ac:dyDescent="0.3">
      <c r="A1073" s="12" t="s">
        <v>837</v>
      </c>
      <c r="B1073" s="12" t="s">
        <v>8</v>
      </c>
      <c r="C1073" s="5" t="s">
        <v>1355</v>
      </c>
      <c r="D1073" s="2" t="s">
        <v>1130</v>
      </c>
      <c r="E1073" s="2" t="s">
        <v>76</v>
      </c>
      <c r="F1073" s="2" t="s">
        <v>16</v>
      </c>
      <c r="G1073" s="2" t="s">
        <v>20</v>
      </c>
      <c r="H1073" s="2" t="s">
        <v>13</v>
      </c>
      <c r="I1073" s="18">
        <v>1820.06</v>
      </c>
      <c r="J1073" s="18">
        <v>321175.67</v>
      </c>
      <c r="K1073" s="18">
        <v>279891.64</v>
      </c>
      <c r="L1073" s="18">
        <v>41284.03</v>
      </c>
      <c r="M1073" s="18"/>
      <c r="N1073" s="18">
        <v>34986.46</v>
      </c>
      <c r="O1073" s="18"/>
      <c r="P1073" s="18"/>
      <c r="Q1073" s="18"/>
      <c r="R1073" s="18"/>
      <c r="S1073" s="18"/>
      <c r="T1073" s="18"/>
      <c r="U1073" s="18"/>
      <c r="V1073" s="18"/>
      <c r="W1073" s="18"/>
      <c r="X1073" s="18"/>
      <c r="Y1073" s="18"/>
      <c r="Z1073" s="18">
        <v>6297.57</v>
      </c>
      <c r="AA1073" s="18"/>
      <c r="AB1073" s="43">
        <f t="shared" si="488"/>
        <v>0.14749999999999996</v>
      </c>
      <c r="AC1073" s="14">
        <f t="shared" si="496"/>
        <v>0</v>
      </c>
      <c r="AD1073" s="14">
        <f t="shared" si="511"/>
        <v>0.125</v>
      </c>
      <c r="AE1073" s="14">
        <f t="shared" si="497"/>
        <v>0</v>
      </c>
      <c r="AF1073" s="14">
        <f t="shared" si="498"/>
        <v>0</v>
      </c>
      <c r="AG1073" s="14">
        <f t="shared" si="499"/>
        <v>0</v>
      </c>
      <c r="AH1073" s="14">
        <f t="shared" si="500"/>
        <v>0</v>
      </c>
      <c r="AI1073" s="14">
        <f t="shared" si="501"/>
        <v>0</v>
      </c>
      <c r="AJ1073" s="14">
        <f t="shared" si="502"/>
        <v>0</v>
      </c>
      <c r="AK1073" s="14">
        <f t="shared" si="503"/>
        <v>0</v>
      </c>
      <c r="AL1073" s="14">
        <f t="shared" si="504"/>
        <v>0</v>
      </c>
      <c r="AM1073" s="14">
        <f t="shared" si="505"/>
        <v>0</v>
      </c>
      <c r="AN1073" s="14">
        <f t="shared" si="506"/>
        <v>0</v>
      </c>
      <c r="AO1073" s="14">
        <f t="shared" si="507"/>
        <v>0</v>
      </c>
      <c r="AP1073" s="14">
        <f t="shared" si="508"/>
        <v>0.02</v>
      </c>
      <c r="AQ1073" s="14">
        <f t="shared" si="509"/>
        <v>0</v>
      </c>
      <c r="AR1073" s="26">
        <f t="shared" si="489"/>
        <v>34986.455000000002</v>
      </c>
      <c r="AS1073" s="184">
        <f t="shared" si="490"/>
        <v>0</v>
      </c>
      <c r="AT1073" s="26">
        <f t="shared" si="491"/>
        <v>6297.5619000000006</v>
      </c>
      <c r="AU1073" s="30"/>
      <c r="AV1073" s="30"/>
      <c r="AW1073" s="30">
        <f t="shared" si="510"/>
        <v>33586.996800000001</v>
      </c>
      <c r="AX1073" s="36">
        <f t="shared" si="487"/>
        <v>-34986.455000000002</v>
      </c>
      <c r="AY1073" s="36">
        <f t="shared" si="487"/>
        <v>0</v>
      </c>
      <c r="AZ1073" s="36">
        <f t="shared" si="487"/>
        <v>27289.4349</v>
      </c>
      <c r="BF1073" s="42">
        <f t="shared" si="492"/>
        <v>41284.016900000002</v>
      </c>
      <c r="BG1073" s="42">
        <f t="shared" si="493"/>
        <v>41284.03</v>
      </c>
      <c r="BH1073" s="42">
        <f t="shared" si="494"/>
        <v>-1.3099999996484257E-2</v>
      </c>
      <c r="BI1073" s="42">
        <f t="shared" si="495"/>
        <v>33586.996800000001</v>
      </c>
    </row>
    <row r="1074" spans="1:61" ht="14.45" hidden="1" outlineLevel="1" x14ac:dyDescent="0.3">
      <c r="A1074" s="12" t="s">
        <v>837</v>
      </c>
      <c r="B1074" s="12" t="s">
        <v>8</v>
      </c>
      <c r="C1074" s="5" t="s">
        <v>1355</v>
      </c>
      <c r="D1074" s="2" t="s">
        <v>1131</v>
      </c>
      <c r="E1074" s="2" t="s">
        <v>76</v>
      </c>
      <c r="F1074" s="2" t="s">
        <v>16</v>
      </c>
      <c r="G1074" s="2" t="s">
        <v>20</v>
      </c>
      <c r="H1074" s="2" t="s">
        <v>13</v>
      </c>
      <c r="I1074" s="18">
        <v>966.92000000000007</v>
      </c>
      <c r="J1074" s="18">
        <v>167540.65</v>
      </c>
      <c r="K1074" s="18">
        <v>146004.91999999998</v>
      </c>
      <c r="L1074" s="18">
        <v>21535.730000000003</v>
      </c>
      <c r="M1074" s="18"/>
      <c r="N1074" s="18">
        <v>18250.620000000003</v>
      </c>
      <c r="O1074" s="18"/>
      <c r="P1074" s="18"/>
      <c r="Q1074" s="18"/>
      <c r="R1074" s="18"/>
      <c r="S1074" s="18"/>
      <c r="T1074" s="18"/>
      <c r="U1074" s="18"/>
      <c r="V1074" s="18"/>
      <c r="W1074" s="18"/>
      <c r="X1074" s="18"/>
      <c r="Y1074" s="18"/>
      <c r="Z1074" s="18">
        <v>3285.1099999999997</v>
      </c>
      <c r="AA1074" s="18"/>
      <c r="AB1074" s="43">
        <f t="shared" si="488"/>
        <v>0.14749999999999996</v>
      </c>
      <c r="AC1074" s="14">
        <f t="shared" si="496"/>
        <v>0</v>
      </c>
      <c r="AD1074" s="14">
        <f t="shared" si="511"/>
        <v>0.125</v>
      </c>
      <c r="AE1074" s="14">
        <f t="shared" si="497"/>
        <v>0</v>
      </c>
      <c r="AF1074" s="14">
        <f t="shared" si="498"/>
        <v>0</v>
      </c>
      <c r="AG1074" s="14">
        <f t="shared" si="499"/>
        <v>0</v>
      </c>
      <c r="AH1074" s="14">
        <f t="shared" si="500"/>
        <v>0</v>
      </c>
      <c r="AI1074" s="14">
        <f t="shared" si="501"/>
        <v>0</v>
      </c>
      <c r="AJ1074" s="14">
        <f t="shared" si="502"/>
        <v>0</v>
      </c>
      <c r="AK1074" s="14">
        <f t="shared" si="503"/>
        <v>0</v>
      </c>
      <c r="AL1074" s="14">
        <f t="shared" si="504"/>
        <v>0</v>
      </c>
      <c r="AM1074" s="14">
        <f t="shared" si="505"/>
        <v>0</v>
      </c>
      <c r="AN1074" s="14">
        <f t="shared" si="506"/>
        <v>0</v>
      </c>
      <c r="AO1074" s="14">
        <f t="shared" si="507"/>
        <v>0</v>
      </c>
      <c r="AP1074" s="14">
        <f t="shared" si="508"/>
        <v>0.02</v>
      </c>
      <c r="AQ1074" s="14">
        <f t="shared" si="509"/>
        <v>0</v>
      </c>
      <c r="AR1074" s="26">
        <f t="shared" si="489"/>
        <v>18250.614999999998</v>
      </c>
      <c r="AS1074" s="184">
        <f t="shared" si="490"/>
        <v>0</v>
      </c>
      <c r="AT1074" s="26">
        <f t="shared" si="491"/>
        <v>3285.1106999999997</v>
      </c>
      <c r="AU1074" s="30"/>
      <c r="AV1074" s="30"/>
      <c r="AW1074" s="30">
        <f t="shared" si="510"/>
        <v>17520.590399999997</v>
      </c>
      <c r="AX1074" s="36">
        <f t="shared" si="487"/>
        <v>-18250.614999999998</v>
      </c>
      <c r="AY1074" s="36">
        <f t="shared" si="487"/>
        <v>0</v>
      </c>
      <c r="AZ1074" s="36">
        <f t="shared" si="487"/>
        <v>14235.479699999998</v>
      </c>
      <c r="BF1074" s="42">
        <f t="shared" si="492"/>
        <v>21535.725699999999</v>
      </c>
      <c r="BG1074" s="42">
        <f t="shared" si="493"/>
        <v>21535.730000000003</v>
      </c>
      <c r="BH1074" s="42">
        <f t="shared" si="494"/>
        <v>-4.3000000041502062E-3</v>
      </c>
      <c r="BI1074" s="42">
        <f t="shared" si="495"/>
        <v>17520.590399999997</v>
      </c>
    </row>
    <row r="1075" spans="1:61" ht="14.45" hidden="1" outlineLevel="1" x14ac:dyDescent="0.3">
      <c r="A1075" s="12" t="s">
        <v>837</v>
      </c>
      <c r="B1075" s="12" t="s">
        <v>8</v>
      </c>
      <c r="C1075" s="5" t="s">
        <v>1355</v>
      </c>
      <c r="D1075" s="2" t="s">
        <v>1132</v>
      </c>
      <c r="E1075" s="2" t="s">
        <v>76</v>
      </c>
      <c r="F1075" s="2" t="s">
        <v>16</v>
      </c>
      <c r="G1075" s="2" t="s">
        <v>20</v>
      </c>
      <c r="H1075" s="2" t="s">
        <v>13</v>
      </c>
      <c r="I1075" s="18">
        <v>482.5</v>
      </c>
      <c r="J1075" s="18">
        <v>83603.98</v>
      </c>
      <c r="K1075" s="18">
        <v>72857.5</v>
      </c>
      <c r="L1075" s="18">
        <v>10746.48</v>
      </c>
      <c r="M1075" s="18"/>
      <c r="N1075" s="18">
        <v>9107.19</v>
      </c>
      <c r="O1075" s="18"/>
      <c r="P1075" s="18"/>
      <c r="Q1075" s="18"/>
      <c r="R1075" s="18"/>
      <c r="S1075" s="18"/>
      <c r="T1075" s="18"/>
      <c r="U1075" s="18"/>
      <c r="V1075" s="18"/>
      <c r="W1075" s="18"/>
      <c r="X1075" s="18"/>
      <c r="Y1075" s="18"/>
      <c r="Z1075" s="18">
        <v>1639.29</v>
      </c>
      <c r="AA1075" s="18"/>
      <c r="AB1075" s="43">
        <f t="shared" si="488"/>
        <v>0.14749999999999996</v>
      </c>
      <c r="AC1075" s="14">
        <f t="shared" si="496"/>
        <v>0</v>
      </c>
      <c r="AD1075" s="14">
        <f t="shared" si="511"/>
        <v>0.125</v>
      </c>
      <c r="AE1075" s="14">
        <f t="shared" si="497"/>
        <v>0</v>
      </c>
      <c r="AF1075" s="14">
        <f t="shared" si="498"/>
        <v>0</v>
      </c>
      <c r="AG1075" s="14">
        <f t="shared" si="499"/>
        <v>0</v>
      </c>
      <c r="AH1075" s="14">
        <f t="shared" si="500"/>
        <v>0</v>
      </c>
      <c r="AI1075" s="14">
        <f t="shared" si="501"/>
        <v>0</v>
      </c>
      <c r="AJ1075" s="14">
        <f t="shared" si="502"/>
        <v>0</v>
      </c>
      <c r="AK1075" s="14">
        <f t="shared" si="503"/>
        <v>0</v>
      </c>
      <c r="AL1075" s="14">
        <f t="shared" si="504"/>
        <v>0</v>
      </c>
      <c r="AM1075" s="14">
        <f t="shared" si="505"/>
        <v>0</v>
      </c>
      <c r="AN1075" s="14">
        <f t="shared" si="506"/>
        <v>0</v>
      </c>
      <c r="AO1075" s="14">
        <f t="shared" si="507"/>
        <v>0</v>
      </c>
      <c r="AP1075" s="14">
        <f t="shared" si="508"/>
        <v>0.02</v>
      </c>
      <c r="AQ1075" s="14">
        <f t="shared" si="509"/>
        <v>0</v>
      </c>
      <c r="AR1075" s="26">
        <f t="shared" si="489"/>
        <v>9107.1875</v>
      </c>
      <c r="AS1075" s="184">
        <f t="shared" si="490"/>
        <v>0</v>
      </c>
      <c r="AT1075" s="26">
        <f t="shared" si="491"/>
        <v>1639.29375</v>
      </c>
      <c r="AU1075" s="30"/>
      <c r="AV1075" s="30"/>
      <c r="AW1075" s="30">
        <f t="shared" si="510"/>
        <v>8742.9</v>
      </c>
      <c r="AX1075" s="36">
        <f t="shared" si="487"/>
        <v>-9107.1875</v>
      </c>
      <c r="AY1075" s="36">
        <f t="shared" si="487"/>
        <v>0</v>
      </c>
      <c r="AZ1075" s="36">
        <f t="shared" si="487"/>
        <v>7103.6062499999998</v>
      </c>
      <c r="BF1075" s="42">
        <f t="shared" si="492"/>
        <v>10746.481250000001</v>
      </c>
      <c r="BG1075" s="42">
        <f t="shared" si="493"/>
        <v>10746.48</v>
      </c>
      <c r="BH1075" s="42">
        <f t="shared" si="494"/>
        <v>1.2500000011641532E-3</v>
      </c>
      <c r="BI1075" s="42">
        <f t="shared" si="495"/>
        <v>8742.9</v>
      </c>
    </row>
    <row r="1076" spans="1:61" ht="14.45" hidden="1" outlineLevel="1" x14ac:dyDescent="0.3">
      <c r="A1076" s="12" t="s">
        <v>837</v>
      </c>
      <c r="B1076" s="12" t="s">
        <v>8</v>
      </c>
      <c r="C1076" s="5" t="s">
        <v>1355</v>
      </c>
      <c r="D1076" s="2" t="s">
        <v>1133</v>
      </c>
      <c r="E1076" s="2" t="s">
        <v>76</v>
      </c>
      <c r="F1076" s="2" t="s">
        <v>16</v>
      </c>
      <c r="G1076" s="2" t="s">
        <v>20</v>
      </c>
      <c r="H1076" s="2" t="s">
        <v>13</v>
      </c>
      <c r="I1076" s="18">
        <v>318.77</v>
      </c>
      <c r="J1076" s="18">
        <v>55234.069999999992</v>
      </c>
      <c r="K1076" s="18">
        <v>48134.27</v>
      </c>
      <c r="L1076" s="18">
        <v>7099.7999999999993</v>
      </c>
      <c r="M1076" s="18"/>
      <c r="N1076" s="18">
        <v>6016.78</v>
      </c>
      <c r="O1076" s="18"/>
      <c r="P1076" s="18"/>
      <c r="Q1076" s="18"/>
      <c r="R1076" s="18"/>
      <c r="S1076" s="18"/>
      <c r="T1076" s="18"/>
      <c r="U1076" s="18"/>
      <c r="V1076" s="18"/>
      <c r="W1076" s="18"/>
      <c r="X1076" s="18"/>
      <c r="Y1076" s="18"/>
      <c r="Z1076" s="18">
        <v>1083.02</v>
      </c>
      <c r="AA1076" s="18"/>
      <c r="AB1076" s="43">
        <f t="shared" si="488"/>
        <v>0.14749999999999996</v>
      </c>
      <c r="AC1076" s="14">
        <f t="shared" si="496"/>
        <v>0</v>
      </c>
      <c r="AD1076" s="14">
        <f t="shared" si="511"/>
        <v>0.125</v>
      </c>
      <c r="AE1076" s="14">
        <f t="shared" si="497"/>
        <v>0</v>
      </c>
      <c r="AF1076" s="14">
        <f t="shared" si="498"/>
        <v>0</v>
      </c>
      <c r="AG1076" s="14">
        <f t="shared" si="499"/>
        <v>0</v>
      </c>
      <c r="AH1076" s="14">
        <f t="shared" si="500"/>
        <v>0</v>
      </c>
      <c r="AI1076" s="14">
        <f t="shared" si="501"/>
        <v>0</v>
      </c>
      <c r="AJ1076" s="14">
        <f t="shared" si="502"/>
        <v>0</v>
      </c>
      <c r="AK1076" s="14">
        <f t="shared" si="503"/>
        <v>0</v>
      </c>
      <c r="AL1076" s="14">
        <f t="shared" si="504"/>
        <v>0</v>
      </c>
      <c r="AM1076" s="14">
        <f t="shared" si="505"/>
        <v>0</v>
      </c>
      <c r="AN1076" s="14">
        <f t="shared" si="506"/>
        <v>0</v>
      </c>
      <c r="AO1076" s="14">
        <f t="shared" si="507"/>
        <v>0</v>
      </c>
      <c r="AP1076" s="14">
        <f t="shared" si="508"/>
        <v>0.02</v>
      </c>
      <c r="AQ1076" s="14">
        <f t="shared" si="509"/>
        <v>0</v>
      </c>
      <c r="AR1076" s="26">
        <f t="shared" si="489"/>
        <v>6016.7837499999996</v>
      </c>
      <c r="AS1076" s="184">
        <f t="shared" si="490"/>
        <v>0</v>
      </c>
      <c r="AT1076" s="26">
        <f t="shared" si="491"/>
        <v>1083.0210750000001</v>
      </c>
      <c r="AU1076" s="30"/>
      <c r="AV1076" s="30"/>
      <c r="AW1076" s="30">
        <f t="shared" si="510"/>
        <v>5776.1123999999991</v>
      </c>
      <c r="AX1076" s="36">
        <f t="shared" si="487"/>
        <v>-6016.7837499999996</v>
      </c>
      <c r="AY1076" s="36">
        <f t="shared" si="487"/>
        <v>0</v>
      </c>
      <c r="AZ1076" s="36">
        <f t="shared" si="487"/>
        <v>4693.0913249999994</v>
      </c>
      <c r="BF1076" s="42">
        <f t="shared" si="492"/>
        <v>7099.8048249999993</v>
      </c>
      <c r="BG1076" s="42">
        <f t="shared" si="493"/>
        <v>7099.7999999999993</v>
      </c>
      <c r="BH1076" s="42">
        <f t="shared" si="494"/>
        <v>4.8249999999825377E-3</v>
      </c>
      <c r="BI1076" s="42">
        <f t="shared" si="495"/>
        <v>5776.1123999999991</v>
      </c>
    </row>
    <row r="1077" spans="1:61" ht="14.45" hidden="1" outlineLevel="1" x14ac:dyDescent="0.3">
      <c r="A1077" s="12" t="s">
        <v>837</v>
      </c>
      <c r="B1077" s="12" t="s">
        <v>8</v>
      </c>
      <c r="C1077" s="5" t="s">
        <v>1355</v>
      </c>
      <c r="D1077" s="2" t="s">
        <v>1134</v>
      </c>
      <c r="E1077" s="2" t="s">
        <v>76</v>
      </c>
      <c r="F1077" s="2" t="s">
        <v>16</v>
      </c>
      <c r="G1077" s="2" t="s">
        <v>20</v>
      </c>
      <c r="H1077" s="2" t="s">
        <v>13</v>
      </c>
      <c r="I1077" s="18">
        <v>1585.3</v>
      </c>
      <c r="J1077" s="18">
        <v>278970.68</v>
      </c>
      <c r="K1077" s="18">
        <v>243111.71</v>
      </c>
      <c r="L1077" s="18">
        <v>35858.97</v>
      </c>
      <c r="M1077" s="18"/>
      <c r="N1077" s="18">
        <v>30388.959999999999</v>
      </c>
      <c r="O1077" s="18"/>
      <c r="P1077" s="18"/>
      <c r="Q1077" s="18"/>
      <c r="R1077" s="18"/>
      <c r="S1077" s="18"/>
      <c r="T1077" s="18"/>
      <c r="U1077" s="18"/>
      <c r="V1077" s="18"/>
      <c r="W1077" s="18"/>
      <c r="X1077" s="18"/>
      <c r="Y1077" s="18"/>
      <c r="Z1077" s="18">
        <v>5470.01</v>
      </c>
      <c r="AA1077" s="18"/>
      <c r="AB1077" s="43">
        <f t="shared" si="488"/>
        <v>0.14749999999999996</v>
      </c>
      <c r="AC1077" s="14">
        <f t="shared" si="496"/>
        <v>0</v>
      </c>
      <c r="AD1077" s="14">
        <f t="shared" si="511"/>
        <v>0.125</v>
      </c>
      <c r="AE1077" s="14">
        <f t="shared" si="497"/>
        <v>0</v>
      </c>
      <c r="AF1077" s="14">
        <f t="shared" si="498"/>
        <v>0</v>
      </c>
      <c r="AG1077" s="14">
        <f t="shared" si="499"/>
        <v>0</v>
      </c>
      <c r="AH1077" s="14">
        <f t="shared" si="500"/>
        <v>0</v>
      </c>
      <c r="AI1077" s="14">
        <f t="shared" si="501"/>
        <v>0</v>
      </c>
      <c r="AJ1077" s="14">
        <f t="shared" si="502"/>
        <v>0</v>
      </c>
      <c r="AK1077" s="14">
        <f t="shared" si="503"/>
        <v>0</v>
      </c>
      <c r="AL1077" s="14">
        <f t="shared" si="504"/>
        <v>0</v>
      </c>
      <c r="AM1077" s="14">
        <f t="shared" si="505"/>
        <v>0</v>
      </c>
      <c r="AN1077" s="14">
        <f t="shared" si="506"/>
        <v>0</v>
      </c>
      <c r="AO1077" s="14">
        <f t="shared" si="507"/>
        <v>0</v>
      </c>
      <c r="AP1077" s="14">
        <f t="shared" si="508"/>
        <v>0.02</v>
      </c>
      <c r="AQ1077" s="14">
        <f t="shared" si="509"/>
        <v>0</v>
      </c>
      <c r="AR1077" s="26">
        <f t="shared" si="489"/>
        <v>30388.963749999999</v>
      </c>
      <c r="AS1077" s="184">
        <f t="shared" si="490"/>
        <v>0</v>
      </c>
      <c r="AT1077" s="26">
        <f t="shared" si="491"/>
        <v>5470.0134750000007</v>
      </c>
      <c r="AU1077" s="30"/>
      <c r="AV1077" s="30"/>
      <c r="AW1077" s="30">
        <f t="shared" si="510"/>
        <v>29173.405199999997</v>
      </c>
      <c r="AX1077" s="36">
        <f t="shared" si="487"/>
        <v>-30388.963749999999</v>
      </c>
      <c r="AY1077" s="36">
        <f t="shared" si="487"/>
        <v>0</v>
      </c>
      <c r="AZ1077" s="36">
        <f t="shared" si="487"/>
        <v>23703.391724999998</v>
      </c>
      <c r="BF1077" s="42">
        <f t="shared" si="492"/>
        <v>35858.977225000002</v>
      </c>
      <c r="BG1077" s="42">
        <f t="shared" si="493"/>
        <v>35858.97</v>
      </c>
      <c r="BH1077" s="42">
        <f t="shared" si="494"/>
        <v>7.2250000011990778E-3</v>
      </c>
      <c r="BI1077" s="42">
        <f t="shared" si="495"/>
        <v>29173.405199999997</v>
      </c>
    </row>
    <row r="1078" spans="1:61" ht="14.45" hidden="1" outlineLevel="1" x14ac:dyDescent="0.3">
      <c r="A1078" s="12" t="s">
        <v>837</v>
      </c>
      <c r="B1078" s="12" t="s">
        <v>8</v>
      </c>
      <c r="C1078" s="5" t="s">
        <v>1355</v>
      </c>
      <c r="D1078" s="2" t="s">
        <v>1135</v>
      </c>
      <c r="E1078" s="2" t="s">
        <v>76</v>
      </c>
      <c r="F1078" s="2" t="s">
        <v>16</v>
      </c>
      <c r="G1078" s="2" t="s">
        <v>20</v>
      </c>
      <c r="H1078" s="2" t="s">
        <v>13</v>
      </c>
      <c r="I1078" s="18">
        <v>4712.38</v>
      </c>
      <c r="J1078" s="18">
        <v>827888.71000000008</v>
      </c>
      <c r="K1078" s="18">
        <v>721471.63000000012</v>
      </c>
      <c r="L1078" s="18">
        <v>106417.08</v>
      </c>
      <c r="M1078" s="18"/>
      <c r="N1078" s="18">
        <v>90183.95</v>
      </c>
      <c r="O1078" s="18"/>
      <c r="P1078" s="18"/>
      <c r="Q1078" s="18"/>
      <c r="R1078" s="18"/>
      <c r="S1078" s="18"/>
      <c r="T1078" s="18"/>
      <c r="U1078" s="18"/>
      <c r="V1078" s="18"/>
      <c r="W1078" s="18"/>
      <c r="X1078" s="18"/>
      <c r="Y1078" s="18"/>
      <c r="Z1078" s="18">
        <v>16233.13</v>
      </c>
      <c r="AA1078" s="18"/>
      <c r="AB1078" s="43">
        <f t="shared" si="488"/>
        <v>0.14749999999999996</v>
      </c>
      <c r="AC1078" s="14">
        <f t="shared" si="496"/>
        <v>0</v>
      </c>
      <c r="AD1078" s="14">
        <f t="shared" si="511"/>
        <v>0.125</v>
      </c>
      <c r="AE1078" s="14">
        <f t="shared" si="497"/>
        <v>0</v>
      </c>
      <c r="AF1078" s="14">
        <f t="shared" si="498"/>
        <v>0</v>
      </c>
      <c r="AG1078" s="14">
        <f t="shared" si="499"/>
        <v>0</v>
      </c>
      <c r="AH1078" s="14">
        <f t="shared" si="500"/>
        <v>0</v>
      </c>
      <c r="AI1078" s="14">
        <f t="shared" si="501"/>
        <v>0</v>
      </c>
      <c r="AJ1078" s="14">
        <f t="shared" si="502"/>
        <v>0</v>
      </c>
      <c r="AK1078" s="14">
        <f t="shared" si="503"/>
        <v>0</v>
      </c>
      <c r="AL1078" s="14">
        <f t="shared" si="504"/>
        <v>0</v>
      </c>
      <c r="AM1078" s="14">
        <f t="shared" si="505"/>
        <v>0</v>
      </c>
      <c r="AN1078" s="14">
        <f t="shared" si="506"/>
        <v>0</v>
      </c>
      <c r="AO1078" s="14">
        <f t="shared" si="507"/>
        <v>0</v>
      </c>
      <c r="AP1078" s="14">
        <f t="shared" si="508"/>
        <v>0.02</v>
      </c>
      <c r="AQ1078" s="14">
        <f t="shared" si="509"/>
        <v>0</v>
      </c>
      <c r="AR1078" s="26">
        <f t="shared" si="489"/>
        <v>90183.953750000015</v>
      </c>
      <c r="AS1078" s="184">
        <f t="shared" si="490"/>
        <v>0</v>
      </c>
      <c r="AT1078" s="26">
        <f t="shared" si="491"/>
        <v>16233.111675000002</v>
      </c>
      <c r="AU1078" s="30"/>
      <c r="AV1078" s="30"/>
      <c r="AW1078" s="30">
        <f t="shared" si="510"/>
        <v>86576.595600000015</v>
      </c>
      <c r="AX1078" s="36">
        <f t="shared" si="487"/>
        <v>-90183.953750000015</v>
      </c>
      <c r="AY1078" s="36">
        <f t="shared" si="487"/>
        <v>0</v>
      </c>
      <c r="AZ1078" s="36">
        <f t="shared" si="487"/>
        <v>70343.483925000008</v>
      </c>
      <c r="BF1078" s="42">
        <f t="shared" si="492"/>
        <v>106417.06542500002</v>
      </c>
      <c r="BG1078" s="42">
        <f t="shared" si="493"/>
        <v>106417.08</v>
      </c>
      <c r="BH1078" s="42">
        <f t="shared" si="494"/>
        <v>-1.4574999979231507E-2</v>
      </c>
      <c r="BI1078" s="42">
        <f t="shared" si="495"/>
        <v>86576.595600000015</v>
      </c>
    </row>
    <row r="1079" spans="1:61" ht="14.45" hidden="1" outlineLevel="1" x14ac:dyDescent="0.3">
      <c r="A1079" s="12" t="s">
        <v>837</v>
      </c>
      <c r="B1079" s="12" t="s">
        <v>8</v>
      </c>
      <c r="C1079" s="12"/>
      <c r="D1079" s="2" t="s">
        <v>1136</v>
      </c>
      <c r="E1079" s="2" t="s">
        <v>591</v>
      </c>
      <c r="F1079" s="2" t="s">
        <v>16</v>
      </c>
      <c r="G1079" s="2" t="s">
        <v>20</v>
      </c>
      <c r="H1079" s="2" t="s">
        <v>13</v>
      </c>
      <c r="I1079" s="18">
        <v>10</v>
      </c>
      <c r="J1079" s="18">
        <v>27540</v>
      </c>
      <c r="K1079" s="18">
        <v>24000</v>
      </c>
      <c r="L1079" s="18">
        <v>3540</v>
      </c>
      <c r="M1079" s="18"/>
      <c r="N1079" s="18">
        <v>3000</v>
      </c>
      <c r="O1079" s="18"/>
      <c r="P1079" s="18"/>
      <c r="Q1079" s="18"/>
      <c r="R1079" s="18"/>
      <c r="S1079" s="18"/>
      <c r="T1079" s="18"/>
      <c r="U1079" s="18"/>
      <c r="V1079" s="18"/>
      <c r="W1079" s="18"/>
      <c r="X1079" s="18"/>
      <c r="Y1079" s="18"/>
      <c r="Z1079" s="18">
        <v>540</v>
      </c>
      <c r="AA1079" s="18"/>
      <c r="AB1079" s="43">
        <f t="shared" si="488"/>
        <v>0.14749999999999996</v>
      </c>
      <c r="AC1079" s="14">
        <f t="shared" si="496"/>
        <v>0</v>
      </c>
      <c r="AD1079" s="14">
        <f t="shared" si="511"/>
        <v>0.125</v>
      </c>
      <c r="AE1079" s="14">
        <f t="shared" si="497"/>
        <v>0</v>
      </c>
      <c r="AF1079" s="14">
        <f t="shared" si="498"/>
        <v>0</v>
      </c>
      <c r="AG1079" s="14">
        <f t="shared" si="499"/>
        <v>0</v>
      </c>
      <c r="AH1079" s="14">
        <f t="shared" si="500"/>
        <v>0</v>
      </c>
      <c r="AI1079" s="14">
        <f t="shared" si="501"/>
        <v>0</v>
      </c>
      <c r="AJ1079" s="14">
        <f t="shared" si="502"/>
        <v>0</v>
      </c>
      <c r="AK1079" s="14">
        <f t="shared" si="503"/>
        <v>0</v>
      </c>
      <c r="AL1079" s="14">
        <f t="shared" si="504"/>
        <v>0</v>
      </c>
      <c r="AM1079" s="14">
        <f t="shared" si="505"/>
        <v>0</v>
      </c>
      <c r="AN1079" s="14">
        <f t="shared" si="506"/>
        <v>0</v>
      </c>
      <c r="AO1079" s="14">
        <f t="shared" si="507"/>
        <v>0</v>
      </c>
      <c r="AP1079" s="14">
        <f t="shared" si="508"/>
        <v>0.02</v>
      </c>
      <c r="AQ1079" s="14">
        <f t="shared" si="509"/>
        <v>0</v>
      </c>
      <c r="AR1079" s="26">
        <f t="shared" si="489"/>
        <v>3000</v>
      </c>
      <c r="AS1079" s="184">
        <f t="shared" si="490"/>
        <v>0</v>
      </c>
      <c r="AT1079" s="26">
        <f t="shared" si="491"/>
        <v>540</v>
      </c>
      <c r="AU1079" s="30"/>
      <c r="AV1079" s="30"/>
      <c r="AW1079" s="30">
        <f t="shared" si="510"/>
        <v>2880</v>
      </c>
      <c r="AX1079" s="36">
        <f t="shared" si="487"/>
        <v>-3000</v>
      </c>
      <c r="AY1079" s="36">
        <f t="shared" si="487"/>
        <v>0</v>
      </c>
      <c r="AZ1079" s="36">
        <f t="shared" si="487"/>
        <v>2340</v>
      </c>
      <c r="BF1079" s="42">
        <f t="shared" si="492"/>
        <v>3540</v>
      </c>
      <c r="BG1079" s="42">
        <f t="shared" si="493"/>
        <v>3540</v>
      </c>
      <c r="BH1079" s="42">
        <f t="shared" si="494"/>
        <v>0</v>
      </c>
      <c r="BI1079" s="42">
        <f t="shared" si="495"/>
        <v>2880</v>
      </c>
    </row>
    <row r="1080" spans="1:61" ht="14.45" hidden="1" outlineLevel="1" x14ac:dyDescent="0.3">
      <c r="A1080" s="12" t="s">
        <v>837</v>
      </c>
      <c r="B1080" s="12" t="s">
        <v>8</v>
      </c>
      <c r="C1080" s="12"/>
      <c r="D1080" s="2" t="s">
        <v>1137</v>
      </c>
      <c r="E1080" s="2" t="s">
        <v>593</v>
      </c>
      <c r="F1080" s="2" t="s">
        <v>16</v>
      </c>
      <c r="G1080" s="2" t="s">
        <v>17</v>
      </c>
      <c r="H1080" s="2" t="s">
        <v>13</v>
      </c>
      <c r="I1080" s="18">
        <v>40</v>
      </c>
      <c r="J1080" s="18">
        <v>19722.03</v>
      </c>
      <c r="K1080" s="18">
        <v>17186.95</v>
      </c>
      <c r="L1080" s="18">
        <v>2535.08</v>
      </c>
      <c r="M1080" s="18"/>
      <c r="N1080" s="18">
        <v>2148.37</v>
      </c>
      <c r="O1080" s="18"/>
      <c r="P1080" s="18"/>
      <c r="Q1080" s="18"/>
      <c r="R1080" s="18"/>
      <c r="S1080" s="18"/>
      <c r="T1080" s="18"/>
      <c r="U1080" s="18"/>
      <c r="V1080" s="18"/>
      <c r="W1080" s="18"/>
      <c r="X1080" s="18"/>
      <c r="Y1080" s="18"/>
      <c r="Z1080" s="18">
        <v>386.71000000000004</v>
      </c>
      <c r="AA1080" s="18"/>
      <c r="AB1080" s="43">
        <f t="shared" si="488"/>
        <v>0.14749999999999996</v>
      </c>
      <c r="AC1080" s="14">
        <f t="shared" si="496"/>
        <v>0</v>
      </c>
      <c r="AD1080" s="14">
        <f t="shared" si="511"/>
        <v>0.125</v>
      </c>
      <c r="AE1080" s="14">
        <f t="shared" si="497"/>
        <v>0</v>
      </c>
      <c r="AF1080" s="14">
        <f t="shared" si="498"/>
        <v>0</v>
      </c>
      <c r="AG1080" s="14">
        <f t="shared" si="499"/>
        <v>0</v>
      </c>
      <c r="AH1080" s="14">
        <f t="shared" si="500"/>
        <v>0</v>
      </c>
      <c r="AI1080" s="14">
        <f t="shared" si="501"/>
        <v>0</v>
      </c>
      <c r="AJ1080" s="14">
        <f t="shared" si="502"/>
        <v>0</v>
      </c>
      <c r="AK1080" s="14">
        <f t="shared" si="503"/>
        <v>0</v>
      </c>
      <c r="AL1080" s="14">
        <f t="shared" si="504"/>
        <v>0</v>
      </c>
      <c r="AM1080" s="14">
        <f t="shared" si="505"/>
        <v>0</v>
      </c>
      <c r="AN1080" s="14">
        <f t="shared" si="506"/>
        <v>0</v>
      </c>
      <c r="AO1080" s="14">
        <f t="shared" si="507"/>
        <v>0</v>
      </c>
      <c r="AP1080" s="14">
        <f t="shared" si="508"/>
        <v>0.02</v>
      </c>
      <c r="AQ1080" s="14">
        <f t="shared" si="509"/>
        <v>0</v>
      </c>
      <c r="AR1080" s="26">
        <f t="shared" si="489"/>
        <v>2148.3687500000001</v>
      </c>
      <c r="AS1080" s="184">
        <f t="shared" si="490"/>
        <v>0</v>
      </c>
      <c r="AT1080" s="26">
        <f t="shared" si="491"/>
        <v>386.70637500000004</v>
      </c>
      <c r="AU1080" s="30"/>
      <c r="AV1080" s="30"/>
      <c r="AW1080" s="30">
        <f t="shared" si="510"/>
        <v>2062.4340000000002</v>
      </c>
      <c r="AX1080" s="36">
        <f t="shared" si="487"/>
        <v>-2148.3687500000001</v>
      </c>
      <c r="AY1080" s="36">
        <f t="shared" si="487"/>
        <v>0</v>
      </c>
      <c r="AZ1080" s="36">
        <f t="shared" si="487"/>
        <v>1675.7276250000002</v>
      </c>
      <c r="BF1080" s="42">
        <f t="shared" si="492"/>
        <v>2535.0751250000003</v>
      </c>
      <c r="BG1080" s="42">
        <f t="shared" si="493"/>
        <v>2535.08</v>
      </c>
      <c r="BH1080" s="42">
        <f t="shared" si="494"/>
        <v>-4.8749999996289262E-3</v>
      </c>
      <c r="BI1080" s="42">
        <f t="shared" si="495"/>
        <v>2062.4340000000002</v>
      </c>
    </row>
    <row r="1081" spans="1:61" ht="14.45" hidden="1" outlineLevel="1" x14ac:dyDescent="0.3">
      <c r="A1081" s="12" t="s">
        <v>837</v>
      </c>
      <c r="B1081" s="12" t="s">
        <v>8</v>
      </c>
      <c r="C1081" s="12"/>
      <c r="D1081" s="2" t="s">
        <v>1137</v>
      </c>
      <c r="E1081" s="2" t="s">
        <v>595</v>
      </c>
      <c r="F1081" s="2" t="s">
        <v>16</v>
      </c>
      <c r="G1081" s="2" t="s">
        <v>17</v>
      </c>
      <c r="H1081" s="2" t="s">
        <v>13</v>
      </c>
      <c r="I1081" s="18">
        <v>20</v>
      </c>
      <c r="J1081" s="18">
        <v>9931.9</v>
      </c>
      <c r="K1081" s="18">
        <v>8655.25</v>
      </c>
      <c r="L1081" s="18">
        <v>1276.6500000000001</v>
      </c>
      <c r="M1081" s="18"/>
      <c r="N1081" s="18">
        <v>1081.9100000000001</v>
      </c>
      <c r="O1081" s="18"/>
      <c r="P1081" s="18"/>
      <c r="Q1081" s="18"/>
      <c r="R1081" s="18"/>
      <c r="S1081" s="18"/>
      <c r="T1081" s="18"/>
      <c r="U1081" s="18"/>
      <c r="V1081" s="18"/>
      <c r="W1081" s="18"/>
      <c r="X1081" s="18"/>
      <c r="Y1081" s="18"/>
      <c r="Z1081" s="18">
        <v>194.74</v>
      </c>
      <c r="AA1081" s="18"/>
      <c r="AB1081" s="43">
        <f t="shared" si="488"/>
        <v>0.14749999999999996</v>
      </c>
      <c r="AC1081" s="14">
        <f t="shared" si="496"/>
        <v>0</v>
      </c>
      <c r="AD1081" s="14">
        <f t="shared" si="511"/>
        <v>0.125</v>
      </c>
      <c r="AE1081" s="14">
        <f t="shared" si="497"/>
        <v>0</v>
      </c>
      <c r="AF1081" s="14">
        <f t="shared" si="498"/>
        <v>0</v>
      </c>
      <c r="AG1081" s="14">
        <f t="shared" si="499"/>
        <v>0</v>
      </c>
      <c r="AH1081" s="14">
        <f t="shared" si="500"/>
        <v>0</v>
      </c>
      <c r="AI1081" s="14">
        <f t="shared" si="501"/>
        <v>0</v>
      </c>
      <c r="AJ1081" s="14">
        <f t="shared" si="502"/>
        <v>0</v>
      </c>
      <c r="AK1081" s="14">
        <f t="shared" si="503"/>
        <v>0</v>
      </c>
      <c r="AL1081" s="14">
        <f t="shared" si="504"/>
        <v>0</v>
      </c>
      <c r="AM1081" s="14">
        <f t="shared" si="505"/>
        <v>0</v>
      </c>
      <c r="AN1081" s="14">
        <f t="shared" si="506"/>
        <v>0</v>
      </c>
      <c r="AO1081" s="14">
        <f t="shared" si="507"/>
        <v>0</v>
      </c>
      <c r="AP1081" s="14">
        <f t="shared" si="508"/>
        <v>0.02</v>
      </c>
      <c r="AQ1081" s="14">
        <f t="shared" si="509"/>
        <v>0</v>
      </c>
      <c r="AR1081" s="26">
        <f t="shared" si="489"/>
        <v>1081.90625</v>
      </c>
      <c r="AS1081" s="184">
        <f t="shared" si="490"/>
        <v>0</v>
      </c>
      <c r="AT1081" s="26">
        <f t="shared" si="491"/>
        <v>194.74312499999999</v>
      </c>
      <c r="AU1081" s="30"/>
      <c r="AV1081" s="30"/>
      <c r="AW1081" s="30">
        <f t="shared" si="510"/>
        <v>1038.6299999999999</v>
      </c>
      <c r="AX1081" s="36">
        <f t="shared" si="487"/>
        <v>-1081.90625</v>
      </c>
      <c r="AY1081" s="36">
        <f t="shared" si="487"/>
        <v>0</v>
      </c>
      <c r="AZ1081" s="36">
        <f t="shared" si="487"/>
        <v>843.88687499999992</v>
      </c>
      <c r="BF1081" s="42">
        <f t="shared" si="492"/>
        <v>1276.649375</v>
      </c>
      <c r="BG1081" s="42">
        <f t="shared" si="493"/>
        <v>1276.6500000000001</v>
      </c>
      <c r="BH1081" s="42">
        <f t="shared" si="494"/>
        <v>-6.2500000012732926E-4</v>
      </c>
      <c r="BI1081" s="42">
        <f t="shared" si="495"/>
        <v>1038.6299999999999</v>
      </c>
    </row>
    <row r="1082" spans="1:61" ht="14.45" hidden="1" outlineLevel="1" x14ac:dyDescent="0.3">
      <c r="A1082" s="12" t="s">
        <v>837</v>
      </c>
      <c r="B1082" s="12" t="s">
        <v>598</v>
      </c>
      <c r="C1082" s="12"/>
      <c r="D1082" s="2" t="s">
        <v>1138</v>
      </c>
      <c r="E1082" s="2" t="s">
        <v>600</v>
      </c>
      <c r="F1082" s="2" t="s">
        <v>16</v>
      </c>
      <c r="G1082" s="2" t="s">
        <v>20</v>
      </c>
      <c r="H1082" s="2" t="s">
        <v>13</v>
      </c>
      <c r="I1082" s="18">
        <v>991</v>
      </c>
      <c r="J1082" s="18">
        <v>4392.78</v>
      </c>
      <c r="K1082" s="18">
        <v>4062.88</v>
      </c>
      <c r="L1082" s="18">
        <v>329.9</v>
      </c>
      <c r="M1082" s="18">
        <v>243.77</v>
      </c>
      <c r="N1082" s="18"/>
      <c r="O1082" s="18"/>
      <c r="P1082" s="18"/>
      <c r="Q1082" s="18"/>
      <c r="R1082" s="18"/>
      <c r="S1082" s="18"/>
      <c r="T1082" s="18"/>
      <c r="U1082" s="18"/>
      <c r="V1082" s="18"/>
      <c r="W1082" s="18"/>
      <c r="X1082" s="18"/>
      <c r="Y1082" s="18"/>
      <c r="Z1082" s="18">
        <v>86.13</v>
      </c>
      <c r="AA1082" s="18"/>
      <c r="AB1082" s="43">
        <f t="shared" si="488"/>
        <v>8.1200000000000161E-2</v>
      </c>
      <c r="AC1082" s="14">
        <f t="shared" si="496"/>
        <v>0.06</v>
      </c>
      <c r="AD1082" s="14">
        <f t="shared" si="511"/>
        <v>0</v>
      </c>
      <c r="AE1082" s="14">
        <f t="shared" si="497"/>
        <v>0</v>
      </c>
      <c r="AF1082" s="14">
        <f t="shared" si="498"/>
        <v>0</v>
      </c>
      <c r="AG1082" s="14">
        <f t="shared" si="499"/>
        <v>0</v>
      </c>
      <c r="AH1082" s="14">
        <f t="shared" si="500"/>
        <v>0</v>
      </c>
      <c r="AI1082" s="14">
        <f t="shared" si="501"/>
        <v>0</v>
      </c>
      <c r="AJ1082" s="14">
        <f t="shared" si="502"/>
        <v>0</v>
      </c>
      <c r="AK1082" s="14">
        <f t="shared" si="503"/>
        <v>0</v>
      </c>
      <c r="AL1082" s="14">
        <f t="shared" si="504"/>
        <v>0</v>
      </c>
      <c r="AM1082" s="14">
        <f t="shared" si="505"/>
        <v>0</v>
      </c>
      <c r="AN1082" s="14">
        <f t="shared" si="506"/>
        <v>0</v>
      </c>
      <c r="AO1082" s="14">
        <f t="shared" si="507"/>
        <v>0</v>
      </c>
      <c r="AP1082" s="14">
        <f t="shared" si="508"/>
        <v>0.02</v>
      </c>
      <c r="AQ1082" s="14">
        <f t="shared" si="509"/>
        <v>0</v>
      </c>
      <c r="AR1082" s="26">
        <f t="shared" si="489"/>
        <v>243.77280000000022</v>
      </c>
      <c r="AS1082" s="184">
        <f t="shared" si="490"/>
        <v>0</v>
      </c>
      <c r="AT1082" s="26">
        <f t="shared" si="491"/>
        <v>86.13305600000001</v>
      </c>
      <c r="AU1082" s="30"/>
      <c r="AV1082" s="30"/>
      <c r="AW1082" s="30">
        <f t="shared" si="510"/>
        <v>487.54559999999998</v>
      </c>
      <c r="AX1082" s="36">
        <f t="shared" si="487"/>
        <v>-243.77280000000022</v>
      </c>
      <c r="AY1082" s="36">
        <f t="shared" si="487"/>
        <v>0</v>
      </c>
      <c r="AZ1082" s="36">
        <f t="shared" si="487"/>
        <v>401.41254399999997</v>
      </c>
      <c r="BF1082" s="42">
        <f t="shared" si="492"/>
        <v>329.9058560000002</v>
      </c>
      <c r="BG1082" s="42">
        <f t="shared" si="493"/>
        <v>329.9</v>
      </c>
      <c r="BH1082" s="42">
        <f t="shared" si="494"/>
        <v>5.8560000002216839E-3</v>
      </c>
      <c r="BI1082" s="42">
        <f t="shared" si="495"/>
        <v>487.54559999999998</v>
      </c>
    </row>
    <row r="1083" spans="1:61" ht="14.45" hidden="1" outlineLevel="1" x14ac:dyDescent="0.3">
      <c r="A1083" s="12" t="s">
        <v>837</v>
      </c>
      <c r="B1083" s="12" t="s">
        <v>598</v>
      </c>
      <c r="C1083" s="12"/>
      <c r="D1083" s="2" t="s">
        <v>839</v>
      </c>
      <c r="E1083" s="2" t="s">
        <v>840</v>
      </c>
      <c r="F1083" s="2" t="s">
        <v>16</v>
      </c>
      <c r="G1083" s="2" t="s">
        <v>555</v>
      </c>
      <c r="H1083" s="2" t="s">
        <v>13</v>
      </c>
      <c r="I1083" s="18">
        <v>3100</v>
      </c>
      <c r="J1083" s="18">
        <v>309876</v>
      </c>
      <c r="K1083" s="18">
        <v>303800</v>
      </c>
      <c r="L1083" s="18">
        <v>6076.0000000000009</v>
      </c>
      <c r="M1083" s="18"/>
      <c r="N1083" s="18"/>
      <c r="O1083" s="18"/>
      <c r="P1083" s="18"/>
      <c r="Q1083" s="18"/>
      <c r="R1083" s="18"/>
      <c r="S1083" s="18"/>
      <c r="T1083" s="18"/>
      <c r="U1083" s="18"/>
      <c r="V1083" s="18"/>
      <c r="W1083" s="18"/>
      <c r="X1083" s="18"/>
      <c r="Y1083" s="18"/>
      <c r="Z1083" s="18">
        <v>6076.0000000000009</v>
      </c>
      <c r="AA1083" s="18"/>
      <c r="AB1083" s="43">
        <f t="shared" si="488"/>
        <v>2.0000000000000018E-2</v>
      </c>
      <c r="AC1083" s="14">
        <f t="shared" si="496"/>
        <v>0</v>
      </c>
      <c r="AD1083" s="14">
        <f t="shared" si="511"/>
        <v>0</v>
      </c>
      <c r="AE1083" s="14">
        <f t="shared" si="497"/>
        <v>0</v>
      </c>
      <c r="AF1083" s="14">
        <f t="shared" si="498"/>
        <v>0</v>
      </c>
      <c r="AG1083" s="14">
        <f t="shared" si="499"/>
        <v>0</v>
      </c>
      <c r="AH1083" s="14">
        <f t="shared" si="500"/>
        <v>0</v>
      </c>
      <c r="AI1083" s="14">
        <f t="shared" si="501"/>
        <v>0</v>
      </c>
      <c r="AJ1083" s="14">
        <f t="shared" si="502"/>
        <v>0</v>
      </c>
      <c r="AK1083" s="14">
        <f t="shared" si="503"/>
        <v>0</v>
      </c>
      <c r="AL1083" s="14">
        <f t="shared" si="504"/>
        <v>0</v>
      </c>
      <c r="AM1083" s="14">
        <f t="shared" si="505"/>
        <v>0</v>
      </c>
      <c r="AN1083" s="14">
        <f t="shared" si="506"/>
        <v>0</v>
      </c>
      <c r="AO1083" s="14">
        <f t="shared" si="507"/>
        <v>0</v>
      </c>
      <c r="AP1083" s="14">
        <f t="shared" si="508"/>
        <v>0.02</v>
      </c>
      <c r="AQ1083" s="14">
        <f t="shared" si="509"/>
        <v>0</v>
      </c>
      <c r="AR1083" s="26">
        <f t="shared" si="489"/>
        <v>0</v>
      </c>
      <c r="AS1083" s="184">
        <f t="shared" si="490"/>
        <v>0</v>
      </c>
      <c r="AT1083" s="26">
        <f t="shared" si="491"/>
        <v>6076</v>
      </c>
      <c r="AU1083" s="30"/>
      <c r="AV1083" s="30"/>
      <c r="AW1083" s="30">
        <f t="shared" si="510"/>
        <v>36456</v>
      </c>
      <c r="AX1083" s="36">
        <f t="shared" si="487"/>
        <v>0</v>
      </c>
      <c r="AY1083" s="36">
        <f t="shared" si="487"/>
        <v>0</v>
      </c>
      <c r="AZ1083" s="36">
        <f t="shared" si="487"/>
        <v>30380</v>
      </c>
      <c r="BF1083" s="42">
        <f t="shared" si="492"/>
        <v>6076</v>
      </c>
      <c r="BG1083" s="42">
        <f t="shared" si="493"/>
        <v>6076.0000000000009</v>
      </c>
      <c r="BH1083" s="42">
        <f t="shared" si="494"/>
        <v>0</v>
      </c>
      <c r="BI1083" s="42">
        <f t="shared" si="495"/>
        <v>36456</v>
      </c>
    </row>
    <row r="1084" spans="1:61" ht="14.45" hidden="1" outlineLevel="1" x14ac:dyDescent="0.3">
      <c r="A1084" s="12" t="s">
        <v>837</v>
      </c>
      <c r="B1084" s="12" t="s">
        <v>598</v>
      </c>
      <c r="C1084" s="12"/>
      <c r="D1084" s="2" t="s">
        <v>1139</v>
      </c>
      <c r="E1084" s="2" t="s">
        <v>1140</v>
      </c>
      <c r="F1084" s="2" t="s">
        <v>16</v>
      </c>
      <c r="G1084" s="2" t="s">
        <v>17</v>
      </c>
      <c r="H1084" s="2" t="s">
        <v>13</v>
      </c>
      <c r="I1084" s="18">
        <v>106900</v>
      </c>
      <c r="J1084" s="18">
        <v>178392</v>
      </c>
      <c r="K1084" s="18">
        <v>171040</v>
      </c>
      <c r="L1084" s="18">
        <v>7352</v>
      </c>
      <c r="M1084" s="18"/>
      <c r="N1084" s="18"/>
      <c r="O1084" s="18"/>
      <c r="P1084" s="18"/>
      <c r="Q1084" s="18"/>
      <c r="R1084" s="18"/>
      <c r="S1084" s="18"/>
      <c r="T1084" s="18">
        <v>6552</v>
      </c>
      <c r="U1084" s="18"/>
      <c r="V1084" s="18"/>
      <c r="W1084" s="18"/>
      <c r="X1084" s="18"/>
      <c r="Y1084" s="18"/>
      <c r="Z1084" s="18">
        <v>800</v>
      </c>
      <c r="AA1084" s="18"/>
      <c r="AB1084" s="43">
        <f t="shared" si="488"/>
        <v>7.1000000000000174E-2</v>
      </c>
      <c r="AC1084" s="14">
        <f t="shared" si="496"/>
        <v>0</v>
      </c>
      <c r="AD1084" s="14">
        <f t="shared" si="511"/>
        <v>0</v>
      </c>
      <c r="AE1084" s="14">
        <f t="shared" si="497"/>
        <v>0</v>
      </c>
      <c r="AF1084" s="14">
        <f t="shared" si="498"/>
        <v>0</v>
      </c>
      <c r="AG1084" s="14">
        <f t="shared" si="499"/>
        <v>0</v>
      </c>
      <c r="AH1084" s="14">
        <f t="shared" si="500"/>
        <v>0</v>
      </c>
      <c r="AI1084" s="14">
        <f t="shared" si="501"/>
        <v>0</v>
      </c>
      <c r="AJ1084" s="14">
        <f t="shared" si="502"/>
        <v>0.05</v>
      </c>
      <c r="AK1084" s="14">
        <f t="shared" si="503"/>
        <v>0</v>
      </c>
      <c r="AL1084" s="14">
        <f t="shared" si="504"/>
        <v>0</v>
      </c>
      <c r="AM1084" s="14">
        <f t="shared" si="505"/>
        <v>0</v>
      </c>
      <c r="AN1084" s="14">
        <f t="shared" si="506"/>
        <v>0</v>
      </c>
      <c r="AO1084" s="14">
        <f t="shared" si="507"/>
        <v>0</v>
      </c>
      <c r="AP1084" s="14">
        <f t="shared" si="508"/>
        <v>0.02</v>
      </c>
      <c r="AQ1084" s="14">
        <f t="shared" si="509"/>
        <v>0</v>
      </c>
      <c r="AR1084" s="26">
        <f t="shared" si="489"/>
        <v>0</v>
      </c>
      <c r="AS1084" s="184">
        <f t="shared" si="490"/>
        <v>8552</v>
      </c>
      <c r="AT1084" s="26">
        <f t="shared" si="491"/>
        <v>3420.8</v>
      </c>
      <c r="AU1084" s="30"/>
      <c r="AV1084" s="30"/>
      <c r="AW1084" s="30">
        <f t="shared" si="510"/>
        <v>20524.8</v>
      </c>
      <c r="AX1084" s="36">
        <f t="shared" si="487"/>
        <v>0</v>
      </c>
      <c r="AY1084" s="36">
        <f t="shared" si="487"/>
        <v>-8552</v>
      </c>
      <c r="AZ1084" s="36">
        <f t="shared" si="487"/>
        <v>17104</v>
      </c>
      <c r="BF1084" s="42">
        <f t="shared" si="492"/>
        <v>11972.8</v>
      </c>
      <c r="BG1084" s="42">
        <f t="shared" si="493"/>
        <v>7352</v>
      </c>
      <c r="BH1084" s="42">
        <f t="shared" si="494"/>
        <v>4620.7999999999993</v>
      </c>
      <c r="BI1084" s="42">
        <f t="shared" si="495"/>
        <v>20524.8</v>
      </c>
    </row>
    <row r="1085" spans="1:61" ht="14.45" hidden="1" outlineLevel="1" x14ac:dyDescent="0.3">
      <c r="A1085" s="12" t="s">
        <v>837</v>
      </c>
      <c r="B1085" s="12" t="s">
        <v>598</v>
      </c>
      <c r="C1085" s="12"/>
      <c r="D1085" s="2" t="s">
        <v>1141</v>
      </c>
      <c r="E1085" s="2" t="s">
        <v>1140</v>
      </c>
      <c r="F1085" s="2" t="s">
        <v>16</v>
      </c>
      <c r="G1085" s="2" t="s">
        <v>17</v>
      </c>
      <c r="H1085" s="2" t="s">
        <v>13</v>
      </c>
      <c r="I1085" s="18">
        <v>142980</v>
      </c>
      <c r="J1085" s="18">
        <v>177563</v>
      </c>
      <c r="K1085" s="18">
        <v>171575.49</v>
      </c>
      <c r="L1085" s="18">
        <v>5987.51</v>
      </c>
      <c r="M1085" s="18"/>
      <c r="N1085" s="18"/>
      <c r="O1085" s="18"/>
      <c r="P1085" s="18"/>
      <c r="Q1085" s="18"/>
      <c r="R1085" s="18"/>
      <c r="S1085" s="18"/>
      <c r="T1085" s="18">
        <v>4260</v>
      </c>
      <c r="U1085" s="18"/>
      <c r="V1085" s="18"/>
      <c r="W1085" s="18"/>
      <c r="X1085" s="18"/>
      <c r="Y1085" s="18"/>
      <c r="Z1085" s="18">
        <v>1727.51</v>
      </c>
      <c r="AA1085" s="18"/>
      <c r="AB1085" s="43">
        <f t="shared" si="488"/>
        <v>7.1000000000000174E-2</v>
      </c>
      <c r="AC1085" s="14">
        <f t="shared" si="496"/>
        <v>0</v>
      </c>
      <c r="AD1085" s="14">
        <f t="shared" si="511"/>
        <v>0</v>
      </c>
      <c r="AE1085" s="14">
        <f t="shared" si="497"/>
        <v>0</v>
      </c>
      <c r="AF1085" s="14">
        <f t="shared" si="498"/>
        <v>0</v>
      </c>
      <c r="AG1085" s="14">
        <f t="shared" si="499"/>
        <v>0</v>
      </c>
      <c r="AH1085" s="14">
        <f t="shared" si="500"/>
        <v>0</v>
      </c>
      <c r="AI1085" s="14">
        <f t="shared" si="501"/>
        <v>0</v>
      </c>
      <c r="AJ1085" s="14">
        <f t="shared" si="502"/>
        <v>0.05</v>
      </c>
      <c r="AK1085" s="14">
        <f t="shared" si="503"/>
        <v>0</v>
      </c>
      <c r="AL1085" s="14">
        <f t="shared" si="504"/>
        <v>0</v>
      </c>
      <c r="AM1085" s="14">
        <f t="shared" si="505"/>
        <v>0</v>
      </c>
      <c r="AN1085" s="14">
        <f t="shared" si="506"/>
        <v>0</v>
      </c>
      <c r="AO1085" s="14">
        <f t="shared" si="507"/>
        <v>0</v>
      </c>
      <c r="AP1085" s="14">
        <f t="shared" si="508"/>
        <v>0.02</v>
      </c>
      <c r="AQ1085" s="14">
        <f t="shared" si="509"/>
        <v>0</v>
      </c>
      <c r="AR1085" s="26">
        <f t="shared" si="489"/>
        <v>0</v>
      </c>
      <c r="AS1085" s="184">
        <f t="shared" si="490"/>
        <v>8578.7744999999995</v>
      </c>
      <c r="AT1085" s="26">
        <f t="shared" si="491"/>
        <v>3431.5097999999998</v>
      </c>
      <c r="AU1085" s="30"/>
      <c r="AV1085" s="30"/>
      <c r="AW1085" s="30">
        <f t="shared" si="510"/>
        <v>20589.058799999999</v>
      </c>
      <c r="AX1085" s="36">
        <f t="shared" si="487"/>
        <v>0</v>
      </c>
      <c r="AY1085" s="36">
        <f t="shared" si="487"/>
        <v>-8578.7744999999995</v>
      </c>
      <c r="AZ1085" s="36">
        <f t="shared" si="487"/>
        <v>17157.548999999999</v>
      </c>
      <c r="BF1085" s="42">
        <f t="shared" si="492"/>
        <v>12010.284299999999</v>
      </c>
      <c r="BG1085" s="42">
        <f t="shared" si="493"/>
        <v>5987.51</v>
      </c>
      <c r="BH1085" s="42">
        <f t="shared" si="494"/>
        <v>6022.7742999999991</v>
      </c>
      <c r="BI1085" s="42">
        <f t="shared" si="495"/>
        <v>20589.058799999999</v>
      </c>
    </row>
    <row r="1086" spans="1:61" ht="14.45" hidden="1" outlineLevel="1" x14ac:dyDescent="0.3">
      <c r="A1086" s="12" t="s">
        <v>837</v>
      </c>
      <c r="B1086" s="12" t="s">
        <v>598</v>
      </c>
      <c r="C1086" s="12"/>
      <c r="D1086" s="2" t="s">
        <v>1142</v>
      </c>
      <c r="E1086" s="2" t="s">
        <v>691</v>
      </c>
      <c r="F1086" s="2" t="s">
        <v>16</v>
      </c>
      <c r="G1086" s="2" t="s">
        <v>20</v>
      </c>
      <c r="H1086" s="2" t="s">
        <v>13</v>
      </c>
      <c r="I1086" s="18">
        <v>21000</v>
      </c>
      <c r="J1086" s="18">
        <v>31567.73</v>
      </c>
      <c r="K1086" s="18">
        <v>27510</v>
      </c>
      <c r="L1086" s="18">
        <v>4057.73</v>
      </c>
      <c r="M1086" s="18"/>
      <c r="N1086" s="18">
        <v>3438.75</v>
      </c>
      <c r="O1086" s="18"/>
      <c r="P1086" s="18"/>
      <c r="Q1086" s="18"/>
      <c r="R1086" s="18"/>
      <c r="S1086" s="18"/>
      <c r="T1086" s="18"/>
      <c r="U1086" s="18"/>
      <c r="V1086" s="18"/>
      <c r="W1086" s="18"/>
      <c r="X1086" s="18"/>
      <c r="Y1086" s="18"/>
      <c r="Z1086" s="18">
        <v>618.98</v>
      </c>
      <c r="AA1086" s="18"/>
      <c r="AB1086" s="43">
        <f t="shared" si="488"/>
        <v>0.14749999999999996</v>
      </c>
      <c r="AC1086" s="14">
        <f t="shared" si="496"/>
        <v>0</v>
      </c>
      <c r="AD1086" s="14">
        <f t="shared" si="511"/>
        <v>0.125</v>
      </c>
      <c r="AE1086" s="14">
        <f t="shared" si="497"/>
        <v>0</v>
      </c>
      <c r="AF1086" s="14">
        <f t="shared" si="498"/>
        <v>0</v>
      </c>
      <c r="AG1086" s="14">
        <f t="shared" si="499"/>
        <v>0</v>
      </c>
      <c r="AH1086" s="14">
        <f t="shared" si="500"/>
        <v>0</v>
      </c>
      <c r="AI1086" s="14">
        <f t="shared" si="501"/>
        <v>0</v>
      </c>
      <c r="AJ1086" s="14">
        <f t="shared" si="502"/>
        <v>0</v>
      </c>
      <c r="AK1086" s="14">
        <f t="shared" si="503"/>
        <v>0</v>
      </c>
      <c r="AL1086" s="14">
        <f t="shared" si="504"/>
        <v>0</v>
      </c>
      <c r="AM1086" s="14">
        <f t="shared" si="505"/>
        <v>0</v>
      </c>
      <c r="AN1086" s="14">
        <f t="shared" si="506"/>
        <v>0</v>
      </c>
      <c r="AO1086" s="14">
        <f t="shared" si="507"/>
        <v>0</v>
      </c>
      <c r="AP1086" s="14">
        <f t="shared" si="508"/>
        <v>0.02</v>
      </c>
      <c r="AQ1086" s="14">
        <f t="shared" si="509"/>
        <v>0</v>
      </c>
      <c r="AR1086" s="26">
        <f t="shared" si="489"/>
        <v>3438.75</v>
      </c>
      <c r="AS1086" s="184">
        <f t="shared" si="490"/>
        <v>0</v>
      </c>
      <c r="AT1086" s="26">
        <f t="shared" si="491"/>
        <v>618.97500000000002</v>
      </c>
      <c r="AU1086" s="30"/>
      <c r="AV1086" s="30"/>
      <c r="AW1086" s="30">
        <f t="shared" si="510"/>
        <v>3301.2</v>
      </c>
      <c r="AX1086" s="36">
        <f t="shared" si="487"/>
        <v>-3438.75</v>
      </c>
      <c r="AY1086" s="36">
        <f t="shared" si="487"/>
        <v>0</v>
      </c>
      <c r="AZ1086" s="36">
        <f t="shared" si="487"/>
        <v>2682.2249999999999</v>
      </c>
      <c r="BF1086" s="42">
        <f t="shared" si="492"/>
        <v>4057.7249999999999</v>
      </c>
      <c r="BG1086" s="42">
        <f t="shared" si="493"/>
        <v>4057.73</v>
      </c>
      <c r="BH1086" s="42">
        <f t="shared" si="494"/>
        <v>-5.0000000001091394E-3</v>
      </c>
      <c r="BI1086" s="42">
        <f t="shared" si="495"/>
        <v>3301.2</v>
      </c>
    </row>
    <row r="1087" spans="1:61" ht="14.45" hidden="1" outlineLevel="1" x14ac:dyDescent="0.3">
      <c r="A1087" s="12" t="s">
        <v>837</v>
      </c>
      <c r="B1087" s="12" t="s">
        <v>598</v>
      </c>
      <c r="C1087" s="12"/>
      <c r="D1087" s="2" t="s">
        <v>1143</v>
      </c>
      <c r="E1087" s="2" t="s">
        <v>691</v>
      </c>
      <c r="F1087" s="2" t="s">
        <v>16</v>
      </c>
      <c r="G1087" s="2" t="s">
        <v>20</v>
      </c>
      <c r="H1087" s="2" t="s">
        <v>13</v>
      </c>
      <c r="I1087" s="18">
        <v>21000</v>
      </c>
      <c r="J1087" s="18">
        <v>26266.28</v>
      </c>
      <c r="K1087" s="18">
        <v>22890</v>
      </c>
      <c r="L1087" s="18">
        <v>3376.28</v>
      </c>
      <c r="M1087" s="18"/>
      <c r="N1087" s="18">
        <v>2861.25</v>
      </c>
      <c r="O1087" s="18"/>
      <c r="P1087" s="18"/>
      <c r="Q1087" s="18"/>
      <c r="R1087" s="18"/>
      <c r="S1087" s="18"/>
      <c r="T1087" s="18"/>
      <c r="U1087" s="18"/>
      <c r="V1087" s="18"/>
      <c r="W1087" s="18"/>
      <c r="X1087" s="18"/>
      <c r="Y1087" s="18"/>
      <c r="Z1087" s="18">
        <v>515.03</v>
      </c>
      <c r="AA1087" s="18"/>
      <c r="AB1087" s="43">
        <f t="shared" si="488"/>
        <v>0.14749999999999996</v>
      </c>
      <c r="AC1087" s="14">
        <f t="shared" si="496"/>
        <v>0</v>
      </c>
      <c r="AD1087" s="14">
        <f t="shared" si="511"/>
        <v>0.125</v>
      </c>
      <c r="AE1087" s="14">
        <f t="shared" si="497"/>
        <v>0</v>
      </c>
      <c r="AF1087" s="14">
        <f t="shared" si="498"/>
        <v>0</v>
      </c>
      <c r="AG1087" s="14">
        <f t="shared" si="499"/>
        <v>0</v>
      </c>
      <c r="AH1087" s="14">
        <f t="shared" si="500"/>
        <v>0</v>
      </c>
      <c r="AI1087" s="14">
        <f t="shared" si="501"/>
        <v>0</v>
      </c>
      <c r="AJ1087" s="14">
        <f t="shared" si="502"/>
        <v>0</v>
      </c>
      <c r="AK1087" s="14">
        <f t="shared" si="503"/>
        <v>0</v>
      </c>
      <c r="AL1087" s="14">
        <f t="shared" si="504"/>
        <v>0</v>
      </c>
      <c r="AM1087" s="14">
        <f t="shared" si="505"/>
        <v>0</v>
      </c>
      <c r="AN1087" s="14">
        <f t="shared" si="506"/>
        <v>0</v>
      </c>
      <c r="AO1087" s="14">
        <f t="shared" si="507"/>
        <v>0</v>
      </c>
      <c r="AP1087" s="14">
        <f t="shared" si="508"/>
        <v>0.02</v>
      </c>
      <c r="AQ1087" s="14">
        <f t="shared" si="509"/>
        <v>0</v>
      </c>
      <c r="AR1087" s="26">
        <f t="shared" si="489"/>
        <v>2861.25</v>
      </c>
      <c r="AS1087" s="184">
        <f t="shared" si="490"/>
        <v>0</v>
      </c>
      <c r="AT1087" s="26">
        <f t="shared" si="491"/>
        <v>515.02499999999998</v>
      </c>
      <c r="AU1087" s="30"/>
      <c r="AV1087" s="30"/>
      <c r="AW1087" s="30">
        <f t="shared" si="510"/>
        <v>2746.7999999999997</v>
      </c>
      <c r="AX1087" s="36">
        <f t="shared" si="487"/>
        <v>-2861.25</v>
      </c>
      <c r="AY1087" s="36">
        <f t="shared" si="487"/>
        <v>0</v>
      </c>
      <c r="AZ1087" s="36">
        <f t="shared" si="487"/>
        <v>2231.7749999999996</v>
      </c>
      <c r="BF1087" s="42">
        <f t="shared" si="492"/>
        <v>3376.2750000000001</v>
      </c>
      <c r="BG1087" s="42">
        <f t="shared" si="493"/>
        <v>3376.2799999999997</v>
      </c>
      <c r="BH1087" s="42">
        <f t="shared" si="494"/>
        <v>-4.999999999654392E-3</v>
      </c>
      <c r="BI1087" s="42">
        <f t="shared" si="495"/>
        <v>2746.7999999999997</v>
      </c>
    </row>
    <row r="1088" spans="1:61" ht="14.45" hidden="1" outlineLevel="1" x14ac:dyDescent="0.3">
      <c r="A1088" s="12" t="s">
        <v>837</v>
      </c>
      <c r="B1088" s="12" t="s">
        <v>598</v>
      </c>
      <c r="C1088" s="12"/>
      <c r="D1088" s="2" t="s">
        <v>1144</v>
      </c>
      <c r="E1088" s="2" t="s">
        <v>691</v>
      </c>
      <c r="F1088" s="2" t="s">
        <v>16</v>
      </c>
      <c r="G1088" s="2" t="s">
        <v>20</v>
      </c>
      <c r="H1088" s="2" t="s">
        <v>13</v>
      </c>
      <c r="I1088" s="18">
        <v>21000</v>
      </c>
      <c r="J1088" s="18">
        <v>31567.73</v>
      </c>
      <c r="K1088" s="18">
        <v>27510</v>
      </c>
      <c r="L1088" s="18">
        <v>4057.73</v>
      </c>
      <c r="M1088" s="18"/>
      <c r="N1088" s="18">
        <v>3438.75</v>
      </c>
      <c r="O1088" s="18"/>
      <c r="P1088" s="18"/>
      <c r="Q1088" s="18"/>
      <c r="R1088" s="18"/>
      <c r="S1088" s="18"/>
      <c r="T1088" s="18"/>
      <c r="U1088" s="18"/>
      <c r="V1088" s="18"/>
      <c r="W1088" s="18"/>
      <c r="X1088" s="18"/>
      <c r="Y1088" s="18"/>
      <c r="Z1088" s="18">
        <v>618.98</v>
      </c>
      <c r="AA1088" s="18"/>
      <c r="AB1088" s="43">
        <f t="shared" si="488"/>
        <v>0.14749999999999996</v>
      </c>
      <c r="AC1088" s="14">
        <f t="shared" si="496"/>
        <v>0</v>
      </c>
      <c r="AD1088" s="14">
        <f t="shared" si="511"/>
        <v>0.125</v>
      </c>
      <c r="AE1088" s="14">
        <f t="shared" si="497"/>
        <v>0</v>
      </c>
      <c r="AF1088" s="14">
        <f t="shared" si="498"/>
        <v>0</v>
      </c>
      <c r="AG1088" s="14">
        <f t="shared" si="499"/>
        <v>0</v>
      </c>
      <c r="AH1088" s="14">
        <f t="shared" si="500"/>
        <v>0</v>
      </c>
      <c r="AI1088" s="14">
        <f t="shared" si="501"/>
        <v>0</v>
      </c>
      <c r="AJ1088" s="14">
        <f t="shared" si="502"/>
        <v>0</v>
      </c>
      <c r="AK1088" s="14">
        <f t="shared" si="503"/>
        <v>0</v>
      </c>
      <c r="AL1088" s="14">
        <f t="shared" si="504"/>
        <v>0</v>
      </c>
      <c r="AM1088" s="14">
        <f t="shared" si="505"/>
        <v>0</v>
      </c>
      <c r="AN1088" s="14">
        <f t="shared" si="506"/>
        <v>0</v>
      </c>
      <c r="AO1088" s="14">
        <f t="shared" si="507"/>
        <v>0</v>
      </c>
      <c r="AP1088" s="14">
        <f t="shared" si="508"/>
        <v>0.02</v>
      </c>
      <c r="AQ1088" s="14">
        <f t="shared" si="509"/>
        <v>0</v>
      </c>
      <c r="AR1088" s="26">
        <f t="shared" si="489"/>
        <v>3438.75</v>
      </c>
      <c r="AS1088" s="184">
        <f t="shared" si="490"/>
        <v>0</v>
      </c>
      <c r="AT1088" s="26">
        <f t="shared" si="491"/>
        <v>618.97500000000002</v>
      </c>
      <c r="AU1088" s="30"/>
      <c r="AV1088" s="30"/>
      <c r="AW1088" s="30">
        <f t="shared" si="510"/>
        <v>3301.2</v>
      </c>
      <c r="AX1088" s="36">
        <f t="shared" si="487"/>
        <v>-3438.75</v>
      </c>
      <c r="AY1088" s="36">
        <f t="shared" si="487"/>
        <v>0</v>
      </c>
      <c r="AZ1088" s="36">
        <f t="shared" si="487"/>
        <v>2682.2249999999999</v>
      </c>
      <c r="BF1088" s="42">
        <f t="shared" si="492"/>
        <v>4057.7249999999999</v>
      </c>
      <c r="BG1088" s="42">
        <f t="shared" si="493"/>
        <v>4057.73</v>
      </c>
      <c r="BH1088" s="42">
        <f t="shared" si="494"/>
        <v>-5.0000000001091394E-3</v>
      </c>
      <c r="BI1088" s="42">
        <f t="shared" si="495"/>
        <v>3301.2</v>
      </c>
    </row>
    <row r="1089" spans="1:61" ht="14.45" hidden="1" outlineLevel="1" x14ac:dyDescent="0.3">
      <c r="A1089" s="12" t="s">
        <v>837</v>
      </c>
      <c r="B1089" s="12" t="s">
        <v>598</v>
      </c>
      <c r="C1089" s="12"/>
      <c r="D1089" s="2" t="s">
        <v>1145</v>
      </c>
      <c r="E1089" s="2" t="s">
        <v>691</v>
      </c>
      <c r="F1089" s="2" t="s">
        <v>16</v>
      </c>
      <c r="G1089" s="2" t="s">
        <v>20</v>
      </c>
      <c r="H1089" s="2" t="s">
        <v>13</v>
      </c>
      <c r="I1089" s="18">
        <v>31500</v>
      </c>
      <c r="J1089" s="18">
        <v>39398.82</v>
      </c>
      <c r="K1089" s="18">
        <v>34334.49</v>
      </c>
      <c r="L1089" s="18">
        <v>5064.3300000000008</v>
      </c>
      <c r="M1089" s="18"/>
      <c r="N1089" s="18">
        <v>4291.8100000000004</v>
      </c>
      <c r="O1089" s="18"/>
      <c r="P1089" s="18"/>
      <c r="Q1089" s="18"/>
      <c r="R1089" s="18"/>
      <c r="S1089" s="18"/>
      <c r="T1089" s="18"/>
      <c r="U1089" s="18"/>
      <c r="V1089" s="18"/>
      <c r="W1089" s="18"/>
      <c r="X1089" s="18"/>
      <c r="Y1089" s="18"/>
      <c r="Z1089" s="18">
        <v>772.52</v>
      </c>
      <c r="AA1089" s="18"/>
      <c r="AB1089" s="43">
        <f t="shared" si="488"/>
        <v>0.14749999999999996</v>
      </c>
      <c r="AC1089" s="14">
        <f t="shared" si="496"/>
        <v>0</v>
      </c>
      <c r="AD1089" s="14">
        <f t="shared" si="511"/>
        <v>0.125</v>
      </c>
      <c r="AE1089" s="14">
        <f t="shared" si="497"/>
        <v>0</v>
      </c>
      <c r="AF1089" s="14">
        <f t="shared" si="498"/>
        <v>0</v>
      </c>
      <c r="AG1089" s="14">
        <f t="shared" si="499"/>
        <v>0</v>
      </c>
      <c r="AH1089" s="14">
        <f t="shared" si="500"/>
        <v>0</v>
      </c>
      <c r="AI1089" s="14">
        <f t="shared" si="501"/>
        <v>0</v>
      </c>
      <c r="AJ1089" s="14">
        <f t="shared" si="502"/>
        <v>0</v>
      </c>
      <c r="AK1089" s="14">
        <f t="shared" si="503"/>
        <v>0</v>
      </c>
      <c r="AL1089" s="14">
        <f t="shared" si="504"/>
        <v>0</v>
      </c>
      <c r="AM1089" s="14">
        <f t="shared" si="505"/>
        <v>0</v>
      </c>
      <c r="AN1089" s="14">
        <f t="shared" si="506"/>
        <v>0</v>
      </c>
      <c r="AO1089" s="14">
        <f t="shared" si="507"/>
        <v>0</v>
      </c>
      <c r="AP1089" s="14">
        <f t="shared" si="508"/>
        <v>0.02</v>
      </c>
      <c r="AQ1089" s="14">
        <f t="shared" si="509"/>
        <v>0</v>
      </c>
      <c r="AR1089" s="26">
        <f t="shared" si="489"/>
        <v>4291.8112499999997</v>
      </c>
      <c r="AS1089" s="184">
        <f t="shared" si="490"/>
        <v>0</v>
      </c>
      <c r="AT1089" s="26">
        <f t="shared" si="491"/>
        <v>772.526025</v>
      </c>
      <c r="AU1089" s="30"/>
      <c r="AV1089" s="30"/>
      <c r="AW1089" s="30">
        <f t="shared" si="510"/>
        <v>4120.1387999999997</v>
      </c>
      <c r="AX1089" s="36">
        <f t="shared" si="487"/>
        <v>-4291.8112499999997</v>
      </c>
      <c r="AY1089" s="36">
        <f t="shared" si="487"/>
        <v>0</v>
      </c>
      <c r="AZ1089" s="36">
        <f t="shared" si="487"/>
        <v>3347.6127749999996</v>
      </c>
      <c r="BF1089" s="42">
        <f t="shared" si="492"/>
        <v>5064.3372749999999</v>
      </c>
      <c r="BG1089" s="42">
        <f t="shared" si="493"/>
        <v>5064.33</v>
      </c>
      <c r="BH1089" s="42">
        <f t="shared" si="494"/>
        <v>7.2749999999359716E-3</v>
      </c>
      <c r="BI1089" s="42">
        <f t="shared" si="495"/>
        <v>4120.1387999999997</v>
      </c>
    </row>
    <row r="1090" spans="1:61" ht="14.45" hidden="1" outlineLevel="1" x14ac:dyDescent="0.3">
      <c r="A1090" s="12" t="s">
        <v>837</v>
      </c>
      <c r="B1090" s="12" t="s">
        <v>598</v>
      </c>
      <c r="C1090" s="88" t="s">
        <v>1357</v>
      </c>
      <c r="D1090" s="2" t="s">
        <v>873</v>
      </c>
      <c r="E1090" s="2" t="s">
        <v>27</v>
      </c>
      <c r="F1090" s="2" t="s">
        <v>16</v>
      </c>
      <c r="G1090" s="2" t="s">
        <v>28</v>
      </c>
      <c r="H1090" s="2" t="s">
        <v>13</v>
      </c>
      <c r="I1090" s="18">
        <v>13000</v>
      </c>
      <c r="J1090" s="18">
        <v>5874.9800000000005</v>
      </c>
      <c r="K1090" s="18">
        <v>5119.8</v>
      </c>
      <c r="L1090" s="18">
        <v>755.18000000000006</v>
      </c>
      <c r="M1090" s="18"/>
      <c r="N1090" s="18">
        <v>639.98</v>
      </c>
      <c r="O1090" s="18"/>
      <c r="P1090" s="18"/>
      <c r="Q1090" s="18"/>
      <c r="R1090" s="18"/>
      <c r="S1090" s="18"/>
      <c r="T1090" s="18"/>
      <c r="U1090" s="18"/>
      <c r="V1090" s="18"/>
      <c r="W1090" s="18"/>
      <c r="X1090" s="18"/>
      <c r="Y1090" s="18"/>
      <c r="Z1090" s="18">
        <v>115.2</v>
      </c>
      <c r="AA1090" s="18"/>
      <c r="AB1090" s="43">
        <f t="shared" si="488"/>
        <v>0.14749999999999996</v>
      </c>
      <c r="AC1090" s="14">
        <f t="shared" si="496"/>
        <v>0</v>
      </c>
      <c r="AD1090" s="14">
        <f t="shared" si="511"/>
        <v>0.125</v>
      </c>
      <c r="AE1090" s="14">
        <f t="shared" si="497"/>
        <v>0</v>
      </c>
      <c r="AF1090" s="14">
        <f t="shared" si="498"/>
        <v>0</v>
      </c>
      <c r="AG1090" s="14">
        <f t="shared" si="499"/>
        <v>0</v>
      </c>
      <c r="AH1090" s="14">
        <f t="shared" si="500"/>
        <v>0</v>
      </c>
      <c r="AI1090" s="14">
        <f t="shared" si="501"/>
        <v>0</v>
      </c>
      <c r="AJ1090" s="14">
        <f t="shared" si="502"/>
        <v>0</v>
      </c>
      <c r="AK1090" s="14">
        <f t="shared" si="503"/>
        <v>0</v>
      </c>
      <c r="AL1090" s="14">
        <f t="shared" si="504"/>
        <v>0</v>
      </c>
      <c r="AM1090" s="14">
        <f t="shared" si="505"/>
        <v>0</v>
      </c>
      <c r="AN1090" s="14">
        <f t="shared" si="506"/>
        <v>0</v>
      </c>
      <c r="AO1090" s="14">
        <f t="shared" si="507"/>
        <v>0</v>
      </c>
      <c r="AP1090" s="14">
        <f t="shared" si="508"/>
        <v>0.02</v>
      </c>
      <c r="AQ1090" s="14">
        <f t="shared" si="509"/>
        <v>0</v>
      </c>
      <c r="AR1090" s="26">
        <f t="shared" si="489"/>
        <v>639.97500000000002</v>
      </c>
      <c r="AS1090" s="184">
        <f t="shared" si="490"/>
        <v>0</v>
      </c>
      <c r="AT1090" s="26">
        <f t="shared" si="491"/>
        <v>115.19550000000001</v>
      </c>
      <c r="AU1090" s="30"/>
      <c r="AV1090" s="30"/>
      <c r="AW1090" s="30">
        <f t="shared" si="510"/>
        <v>614.37599999999998</v>
      </c>
      <c r="AX1090" s="36">
        <f t="shared" si="487"/>
        <v>-639.97500000000002</v>
      </c>
      <c r="AY1090" s="36">
        <f t="shared" si="487"/>
        <v>0</v>
      </c>
      <c r="AZ1090" s="36">
        <f t="shared" si="487"/>
        <v>499.18049999999994</v>
      </c>
      <c r="BF1090" s="42">
        <f t="shared" si="492"/>
        <v>755.17050000000006</v>
      </c>
      <c r="BG1090" s="42">
        <f t="shared" si="493"/>
        <v>755.18000000000006</v>
      </c>
      <c r="BH1090" s="42">
        <f t="shared" si="494"/>
        <v>-9.5000000000027285E-3</v>
      </c>
      <c r="BI1090" s="42">
        <f t="shared" si="495"/>
        <v>614.37599999999998</v>
      </c>
    </row>
    <row r="1091" spans="1:61" ht="14.45" hidden="1" outlineLevel="1" x14ac:dyDescent="0.3">
      <c r="A1091" s="12" t="s">
        <v>837</v>
      </c>
      <c r="B1091" s="12" t="s">
        <v>598</v>
      </c>
      <c r="C1091" s="88" t="s">
        <v>1357</v>
      </c>
      <c r="D1091" s="2" t="s">
        <v>876</v>
      </c>
      <c r="E1091" s="2" t="s">
        <v>27</v>
      </c>
      <c r="F1091" s="2" t="s">
        <v>16</v>
      </c>
      <c r="G1091" s="2" t="s">
        <v>28</v>
      </c>
      <c r="H1091" s="2" t="s">
        <v>13</v>
      </c>
      <c r="I1091" s="18">
        <v>13000</v>
      </c>
      <c r="J1091" s="18">
        <v>5875.2</v>
      </c>
      <c r="K1091" s="18">
        <v>5120</v>
      </c>
      <c r="L1091" s="18">
        <v>755.2</v>
      </c>
      <c r="M1091" s="18"/>
      <c r="N1091" s="18">
        <v>640</v>
      </c>
      <c r="O1091" s="18"/>
      <c r="P1091" s="18"/>
      <c r="Q1091" s="18"/>
      <c r="R1091" s="18"/>
      <c r="S1091" s="18"/>
      <c r="T1091" s="18"/>
      <c r="U1091" s="18"/>
      <c r="V1091" s="18"/>
      <c r="W1091" s="18"/>
      <c r="X1091" s="18"/>
      <c r="Y1091" s="18"/>
      <c r="Z1091" s="18">
        <v>115.2</v>
      </c>
      <c r="AA1091" s="18"/>
      <c r="AB1091" s="43">
        <f t="shared" si="488"/>
        <v>0.14749999999999996</v>
      </c>
      <c r="AC1091" s="14">
        <f t="shared" si="496"/>
        <v>0</v>
      </c>
      <c r="AD1091" s="14">
        <f t="shared" si="511"/>
        <v>0.125</v>
      </c>
      <c r="AE1091" s="14">
        <f t="shared" si="497"/>
        <v>0</v>
      </c>
      <c r="AF1091" s="14">
        <f t="shared" si="498"/>
        <v>0</v>
      </c>
      <c r="AG1091" s="14">
        <f t="shared" si="499"/>
        <v>0</v>
      </c>
      <c r="AH1091" s="14">
        <f t="shared" si="500"/>
        <v>0</v>
      </c>
      <c r="AI1091" s="14">
        <f t="shared" si="501"/>
        <v>0</v>
      </c>
      <c r="AJ1091" s="14">
        <f t="shared" si="502"/>
        <v>0</v>
      </c>
      <c r="AK1091" s="14">
        <f t="shared" si="503"/>
        <v>0</v>
      </c>
      <c r="AL1091" s="14">
        <f t="shared" si="504"/>
        <v>0</v>
      </c>
      <c r="AM1091" s="14">
        <f t="shared" si="505"/>
        <v>0</v>
      </c>
      <c r="AN1091" s="14">
        <f t="shared" si="506"/>
        <v>0</v>
      </c>
      <c r="AO1091" s="14">
        <f t="shared" si="507"/>
        <v>0</v>
      </c>
      <c r="AP1091" s="14">
        <f t="shared" si="508"/>
        <v>0.02</v>
      </c>
      <c r="AQ1091" s="14">
        <f t="shared" si="509"/>
        <v>0</v>
      </c>
      <c r="AR1091" s="26">
        <f t="shared" si="489"/>
        <v>640</v>
      </c>
      <c r="AS1091" s="184">
        <f t="shared" si="490"/>
        <v>0</v>
      </c>
      <c r="AT1091" s="26">
        <f t="shared" si="491"/>
        <v>115.2</v>
      </c>
      <c r="AU1091" s="30"/>
      <c r="AV1091" s="30"/>
      <c r="AW1091" s="30">
        <f t="shared" si="510"/>
        <v>614.4</v>
      </c>
      <c r="AX1091" s="36">
        <f t="shared" si="487"/>
        <v>-640</v>
      </c>
      <c r="AY1091" s="36">
        <f t="shared" si="487"/>
        <v>0</v>
      </c>
      <c r="AZ1091" s="36">
        <f t="shared" si="487"/>
        <v>499.2</v>
      </c>
      <c r="BF1091" s="42">
        <f t="shared" si="492"/>
        <v>755.2</v>
      </c>
      <c r="BG1091" s="42">
        <f t="shared" si="493"/>
        <v>755.2</v>
      </c>
      <c r="BH1091" s="42">
        <f t="shared" si="494"/>
        <v>0</v>
      </c>
      <c r="BI1091" s="42">
        <f t="shared" si="495"/>
        <v>614.4</v>
      </c>
    </row>
    <row r="1092" spans="1:61" ht="14.45" hidden="1" outlineLevel="1" x14ac:dyDescent="0.3">
      <c r="A1092" s="12" t="s">
        <v>837</v>
      </c>
      <c r="B1092" s="12" t="s">
        <v>598</v>
      </c>
      <c r="C1092" s="88" t="s">
        <v>1357</v>
      </c>
      <c r="D1092" s="2" t="s">
        <v>1146</v>
      </c>
      <c r="E1092" s="2" t="s">
        <v>27</v>
      </c>
      <c r="F1092" s="2" t="s">
        <v>16</v>
      </c>
      <c r="G1092" s="2" t="s">
        <v>28</v>
      </c>
      <c r="H1092" s="2" t="s">
        <v>13</v>
      </c>
      <c r="I1092" s="18">
        <v>13000</v>
      </c>
      <c r="J1092" s="18">
        <v>5874.75</v>
      </c>
      <c r="K1092" s="18">
        <v>5119.6099999999997</v>
      </c>
      <c r="L1092" s="18">
        <v>755.1400000000001</v>
      </c>
      <c r="M1092" s="18"/>
      <c r="N1092" s="18">
        <v>639.95000000000005</v>
      </c>
      <c r="O1092" s="18"/>
      <c r="P1092" s="18"/>
      <c r="Q1092" s="18"/>
      <c r="R1092" s="18"/>
      <c r="S1092" s="18"/>
      <c r="T1092" s="18"/>
      <c r="U1092" s="18"/>
      <c r="V1092" s="18"/>
      <c r="W1092" s="18"/>
      <c r="X1092" s="18"/>
      <c r="Y1092" s="18"/>
      <c r="Z1092" s="18">
        <v>115.19</v>
      </c>
      <c r="AA1092" s="18"/>
      <c r="AB1092" s="43">
        <f t="shared" si="488"/>
        <v>0.14749999999999996</v>
      </c>
      <c r="AC1092" s="14">
        <f t="shared" si="496"/>
        <v>0</v>
      </c>
      <c r="AD1092" s="14">
        <f t="shared" si="511"/>
        <v>0.125</v>
      </c>
      <c r="AE1092" s="14">
        <f t="shared" si="497"/>
        <v>0</v>
      </c>
      <c r="AF1092" s="14">
        <f t="shared" si="498"/>
        <v>0</v>
      </c>
      <c r="AG1092" s="14">
        <f t="shared" si="499"/>
        <v>0</v>
      </c>
      <c r="AH1092" s="14">
        <f t="shared" si="500"/>
        <v>0</v>
      </c>
      <c r="AI1092" s="14">
        <f t="shared" si="501"/>
        <v>0</v>
      </c>
      <c r="AJ1092" s="14">
        <f t="shared" si="502"/>
        <v>0</v>
      </c>
      <c r="AK1092" s="14">
        <f t="shared" si="503"/>
        <v>0</v>
      </c>
      <c r="AL1092" s="14">
        <f t="shared" si="504"/>
        <v>0</v>
      </c>
      <c r="AM1092" s="14">
        <f t="shared" si="505"/>
        <v>0</v>
      </c>
      <c r="AN1092" s="14">
        <f t="shared" si="506"/>
        <v>0</v>
      </c>
      <c r="AO1092" s="14">
        <f t="shared" si="507"/>
        <v>0</v>
      </c>
      <c r="AP1092" s="14">
        <f t="shared" si="508"/>
        <v>0.02</v>
      </c>
      <c r="AQ1092" s="14">
        <f t="shared" si="509"/>
        <v>0</v>
      </c>
      <c r="AR1092" s="26">
        <f t="shared" si="489"/>
        <v>639.95124999999996</v>
      </c>
      <c r="AS1092" s="184">
        <f t="shared" si="490"/>
        <v>0</v>
      </c>
      <c r="AT1092" s="26">
        <f t="shared" si="491"/>
        <v>115.191225</v>
      </c>
      <c r="AU1092" s="30"/>
      <c r="AV1092" s="30"/>
      <c r="AW1092" s="30">
        <f t="shared" si="510"/>
        <v>614.3531999999999</v>
      </c>
      <c r="AX1092" s="36">
        <f t="shared" si="487"/>
        <v>-639.95124999999996</v>
      </c>
      <c r="AY1092" s="36">
        <f t="shared" si="487"/>
        <v>0</v>
      </c>
      <c r="AZ1092" s="36">
        <f t="shared" si="487"/>
        <v>499.16197499999987</v>
      </c>
      <c r="BF1092" s="42">
        <f t="shared" si="492"/>
        <v>755.14247499999999</v>
      </c>
      <c r="BG1092" s="42">
        <f t="shared" si="493"/>
        <v>755.1400000000001</v>
      </c>
      <c r="BH1092" s="42">
        <f t="shared" si="494"/>
        <v>2.4749999998903149E-3</v>
      </c>
      <c r="BI1092" s="42">
        <f t="shared" si="495"/>
        <v>614.3531999999999</v>
      </c>
    </row>
    <row r="1093" spans="1:61" ht="14.45" hidden="1" outlineLevel="1" x14ac:dyDescent="0.3">
      <c r="A1093" s="12" t="s">
        <v>837</v>
      </c>
      <c r="B1093" s="12" t="s">
        <v>598</v>
      </c>
      <c r="C1093" s="88" t="s">
        <v>1357</v>
      </c>
      <c r="D1093" s="2" t="s">
        <v>878</v>
      </c>
      <c r="E1093" s="2" t="s">
        <v>27</v>
      </c>
      <c r="F1093" s="2" t="s">
        <v>16</v>
      </c>
      <c r="G1093" s="2" t="s">
        <v>28</v>
      </c>
      <c r="H1093" s="2" t="s">
        <v>13</v>
      </c>
      <c r="I1093" s="18">
        <v>52000</v>
      </c>
      <c r="J1093" s="18">
        <v>22306.94</v>
      </c>
      <c r="K1093" s="18">
        <v>19439.589999999997</v>
      </c>
      <c r="L1093" s="18">
        <v>2867.3500000000004</v>
      </c>
      <c r="M1093" s="18"/>
      <c r="N1093" s="18">
        <v>2429.96</v>
      </c>
      <c r="O1093" s="18"/>
      <c r="P1093" s="18"/>
      <c r="Q1093" s="18"/>
      <c r="R1093" s="18"/>
      <c r="S1093" s="18"/>
      <c r="T1093" s="18"/>
      <c r="U1093" s="18"/>
      <c r="V1093" s="18"/>
      <c r="W1093" s="18"/>
      <c r="X1093" s="18"/>
      <c r="Y1093" s="18"/>
      <c r="Z1093" s="18">
        <v>437.39</v>
      </c>
      <c r="AA1093" s="18"/>
      <c r="AB1093" s="43">
        <f t="shared" si="488"/>
        <v>0.14749999999999996</v>
      </c>
      <c r="AC1093" s="14">
        <f t="shared" si="496"/>
        <v>0</v>
      </c>
      <c r="AD1093" s="14">
        <f t="shared" si="511"/>
        <v>0.125</v>
      </c>
      <c r="AE1093" s="14">
        <f t="shared" si="497"/>
        <v>0</v>
      </c>
      <c r="AF1093" s="14">
        <f t="shared" si="498"/>
        <v>0</v>
      </c>
      <c r="AG1093" s="14">
        <f t="shared" si="499"/>
        <v>0</v>
      </c>
      <c r="AH1093" s="14">
        <f t="shared" si="500"/>
        <v>0</v>
      </c>
      <c r="AI1093" s="14">
        <f t="shared" si="501"/>
        <v>0</v>
      </c>
      <c r="AJ1093" s="14">
        <f t="shared" si="502"/>
        <v>0</v>
      </c>
      <c r="AK1093" s="14">
        <f t="shared" si="503"/>
        <v>0</v>
      </c>
      <c r="AL1093" s="14">
        <f t="shared" si="504"/>
        <v>0</v>
      </c>
      <c r="AM1093" s="14">
        <f t="shared" si="505"/>
        <v>0</v>
      </c>
      <c r="AN1093" s="14">
        <f t="shared" si="506"/>
        <v>0</v>
      </c>
      <c r="AO1093" s="14">
        <f t="shared" si="507"/>
        <v>0</v>
      </c>
      <c r="AP1093" s="14">
        <f t="shared" si="508"/>
        <v>0.02</v>
      </c>
      <c r="AQ1093" s="14">
        <f t="shared" si="509"/>
        <v>0</v>
      </c>
      <c r="AR1093" s="26">
        <f t="shared" si="489"/>
        <v>2429.9487499999996</v>
      </c>
      <c r="AS1093" s="184">
        <f t="shared" si="490"/>
        <v>0</v>
      </c>
      <c r="AT1093" s="26">
        <f t="shared" si="491"/>
        <v>437.39077499999991</v>
      </c>
      <c r="AU1093" s="30"/>
      <c r="AV1093" s="30"/>
      <c r="AW1093" s="30">
        <f t="shared" si="510"/>
        <v>2332.7507999999993</v>
      </c>
      <c r="AX1093" s="36">
        <f t="shared" ref="AX1093:AZ1156" si="512">AU1093-AR1093</f>
        <v>-2429.9487499999996</v>
      </c>
      <c r="AY1093" s="36">
        <f t="shared" si="512"/>
        <v>0</v>
      </c>
      <c r="AZ1093" s="36">
        <f t="shared" si="512"/>
        <v>1895.3600249999995</v>
      </c>
      <c r="BF1093" s="42">
        <f t="shared" si="492"/>
        <v>2867.3395249999994</v>
      </c>
      <c r="BG1093" s="42">
        <f t="shared" si="493"/>
        <v>2867.35</v>
      </c>
      <c r="BH1093" s="42">
        <f t="shared" si="494"/>
        <v>-1.0475000000496948E-2</v>
      </c>
      <c r="BI1093" s="42">
        <f t="shared" si="495"/>
        <v>2332.7507999999993</v>
      </c>
    </row>
    <row r="1094" spans="1:61" ht="14.45" hidden="1" outlineLevel="1" x14ac:dyDescent="0.3">
      <c r="A1094" s="12" t="s">
        <v>837</v>
      </c>
      <c r="B1094" s="12" t="s">
        <v>598</v>
      </c>
      <c r="C1094" s="12"/>
      <c r="D1094" s="2" t="s">
        <v>1147</v>
      </c>
      <c r="E1094" s="2" t="s">
        <v>1148</v>
      </c>
      <c r="F1094" s="2" t="s">
        <v>11</v>
      </c>
      <c r="G1094" s="2" t="s">
        <v>35</v>
      </c>
      <c r="H1094" s="2" t="s">
        <v>13</v>
      </c>
      <c r="I1094" s="18">
        <v>259169</v>
      </c>
      <c r="J1094" s="18">
        <v>1511983.4700000004</v>
      </c>
      <c r="K1094" s="18">
        <v>1290654.23</v>
      </c>
      <c r="L1094" s="18">
        <v>221329.23999999982</v>
      </c>
      <c r="M1094" s="18"/>
      <c r="N1094" s="18">
        <v>161331.79999999996</v>
      </c>
      <c r="O1094" s="18"/>
      <c r="P1094" s="18"/>
      <c r="Q1094" s="18"/>
      <c r="R1094" s="18"/>
      <c r="S1094" s="18">
        <v>50407.919999999962</v>
      </c>
      <c r="T1094" s="18">
        <v>9589.5199999999986</v>
      </c>
      <c r="U1094" s="18"/>
      <c r="V1094" s="18"/>
      <c r="W1094" s="18"/>
      <c r="X1094" s="18"/>
      <c r="Y1094" s="18"/>
      <c r="Z1094" s="18"/>
      <c r="AA1094" s="18"/>
      <c r="AB1094" s="43">
        <f t="shared" ref="AB1094:AB1157" si="513">(1+SUM(AC1094:AF1094)*(1+AG1094)*(1+AH1094))*(1+SUM(AI1094:AN1094))*(1+SUM(AO1094:AQ1094))-1</f>
        <v>0.18125000000000013</v>
      </c>
      <c r="AC1094" s="14">
        <f t="shared" si="496"/>
        <v>0</v>
      </c>
      <c r="AD1094" s="14">
        <f t="shared" si="511"/>
        <v>0.125</v>
      </c>
      <c r="AE1094" s="14">
        <f t="shared" ref="AE1094:AE1125" si="514">IF(O1094&gt;0,O$4,0)</f>
        <v>0</v>
      </c>
      <c r="AF1094" s="14">
        <f t="shared" ref="AF1094:AF1125" si="515">IF(P1094&gt;0,P$4,0)</f>
        <v>0</v>
      </c>
      <c r="AG1094" s="14">
        <f t="shared" ref="AG1094:AG1125" si="516">IF(Q1094&gt;0,Q$4,0)</f>
        <v>0</v>
      </c>
      <c r="AH1094" s="14">
        <f t="shared" ref="AH1094:AH1125" si="517">IF(R1094&gt;0,R$4,0)</f>
        <v>0</v>
      </c>
      <c r="AI1094" s="14">
        <v>0</v>
      </c>
      <c r="AJ1094" s="14">
        <f t="shared" ref="AJ1094:AJ1125" si="518">IF(T1094&gt;0,T$4,0)</f>
        <v>0.05</v>
      </c>
      <c r="AK1094" s="14">
        <f t="shared" ref="AK1094:AK1125" si="519">IF(U1094&gt;0,U$4,0)</f>
        <v>0</v>
      </c>
      <c r="AL1094" s="14">
        <f t="shared" ref="AL1094:AL1125" si="520">IF(V1094&gt;0,V$4,0)</f>
        <v>0</v>
      </c>
      <c r="AM1094" s="14">
        <f t="shared" ref="AM1094:AM1125" si="521">IF(W1094&gt;0,W$4,0)</f>
        <v>0</v>
      </c>
      <c r="AN1094" s="14">
        <f t="shared" ref="AN1094:AN1125" si="522">IF(X1094&gt;0,X$4,0)</f>
        <v>0</v>
      </c>
      <c r="AO1094" s="14">
        <f t="shared" ref="AO1094:AO1125" si="523">IF(Y1094&gt;0,Y$4,0)</f>
        <v>0</v>
      </c>
      <c r="AP1094" s="14">
        <f t="shared" ref="AP1094:AP1125" si="524">IF(Z1094&gt;0,Z$4,0)</f>
        <v>0</v>
      </c>
      <c r="AQ1094" s="14">
        <f t="shared" si="509"/>
        <v>0</v>
      </c>
      <c r="AR1094" s="26">
        <f t="shared" ref="AR1094:AR1157" si="525">K1094*(1+SUM(AC1094:AF1094)*(1+AG1094)*(1+AH1094)-1)</f>
        <v>161331.77875</v>
      </c>
      <c r="AS1094" s="184">
        <f t="shared" ref="AS1094:AS1157" si="526">SUM(AI1094:AN1094)*(AR1094+K1094)</f>
        <v>72599.300437500002</v>
      </c>
      <c r="AT1094" s="26">
        <f t="shared" ref="AT1094:AT1157" si="527">SUM(AO1094:AQ1094)*(K1094+AR1094)</f>
        <v>0</v>
      </c>
      <c r="AU1094" s="30">
        <f>K1094*$AU$2</f>
        <v>77439.253799999991</v>
      </c>
      <c r="AV1094" s="30">
        <f>K1094*$AV$2</f>
        <v>77439.253799999991</v>
      </c>
      <c r="AW1094" s="30"/>
      <c r="AX1094" s="36">
        <f t="shared" si="512"/>
        <v>-83892.524950000006</v>
      </c>
      <c r="AY1094" s="36">
        <f t="shared" si="512"/>
        <v>4839.9533624999895</v>
      </c>
      <c r="AZ1094" s="36">
        <f t="shared" si="512"/>
        <v>0</v>
      </c>
      <c r="BF1094" s="42">
        <f t="shared" ref="BF1094:BF1157" si="528">SUM(AR1094:AT1094)</f>
        <v>233931.0791875</v>
      </c>
      <c r="BG1094" s="42">
        <f t="shared" ref="BG1094:BG1157" si="529">SUM(M1094:AA1094)</f>
        <v>221329.2399999999</v>
      </c>
      <c r="BH1094" s="42">
        <f t="shared" ref="BH1094:BH1157" si="530">BF1094-BG1094</f>
        <v>12601.839187500096</v>
      </c>
      <c r="BI1094" s="42">
        <f t="shared" ref="BI1094:BI1157" si="531">SUM(AU1094:AW1094)</f>
        <v>154878.50759999998</v>
      </c>
    </row>
    <row r="1095" spans="1:61" ht="14.45" hidden="1" outlineLevel="1" x14ac:dyDescent="0.3">
      <c r="A1095" s="12" t="s">
        <v>837</v>
      </c>
      <c r="B1095" s="12" t="s">
        <v>598</v>
      </c>
      <c r="C1095" s="12"/>
      <c r="D1095" s="2" t="s">
        <v>1149</v>
      </c>
      <c r="E1095" s="2" t="s">
        <v>118</v>
      </c>
      <c r="F1095" s="2" t="s">
        <v>16</v>
      </c>
      <c r="G1095" s="2" t="s">
        <v>116</v>
      </c>
      <c r="H1095" s="2" t="s">
        <v>13</v>
      </c>
      <c r="I1095" s="18">
        <v>10000</v>
      </c>
      <c r="J1095" s="18">
        <v>22951.16</v>
      </c>
      <c r="K1095" s="18">
        <v>20001.009999999998</v>
      </c>
      <c r="L1095" s="18">
        <v>2950.15</v>
      </c>
      <c r="M1095" s="18"/>
      <c r="N1095" s="18">
        <v>2500.13</v>
      </c>
      <c r="O1095" s="18"/>
      <c r="P1095" s="18"/>
      <c r="Q1095" s="18"/>
      <c r="R1095" s="18"/>
      <c r="S1095" s="18"/>
      <c r="T1095" s="18"/>
      <c r="U1095" s="18"/>
      <c r="V1095" s="18"/>
      <c r="W1095" s="18"/>
      <c r="X1095" s="18"/>
      <c r="Y1095" s="18"/>
      <c r="Z1095" s="18">
        <v>450.02</v>
      </c>
      <c r="AA1095" s="18"/>
      <c r="AB1095" s="43">
        <f t="shared" si="513"/>
        <v>0.14749999999999996</v>
      </c>
      <c r="AC1095" s="14">
        <f t="shared" si="496"/>
        <v>0</v>
      </c>
      <c r="AD1095" s="14">
        <f t="shared" si="511"/>
        <v>0.125</v>
      </c>
      <c r="AE1095" s="14">
        <f t="shared" si="514"/>
        <v>0</v>
      </c>
      <c r="AF1095" s="14">
        <f t="shared" si="515"/>
        <v>0</v>
      </c>
      <c r="AG1095" s="14">
        <f t="shared" si="516"/>
        <v>0</v>
      </c>
      <c r="AH1095" s="14">
        <f t="shared" si="517"/>
        <v>0</v>
      </c>
      <c r="AI1095" s="14">
        <f t="shared" ref="AI1095:AI1126" si="532">IF(S1095&gt;0,S$4,0)</f>
        <v>0</v>
      </c>
      <c r="AJ1095" s="14">
        <f t="shared" si="518"/>
        <v>0</v>
      </c>
      <c r="AK1095" s="14">
        <f t="shared" si="519"/>
        <v>0</v>
      </c>
      <c r="AL1095" s="14">
        <f t="shared" si="520"/>
        <v>0</v>
      </c>
      <c r="AM1095" s="14">
        <f t="shared" si="521"/>
        <v>0</v>
      </c>
      <c r="AN1095" s="14">
        <f t="shared" si="522"/>
        <v>0</v>
      </c>
      <c r="AO1095" s="14">
        <f t="shared" si="523"/>
        <v>0</v>
      </c>
      <c r="AP1095" s="14">
        <f t="shared" si="524"/>
        <v>0.02</v>
      </c>
      <c r="AQ1095" s="14">
        <f t="shared" si="509"/>
        <v>0</v>
      </c>
      <c r="AR1095" s="26">
        <f t="shared" si="525"/>
        <v>2500.1262499999998</v>
      </c>
      <c r="AS1095" s="184">
        <f t="shared" si="526"/>
        <v>0</v>
      </c>
      <c r="AT1095" s="26">
        <f t="shared" si="527"/>
        <v>450.02272499999998</v>
      </c>
      <c r="AU1095" s="30"/>
      <c r="AV1095" s="30"/>
      <c r="AW1095" s="30">
        <f>K1095*$AU$1</f>
        <v>2400.1211999999996</v>
      </c>
      <c r="AX1095" s="36">
        <f t="shared" si="512"/>
        <v>-2500.1262499999998</v>
      </c>
      <c r="AY1095" s="36">
        <f t="shared" si="512"/>
        <v>0</v>
      </c>
      <c r="AZ1095" s="36">
        <f t="shared" si="512"/>
        <v>1950.0984749999996</v>
      </c>
      <c r="BF1095" s="42">
        <f t="shared" si="528"/>
        <v>2950.1489749999996</v>
      </c>
      <c r="BG1095" s="42">
        <f t="shared" si="529"/>
        <v>2950.15</v>
      </c>
      <c r="BH1095" s="42">
        <f t="shared" si="530"/>
        <v>-1.0250000004816684E-3</v>
      </c>
      <c r="BI1095" s="42">
        <f t="shared" si="531"/>
        <v>2400.1211999999996</v>
      </c>
    </row>
    <row r="1096" spans="1:61" ht="14.45" hidden="1" outlineLevel="1" x14ac:dyDescent="0.3">
      <c r="A1096" s="12" t="s">
        <v>837</v>
      </c>
      <c r="B1096" s="12" t="s">
        <v>598</v>
      </c>
      <c r="C1096" s="12"/>
      <c r="D1096" s="2" t="s">
        <v>1149</v>
      </c>
      <c r="E1096" s="2" t="s">
        <v>115</v>
      </c>
      <c r="F1096" s="2" t="s">
        <v>16</v>
      </c>
      <c r="G1096" s="2" t="s">
        <v>116</v>
      </c>
      <c r="H1096" s="2" t="s">
        <v>13</v>
      </c>
      <c r="I1096" s="18">
        <v>10000</v>
      </c>
      <c r="J1096" s="18">
        <v>22950.97</v>
      </c>
      <c r="K1096" s="18">
        <v>20000.84</v>
      </c>
      <c r="L1096" s="18">
        <v>2950.13</v>
      </c>
      <c r="M1096" s="18"/>
      <c r="N1096" s="18">
        <v>2500.11</v>
      </c>
      <c r="O1096" s="18"/>
      <c r="P1096" s="18"/>
      <c r="Q1096" s="18"/>
      <c r="R1096" s="18"/>
      <c r="S1096" s="18"/>
      <c r="T1096" s="18"/>
      <c r="U1096" s="18"/>
      <c r="V1096" s="18"/>
      <c r="W1096" s="18"/>
      <c r="X1096" s="18"/>
      <c r="Y1096" s="18"/>
      <c r="Z1096" s="18">
        <v>450.02</v>
      </c>
      <c r="AA1096" s="18"/>
      <c r="AB1096" s="43">
        <f t="shared" si="513"/>
        <v>0.14749999999999996</v>
      </c>
      <c r="AC1096" s="14">
        <f t="shared" si="496"/>
        <v>0</v>
      </c>
      <c r="AD1096" s="14">
        <f t="shared" si="511"/>
        <v>0.125</v>
      </c>
      <c r="AE1096" s="14">
        <f t="shared" si="514"/>
        <v>0</v>
      </c>
      <c r="AF1096" s="14">
        <f t="shared" si="515"/>
        <v>0</v>
      </c>
      <c r="AG1096" s="14">
        <f t="shared" si="516"/>
        <v>0</v>
      </c>
      <c r="AH1096" s="14">
        <f t="shared" si="517"/>
        <v>0</v>
      </c>
      <c r="AI1096" s="14">
        <f t="shared" si="532"/>
        <v>0</v>
      </c>
      <c r="AJ1096" s="14">
        <f t="shared" si="518"/>
        <v>0</v>
      </c>
      <c r="AK1096" s="14">
        <f t="shared" si="519"/>
        <v>0</v>
      </c>
      <c r="AL1096" s="14">
        <f t="shared" si="520"/>
        <v>0</v>
      </c>
      <c r="AM1096" s="14">
        <f t="shared" si="521"/>
        <v>0</v>
      </c>
      <c r="AN1096" s="14">
        <f t="shared" si="522"/>
        <v>0</v>
      </c>
      <c r="AO1096" s="14">
        <f t="shared" si="523"/>
        <v>0</v>
      </c>
      <c r="AP1096" s="14">
        <f t="shared" si="524"/>
        <v>0.02</v>
      </c>
      <c r="AQ1096" s="14">
        <f t="shared" si="509"/>
        <v>0</v>
      </c>
      <c r="AR1096" s="26">
        <f t="shared" si="525"/>
        <v>2500.105</v>
      </c>
      <c r="AS1096" s="184">
        <f t="shared" si="526"/>
        <v>0</v>
      </c>
      <c r="AT1096" s="26">
        <f t="shared" si="527"/>
        <v>450.01890000000003</v>
      </c>
      <c r="AU1096" s="30"/>
      <c r="AV1096" s="30"/>
      <c r="AW1096" s="30">
        <f>K1096*$AU$1</f>
        <v>2400.1007999999997</v>
      </c>
      <c r="AX1096" s="36">
        <f t="shared" si="512"/>
        <v>-2500.105</v>
      </c>
      <c r="AY1096" s="36">
        <f t="shared" si="512"/>
        <v>0</v>
      </c>
      <c r="AZ1096" s="36">
        <f t="shared" si="512"/>
        <v>1950.0818999999997</v>
      </c>
      <c r="BF1096" s="42">
        <f t="shared" si="528"/>
        <v>2950.1239</v>
      </c>
      <c r="BG1096" s="42">
        <f t="shared" si="529"/>
        <v>2950.13</v>
      </c>
      <c r="BH1096" s="42">
        <f t="shared" si="530"/>
        <v>-6.1000000000603904E-3</v>
      </c>
      <c r="BI1096" s="42">
        <f t="shared" si="531"/>
        <v>2400.1007999999997</v>
      </c>
    </row>
    <row r="1097" spans="1:61" ht="14.45" hidden="1" outlineLevel="1" x14ac:dyDescent="0.3">
      <c r="A1097" s="12" t="s">
        <v>837</v>
      </c>
      <c r="B1097" s="12" t="s">
        <v>598</v>
      </c>
      <c r="C1097" s="12"/>
      <c r="D1097" s="2" t="s">
        <v>1150</v>
      </c>
      <c r="E1097" s="2" t="s">
        <v>115</v>
      </c>
      <c r="F1097" s="2" t="s">
        <v>16</v>
      </c>
      <c r="G1097" s="2" t="s">
        <v>116</v>
      </c>
      <c r="H1097" s="2" t="s">
        <v>36</v>
      </c>
      <c r="I1097" s="18">
        <v>7350</v>
      </c>
      <c r="J1097" s="18">
        <v>25798.5</v>
      </c>
      <c r="K1097" s="18">
        <v>22932</v>
      </c>
      <c r="L1097" s="18">
        <v>2866.5</v>
      </c>
      <c r="M1097" s="18"/>
      <c r="N1097" s="18">
        <v>2866.5</v>
      </c>
      <c r="O1097" s="18"/>
      <c r="P1097" s="18"/>
      <c r="Q1097" s="18"/>
      <c r="R1097" s="18"/>
      <c r="S1097" s="18"/>
      <c r="T1097" s="18"/>
      <c r="U1097" s="18"/>
      <c r="V1097" s="18"/>
      <c r="W1097" s="18"/>
      <c r="X1097" s="18"/>
      <c r="Y1097" s="18"/>
      <c r="Z1097" s="18"/>
      <c r="AA1097" s="18"/>
      <c r="AB1097" s="43">
        <f t="shared" si="513"/>
        <v>0.125</v>
      </c>
      <c r="AC1097" s="14">
        <f t="shared" si="496"/>
        <v>0</v>
      </c>
      <c r="AD1097" s="14">
        <f t="shared" si="511"/>
        <v>0.125</v>
      </c>
      <c r="AE1097" s="14">
        <f t="shared" si="514"/>
        <v>0</v>
      </c>
      <c r="AF1097" s="14">
        <f t="shared" si="515"/>
        <v>0</v>
      </c>
      <c r="AG1097" s="14">
        <f t="shared" si="516"/>
        <v>0</v>
      </c>
      <c r="AH1097" s="14">
        <f t="shared" si="517"/>
        <v>0</v>
      </c>
      <c r="AI1097" s="14">
        <f t="shared" si="532"/>
        <v>0</v>
      </c>
      <c r="AJ1097" s="14">
        <f t="shared" si="518"/>
        <v>0</v>
      </c>
      <c r="AK1097" s="14">
        <f t="shared" si="519"/>
        <v>0</v>
      </c>
      <c r="AL1097" s="14">
        <f t="shared" si="520"/>
        <v>0</v>
      </c>
      <c r="AM1097" s="14">
        <f t="shared" si="521"/>
        <v>0</v>
      </c>
      <c r="AN1097" s="14">
        <f t="shared" si="522"/>
        <v>0</v>
      </c>
      <c r="AO1097" s="14">
        <f t="shared" si="523"/>
        <v>0</v>
      </c>
      <c r="AP1097" s="14">
        <f t="shared" si="524"/>
        <v>0</v>
      </c>
      <c r="AQ1097" s="14">
        <f t="shared" si="509"/>
        <v>0</v>
      </c>
      <c r="AR1097" s="26">
        <f t="shared" si="525"/>
        <v>2866.5</v>
      </c>
      <c r="AS1097" s="184">
        <f t="shared" si="526"/>
        <v>0</v>
      </c>
      <c r="AT1097" s="26">
        <f t="shared" si="527"/>
        <v>0</v>
      </c>
      <c r="AU1097" s="30">
        <f>K1097*$AU$2</f>
        <v>1375.9199999999998</v>
      </c>
      <c r="AV1097" s="30">
        <f>K1097*$AV$2</f>
        <v>1375.9199999999998</v>
      </c>
      <c r="AW1097" s="30"/>
      <c r="AX1097" s="36">
        <f t="shared" si="512"/>
        <v>-1490.5800000000002</v>
      </c>
      <c r="AY1097" s="36">
        <f t="shared" si="512"/>
        <v>1375.9199999999998</v>
      </c>
      <c r="AZ1097" s="36">
        <f t="shared" si="512"/>
        <v>0</v>
      </c>
      <c r="BF1097" s="42">
        <f t="shared" si="528"/>
        <v>2866.5</v>
      </c>
      <c r="BG1097" s="42">
        <f t="shared" si="529"/>
        <v>2866.5</v>
      </c>
      <c r="BH1097" s="42">
        <f t="shared" si="530"/>
        <v>0</v>
      </c>
      <c r="BI1097" s="42">
        <f t="shared" si="531"/>
        <v>2751.8399999999997</v>
      </c>
    </row>
    <row r="1098" spans="1:61" ht="14.45" hidden="1" outlineLevel="1" x14ac:dyDescent="0.3">
      <c r="A1098" s="12" t="s">
        <v>837</v>
      </c>
      <c r="B1098" s="12" t="s">
        <v>598</v>
      </c>
      <c r="C1098" s="12"/>
      <c r="D1098" s="2" t="s">
        <v>1151</v>
      </c>
      <c r="E1098" s="2" t="s">
        <v>1152</v>
      </c>
      <c r="F1098" s="2" t="s">
        <v>16</v>
      </c>
      <c r="G1098" s="2" t="s">
        <v>17</v>
      </c>
      <c r="H1098" s="2" t="s">
        <v>13</v>
      </c>
      <c r="I1098" s="18">
        <v>10000</v>
      </c>
      <c r="J1098" s="18">
        <v>94899.4</v>
      </c>
      <c r="K1098" s="18">
        <v>82701</v>
      </c>
      <c r="L1098" s="18">
        <v>12198.4</v>
      </c>
      <c r="M1098" s="18"/>
      <c r="N1098" s="18">
        <v>10337.629999999999</v>
      </c>
      <c r="O1098" s="18"/>
      <c r="P1098" s="18"/>
      <c r="Q1098" s="18"/>
      <c r="R1098" s="18"/>
      <c r="S1098" s="18"/>
      <c r="T1098" s="18"/>
      <c r="U1098" s="18"/>
      <c r="V1098" s="18"/>
      <c r="W1098" s="18"/>
      <c r="X1098" s="18"/>
      <c r="Y1098" s="18"/>
      <c r="Z1098" s="18">
        <v>1860.77</v>
      </c>
      <c r="AA1098" s="18"/>
      <c r="AB1098" s="43">
        <f t="shared" si="513"/>
        <v>0.14749999999999996</v>
      </c>
      <c r="AC1098" s="14">
        <f t="shared" si="496"/>
        <v>0</v>
      </c>
      <c r="AD1098" s="14">
        <f t="shared" si="511"/>
        <v>0.125</v>
      </c>
      <c r="AE1098" s="14">
        <f t="shared" si="514"/>
        <v>0</v>
      </c>
      <c r="AF1098" s="14">
        <f t="shared" si="515"/>
        <v>0</v>
      </c>
      <c r="AG1098" s="14">
        <f t="shared" si="516"/>
        <v>0</v>
      </c>
      <c r="AH1098" s="14">
        <f t="shared" si="517"/>
        <v>0</v>
      </c>
      <c r="AI1098" s="14">
        <f t="shared" si="532"/>
        <v>0</v>
      </c>
      <c r="AJ1098" s="14">
        <f t="shared" si="518"/>
        <v>0</v>
      </c>
      <c r="AK1098" s="14">
        <f t="shared" si="519"/>
        <v>0</v>
      </c>
      <c r="AL1098" s="14">
        <f t="shared" si="520"/>
        <v>0</v>
      </c>
      <c r="AM1098" s="14">
        <f t="shared" si="521"/>
        <v>0</v>
      </c>
      <c r="AN1098" s="14">
        <f t="shared" si="522"/>
        <v>0</v>
      </c>
      <c r="AO1098" s="14">
        <f t="shared" si="523"/>
        <v>0</v>
      </c>
      <c r="AP1098" s="14">
        <f t="shared" si="524"/>
        <v>0.02</v>
      </c>
      <c r="AQ1098" s="14">
        <f t="shared" si="509"/>
        <v>0</v>
      </c>
      <c r="AR1098" s="26">
        <f t="shared" si="525"/>
        <v>10337.625</v>
      </c>
      <c r="AS1098" s="184">
        <f t="shared" si="526"/>
        <v>0</v>
      </c>
      <c r="AT1098" s="26">
        <f t="shared" si="527"/>
        <v>1860.7725</v>
      </c>
      <c r="AU1098" s="30"/>
      <c r="AV1098" s="30"/>
      <c r="AW1098" s="30">
        <f>K1098*$AU$1</f>
        <v>9924.119999999999</v>
      </c>
      <c r="AX1098" s="36">
        <f t="shared" si="512"/>
        <v>-10337.625</v>
      </c>
      <c r="AY1098" s="36">
        <f t="shared" si="512"/>
        <v>0</v>
      </c>
      <c r="AZ1098" s="36">
        <f t="shared" si="512"/>
        <v>8063.3474999999989</v>
      </c>
      <c r="BF1098" s="42">
        <f t="shared" si="528"/>
        <v>12198.397499999999</v>
      </c>
      <c r="BG1098" s="42">
        <f t="shared" si="529"/>
        <v>12198.4</v>
      </c>
      <c r="BH1098" s="42">
        <f t="shared" si="530"/>
        <v>-2.500000000509317E-3</v>
      </c>
      <c r="BI1098" s="42">
        <f t="shared" si="531"/>
        <v>9924.119999999999</v>
      </c>
    </row>
    <row r="1099" spans="1:61" ht="14.45" hidden="1" outlineLevel="1" x14ac:dyDescent="0.3">
      <c r="A1099" s="12" t="s">
        <v>837</v>
      </c>
      <c r="B1099" s="12" t="s">
        <v>598</v>
      </c>
      <c r="C1099" s="12"/>
      <c r="D1099" s="2" t="s">
        <v>1153</v>
      </c>
      <c r="E1099" s="2" t="s">
        <v>118</v>
      </c>
      <c r="F1099" s="2" t="s">
        <v>16</v>
      </c>
      <c r="G1099" s="2" t="s">
        <v>116</v>
      </c>
      <c r="H1099" s="2" t="s">
        <v>13</v>
      </c>
      <c r="I1099" s="18">
        <v>10000</v>
      </c>
      <c r="J1099" s="18">
        <v>12048.45</v>
      </c>
      <c r="K1099" s="18">
        <v>10499.74</v>
      </c>
      <c r="L1099" s="18">
        <v>1548.71</v>
      </c>
      <c r="M1099" s="18"/>
      <c r="N1099" s="18">
        <v>1312.47</v>
      </c>
      <c r="O1099" s="18"/>
      <c r="P1099" s="18"/>
      <c r="Q1099" s="18"/>
      <c r="R1099" s="18"/>
      <c r="S1099" s="18"/>
      <c r="T1099" s="18"/>
      <c r="U1099" s="18"/>
      <c r="V1099" s="18"/>
      <c r="W1099" s="18"/>
      <c r="X1099" s="18"/>
      <c r="Y1099" s="18"/>
      <c r="Z1099" s="18">
        <v>236.24</v>
      </c>
      <c r="AA1099" s="18"/>
      <c r="AB1099" s="43">
        <f t="shared" si="513"/>
        <v>0.14749999999999996</v>
      </c>
      <c r="AC1099" s="14">
        <f t="shared" si="496"/>
        <v>0</v>
      </c>
      <c r="AD1099" s="14">
        <f t="shared" si="511"/>
        <v>0.125</v>
      </c>
      <c r="AE1099" s="14">
        <f t="shared" si="514"/>
        <v>0</v>
      </c>
      <c r="AF1099" s="14">
        <f t="shared" si="515"/>
        <v>0</v>
      </c>
      <c r="AG1099" s="14">
        <f t="shared" si="516"/>
        <v>0</v>
      </c>
      <c r="AH1099" s="14">
        <f t="shared" si="517"/>
        <v>0</v>
      </c>
      <c r="AI1099" s="14">
        <f t="shared" si="532"/>
        <v>0</v>
      </c>
      <c r="AJ1099" s="14">
        <f t="shared" si="518"/>
        <v>0</v>
      </c>
      <c r="AK1099" s="14">
        <f t="shared" si="519"/>
        <v>0</v>
      </c>
      <c r="AL1099" s="14">
        <f t="shared" si="520"/>
        <v>0</v>
      </c>
      <c r="AM1099" s="14">
        <f t="shared" si="521"/>
        <v>0</v>
      </c>
      <c r="AN1099" s="14">
        <f t="shared" si="522"/>
        <v>0</v>
      </c>
      <c r="AO1099" s="14">
        <f t="shared" si="523"/>
        <v>0</v>
      </c>
      <c r="AP1099" s="14">
        <f t="shared" si="524"/>
        <v>0.02</v>
      </c>
      <c r="AQ1099" s="14">
        <f t="shared" si="509"/>
        <v>0</v>
      </c>
      <c r="AR1099" s="26">
        <f t="shared" si="525"/>
        <v>1312.4675</v>
      </c>
      <c r="AS1099" s="184">
        <f t="shared" si="526"/>
        <v>0</v>
      </c>
      <c r="AT1099" s="26">
        <f t="shared" si="527"/>
        <v>236.24415000000002</v>
      </c>
      <c r="AU1099" s="30"/>
      <c r="AV1099" s="30"/>
      <c r="AW1099" s="30">
        <f>K1099*$AU$1</f>
        <v>1259.9687999999999</v>
      </c>
      <c r="AX1099" s="36">
        <f t="shared" si="512"/>
        <v>-1312.4675</v>
      </c>
      <c r="AY1099" s="36">
        <f t="shared" si="512"/>
        <v>0</v>
      </c>
      <c r="AZ1099" s="36">
        <f t="shared" si="512"/>
        <v>1023.7246499999999</v>
      </c>
      <c r="BF1099" s="42">
        <f t="shared" si="528"/>
        <v>1548.71165</v>
      </c>
      <c r="BG1099" s="42">
        <f t="shared" si="529"/>
        <v>1548.71</v>
      </c>
      <c r="BH1099" s="42">
        <f t="shared" si="530"/>
        <v>1.6499999999268766E-3</v>
      </c>
      <c r="BI1099" s="42">
        <f t="shared" si="531"/>
        <v>1259.9687999999999</v>
      </c>
    </row>
    <row r="1100" spans="1:61" ht="14.45" hidden="1" outlineLevel="1" x14ac:dyDescent="0.3">
      <c r="A1100" s="12" t="s">
        <v>837</v>
      </c>
      <c r="B1100" s="12" t="s">
        <v>598</v>
      </c>
      <c r="C1100" s="12"/>
      <c r="D1100" s="2" t="s">
        <v>1153</v>
      </c>
      <c r="E1100" s="2" t="s">
        <v>115</v>
      </c>
      <c r="F1100" s="2" t="s">
        <v>16</v>
      </c>
      <c r="G1100" s="2" t="s">
        <v>116</v>
      </c>
      <c r="H1100" s="2" t="s">
        <v>13</v>
      </c>
      <c r="I1100" s="18">
        <v>10000</v>
      </c>
      <c r="J1100" s="18">
        <v>12048.64</v>
      </c>
      <c r="K1100" s="18">
        <v>10499.9</v>
      </c>
      <c r="L1100" s="18">
        <v>1548.74</v>
      </c>
      <c r="M1100" s="18"/>
      <c r="N1100" s="18">
        <v>1312.49</v>
      </c>
      <c r="O1100" s="18"/>
      <c r="P1100" s="18"/>
      <c r="Q1100" s="18"/>
      <c r="R1100" s="18"/>
      <c r="S1100" s="18"/>
      <c r="T1100" s="18"/>
      <c r="U1100" s="18"/>
      <c r="V1100" s="18"/>
      <c r="W1100" s="18"/>
      <c r="X1100" s="18"/>
      <c r="Y1100" s="18"/>
      <c r="Z1100" s="18">
        <v>236.25</v>
      </c>
      <c r="AA1100" s="18"/>
      <c r="AB1100" s="43">
        <f t="shared" si="513"/>
        <v>0.14749999999999996</v>
      </c>
      <c r="AC1100" s="14">
        <f t="shared" si="496"/>
        <v>0</v>
      </c>
      <c r="AD1100" s="14">
        <f t="shared" si="511"/>
        <v>0.125</v>
      </c>
      <c r="AE1100" s="14">
        <f t="shared" si="514"/>
        <v>0</v>
      </c>
      <c r="AF1100" s="14">
        <f t="shared" si="515"/>
        <v>0</v>
      </c>
      <c r="AG1100" s="14">
        <f t="shared" si="516"/>
        <v>0</v>
      </c>
      <c r="AH1100" s="14">
        <f t="shared" si="517"/>
        <v>0</v>
      </c>
      <c r="AI1100" s="14">
        <f t="shared" si="532"/>
        <v>0</v>
      </c>
      <c r="AJ1100" s="14">
        <f t="shared" si="518"/>
        <v>0</v>
      </c>
      <c r="AK1100" s="14">
        <f t="shared" si="519"/>
        <v>0</v>
      </c>
      <c r="AL1100" s="14">
        <f t="shared" si="520"/>
        <v>0</v>
      </c>
      <c r="AM1100" s="14">
        <f t="shared" si="521"/>
        <v>0</v>
      </c>
      <c r="AN1100" s="14">
        <f t="shared" si="522"/>
        <v>0</v>
      </c>
      <c r="AO1100" s="14">
        <f t="shared" si="523"/>
        <v>0</v>
      </c>
      <c r="AP1100" s="14">
        <f t="shared" si="524"/>
        <v>0.02</v>
      </c>
      <c r="AQ1100" s="14">
        <f t="shared" si="509"/>
        <v>0</v>
      </c>
      <c r="AR1100" s="26">
        <f t="shared" si="525"/>
        <v>1312.4875</v>
      </c>
      <c r="AS1100" s="184">
        <f t="shared" si="526"/>
        <v>0</v>
      </c>
      <c r="AT1100" s="26">
        <f t="shared" si="527"/>
        <v>236.24775</v>
      </c>
      <c r="AU1100" s="30"/>
      <c r="AV1100" s="30"/>
      <c r="AW1100" s="30">
        <f>K1100*$AU$1</f>
        <v>1259.9879999999998</v>
      </c>
      <c r="AX1100" s="36">
        <f t="shared" si="512"/>
        <v>-1312.4875</v>
      </c>
      <c r="AY1100" s="36">
        <f t="shared" si="512"/>
        <v>0</v>
      </c>
      <c r="AZ1100" s="36">
        <f t="shared" si="512"/>
        <v>1023.7402499999998</v>
      </c>
      <c r="BF1100" s="42">
        <f t="shared" si="528"/>
        <v>1548.73525</v>
      </c>
      <c r="BG1100" s="42">
        <f t="shared" si="529"/>
        <v>1548.74</v>
      </c>
      <c r="BH1100" s="42">
        <f t="shared" si="530"/>
        <v>-4.7500000000582077E-3</v>
      </c>
      <c r="BI1100" s="42">
        <f t="shared" si="531"/>
        <v>1259.9879999999998</v>
      </c>
    </row>
    <row r="1101" spans="1:61" ht="14.45" hidden="1" outlineLevel="1" x14ac:dyDescent="0.3">
      <c r="A1101" s="12" t="s">
        <v>837</v>
      </c>
      <c r="B1101" s="12" t="s">
        <v>598</v>
      </c>
      <c r="C1101" s="12"/>
      <c r="D1101" s="2" t="s">
        <v>1154</v>
      </c>
      <c r="E1101" s="2" t="s">
        <v>115</v>
      </c>
      <c r="F1101" s="2" t="s">
        <v>16</v>
      </c>
      <c r="G1101" s="2" t="s">
        <v>116</v>
      </c>
      <c r="H1101" s="2" t="s">
        <v>36</v>
      </c>
      <c r="I1101" s="18">
        <v>7350</v>
      </c>
      <c r="J1101" s="18">
        <v>9673.880000000001</v>
      </c>
      <c r="K1101" s="18">
        <v>8599</v>
      </c>
      <c r="L1101" s="18">
        <v>1074.8800000000001</v>
      </c>
      <c r="M1101" s="18"/>
      <c r="N1101" s="18">
        <v>1074.8800000000001</v>
      </c>
      <c r="O1101" s="18"/>
      <c r="P1101" s="18"/>
      <c r="Q1101" s="18"/>
      <c r="R1101" s="18"/>
      <c r="S1101" s="18"/>
      <c r="T1101" s="18"/>
      <c r="U1101" s="18"/>
      <c r="V1101" s="18"/>
      <c r="W1101" s="18"/>
      <c r="X1101" s="18"/>
      <c r="Y1101" s="18"/>
      <c r="Z1101" s="18"/>
      <c r="AA1101" s="18"/>
      <c r="AB1101" s="43">
        <f t="shared" si="513"/>
        <v>0.125</v>
      </c>
      <c r="AC1101" s="14">
        <f t="shared" si="496"/>
        <v>0</v>
      </c>
      <c r="AD1101" s="14">
        <f t="shared" si="511"/>
        <v>0.125</v>
      </c>
      <c r="AE1101" s="14">
        <f t="shared" si="514"/>
        <v>0</v>
      </c>
      <c r="AF1101" s="14">
        <f t="shared" si="515"/>
        <v>0</v>
      </c>
      <c r="AG1101" s="14">
        <f t="shared" si="516"/>
        <v>0</v>
      </c>
      <c r="AH1101" s="14">
        <f t="shared" si="517"/>
        <v>0</v>
      </c>
      <c r="AI1101" s="14">
        <f t="shared" si="532"/>
        <v>0</v>
      </c>
      <c r="AJ1101" s="14">
        <f t="shared" si="518"/>
        <v>0</v>
      </c>
      <c r="AK1101" s="14">
        <f t="shared" si="519"/>
        <v>0</v>
      </c>
      <c r="AL1101" s="14">
        <f t="shared" si="520"/>
        <v>0</v>
      </c>
      <c r="AM1101" s="14">
        <f t="shared" si="521"/>
        <v>0</v>
      </c>
      <c r="AN1101" s="14">
        <f t="shared" si="522"/>
        <v>0</v>
      </c>
      <c r="AO1101" s="14">
        <f t="shared" si="523"/>
        <v>0</v>
      </c>
      <c r="AP1101" s="14">
        <f t="shared" si="524"/>
        <v>0</v>
      </c>
      <c r="AQ1101" s="14">
        <f t="shared" si="509"/>
        <v>0</v>
      </c>
      <c r="AR1101" s="26">
        <f t="shared" si="525"/>
        <v>1074.875</v>
      </c>
      <c r="AS1101" s="184">
        <f t="shared" si="526"/>
        <v>0</v>
      </c>
      <c r="AT1101" s="26">
        <f t="shared" si="527"/>
        <v>0</v>
      </c>
      <c r="AU1101" s="30">
        <f>K1101*$AU$2</f>
        <v>515.93999999999994</v>
      </c>
      <c r="AV1101" s="30">
        <f>K1101*$AV$2</f>
        <v>515.93999999999994</v>
      </c>
      <c r="AW1101" s="30"/>
      <c r="AX1101" s="36">
        <f t="shared" si="512"/>
        <v>-558.93500000000006</v>
      </c>
      <c r="AY1101" s="36">
        <f t="shared" si="512"/>
        <v>515.93999999999994</v>
      </c>
      <c r="AZ1101" s="36">
        <f t="shared" si="512"/>
        <v>0</v>
      </c>
      <c r="BF1101" s="42">
        <f t="shared" si="528"/>
        <v>1074.875</v>
      </c>
      <c r="BG1101" s="42">
        <f t="shared" si="529"/>
        <v>1074.8800000000001</v>
      </c>
      <c r="BH1101" s="42">
        <f t="shared" si="530"/>
        <v>-5.0000000001091394E-3</v>
      </c>
      <c r="BI1101" s="42">
        <f t="shared" si="531"/>
        <v>1031.8799999999999</v>
      </c>
    </row>
    <row r="1102" spans="1:61" ht="14.45" hidden="1" outlineLevel="1" x14ac:dyDescent="0.3">
      <c r="A1102" s="12" t="s">
        <v>837</v>
      </c>
      <c r="B1102" s="12" t="s">
        <v>598</v>
      </c>
      <c r="C1102" s="12"/>
      <c r="D1102" s="2" t="s">
        <v>1155</v>
      </c>
      <c r="E1102" s="2" t="s">
        <v>1152</v>
      </c>
      <c r="F1102" s="2" t="s">
        <v>16</v>
      </c>
      <c r="G1102" s="2" t="s">
        <v>17</v>
      </c>
      <c r="H1102" s="2" t="s">
        <v>13</v>
      </c>
      <c r="I1102" s="18">
        <v>10000</v>
      </c>
      <c r="J1102" s="18">
        <v>14801.61</v>
      </c>
      <c r="K1102" s="18">
        <v>12899</v>
      </c>
      <c r="L1102" s="18">
        <v>1902.6100000000001</v>
      </c>
      <c r="M1102" s="18"/>
      <c r="N1102" s="18">
        <v>1612.38</v>
      </c>
      <c r="O1102" s="18"/>
      <c r="P1102" s="18"/>
      <c r="Q1102" s="18"/>
      <c r="R1102" s="18"/>
      <c r="S1102" s="18"/>
      <c r="T1102" s="18"/>
      <c r="U1102" s="18"/>
      <c r="V1102" s="18"/>
      <c r="W1102" s="18"/>
      <c r="X1102" s="18"/>
      <c r="Y1102" s="18"/>
      <c r="Z1102" s="18">
        <v>290.23</v>
      </c>
      <c r="AA1102" s="18"/>
      <c r="AB1102" s="43">
        <f t="shared" si="513"/>
        <v>0.14749999999999996</v>
      </c>
      <c r="AC1102" s="14">
        <f t="shared" si="496"/>
        <v>0</v>
      </c>
      <c r="AD1102" s="14">
        <f t="shared" si="511"/>
        <v>0.125</v>
      </c>
      <c r="AE1102" s="14">
        <f t="shared" si="514"/>
        <v>0</v>
      </c>
      <c r="AF1102" s="14">
        <f t="shared" si="515"/>
        <v>0</v>
      </c>
      <c r="AG1102" s="14">
        <f t="shared" si="516"/>
        <v>0</v>
      </c>
      <c r="AH1102" s="14">
        <f t="shared" si="517"/>
        <v>0</v>
      </c>
      <c r="AI1102" s="14">
        <f t="shared" si="532"/>
        <v>0</v>
      </c>
      <c r="AJ1102" s="14">
        <f t="shared" si="518"/>
        <v>0</v>
      </c>
      <c r="AK1102" s="14">
        <f t="shared" si="519"/>
        <v>0</v>
      </c>
      <c r="AL1102" s="14">
        <f t="shared" si="520"/>
        <v>0</v>
      </c>
      <c r="AM1102" s="14">
        <f t="shared" si="521"/>
        <v>0</v>
      </c>
      <c r="AN1102" s="14">
        <f t="shared" si="522"/>
        <v>0</v>
      </c>
      <c r="AO1102" s="14">
        <f t="shared" si="523"/>
        <v>0</v>
      </c>
      <c r="AP1102" s="14">
        <f t="shared" si="524"/>
        <v>0.02</v>
      </c>
      <c r="AQ1102" s="14">
        <f t="shared" si="509"/>
        <v>0</v>
      </c>
      <c r="AR1102" s="26">
        <f t="shared" si="525"/>
        <v>1612.375</v>
      </c>
      <c r="AS1102" s="184">
        <f t="shared" si="526"/>
        <v>0</v>
      </c>
      <c r="AT1102" s="26">
        <f t="shared" si="527"/>
        <v>290.22750000000002</v>
      </c>
      <c r="AU1102" s="30"/>
      <c r="AV1102" s="30"/>
      <c r="AW1102" s="30">
        <f t="shared" ref="AW1102:AW1133" si="533">K1102*$AU$1</f>
        <v>1547.8799999999999</v>
      </c>
      <c r="AX1102" s="36">
        <f t="shared" si="512"/>
        <v>-1612.375</v>
      </c>
      <c r="AY1102" s="36">
        <f t="shared" si="512"/>
        <v>0</v>
      </c>
      <c r="AZ1102" s="36">
        <f t="shared" si="512"/>
        <v>1257.6524999999999</v>
      </c>
      <c r="BF1102" s="42">
        <f t="shared" si="528"/>
        <v>1902.6025</v>
      </c>
      <c r="BG1102" s="42">
        <f t="shared" si="529"/>
        <v>1902.6100000000001</v>
      </c>
      <c r="BH1102" s="42">
        <f t="shared" si="530"/>
        <v>-7.500000000163709E-3</v>
      </c>
      <c r="BI1102" s="42">
        <f t="shared" si="531"/>
        <v>1547.8799999999999</v>
      </c>
    </row>
    <row r="1103" spans="1:61" ht="14.45" hidden="1" outlineLevel="1" x14ac:dyDescent="0.3">
      <c r="A1103" s="12" t="s">
        <v>837</v>
      </c>
      <c r="B1103" s="12" t="s">
        <v>598</v>
      </c>
      <c r="C1103" s="12"/>
      <c r="D1103" s="2" t="s">
        <v>880</v>
      </c>
      <c r="E1103" s="2" t="s">
        <v>136</v>
      </c>
      <c r="F1103" s="2" t="s">
        <v>16</v>
      </c>
      <c r="G1103" s="2" t="s">
        <v>17</v>
      </c>
      <c r="H1103" s="2" t="s">
        <v>13</v>
      </c>
      <c r="I1103" s="18">
        <v>40</v>
      </c>
      <c r="J1103" s="18">
        <v>43731.840000000004</v>
      </c>
      <c r="K1103" s="18">
        <v>38110.53</v>
      </c>
      <c r="L1103" s="18">
        <v>5621.3099999999995</v>
      </c>
      <c r="M1103" s="18"/>
      <c r="N1103" s="18">
        <v>4763.82</v>
      </c>
      <c r="O1103" s="18"/>
      <c r="P1103" s="18"/>
      <c r="Q1103" s="18"/>
      <c r="R1103" s="18"/>
      <c r="S1103" s="18"/>
      <c r="T1103" s="18"/>
      <c r="U1103" s="18"/>
      <c r="V1103" s="18"/>
      <c r="W1103" s="18"/>
      <c r="X1103" s="18"/>
      <c r="Y1103" s="18"/>
      <c r="Z1103" s="18">
        <v>857.49</v>
      </c>
      <c r="AA1103" s="18"/>
      <c r="AB1103" s="43">
        <f t="shared" si="513"/>
        <v>0.14749999999999996</v>
      </c>
      <c r="AC1103" s="14">
        <f t="shared" si="496"/>
        <v>0</v>
      </c>
      <c r="AD1103" s="14">
        <f t="shared" si="511"/>
        <v>0.125</v>
      </c>
      <c r="AE1103" s="14">
        <f t="shared" si="514"/>
        <v>0</v>
      </c>
      <c r="AF1103" s="14">
        <f t="shared" si="515"/>
        <v>0</v>
      </c>
      <c r="AG1103" s="14">
        <f t="shared" si="516"/>
        <v>0</v>
      </c>
      <c r="AH1103" s="14">
        <f t="shared" si="517"/>
        <v>0</v>
      </c>
      <c r="AI1103" s="14">
        <f t="shared" si="532"/>
        <v>0</v>
      </c>
      <c r="AJ1103" s="14">
        <f t="shared" si="518"/>
        <v>0</v>
      </c>
      <c r="AK1103" s="14">
        <f t="shared" si="519"/>
        <v>0</v>
      </c>
      <c r="AL1103" s="14">
        <f t="shared" si="520"/>
        <v>0</v>
      </c>
      <c r="AM1103" s="14">
        <f t="shared" si="521"/>
        <v>0</v>
      </c>
      <c r="AN1103" s="14">
        <f t="shared" si="522"/>
        <v>0</v>
      </c>
      <c r="AO1103" s="14">
        <f t="shared" si="523"/>
        <v>0</v>
      </c>
      <c r="AP1103" s="14">
        <f t="shared" si="524"/>
        <v>0.02</v>
      </c>
      <c r="AQ1103" s="14">
        <f t="shared" si="509"/>
        <v>0</v>
      </c>
      <c r="AR1103" s="26">
        <f t="shared" si="525"/>
        <v>4763.8162499999999</v>
      </c>
      <c r="AS1103" s="184">
        <f t="shared" si="526"/>
        <v>0</v>
      </c>
      <c r="AT1103" s="26">
        <f t="shared" si="527"/>
        <v>857.48692500000004</v>
      </c>
      <c r="AU1103" s="30"/>
      <c r="AV1103" s="30"/>
      <c r="AW1103" s="30">
        <f t="shared" si="533"/>
        <v>4573.2635999999993</v>
      </c>
      <c r="AX1103" s="36">
        <f t="shared" si="512"/>
        <v>-4763.8162499999999</v>
      </c>
      <c r="AY1103" s="36">
        <f t="shared" si="512"/>
        <v>0</v>
      </c>
      <c r="AZ1103" s="36">
        <f t="shared" si="512"/>
        <v>3715.7766749999992</v>
      </c>
      <c r="BF1103" s="42">
        <f t="shared" si="528"/>
        <v>5621.303175</v>
      </c>
      <c r="BG1103" s="42">
        <f t="shared" si="529"/>
        <v>5621.3099999999995</v>
      </c>
      <c r="BH1103" s="42">
        <f t="shared" si="530"/>
        <v>-6.8249999994804966E-3</v>
      </c>
      <c r="BI1103" s="42">
        <f t="shared" si="531"/>
        <v>4573.2635999999993</v>
      </c>
    </row>
    <row r="1104" spans="1:61" ht="14.45" hidden="1" outlineLevel="1" x14ac:dyDescent="0.3">
      <c r="A1104" s="12" t="s">
        <v>837</v>
      </c>
      <c r="B1104" s="12" t="s">
        <v>598</v>
      </c>
      <c r="C1104" s="5" t="s">
        <v>1359</v>
      </c>
      <c r="D1104" s="2" t="s">
        <v>1156</v>
      </c>
      <c r="E1104" s="2" t="s">
        <v>190</v>
      </c>
      <c r="F1104" s="2" t="s">
        <v>16</v>
      </c>
      <c r="G1104" s="2" t="s">
        <v>17</v>
      </c>
      <c r="H1104" s="2" t="s">
        <v>13</v>
      </c>
      <c r="I1104" s="18">
        <v>78560</v>
      </c>
      <c r="J1104" s="18">
        <v>689777.28</v>
      </c>
      <c r="K1104" s="18">
        <v>601113.09000000008</v>
      </c>
      <c r="L1104" s="18">
        <v>88664.19</v>
      </c>
      <c r="M1104" s="18"/>
      <c r="N1104" s="18">
        <v>75139.139999999985</v>
      </c>
      <c r="O1104" s="18"/>
      <c r="P1104" s="18"/>
      <c r="Q1104" s="18"/>
      <c r="R1104" s="18"/>
      <c r="S1104" s="18"/>
      <c r="T1104" s="18"/>
      <c r="U1104" s="18"/>
      <c r="V1104" s="18"/>
      <c r="W1104" s="18"/>
      <c r="X1104" s="18"/>
      <c r="Y1104" s="18"/>
      <c r="Z1104" s="18">
        <v>13525.05</v>
      </c>
      <c r="AA1104" s="18"/>
      <c r="AB1104" s="43">
        <f t="shared" si="513"/>
        <v>0.14749999999999996</v>
      </c>
      <c r="AC1104" s="14">
        <f t="shared" si="496"/>
        <v>0</v>
      </c>
      <c r="AD1104" s="14">
        <f t="shared" si="511"/>
        <v>0.125</v>
      </c>
      <c r="AE1104" s="14">
        <f t="shared" si="514"/>
        <v>0</v>
      </c>
      <c r="AF1104" s="14">
        <f t="shared" si="515"/>
        <v>0</v>
      </c>
      <c r="AG1104" s="14">
        <f t="shared" si="516"/>
        <v>0</v>
      </c>
      <c r="AH1104" s="14">
        <f t="shared" si="517"/>
        <v>0</v>
      </c>
      <c r="AI1104" s="14">
        <f t="shared" si="532"/>
        <v>0</v>
      </c>
      <c r="AJ1104" s="14">
        <f t="shared" si="518"/>
        <v>0</v>
      </c>
      <c r="AK1104" s="14">
        <f t="shared" si="519"/>
        <v>0</v>
      </c>
      <c r="AL1104" s="14">
        <f t="shared" si="520"/>
        <v>0</v>
      </c>
      <c r="AM1104" s="14">
        <f t="shared" si="521"/>
        <v>0</v>
      </c>
      <c r="AN1104" s="14">
        <f t="shared" si="522"/>
        <v>0</v>
      </c>
      <c r="AO1104" s="14">
        <f t="shared" si="523"/>
        <v>0</v>
      </c>
      <c r="AP1104" s="14">
        <f t="shared" si="524"/>
        <v>0.02</v>
      </c>
      <c r="AQ1104" s="14">
        <f t="shared" si="509"/>
        <v>0</v>
      </c>
      <c r="AR1104" s="26">
        <f t="shared" si="525"/>
        <v>75139.13625000001</v>
      </c>
      <c r="AS1104" s="184">
        <f t="shared" si="526"/>
        <v>0</v>
      </c>
      <c r="AT1104" s="26">
        <f t="shared" si="527"/>
        <v>13525.044525000001</v>
      </c>
      <c r="AU1104" s="30"/>
      <c r="AV1104" s="30"/>
      <c r="AW1104" s="30">
        <f t="shared" si="533"/>
        <v>72133.570800000001</v>
      </c>
      <c r="AX1104" s="36">
        <f t="shared" si="512"/>
        <v>-75139.13625000001</v>
      </c>
      <c r="AY1104" s="36">
        <f t="shared" si="512"/>
        <v>0</v>
      </c>
      <c r="AZ1104" s="36">
        <f t="shared" si="512"/>
        <v>58608.526274999997</v>
      </c>
      <c r="BF1104" s="42">
        <f t="shared" si="528"/>
        <v>88664.180775000015</v>
      </c>
      <c r="BG1104" s="42">
        <f t="shared" si="529"/>
        <v>88664.189999999988</v>
      </c>
      <c r="BH1104" s="42">
        <f t="shared" si="530"/>
        <v>-9.224999972502701E-3</v>
      </c>
      <c r="BI1104" s="42">
        <f t="shared" si="531"/>
        <v>72133.570800000001</v>
      </c>
    </row>
    <row r="1105" spans="1:61" ht="14.45" hidden="1" outlineLevel="1" x14ac:dyDescent="0.3">
      <c r="A1105" s="12" t="s">
        <v>837</v>
      </c>
      <c r="B1105" s="12" t="s">
        <v>598</v>
      </c>
      <c r="C1105" s="5" t="s">
        <v>1359</v>
      </c>
      <c r="D1105" s="2" t="s">
        <v>1157</v>
      </c>
      <c r="E1105" s="2" t="s">
        <v>190</v>
      </c>
      <c r="F1105" s="2" t="s">
        <v>16</v>
      </c>
      <c r="G1105" s="2" t="s">
        <v>17</v>
      </c>
      <c r="H1105" s="2" t="s">
        <v>13</v>
      </c>
      <c r="I1105" s="18">
        <v>169255</v>
      </c>
      <c r="J1105" s="18">
        <v>936417.66999999993</v>
      </c>
      <c r="K1105" s="18">
        <v>816050.26</v>
      </c>
      <c r="L1105" s="18">
        <v>120367.41</v>
      </c>
      <c r="M1105" s="18"/>
      <c r="N1105" s="18">
        <v>102006.29000000001</v>
      </c>
      <c r="O1105" s="18"/>
      <c r="P1105" s="18"/>
      <c r="Q1105" s="18"/>
      <c r="R1105" s="18"/>
      <c r="S1105" s="18"/>
      <c r="T1105" s="18"/>
      <c r="U1105" s="18"/>
      <c r="V1105" s="18"/>
      <c r="W1105" s="18"/>
      <c r="X1105" s="18"/>
      <c r="Y1105" s="18"/>
      <c r="Z1105" s="18">
        <v>18361.120000000003</v>
      </c>
      <c r="AA1105" s="18"/>
      <c r="AB1105" s="43">
        <f t="shared" si="513"/>
        <v>0.14749999999999996</v>
      </c>
      <c r="AC1105" s="14">
        <f t="shared" si="496"/>
        <v>0</v>
      </c>
      <c r="AD1105" s="14">
        <f t="shared" si="511"/>
        <v>0.125</v>
      </c>
      <c r="AE1105" s="14">
        <f t="shared" si="514"/>
        <v>0</v>
      </c>
      <c r="AF1105" s="14">
        <f t="shared" si="515"/>
        <v>0</v>
      </c>
      <c r="AG1105" s="14">
        <f t="shared" si="516"/>
        <v>0</v>
      </c>
      <c r="AH1105" s="14">
        <f t="shared" si="517"/>
        <v>0</v>
      </c>
      <c r="AI1105" s="14">
        <f t="shared" si="532"/>
        <v>0</v>
      </c>
      <c r="AJ1105" s="14">
        <f t="shared" si="518"/>
        <v>0</v>
      </c>
      <c r="AK1105" s="14">
        <f t="shared" si="519"/>
        <v>0</v>
      </c>
      <c r="AL1105" s="14">
        <f t="shared" si="520"/>
        <v>0</v>
      </c>
      <c r="AM1105" s="14">
        <f t="shared" si="521"/>
        <v>0</v>
      </c>
      <c r="AN1105" s="14">
        <f t="shared" si="522"/>
        <v>0</v>
      </c>
      <c r="AO1105" s="14">
        <f t="shared" si="523"/>
        <v>0</v>
      </c>
      <c r="AP1105" s="14">
        <f t="shared" si="524"/>
        <v>0.02</v>
      </c>
      <c r="AQ1105" s="14">
        <f t="shared" si="509"/>
        <v>0</v>
      </c>
      <c r="AR1105" s="26">
        <f t="shared" si="525"/>
        <v>102006.2825</v>
      </c>
      <c r="AS1105" s="184">
        <f t="shared" si="526"/>
        <v>0</v>
      </c>
      <c r="AT1105" s="26">
        <f t="shared" si="527"/>
        <v>18361.130850000001</v>
      </c>
      <c r="AU1105" s="30"/>
      <c r="AV1105" s="30"/>
      <c r="AW1105" s="30">
        <f t="shared" si="533"/>
        <v>97926.031199999998</v>
      </c>
      <c r="AX1105" s="36">
        <f t="shared" si="512"/>
        <v>-102006.2825</v>
      </c>
      <c r="AY1105" s="36">
        <f t="shared" si="512"/>
        <v>0</v>
      </c>
      <c r="AZ1105" s="36">
        <f t="shared" si="512"/>
        <v>79564.900349999996</v>
      </c>
      <c r="BF1105" s="42">
        <f t="shared" si="528"/>
        <v>120367.41335</v>
      </c>
      <c r="BG1105" s="42">
        <f t="shared" si="529"/>
        <v>120367.41</v>
      </c>
      <c r="BH1105" s="42">
        <f t="shared" si="530"/>
        <v>3.3499999990453944E-3</v>
      </c>
      <c r="BI1105" s="42">
        <f t="shared" si="531"/>
        <v>97926.031199999998</v>
      </c>
    </row>
    <row r="1106" spans="1:61" ht="14.45" hidden="1" outlineLevel="1" x14ac:dyDescent="0.3">
      <c r="A1106" s="12" t="s">
        <v>837</v>
      </c>
      <c r="B1106" s="12" t="s">
        <v>598</v>
      </c>
      <c r="C1106" s="5" t="s">
        <v>1359</v>
      </c>
      <c r="D1106" s="2" t="s">
        <v>1158</v>
      </c>
      <c r="E1106" s="2" t="s">
        <v>190</v>
      </c>
      <c r="F1106" s="2" t="s">
        <v>16</v>
      </c>
      <c r="G1106" s="2" t="s">
        <v>17</v>
      </c>
      <c r="H1106" s="2" t="s">
        <v>13</v>
      </c>
      <c r="I1106" s="18">
        <v>21450</v>
      </c>
      <c r="J1106" s="18">
        <v>184694.30000000002</v>
      </c>
      <c r="K1106" s="18">
        <v>160953.63</v>
      </c>
      <c r="L1106" s="18">
        <v>23740.670000000002</v>
      </c>
      <c r="M1106" s="18"/>
      <c r="N1106" s="18">
        <v>20119.210000000003</v>
      </c>
      <c r="O1106" s="18"/>
      <c r="P1106" s="18"/>
      <c r="Q1106" s="18"/>
      <c r="R1106" s="18"/>
      <c r="S1106" s="18"/>
      <c r="T1106" s="18"/>
      <c r="U1106" s="18"/>
      <c r="V1106" s="18"/>
      <c r="W1106" s="18"/>
      <c r="X1106" s="18"/>
      <c r="Y1106" s="18"/>
      <c r="Z1106" s="18">
        <v>3621.46</v>
      </c>
      <c r="AA1106" s="18"/>
      <c r="AB1106" s="43">
        <f t="shared" si="513"/>
        <v>0.14749999999999996</v>
      </c>
      <c r="AC1106" s="14">
        <f t="shared" si="496"/>
        <v>0</v>
      </c>
      <c r="AD1106" s="14">
        <f t="shared" si="511"/>
        <v>0.125</v>
      </c>
      <c r="AE1106" s="14">
        <f t="shared" si="514"/>
        <v>0</v>
      </c>
      <c r="AF1106" s="14">
        <f t="shared" si="515"/>
        <v>0</v>
      </c>
      <c r="AG1106" s="14">
        <f t="shared" si="516"/>
        <v>0</v>
      </c>
      <c r="AH1106" s="14">
        <f t="shared" si="517"/>
        <v>0</v>
      </c>
      <c r="AI1106" s="14">
        <f t="shared" si="532"/>
        <v>0</v>
      </c>
      <c r="AJ1106" s="14">
        <f t="shared" si="518"/>
        <v>0</v>
      </c>
      <c r="AK1106" s="14">
        <f t="shared" si="519"/>
        <v>0</v>
      </c>
      <c r="AL1106" s="14">
        <f t="shared" si="520"/>
        <v>0</v>
      </c>
      <c r="AM1106" s="14">
        <f t="shared" si="521"/>
        <v>0</v>
      </c>
      <c r="AN1106" s="14">
        <f t="shared" si="522"/>
        <v>0</v>
      </c>
      <c r="AO1106" s="14">
        <f t="shared" si="523"/>
        <v>0</v>
      </c>
      <c r="AP1106" s="14">
        <f t="shared" si="524"/>
        <v>0.02</v>
      </c>
      <c r="AQ1106" s="14">
        <f t="shared" si="509"/>
        <v>0</v>
      </c>
      <c r="AR1106" s="26">
        <f t="shared" si="525"/>
        <v>20119.203750000001</v>
      </c>
      <c r="AS1106" s="184">
        <f t="shared" si="526"/>
        <v>0</v>
      </c>
      <c r="AT1106" s="26">
        <f t="shared" si="527"/>
        <v>3621.4566749999999</v>
      </c>
      <c r="AU1106" s="30"/>
      <c r="AV1106" s="30"/>
      <c r="AW1106" s="30">
        <f t="shared" si="533"/>
        <v>19314.435600000001</v>
      </c>
      <c r="AX1106" s="36">
        <f t="shared" si="512"/>
        <v>-20119.203750000001</v>
      </c>
      <c r="AY1106" s="36">
        <f t="shared" si="512"/>
        <v>0</v>
      </c>
      <c r="AZ1106" s="36">
        <f t="shared" si="512"/>
        <v>15692.978925000001</v>
      </c>
      <c r="BF1106" s="42">
        <f t="shared" si="528"/>
        <v>23740.660425000002</v>
      </c>
      <c r="BG1106" s="42">
        <f t="shared" si="529"/>
        <v>23740.670000000002</v>
      </c>
      <c r="BH1106" s="42">
        <f t="shared" si="530"/>
        <v>-9.5750000000407454E-3</v>
      </c>
      <c r="BI1106" s="42">
        <f t="shared" si="531"/>
        <v>19314.435600000001</v>
      </c>
    </row>
    <row r="1107" spans="1:61" ht="14.45" hidden="1" outlineLevel="1" x14ac:dyDescent="0.3">
      <c r="A1107" s="12" t="s">
        <v>837</v>
      </c>
      <c r="B1107" s="12" t="s">
        <v>598</v>
      </c>
      <c r="C1107" s="5" t="s">
        <v>1359</v>
      </c>
      <c r="D1107" s="2" t="s">
        <v>1159</v>
      </c>
      <c r="E1107" s="2" t="s">
        <v>190</v>
      </c>
      <c r="F1107" s="2" t="s">
        <v>16</v>
      </c>
      <c r="G1107" s="2" t="s">
        <v>17</v>
      </c>
      <c r="H1107" s="2" t="s">
        <v>13</v>
      </c>
      <c r="I1107" s="18">
        <v>13490</v>
      </c>
      <c r="J1107" s="18">
        <v>86686.61</v>
      </c>
      <c r="K1107" s="18">
        <v>75543.88</v>
      </c>
      <c r="L1107" s="18">
        <v>11142.73</v>
      </c>
      <c r="M1107" s="18"/>
      <c r="N1107" s="18">
        <v>9442.99</v>
      </c>
      <c r="O1107" s="18"/>
      <c r="P1107" s="18"/>
      <c r="Q1107" s="18"/>
      <c r="R1107" s="18"/>
      <c r="S1107" s="18"/>
      <c r="T1107" s="18"/>
      <c r="U1107" s="18"/>
      <c r="V1107" s="18"/>
      <c r="W1107" s="18"/>
      <c r="X1107" s="18"/>
      <c r="Y1107" s="18"/>
      <c r="Z1107" s="18">
        <v>1699.74</v>
      </c>
      <c r="AA1107" s="18"/>
      <c r="AB1107" s="43">
        <f t="shared" si="513"/>
        <v>0.14749999999999996</v>
      </c>
      <c r="AC1107" s="14">
        <f t="shared" si="496"/>
        <v>0</v>
      </c>
      <c r="AD1107" s="14">
        <f t="shared" si="511"/>
        <v>0.125</v>
      </c>
      <c r="AE1107" s="14">
        <f t="shared" si="514"/>
        <v>0</v>
      </c>
      <c r="AF1107" s="14">
        <f t="shared" si="515"/>
        <v>0</v>
      </c>
      <c r="AG1107" s="14">
        <f t="shared" si="516"/>
        <v>0</v>
      </c>
      <c r="AH1107" s="14">
        <f t="shared" si="517"/>
        <v>0</v>
      </c>
      <c r="AI1107" s="14">
        <f t="shared" si="532"/>
        <v>0</v>
      </c>
      <c r="AJ1107" s="14">
        <f t="shared" si="518"/>
        <v>0</v>
      </c>
      <c r="AK1107" s="14">
        <f t="shared" si="519"/>
        <v>0</v>
      </c>
      <c r="AL1107" s="14">
        <f t="shared" si="520"/>
        <v>0</v>
      </c>
      <c r="AM1107" s="14">
        <f t="shared" si="521"/>
        <v>0</v>
      </c>
      <c r="AN1107" s="14">
        <f t="shared" si="522"/>
        <v>0</v>
      </c>
      <c r="AO1107" s="14">
        <f t="shared" si="523"/>
        <v>0</v>
      </c>
      <c r="AP1107" s="14">
        <f t="shared" si="524"/>
        <v>0.02</v>
      </c>
      <c r="AQ1107" s="14">
        <f t="shared" si="509"/>
        <v>0</v>
      </c>
      <c r="AR1107" s="26">
        <f t="shared" si="525"/>
        <v>9442.9850000000006</v>
      </c>
      <c r="AS1107" s="184">
        <f t="shared" si="526"/>
        <v>0</v>
      </c>
      <c r="AT1107" s="26">
        <f t="shared" si="527"/>
        <v>1699.7373000000002</v>
      </c>
      <c r="AU1107" s="30"/>
      <c r="AV1107" s="30"/>
      <c r="AW1107" s="30">
        <f t="shared" si="533"/>
        <v>9065.2656000000006</v>
      </c>
      <c r="AX1107" s="36">
        <f t="shared" si="512"/>
        <v>-9442.9850000000006</v>
      </c>
      <c r="AY1107" s="36">
        <f t="shared" si="512"/>
        <v>0</v>
      </c>
      <c r="AZ1107" s="36">
        <f t="shared" si="512"/>
        <v>7365.5282999999999</v>
      </c>
      <c r="BF1107" s="42">
        <f t="shared" si="528"/>
        <v>11142.722300000001</v>
      </c>
      <c r="BG1107" s="42">
        <f t="shared" si="529"/>
        <v>11142.73</v>
      </c>
      <c r="BH1107" s="42">
        <f t="shared" si="530"/>
        <v>-7.6999999982945155E-3</v>
      </c>
      <c r="BI1107" s="42">
        <f t="shared" si="531"/>
        <v>9065.2656000000006</v>
      </c>
    </row>
    <row r="1108" spans="1:61" ht="14.45" hidden="1" outlineLevel="1" x14ac:dyDescent="0.3">
      <c r="A1108" s="12" t="s">
        <v>837</v>
      </c>
      <c r="B1108" s="12" t="s">
        <v>598</v>
      </c>
      <c r="C1108" s="5" t="s">
        <v>1354</v>
      </c>
      <c r="D1108" s="2" t="s">
        <v>1160</v>
      </c>
      <c r="E1108" s="2" t="s">
        <v>600</v>
      </c>
      <c r="F1108" s="2" t="s">
        <v>16</v>
      </c>
      <c r="G1108" s="2" t="s">
        <v>20</v>
      </c>
      <c r="H1108" s="2" t="s">
        <v>13</v>
      </c>
      <c r="I1108" s="18">
        <v>8177</v>
      </c>
      <c r="J1108" s="18">
        <v>370166.37999999995</v>
      </c>
      <c r="K1108" s="18">
        <v>342366.24</v>
      </c>
      <c r="L1108" s="18">
        <v>27800.14</v>
      </c>
      <c r="M1108" s="18">
        <v>20541.98</v>
      </c>
      <c r="N1108" s="18"/>
      <c r="O1108" s="18"/>
      <c r="P1108" s="18"/>
      <c r="Q1108" s="18"/>
      <c r="R1108" s="18"/>
      <c r="S1108" s="18"/>
      <c r="T1108" s="18"/>
      <c r="U1108" s="18"/>
      <c r="V1108" s="18"/>
      <c r="W1108" s="18"/>
      <c r="X1108" s="18"/>
      <c r="Y1108" s="18"/>
      <c r="Z1108" s="18">
        <v>7258.1599999999989</v>
      </c>
      <c r="AA1108" s="18"/>
      <c r="AB1108" s="43">
        <f t="shared" si="513"/>
        <v>8.1200000000000161E-2</v>
      </c>
      <c r="AC1108" s="14">
        <f t="shared" si="496"/>
        <v>0.06</v>
      </c>
      <c r="AD1108" s="14">
        <f t="shared" si="511"/>
        <v>0</v>
      </c>
      <c r="AE1108" s="14">
        <f t="shared" si="514"/>
        <v>0</v>
      </c>
      <c r="AF1108" s="14">
        <f t="shared" si="515"/>
        <v>0</v>
      </c>
      <c r="AG1108" s="14">
        <f t="shared" si="516"/>
        <v>0</v>
      </c>
      <c r="AH1108" s="14">
        <f t="shared" si="517"/>
        <v>0</v>
      </c>
      <c r="AI1108" s="14">
        <f t="shared" si="532"/>
        <v>0</v>
      </c>
      <c r="AJ1108" s="14">
        <f t="shared" si="518"/>
        <v>0</v>
      </c>
      <c r="AK1108" s="14">
        <f t="shared" si="519"/>
        <v>0</v>
      </c>
      <c r="AL1108" s="14">
        <f t="shared" si="520"/>
        <v>0</v>
      </c>
      <c r="AM1108" s="14">
        <f t="shared" si="521"/>
        <v>0</v>
      </c>
      <c r="AN1108" s="14">
        <f t="shared" si="522"/>
        <v>0</v>
      </c>
      <c r="AO1108" s="14">
        <f t="shared" si="523"/>
        <v>0</v>
      </c>
      <c r="AP1108" s="14">
        <f t="shared" si="524"/>
        <v>0.02</v>
      </c>
      <c r="AQ1108" s="14">
        <f t="shared" si="509"/>
        <v>0</v>
      </c>
      <c r="AR1108" s="26">
        <f t="shared" si="525"/>
        <v>20541.974400000017</v>
      </c>
      <c r="AS1108" s="184">
        <f t="shared" si="526"/>
        <v>0</v>
      </c>
      <c r="AT1108" s="26">
        <f t="shared" si="527"/>
        <v>7258.1642879999999</v>
      </c>
      <c r="AU1108" s="30"/>
      <c r="AV1108" s="30"/>
      <c r="AW1108" s="30">
        <f t="shared" si="533"/>
        <v>41083.948799999998</v>
      </c>
      <c r="AX1108" s="36">
        <f t="shared" si="512"/>
        <v>-20541.974400000017</v>
      </c>
      <c r="AY1108" s="36">
        <f t="shared" si="512"/>
        <v>0</v>
      </c>
      <c r="AZ1108" s="36">
        <f t="shared" si="512"/>
        <v>33825.784511999998</v>
      </c>
      <c r="BF1108" s="42">
        <f t="shared" si="528"/>
        <v>27800.138688000017</v>
      </c>
      <c r="BG1108" s="42">
        <f t="shared" si="529"/>
        <v>27800.14</v>
      </c>
      <c r="BH1108" s="42">
        <f t="shared" si="530"/>
        <v>-1.3119999821356032E-3</v>
      </c>
      <c r="BI1108" s="42">
        <f t="shared" si="531"/>
        <v>41083.948799999998</v>
      </c>
    </row>
    <row r="1109" spans="1:61" ht="14.45" hidden="1" outlineLevel="1" x14ac:dyDescent="0.3">
      <c r="A1109" s="12" t="s">
        <v>837</v>
      </c>
      <c r="B1109" s="12" t="s">
        <v>598</v>
      </c>
      <c r="C1109" s="5" t="s">
        <v>1354</v>
      </c>
      <c r="D1109" s="2" t="s">
        <v>1161</v>
      </c>
      <c r="E1109" s="2" t="s">
        <v>600</v>
      </c>
      <c r="F1109" s="2" t="s">
        <v>16</v>
      </c>
      <c r="G1109" s="2" t="s">
        <v>20</v>
      </c>
      <c r="H1109" s="2" t="s">
        <v>13</v>
      </c>
      <c r="I1109" s="18">
        <v>3775</v>
      </c>
      <c r="J1109" s="18">
        <v>163932.97</v>
      </c>
      <c r="K1109" s="18">
        <v>151621.32</v>
      </c>
      <c r="L1109" s="18">
        <v>12311.65</v>
      </c>
      <c r="M1109" s="18">
        <v>9097.27</v>
      </c>
      <c r="N1109" s="18"/>
      <c r="O1109" s="18"/>
      <c r="P1109" s="18"/>
      <c r="Q1109" s="18"/>
      <c r="R1109" s="18"/>
      <c r="S1109" s="18"/>
      <c r="T1109" s="18"/>
      <c r="U1109" s="18"/>
      <c r="V1109" s="18"/>
      <c r="W1109" s="18"/>
      <c r="X1109" s="18"/>
      <c r="Y1109" s="18"/>
      <c r="Z1109" s="18">
        <v>3214.38</v>
      </c>
      <c r="AA1109" s="18"/>
      <c r="AB1109" s="43">
        <f t="shared" si="513"/>
        <v>8.1200000000000161E-2</v>
      </c>
      <c r="AC1109" s="14">
        <f t="shared" si="496"/>
        <v>0.06</v>
      </c>
      <c r="AD1109" s="14">
        <f t="shared" si="511"/>
        <v>0</v>
      </c>
      <c r="AE1109" s="14">
        <f t="shared" si="514"/>
        <v>0</v>
      </c>
      <c r="AF1109" s="14">
        <f t="shared" si="515"/>
        <v>0</v>
      </c>
      <c r="AG1109" s="14">
        <f t="shared" si="516"/>
        <v>0</v>
      </c>
      <c r="AH1109" s="14">
        <f t="shared" si="517"/>
        <v>0</v>
      </c>
      <c r="AI1109" s="14">
        <f t="shared" si="532"/>
        <v>0</v>
      </c>
      <c r="AJ1109" s="14">
        <f t="shared" si="518"/>
        <v>0</v>
      </c>
      <c r="AK1109" s="14">
        <f t="shared" si="519"/>
        <v>0</v>
      </c>
      <c r="AL1109" s="14">
        <f t="shared" si="520"/>
        <v>0</v>
      </c>
      <c r="AM1109" s="14">
        <f t="shared" si="521"/>
        <v>0</v>
      </c>
      <c r="AN1109" s="14">
        <f t="shared" si="522"/>
        <v>0</v>
      </c>
      <c r="AO1109" s="14">
        <f t="shared" si="523"/>
        <v>0</v>
      </c>
      <c r="AP1109" s="14">
        <f t="shared" si="524"/>
        <v>0.02</v>
      </c>
      <c r="AQ1109" s="14">
        <f t="shared" si="509"/>
        <v>0</v>
      </c>
      <c r="AR1109" s="26">
        <f t="shared" si="525"/>
        <v>9097.2792000000081</v>
      </c>
      <c r="AS1109" s="184">
        <f t="shared" si="526"/>
        <v>0</v>
      </c>
      <c r="AT1109" s="26">
        <f t="shared" si="527"/>
        <v>3214.3719840000008</v>
      </c>
      <c r="AU1109" s="30"/>
      <c r="AV1109" s="30"/>
      <c r="AW1109" s="30">
        <f t="shared" si="533"/>
        <v>18194.558400000002</v>
      </c>
      <c r="AX1109" s="36">
        <f t="shared" si="512"/>
        <v>-9097.2792000000081</v>
      </c>
      <c r="AY1109" s="36">
        <f t="shared" si="512"/>
        <v>0</v>
      </c>
      <c r="AZ1109" s="36">
        <f t="shared" si="512"/>
        <v>14980.186416</v>
      </c>
      <c r="BF1109" s="42">
        <f t="shared" si="528"/>
        <v>12311.651184000009</v>
      </c>
      <c r="BG1109" s="42">
        <f t="shared" si="529"/>
        <v>12311.650000000001</v>
      </c>
      <c r="BH1109" s="42">
        <f t="shared" si="530"/>
        <v>1.1840000079246238E-3</v>
      </c>
      <c r="BI1109" s="42">
        <f t="shared" si="531"/>
        <v>18194.558400000002</v>
      </c>
    </row>
    <row r="1110" spans="1:61" ht="14.45" hidden="1" outlineLevel="1" x14ac:dyDescent="0.3">
      <c r="A1110" s="12" t="s">
        <v>837</v>
      </c>
      <c r="B1110" s="12" t="s">
        <v>598</v>
      </c>
      <c r="C1110" s="5" t="s">
        <v>1354</v>
      </c>
      <c r="D1110" s="2" t="s">
        <v>1162</v>
      </c>
      <c r="E1110" s="2" t="s">
        <v>600</v>
      </c>
      <c r="F1110" s="2" t="s">
        <v>16</v>
      </c>
      <c r="G1110" s="2" t="s">
        <v>20</v>
      </c>
      <c r="H1110" s="2" t="s">
        <v>13</v>
      </c>
      <c r="I1110" s="18">
        <v>910</v>
      </c>
      <c r="J1110" s="18">
        <v>38077.54</v>
      </c>
      <c r="K1110" s="18">
        <v>35217.85</v>
      </c>
      <c r="L1110" s="18">
        <v>2859.69</v>
      </c>
      <c r="M1110" s="18">
        <v>2113.0699999999997</v>
      </c>
      <c r="N1110" s="18"/>
      <c r="O1110" s="18"/>
      <c r="P1110" s="18"/>
      <c r="Q1110" s="18"/>
      <c r="R1110" s="18"/>
      <c r="S1110" s="18"/>
      <c r="T1110" s="18"/>
      <c r="U1110" s="18"/>
      <c r="V1110" s="18"/>
      <c r="W1110" s="18"/>
      <c r="X1110" s="18"/>
      <c r="Y1110" s="18"/>
      <c r="Z1110" s="18">
        <v>746.62</v>
      </c>
      <c r="AA1110" s="18"/>
      <c r="AB1110" s="43">
        <f t="shared" si="513"/>
        <v>8.1200000000000161E-2</v>
      </c>
      <c r="AC1110" s="14">
        <f t="shared" si="496"/>
        <v>0.06</v>
      </c>
      <c r="AD1110" s="14">
        <f t="shared" si="511"/>
        <v>0</v>
      </c>
      <c r="AE1110" s="14">
        <f t="shared" si="514"/>
        <v>0</v>
      </c>
      <c r="AF1110" s="14">
        <f t="shared" si="515"/>
        <v>0</v>
      </c>
      <c r="AG1110" s="14">
        <f t="shared" si="516"/>
        <v>0</v>
      </c>
      <c r="AH1110" s="14">
        <f t="shared" si="517"/>
        <v>0</v>
      </c>
      <c r="AI1110" s="14">
        <f t="shared" si="532"/>
        <v>0</v>
      </c>
      <c r="AJ1110" s="14">
        <f t="shared" si="518"/>
        <v>0</v>
      </c>
      <c r="AK1110" s="14">
        <f t="shared" si="519"/>
        <v>0</v>
      </c>
      <c r="AL1110" s="14">
        <f t="shared" si="520"/>
        <v>0</v>
      </c>
      <c r="AM1110" s="14">
        <f t="shared" si="521"/>
        <v>0</v>
      </c>
      <c r="AN1110" s="14">
        <f t="shared" si="522"/>
        <v>0</v>
      </c>
      <c r="AO1110" s="14">
        <f t="shared" si="523"/>
        <v>0</v>
      </c>
      <c r="AP1110" s="14">
        <f t="shared" si="524"/>
        <v>0.02</v>
      </c>
      <c r="AQ1110" s="14">
        <f t="shared" si="509"/>
        <v>0</v>
      </c>
      <c r="AR1110" s="26">
        <f t="shared" si="525"/>
        <v>2113.0710000000017</v>
      </c>
      <c r="AS1110" s="184">
        <f t="shared" si="526"/>
        <v>0</v>
      </c>
      <c r="AT1110" s="26">
        <f t="shared" si="527"/>
        <v>746.61842000000001</v>
      </c>
      <c r="AU1110" s="30"/>
      <c r="AV1110" s="30"/>
      <c r="AW1110" s="30">
        <f t="shared" si="533"/>
        <v>4226.1419999999998</v>
      </c>
      <c r="AX1110" s="36">
        <f t="shared" si="512"/>
        <v>-2113.0710000000017</v>
      </c>
      <c r="AY1110" s="36">
        <f t="shared" si="512"/>
        <v>0</v>
      </c>
      <c r="AZ1110" s="36">
        <f t="shared" si="512"/>
        <v>3479.52358</v>
      </c>
      <c r="BF1110" s="42">
        <f t="shared" si="528"/>
        <v>2859.6894200000015</v>
      </c>
      <c r="BG1110" s="42">
        <f t="shared" si="529"/>
        <v>2859.6899999999996</v>
      </c>
      <c r="BH1110" s="42">
        <f t="shared" si="530"/>
        <v>-5.7999999808089342E-4</v>
      </c>
      <c r="BI1110" s="42">
        <f t="shared" si="531"/>
        <v>4226.1419999999998</v>
      </c>
    </row>
    <row r="1111" spans="1:61" ht="14.45" hidden="1" outlineLevel="1" x14ac:dyDescent="0.3">
      <c r="A1111" s="12" t="s">
        <v>837</v>
      </c>
      <c r="B1111" s="12" t="s">
        <v>598</v>
      </c>
      <c r="C1111" s="5" t="s">
        <v>1354</v>
      </c>
      <c r="D1111" s="2" t="s">
        <v>1163</v>
      </c>
      <c r="E1111" s="2" t="s">
        <v>600</v>
      </c>
      <c r="F1111" s="2" t="s">
        <v>16</v>
      </c>
      <c r="G1111" s="2" t="s">
        <v>20</v>
      </c>
      <c r="H1111" s="2" t="s">
        <v>13</v>
      </c>
      <c r="I1111" s="18">
        <v>500</v>
      </c>
      <c r="J1111" s="18">
        <v>9892.98</v>
      </c>
      <c r="K1111" s="18">
        <v>9150</v>
      </c>
      <c r="L1111" s="18">
        <v>742.98</v>
      </c>
      <c r="M1111" s="18">
        <v>549</v>
      </c>
      <c r="N1111" s="18"/>
      <c r="O1111" s="18"/>
      <c r="P1111" s="18"/>
      <c r="Q1111" s="18"/>
      <c r="R1111" s="18"/>
      <c r="S1111" s="18"/>
      <c r="T1111" s="18"/>
      <c r="U1111" s="18"/>
      <c r="V1111" s="18"/>
      <c r="W1111" s="18"/>
      <c r="X1111" s="18"/>
      <c r="Y1111" s="18"/>
      <c r="Z1111" s="18">
        <v>193.98</v>
      </c>
      <c r="AA1111" s="18"/>
      <c r="AB1111" s="43">
        <f t="shared" si="513"/>
        <v>8.1200000000000161E-2</v>
      </c>
      <c r="AC1111" s="14">
        <f t="shared" si="496"/>
        <v>0.06</v>
      </c>
      <c r="AD1111" s="14">
        <f t="shared" si="511"/>
        <v>0</v>
      </c>
      <c r="AE1111" s="14">
        <f t="shared" si="514"/>
        <v>0</v>
      </c>
      <c r="AF1111" s="14">
        <f t="shared" si="515"/>
        <v>0</v>
      </c>
      <c r="AG1111" s="14">
        <f t="shared" si="516"/>
        <v>0</v>
      </c>
      <c r="AH1111" s="14">
        <f t="shared" si="517"/>
        <v>0</v>
      </c>
      <c r="AI1111" s="14">
        <f t="shared" si="532"/>
        <v>0</v>
      </c>
      <c r="AJ1111" s="14">
        <f t="shared" si="518"/>
        <v>0</v>
      </c>
      <c r="AK1111" s="14">
        <f t="shared" si="519"/>
        <v>0</v>
      </c>
      <c r="AL1111" s="14">
        <f t="shared" si="520"/>
        <v>0</v>
      </c>
      <c r="AM1111" s="14">
        <f t="shared" si="521"/>
        <v>0</v>
      </c>
      <c r="AN1111" s="14">
        <f t="shared" si="522"/>
        <v>0</v>
      </c>
      <c r="AO1111" s="14">
        <f t="shared" si="523"/>
        <v>0</v>
      </c>
      <c r="AP1111" s="14">
        <f t="shared" si="524"/>
        <v>0.02</v>
      </c>
      <c r="AQ1111" s="14">
        <f t="shared" si="509"/>
        <v>0</v>
      </c>
      <c r="AR1111" s="26">
        <f t="shared" si="525"/>
        <v>549.00000000000045</v>
      </c>
      <c r="AS1111" s="184">
        <f t="shared" si="526"/>
        <v>0</v>
      </c>
      <c r="AT1111" s="26">
        <f t="shared" si="527"/>
        <v>193.98000000000002</v>
      </c>
      <c r="AU1111" s="30"/>
      <c r="AV1111" s="30"/>
      <c r="AW1111" s="30">
        <f t="shared" si="533"/>
        <v>1098</v>
      </c>
      <c r="AX1111" s="36">
        <f t="shared" si="512"/>
        <v>-549.00000000000045</v>
      </c>
      <c r="AY1111" s="36">
        <f t="shared" si="512"/>
        <v>0</v>
      </c>
      <c r="AZ1111" s="36">
        <f t="shared" si="512"/>
        <v>904.02</v>
      </c>
      <c r="BF1111" s="42">
        <f t="shared" si="528"/>
        <v>742.98000000000047</v>
      </c>
      <c r="BG1111" s="42">
        <f t="shared" si="529"/>
        <v>742.98</v>
      </c>
      <c r="BH1111" s="42">
        <f t="shared" si="530"/>
        <v>0</v>
      </c>
      <c r="BI1111" s="42">
        <f t="shared" si="531"/>
        <v>1098</v>
      </c>
    </row>
    <row r="1112" spans="1:61" ht="14.45" hidden="1" outlineLevel="1" x14ac:dyDescent="0.3">
      <c r="A1112" s="12" t="s">
        <v>837</v>
      </c>
      <c r="B1112" s="12" t="s">
        <v>598</v>
      </c>
      <c r="C1112" s="5" t="s">
        <v>1354</v>
      </c>
      <c r="D1112" s="2" t="s">
        <v>1164</v>
      </c>
      <c r="E1112" s="2" t="s">
        <v>600</v>
      </c>
      <c r="F1112" s="2" t="s">
        <v>16</v>
      </c>
      <c r="G1112" s="2" t="s">
        <v>20</v>
      </c>
      <c r="H1112" s="2" t="s">
        <v>13</v>
      </c>
      <c r="I1112" s="18">
        <v>2601</v>
      </c>
      <c r="J1112" s="18">
        <v>109816.13</v>
      </c>
      <c r="K1112" s="18">
        <v>101568.75</v>
      </c>
      <c r="L1112" s="18">
        <v>8247.3799999999992</v>
      </c>
      <c r="M1112" s="18">
        <v>6094.1200000000008</v>
      </c>
      <c r="N1112" s="18"/>
      <c r="O1112" s="18"/>
      <c r="P1112" s="18"/>
      <c r="Q1112" s="18"/>
      <c r="R1112" s="18"/>
      <c r="S1112" s="18"/>
      <c r="T1112" s="18"/>
      <c r="U1112" s="18"/>
      <c r="V1112" s="18"/>
      <c r="W1112" s="18"/>
      <c r="X1112" s="18"/>
      <c r="Y1112" s="18"/>
      <c r="Z1112" s="18">
        <v>2153.2600000000002</v>
      </c>
      <c r="AA1112" s="18"/>
      <c r="AB1112" s="43">
        <f t="shared" si="513"/>
        <v>8.1200000000000161E-2</v>
      </c>
      <c r="AC1112" s="14">
        <f t="shared" si="496"/>
        <v>0.06</v>
      </c>
      <c r="AD1112" s="14">
        <f t="shared" si="511"/>
        <v>0</v>
      </c>
      <c r="AE1112" s="14">
        <f t="shared" si="514"/>
        <v>0</v>
      </c>
      <c r="AF1112" s="14">
        <f t="shared" si="515"/>
        <v>0</v>
      </c>
      <c r="AG1112" s="14">
        <f t="shared" si="516"/>
        <v>0</v>
      </c>
      <c r="AH1112" s="14">
        <f t="shared" si="517"/>
        <v>0</v>
      </c>
      <c r="AI1112" s="14">
        <f t="shared" si="532"/>
        <v>0</v>
      </c>
      <c r="AJ1112" s="14">
        <f t="shared" si="518"/>
        <v>0</v>
      </c>
      <c r="AK1112" s="14">
        <f t="shared" si="519"/>
        <v>0</v>
      </c>
      <c r="AL1112" s="14">
        <f t="shared" si="520"/>
        <v>0</v>
      </c>
      <c r="AM1112" s="14">
        <f t="shared" si="521"/>
        <v>0</v>
      </c>
      <c r="AN1112" s="14">
        <f t="shared" si="522"/>
        <v>0</v>
      </c>
      <c r="AO1112" s="14">
        <f t="shared" si="523"/>
        <v>0</v>
      </c>
      <c r="AP1112" s="14">
        <f t="shared" si="524"/>
        <v>0.02</v>
      </c>
      <c r="AQ1112" s="14">
        <f t="shared" si="509"/>
        <v>0</v>
      </c>
      <c r="AR1112" s="26">
        <f t="shared" si="525"/>
        <v>6094.1250000000055</v>
      </c>
      <c r="AS1112" s="184">
        <f t="shared" si="526"/>
        <v>0</v>
      </c>
      <c r="AT1112" s="26">
        <f t="shared" si="527"/>
        <v>2153.2575000000002</v>
      </c>
      <c r="AU1112" s="30"/>
      <c r="AV1112" s="30"/>
      <c r="AW1112" s="30">
        <f t="shared" si="533"/>
        <v>12188.25</v>
      </c>
      <c r="AX1112" s="36">
        <f t="shared" si="512"/>
        <v>-6094.1250000000055</v>
      </c>
      <c r="AY1112" s="36">
        <f t="shared" si="512"/>
        <v>0</v>
      </c>
      <c r="AZ1112" s="36">
        <f t="shared" si="512"/>
        <v>10034.9925</v>
      </c>
      <c r="BF1112" s="42">
        <f t="shared" si="528"/>
        <v>8247.3825000000052</v>
      </c>
      <c r="BG1112" s="42">
        <f t="shared" si="529"/>
        <v>8247.380000000001</v>
      </c>
      <c r="BH1112" s="42">
        <f t="shared" si="530"/>
        <v>2.5000000041472958E-3</v>
      </c>
      <c r="BI1112" s="42">
        <f t="shared" si="531"/>
        <v>12188.25</v>
      </c>
    </row>
    <row r="1113" spans="1:61" ht="14.45" hidden="1" outlineLevel="1" x14ac:dyDescent="0.3">
      <c r="A1113" s="12" t="s">
        <v>837</v>
      </c>
      <c r="B1113" s="12" t="s">
        <v>598</v>
      </c>
      <c r="C1113" s="5" t="s">
        <v>1354</v>
      </c>
      <c r="D1113" s="2" t="s">
        <v>1165</v>
      </c>
      <c r="E1113" s="2" t="s">
        <v>600</v>
      </c>
      <c r="F1113" s="2" t="s">
        <v>16</v>
      </c>
      <c r="G1113" s="2" t="s">
        <v>20</v>
      </c>
      <c r="H1113" s="2" t="s">
        <v>13</v>
      </c>
      <c r="I1113" s="18">
        <v>12312</v>
      </c>
      <c r="J1113" s="18">
        <v>511494.79000000004</v>
      </c>
      <c r="K1113" s="18">
        <v>473080.64</v>
      </c>
      <c r="L1113" s="18">
        <v>38414.149999999994</v>
      </c>
      <c r="M1113" s="18">
        <v>28384.84</v>
      </c>
      <c r="N1113" s="18"/>
      <c r="O1113" s="18"/>
      <c r="P1113" s="18"/>
      <c r="Q1113" s="18"/>
      <c r="R1113" s="18"/>
      <c r="S1113" s="18"/>
      <c r="T1113" s="18"/>
      <c r="U1113" s="18"/>
      <c r="V1113" s="18"/>
      <c r="W1113" s="18"/>
      <c r="X1113" s="18"/>
      <c r="Y1113" s="18"/>
      <c r="Z1113" s="18">
        <v>10029.31</v>
      </c>
      <c r="AA1113" s="18"/>
      <c r="AB1113" s="43">
        <f t="shared" si="513"/>
        <v>8.1200000000000161E-2</v>
      </c>
      <c r="AC1113" s="14">
        <f t="shared" ref="AC1113:AC1176" si="534">IF(M1113&gt;0,M$4,0)</f>
        <v>0.06</v>
      </c>
      <c r="AD1113" s="14">
        <f t="shared" si="511"/>
        <v>0</v>
      </c>
      <c r="AE1113" s="14">
        <f t="shared" si="514"/>
        <v>0</v>
      </c>
      <c r="AF1113" s="14">
        <f t="shared" si="515"/>
        <v>0</v>
      </c>
      <c r="AG1113" s="14">
        <f t="shared" si="516"/>
        <v>0</v>
      </c>
      <c r="AH1113" s="14">
        <f t="shared" si="517"/>
        <v>0</v>
      </c>
      <c r="AI1113" s="14">
        <f t="shared" si="532"/>
        <v>0</v>
      </c>
      <c r="AJ1113" s="14">
        <f t="shared" si="518"/>
        <v>0</v>
      </c>
      <c r="AK1113" s="14">
        <f t="shared" si="519"/>
        <v>0</v>
      </c>
      <c r="AL1113" s="14">
        <f t="shared" si="520"/>
        <v>0</v>
      </c>
      <c r="AM1113" s="14">
        <f t="shared" si="521"/>
        <v>0</v>
      </c>
      <c r="AN1113" s="14">
        <f t="shared" si="522"/>
        <v>0</v>
      </c>
      <c r="AO1113" s="14">
        <f t="shared" si="523"/>
        <v>0</v>
      </c>
      <c r="AP1113" s="14">
        <f t="shared" si="524"/>
        <v>0.02</v>
      </c>
      <c r="AQ1113" s="14">
        <f t="shared" si="509"/>
        <v>0</v>
      </c>
      <c r="AR1113" s="26">
        <f t="shared" si="525"/>
        <v>28384.838400000026</v>
      </c>
      <c r="AS1113" s="184">
        <f t="shared" si="526"/>
        <v>0</v>
      </c>
      <c r="AT1113" s="26">
        <f t="shared" si="527"/>
        <v>10029.309568000001</v>
      </c>
      <c r="AU1113" s="30"/>
      <c r="AV1113" s="30"/>
      <c r="AW1113" s="30">
        <f t="shared" si="533"/>
        <v>56769.676800000001</v>
      </c>
      <c r="AX1113" s="36">
        <f t="shared" si="512"/>
        <v>-28384.838400000026</v>
      </c>
      <c r="AY1113" s="36">
        <f t="shared" si="512"/>
        <v>0</v>
      </c>
      <c r="AZ1113" s="36">
        <f t="shared" si="512"/>
        <v>46740.367232000004</v>
      </c>
      <c r="BF1113" s="42">
        <f t="shared" si="528"/>
        <v>38414.147968000027</v>
      </c>
      <c r="BG1113" s="42">
        <f t="shared" si="529"/>
        <v>38414.15</v>
      </c>
      <c r="BH1113" s="42">
        <f t="shared" si="530"/>
        <v>-2.0319999748608097E-3</v>
      </c>
      <c r="BI1113" s="42">
        <f t="shared" si="531"/>
        <v>56769.676800000001</v>
      </c>
    </row>
    <row r="1114" spans="1:61" ht="14.45" hidden="1" outlineLevel="1" x14ac:dyDescent="0.3">
      <c r="A1114" s="12" t="s">
        <v>837</v>
      </c>
      <c r="B1114" s="12" t="s">
        <v>598</v>
      </c>
      <c r="C1114" s="5" t="s">
        <v>1354</v>
      </c>
      <c r="D1114" s="2" t="s">
        <v>1166</v>
      </c>
      <c r="E1114" s="2" t="s">
        <v>600</v>
      </c>
      <c r="F1114" s="2" t="s">
        <v>16</v>
      </c>
      <c r="G1114" s="2" t="s">
        <v>20</v>
      </c>
      <c r="H1114" s="2" t="s">
        <v>13</v>
      </c>
      <c r="I1114" s="18">
        <v>3464</v>
      </c>
      <c r="J1114" s="18">
        <v>133929.45000000001</v>
      </c>
      <c r="K1114" s="18">
        <v>123871.11</v>
      </c>
      <c r="L1114" s="18">
        <v>10058.34</v>
      </c>
      <c r="M1114" s="18">
        <v>7432.27</v>
      </c>
      <c r="N1114" s="18"/>
      <c r="O1114" s="18"/>
      <c r="P1114" s="18"/>
      <c r="Q1114" s="18"/>
      <c r="R1114" s="18"/>
      <c r="S1114" s="18"/>
      <c r="T1114" s="18"/>
      <c r="U1114" s="18"/>
      <c r="V1114" s="18"/>
      <c r="W1114" s="18"/>
      <c r="X1114" s="18"/>
      <c r="Y1114" s="18"/>
      <c r="Z1114" s="18">
        <v>2626.07</v>
      </c>
      <c r="AA1114" s="18"/>
      <c r="AB1114" s="43">
        <f t="shared" si="513"/>
        <v>8.1200000000000161E-2</v>
      </c>
      <c r="AC1114" s="14">
        <f t="shared" si="534"/>
        <v>0.06</v>
      </c>
      <c r="AD1114" s="14">
        <f t="shared" si="511"/>
        <v>0</v>
      </c>
      <c r="AE1114" s="14">
        <f t="shared" si="514"/>
        <v>0</v>
      </c>
      <c r="AF1114" s="14">
        <f t="shared" si="515"/>
        <v>0</v>
      </c>
      <c r="AG1114" s="14">
        <f t="shared" si="516"/>
        <v>0</v>
      </c>
      <c r="AH1114" s="14">
        <f t="shared" si="517"/>
        <v>0</v>
      </c>
      <c r="AI1114" s="14">
        <f t="shared" si="532"/>
        <v>0</v>
      </c>
      <c r="AJ1114" s="14">
        <f t="shared" si="518"/>
        <v>0</v>
      </c>
      <c r="AK1114" s="14">
        <f t="shared" si="519"/>
        <v>0</v>
      </c>
      <c r="AL1114" s="14">
        <f t="shared" si="520"/>
        <v>0</v>
      </c>
      <c r="AM1114" s="14">
        <f t="shared" si="521"/>
        <v>0</v>
      </c>
      <c r="AN1114" s="14">
        <f t="shared" si="522"/>
        <v>0</v>
      </c>
      <c r="AO1114" s="14">
        <f t="shared" si="523"/>
        <v>0</v>
      </c>
      <c r="AP1114" s="14">
        <f t="shared" si="524"/>
        <v>0.02</v>
      </c>
      <c r="AQ1114" s="14">
        <f t="shared" si="509"/>
        <v>0</v>
      </c>
      <c r="AR1114" s="26">
        <f t="shared" si="525"/>
        <v>7432.2666000000063</v>
      </c>
      <c r="AS1114" s="184">
        <f t="shared" si="526"/>
        <v>0</v>
      </c>
      <c r="AT1114" s="26">
        <f t="shared" si="527"/>
        <v>2626.0675320000005</v>
      </c>
      <c r="AU1114" s="30"/>
      <c r="AV1114" s="30"/>
      <c r="AW1114" s="30">
        <f t="shared" si="533"/>
        <v>14864.5332</v>
      </c>
      <c r="AX1114" s="36">
        <f t="shared" si="512"/>
        <v>-7432.2666000000063</v>
      </c>
      <c r="AY1114" s="36">
        <f t="shared" si="512"/>
        <v>0</v>
      </c>
      <c r="AZ1114" s="36">
        <f t="shared" si="512"/>
        <v>12238.465667999999</v>
      </c>
      <c r="BF1114" s="42">
        <f t="shared" si="528"/>
        <v>10058.334132000007</v>
      </c>
      <c r="BG1114" s="42">
        <f t="shared" si="529"/>
        <v>10058.34</v>
      </c>
      <c r="BH1114" s="42">
        <f t="shared" si="530"/>
        <v>-5.8679999929154292E-3</v>
      </c>
      <c r="BI1114" s="42">
        <f t="shared" si="531"/>
        <v>14864.5332</v>
      </c>
    </row>
    <row r="1115" spans="1:61" ht="14.45" hidden="1" outlineLevel="1" x14ac:dyDescent="0.3">
      <c r="A1115" s="12" t="s">
        <v>837</v>
      </c>
      <c r="B1115" s="12" t="s">
        <v>598</v>
      </c>
      <c r="C1115" s="5" t="s">
        <v>1354</v>
      </c>
      <c r="D1115" s="2" t="s">
        <v>1167</v>
      </c>
      <c r="E1115" s="2" t="s">
        <v>600</v>
      </c>
      <c r="F1115" s="2" t="s">
        <v>16</v>
      </c>
      <c r="G1115" s="2" t="s">
        <v>20</v>
      </c>
      <c r="H1115" s="2" t="s">
        <v>13</v>
      </c>
      <c r="I1115" s="18">
        <v>3534</v>
      </c>
      <c r="J1115" s="18">
        <v>83411.849999999991</v>
      </c>
      <c r="K1115" s="18">
        <v>77147.47</v>
      </c>
      <c r="L1115" s="18">
        <v>6264.38</v>
      </c>
      <c r="M1115" s="18">
        <v>4628.8500000000004</v>
      </c>
      <c r="N1115" s="18"/>
      <c r="O1115" s="18"/>
      <c r="P1115" s="18"/>
      <c r="Q1115" s="18"/>
      <c r="R1115" s="18"/>
      <c r="S1115" s="18"/>
      <c r="T1115" s="18"/>
      <c r="U1115" s="18"/>
      <c r="V1115" s="18"/>
      <c r="W1115" s="18"/>
      <c r="X1115" s="18"/>
      <c r="Y1115" s="18"/>
      <c r="Z1115" s="18">
        <v>1635.53</v>
      </c>
      <c r="AA1115" s="18"/>
      <c r="AB1115" s="43">
        <f t="shared" si="513"/>
        <v>8.1200000000000161E-2</v>
      </c>
      <c r="AC1115" s="14">
        <f t="shared" si="534"/>
        <v>0.06</v>
      </c>
      <c r="AD1115" s="14">
        <f t="shared" si="511"/>
        <v>0</v>
      </c>
      <c r="AE1115" s="14">
        <f t="shared" si="514"/>
        <v>0</v>
      </c>
      <c r="AF1115" s="14">
        <f t="shared" si="515"/>
        <v>0</v>
      </c>
      <c r="AG1115" s="14">
        <f t="shared" si="516"/>
        <v>0</v>
      </c>
      <c r="AH1115" s="14">
        <f t="shared" si="517"/>
        <v>0</v>
      </c>
      <c r="AI1115" s="14">
        <f t="shared" si="532"/>
        <v>0</v>
      </c>
      <c r="AJ1115" s="14">
        <f t="shared" si="518"/>
        <v>0</v>
      </c>
      <c r="AK1115" s="14">
        <f t="shared" si="519"/>
        <v>0</v>
      </c>
      <c r="AL1115" s="14">
        <f t="shared" si="520"/>
        <v>0</v>
      </c>
      <c r="AM1115" s="14">
        <f t="shared" si="521"/>
        <v>0</v>
      </c>
      <c r="AN1115" s="14">
        <f t="shared" si="522"/>
        <v>0</v>
      </c>
      <c r="AO1115" s="14">
        <f t="shared" si="523"/>
        <v>0</v>
      </c>
      <c r="AP1115" s="14">
        <f t="shared" si="524"/>
        <v>0.02</v>
      </c>
      <c r="AQ1115" s="14">
        <f t="shared" si="509"/>
        <v>0</v>
      </c>
      <c r="AR1115" s="26">
        <f t="shared" si="525"/>
        <v>4628.848200000004</v>
      </c>
      <c r="AS1115" s="184">
        <f t="shared" si="526"/>
        <v>0</v>
      </c>
      <c r="AT1115" s="26">
        <f t="shared" si="527"/>
        <v>1635.5263640000003</v>
      </c>
      <c r="AU1115" s="30"/>
      <c r="AV1115" s="30"/>
      <c r="AW1115" s="30">
        <f t="shared" si="533"/>
        <v>9257.6963999999989</v>
      </c>
      <c r="AX1115" s="36">
        <f t="shared" si="512"/>
        <v>-4628.848200000004</v>
      </c>
      <c r="AY1115" s="36">
        <f t="shared" si="512"/>
        <v>0</v>
      </c>
      <c r="AZ1115" s="36">
        <f t="shared" si="512"/>
        <v>7622.1700359999986</v>
      </c>
      <c r="BF1115" s="42">
        <f t="shared" si="528"/>
        <v>6264.3745640000043</v>
      </c>
      <c r="BG1115" s="42">
        <f t="shared" si="529"/>
        <v>6264.38</v>
      </c>
      <c r="BH1115" s="42">
        <f t="shared" si="530"/>
        <v>-5.4359999958251137E-3</v>
      </c>
      <c r="BI1115" s="42">
        <f t="shared" si="531"/>
        <v>9257.6963999999989</v>
      </c>
    </row>
    <row r="1116" spans="1:61" ht="14.45" hidden="1" outlineLevel="1" x14ac:dyDescent="0.3">
      <c r="A1116" s="12" t="s">
        <v>837</v>
      </c>
      <c r="B1116" s="12" t="s">
        <v>598</v>
      </c>
      <c r="C1116" s="5" t="s">
        <v>1354</v>
      </c>
      <c r="D1116" s="2" t="s">
        <v>1168</v>
      </c>
      <c r="E1116" s="2" t="s">
        <v>600</v>
      </c>
      <c r="F1116" s="2" t="s">
        <v>16</v>
      </c>
      <c r="G1116" s="2" t="s">
        <v>20</v>
      </c>
      <c r="H1116" s="2" t="s">
        <v>13</v>
      </c>
      <c r="I1116" s="18">
        <v>4304</v>
      </c>
      <c r="J1116" s="18">
        <v>106748.77</v>
      </c>
      <c r="K1116" s="18">
        <v>98731.76</v>
      </c>
      <c r="L1116" s="18">
        <v>8017.01</v>
      </c>
      <c r="M1116" s="18">
        <v>5923.9</v>
      </c>
      <c r="N1116" s="18"/>
      <c r="O1116" s="18"/>
      <c r="P1116" s="18"/>
      <c r="Q1116" s="18"/>
      <c r="R1116" s="18"/>
      <c r="S1116" s="18"/>
      <c r="T1116" s="18"/>
      <c r="U1116" s="18"/>
      <c r="V1116" s="18"/>
      <c r="W1116" s="18"/>
      <c r="X1116" s="18"/>
      <c r="Y1116" s="18"/>
      <c r="Z1116" s="18">
        <v>2093.1099999999997</v>
      </c>
      <c r="AA1116" s="18"/>
      <c r="AB1116" s="43">
        <f t="shared" si="513"/>
        <v>8.1200000000000161E-2</v>
      </c>
      <c r="AC1116" s="14">
        <f t="shared" si="534"/>
        <v>0.06</v>
      </c>
      <c r="AD1116" s="14">
        <f t="shared" si="511"/>
        <v>0</v>
      </c>
      <c r="AE1116" s="14">
        <f t="shared" si="514"/>
        <v>0</v>
      </c>
      <c r="AF1116" s="14">
        <f t="shared" si="515"/>
        <v>0</v>
      </c>
      <c r="AG1116" s="14">
        <f t="shared" si="516"/>
        <v>0</v>
      </c>
      <c r="AH1116" s="14">
        <f t="shared" si="517"/>
        <v>0</v>
      </c>
      <c r="AI1116" s="14">
        <f t="shared" si="532"/>
        <v>0</v>
      </c>
      <c r="AJ1116" s="14">
        <f t="shared" si="518"/>
        <v>0</v>
      </c>
      <c r="AK1116" s="14">
        <f t="shared" si="519"/>
        <v>0</v>
      </c>
      <c r="AL1116" s="14">
        <f t="shared" si="520"/>
        <v>0</v>
      </c>
      <c r="AM1116" s="14">
        <f t="shared" si="521"/>
        <v>0</v>
      </c>
      <c r="AN1116" s="14">
        <f t="shared" si="522"/>
        <v>0</v>
      </c>
      <c r="AO1116" s="14">
        <f t="shared" si="523"/>
        <v>0</v>
      </c>
      <c r="AP1116" s="14">
        <f t="shared" si="524"/>
        <v>0.02</v>
      </c>
      <c r="AQ1116" s="14">
        <f t="shared" si="509"/>
        <v>0</v>
      </c>
      <c r="AR1116" s="26">
        <f t="shared" si="525"/>
        <v>5923.9056000000046</v>
      </c>
      <c r="AS1116" s="184">
        <f t="shared" si="526"/>
        <v>0</v>
      </c>
      <c r="AT1116" s="26">
        <f t="shared" si="527"/>
        <v>2093.113312</v>
      </c>
      <c r="AU1116" s="30"/>
      <c r="AV1116" s="30"/>
      <c r="AW1116" s="30">
        <f t="shared" si="533"/>
        <v>11847.811199999998</v>
      </c>
      <c r="AX1116" s="36">
        <f t="shared" si="512"/>
        <v>-5923.9056000000046</v>
      </c>
      <c r="AY1116" s="36">
        <f t="shared" si="512"/>
        <v>0</v>
      </c>
      <c r="AZ1116" s="36">
        <f t="shared" si="512"/>
        <v>9754.6978879999988</v>
      </c>
      <c r="BF1116" s="42">
        <f t="shared" si="528"/>
        <v>8017.018912000005</v>
      </c>
      <c r="BG1116" s="42">
        <f t="shared" si="529"/>
        <v>8017.0099999999993</v>
      </c>
      <c r="BH1116" s="42">
        <f t="shared" si="530"/>
        <v>8.9120000056936988E-3</v>
      </c>
      <c r="BI1116" s="42">
        <f t="shared" si="531"/>
        <v>11847.811199999998</v>
      </c>
    </row>
    <row r="1117" spans="1:61" ht="14.45" hidden="1" outlineLevel="1" x14ac:dyDescent="0.3">
      <c r="A1117" s="12" t="s">
        <v>837</v>
      </c>
      <c r="B1117" s="12" t="s">
        <v>598</v>
      </c>
      <c r="C1117" s="5" t="s">
        <v>1354</v>
      </c>
      <c r="D1117" s="2" t="s">
        <v>1169</v>
      </c>
      <c r="E1117" s="2" t="s">
        <v>600</v>
      </c>
      <c r="F1117" s="2" t="s">
        <v>16</v>
      </c>
      <c r="G1117" s="2" t="s">
        <v>20</v>
      </c>
      <c r="H1117" s="2" t="s">
        <v>13</v>
      </c>
      <c r="I1117" s="18">
        <v>5444</v>
      </c>
      <c r="J1117" s="18">
        <v>129173.03000000001</v>
      </c>
      <c r="K1117" s="18">
        <v>119471.91999999998</v>
      </c>
      <c r="L1117" s="18">
        <v>9701.1099999999988</v>
      </c>
      <c r="M1117" s="18">
        <v>7168.3099999999995</v>
      </c>
      <c r="N1117" s="18"/>
      <c r="O1117" s="18"/>
      <c r="P1117" s="18"/>
      <c r="Q1117" s="18"/>
      <c r="R1117" s="18"/>
      <c r="S1117" s="18"/>
      <c r="T1117" s="18"/>
      <c r="U1117" s="18"/>
      <c r="V1117" s="18"/>
      <c r="W1117" s="18"/>
      <c r="X1117" s="18"/>
      <c r="Y1117" s="18"/>
      <c r="Z1117" s="18">
        <v>2532.7999999999997</v>
      </c>
      <c r="AA1117" s="18"/>
      <c r="AB1117" s="43">
        <f t="shared" si="513"/>
        <v>8.1200000000000161E-2</v>
      </c>
      <c r="AC1117" s="14">
        <f t="shared" si="534"/>
        <v>0.06</v>
      </c>
      <c r="AD1117" s="14">
        <f t="shared" si="511"/>
        <v>0</v>
      </c>
      <c r="AE1117" s="14">
        <f t="shared" si="514"/>
        <v>0</v>
      </c>
      <c r="AF1117" s="14">
        <f t="shared" si="515"/>
        <v>0</v>
      </c>
      <c r="AG1117" s="14">
        <f t="shared" si="516"/>
        <v>0</v>
      </c>
      <c r="AH1117" s="14">
        <f t="shared" si="517"/>
        <v>0</v>
      </c>
      <c r="AI1117" s="14">
        <f t="shared" si="532"/>
        <v>0</v>
      </c>
      <c r="AJ1117" s="14">
        <f t="shared" si="518"/>
        <v>0</v>
      </c>
      <c r="AK1117" s="14">
        <f t="shared" si="519"/>
        <v>0</v>
      </c>
      <c r="AL1117" s="14">
        <f t="shared" si="520"/>
        <v>0</v>
      </c>
      <c r="AM1117" s="14">
        <f t="shared" si="521"/>
        <v>0</v>
      </c>
      <c r="AN1117" s="14">
        <f t="shared" si="522"/>
        <v>0</v>
      </c>
      <c r="AO1117" s="14">
        <f t="shared" si="523"/>
        <v>0</v>
      </c>
      <c r="AP1117" s="14">
        <f t="shared" si="524"/>
        <v>0.02</v>
      </c>
      <c r="AQ1117" s="14">
        <f t="shared" si="509"/>
        <v>0</v>
      </c>
      <c r="AR1117" s="26">
        <f t="shared" si="525"/>
        <v>7168.3152000000055</v>
      </c>
      <c r="AS1117" s="184">
        <f t="shared" si="526"/>
        <v>0</v>
      </c>
      <c r="AT1117" s="26">
        <f t="shared" si="527"/>
        <v>2532.8047040000001</v>
      </c>
      <c r="AU1117" s="30"/>
      <c r="AV1117" s="30"/>
      <c r="AW1117" s="30">
        <f t="shared" si="533"/>
        <v>14336.630399999998</v>
      </c>
      <c r="AX1117" s="36">
        <f t="shared" si="512"/>
        <v>-7168.3152000000055</v>
      </c>
      <c r="AY1117" s="36">
        <f t="shared" si="512"/>
        <v>0</v>
      </c>
      <c r="AZ1117" s="36">
        <f t="shared" si="512"/>
        <v>11803.825695999998</v>
      </c>
      <c r="BF1117" s="42">
        <f t="shared" si="528"/>
        <v>9701.1199040000065</v>
      </c>
      <c r="BG1117" s="42">
        <f t="shared" si="529"/>
        <v>9701.1099999999988</v>
      </c>
      <c r="BH1117" s="42">
        <f t="shared" si="530"/>
        <v>9.904000007736613E-3</v>
      </c>
      <c r="BI1117" s="42">
        <f t="shared" si="531"/>
        <v>14336.630399999998</v>
      </c>
    </row>
    <row r="1118" spans="1:61" ht="14.45" hidden="1" outlineLevel="1" x14ac:dyDescent="0.3">
      <c r="A1118" s="12" t="s">
        <v>837</v>
      </c>
      <c r="B1118" s="12" t="s">
        <v>598</v>
      </c>
      <c r="C1118" s="5" t="s">
        <v>1354</v>
      </c>
      <c r="D1118" s="2" t="s">
        <v>1170</v>
      </c>
      <c r="E1118" s="2" t="s">
        <v>600</v>
      </c>
      <c r="F1118" s="2" t="s">
        <v>16</v>
      </c>
      <c r="G1118" s="2" t="s">
        <v>20</v>
      </c>
      <c r="H1118" s="2" t="s">
        <v>13</v>
      </c>
      <c r="I1118" s="18">
        <v>1043</v>
      </c>
      <c r="J1118" s="18">
        <v>15169.15</v>
      </c>
      <c r="K1118" s="18">
        <v>14029.92</v>
      </c>
      <c r="L1118" s="18">
        <v>1139.23</v>
      </c>
      <c r="M1118" s="18">
        <v>841.79000000000008</v>
      </c>
      <c r="N1118" s="18"/>
      <c r="O1118" s="18"/>
      <c r="P1118" s="18"/>
      <c r="Q1118" s="18"/>
      <c r="R1118" s="18"/>
      <c r="S1118" s="18"/>
      <c r="T1118" s="18"/>
      <c r="U1118" s="18"/>
      <c r="V1118" s="18"/>
      <c r="W1118" s="18"/>
      <c r="X1118" s="18"/>
      <c r="Y1118" s="18"/>
      <c r="Z1118" s="18">
        <v>297.44</v>
      </c>
      <c r="AA1118" s="18"/>
      <c r="AB1118" s="43">
        <f t="shared" si="513"/>
        <v>8.1200000000000161E-2</v>
      </c>
      <c r="AC1118" s="14">
        <f t="shared" si="534"/>
        <v>0.06</v>
      </c>
      <c r="AD1118" s="14">
        <f t="shared" si="511"/>
        <v>0</v>
      </c>
      <c r="AE1118" s="14">
        <f t="shared" si="514"/>
        <v>0</v>
      </c>
      <c r="AF1118" s="14">
        <f t="shared" si="515"/>
        <v>0</v>
      </c>
      <c r="AG1118" s="14">
        <f t="shared" si="516"/>
        <v>0</v>
      </c>
      <c r="AH1118" s="14">
        <f t="shared" si="517"/>
        <v>0</v>
      </c>
      <c r="AI1118" s="14">
        <f t="shared" si="532"/>
        <v>0</v>
      </c>
      <c r="AJ1118" s="14">
        <f t="shared" si="518"/>
        <v>0</v>
      </c>
      <c r="AK1118" s="14">
        <f t="shared" si="519"/>
        <v>0</v>
      </c>
      <c r="AL1118" s="14">
        <f t="shared" si="520"/>
        <v>0</v>
      </c>
      <c r="AM1118" s="14">
        <f t="shared" si="521"/>
        <v>0</v>
      </c>
      <c r="AN1118" s="14">
        <f t="shared" si="522"/>
        <v>0</v>
      </c>
      <c r="AO1118" s="14">
        <f t="shared" si="523"/>
        <v>0</v>
      </c>
      <c r="AP1118" s="14">
        <f t="shared" si="524"/>
        <v>0.02</v>
      </c>
      <c r="AQ1118" s="14">
        <f t="shared" si="509"/>
        <v>0</v>
      </c>
      <c r="AR1118" s="26">
        <f t="shared" si="525"/>
        <v>841.7952000000007</v>
      </c>
      <c r="AS1118" s="184">
        <f t="shared" si="526"/>
        <v>0</v>
      </c>
      <c r="AT1118" s="26">
        <f t="shared" si="527"/>
        <v>297.434304</v>
      </c>
      <c r="AU1118" s="30"/>
      <c r="AV1118" s="30"/>
      <c r="AW1118" s="30">
        <f t="shared" si="533"/>
        <v>1683.5904</v>
      </c>
      <c r="AX1118" s="36">
        <f t="shared" si="512"/>
        <v>-841.7952000000007</v>
      </c>
      <c r="AY1118" s="36">
        <f t="shared" si="512"/>
        <v>0</v>
      </c>
      <c r="AZ1118" s="36">
        <f t="shared" si="512"/>
        <v>1386.1560960000002</v>
      </c>
      <c r="BF1118" s="42">
        <f t="shared" si="528"/>
        <v>1139.2295040000008</v>
      </c>
      <c r="BG1118" s="42">
        <f t="shared" si="529"/>
        <v>1139.23</v>
      </c>
      <c r="BH1118" s="42">
        <f t="shared" si="530"/>
        <v>-4.9599999920246773E-4</v>
      </c>
      <c r="BI1118" s="42">
        <f t="shared" si="531"/>
        <v>1683.5904</v>
      </c>
    </row>
    <row r="1119" spans="1:61" ht="14.45" hidden="1" outlineLevel="1" x14ac:dyDescent="0.3">
      <c r="A1119" s="12" t="s">
        <v>837</v>
      </c>
      <c r="B1119" s="12" t="s">
        <v>598</v>
      </c>
      <c r="C1119" s="5" t="s">
        <v>1354</v>
      </c>
      <c r="D1119" s="2" t="s">
        <v>1171</v>
      </c>
      <c r="E1119" s="2" t="s">
        <v>600</v>
      </c>
      <c r="F1119" s="2" t="s">
        <v>16</v>
      </c>
      <c r="G1119" s="2" t="s">
        <v>20</v>
      </c>
      <c r="H1119" s="2" t="s">
        <v>13</v>
      </c>
      <c r="I1119" s="18">
        <v>1750</v>
      </c>
      <c r="J1119" s="18">
        <v>28855.3</v>
      </c>
      <c r="K1119" s="18">
        <v>26688.21</v>
      </c>
      <c r="L1119" s="18">
        <v>2167.09</v>
      </c>
      <c r="M1119" s="18">
        <v>1601.3000000000002</v>
      </c>
      <c r="N1119" s="18"/>
      <c r="O1119" s="18"/>
      <c r="P1119" s="18"/>
      <c r="Q1119" s="18"/>
      <c r="R1119" s="18"/>
      <c r="S1119" s="18"/>
      <c r="T1119" s="18"/>
      <c r="U1119" s="18"/>
      <c r="V1119" s="18"/>
      <c r="W1119" s="18"/>
      <c r="X1119" s="18"/>
      <c r="Y1119" s="18"/>
      <c r="Z1119" s="18">
        <v>565.79</v>
      </c>
      <c r="AA1119" s="18"/>
      <c r="AB1119" s="43">
        <f t="shared" si="513"/>
        <v>8.1200000000000161E-2</v>
      </c>
      <c r="AC1119" s="14">
        <f t="shared" si="534"/>
        <v>0.06</v>
      </c>
      <c r="AD1119" s="14">
        <f t="shared" si="511"/>
        <v>0</v>
      </c>
      <c r="AE1119" s="14">
        <f t="shared" si="514"/>
        <v>0</v>
      </c>
      <c r="AF1119" s="14">
        <f t="shared" si="515"/>
        <v>0</v>
      </c>
      <c r="AG1119" s="14">
        <f t="shared" si="516"/>
        <v>0</v>
      </c>
      <c r="AH1119" s="14">
        <f t="shared" si="517"/>
        <v>0</v>
      </c>
      <c r="AI1119" s="14">
        <f t="shared" si="532"/>
        <v>0</v>
      </c>
      <c r="AJ1119" s="14">
        <f t="shared" si="518"/>
        <v>0</v>
      </c>
      <c r="AK1119" s="14">
        <f t="shared" si="519"/>
        <v>0</v>
      </c>
      <c r="AL1119" s="14">
        <f t="shared" si="520"/>
        <v>0</v>
      </c>
      <c r="AM1119" s="14">
        <f t="shared" si="521"/>
        <v>0</v>
      </c>
      <c r="AN1119" s="14">
        <f t="shared" si="522"/>
        <v>0</v>
      </c>
      <c r="AO1119" s="14">
        <f t="shared" si="523"/>
        <v>0</v>
      </c>
      <c r="AP1119" s="14">
        <f t="shared" si="524"/>
        <v>0.02</v>
      </c>
      <c r="AQ1119" s="14">
        <f t="shared" si="509"/>
        <v>0</v>
      </c>
      <c r="AR1119" s="26">
        <f t="shared" si="525"/>
        <v>1601.2926000000014</v>
      </c>
      <c r="AS1119" s="184">
        <f t="shared" si="526"/>
        <v>0</v>
      </c>
      <c r="AT1119" s="26">
        <f t="shared" si="527"/>
        <v>565.79005200000006</v>
      </c>
      <c r="AU1119" s="30"/>
      <c r="AV1119" s="30"/>
      <c r="AW1119" s="30">
        <f t="shared" si="533"/>
        <v>3202.5852</v>
      </c>
      <c r="AX1119" s="36">
        <f t="shared" si="512"/>
        <v>-1601.2926000000014</v>
      </c>
      <c r="AY1119" s="36">
        <f t="shared" si="512"/>
        <v>0</v>
      </c>
      <c r="AZ1119" s="36">
        <f t="shared" si="512"/>
        <v>2636.7951480000002</v>
      </c>
      <c r="BF1119" s="42">
        <f t="shared" si="528"/>
        <v>2167.0826520000014</v>
      </c>
      <c r="BG1119" s="42">
        <f t="shared" si="529"/>
        <v>2167.09</v>
      </c>
      <c r="BH1119" s="42">
        <f t="shared" si="530"/>
        <v>-7.3479999987284828E-3</v>
      </c>
      <c r="BI1119" s="42">
        <f t="shared" si="531"/>
        <v>3202.5852</v>
      </c>
    </row>
    <row r="1120" spans="1:61" ht="14.45" hidden="1" outlineLevel="1" x14ac:dyDescent="0.3">
      <c r="A1120" s="12" t="s">
        <v>837</v>
      </c>
      <c r="B1120" s="12" t="s">
        <v>598</v>
      </c>
      <c r="C1120" s="5" t="s">
        <v>1354</v>
      </c>
      <c r="D1120" s="2" t="s">
        <v>1172</v>
      </c>
      <c r="E1120" s="2" t="s">
        <v>600</v>
      </c>
      <c r="F1120" s="2" t="s">
        <v>16</v>
      </c>
      <c r="G1120" s="2" t="s">
        <v>20</v>
      </c>
      <c r="H1120" s="2" t="s">
        <v>13</v>
      </c>
      <c r="I1120" s="18">
        <v>2528</v>
      </c>
      <c r="J1120" s="18">
        <v>60541.14</v>
      </c>
      <c r="K1120" s="18">
        <v>55994.39</v>
      </c>
      <c r="L1120" s="18">
        <v>4546.75</v>
      </c>
      <c r="M1120" s="18">
        <v>3359.67</v>
      </c>
      <c r="N1120" s="18"/>
      <c r="O1120" s="18"/>
      <c r="P1120" s="18"/>
      <c r="Q1120" s="18"/>
      <c r="R1120" s="18"/>
      <c r="S1120" s="18"/>
      <c r="T1120" s="18"/>
      <c r="U1120" s="18"/>
      <c r="V1120" s="18"/>
      <c r="W1120" s="18"/>
      <c r="X1120" s="18"/>
      <c r="Y1120" s="18"/>
      <c r="Z1120" s="18">
        <v>1187.08</v>
      </c>
      <c r="AA1120" s="18"/>
      <c r="AB1120" s="43">
        <f t="shared" si="513"/>
        <v>8.1200000000000161E-2</v>
      </c>
      <c r="AC1120" s="14">
        <f t="shared" si="534"/>
        <v>0.06</v>
      </c>
      <c r="AD1120" s="14">
        <f t="shared" si="511"/>
        <v>0</v>
      </c>
      <c r="AE1120" s="14">
        <f t="shared" si="514"/>
        <v>0</v>
      </c>
      <c r="AF1120" s="14">
        <f t="shared" si="515"/>
        <v>0</v>
      </c>
      <c r="AG1120" s="14">
        <f t="shared" si="516"/>
        <v>0</v>
      </c>
      <c r="AH1120" s="14">
        <f t="shared" si="517"/>
        <v>0</v>
      </c>
      <c r="AI1120" s="14">
        <f t="shared" si="532"/>
        <v>0</v>
      </c>
      <c r="AJ1120" s="14">
        <f t="shared" si="518"/>
        <v>0</v>
      </c>
      <c r="AK1120" s="14">
        <f t="shared" si="519"/>
        <v>0</v>
      </c>
      <c r="AL1120" s="14">
        <f t="shared" si="520"/>
        <v>0</v>
      </c>
      <c r="AM1120" s="14">
        <f t="shared" si="521"/>
        <v>0</v>
      </c>
      <c r="AN1120" s="14">
        <f t="shared" si="522"/>
        <v>0</v>
      </c>
      <c r="AO1120" s="14">
        <f t="shared" si="523"/>
        <v>0</v>
      </c>
      <c r="AP1120" s="14">
        <f t="shared" si="524"/>
        <v>0.02</v>
      </c>
      <c r="AQ1120" s="14">
        <f t="shared" si="509"/>
        <v>0</v>
      </c>
      <c r="AR1120" s="26">
        <f t="shared" si="525"/>
        <v>3359.6634000000031</v>
      </c>
      <c r="AS1120" s="184">
        <f t="shared" si="526"/>
        <v>0</v>
      </c>
      <c r="AT1120" s="26">
        <f t="shared" si="527"/>
        <v>1187.0810680000002</v>
      </c>
      <c r="AU1120" s="30"/>
      <c r="AV1120" s="30"/>
      <c r="AW1120" s="30">
        <f t="shared" si="533"/>
        <v>6719.3267999999998</v>
      </c>
      <c r="AX1120" s="36">
        <f t="shared" si="512"/>
        <v>-3359.6634000000031</v>
      </c>
      <c r="AY1120" s="36">
        <f t="shared" si="512"/>
        <v>0</v>
      </c>
      <c r="AZ1120" s="36">
        <f t="shared" si="512"/>
        <v>5532.2457319999994</v>
      </c>
      <c r="BF1120" s="42">
        <f t="shared" si="528"/>
        <v>4546.7444680000035</v>
      </c>
      <c r="BG1120" s="42">
        <f t="shared" si="529"/>
        <v>4546.75</v>
      </c>
      <c r="BH1120" s="42">
        <f t="shared" si="530"/>
        <v>-5.5319999964922317E-3</v>
      </c>
      <c r="BI1120" s="42">
        <f t="shared" si="531"/>
        <v>6719.3267999999998</v>
      </c>
    </row>
    <row r="1121" spans="1:61" ht="14.45" hidden="1" outlineLevel="1" x14ac:dyDescent="0.3">
      <c r="A1121" s="12" t="s">
        <v>837</v>
      </c>
      <c r="B1121" s="12" t="s">
        <v>598</v>
      </c>
      <c r="C1121" s="5" t="s">
        <v>1354</v>
      </c>
      <c r="D1121" s="2" t="s">
        <v>1173</v>
      </c>
      <c r="E1121" s="2" t="s">
        <v>600</v>
      </c>
      <c r="F1121" s="2" t="s">
        <v>16</v>
      </c>
      <c r="G1121" s="2" t="s">
        <v>20</v>
      </c>
      <c r="H1121" s="2" t="s">
        <v>13</v>
      </c>
      <c r="I1121" s="18">
        <v>5539</v>
      </c>
      <c r="J1121" s="18">
        <v>141396.07999999999</v>
      </c>
      <c r="K1121" s="18">
        <v>130776.97</v>
      </c>
      <c r="L1121" s="18">
        <v>10619.109999999999</v>
      </c>
      <c r="M1121" s="18">
        <v>7846.62</v>
      </c>
      <c r="N1121" s="18"/>
      <c r="O1121" s="18"/>
      <c r="P1121" s="18"/>
      <c r="Q1121" s="18"/>
      <c r="R1121" s="18"/>
      <c r="S1121" s="18"/>
      <c r="T1121" s="18"/>
      <c r="U1121" s="18"/>
      <c r="V1121" s="18"/>
      <c r="W1121" s="18"/>
      <c r="X1121" s="18"/>
      <c r="Y1121" s="18"/>
      <c r="Z1121" s="18">
        <v>2772.49</v>
      </c>
      <c r="AA1121" s="18"/>
      <c r="AB1121" s="43">
        <f t="shared" si="513"/>
        <v>8.1200000000000161E-2</v>
      </c>
      <c r="AC1121" s="14">
        <f t="shared" si="534"/>
        <v>0.06</v>
      </c>
      <c r="AD1121" s="14">
        <f t="shared" si="511"/>
        <v>0</v>
      </c>
      <c r="AE1121" s="14">
        <f t="shared" si="514"/>
        <v>0</v>
      </c>
      <c r="AF1121" s="14">
        <f t="shared" si="515"/>
        <v>0</v>
      </c>
      <c r="AG1121" s="14">
        <f t="shared" si="516"/>
        <v>0</v>
      </c>
      <c r="AH1121" s="14">
        <f t="shared" si="517"/>
        <v>0</v>
      </c>
      <c r="AI1121" s="14">
        <f t="shared" si="532"/>
        <v>0</v>
      </c>
      <c r="AJ1121" s="14">
        <f t="shared" si="518"/>
        <v>0</v>
      </c>
      <c r="AK1121" s="14">
        <f t="shared" si="519"/>
        <v>0</v>
      </c>
      <c r="AL1121" s="14">
        <f t="shared" si="520"/>
        <v>0</v>
      </c>
      <c r="AM1121" s="14">
        <f t="shared" si="521"/>
        <v>0</v>
      </c>
      <c r="AN1121" s="14">
        <f t="shared" si="522"/>
        <v>0</v>
      </c>
      <c r="AO1121" s="14">
        <f t="shared" si="523"/>
        <v>0</v>
      </c>
      <c r="AP1121" s="14">
        <f t="shared" si="524"/>
        <v>0.02</v>
      </c>
      <c r="AQ1121" s="14">
        <f t="shared" si="509"/>
        <v>0</v>
      </c>
      <c r="AR1121" s="26">
        <f t="shared" si="525"/>
        <v>7846.6182000000072</v>
      </c>
      <c r="AS1121" s="184">
        <f t="shared" si="526"/>
        <v>0</v>
      </c>
      <c r="AT1121" s="26">
        <f t="shared" si="527"/>
        <v>2772.4717639999999</v>
      </c>
      <c r="AU1121" s="30"/>
      <c r="AV1121" s="30"/>
      <c r="AW1121" s="30">
        <f t="shared" si="533"/>
        <v>15693.2364</v>
      </c>
      <c r="AX1121" s="36">
        <f t="shared" si="512"/>
        <v>-7846.6182000000072</v>
      </c>
      <c r="AY1121" s="36">
        <f t="shared" si="512"/>
        <v>0</v>
      </c>
      <c r="AZ1121" s="36">
        <f t="shared" si="512"/>
        <v>12920.764636</v>
      </c>
      <c r="BF1121" s="42">
        <f t="shared" si="528"/>
        <v>10619.089964000006</v>
      </c>
      <c r="BG1121" s="42">
        <f t="shared" si="529"/>
        <v>10619.11</v>
      </c>
      <c r="BH1121" s="42">
        <f t="shared" si="530"/>
        <v>-2.0035999994433951E-2</v>
      </c>
      <c r="BI1121" s="42">
        <f t="shared" si="531"/>
        <v>15693.2364</v>
      </c>
    </row>
    <row r="1122" spans="1:61" ht="14.45" hidden="1" outlineLevel="1" x14ac:dyDescent="0.3">
      <c r="A1122" s="12" t="s">
        <v>837</v>
      </c>
      <c r="B1122" s="12" t="s">
        <v>598</v>
      </c>
      <c r="C1122" s="5" t="s">
        <v>1354</v>
      </c>
      <c r="D1122" s="2" t="s">
        <v>1174</v>
      </c>
      <c r="E1122" s="2" t="s">
        <v>600</v>
      </c>
      <c r="F1122" s="2" t="s">
        <v>16</v>
      </c>
      <c r="G1122" s="2" t="s">
        <v>20</v>
      </c>
      <c r="H1122" s="2" t="s">
        <v>13</v>
      </c>
      <c r="I1122" s="18">
        <v>1002</v>
      </c>
      <c r="J1122" s="18">
        <v>22858.5</v>
      </c>
      <c r="K1122" s="18">
        <v>21141.78</v>
      </c>
      <c r="L1122" s="18">
        <v>1716.72</v>
      </c>
      <c r="M1122" s="18">
        <v>1268.51</v>
      </c>
      <c r="N1122" s="18"/>
      <c r="O1122" s="18"/>
      <c r="P1122" s="18"/>
      <c r="Q1122" s="18"/>
      <c r="R1122" s="18"/>
      <c r="S1122" s="18"/>
      <c r="T1122" s="18"/>
      <c r="U1122" s="18"/>
      <c r="V1122" s="18"/>
      <c r="W1122" s="18"/>
      <c r="X1122" s="18"/>
      <c r="Y1122" s="18"/>
      <c r="Z1122" s="18">
        <v>448.21</v>
      </c>
      <c r="AA1122" s="18"/>
      <c r="AB1122" s="43">
        <f t="shared" si="513"/>
        <v>8.1200000000000161E-2</v>
      </c>
      <c r="AC1122" s="14">
        <f t="shared" si="534"/>
        <v>0.06</v>
      </c>
      <c r="AD1122" s="14">
        <f t="shared" si="511"/>
        <v>0</v>
      </c>
      <c r="AE1122" s="14">
        <f t="shared" si="514"/>
        <v>0</v>
      </c>
      <c r="AF1122" s="14">
        <f t="shared" si="515"/>
        <v>0</v>
      </c>
      <c r="AG1122" s="14">
        <f t="shared" si="516"/>
        <v>0</v>
      </c>
      <c r="AH1122" s="14">
        <f t="shared" si="517"/>
        <v>0</v>
      </c>
      <c r="AI1122" s="14">
        <f t="shared" si="532"/>
        <v>0</v>
      </c>
      <c r="AJ1122" s="14">
        <f t="shared" si="518"/>
        <v>0</v>
      </c>
      <c r="AK1122" s="14">
        <f t="shared" si="519"/>
        <v>0</v>
      </c>
      <c r="AL1122" s="14">
        <f t="shared" si="520"/>
        <v>0</v>
      </c>
      <c r="AM1122" s="14">
        <f t="shared" si="521"/>
        <v>0</v>
      </c>
      <c r="AN1122" s="14">
        <f t="shared" si="522"/>
        <v>0</v>
      </c>
      <c r="AO1122" s="14">
        <f t="shared" si="523"/>
        <v>0</v>
      </c>
      <c r="AP1122" s="14">
        <f t="shared" si="524"/>
        <v>0.02</v>
      </c>
      <c r="AQ1122" s="14">
        <f t="shared" si="509"/>
        <v>0</v>
      </c>
      <c r="AR1122" s="26">
        <f t="shared" si="525"/>
        <v>1268.506800000001</v>
      </c>
      <c r="AS1122" s="184">
        <f t="shared" si="526"/>
        <v>0</v>
      </c>
      <c r="AT1122" s="26">
        <f t="shared" si="527"/>
        <v>448.20573600000006</v>
      </c>
      <c r="AU1122" s="30"/>
      <c r="AV1122" s="30"/>
      <c r="AW1122" s="30">
        <f t="shared" si="533"/>
        <v>2537.0135999999998</v>
      </c>
      <c r="AX1122" s="36">
        <f t="shared" si="512"/>
        <v>-1268.506800000001</v>
      </c>
      <c r="AY1122" s="36">
        <f t="shared" si="512"/>
        <v>0</v>
      </c>
      <c r="AZ1122" s="36">
        <f t="shared" si="512"/>
        <v>2088.8078639999999</v>
      </c>
      <c r="BF1122" s="42">
        <f t="shared" si="528"/>
        <v>1716.7125360000011</v>
      </c>
      <c r="BG1122" s="42">
        <f t="shared" si="529"/>
        <v>1716.72</v>
      </c>
      <c r="BH1122" s="42">
        <f t="shared" si="530"/>
        <v>-7.4639999988903583E-3</v>
      </c>
      <c r="BI1122" s="42">
        <f t="shared" si="531"/>
        <v>2537.0135999999998</v>
      </c>
    </row>
    <row r="1123" spans="1:61" ht="14.45" hidden="1" outlineLevel="1" x14ac:dyDescent="0.3">
      <c r="A1123" s="12" t="s">
        <v>837</v>
      </c>
      <c r="B1123" s="12" t="s">
        <v>598</v>
      </c>
      <c r="C1123" s="5" t="s">
        <v>1354</v>
      </c>
      <c r="D1123" s="2" t="s">
        <v>1175</v>
      </c>
      <c r="E1123" s="2" t="s">
        <v>600</v>
      </c>
      <c r="F1123" s="2" t="s">
        <v>16</v>
      </c>
      <c r="G1123" s="2" t="s">
        <v>20</v>
      </c>
      <c r="H1123" s="2" t="s">
        <v>13</v>
      </c>
      <c r="I1123" s="18">
        <v>1391</v>
      </c>
      <c r="J1123" s="18">
        <v>17446.29</v>
      </c>
      <c r="K1123" s="18">
        <v>16136.05</v>
      </c>
      <c r="L1123" s="18">
        <v>1310.24</v>
      </c>
      <c r="M1123" s="18">
        <v>968.16</v>
      </c>
      <c r="N1123" s="18"/>
      <c r="O1123" s="18"/>
      <c r="P1123" s="18"/>
      <c r="Q1123" s="18"/>
      <c r="R1123" s="18"/>
      <c r="S1123" s="18"/>
      <c r="T1123" s="18"/>
      <c r="U1123" s="18"/>
      <c r="V1123" s="18"/>
      <c r="W1123" s="18"/>
      <c r="X1123" s="18"/>
      <c r="Y1123" s="18"/>
      <c r="Z1123" s="18">
        <v>342.08</v>
      </c>
      <c r="AA1123" s="18"/>
      <c r="AB1123" s="43">
        <f t="shared" si="513"/>
        <v>8.1200000000000161E-2</v>
      </c>
      <c r="AC1123" s="14">
        <f t="shared" si="534"/>
        <v>0.06</v>
      </c>
      <c r="AD1123" s="14">
        <f t="shared" si="511"/>
        <v>0</v>
      </c>
      <c r="AE1123" s="14">
        <f t="shared" si="514"/>
        <v>0</v>
      </c>
      <c r="AF1123" s="14">
        <f t="shared" si="515"/>
        <v>0</v>
      </c>
      <c r="AG1123" s="14">
        <f t="shared" si="516"/>
        <v>0</v>
      </c>
      <c r="AH1123" s="14">
        <f t="shared" si="517"/>
        <v>0</v>
      </c>
      <c r="AI1123" s="14">
        <f t="shared" si="532"/>
        <v>0</v>
      </c>
      <c r="AJ1123" s="14">
        <f t="shared" si="518"/>
        <v>0</v>
      </c>
      <c r="AK1123" s="14">
        <f t="shared" si="519"/>
        <v>0</v>
      </c>
      <c r="AL1123" s="14">
        <f t="shared" si="520"/>
        <v>0</v>
      </c>
      <c r="AM1123" s="14">
        <f t="shared" si="521"/>
        <v>0</v>
      </c>
      <c r="AN1123" s="14">
        <f t="shared" si="522"/>
        <v>0</v>
      </c>
      <c r="AO1123" s="14">
        <f t="shared" si="523"/>
        <v>0</v>
      </c>
      <c r="AP1123" s="14">
        <f t="shared" si="524"/>
        <v>0.02</v>
      </c>
      <c r="AQ1123" s="14">
        <f t="shared" si="509"/>
        <v>0</v>
      </c>
      <c r="AR1123" s="26">
        <f t="shared" si="525"/>
        <v>968.16300000000081</v>
      </c>
      <c r="AS1123" s="184">
        <f t="shared" si="526"/>
        <v>0</v>
      </c>
      <c r="AT1123" s="26">
        <f t="shared" si="527"/>
        <v>342.08426000000003</v>
      </c>
      <c r="AU1123" s="30"/>
      <c r="AV1123" s="30"/>
      <c r="AW1123" s="30">
        <f t="shared" si="533"/>
        <v>1936.3259999999998</v>
      </c>
      <c r="AX1123" s="36">
        <f t="shared" si="512"/>
        <v>-968.16300000000081</v>
      </c>
      <c r="AY1123" s="36">
        <f t="shared" si="512"/>
        <v>0</v>
      </c>
      <c r="AZ1123" s="36">
        <f t="shared" si="512"/>
        <v>1594.2417399999997</v>
      </c>
      <c r="BF1123" s="42">
        <f t="shared" si="528"/>
        <v>1310.2472600000008</v>
      </c>
      <c r="BG1123" s="42">
        <f t="shared" si="529"/>
        <v>1310.24</v>
      </c>
      <c r="BH1123" s="42">
        <f t="shared" si="530"/>
        <v>7.2600000007696508E-3</v>
      </c>
      <c r="BI1123" s="42">
        <f t="shared" si="531"/>
        <v>1936.3259999999998</v>
      </c>
    </row>
    <row r="1124" spans="1:61" ht="14.45" hidden="1" outlineLevel="1" x14ac:dyDescent="0.3">
      <c r="A1124" s="12" t="s">
        <v>837</v>
      </c>
      <c r="B1124" s="12" t="s">
        <v>598</v>
      </c>
      <c r="C1124" s="5" t="s">
        <v>1354</v>
      </c>
      <c r="D1124" s="2" t="s">
        <v>1176</v>
      </c>
      <c r="E1124" s="2" t="s">
        <v>600</v>
      </c>
      <c r="F1124" s="2" t="s">
        <v>16</v>
      </c>
      <c r="G1124" s="2" t="s">
        <v>20</v>
      </c>
      <c r="H1124" s="2" t="s">
        <v>13</v>
      </c>
      <c r="I1124" s="18">
        <v>1850</v>
      </c>
      <c r="J1124" s="18">
        <v>46005.06</v>
      </c>
      <c r="K1124" s="18">
        <v>42550</v>
      </c>
      <c r="L1124" s="18">
        <v>3455.06</v>
      </c>
      <c r="M1124" s="18">
        <v>2553</v>
      </c>
      <c r="N1124" s="18"/>
      <c r="O1124" s="18"/>
      <c r="P1124" s="18"/>
      <c r="Q1124" s="18"/>
      <c r="R1124" s="18"/>
      <c r="S1124" s="18"/>
      <c r="T1124" s="18"/>
      <c r="U1124" s="18"/>
      <c r="V1124" s="18"/>
      <c r="W1124" s="18"/>
      <c r="X1124" s="18"/>
      <c r="Y1124" s="18"/>
      <c r="Z1124" s="18">
        <v>902.06</v>
      </c>
      <c r="AA1124" s="18"/>
      <c r="AB1124" s="43">
        <f t="shared" si="513"/>
        <v>8.1200000000000161E-2</v>
      </c>
      <c r="AC1124" s="14">
        <f t="shared" si="534"/>
        <v>0.06</v>
      </c>
      <c r="AD1124" s="14">
        <f t="shared" si="511"/>
        <v>0</v>
      </c>
      <c r="AE1124" s="14">
        <f t="shared" si="514"/>
        <v>0</v>
      </c>
      <c r="AF1124" s="14">
        <f t="shared" si="515"/>
        <v>0</v>
      </c>
      <c r="AG1124" s="14">
        <f t="shared" si="516"/>
        <v>0</v>
      </c>
      <c r="AH1124" s="14">
        <f t="shared" si="517"/>
        <v>0</v>
      </c>
      <c r="AI1124" s="14">
        <f t="shared" si="532"/>
        <v>0</v>
      </c>
      <c r="AJ1124" s="14">
        <f t="shared" si="518"/>
        <v>0</v>
      </c>
      <c r="AK1124" s="14">
        <f t="shared" si="519"/>
        <v>0</v>
      </c>
      <c r="AL1124" s="14">
        <f t="shared" si="520"/>
        <v>0</v>
      </c>
      <c r="AM1124" s="14">
        <f t="shared" si="521"/>
        <v>0</v>
      </c>
      <c r="AN1124" s="14">
        <f t="shared" si="522"/>
        <v>0</v>
      </c>
      <c r="AO1124" s="14">
        <f t="shared" si="523"/>
        <v>0</v>
      </c>
      <c r="AP1124" s="14">
        <f t="shared" si="524"/>
        <v>0.02</v>
      </c>
      <c r="AQ1124" s="14">
        <f t="shared" si="509"/>
        <v>0</v>
      </c>
      <c r="AR1124" s="26">
        <f t="shared" si="525"/>
        <v>2553.0000000000023</v>
      </c>
      <c r="AS1124" s="184">
        <f t="shared" si="526"/>
        <v>0</v>
      </c>
      <c r="AT1124" s="26">
        <f t="shared" si="527"/>
        <v>902.06000000000006</v>
      </c>
      <c r="AU1124" s="30"/>
      <c r="AV1124" s="30"/>
      <c r="AW1124" s="30">
        <f t="shared" si="533"/>
        <v>5106</v>
      </c>
      <c r="AX1124" s="36">
        <f t="shared" si="512"/>
        <v>-2553.0000000000023</v>
      </c>
      <c r="AY1124" s="36">
        <f t="shared" si="512"/>
        <v>0</v>
      </c>
      <c r="AZ1124" s="36">
        <f t="shared" si="512"/>
        <v>4203.9399999999996</v>
      </c>
      <c r="BF1124" s="42">
        <f t="shared" si="528"/>
        <v>3455.0600000000022</v>
      </c>
      <c r="BG1124" s="42">
        <f t="shared" si="529"/>
        <v>3455.06</v>
      </c>
      <c r="BH1124" s="42">
        <f t="shared" si="530"/>
        <v>0</v>
      </c>
      <c r="BI1124" s="42">
        <f t="shared" si="531"/>
        <v>5106</v>
      </c>
    </row>
    <row r="1125" spans="1:61" ht="14.45" hidden="1" outlineLevel="1" x14ac:dyDescent="0.3">
      <c r="A1125" s="12" t="s">
        <v>837</v>
      </c>
      <c r="B1125" s="12" t="s">
        <v>598</v>
      </c>
      <c r="C1125" s="5" t="s">
        <v>1354</v>
      </c>
      <c r="D1125" s="2" t="s">
        <v>1177</v>
      </c>
      <c r="E1125" s="2" t="s">
        <v>600</v>
      </c>
      <c r="F1125" s="2" t="s">
        <v>16</v>
      </c>
      <c r="G1125" s="2" t="s">
        <v>20</v>
      </c>
      <c r="H1125" s="2" t="s">
        <v>13</v>
      </c>
      <c r="I1125" s="18">
        <v>100</v>
      </c>
      <c r="J1125" s="18">
        <v>3011.14</v>
      </c>
      <c r="K1125" s="18">
        <v>2785</v>
      </c>
      <c r="L1125" s="18">
        <v>226.14</v>
      </c>
      <c r="M1125" s="18">
        <v>167.1</v>
      </c>
      <c r="N1125" s="18"/>
      <c r="O1125" s="18"/>
      <c r="P1125" s="18"/>
      <c r="Q1125" s="18"/>
      <c r="R1125" s="18"/>
      <c r="S1125" s="18"/>
      <c r="T1125" s="18"/>
      <c r="U1125" s="18"/>
      <c r="V1125" s="18"/>
      <c r="W1125" s="18"/>
      <c r="X1125" s="18"/>
      <c r="Y1125" s="18"/>
      <c r="Z1125" s="18">
        <v>59.04</v>
      </c>
      <c r="AA1125" s="18"/>
      <c r="AB1125" s="43">
        <f t="shared" si="513"/>
        <v>8.1200000000000161E-2</v>
      </c>
      <c r="AC1125" s="14">
        <f t="shared" si="534"/>
        <v>0.06</v>
      </c>
      <c r="AD1125" s="14">
        <f t="shared" si="511"/>
        <v>0</v>
      </c>
      <c r="AE1125" s="14">
        <f t="shared" si="514"/>
        <v>0</v>
      </c>
      <c r="AF1125" s="14">
        <f t="shared" si="515"/>
        <v>0</v>
      </c>
      <c r="AG1125" s="14">
        <f t="shared" si="516"/>
        <v>0</v>
      </c>
      <c r="AH1125" s="14">
        <f t="shared" si="517"/>
        <v>0</v>
      </c>
      <c r="AI1125" s="14">
        <f t="shared" si="532"/>
        <v>0</v>
      </c>
      <c r="AJ1125" s="14">
        <f t="shared" si="518"/>
        <v>0</v>
      </c>
      <c r="AK1125" s="14">
        <f t="shared" si="519"/>
        <v>0</v>
      </c>
      <c r="AL1125" s="14">
        <f t="shared" si="520"/>
        <v>0</v>
      </c>
      <c r="AM1125" s="14">
        <f t="shared" si="521"/>
        <v>0</v>
      </c>
      <c r="AN1125" s="14">
        <f t="shared" si="522"/>
        <v>0</v>
      </c>
      <c r="AO1125" s="14">
        <f t="shared" si="523"/>
        <v>0</v>
      </c>
      <c r="AP1125" s="14">
        <f t="shared" si="524"/>
        <v>0.02</v>
      </c>
      <c r="AQ1125" s="14">
        <f t="shared" si="509"/>
        <v>0</v>
      </c>
      <c r="AR1125" s="26">
        <f t="shared" si="525"/>
        <v>167.10000000000014</v>
      </c>
      <c r="AS1125" s="184">
        <f t="shared" si="526"/>
        <v>0</v>
      </c>
      <c r="AT1125" s="26">
        <f t="shared" si="527"/>
        <v>59.042000000000009</v>
      </c>
      <c r="AU1125" s="30"/>
      <c r="AV1125" s="30"/>
      <c r="AW1125" s="30">
        <f t="shared" si="533"/>
        <v>334.2</v>
      </c>
      <c r="AX1125" s="36">
        <f t="shared" si="512"/>
        <v>-167.10000000000014</v>
      </c>
      <c r="AY1125" s="36">
        <f t="shared" si="512"/>
        <v>0</v>
      </c>
      <c r="AZ1125" s="36">
        <f t="shared" si="512"/>
        <v>275.15799999999996</v>
      </c>
      <c r="BF1125" s="42">
        <f t="shared" si="528"/>
        <v>226.14200000000014</v>
      </c>
      <c r="BG1125" s="42">
        <f t="shared" si="529"/>
        <v>226.14</v>
      </c>
      <c r="BH1125" s="42">
        <f t="shared" si="530"/>
        <v>2.0000000001516582E-3</v>
      </c>
      <c r="BI1125" s="42">
        <f t="shared" si="531"/>
        <v>334.2</v>
      </c>
    </row>
    <row r="1126" spans="1:61" ht="14.45" hidden="1" outlineLevel="1" x14ac:dyDescent="0.3">
      <c r="A1126" s="12" t="s">
        <v>837</v>
      </c>
      <c r="B1126" s="12" t="s">
        <v>598</v>
      </c>
      <c r="C1126" s="5" t="s">
        <v>1354</v>
      </c>
      <c r="D1126" s="2" t="s">
        <v>1178</v>
      </c>
      <c r="E1126" s="2" t="s">
        <v>600</v>
      </c>
      <c r="F1126" s="2" t="s">
        <v>16</v>
      </c>
      <c r="G1126" s="2" t="s">
        <v>20</v>
      </c>
      <c r="H1126" s="2" t="s">
        <v>13</v>
      </c>
      <c r="I1126" s="18">
        <v>505</v>
      </c>
      <c r="J1126" s="18">
        <v>20802.8</v>
      </c>
      <c r="K1126" s="18">
        <v>19240.469999999998</v>
      </c>
      <c r="L1126" s="18">
        <v>1562.3300000000002</v>
      </c>
      <c r="M1126" s="18">
        <v>1154.43</v>
      </c>
      <c r="N1126" s="18"/>
      <c r="O1126" s="18"/>
      <c r="P1126" s="18"/>
      <c r="Q1126" s="18"/>
      <c r="R1126" s="18"/>
      <c r="S1126" s="18"/>
      <c r="T1126" s="18"/>
      <c r="U1126" s="18"/>
      <c r="V1126" s="18"/>
      <c r="W1126" s="18"/>
      <c r="X1126" s="18"/>
      <c r="Y1126" s="18"/>
      <c r="Z1126" s="18">
        <v>407.9</v>
      </c>
      <c r="AA1126" s="18"/>
      <c r="AB1126" s="43">
        <f t="shared" si="513"/>
        <v>8.1200000000000161E-2</v>
      </c>
      <c r="AC1126" s="14">
        <f t="shared" si="534"/>
        <v>0.06</v>
      </c>
      <c r="AD1126" s="14">
        <f t="shared" si="511"/>
        <v>0</v>
      </c>
      <c r="AE1126" s="14">
        <f t="shared" ref="AE1126:AE1157" si="535">IF(O1126&gt;0,O$4,0)</f>
        <v>0</v>
      </c>
      <c r="AF1126" s="14">
        <f t="shared" ref="AF1126:AF1157" si="536">IF(P1126&gt;0,P$4,0)</f>
        <v>0</v>
      </c>
      <c r="AG1126" s="14">
        <f t="shared" ref="AG1126:AG1157" si="537">IF(Q1126&gt;0,Q$4,0)</f>
        <v>0</v>
      </c>
      <c r="AH1126" s="14">
        <f t="shared" ref="AH1126:AH1157" si="538">IF(R1126&gt;0,R$4,0)</f>
        <v>0</v>
      </c>
      <c r="AI1126" s="14">
        <f t="shared" si="532"/>
        <v>0</v>
      </c>
      <c r="AJ1126" s="14">
        <f t="shared" ref="AJ1126:AJ1157" si="539">IF(T1126&gt;0,T$4,0)</f>
        <v>0</v>
      </c>
      <c r="AK1126" s="14">
        <f t="shared" ref="AK1126:AK1157" si="540">IF(U1126&gt;0,U$4,0)</f>
        <v>0</v>
      </c>
      <c r="AL1126" s="14">
        <f t="shared" ref="AL1126:AL1157" si="541">IF(V1126&gt;0,V$4,0)</f>
        <v>0</v>
      </c>
      <c r="AM1126" s="14">
        <f t="shared" ref="AM1126:AM1157" si="542">IF(W1126&gt;0,W$4,0)</f>
        <v>0</v>
      </c>
      <c r="AN1126" s="14">
        <f t="shared" ref="AN1126:AN1157" si="543">IF(X1126&gt;0,X$4,0)</f>
        <v>0</v>
      </c>
      <c r="AO1126" s="14">
        <f t="shared" ref="AO1126:AO1157" si="544">IF(Y1126&gt;0,Y$4,0)</f>
        <v>0</v>
      </c>
      <c r="AP1126" s="14">
        <f t="shared" ref="AP1126:AP1157" si="545">IF(Z1126&gt;0,Z$4,0)</f>
        <v>0.02</v>
      </c>
      <c r="AQ1126" s="14">
        <f t="shared" si="509"/>
        <v>0</v>
      </c>
      <c r="AR1126" s="26">
        <f t="shared" si="525"/>
        <v>1154.428200000001</v>
      </c>
      <c r="AS1126" s="184">
        <f t="shared" si="526"/>
        <v>0</v>
      </c>
      <c r="AT1126" s="26">
        <f t="shared" si="527"/>
        <v>407.897964</v>
      </c>
      <c r="AU1126" s="30"/>
      <c r="AV1126" s="30"/>
      <c r="AW1126" s="30">
        <f t="shared" si="533"/>
        <v>2308.8563999999997</v>
      </c>
      <c r="AX1126" s="36">
        <f t="shared" si="512"/>
        <v>-1154.428200000001</v>
      </c>
      <c r="AY1126" s="36">
        <f t="shared" si="512"/>
        <v>0</v>
      </c>
      <c r="AZ1126" s="36">
        <f t="shared" si="512"/>
        <v>1900.9584359999997</v>
      </c>
      <c r="BF1126" s="42">
        <f t="shared" si="528"/>
        <v>1562.326164000001</v>
      </c>
      <c r="BG1126" s="42">
        <f t="shared" si="529"/>
        <v>1562.33</v>
      </c>
      <c r="BH1126" s="42">
        <f t="shared" si="530"/>
        <v>-3.8359999989552307E-3</v>
      </c>
      <c r="BI1126" s="42">
        <f t="shared" si="531"/>
        <v>2308.8563999999997</v>
      </c>
    </row>
    <row r="1127" spans="1:61" ht="14.45" hidden="1" outlineLevel="1" x14ac:dyDescent="0.3">
      <c r="A1127" s="12" t="s">
        <v>837</v>
      </c>
      <c r="B1127" s="12" t="s">
        <v>598</v>
      </c>
      <c r="C1127" s="12"/>
      <c r="D1127" s="2" t="s">
        <v>1179</v>
      </c>
      <c r="E1127" s="2" t="s">
        <v>315</v>
      </c>
      <c r="F1127" s="2" t="s">
        <v>16</v>
      </c>
      <c r="G1127" s="2" t="s">
        <v>17</v>
      </c>
      <c r="H1127" s="2" t="s">
        <v>13</v>
      </c>
      <c r="I1127" s="18">
        <v>100</v>
      </c>
      <c r="J1127" s="18">
        <v>8390.0299999999988</v>
      </c>
      <c r="K1127" s="18">
        <v>7311.57</v>
      </c>
      <c r="L1127" s="18">
        <v>1078.46</v>
      </c>
      <c r="M1127" s="18"/>
      <c r="N1127" s="18">
        <v>913.95</v>
      </c>
      <c r="O1127" s="18"/>
      <c r="P1127" s="18"/>
      <c r="Q1127" s="18"/>
      <c r="R1127" s="18"/>
      <c r="S1127" s="18"/>
      <c r="T1127" s="18"/>
      <c r="U1127" s="18"/>
      <c r="V1127" s="18"/>
      <c r="W1127" s="18"/>
      <c r="X1127" s="18"/>
      <c r="Y1127" s="18"/>
      <c r="Z1127" s="18">
        <v>164.51</v>
      </c>
      <c r="AA1127" s="18"/>
      <c r="AB1127" s="43">
        <f t="shared" si="513"/>
        <v>0.14749999999999996</v>
      </c>
      <c r="AC1127" s="14">
        <f t="shared" si="534"/>
        <v>0</v>
      </c>
      <c r="AD1127" s="14">
        <f t="shared" si="511"/>
        <v>0.125</v>
      </c>
      <c r="AE1127" s="14">
        <f t="shared" si="535"/>
        <v>0</v>
      </c>
      <c r="AF1127" s="14">
        <f t="shared" si="536"/>
        <v>0</v>
      </c>
      <c r="AG1127" s="14">
        <f t="shared" si="537"/>
        <v>0</v>
      </c>
      <c r="AH1127" s="14">
        <f t="shared" si="538"/>
        <v>0</v>
      </c>
      <c r="AI1127" s="14">
        <f t="shared" ref="AI1127:AI1158" si="546">IF(S1127&gt;0,S$4,0)</f>
        <v>0</v>
      </c>
      <c r="AJ1127" s="14">
        <f t="shared" si="539"/>
        <v>0</v>
      </c>
      <c r="AK1127" s="14">
        <f t="shared" si="540"/>
        <v>0</v>
      </c>
      <c r="AL1127" s="14">
        <f t="shared" si="541"/>
        <v>0</v>
      </c>
      <c r="AM1127" s="14">
        <f t="shared" si="542"/>
        <v>0</v>
      </c>
      <c r="AN1127" s="14">
        <f t="shared" si="543"/>
        <v>0</v>
      </c>
      <c r="AO1127" s="14">
        <f t="shared" si="544"/>
        <v>0</v>
      </c>
      <c r="AP1127" s="14">
        <f t="shared" si="545"/>
        <v>0.02</v>
      </c>
      <c r="AQ1127" s="14">
        <f t="shared" si="509"/>
        <v>0</v>
      </c>
      <c r="AR1127" s="26">
        <f t="shared" si="525"/>
        <v>913.94624999999996</v>
      </c>
      <c r="AS1127" s="184">
        <f t="shared" si="526"/>
        <v>0</v>
      </c>
      <c r="AT1127" s="26">
        <f t="shared" si="527"/>
        <v>164.51032500000002</v>
      </c>
      <c r="AU1127" s="30"/>
      <c r="AV1127" s="30"/>
      <c r="AW1127" s="30">
        <f t="shared" si="533"/>
        <v>877.38839999999993</v>
      </c>
      <c r="AX1127" s="36">
        <f t="shared" si="512"/>
        <v>-913.94624999999996</v>
      </c>
      <c r="AY1127" s="36">
        <f t="shared" si="512"/>
        <v>0</v>
      </c>
      <c r="AZ1127" s="36">
        <f t="shared" si="512"/>
        <v>712.87807499999985</v>
      </c>
      <c r="BF1127" s="42">
        <f t="shared" si="528"/>
        <v>1078.4565749999999</v>
      </c>
      <c r="BG1127" s="42">
        <f t="shared" si="529"/>
        <v>1078.46</v>
      </c>
      <c r="BH1127" s="42">
        <f t="shared" si="530"/>
        <v>-3.4250000001065928E-3</v>
      </c>
      <c r="BI1127" s="42">
        <f t="shared" si="531"/>
        <v>877.38839999999993</v>
      </c>
    </row>
    <row r="1128" spans="1:61" ht="14.45" hidden="1" outlineLevel="1" x14ac:dyDescent="0.3">
      <c r="A1128" s="12" t="s">
        <v>837</v>
      </c>
      <c r="B1128" s="12" t="s">
        <v>598</v>
      </c>
      <c r="C1128" s="12"/>
      <c r="D1128" s="2" t="s">
        <v>1180</v>
      </c>
      <c r="E1128" s="2" t="s">
        <v>337</v>
      </c>
      <c r="F1128" s="2" t="s">
        <v>16</v>
      </c>
      <c r="G1128" s="2" t="s">
        <v>17</v>
      </c>
      <c r="H1128" s="2" t="s">
        <v>13</v>
      </c>
      <c r="I1128" s="18">
        <v>2500</v>
      </c>
      <c r="J1128" s="18">
        <v>4987.8500000000004</v>
      </c>
      <c r="K1128" s="18">
        <v>4145.1400000000003</v>
      </c>
      <c r="L1128" s="18">
        <v>842.70999999999992</v>
      </c>
      <c r="M1128" s="18"/>
      <c r="N1128" s="18"/>
      <c r="O1128" s="18"/>
      <c r="P1128" s="18">
        <v>713.79000000000008</v>
      </c>
      <c r="Q1128" s="18"/>
      <c r="R1128" s="18"/>
      <c r="S1128" s="18"/>
      <c r="T1128" s="18"/>
      <c r="U1128" s="18"/>
      <c r="V1128" s="18"/>
      <c r="W1128" s="18"/>
      <c r="X1128" s="18"/>
      <c r="Y1128" s="18"/>
      <c r="Z1128" s="18">
        <v>76.03</v>
      </c>
      <c r="AA1128" s="18">
        <v>52.89</v>
      </c>
      <c r="AB1128" s="43">
        <f t="shared" si="513"/>
        <v>0.19340000000000002</v>
      </c>
      <c r="AC1128" s="14">
        <f t="shared" si="534"/>
        <v>0</v>
      </c>
      <c r="AD1128" s="14">
        <f t="shared" si="511"/>
        <v>0</v>
      </c>
      <c r="AE1128" s="14">
        <f t="shared" si="535"/>
        <v>0</v>
      </c>
      <c r="AF1128" s="14">
        <f t="shared" si="536"/>
        <v>0.17</v>
      </c>
      <c r="AG1128" s="14">
        <f t="shared" si="537"/>
        <v>0</v>
      </c>
      <c r="AH1128" s="14">
        <f t="shared" si="538"/>
        <v>0</v>
      </c>
      <c r="AI1128" s="14">
        <f t="shared" si="546"/>
        <v>0</v>
      </c>
      <c r="AJ1128" s="14">
        <f t="shared" si="539"/>
        <v>0</v>
      </c>
      <c r="AK1128" s="14">
        <f t="shared" si="540"/>
        <v>0</v>
      </c>
      <c r="AL1128" s="14">
        <f t="shared" si="541"/>
        <v>0</v>
      </c>
      <c r="AM1128" s="14">
        <f t="shared" si="542"/>
        <v>0</v>
      </c>
      <c r="AN1128" s="14">
        <f t="shared" si="543"/>
        <v>0</v>
      </c>
      <c r="AO1128" s="14">
        <f t="shared" si="544"/>
        <v>0</v>
      </c>
      <c r="AP1128" s="14">
        <f t="shared" si="545"/>
        <v>0.02</v>
      </c>
      <c r="AQ1128" s="14">
        <v>0</v>
      </c>
      <c r="AR1128" s="26">
        <f t="shared" si="525"/>
        <v>704.6737999999998</v>
      </c>
      <c r="AS1128" s="184">
        <f t="shared" si="526"/>
        <v>0</v>
      </c>
      <c r="AT1128" s="26">
        <f t="shared" si="527"/>
        <v>96.996275999999995</v>
      </c>
      <c r="AU1128" s="30"/>
      <c r="AV1128" s="30"/>
      <c r="AW1128" s="30">
        <f t="shared" si="533"/>
        <v>497.41680000000002</v>
      </c>
      <c r="AX1128" s="36">
        <f t="shared" si="512"/>
        <v>-704.6737999999998</v>
      </c>
      <c r="AY1128" s="36">
        <f t="shared" si="512"/>
        <v>0</v>
      </c>
      <c r="AZ1128" s="36">
        <f t="shared" si="512"/>
        <v>400.420524</v>
      </c>
      <c r="BF1128" s="42">
        <f t="shared" si="528"/>
        <v>801.67007599999977</v>
      </c>
      <c r="BG1128" s="42">
        <f t="shared" si="529"/>
        <v>842.71</v>
      </c>
      <c r="BH1128" s="42">
        <f t="shared" si="530"/>
        <v>-41.039924000000269</v>
      </c>
      <c r="BI1128" s="42">
        <f t="shared" si="531"/>
        <v>497.41680000000002</v>
      </c>
    </row>
    <row r="1129" spans="1:61" ht="14.45" hidden="1" outlineLevel="1" x14ac:dyDescent="0.3">
      <c r="A1129" s="12" t="s">
        <v>837</v>
      </c>
      <c r="B1129" s="12" t="s">
        <v>598</v>
      </c>
      <c r="C1129" s="12"/>
      <c r="D1129" s="2" t="s">
        <v>1181</v>
      </c>
      <c r="E1129" s="2" t="s">
        <v>325</v>
      </c>
      <c r="F1129" s="2" t="s">
        <v>16</v>
      </c>
      <c r="G1129" s="2" t="s">
        <v>17</v>
      </c>
      <c r="H1129" s="2" t="s">
        <v>13</v>
      </c>
      <c r="I1129" s="18">
        <v>20</v>
      </c>
      <c r="J1129" s="18">
        <v>63505.2</v>
      </c>
      <c r="K1129" s="18">
        <v>62260</v>
      </c>
      <c r="L1129" s="18">
        <v>1245.2</v>
      </c>
      <c r="M1129" s="18"/>
      <c r="N1129" s="18"/>
      <c r="O1129" s="18"/>
      <c r="P1129" s="18"/>
      <c r="Q1129" s="18"/>
      <c r="R1129" s="18"/>
      <c r="S1129" s="18"/>
      <c r="T1129" s="18"/>
      <c r="U1129" s="18"/>
      <c r="V1129" s="18"/>
      <c r="W1129" s="18"/>
      <c r="X1129" s="18"/>
      <c r="Y1129" s="18"/>
      <c r="Z1129" s="18">
        <v>1245.2</v>
      </c>
      <c r="AA1129" s="18"/>
      <c r="AB1129" s="43">
        <f t="shared" si="513"/>
        <v>2.0000000000000018E-2</v>
      </c>
      <c r="AC1129" s="14">
        <f t="shared" si="534"/>
        <v>0</v>
      </c>
      <c r="AD1129" s="14">
        <f t="shared" si="511"/>
        <v>0</v>
      </c>
      <c r="AE1129" s="14">
        <f t="shared" si="535"/>
        <v>0</v>
      </c>
      <c r="AF1129" s="14">
        <f t="shared" si="536"/>
        <v>0</v>
      </c>
      <c r="AG1129" s="14">
        <f t="shared" si="537"/>
        <v>0</v>
      </c>
      <c r="AH1129" s="14">
        <f t="shared" si="538"/>
        <v>0</v>
      </c>
      <c r="AI1129" s="14">
        <f t="shared" si="546"/>
        <v>0</v>
      </c>
      <c r="AJ1129" s="14">
        <f t="shared" si="539"/>
        <v>0</v>
      </c>
      <c r="AK1129" s="14">
        <f t="shared" si="540"/>
        <v>0</v>
      </c>
      <c r="AL1129" s="14">
        <f t="shared" si="541"/>
        <v>0</v>
      </c>
      <c r="AM1129" s="14">
        <f t="shared" si="542"/>
        <v>0</v>
      </c>
      <c r="AN1129" s="14">
        <f t="shared" si="543"/>
        <v>0</v>
      </c>
      <c r="AO1129" s="14">
        <f t="shared" si="544"/>
        <v>0</v>
      </c>
      <c r="AP1129" s="14">
        <f t="shared" si="545"/>
        <v>0.02</v>
      </c>
      <c r="AQ1129" s="14">
        <f t="shared" ref="AQ1129:AQ1174" si="547">IF(AA1129&gt;0,AA$4,0)</f>
        <v>0</v>
      </c>
      <c r="AR1129" s="26">
        <f t="shared" si="525"/>
        <v>0</v>
      </c>
      <c r="AS1129" s="184">
        <f t="shared" si="526"/>
        <v>0</v>
      </c>
      <c r="AT1129" s="26">
        <f t="shared" si="527"/>
        <v>1245.2</v>
      </c>
      <c r="AU1129" s="30"/>
      <c r="AV1129" s="30"/>
      <c r="AW1129" s="30">
        <f t="shared" si="533"/>
        <v>7471.2</v>
      </c>
      <c r="AX1129" s="36">
        <f t="shared" si="512"/>
        <v>0</v>
      </c>
      <c r="AY1129" s="36">
        <f t="shared" si="512"/>
        <v>0</v>
      </c>
      <c r="AZ1129" s="36">
        <f t="shared" si="512"/>
        <v>6226</v>
      </c>
      <c r="BF1129" s="42">
        <f t="shared" si="528"/>
        <v>1245.2</v>
      </c>
      <c r="BG1129" s="42">
        <f t="shared" si="529"/>
        <v>1245.2</v>
      </c>
      <c r="BH1129" s="42">
        <f t="shared" si="530"/>
        <v>0</v>
      </c>
      <c r="BI1129" s="42">
        <f t="shared" si="531"/>
        <v>7471.2</v>
      </c>
    </row>
    <row r="1130" spans="1:61" ht="14.45" hidden="1" outlineLevel="1" x14ac:dyDescent="0.3">
      <c r="A1130" s="12" t="s">
        <v>837</v>
      </c>
      <c r="B1130" s="12" t="s">
        <v>598</v>
      </c>
      <c r="C1130" s="12"/>
      <c r="D1130" s="2" t="s">
        <v>1182</v>
      </c>
      <c r="E1130" s="2" t="s">
        <v>325</v>
      </c>
      <c r="F1130" s="2" t="s">
        <v>16</v>
      </c>
      <c r="G1130" s="2" t="s">
        <v>17</v>
      </c>
      <c r="H1130" s="2" t="s">
        <v>13</v>
      </c>
      <c r="I1130" s="18">
        <v>20</v>
      </c>
      <c r="J1130" s="18">
        <v>89474.4</v>
      </c>
      <c r="K1130" s="18">
        <v>87720</v>
      </c>
      <c r="L1130" s="18">
        <v>1754.4</v>
      </c>
      <c r="M1130" s="18"/>
      <c r="N1130" s="18"/>
      <c r="O1130" s="18"/>
      <c r="P1130" s="18"/>
      <c r="Q1130" s="18"/>
      <c r="R1130" s="18"/>
      <c r="S1130" s="18"/>
      <c r="T1130" s="18"/>
      <c r="U1130" s="18"/>
      <c r="V1130" s="18"/>
      <c r="W1130" s="18"/>
      <c r="X1130" s="18"/>
      <c r="Y1130" s="18"/>
      <c r="Z1130" s="18">
        <v>1754.4</v>
      </c>
      <c r="AA1130" s="18"/>
      <c r="AB1130" s="43">
        <f t="shared" si="513"/>
        <v>2.0000000000000018E-2</v>
      </c>
      <c r="AC1130" s="14">
        <f t="shared" si="534"/>
        <v>0</v>
      </c>
      <c r="AD1130" s="14">
        <f t="shared" si="511"/>
        <v>0</v>
      </c>
      <c r="AE1130" s="14">
        <f t="shared" si="535"/>
        <v>0</v>
      </c>
      <c r="AF1130" s="14">
        <f t="shared" si="536"/>
        <v>0</v>
      </c>
      <c r="AG1130" s="14">
        <f t="shared" si="537"/>
        <v>0</v>
      </c>
      <c r="AH1130" s="14">
        <f t="shared" si="538"/>
        <v>0</v>
      </c>
      <c r="AI1130" s="14">
        <f t="shared" si="546"/>
        <v>0</v>
      </c>
      <c r="AJ1130" s="14">
        <f t="shared" si="539"/>
        <v>0</v>
      </c>
      <c r="AK1130" s="14">
        <f t="shared" si="540"/>
        <v>0</v>
      </c>
      <c r="AL1130" s="14">
        <f t="shared" si="541"/>
        <v>0</v>
      </c>
      <c r="AM1130" s="14">
        <f t="shared" si="542"/>
        <v>0</v>
      </c>
      <c r="AN1130" s="14">
        <f t="shared" si="543"/>
        <v>0</v>
      </c>
      <c r="AO1130" s="14">
        <f t="shared" si="544"/>
        <v>0</v>
      </c>
      <c r="AP1130" s="14">
        <f t="shared" si="545"/>
        <v>0.02</v>
      </c>
      <c r="AQ1130" s="14">
        <f t="shared" si="547"/>
        <v>0</v>
      </c>
      <c r="AR1130" s="26">
        <f t="shared" si="525"/>
        <v>0</v>
      </c>
      <c r="AS1130" s="184">
        <f t="shared" si="526"/>
        <v>0</v>
      </c>
      <c r="AT1130" s="26">
        <f t="shared" si="527"/>
        <v>1754.4</v>
      </c>
      <c r="AU1130" s="30"/>
      <c r="AV1130" s="30"/>
      <c r="AW1130" s="30">
        <f t="shared" si="533"/>
        <v>10526.4</v>
      </c>
      <c r="AX1130" s="36">
        <f t="shared" si="512"/>
        <v>0</v>
      </c>
      <c r="AY1130" s="36">
        <f t="shared" si="512"/>
        <v>0</v>
      </c>
      <c r="AZ1130" s="36">
        <f t="shared" si="512"/>
        <v>8772</v>
      </c>
      <c r="BF1130" s="42">
        <f t="shared" si="528"/>
        <v>1754.4</v>
      </c>
      <c r="BG1130" s="42">
        <f t="shared" si="529"/>
        <v>1754.4</v>
      </c>
      <c r="BH1130" s="42">
        <f t="shared" si="530"/>
        <v>0</v>
      </c>
      <c r="BI1130" s="42">
        <f t="shared" si="531"/>
        <v>10526.4</v>
      </c>
    </row>
    <row r="1131" spans="1:61" ht="14.45" hidden="1" outlineLevel="1" x14ac:dyDescent="0.3">
      <c r="A1131" s="12" t="s">
        <v>837</v>
      </c>
      <c r="B1131" s="12" t="s">
        <v>598</v>
      </c>
      <c r="C1131" s="12"/>
      <c r="D1131" s="2" t="s">
        <v>1183</v>
      </c>
      <c r="E1131" s="2" t="s">
        <v>1184</v>
      </c>
      <c r="F1131" s="2" t="s">
        <v>16</v>
      </c>
      <c r="G1131" s="2" t="s">
        <v>17</v>
      </c>
      <c r="H1131" s="2" t="s">
        <v>13</v>
      </c>
      <c r="I1131" s="18">
        <v>304794</v>
      </c>
      <c r="J1131" s="18">
        <v>3175394.32</v>
      </c>
      <c r="K1131" s="18">
        <v>2767228.1300000004</v>
      </c>
      <c r="L1131" s="18">
        <v>408166.18999999989</v>
      </c>
      <c r="M1131" s="18"/>
      <c r="N1131" s="18">
        <v>345903.55000000005</v>
      </c>
      <c r="O1131" s="18"/>
      <c r="P1131" s="18"/>
      <c r="Q1131" s="18"/>
      <c r="R1131" s="18"/>
      <c r="S1131" s="18"/>
      <c r="T1131" s="18"/>
      <c r="U1131" s="18"/>
      <c r="V1131" s="18"/>
      <c r="W1131" s="18"/>
      <c r="X1131" s="18"/>
      <c r="Y1131" s="18"/>
      <c r="Z1131" s="18">
        <v>62262.640000000007</v>
      </c>
      <c r="AA1131" s="18"/>
      <c r="AB1131" s="43">
        <f t="shared" si="513"/>
        <v>0.14749999999999996</v>
      </c>
      <c r="AC1131" s="14">
        <f t="shared" si="534"/>
        <v>0</v>
      </c>
      <c r="AD1131" s="14">
        <f t="shared" si="511"/>
        <v>0.125</v>
      </c>
      <c r="AE1131" s="14">
        <f t="shared" si="535"/>
        <v>0</v>
      </c>
      <c r="AF1131" s="14">
        <f t="shared" si="536"/>
        <v>0</v>
      </c>
      <c r="AG1131" s="14">
        <f t="shared" si="537"/>
        <v>0</v>
      </c>
      <c r="AH1131" s="14">
        <f t="shared" si="538"/>
        <v>0</v>
      </c>
      <c r="AI1131" s="14">
        <f t="shared" si="546"/>
        <v>0</v>
      </c>
      <c r="AJ1131" s="14">
        <f t="shared" si="539"/>
        <v>0</v>
      </c>
      <c r="AK1131" s="14">
        <f t="shared" si="540"/>
        <v>0</v>
      </c>
      <c r="AL1131" s="14">
        <f t="shared" si="541"/>
        <v>0</v>
      </c>
      <c r="AM1131" s="14">
        <f t="shared" si="542"/>
        <v>0</v>
      </c>
      <c r="AN1131" s="14">
        <f t="shared" si="543"/>
        <v>0</v>
      </c>
      <c r="AO1131" s="14">
        <f t="shared" si="544"/>
        <v>0</v>
      </c>
      <c r="AP1131" s="14">
        <f t="shared" si="545"/>
        <v>0.02</v>
      </c>
      <c r="AQ1131" s="14">
        <f t="shared" si="547"/>
        <v>0</v>
      </c>
      <c r="AR1131" s="26">
        <f t="shared" si="525"/>
        <v>345903.51625000004</v>
      </c>
      <c r="AS1131" s="184">
        <f t="shared" si="526"/>
        <v>0</v>
      </c>
      <c r="AT1131" s="26">
        <f t="shared" si="527"/>
        <v>62262.632925000005</v>
      </c>
      <c r="AU1131" s="30"/>
      <c r="AV1131" s="30"/>
      <c r="AW1131" s="30">
        <f t="shared" si="533"/>
        <v>332067.37560000003</v>
      </c>
      <c r="AX1131" s="36">
        <f t="shared" si="512"/>
        <v>-345903.51625000004</v>
      </c>
      <c r="AY1131" s="36">
        <f t="shared" si="512"/>
        <v>0</v>
      </c>
      <c r="AZ1131" s="36">
        <f t="shared" si="512"/>
        <v>269804.74267500004</v>
      </c>
      <c r="BF1131" s="42">
        <f t="shared" si="528"/>
        <v>408166.14917500003</v>
      </c>
      <c r="BG1131" s="42">
        <f t="shared" si="529"/>
        <v>408166.19000000006</v>
      </c>
      <c r="BH1131" s="42">
        <f t="shared" si="530"/>
        <v>-4.0825000032782555E-2</v>
      </c>
      <c r="BI1131" s="42">
        <f t="shared" si="531"/>
        <v>332067.37560000003</v>
      </c>
    </row>
    <row r="1132" spans="1:61" ht="14.45" hidden="1" outlineLevel="1" x14ac:dyDescent="0.3">
      <c r="A1132" s="12" t="s">
        <v>837</v>
      </c>
      <c r="B1132" s="12" t="s">
        <v>598</v>
      </c>
      <c r="C1132" s="12"/>
      <c r="D1132" s="2" t="s">
        <v>1185</v>
      </c>
      <c r="E1132" s="2" t="s">
        <v>1184</v>
      </c>
      <c r="F1132" s="2" t="s">
        <v>16</v>
      </c>
      <c r="G1132" s="2" t="s">
        <v>17</v>
      </c>
      <c r="H1132" s="2" t="s">
        <v>13</v>
      </c>
      <c r="I1132" s="18">
        <v>321770</v>
      </c>
      <c r="J1132" s="18">
        <v>2510822.77</v>
      </c>
      <c r="K1132" s="18">
        <v>2188080.8200000003</v>
      </c>
      <c r="L1132" s="18">
        <v>322741.95000000007</v>
      </c>
      <c r="M1132" s="18"/>
      <c r="N1132" s="18">
        <v>273510.12</v>
      </c>
      <c r="O1132" s="18"/>
      <c r="P1132" s="18"/>
      <c r="Q1132" s="18"/>
      <c r="R1132" s="18"/>
      <c r="S1132" s="18"/>
      <c r="T1132" s="18"/>
      <c r="U1132" s="18"/>
      <c r="V1132" s="18"/>
      <c r="W1132" s="18"/>
      <c r="X1132" s="18"/>
      <c r="Y1132" s="18"/>
      <c r="Z1132" s="18">
        <v>49231.829999999987</v>
      </c>
      <c r="AA1132" s="18"/>
      <c r="AB1132" s="43">
        <f t="shared" si="513"/>
        <v>0.14749999999999996</v>
      </c>
      <c r="AC1132" s="14">
        <f t="shared" si="534"/>
        <v>0</v>
      </c>
      <c r="AD1132" s="14">
        <f t="shared" si="511"/>
        <v>0.125</v>
      </c>
      <c r="AE1132" s="14">
        <f t="shared" si="535"/>
        <v>0</v>
      </c>
      <c r="AF1132" s="14">
        <f t="shared" si="536"/>
        <v>0</v>
      </c>
      <c r="AG1132" s="14">
        <f t="shared" si="537"/>
        <v>0</v>
      </c>
      <c r="AH1132" s="14">
        <f t="shared" si="538"/>
        <v>0</v>
      </c>
      <c r="AI1132" s="14">
        <f t="shared" si="546"/>
        <v>0</v>
      </c>
      <c r="AJ1132" s="14">
        <f t="shared" si="539"/>
        <v>0</v>
      </c>
      <c r="AK1132" s="14">
        <f t="shared" si="540"/>
        <v>0</v>
      </c>
      <c r="AL1132" s="14">
        <f t="shared" si="541"/>
        <v>0</v>
      </c>
      <c r="AM1132" s="14">
        <f t="shared" si="542"/>
        <v>0</v>
      </c>
      <c r="AN1132" s="14">
        <f t="shared" si="543"/>
        <v>0</v>
      </c>
      <c r="AO1132" s="14">
        <f t="shared" si="544"/>
        <v>0</v>
      </c>
      <c r="AP1132" s="14">
        <f t="shared" si="545"/>
        <v>0.02</v>
      </c>
      <c r="AQ1132" s="14">
        <f t="shared" si="547"/>
        <v>0</v>
      </c>
      <c r="AR1132" s="26">
        <f t="shared" si="525"/>
        <v>273510.10250000004</v>
      </c>
      <c r="AS1132" s="184">
        <f t="shared" si="526"/>
        <v>0</v>
      </c>
      <c r="AT1132" s="26">
        <f t="shared" si="527"/>
        <v>49231.818450000006</v>
      </c>
      <c r="AU1132" s="30"/>
      <c r="AV1132" s="30"/>
      <c r="AW1132" s="30">
        <f t="shared" si="533"/>
        <v>262569.69840000005</v>
      </c>
      <c r="AX1132" s="36">
        <f t="shared" si="512"/>
        <v>-273510.10250000004</v>
      </c>
      <c r="AY1132" s="36">
        <f t="shared" si="512"/>
        <v>0</v>
      </c>
      <c r="AZ1132" s="36">
        <f t="shared" si="512"/>
        <v>213337.87995000003</v>
      </c>
      <c r="BF1132" s="42">
        <f t="shared" si="528"/>
        <v>322741.92095000006</v>
      </c>
      <c r="BG1132" s="42">
        <f t="shared" si="529"/>
        <v>322741.94999999995</v>
      </c>
      <c r="BH1132" s="42">
        <f t="shared" si="530"/>
        <v>-2.9049999895505607E-2</v>
      </c>
      <c r="BI1132" s="42">
        <f t="shared" si="531"/>
        <v>262569.69840000005</v>
      </c>
    </row>
    <row r="1133" spans="1:61" ht="14.45" hidden="1" outlineLevel="1" x14ac:dyDescent="0.3">
      <c r="A1133" s="12" t="s">
        <v>837</v>
      </c>
      <c r="B1133" s="12" t="s">
        <v>598</v>
      </c>
      <c r="C1133" s="12"/>
      <c r="D1133" s="2" t="s">
        <v>1186</v>
      </c>
      <c r="E1133" s="2" t="s">
        <v>1184</v>
      </c>
      <c r="F1133" s="2" t="s">
        <v>16</v>
      </c>
      <c r="G1133" s="2" t="s">
        <v>17</v>
      </c>
      <c r="H1133" s="2" t="s">
        <v>13</v>
      </c>
      <c r="I1133" s="18">
        <v>46980</v>
      </c>
      <c r="J1133" s="18">
        <v>489282.86</v>
      </c>
      <c r="K1133" s="18">
        <v>426390.29</v>
      </c>
      <c r="L1133" s="18">
        <v>62892.57</v>
      </c>
      <c r="M1133" s="18"/>
      <c r="N1133" s="18">
        <v>53298.79</v>
      </c>
      <c r="O1133" s="18"/>
      <c r="P1133" s="18"/>
      <c r="Q1133" s="18"/>
      <c r="R1133" s="18"/>
      <c r="S1133" s="18"/>
      <c r="T1133" s="18"/>
      <c r="U1133" s="18"/>
      <c r="V1133" s="18"/>
      <c r="W1133" s="18"/>
      <c r="X1133" s="18"/>
      <c r="Y1133" s="18"/>
      <c r="Z1133" s="18">
        <v>9593.7800000000007</v>
      </c>
      <c r="AA1133" s="18"/>
      <c r="AB1133" s="43">
        <f t="shared" si="513"/>
        <v>0.14749999999999996</v>
      </c>
      <c r="AC1133" s="14">
        <f t="shared" si="534"/>
        <v>0</v>
      </c>
      <c r="AD1133" s="14">
        <f t="shared" si="511"/>
        <v>0.125</v>
      </c>
      <c r="AE1133" s="14">
        <f t="shared" si="535"/>
        <v>0</v>
      </c>
      <c r="AF1133" s="14">
        <f t="shared" si="536"/>
        <v>0</v>
      </c>
      <c r="AG1133" s="14">
        <f t="shared" si="537"/>
        <v>0</v>
      </c>
      <c r="AH1133" s="14">
        <f t="shared" si="538"/>
        <v>0</v>
      </c>
      <c r="AI1133" s="14">
        <f t="shared" si="546"/>
        <v>0</v>
      </c>
      <c r="AJ1133" s="14">
        <f t="shared" si="539"/>
        <v>0</v>
      </c>
      <c r="AK1133" s="14">
        <f t="shared" si="540"/>
        <v>0</v>
      </c>
      <c r="AL1133" s="14">
        <f t="shared" si="541"/>
        <v>0</v>
      </c>
      <c r="AM1133" s="14">
        <f t="shared" si="542"/>
        <v>0</v>
      </c>
      <c r="AN1133" s="14">
        <f t="shared" si="543"/>
        <v>0</v>
      </c>
      <c r="AO1133" s="14">
        <f t="shared" si="544"/>
        <v>0</v>
      </c>
      <c r="AP1133" s="14">
        <f t="shared" si="545"/>
        <v>0.02</v>
      </c>
      <c r="AQ1133" s="14">
        <f t="shared" si="547"/>
        <v>0</v>
      </c>
      <c r="AR1133" s="26">
        <f t="shared" si="525"/>
        <v>53298.786249999997</v>
      </c>
      <c r="AS1133" s="184">
        <f t="shared" si="526"/>
        <v>0</v>
      </c>
      <c r="AT1133" s="26">
        <f t="shared" si="527"/>
        <v>9593.7815250000003</v>
      </c>
      <c r="AU1133" s="30"/>
      <c r="AV1133" s="30"/>
      <c r="AW1133" s="30">
        <f t="shared" si="533"/>
        <v>51166.834799999997</v>
      </c>
      <c r="AX1133" s="36">
        <f t="shared" si="512"/>
        <v>-53298.786249999997</v>
      </c>
      <c r="AY1133" s="36">
        <f t="shared" si="512"/>
        <v>0</v>
      </c>
      <c r="AZ1133" s="36">
        <f t="shared" si="512"/>
        <v>41573.053274999998</v>
      </c>
      <c r="BF1133" s="42">
        <f t="shared" si="528"/>
        <v>62892.567774999996</v>
      </c>
      <c r="BG1133" s="42">
        <f t="shared" si="529"/>
        <v>62892.57</v>
      </c>
      <c r="BH1133" s="42">
        <f t="shared" si="530"/>
        <v>-2.2250000038184226E-3</v>
      </c>
      <c r="BI1133" s="42">
        <f t="shared" si="531"/>
        <v>51166.834799999997</v>
      </c>
    </row>
    <row r="1134" spans="1:61" ht="14.45" hidden="1" outlineLevel="1" x14ac:dyDescent="0.3">
      <c r="A1134" s="12" t="s">
        <v>837</v>
      </c>
      <c r="B1134" s="12" t="s">
        <v>598</v>
      </c>
      <c r="C1134" s="12"/>
      <c r="D1134" s="2" t="s">
        <v>1187</v>
      </c>
      <c r="E1134" s="2" t="s">
        <v>1184</v>
      </c>
      <c r="F1134" s="2" t="s">
        <v>16</v>
      </c>
      <c r="G1134" s="2" t="s">
        <v>17</v>
      </c>
      <c r="H1134" s="2" t="s">
        <v>13</v>
      </c>
      <c r="I1134" s="18">
        <v>54340</v>
      </c>
      <c r="J1134" s="18">
        <v>423889.66000000003</v>
      </c>
      <c r="K1134" s="18">
        <v>369402.74</v>
      </c>
      <c r="L1134" s="18">
        <v>54486.92</v>
      </c>
      <c r="M1134" s="18"/>
      <c r="N1134" s="18">
        <v>46175.350000000006</v>
      </c>
      <c r="O1134" s="18"/>
      <c r="P1134" s="18"/>
      <c r="Q1134" s="18"/>
      <c r="R1134" s="18"/>
      <c r="S1134" s="18"/>
      <c r="T1134" s="18"/>
      <c r="U1134" s="18"/>
      <c r="V1134" s="18"/>
      <c r="W1134" s="18"/>
      <c r="X1134" s="18"/>
      <c r="Y1134" s="18"/>
      <c r="Z1134" s="18">
        <v>8311.57</v>
      </c>
      <c r="AA1134" s="18"/>
      <c r="AB1134" s="43">
        <f t="shared" si="513"/>
        <v>0.14749999999999996</v>
      </c>
      <c r="AC1134" s="14">
        <f t="shared" si="534"/>
        <v>0</v>
      </c>
      <c r="AD1134" s="14">
        <f t="shared" si="511"/>
        <v>0.125</v>
      </c>
      <c r="AE1134" s="14">
        <f t="shared" si="535"/>
        <v>0</v>
      </c>
      <c r="AF1134" s="14">
        <f t="shared" si="536"/>
        <v>0</v>
      </c>
      <c r="AG1134" s="14">
        <f t="shared" si="537"/>
        <v>0</v>
      </c>
      <c r="AH1134" s="14">
        <f t="shared" si="538"/>
        <v>0</v>
      </c>
      <c r="AI1134" s="14">
        <f t="shared" si="546"/>
        <v>0</v>
      </c>
      <c r="AJ1134" s="14">
        <f t="shared" si="539"/>
        <v>0</v>
      </c>
      <c r="AK1134" s="14">
        <f t="shared" si="540"/>
        <v>0</v>
      </c>
      <c r="AL1134" s="14">
        <f t="shared" si="541"/>
        <v>0</v>
      </c>
      <c r="AM1134" s="14">
        <f t="shared" si="542"/>
        <v>0</v>
      </c>
      <c r="AN1134" s="14">
        <f t="shared" si="543"/>
        <v>0</v>
      </c>
      <c r="AO1134" s="14">
        <f t="shared" si="544"/>
        <v>0</v>
      </c>
      <c r="AP1134" s="14">
        <f t="shared" si="545"/>
        <v>0.02</v>
      </c>
      <c r="AQ1134" s="14">
        <f t="shared" si="547"/>
        <v>0</v>
      </c>
      <c r="AR1134" s="26">
        <f t="shared" si="525"/>
        <v>46175.342499999999</v>
      </c>
      <c r="AS1134" s="184">
        <f t="shared" si="526"/>
        <v>0</v>
      </c>
      <c r="AT1134" s="26">
        <f t="shared" si="527"/>
        <v>8311.5616499999996</v>
      </c>
      <c r="AU1134" s="30"/>
      <c r="AV1134" s="30"/>
      <c r="AW1134" s="30">
        <f t="shared" ref="AW1134:AW1165" si="548">K1134*$AU$1</f>
        <v>44328.328799999996</v>
      </c>
      <c r="AX1134" s="36">
        <f t="shared" si="512"/>
        <v>-46175.342499999999</v>
      </c>
      <c r="AY1134" s="36">
        <f t="shared" si="512"/>
        <v>0</v>
      </c>
      <c r="AZ1134" s="36">
        <f t="shared" si="512"/>
        <v>36016.76715</v>
      </c>
      <c r="BF1134" s="42">
        <f t="shared" si="528"/>
        <v>54486.904150000002</v>
      </c>
      <c r="BG1134" s="42">
        <f t="shared" si="529"/>
        <v>54486.920000000006</v>
      </c>
      <c r="BH1134" s="42">
        <f t="shared" si="530"/>
        <v>-1.5850000003410969E-2</v>
      </c>
      <c r="BI1134" s="42">
        <f t="shared" si="531"/>
        <v>44328.328799999996</v>
      </c>
    </row>
    <row r="1135" spans="1:61" ht="14.45" hidden="1" outlineLevel="1" x14ac:dyDescent="0.3">
      <c r="A1135" s="12" t="s">
        <v>837</v>
      </c>
      <c r="B1135" s="12" t="s">
        <v>598</v>
      </c>
      <c r="C1135" s="12"/>
      <c r="D1135" s="2" t="s">
        <v>1188</v>
      </c>
      <c r="E1135" s="2" t="s">
        <v>1184</v>
      </c>
      <c r="F1135" s="2" t="s">
        <v>16</v>
      </c>
      <c r="G1135" s="2" t="s">
        <v>17</v>
      </c>
      <c r="H1135" s="2" t="s">
        <v>13</v>
      </c>
      <c r="I1135" s="18">
        <v>43902</v>
      </c>
      <c r="J1135" s="18">
        <v>457226.39</v>
      </c>
      <c r="K1135" s="18">
        <v>398454.37</v>
      </c>
      <c r="L1135" s="18">
        <v>58772.020000000004</v>
      </c>
      <c r="M1135" s="18"/>
      <c r="N1135" s="18">
        <v>49806.8</v>
      </c>
      <c r="O1135" s="18"/>
      <c r="P1135" s="18"/>
      <c r="Q1135" s="18"/>
      <c r="R1135" s="18"/>
      <c r="S1135" s="18"/>
      <c r="T1135" s="18"/>
      <c r="U1135" s="18"/>
      <c r="V1135" s="18"/>
      <c r="W1135" s="18"/>
      <c r="X1135" s="18"/>
      <c r="Y1135" s="18"/>
      <c r="Z1135" s="18">
        <v>8965.2199999999993</v>
      </c>
      <c r="AA1135" s="18"/>
      <c r="AB1135" s="43">
        <f t="shared" si="513"/>
        <v>0.14749999999999996</v>
      </c>
      <c r="AC1135" s="14">
        <f t="shared" si="534"/>
        <v>0</v>
      </c>
      <c r="AD1135" s="14">
        <f t="shared" si="511"/>
        <v>0.125</v>
      </c>
      <c r="AE1135" s="14">
        <f t="shared" si="535"/>
        <v>0</v>
      </c>
      <c r="AF1135" s="14">
        <f t="shared" si="536"/>
        <v>0</v>
      </c>
      <c r="AG1135" s="14">
        <f t="shared" si="537"/>
        <v>0</v>
      </c>
      <c r="AH1135" s="14">
        <f t="shared" si="538"/>
        <v>0</v>
      </c>
      <c r="AI1135" s="14">
        <f t="shared" si="546"/>
        <v>0</v>
      </c>
      <c r="AJ1135" s="14">
        <f t="shared" si="539"/>
        <v>0</v>
      </c>
      <c r="AK1135" s="14">
        <f t="shared" si="540"/>
        <v>0</v>
      </c>
      <c r="AL1135" s="14">
        <f t="shared" si="541"/>
        <v>0</v>
      </c>
      <c r="AM1135" s="14">
        <f t="shared" si="542"/>
        <v>0</v>
      </c>
      <c r="AN1135" s="14">
        <f t="shared" si="543"/>
        <v>0</v>
      </c>
      <c r="AO1135" s="14">
        <f t="shared" si="544"/>
        <v>0</v>
      </c>
      <c r="AP1135" s="14">
        <f t="shared" si="545"/>
        <v>0.02</v>
      </c>
      <c r="AQ1135" s="14">
        <f t="shared" si="547"/>
        <v>0</v>
      </c>
      <c r="AR1135" s="26">
        <f t="shared" si="525"/>
        <v>49806.796249999999</v>
      </c>
      <c r="AS1135" s="184">
        <f t="shared" si="526"/>
        <v>0</v>
      </c>
      <c r="AT1135" s="26">
        <f t="shared" si="527"/>
        <v>8965.2233250000008</v>
      </c>
      <c r="AU1135" s="30"/>
      <c r="AV1135" s="30"/>
      <c r="AW1135" s="30">
        <f t="shared" si="548"/>
        <v>47814.524399999995</v>
      </c>
      <c r="AX1135" s="36">
        <f t="shared" si="512"/>
        <v>-49806.796249999999</v>
      </c>
      <c r="AY1135" s="36">
        <f t="shared" si="512"/>
        <v>0</v>
      </c>
      <c r="AZ1135" s="36">
        <f t="shared" si="512"/>
        <v>38849.301074999996</v>
      </c>
      <c r="BF1135" s="42">
        <f t="shared" si="528"/>
        <v>58772.019574999998</v>
      </c>
      <c r="BG1135" s="42">
        <f t="shared" si="529"/>
        <v>58772.020000000004</v>
      </c>
      <c r="BH1135" s="42">
        <f t="shared" si="530"/>
        <v>-4.2500000563450158E-4</v>
      </c>
      <c r="BI1135" s="42">
        <f t="shared" si="531"/>
        <v>47814.524399999995</v>
      </c>
    </row>
    <row r="1136" spans="1:61" ht="14.45" hidden="1" outlineLevel="1" x14ac:dyDescent="0.3">
      <c r="A1136" s="12" t="s">
        <v>837</v>
      </c>
      <c r="B1136" s="12" t="s">
        <v>598</v>
      </c>
      <c r="C1136" s="12"/>
      <c r="D1136" s="2" t="s">
        <v>1189</v>
      </c>
      <c r="E1136" s="2" t="s">
        <v>1184</v>
      </c>
      <c r="F1136" s="2" t="s">
        <v>16</v>
      </c>
      <c r="G1136" s="2" t="s">
        <v>17</v>
      </c>
      <c r="H1136" s="2" t="s">
        <v>13</v>
      </c>
      <c r="I1136" s="18">
        <v>60280</v>
      </c>
      <c r="J1136" s="18">
        <v>470226.42000000004</v>
      </c>
      <c r="K1136" s="18">
        <v>409783.38</v>
      </c>
      <c r="L1136" s="18">
        <v>60443.040000000008</v>
      </c>
      <c r="M1136" s="18"/>
      <c r="N1136" s="18">
        <v>51222.92</v>
      </c>
      <c r="O1136" s="18"/>
      <c r="P1136" s="18"/>
      <c r="Q1136" s="18"/>
      <c r="R1136" s="18"/>
      <c r="S1136" s="18"/>
      <c r="T1136" s="18"/>
      <c r="U1136" s="18"/>
      <c r="V1136" s="18"/>
      <c r="W1136" s="18"/>
      <c r="X1136" s="18"/>
      <c r="Y1136" s="18"/>
      <c r="Z1136" s="18">
        <v>9220.1200000000008</v>
      </c>
      <c r="AA1136" s="18"/>
      <c r="AB1136" s="43">
        <f t="shared" si="513"/>
        <v>0.14749999999999996</v>
      </c>
      <c r="AC1136" s="14">
        <f t="shared" si="534"/>
        <v>0</v>
      </c>
      <c r="AD1136" s="14">
        <f t="shared" ref="AD1136:AD1189" si="549">IF(N1136&gt;0,N$4,0)</f>
        <v>0.125</v>
      </c>
      <c r="AE1136" s="14">
        <f t="shared" si="535"/>
        <v>0</v>
      </c>
      <c r="AF1136" s="14">
        <f t="shared" si="536"/>
        <v>0</v>
      </c>
      <c r="AG1136" s="14">
        <f t="shared" si="537"/>
        <v>0</v>
      </c>
      <c r="AH1136" s="14">
        <f t="shared" si="538"/>
        <v>0</v>
      </c>
      <c r="AI1136" s="14">
        <f t="shared" si="546"/>
        <v>0</v>
      </c>
      <c r="AJ1136" s="14">
        <f t="shared" si="539"/>
        <v>0</v>
      </c>
      <c r="AK1136" s="14">
        <f t="shared" si="540"/>
        <v>0</v>
      </c>
      <c r="AL1136" s="14">
        <f t="shared" si="541"/>
        <v>0</v>
      </c>
      <c r="AM1136" s="14">
        <f t="shared" si="542"/>
        <v>0</v>
      </c>
      <c r="AN1136" s="14">
        <f t="shared" si="543"/>
        <v>0</v>
      </c>
      <c r="AO1136" s="14">
        <f t="shared" si="544"/>
        <v>0</v>
      </c>
      <c r="AP1136" s="14">
        <f t="shared" si="545"/>
        <v>0.02</v>
      </c>
      <c r="AQ1136" s="14">
        <f t="shared" si="547"/>
        <v>0</v>
      </c>
      <c r="AR1136" s="26">
        <f t="shared" si="525"/>
        <v>51222.922500000001</v>
      </c>
      <c r="AS1136" s="184">
        <f t="shared" si="526"/>
        <v>0</v>
      </c>
      <c r="AT1136" s="26">
        <f t="shared" si="527"/>
        <v>9220.1260500000008</v>
      </c>
      <c r="AU1136" s="30"/>
      <c r="AV1136" s="30"/>
      <c r="AW1136" s="30">
        <f t="shared" si="548"/>
        <v>49174.005599999997</v>
      </c>
      <c r="AX1136" s="36">
        <f t="shared" si="512"/>
        <v>-51222.922500000001</v>
      </c>
      <c r="AY1136" s="36">
        <f t="shared" si="512"/>
        <v>0</v>
      </c>
      <c r="AZ1136" s="36">
        <f t="shared" si="512"/>
        <v>39953.879549999998</v>
      </c>
      <c r="BF1136" s="42">
        <f t="shared" si="528"/>
        <v>60443.04855</v>
      </c>
      <c r="BG1136" s="42">
        <f t="shared" si="529"/>
        <v>60443.040000000001</v>
      </c>
      <c r="BH1136" s="42">
        <f t="shared" si="530"/>
        <v>8.5499999986495823E-3</v>
      </c>
      <c r="BI1136" s="42">
        <f t="shared" si="531"/>
        <v>49174.005599999997</v>
      </c>
    </row>
    <row r="1137" spans="1:61" ht="14.45" hidden="1" outlineLevel="1" x14ac:dyDescent="0.3">
      <c r="A1137" s="12" t="s">
        <v>837</v>
      </c>
      <c r="B1137" s="12" t="s">
        <v>598</v>
      </c>
      <c r="C1137" s="12"/>
      <c r="D1137" s="2" t="s">
        <v>1190</v>
      </c>
      <c r="E1137" s="2" t="s">
        <v>105</v>
      </c>
      <c r="F1137" s="2" t="s">
        <v>16</v>
      </c>
      <c r="G1137" s="2" t="s">
        <v>17</v>
      </c>
      <c r="H1137" s="2" t="s">
        <v>13</v>
      </c>
      <c r="I1137" s="18">
        <v>3000</v>
      </c>
      <c r="J1137" s="18">
        <v>833340</v>
      </c>
      <c r="K1137" s="18">
        <v>817000</v>
      </c>
      <c r="L1137" s="18">
        <v>16340</v>
      </c>
      <c r="M1137" s="18"/>
      <c r="N1137" s="18"/>
      <c r="O1137" s="18"/>
      <c r="P1137" s="18"/>
      <c r="Q1137" s="18"/>
      <c r="R1137" s="18"/>
      <c r="S1137" s="18"/>
      <c r="T1137" s="18"/>
      <c r="U1137" s="18"/>
      <c r="V1137" s="18"/>
      <c r="W1137" s="18"/>
      <c r="X1137" s="18"/>
      <c r="Y1137" s="18"/>
      <c r="Z1137" s="18">
        <v>16340</v>
      </c>
      <c r="AA1137" s="18"/>
      <c r="AB1137" s="43">
        <f t="shared" si="513"/>
        <v>2.0000000000000018E-2</v>
      </c>
      <c r="AC1137" s="14">
        <f t="shared" si="534"/>
        <v>0</v>
      </c>
      <c r="AD1137" s="14">
        <f t="shared" si="549"/>
        <v>0</v>
      </c>
      <c r="AE1137" s="14">
        <f t="shared" si="535"/>
        <v>0</v>
      </c>
      <c r="AF1137" s="14">
        <f t="shared" si="536"/>
        <v>0</v>
      </c>
      <c r="AG1137" s="14">
        <f t="shared" si="537"/>
        <v>0</v>
      </c>
      <c r="AH1137" s="14">
        <f t="shared" si="538"/>
        <v>0</v>
      </c>
      <c r="AI1137" s="14">
        <f t="shared" si="546"/>
        <v>0</v>
      </c>
      <c r="AJ1137" s="14">
        <f t="shared" si="539"/>
        <v>0</v>
      </c>
      <c r="AK1137" s="14">
        <f t="shared" si="540"/>
        <v>0</v>
      </c>
      <c r="AL1137" s="14">
        <f t="shared" si="541"/>
        <v>0</v>
      </c>
      <c r="AM1137" s="14">
        <f t="shared" si="542"/>
        <v>0</v>
      </c>
      <c r="AN1137" s="14">
        <f t="shared" si="543"/>
        <v>0</v>
      </c>
      <c r="AO1137" s="14">
        <f t="shared" si="544"/>
        <v>0</v>
      </c>
      <c r="AP1137" s="14">
        <f t="shared" si="545"/>
        <v>0.02</v>
      </c>
      <c r="AQ1137" s="14">
        <f t="shared" si="547"/>
        <v>0</v>
      </c>
      <c r="AR1137" s="26">
        <f t="shared" si="525"/>
        <v>0</v>
      </c>
      <c r="AS1137" s="184">
        <f t="shared" si="526"/>
        <v>0</v>
      </c>
      <c r="AT1137" s="26">
        <f t="shared" si="527"/>
        <v>16340</v>
      </c>
      <c r="AU1137" s="30"/>
      <c r="AV1137" s="30"/>
      <c r="AW1137" s="30">
        <f t="shared" si="548"/>
        <v>98040</v>
      </c>
      <c r="AX1137" s="36">
        <f t="shared" si="512"/>
        <v>0</v>
      </c>
      <c r="AY1137" s="36">
        <f t="shared" si="512"/>
        <v>0</v>
      </c>
      <c r="AZ1137" s="36">
        <f t="shared" si="512"/>
        <v>81700</v>
      </c>
      <c r="BF1137" s="42">
        <f t="shared" si="528"/>
        <v>16340</v>
      </c>
      <c r="BG1137" s="42">
        <f t="shared" si="529"/>
        <v>16340</v>
      </c>
      <c r="BH1137" s="42">
        <f t="shared" si="530"/>
        <v>0</v>
      </c>
      <c r="BI1137" s="42">
        <f t="shared" si="531"/>
        <v>98040</v>
      </c>
    </row>
    <row r="1138" spans="1:61" ht="14.45" hidden="1" outlineLevel="1" x14ac:dyDescent="0.3">
      <c r="A1138" s="12" t="s">
        <v>837</v>
      </c>
      <c r="B1138" s="12" t="s">
        <v>598</v>
      </c>
      <c r="C1138" s="12"/>
      <c r="D1138" s="2" t="s">
        <v>1191</v>
      </c>
      <c r="E1138" s="2" t="s">
        <v>1192</v>
      </c>
      <c r="F1138" s="2" t="s">
        <v>16</v>
      </c>
      <c r="G1138" s="2" t="s">
        <v>17</v>
      </c>
      <c r="H1138" s="2" t="s">
        <v>13</v>
      </c>
      <c r="I1138" s="18">
        <v>105400</v>
      </c>
      <c r="J1138" s="18">
        <v>37628</v>
      </c>
      <c r="K1138" s="18">
        <v>36890.199999999997</v>
      </c>
      <c r="L1138" s="18">
        <v>737.8</v>
      </c>
      <c r="M1138" s="18"/>
      <c r="N1138" s="18"/>
      <c r="O1138" s="18"/>
      <c r="P1138" s="18"/>
      <c r="Q1138" s="18"/>
      <c r="R1138" s="18"/>
      <c r="S1138" s="18"/>
      <c r="T1138" s="18"/>
      <c r="U1138" s="18"/>
      <c r="V1138" s="18"/>
      <c r="W1138" s="18"/>
      <c r="X1138" s="18"/>
      <c r="Y1138" s="18"/>
      <c r="Z1138" s="18">
        <v>737.8</v>
      </c>
      <c r="AA1138" s="18"/>
      <c r="AB1138" s="43">
        <f t="shared" si="513"/>
        <v>2.0000000000000018E-2</v>
      </c>
      <c r="AC1138" s="14">
        <f t="shared" si="534"/>
        <v>0</v>
      </c>
      <c r="AD1138" s="14">
        <f t="shared" si="549"/>
        <v>0</v>
      </c>
      <c r="AE1138" s="14">
        <f t="shared" si="535"/>
        <v>0</v>
      </c>
      <c r="AF1138" s="14">
        <f t="shared" si="536"/>
        <v>0</v>
      </c>
      <c r="AG1138" s="14">
        <f t="shared" si="537"/>
        <v>0</v>
      </c>
      <c r="AH1138" s="14">
        <f t="shared" si="538"/>
        <v>0</v>
      </c>
      <c r="AI1138" s="14">
        <f t="shared" si="546"/>
        <v>0</v>
      </c>
      <c r="AJ1138" s="14">
        <f t="shared" si="539"/>
        <v>0</v>
      </c>
      <c r="AK1138" s="14">
        <f t="shared" si="540"/>
        <v>0</v>
      </c>
      <c r="AL1138" s="14">
        <f t="shared" si="541"/>
        <v>0</v>
      </c>
      <c r="AM1138" s="14">
        <f t="shared" si="542"/>
        <v>0</v>
      </c>
      <c r="AN1138" s="14">
        <f t="shared" si="543"/>
        <v>0</v>
      </c>
      <c r="AO1138" s="14">
        <f t="shared" si="544"/>
        <v>0</v>
      </c>
      <c r="AP1138" s="14">
        <f t="shared" si="545"/>
        <v>0.02</v>
      </c>
      <c r="AQ1138" s="14">
        <f t="shared" si="547"/>
        <v>0</v>
      </c>
      <c r="AR1138" s="26">
        <f t="shared" si="525"/>
        <v>0</v>
      </c>
      <c r="AS1138" s="184">
        <f t="shared" si="526"/>
        <v>0</v>
      </c>
      <c r="AT1138" s="26">
        <f t="shared" si="527"/>
        <v>737.80399999999997</v>
      </c>
      <c r="AU1138" s="30"/>
      <c r="AV1138" s="30"/>
      <c r="AW1138" s="30">
        <f t="shared" si="548"/>
        <v>4426.8239999999996</v>
      </c>
      <c r="AX1138" s="36">
        <f t="shared" si="512"/>
        <v>0</v>
      </c>
      <c r="AY1138" s="36">
        <f t="shared" si="512"/>
        <v>0</v>
      </c>
      <c r="AZ1138" s="36">
        <f t="shared" si="512"/>
        <v>3689.0199999999995</v>
      </c>
      <c r="BF1138" s="42">
        <f t="shared" si="528"/>
        <v>737.80399999999997</v>
      </c>
      <c r="BG1138" s="42">
        <f t="shared" si="529"/>
        <v>737.8</v>
      </c>
      <c r="BH1138" s="42">
        <f t="shared" si="530"/>
        <v>4.0000000000190994E-3</v>
      </c>
      <c r="BI1138" s="42">
        <f t="shared" si="531"/>
        <v>4426.8239999999996</v>
      </c>
    </row>
    <row r="1139" spans="1:61" ht="14.45" hidden="1" outlineLevel="1" x14ac:dyDescent="0.3">
      <c r="A1139" s="12" t="s">
        <v>837</v>
      </c>
      <c r="B1139" s="12" t="s">
        <v>598</v>
      </c>
      <c r="C1139" s="12"/>
      <c r="D1139" s="2" t="s">
        <v>1191</v>
      </c>
      <c r="E1139" s="2" t="s">
        <v>1193</v>
      </c>
      <c r="F1139" s="2" t="s">
        <v>16</v>
      </c>
      <c r="G1139" s="2" t="s">
        <v>17</v>
      </c>
      <c r="H1139" s="2" t="s">
        <v>13</v>
      </c>
      <c r="I1139" s="18">
        <v>50000</v>
      </c>
      <c r="J1139" s="18">
        <v>18309</v>
      </c>
      <c r="K1139" s="18">
        <v>17950</v>
      </c>
      <c r="L1139" s="18">
        <v>359</v>
      </c>
      <c r="M1139" s="18"/>
      <c r="N1139" s="18"/>
      <c r="O1139" s="18"/>
      <c r="P1139" s="18"/>
      <c r="Q1139" s="18"/>
      <c r="R1139" s="18"/>
      <c r="S1139" s="18"/>
      <c r="T1139" s="18"/>
      <c r="U1139" s="18"/>
      <c r="V1139" s="18"/>
      <c r="W1139" s="18"/>
      <c r="X1139" s="18"/>
      <c r="Y1139" s="18"/>
      <c r="Z1139" s="18">
        <v>359</v>
      </c>
      <c r="AA1139" s="18"/>
      <c r="AB1139" s="43">
        <f t="shared" si="513"/>
        <v>2.0000000000000018E-2</v>
      </c>
      <c r="AC1139" s="14">
        <f t="shared" si="534"/>
        <v>0</v>
      </c>
      <c r="AD1139" s="14">
        <f t="shared" si="549"/>
        <v>0</v>
      </c>
      <c r="AE1139" s="14">
        <f t="shared" si="535"/>
        <v>0</v>
      </c>
      <c r="AF1139" s="14">
        <f t="shared" si="536"/>
        <v>0</v>
      </c>
      <c r="AG1139" s="14">
        <f t="shared" si="537"/>
        <v>0</v>
      </c>
      <c r="AH1139" s="14">
        <f t="shared" si="538"/>
        <v>0</v>
      </c>
      <c r="AI1139" s="14">
        <f t="shared" si="546"/>
        <v>0</v>
      </c>
      <c r="AJ1139" s="14">
        <f t="shared" si="539"/>
        <v>0</v>
      </c>
      <c r="AK1139" s="14">
        <f t="shared" si="540"/>
        <v>0</v>
      </c>
      <c r="AL1139" s="14">
        <f t="shared" si="541"/>
        <v>0</v>
      </c>
      <c r="AM1139" s="14">
        <f t="shared" si="542"/>
        <v>0</v>
      </c>
      <c r="AN1139" s="14">
        <f t="shared" si="543"/>
        <v>0</v>
      </c>
      <c r="AO1139" s="14">
        <f t="shared" si="544"/>
        <v>0</v>
      </c>
      <c r="AP1139" s="14">
        <f t="shared" si="545"/>
        <v>0.02</v>
      </c>
      <c r="AQ1139" s="14">
        <f t="shared" si="547"/>
        <v>0</v>
      </c>
      <c r="AR1139" s="26">
        <f t="shared" si="525"/>
        <v>0</v>
      </c>
      <c r="AS1139" s="184">
        <f t="shared" si="526"/>
        <v>0</v>
      </c>
      <c r="AT1139" s="26">
        <f t="shared" si="527"/>
        <v>359</v>
      </c>
      <c r="AU1139" s="30"/>
      <c r="AV1139" s="30"/>
      <c r="AW1139" s="30">
        <f t="shared" si="548"/>
        <v>2154</v>
      </c>
      <c r="AX1139" s="36">
        <f t="shared" si="512"/>
        <v>0</v>
      </c>
      <c r="AY1139" s="36">
        <f t="shared" si="512"/>
        <v>0</v>
      </c>
      <c r="AZ1139" s="36">
        <f t="shared" si="512"/>
        <v>1795</v>
      </c>
      <c r="BF1139" s="42">
        <f t="shared" si="528"/>
        <v>359</v>
      </c>
      <c r="BG1139" s="42">
        <f t="shared" si="529"/>
        <v>359</v>
      </c>
      <c r="BH1139" s="42">
        <f t="shared" si="530"/>
        <v>0</v>
      </c>
      <c r="BI1139" s="42">
        <f t="shared" si="531"/>
        <v>2154</v>
      </c>
    </row>
    <row r="1140" spans="1:61" ht="14.45" hidden="1" outlineLevel="1" x14ac:dyDescent="0.3">
      <c r="A1140" s="12" t="s">
        <v>837</v>
      </c>
      <c r="B1140" s="12" t="s">
        <v>598</v>
      </c>
      <c r="C1140" s="12"/>
      <c r="D1140" s="2" t="s">
        <v>1194</v>
      </c>
      <c r="E1140" s="2" t="s">
        <v>1192</v>
      </c>
      <c r="F1140" s="2" t="s">
        <v>16</v>
      </c>
      <c r="G1140" s="2" t="s">
        <v>17</v>
      </c>
      <c r="H1140" s="2" t="s">
        <v>13</v>
      </c>
      <c r="I1140" s="18">
        <v>99000</v>
      </c>
      <c r="J1140" s="18">
        <v>35343</v>
      </c>
      <c r="K1140" s="18">
        <v>34650</v>
      </c>
      <c r="L1140" s="18">
        <v>693</v>
      </c>
      <c r="M1140" s="18"/>
      <c r="N1140" s="18"/>
      <c r="O1140" s="18"/>
      <c r="P1140" s="18"/>
      <c r="Q1140" s="18"/>
      <c r="R1140" s="18"/>
      <c r="S1140" s="18"/>
      <c r="T1140" s="18"/>
      <c r="U1140" s="18"/>
      <c r="V1140" s="18"/>
      <c r="W1140" s="18"/>
      <c r="X1140" s="18"/>
      <c r="Y1140" s="18"/>
      <c r="Z1140" s="18">
        <v>693</v>
      </c>
      <c r="AA1140" s="18"/>
      <c r="AB1140" s="43">
        <f t="shared" si="513"/>
        <v>2.0000000000000018E-2</v>
      </c>
      <c r="AC1140" s="14">
        <f t="shared" si="534"/>
        <v>0</v>
      </c>
      <c r="AD1140" s="14">
        <f t="shared" si="549"/>
        <v>0</v>
      </c>
      <c r="AE1140" s="14">
        <f t="shared" si="535"/>
        <v>0</v>
      </c>
      <c r="AF1140" s="14">
        <f t="shared" si="536"/>
        <v>0</v>
      </c>
      <c r="AG1140" s="14">
        <f t="shared" si="537"/>
        <v>0</v>
      </c>
      <c r="AH1140" s="14">
        <f t="shared" si="538"/>
        <v>0</v>
      </c>
      <c r="AI1140" s="14">
        <f t="shared" si="546"/>
        <v>0</v>
      </c>
      <c r="AJ1140" s="14">
        <f t="shared" si="539"/>
        <v>0</v>
      </c>
      <c r="AK1140" s="14">
        <f t="shared" si="540"/>
        <v>0</v>
      </c>
      <c r="AL1140" s="14">
        <f t="shared" si="541"/>
        <v>0</v>
      </c>
      <c r="AM1140" s="14">
        <f t="shared" si="542"/>
        <v>0</v>
      </c>
      <c r="AN1140" s="14">
        <f t="shared" si="543"/>
        <v>0</v>
      </c>
      <c r="AO1140" s="14">
        <f t="shared" si="544"/>
        <v>0</v>
      </c>
      <c r="AP1140" s="14">
        <f t="shared" si="545"/>
        <v>0.02</v>
      </c>
      <c r="AQ1140" s="14">
        <f t="shared" si="547"/>
        <v>0</v>
      </c>
      <c r="AR1140" s="26">
        <f t="shared" si="525"/>
        <v>0</v>
      </c>
      <c r="AS1140" s="184">
        <f t="shared" si="526"/>
        <v>0</v>
      </c>
      <c r="AT1140" s="26">
        <f t="shared" si="527"/>
        <v>693</v>
      </c>
      <c r="AU1140" s="30"/>
      <c r="AV1140" s="30"/>
      <c r="AW1140" s="30">
        <f t="shared" si="548"/>
        <v>4158</v>
      </c>
      <c r="AX1140" s="36">
        <f t="shared" si="512"/>
        <v>0</v>
      </c>
      <c r="AY1140" s="36">
        <f t="shared" si="512"/>
        <v>0</v>
      </c>
      <c r="AZ1140" s="36">
        <f t="shared" si="512"/>
        <v>3465</v>
      </c>
      <c r="BF1140" s="42">
        <f t="shared" si="528"/>
        <v>693</v>
      </c>
      <c r="BG1140" s="42">
        <f t="shared" si="529"/>
        <v>693</v>
      </c>
      <c r="BH1140" s="42">
        <f t="shared" si="530"/>
        <v>0</v>
      </c>
      <c r="BI1140" s="42">
        <f t="shared" si="531"/>
        <v>4158</v>
      </c>
    </row>
    <row r="1141" spans="1:61" ht="14.45" hidden="1" outlineLevel="1" x14ac:dyDescent="0.3">
      <c r="A1141" s="12" t="s">
        <v>837</v>
      </c>
      <c r="B1141" s="12" t="s">
        <v>598</v>
      </c>
      <c r="C1141" s="12"/>
      <c r="D1141" s="2" t="s">
        <v>1195</v>
      </c>
      <c r="E1141" s="2" t="s">
        <v>1193</v>
      </c>
      <c r="F1141" s="2" t="s">
        <v>16</v>
      </c>
      <c r="G1141" s="2" t="s">
        <v>17</v>
      </c>
      <c r="H1141" s="2" t="s">
        <v>13</v>
      </c>
      <c r="I1141" s="18">
        <v>50000</v>
      </c>
      <c r="J1141" s="18">
        <v>18308.599999999999</v>
      </c>
      <c r="K1141" s="18">
        <v>17949.61</v>
      </c>
      <c r="L1141" s="18">
        <v>358.99</v>
      </c>
      <c r="M1141" s="18"/>
      <c r="N1141" s="18"/>
      <c r="O1141" s="18"/>
      <c r="P1141" s="18"/>
      <c r="Q1141" s="18"/>
      <c r="R1141" s="18"/>
      <c r="S1141" s="18"/>
      <c r="T1141" s="18"/>
      <c r="U1141" s="18"/>
      <c r="V1141" s="18"/>
      <c r="W1141" s="18"/>
      <c r="X1141" s="18"/>
      <c r="Y1141" s="18"/>
      <c r="Z1141" s="18">
        <v>358.99</v>
      </c>
      <c r="AA1141" s="18"/>
      <c r="AB1141" s="43">
        <f t="shared" si="513"/>
        <v>2.0000000000000018E-2</v>
      </c>
      <c r="AC1141" s="14">
        <f t="shared" si="534"/>
        <v>0</v>
      </c>
      <c r="AD1141" s="14">
        <f t="shared" si="549"/>
        <v>0</v>
      </c>
      <c r="AE1141" s="14">
        <f t="shared" si="535"/>
        <v>0</v>
      </c>
      <c r="AF1141" s="14">
        <f t="shared" si="536"/>
        <v>0</v>
      </c>
      <c r="AG1141" s="14">
        <f t="shared" si="537"/>
        <v>0</v>
      </c>
      <c r="AH1141" s="14">
        <f t="shared" si="538"/>
        <v>0</v>
      </c>
      <c r="AI1141" s="14">
        <f t="shared" si="546"/>
        <v>0</v>
      </c>
      <c r="AJ1141" s="14">
        <f t="shared" si="539"/>
        <v>0</v>
      </c>
      <c r="AK1141" s="14">
        <f t="shared" si="540"/>
        <v>0</v>
      </c>
      <c r="AL1141" s="14">
        <f t="shared" si="541"/>
        <v>0</v>
      </c>
      <c r="AM1141" s="14">
        <f t="shared" si="542"/>
        <v>0</v>
      </c>
      <c r="AN1141" s="14">
        <f t="shared" si="543"/>
        <v>0</v>
      </c>
      <c r="AO1141" s="14">
        <f t="shared" si="544"/>
        <v>0</v>
      </c>
      <c r="AP1141" s="14">
        <f t="shared" si="545"/>
        <v>0.02</v>
      </c>
      <c r="AQ1141" s="14">
        <f t="shared" si="547"/>
        <v>0</v>
      </c>
      <c r="AR1141" s="26">
        <f t="shared" si="525"/>
        <v>0</v>
      </c>
      <c r="AS1141" s="184">
        <f t="shared" si="526"/>
        <v>0</v>
      </c>
      <c r="AT1141" s="26">
        <f t="shared" si="527"/>
        <v>358.99220000000003</v>
      </c>
      <c r="AU1141" s="30"/>
      <c r="AV1141" s="30"/>
      <c r="AW1141" s="30">
        <f t="shared" si="548"/>
        <v>2153.9531999999999</v>
      </c>
      <c r="AX1141" s="36">
        <f t="shared" si="512"/>
        <v>0</v>
      </c>
      <c r="AY1141" s="36">
        <f t="shared" si="512"/>
        <v>0</v>
      </c>
      <c r="AZ1141" s="36">
        <f t="shared" si="512"/>
        <v>1794.9609999999998</v>
      </c>
      <c r="BF1141" s="42">
        <f t="shared" si="528"/>
        <v>358.99220000000003</v>
      </c>
      <c r="BG1141" s="42">
        <f t="shared" si="529"/>
        <v>358.99</v>
      </c>
      <c r="BH1141" s="42">
        <f t="shared" si="530"/>
        <v>2.200000000016189E-3</v>
      </c>
      <c r="BI1141" s="42">
        <f t="shared" si="531"/>
        <v>2153.9531999999999</v>
      </c>
    </row>
    <row r="1142" spans="1:61" ht="14.45" hidden="1" outlineLevel="1" x14ac:dyDescent="0.3">
      <c r="A1142" s="12" t="s">
        <v>837</v>
      </c>
      <c r="B1142" s="12" t="s">
        <v>598</v>
      </c>
      <c r="C1142" s="12"/>
      <c r="D1142" s="2" t="s">
        <v>1196</v>
      </c>
      <c r="E1142" s="2" t="s">
        <v>1192</v>
      </c>
      <c r="F1142" s="2" t="s">
        <v>16</v>
      </c>
      <c r="G1142" s="2" t="s">
        <v>17</v>
      </c>
      <c r="H1142" s="2" t="s">
        <v>13</v>
      </c>
      <c r="I1142" s="18">
        <v>900</v>
      </c>
      <c r="J1142" s="18">
        <v>321.5</v>
      </c>
      <c r="K1142" s="18">
        <v>315.2</v>
      </c>
      <c r="L1142" s="18">
        <v>6.3</v>
      </c>
      <c r="M1142" s="18"/>
      <c r="N1142" s="18"/>
      <c r="O1142" s="18"/>
      <c r="P1142" s="18"/>
      <c r="Q1142" s="18"/>
      <c r="R1142" s="18"/>
      <c r="S1142" s="18"/>
      <c r="T1142" s="18"/>
      <c r="U1142" s="18"/>
      <c r="V1142" s="18"/>
      <c r="W1142" s="18"/>
      <c r="X1142" s="18"/>
      <c r="Y1142" s="18"/>
      <c r="Z1142" s="18">
        <v>6.3</v>
      </c>
      <c r="AA1142" s="18"/>
      <c r="AB1142" s="43">
        <f t="shared" si="513"/>
        <v>2.0000000000000018E-2</v>
      </c>
      <c r="AC1142" s="14">
        <f t="shared" si="534"/>
        <v>0</v>
      </c>
      <c r="AD1142" s="14">
        <f t="shared" si="549"/>
        <v>0</v>
      </c>
      <c r="AE1142" s="14">
        <f t="shared" si="535"/>
        <v>0</v>
      </c>
      <c r="AF1142" s="14">
        <f t="shared" si="536"/>
        <v>0</v>
      </c>
      <c r="AG1142" s="14">
        <f t="shared" si="537"/>
        <v>0</v>
      </c>
      <c r="AH1142" s="14">
        <f t="shared" si="538"/>
        <v>0</v>
      </c>
      <c r="AI1142" s="14">
        <f t="shared" si="546"/>
        <v>0</v>
      </c>
      <c r="AJ1142" s="14">
        <f t="shared" si="539"/>
        <v>0</v>
      </c>
      <c r="AK1142" s="14">
        <f t="shared" si="540"/>
        <v>0</v>
      </c>
      <c r="AL1142" s="14">
        <f t="shared" si="541"/>
        <v>0</v>
      </c>
      <c r="AM1142" s="14">
        <f t="shared" si="542"/>
        <v>0</v>
      </c>
      <c r="AN1142" s="14">
        <f t="shared" si="543"/>
        <v>0</v>
      </c>
      <c r="AO1142" s="14">
        <f t="shared" si="544"/>
        <v>0</v>
      </c>
      <c r="AP1142" s="14">
        <f t="shared" si="545"/>
        <v>0.02</v>
      </c>
      <c r="AQ1142" s="14">
        <f t="shared" si="547"/>
        <v>0</v>
      </c>
      <c r="AR1142" s="26">
        <f t="shared" si="525"/>
        <v>0</v>
      </c>
      <c r="AS1142" s="184">
        <f t="shared" si="526"/>
        <v>0</v>
      </c>
      <c r="AT1142" s="26">
        <f t="shared" si="527"/>
        <v>6.3040000000000003</v>
      </c>
      <c r="AU1142" s="30"/>
      <c r="AV1142" s="30"/>
      <c r="AW1142" s="30">
        <f t="shared" si="548"/>
        <v>37.823999999999998</v>
      </c>
      <c r="AX1142" s="36">
        <f t="shared" si="512"/>
        <v>0</v>
      </c>
      <c r="AY1142" s="36">
        <f t="shared" si="512"/>
        <v>0</v>
      </c>
      <c r="AZ1142" s="36">
        <f t="shared" si="512"/>
        <v>31.519999999999996</v>
      </c>
      <c r="BF1142" s="42">
        <f t="shared" si="528"/>
        <v>6.3040000000000003</v>
      </c>
      <c r="BG1142" s="42">
        <f t="shared" si="529"/>
        <v>6.3</v>
      </c>
      <c r="BH1142" s="42">
        <f t="shared" si="530"/>
        <v>4.0000000000004476E-3</v>
      </c>
      <c r="BI1142" s="42">
        <f t="shared" si="531"/>
        <v>37.823999999999998</v>
      </c>
    </row>
    <row r="1143" spans="1:61" ht="14.45" hidden="1" outlineLevel="1" x14ac:dyDescent="0.3">
      <c r="A1143" s="12" t="s">
        <v>837</v>
      </c>
      <c r="B1143" s="12" t="s">
        <v>598</v>
      </c>
      <c r="C1143" s="12"/>
      <c r="D1143" s="2" t="s">
        <v>1196</v>
      </c>
      <c r="E1143" s="2" t="s">
        <v>1193</v>
      </c>
      <c r="F1143" s="2" t="s">
        <v>16</v>
      </c>
      <c r="G1143" s="2" t="s">
        <v>17</v>
      </c>
      <c r="H1143" s="2" t="s">
        <v>13</v>
      </c>
      <c r="I1143" s="18">
        <v>50310</v>
      </c>
      <c r="J1143" s="18">
        <v>18422.400000000001</v>
      </c>
      <c r="K1143" s="18">
        <v>18061.18</v>
      </c>
      <c r="L1143" s="18">
        <v>361.22</v>
      </c>
      <c r="M1143" s="18"/>
      <c r="N1143" s="18"/>
      <c r="O1143" s="18"/>
      <c r="P1143" s="18"/>
      <c r="Q1143" s="18"/>
      <c r="R1143" s="18"/>
      <c r="S1143" s="18"/>
      <c r="T1143" s="18"/>
      <c r="U1143" s="18"/>
      <c r="V1143" s="18"/>
      <c r="W1143" s="18"/>
      <c r="X1143" s="18"/>
      <c r="Y1143" s="18"/>
      <c r="Z1143" s="18">
        <v>361.22</v>
      </c>
      <c r="AA1143" s="18"/>
      <c r="AB1143" s="43">
        <f t="shared" si="513"/>
        <v>2.0000000000000018E-2</v>
      </c>
      <c r="AC1143" s="14">
        <f t="shared" si="534"/>
        <v>0</v>
      </c>
      <c r="AD1143" s="14">
        <f t="shared" si="549"/>
        <v>0</v>
      </c>
      <c r="AE1143" s="14">
        <f t="shared" si="535"/>
        <v>0</v>
      </c>
      <c r="AF1143" s="14">
        <f t="shared" si="536"/>
        <v>0</v>
      </c>
      <c r="AG1143" s="14">
        <f t="shared" si="537"/>
        <v>0</v>
      </c>
      <c r="AH1143" s="14">
        <f t="shared" si="538"/>
        <v>0</v>
      </c>
      <c r="AI1143" s="14">
        <f t="shared" si="546"/>
        <v>0</v>
      </c>
      <c r="AJ1143" s="14">
        <f t="shared" si="539"/>
        <v>0</v>
      </c>
      <c r="AK1143" s="14">
        <f t="shared" si="540"/>
        <v>0</v>
      </c>
      <c r="AL1143" s="14">
        <f t="shared" si="541"/>
        <v>0</v>
      </c>
      <c r="AM1143" s="14">
        <f t="shared" si="542"/>
        <v>0</v>
      </c>
      <c r="AN1143" s="14">
        <f t="shared" si="543"/>
        <v>0</v>
      </c>
      <c r="AO1143" s="14">
        <f t="shared" si="544"/>
        <v>0</v>
      </c>
      <c r="AP1143" s="14">
        <f t="shared" si="545"/>
        <v>0.02</v>
      </c>
      <c r="AQ1143" s="14">
        <f t="shared" si="547"/>
        <v>0</v>
      </c>
      <c r="AR1143" s="26">
        <f t="shared" si="525"/>
        <v>0</v>
      </c>
      <c r="AS1143" s="184">
        <f t="shared" si="526"/>
        <v>0</v>
      </c>
      <c r="AT1143" s="26">
        <f t="shared" si="527"/>
        <v>361.22360000000003</v>
      </c>
      <c r="AU1143" s="30"/>
      <c r="AV1143" s="30"/>
      <c r="AW1143" s="30">
        <f t="shared" si="548"/>
        <v>2167.3415999999997</v>
      </c>
      <c r="AX1143" s="36">
        <f t="shared" si="512"/>
        <v>0</v>
      </c>
      <c r="AY1143" s="36">
        <f t="shared" si="512"/>
        <v>0</v>
      </c>
      <c r="AZ1143" s="36">
        <f t="shared" si="512"/>
        <v>1806.1179999999997</v>
      </c>
      <c r="BF1143" s="42">
        <f t="shared" si="528"/>
        <v>361.22360000000003</v>
      </c>
      <c r="BG1143" s="42">
        <f t="shared" si="529"/>
        <v>361.22</v>
      </c>
      <c r="BH1143" s="42">
        <f t="shared" si="530"/>
        <v>3.6000000000058208E-3</v>
      </c>
      <c r="BI1143" s="42">
        <f t="shared" si="531"/>
        <v>2167.3415999999997</v>
      </c>
    </row>
    <row r="1144" spans="1:61" ht="14.45" hidden="1" outlineLevel="1" x14ac:dyDescent="0.3">
      <c r="A1144" s="12" t="s">
        <v>837</v>
      </c>
      <c r="B1144" s="12" t="s">
        <v>598</v>
      </c>
      <c r="C1144" s="12"/>
      <c r="D1144" s="2" t="s">
        <v>1197</v>
      </c>
      <c r="E1144" s="2" t="s">
        <v>1192</v>
      </c>
      <c r="F1144" s="2" t="s">
        <v>16</v>
      </c>
      <c r="G1144" s="2" t="s">
        <v>17</v>
      </c>
      <c r="H1144" s="2" t="s">
        <v>13</v>
      </c>
      <c r="I1144" s="18">
        <v>4500</v>
      </c>
      <c r="J1144" s="18">
        <v>1606.5</v>
      </c>
      <c r="K1144" s="18">
        <v>1575</v>
      </c>
      <c r="L1144" s="18">
        <v>31.5</v>
      </c>
      <c r="M1144" s="18"/>
      <c r="N1144" s="18"/>
      <c r="O1144" s="18"/>
      <c r="P1144" s="18"/>
      <c r="Q1144" s="18"/>
      <c r="R1144" s="18"/>
      <c r="S1144" s="18"/>
      <c r="T1144" s="18"/>
      <c r="U1144" s="18"/>
      <c r="V1144" s="18"/>
      <c r="W1144" s="18"/>
      <c r="X1144" s="18"/>
      <c r="Y1144" s="18"/>
      <c r="Z1144" s="18">
        <v>31.5</v>
      </c>
      <c r="AA1144" s="18"/>
      <c r="AB1144" s="43">
        <f t="shared" si="513"/>
        <v>2.0000000000000018E-2</v>
      </c>
      <c r="AC1144" s="14">
        <f t="shared" si="534"/>
        <v>0</v>
      </c>
      <c r="AD1144" s="14">
        <f t="shared" si="549"/>
        <v>0</v>
      </c>
      <c r="AE1144" s="14">
        <f t="shared" si="535"/>
        <v>0</v>
      </c>
      <c r="AF1144" s="14">
        <f t="shared" si="536"/>
        <v>0</v>
      </c>
      <c r="AG1144" s="14">
        <f t="shared" si="537"/>
        <v>0</v>
      </c>
      <c r="AH1144" s="14">
        <f t="shared" si="538"/>
        <v>0</v>
      </c>
      <c r="AI1144" s="14">
        <f t="shared" si="546"/>
        <v>0</v>
      </c>
      <c r="AJ1144" s="14">
        <f t="shared" si="539"/>
        <v>0</v>
      </c>
      <c r="AK1144" s="14">
        <f t="shared" si="540"/>
        <v>0</v>
      </c>
      <c r="AL1144" s="14">
        <f t="shared" si="541"/>
        <v>0</v>
      </c>
      <c r="AM1144" s="14">
        <f t="shared" si="542"/>
        <v>0</v>
      </c>
      <c r="AN1144" s="14">
        <f t="shared" si="543"/>
        <v>0</v>
      </c>
      <c r="AO1144" s="14">
        <f t="shared" si="544"/>
        <v>0</v>
      </c>
      <c r="AP1144" s="14">
        <f t="shared" si="545"/>
        <v>0.02</v>
      </c>
      <c r="AQ1144" s="14">
        <f t="shared" si="547"/>
        <v>0</v>
      </c>
      <c r="AR1144" s="26">
        <f t="shared" si="525"/>
        <v>0</v>
      </c>
      <c r="AS1144" s="184">
        <f t="shared" si="526"/>
        <v>0</v>
      </c>
      <c r="AT1144" s="26">
        <f t="shared" si="527"/>
        <v>31.5</v>
      </c>
      <c r="AU1144" s="30"/>
      <c r="AV1144" s="30"/>
      <c r="AW1144" s="30">
        <f t="shared" si="548"/>
        <v>189</v>
      </c>
      <c r="AX1144" s="36">
        <f t="shared" si="512"/>
        <v>0</v>
      </c>
      <c r="AY1144" s="36">
        <f t="shared" si="512"/>
        <v>0</v>
      </c>
      <c r="AZ1144" s="36">
        <f t="shared" si="512"/>
        <v>157.5</v>
      </c>
      <c r="BF1144" s="42">
        <f t="shared" si="528"/>
        <v>31.5</v>
      </c>
      <c r="BG1144" s="42">
        <f t="shared" si="529"/>
        <v>31.5</v>
      </c>
      <c r="BH1144" s="42">
        <f t="shared" si="530"/>
        <v>0</v>
      </c>
      <c r="BI1144" s="42">
        <f t="shared" si="531"/>
        <v>189</v>
      </c>
    </row>
    <row r="1145" spans="1:61" ht="14.45" hidden="1" outlineLevel="1" x14ac:dyDescent="0.3">
      <c r="A1145" s="12" t="s">
        <v>837</v>
      </c>
      <c r="B1145" s="12" t="s">
        <v>598</v>
      </c>
      <c r="C1145" s="12"/>
      <c r="D1145" s="2" t="s">
        <v>1197</v>
      </c>
      <c r="E1145" s="2" t="s">
        <v>1193</v>
      </c>
      <c r="F1145" s="2" t="s">
        <v>16</v>
      </c>
      <c r="G1145" s="2" t="s">
        <v>17</v>
      </c>
      <c r="H1145" s="2" t="s">
        <v>13</v>
      </c>
      <c r="I1145" s="18">
        <v>50000</v>
      </c>
      <c r="J1145" s="18">
        <v>18309</v>
      </c>
      <c r="K1145" s="18">
        <v>17950</v>
      </c>
      <c r="L1145" s="18">
        <v>359</v>
      </c>
      <c r="M1145" s="18"/>
      <c r="N1145" s="18"/>
      <c r="O1145" s="18"/>
      <c r="P1145" s="18"/>
      <c r="Q1145" s="18"/>
      <c r="R1145" s="18"/>
      <c r="S1145" s="18"/>
      <c r="T1145" s="18"/>
      <c r="U1145" s="18"/>
      <c r="V1145" s="18"/>
      <c r="W1145" s="18"/>
      <c r="X1145" s="18"/>
      <c r="Y1145" s="18"/>
      <c r="Z1145" s="18">
        <v>359</v>
      </c>
      <c r="AA1145" s="18"/>
      <c r="AB1145" s="43">
        <f t="shared" si="513"/>
        <v>2.0000000000000018E-2</v>
      </c>
      <c r="AC1145" s="14">
        <f t="shared" si="534"/>
        <v>0</v>
      </c>
      <c r="AD1145" s="14">
        <f t="shared" si="549"/>
        <v>0</v>
      </c>
      <c r="AE1145" s="14">
        <f t="shared" si="535"/>
        <v>0</v>
      </c>
      <c r="AF1145" s="14">
        <f t="shared" si="536"/>
        <v>0</v>
      </c>
      <c r="AG1145" s="14">
        <f t="shared" si="537"/>
        <v>0</v>
      </c>
      <c r="AH1145" s="14">
        <f t="shared" si="538"/>
        <v>0</v>
      </c>
      <c r="AI1145" s="14">
        <f t="shared" si="546"/>
        <v>0</v>
      </c>
      <c r="AJ1145" s="14">
        <f t="shared" si="539"/>
        <v>0</v>
      </c>
      <c r="AK1145" s="14">
        <f t="shared" si="540"/>
        <v>0</v>
      </c>
      <c r="AL1145" s="14">
        <f t="shared" si="541"/>
        <v>0</v>
      </c>
      <c r="AM1145" s="14">
        <f t="shared" si="542"/>
        <v>0</v>
      </c>
      <c r="AN1145" s="14">
        <f t="shared" si="543"/>
        <v>0</v>
      </c>
      <c r="AO1145" s="14">
        <f t="shared" si="544"/>
        <v>0</v>
      </c>
      <c r="AP1145" s="14">
        <f t="shared" si="545"/>
        <v>0.02</v>
      </c>
      <c r="AQ1145" s="14">
        <f t="shared" si="547"/>
        <v>0</v>
      </c>
      <c r="AR1145" s="26">
        <f t="shared" si="525"/>
        <v>0</v>
      </c>
      <c r="AS1145" s="184">
        <f t="shared" si="526"/>
        <v>0</v>
      </c>
      <c r="AT1145" s="26">
        <f t="shared" si="527"/>
        <v>359</v>
      </c>
      <c r="AU1145" s="30"/>
      <c r="AV1145" s="30"/>
      <c r="AW1145" s="30">
        <f t="shared" si="548"/>
        <v>2154</v>
      </c>
      <c r="AX1145" s="36">
        <f t="shared" si="512"/>
        <v>0</v>
      </c>
      <c r="AY1145" s="36">
        <f t="shared" si="512"/>
        <v>0</v>
      </c>
      <c r="AZ1145" s="36">
        <f t="shared" si="512"/>
        <v>1795</v>
      </c>
      <c r="BF1145" s="42">
        <f t="shared" si="528"/>
        <v>359</v>
      </c>
      <c r="BG1145" s="42">
        <f t="shared" si="529"/>
        <v>359</v>
      </c>
      <c r="BH1145" s="42">
        <f t="shared" si="530"/>
        <v>0</v>
      </c>
      <c r="BI1145" s="42">
        <f t="shared" si="531"/>
        <v>2154</v>
      </c>
    </row>
    <row r="1146" spans="1:61" ht="14.45" hidden="1" outlineLevel="1" x14ac:dyDescent="0.3">
      <c r="A1146" s="12" t="s">
        <v>837</v>
      </c>
      <c r="B1146" s="12" t="s">
        <v>598</v>
      </c>
      <c r="C1146" s="12"/>
      <c r="D1146" s="2" t="s">
        <v>1198</v>
      </c>
      <c r="E1146" s="2" t="s">
        <v>1193</v>
      </c>
      <c r="F1146" s="2" t="s">
        <v>16</v>
      </c>
      <c r="G1146" s="2" t="s">
        <v>17</v>
      </c>
      <c r="H1146" s="2" t="s">
        <v>13</v>
      </c>
      <c r="I1146" s="18">
        <v>50000</v>
      </c>
      <c r="J1146" s="18">
        <v>18309</v>
      </c>
      <c r="K1146" s="18">
        <v>17950</v>
      </c>
      <c r="L1146" s="18">
        <v>359</v>
      </c>
      <c r="M1146" s="18"/>
      <c r="N1146" s="18"/>
      <c r="O1146" s="18"/>
      <c r="P1146" s="18"/>
      <c r="Q1146" s="18"/>
      <c r="R1146" s="18"/>
      <c r="S1146" s="18"/>
      <c r="T1146" s="18"/>
      <c r="U1146" s="18"/>
      <c r="V1146" s="18"/>
      <c r="W1146" s="18"/>
      <c r="X1146" s="18"/>
      <c r="Y1146" s="18"/>
      <c r="Z1146" s="18">
        <v>359</v>
      </c>
      <c r="AA1146" s="18"/>
      <c r="AB1146" s="43">
        <f t="shared" si="513"/>
        <v>2.0000000000000018E-2</v>
      </c>
      <c r="AC1146" s="14">
        <f t="shared" si="534"/>
        <v>0</v>
      </c>
      <c r="AD1146" s="14">
        <f t="shared" si="549"/>
        <v>0</v>
      </c>
      <c r="AE1146" s="14">
        <f t="shared" si="535"/>
        <v>0</v>
      </c>
      <c r="AF1146" s="14">
        <f t="shared" si="536"/>
        <v>0</v>
      </c>
      <c r="AG1146" s="14">
        <f t="shared" si="537"/>
        <v>0</v>
      </c>
      <c r="AH1146" s="14">
        <f t="shared" si="538"/>
        <v>0</v>
      </c>
      <c r="AI1146" s="14">
        <f t="shared" si="546"/>
        <v>0</v>
      </c>
      <c r="AJ1146" s="14">
        <f t="shared" si="539"/>
        <v>0</v>
      </c>
      <c r="AK1146" s="14">
        <f t="shared" si="540"/>
        <v>0</v>
      </c>
      <c r="AL1146" s="14">
        <f t="shared" si="541"/>
        <v>0</v>
      </c>
      <c r="AM1146" s="14">
        <f t="shared" si="542"/>
        <v>0</v>
      </c>
      <c r="AN1146" s="14">
        <f t="shared" si="543"/>
        <v>0</v>
      </c>
      <c r="AO1146" s="14">
        <f t="shared" si="544"/>
        <v>0</v>
      </c>
      <c r="AP1146" s="14">
        <f t="shared" si="545"/>
        <v>0.02</v>
      </c>
      <c r="AQ1146" s="14">
        <f t="shared" si="547"/>
        <v>0</v>
      </c>
      <c r="AR1146" s="26">
        <f t="shared" si="525"/>
        <v>0</v>
      </c>
      <c r="AS1146" s="184">
        <f t="shared" si="526"/>
        <v>0</v>
      </c>
      <c r="AT1146" s="26">
        <f t="shared" si="527"/>
        <v>359</v>
      </c>
      <c r="AU1146" s="30"/>
      <c r="AV1146" s="30"/>
      <c r="AW1146" s="30">
        <f t="shared" si="548"/>
        <v>2154</v>
      </c>
      <c r="AX1146" s="36">
        <f t="shared" si="512"/>
        <v>0</v>
      </c>
      <c r="AY1146" s="36">
        <f t="shared" si="512"/>
        <v>0</v>
      </c>
      <c r="AZ1146" s="36">
        <f t="shared" si="512"/>
        <v>1795</v>
      </c>
      <c r="BF1146" s="42">
        <f t="shared" si="528"/>
        <v>359</v>
      </c>
      <c r="BG1146" s="42">
        <f t="shared" si="529"/>
        <v>359</v>
      </c>
      <c r="BH1146" s="42">
        <f t="shared" si="530"/>
        <v>0</v>
      </c>
      <c r="BI1146" s="42">
        <f t="shared" si="531"/>
        <v>2154</v>
      </c>
    </row>
    <row r="1147" spans="1:61" ht="14.45" hidden="1" outlineLevel="1" x14ac:dyDescent="0.3">
      <c r="A1147" s="12" t="s">
        <v>837</v>
      </c>
      <c r="B1147" s="12" t="s">
        <v>598</v>
      </c>
      <c r="C1147" s="12"/>
      <c r="D1147" s="2" t="s">
        <v>980</v>
      </c>
      <c r="E1147" s="2" t="s">
        <v>368</v>
      </c>
      <c r="F1147" s="2" t="s">
        <v>16</v>
      </c>
      <c r="G1147" s="2" t="s">
        <v>20</v>
      </c>
      <c r="H1147" s="2" t="s">
        <v>13</v>
      </c>
      <c r="I1147" s="18">
        <v>75</v>
      </c>
      <c r="J1147" s="18">
        <v>15490.380000000001</v>
      </c>
      <c r="K1147" s="18">
        <v>13499.25</v>
      </c>
      <c r="L1147" s="18">
        <v>1991.13</v>
      </c>
      <c r="M1147" s="18"/>
      <c r="N1147" s="18">
        <v>1687.41</v>
      </c>
      <c r="O1147" s="18"/>
      <c r="P1147" s="18"/>
      <c r="Q1147" s="18"/>
      <c r="R1147" s="18"/>
      <c r="S1147" s="18"/>
      <c r="T1147" s="18"/>
      <c r="U1147" s="18"/>
      <c r="V1147" s="18"/>
      <c r="W1147" s="18"/>
      <c r="X1147" s="18"/>
      <c r="Y1147" s="18"/>
      <c r="Z1147" s="18">
        <v>303.71999999999997</v>
      </c>
      <c r="AA1147" s="18"/>
      <c r="AB1147" s="43">
        <f t="shared" si="513"/>
        <v>0.14749999999999996</v>
      </c>
      <c r="AC1147" s="14">
        <f t="shared" si="534"/>
        <v>0</v>
      </c>
      <c r="AD1147" s="14">
        <f t="shared" si="549"/>
        <v>0.125</v>
      </c>
      <c r="AE1147" s="14">
        <f t="shared" si="535"/>
        <v>0</v>
      </c>
      <c r="AF1147" s="14">
        <f t="shared" si="536"/>
        <v>0</v>
      </c>
      <c r="AG1147" s="14">
        <f t="shared" si="537"/>
        <v>0</v>
      </c>
      <c r="AH1147" s="14">
        <f t="shared" si="538"/>
        <v>0</v>
      </c>
      <c r="AI1147" s="14">
        <f t="shared" si="546"/>
        <v>0</v>
      </c>
      <c r="AJ1147" s="14">
        <f t="shared" si="539"/>
        <v>0</v>
      </c>
      <c r="AK1147" s="14">
        <f t="shared" si="540"/>
        <v>0</v>
      </c>
      <c r="AL1147" s="14">
        <f t="shared" si="541"/>
        <v>0</v>
      </c>
      <c r="AM1147" s="14">
        <f t="shared" si="542"/>
        <v>0</v>
      </c>
      <c r="AN1147" s="14">
        <f t="shared" si="543"/>
        <v>0</v>
      </c>
      <c r="AO1147" s="14">
        <f t="shared" si="544"/>
        <v>0</v>
      </c>
      <c r="AP1147" s="14">
        <f t="shared" si="545"/>
        <v>0.02</v>
      </c>
      <c r="AQ1147" s="14">
        <f t="shared" si="547"/>
        <v>0</v>
      </c>
      <c r="AR1147" s="26">
        <f t="shared" si="525"/>
        <v>1687.40625</v>
      </c>
      <c r="AS1147" s="184">
        <f t="shared" si="526"/>
        <v>0</v>
      </c>
      <c r="AT1147" s="26">
        <f t="shared" si="527"/>
        <v>303.73312500000003</v>
      </c>
      <c r="AU1147" s="30"/>
      <c r="AV1147" s="30"/>
      <c r="AW1147" s="30">
        <f t="shared" si="548"/>
        <v>1619.9099999999999</v>
      </c>
      <c r="AX1147" s="36">
        <f t="shared" si="512"/>
        <v>-1687.40625</v>
      </c>
      <c r="AY1147" s="36">
        <f t="shared" si="512"/>
        <v>0</v>
      </c>
      <c r="AZ1147" s="36">
        <f t="shared" si="512"/>
        <v>1316.1768749999999</v>
      </c>
      <c r="BF1147" s="42">
        <f t="shared" si="528"/>
        <v>1991.139375</v>
      </c>
      <c r="BG1147" s="42">
        <f t="shared" si="529"/>
        <v>1991.13</v>
      </c>
      <c r="BH1147" s="42">
        <f t="shared" si="530"/>
        <v>9.3749999998635758E-3</v>
      </c>
      <c r="BI1147" s="42">
        <f t="shared" si="531"/>
        <v>1619.9099999999999</v>
      </c>
    </row>
    <row r="1148" spans="1:61" ht="14.45" hidden="1" outlineLevel="1" x14ac:dyDescent="0.3">
      <c r="A1148" s="12" t="s">
        <v>837</v>
      </c>
      <c r="B1148" s="12" t="s">
        <v>598</v>
      </c>
      <c r="C1148" s="12" t="s">
        <v>1362</v>
      </c>
      <c r="D1148" s="2" t="s">
        <v>1199</v>
      </c>
      <c r="E1148" s="2" t="s">
        <v>383</v>
      </c>
      <c r="F1148" s="2" t="s">
        <v>16</v>
      </c>
      <c r="G1148" s="2" t="s">
        <v>17</v>
      </c>
      <c r="H1148" s="2" t="s">
        <v>13</v>
      </c>
      <c r="I1148" s="18">
        <v>100</v>
      </c>
      <c r="J1148" s="18">
        <v>114643.12</v>
      </c>
      <c r="K1148" s="18">
        <v>99906.86</v>
      </c>
      <c r="L1148" s="18">
        <v>14736.26</v>
      </c>
      <c r="M1148" s="18"/>
      <c r="N1148" s="18">
        <v>12488.36</v>
      </c>
      <c r="O1148" s="18"/>
      <c r="P1148" s="18"/>
      <c r="Q1148" s="18"/>
      <c r="R1148" s="18"/>
      <c r="S1148" s="18"/>
      <c r="T1148" s="18"/>
      <c r="U1148" s="18"/>
      <c r="V1148" s="18"/>
      <c r="W1148" s="18"/>
      <c r="X1148" s="18"/>
      <c r="Y1148" s="18"/>
      <c r="Z1148" s="18">
        <v>2247.9</v>
      </c>
      <c r="AA1148" s="18"/>
      <c r="AB1148" s="43">
        <f t="shared" si="513"/>
        <v>0.14749999999999996</v>
      </c>
      <c r="AC1148" s="14">
        <f t="shared" si="534"/>
        <v>0</v>
      </c>
      <c r="AD1148" s="14">
        <f t="shared" si="549"/>
        <v>0.125</v>
      </c>
      <c r="AE1148" s="14">
        <f t="shared" si="535"/>
        <v>0</v>
      </c>
      <c r="AF1148" s="14">
        <f t="shared" si="536"/>
        <v>0</v>
      </c>
      <c r="AG1148" s="14">
        <f t="shared" si="537"/>
        <v>0</v>
      </c>
      <c r="AH1148" s="14">
        <f t="shared" si="538"/>
        <v>0</v>
      </c>
      <c r="AI1148" s="14">
        <f t="shared" si="546"/>
        <v>0</v>
      </c>
      <c r="AJ1148" s="14">
        <f t="shared" si="539"/>
        <v>0</v>
      </c>
      <c r="AK1148" s="14">
        <f t="shared" si="540"/>
        <v>0</v>
      </c>
      <c r="AL1148" s="14">
        <f t="shared" si="541"/>
        <v>0</v>
      </c>
      <c r="AM1148" s="14">
        <f t="shared" si="542"/>
        <v>0</v>
      </c>
      <c r="AN1148" s="14">
        <f t="shared" si="543"/>
        <v>0</v>
      </c>
      <c r="AO1148" s="14">
        <f t="shared" si="544"/>
        <v>0</v>
      </c>
      <c r="AP1148" s="14">
        <f t="shared" si="545"/>
        <v>0.02</v>
      </c>
      <c r="AQ1148" s="14">
        <f t="shared" si="547"/>
        <v>0</v>
      </c>
      <c r="AR1148" s="26">
        <f t="shared" si="525"/>
        <v>12488.3575</v>
      </c>
      <c r="AS1148" s="184">
        <f t="shared" si="526"/>
        <v>0</v>
      </c>
      <c r="AT1148" s="26">
        <f t="shared" si="527"/>
        <v>2247.9043500000002</v>
      </c>
      <c r="AU1148" s="30"/>
      <c r="AV1148" s="30"/>
      <c r="AW1148" s="30">
        <f t="shared" si="548"/>
        <v>11988.823199999999</v>
      </c>
      <c r="AX1148" s="36">
        <f t="shared" si="512"/>
        <v>-12488.3575</v>
      </c>
      <c r="AY1148" s="36">
        <f t="shared" si="512"/>
        <v>0</v>
      </c>
      <c r="AZ1148" s="36">
        <f t="shared" si="512"/>
        <v>9740.9188499999982</v>
      </c>
      <c r="BF1148" s="42">
        <f t="shared" si="528"/>
        <v>14736.261850000001</v>
      </c>
      <c r="BG1148" s="42">
        <f t="shared" si="529"/>
        <v>14736.26</v>
      </c>
      <c r="BH1148" s="42">
        <f t="shared" si="530"/>
        <v>1.8500000005587935E-3</v>
      </c>
      <c r="BI1148" s="42">
        <f t="shared" si="531"/>
        <v>11988.823199999999</v>
      </c>
    </row>
    <row r="1149" spans="1:61" ht="14.45" hidden="1" outlineLevel="1" x14ac:dyDescent="0.3">
      <c r="A1149" s="12" t="s">
        <v>837</v>
      </c>
      <c r="B1149" s="12" t="s">
        <v>598</v>
      </c>
      <c r="C1149" s="12"/>
      <c r="D1149" s="2" t="s">
        <v>1200</v>
      </c>
      <c r="E1149" s="2" t="s">
        <v>657</v>
      </c>
      <c r="F1149" s="2" t="s">
        <v>16</v>
      </c>
      <c r="G1149" s="2" t="s">
        <v>17</v>
      </c>
      <c r="H1149" s="2" t="s">
        <v>13</v>
      </c>
      <c r="I1149" s="18">
        <v>200</v>
      </c>
      <c r="J1149" s="18">
        <v>25245</v>
      </c>
      <c r="K1149" s="18">
        <v>22000</v>
      </c>
      <c r="L1149" s="18">
        <v>3245</v>
      </c>
      <c r="M1149" s="18"/>
      <c r="N1149" s="18">
        <v>2750</v>
      </c>
      <c r="O1149" s="18"/>
      <c r="P1149" s="18"/>
      <c r="Q1149" s="18"/>
      <c r="R1149" s="18"/>
      <c r="S1149" s="18"/>
      <c r="T1149" s="18"/>
      <c r="U1149" s="18"/>
      <c r="V1149" s="18"/>
      <c r="W1149" s="18"/>
      <c r="X1149" s="18"/>
      <c r="Y1149" s="18"/>
      <c r="Z1149" s="18">
        <v>495</v>
      </c>
      <c r="AA1149" s="18"/>
      <c r="AB1149" s="43">
        <f t="shared" si="513"/>
        <v>0.14749999999999996</v>
      </c>
      <c r="AC1149" s="14">
        <f t="shared" si="534"/>
        <v>0</v>
      </c>
      <c r="AD1149" s="14">
        <f t="shared" si="549"/>
        <v>0.125</v>
      </c>
      <c r="AE1149" s="14">
        <f t="shared" si="535"/>
        <v>0</v>
      </c>
      <c r="AF1149" s="14">
        <f t="shared" si="536"/>
        <v>0</v>
      </c>
      <c r="AG1149" s="14">
        <f t="shared" si="537"/>
        <v>0</v>
      </c>
      <c r="AH1149" s="14">
        <f t="shared" si="538"/>
        <v>0</v>
      </c>
      <c r="AI1149" s="14">
        <f t="shared" si="546"/>
        <v>0</v>
      </c>
      <c r="AJ1149" s="14">
        <f t="shared" si="539"/>
        <v>0</v>
      </c>
      <c r="AK1149" s="14">
        <f t="shared" si="540"/>
        <v>0</v>
      </c>
      <c r="AL1149" s="14">
        <f t="shared" si="541"/>
        <v>0</v>
      </c>
      <c r="AM1149" s="14">
        <f t="shared" si="542"/>
        <v>0</v>
      </c>
      <c r="AN1149" s="14">
        <f t="shared" si="543"/>
        <v>0</v>
      </c>
      <c r="AO1149" s="14">
        <f t="shared" si="544"/>
        <v>0</v>
      </c>
      <c r="AP1149" s="14">
        <f t="shared" si="545"/>
        <v>0.02</v>
      </c>
      <c r="AQ1149" s="14">
        <f t="shared" si="547"/>
        <v>0</v>
      </c>
      <c r="AR1149" s="26">
        <f t="shared" si="525"/>
        <v>2750</v>
      </c>
      <c r="AS1149" s="184">
        <f t="shared" si="526"/>
        <v>0</v>
      </c>
      <c r="AT1149" s="26">
        <f t="shared" si="527"/>
        <v>495</v>
      </c>
      <c r="AU1149" s="30"/>
      <c r="AV1149" s="30"/>
      <c r="AW1149" s="30">
        <f t="shared" si="548"/>
        <v>2640</v>
      </c>
      <c r="AX1149" s="36">
        <f t="shared" si="512"/>
        <v>-2750</v>
      </c>
      <c r="AY1149" s="36">
        <f t="shared" si="512"/>
        <v>0</v>
      </c>
      <c r="AZ1149" s="36">
        <f t="shared" si="512"/>
        <v>2145</v>
      </c>
      <c r="BF1149" s="42">
        <f t="shared" si="528"/>
        <v>3245</v>
      </c>
      <c r="BG1149" s="42">
        <f t="shared" si="529"/>
        <v>3245</v>
      </c>
      <c r="BH1149" s="42">
        <f t="shared" si="530"/>
        <v>0</v>
      </c>
      <c r="BI1149" s="42">
        <f t="shared" si="531"/>
        <v>2640</v>
      </c>
    </row>
    <row r="1150" spans="1:61" ht="14.45" hidden="1" outlineLevel="1" x14ac:dyDescent="0.3">
      <c r="A1150" s="12" t="s">
        <v>837</v>
      </c>
      <c r="B1150" s="12" t="s">
        <v>598</v>
      </c>
      <c r="C1150" s="12"/>
      <c r="D1150" s="2" t="s">
        <v>1201</v>
      </c>
      <c r="E1150" s="2" t="s">
        <v>593</v>
      </c>
      <c r="F1150" s="2" t="s">
        <v>16</v>
      </c>
      <c r="G1150" s="2" t="s">
        <v>17</v>
      </c>
      <c r="H1150" s="2" t="s">
        <v>13</v>
      </c>
      <c r="I1150" s="18">
        <v>250</v>
      </c>
      <c r="J1150" s="18">
        <v>562480.76</v>
      </c>
      <c r="K1150" s="18">
        <v>490179.31000000006</v>
      </c>
      <c r="L1150" s="18">
        <v>72301.45</v>
      </c>
      <c r="M1150" s="18"/>
      <c r="N1150" s="18">
        <v>61272.42</v>
      </c>
      <c r="O1150" s="18"/>
      <c r="P1150" s="18"/>
      <c r="Q1150" s="18"/>
      <c r="R1150" s="18"/>
      <c r="S1150" s="18"/>
      <c r="T1150" s="18"/>
      <c r="U1150" s="18"/>
      <c r="V1150" s="18"/>
      <c r="W1150" s="18"/>
      <c r="X1150" s="18"/>
      <c r="Y1150" s="18"/>
      <c r="Z1150" s="18">
        <v>11029.029999999999</v>
      </c>
      <c r="AA1150" s="18"/>
      <c r="AB1150" s="43">
        <f t="shared" si="513"/>
        <v>0.14749999999999996</v>
      </c>
      <c r="AC1150" s="14">
        <f t="shared" si="534"/>
        <v>0</v>
      </c>
      <c r="AD1150" s="14">
        <f t="shared" si="549"/>
        <v>0.125</v>
      </c>
      <c r="AE1150" s="14">
        <f t="shared" si="535"/>
        <v>0</v>
      </c>
      <c r="AF1150" s="14">
        <f t="shared" si="536"/>
        <v>0</v>
      </c>
      <c r="AG1150" s="14">
        <f t="shared" si="537"/>
        <v>0</v>
      </c>
      <c r="AH1150" s="14">
        <f t="shared" si="538"/>
        <v>0</v>
      </c>
      <c r="AI1150" s="14">
        <f t="shared" si="546"/>
        <v>0</v>
      </c>
      <c r="AJ1150" s="14">
        <f t="shared" si="539"/>
        <v>0</v>
      </c>
      <c r="AK1150" s="14">
        <f t="shared" si="540"/>
        <v>0</v>
      </c>
      <c r="AL1150" s="14">
        <f t="shared" si="541"/>
        <v>0</v>
      </c>
      <c r="AM1150" s="14">
        <f t="shared" si="542"/>
        <v>0</v>
      </c>
      <c r="AN1150" s="14">
        <f t="shared" si="543"/>
        <v>0</v>
      </c>
      <c r="AO1150" s="14">
        <f t="shared" si="544"/>
        <v>0</v>
      </c>
      <c r="AP1150" s="14">
        <f t="shared" si="545"/>
        <v>0.02</v>
      </c>
      <c r="AQ1150" s="14">
        <f t="shared" si="547"/>
        <v>0</v>
      </c>
      <c r="AR1150" s="26">
        <f t="shared" si="525"/>
        <v>61272.413750000007</v>
      </c>
      <c r="AS1150" s="184">
        <f t="shared" si="526"/>
        <v>0</v>
      </c>
      <c r="AT1150" s="26">
        <f t="shared" si="527"/>
        <v>11029.034475000002</v>
      </c>
      <c r="AU1150" s="30"/>
      <c r="AV1150" s="30"/>
      <c r="AW1150" s="30">
        <f t="shared" si="548"/>
        <v>58821.517200000002</v>
      </c>
      <c r="AX1150" s="36">
        <f t="shared" si="512"/>
        <v>-61272.413750000007</v>
      </c>
      <c r="AY1150" s="36">
        <f t="shared" si="512"/>
        <v>0</v>
      </c>
      <c r="AZ1150" s="36">
        <f t="shared" si="512"/>
        <v>47792.482725000002</v>
      </c>
      <c r="BF1150" s="42">
        <f t="shared" si="528"/>
        <v>72301.448225000015</v>
      </c>
      <c r="BG1150" s="42">
        <f t="shared" si="529"/>
        <v>72301.45</v>
      </c>
      <c r="BH1150" s="42">
        <f t="shared" si="530"/>
        <v>-1.7749999824445695E-3</v>
      </c>
      <c r="BI1150" s="42">
        <f t="shared" si="531"/>
        <v>58821.517200000002</v>
      </c>
    </row>
    <row r="1151" spans="1:61" ht="14.45" hidden="1" outlineLevel="1" x14ac:dyDescent="0.3">
      <c r="A1151" s="12" t="s">
        <v>837</v>
      </c>
      <c r="B1151" s="12" t="s">
        <v>598</v>
      </c>
      <c r="C1151" s="12"/>
      <c r="D1151" s="2" t="s">
        <v>1201</v>
      </c>
      <c r="E1151" s="2" t="s">
        <v>595</v>
      </c>
      <c r="F1151" s="2" t="s">
        <v>16</v>
      </c>
      <c r="G1151" s="2" t="s">
        <v>17</v>
      </c>
      <c r="H1151" s="2" t="s">
        <v>13</v>
      </c>
      <c r="I1151" s="18">
        <v>695</v>
      </c>
      <c r="J1151" s="18">
        <v>1560757.96</v>
      </c>
      <c r="K1151" s="18">
        <v>1360137.6599999997</v>
      </c>
      <c r="L1151" s="18">
        <v>200620.30000000002</v>
      </c>
      <c r="M1151" s="18"/>
      <c r="N1151" s="18">
        <v>170017.21</v>
      </c>
      <c r="O1151" s="18"/>
      <c r="P1151" s="18"/>
      <c r="Q1151" s="18"/>
      <c r="R1151" s="18"/>
      <c r="S1151" s="18"/>
      <c r="T1151" s="18"/>
      <c r="U1151" s="18"/>
      <c r="V1151" s="18"/>
      <c r="W1151" s="18"/>
      <c r="X1151" s="18"/>
      <c r="Y1151" s="18"/>
      <c r="Z1151" s="18">
        <v>30603.090000000004</v>
      </c>
      <c r="AA1151" s="18"/>
      <c r="AB1151" s="43">
        <f t="shared" si="513"/>
        <v>0.14749999999999996</v>
      </c>
      <c r="AC1151" s="14">
        <f t="shared" si="534"/>
        <v>0</v>
      </c>
      <c r="AD1151" s="14">
        <f t="shared" si="549"/>
        <v>0.125</v>
      </c>
      <c r="AE1151" s="14">
        <f t="shared" si="535"/>
        <v>0</v>
      </c>
      <c r="AF1151" s="14">
        <f t="shared" si="536"/>
        <v>0</v>
      </c>
      <c r="AG1151" s="14">
        <f t="shared" si="537"/>
        <v>0</v>
      </c>
      <c r="AH1151" s="14">
        <f t="shared" si="538"/>
        <v>0</v>
      </c>
      <c r="AI1151" s="14">
        <f t="shared" si="546"/>
        <v>0</v>
      </c>
      <c r="AJ1151" s="14">
        <f t="shared" si="539"/>
        <v>0</v>
      </c>
      <c r="AK1151" s="14">
        <f t="shared" si="540"/>
        <v>0</v>
      </c>
      <c r="AL1151" s="14">
        <f t="shared" si="541"/>
        <v>0</v>
      </c>
      <c r="AM1151" s="14">
        <f t="shared" si="542"/>
        <v>0</v>
      </c>
      <c r="AN1151" s="14">
        <f t="shared" si="543"/>
        <v>0</v>
      </c>
      <c r="AO1151" s="14">
        <f t="shared" si="544"/>
        <v>0</v>
      </c>
      <c r="AP1151" s="14">
        <f t="shared" si="545"/>
        <v>0.02</v>
      </c>
      <c r="AQ1151" s="14">
        <f t="shared" si="547"/>
        <v>0</v>
      </c>
      <c r="AR1151" s="26">
        <f t="shared" si="525"/>
        <v>170017.20749999996</v>
      </c>
      <c r="AS1151" s="184">
        <f t="shared" si="526"/>
        <v>0</v>
      </c>
      <c r="AT1151" s="26">
        <f t="shared" si="527"/>
        <v>30603.097349999996</v>
      </c>
      <c r="AU1151" s="30"/>
      <c r="AV1151" s="30"/>
      <c r="AW1151" s="30">
        <f t="shared" si="548"/>
        <v>163216.51919999995</v>
      </c>
      <c r="AX1151" s="36">
        <f t="shared" si="512"/>
        <v>-170017.20749999996</v>
      </c>
      <c r="AY1151" s="36">
        <f t="shared" si="512"/>
        <v>0</v>
      </c>
      <c r="AZ1151" s="36">
        <f t="shared" si="512"/>
        <v>132613.42184999996</v>
      </c>
      <c r="BF1151" s="42">
        <f t="shared" si="528"/>
        <v>200620.30484999996</v>
      </c>
      <c r="BG1151" s="42">
        <f t="shared" si="529"/>
        <v>200620.3</v>
      </c>
      <c r="BH1151" s="42">
        <f t="shared" si="530"/>
        <v>4.8499999684281647E-3</v>
      </c>
      <c r="BI1151" s="42">
        <f t="shared" si="531"/>
        <v>163216.51919999995</v>
      </c>
    </row>
    <row r="1152" spans="1:61" ht="14.45" hidden="1" outlineLevel="1" x14ac:dyDescent="0.3">
      <c r="A1152" s="12" t="s">
        <v>837</v>
      </c>
      <c r="B1152" s="12" t="s">
        <v>598</v>
      </c>
      <c r="C1152" s="12"/>
      <c r="D1152" s="2" t="s">
        <v>1201</v>
      </c>
      <c r="E1152" s="2" t="s">
        <v>492</v>
      </c>
      <c r="F1152" s="2" t="s">
        <v>16</v>
      </c>
      <c r="G1152" s="2" t="s">
        <v>17</v>
      </c>
      <c r="H1152" s="2" t="s">
        <v>13</v>
      </c>
      <c r="I1152" s="18">
        <v>50</v>
      </c>
      <c r="J1152" s="18">
        <v>82875</v>
      </c>
      <c r="K1152" s="18">
        <v>81250</v>
      </c>
      <c r="L1152" s="18">
        <v>1625</v>
      </c>
      <c r="M1152" s="18"/>
      <c r="N1152" s="18"/>
      <c r="O1152" s="18"/>
      <c r="P1152" s="18"/>
      <c r="Q1152" s="18"/>
      <c r="R1152" s="18"/>
      <c r="S1152" s="18"/>
      <c r="T1152" s="18"/>
      <c r="U1152" s="18"/>
      <c r="V1152" s="18"/>
      <c r="W1152" s="18"/>
      <c r="X1152" s="18"/>
      <c r="Y1152" s="18"/>
      <c r="Z1152" s="18">
        <v>1625</v>
      </c>
      <c r="AA1152" s="18"/>
      <c r="AB1152" s="43">
        <f t="shared" si="513"/>
        <v>2.0000000000000018E-2</v>
      </c>
      <c r="AC1152" s="14">
        <f t="shared" si="534"/>
        <v>0</v>
      </c>
      <c r="AD1152" s="14">
        <f t="shared" si="549"/>
        <v>0</v>
      </c>
      <c r="AE1152" s="14">
        <f t="shared" si="535"/>
        <v>0</v>
      </c>
      <c r="AF1152" s="14">
        <f t="shared" si="536"/>
        <v>0</v>
      </c>
      <c r="AG1152" s="14">
        <f t="shared" si="537"/>
        <v>0</v>
      </c>
      <c r="AH1152" s="14">
        <f t="shared" si="538"/>
        <v>0</v>
      </c>
      <c r="AI1152" s="14">
        <f t="shared" si="546"/>
        <v>0</v>
      </c>
      <c r="AJ1152" s="14">
        <f t="shared" si="539"/>
        <v>0</v>
      </c>
      <c r="AK1152" s="14">
        <f t="shared" si="540"/>
        <v>0</v>
      </c>
      <c r="AL1152" s="14">
        <f t="shared" si="541"/>
        <v>0</v>
      </c>
      <c r="AM1152" s="14">
        <f t="shared" si="542"/>
        <v>0</v>
      </c>
      <c r="AN1152" s="14">
        <f t="shared" si="543"/>
        <v>0</v>
      </c>
      <c r="AO1152" s="14">
        <f t="shared" si="544"/>
        <v>0</v>
      </c>
      <c r="AP1152" s="14">
        <f t="shared" si="545"/>
        <v>0.02</v>
      </c>
      <c r="AQ1152" s="14">
        <f t="shared" si="547"/>
        <v>0</v>
      </c>
      <c r="AR1152" s="26">
        <f t="shared" si="525"/>
        <v>0</v>
      </c>
      <c r="AS1152" s="184">
        <f t="shared" si="526"/>
        <v>0</v>
      </c>
      <c r="AT1152" s="26">
        <f t="shared" si="527"/>
        <v>1625</v>
      </c>
      <c r="AU1152" s="30"/>
      <c r="AV1152" s="30"/>
      <c r="AW1152" s="30">
        <f t="shared" si="548"/>
        <v>9750</v>
      </c>
      <c r="AX1152" s="36">
        <f t="shared" si="512"/>
        <v>0</v>
      </c>
      <c r="AY1152" s="36">
        <f t="shared" si="512"/>
        <v>0</v>
      </c>
      <c r="AZ1152" s="36">
        <f t="shared" si="512"/>
        <v>8125</v>
      </c>
      <c r="BF1152" s="42">
        <f t="shared" si="528"/>
        <v>1625</v>
      </c>
      <c r="BG1152" s="42">
        <f t="shared" si="529"/>
        <v>1625</v>
      </c>
      <c r="BH1152" s="42">
        <f t="shared" si="530"/>
        <v>0</v>
      </c>
      <c r="BI1152" s="42">
        <f t="shared" si="531"/>
        <v>9750</v>
      </c>
    </row>
    <row r="1153" spans="1:61" ht="14.45" hidden="1" outlineLevel="1" x14ac:dyDescent="0.3">
      <c r="A1153" s="12" t="s">
        <v>837</v>
      </c>
      <c r="B1153" s="12" t="s">
        <v>598</v>
      </c>
      <c r="C1153" s="12"/>
      <c r="D1153" s="2" t="s">
        <v>989</v>
      </c>
      <c r="E1153" s="2" t="s">
        <v>570</v>
      </c>
      <c r="F1153" s="2" t="s">
        <v>16</v>
      </c>
      <c r="G1153" s="2" t="s">
        <v>17</v>
      </c>
      <c r="H1153" s="2" t="s">
        <v>13</v>
      </c>
      <c r="I1153" s="18">
        <v>320</v>
      </c>
      <c r="J1153" s="18">
        <v>43084.800000000003</v>
      </c>
      <c r="K1153" s="18">
        <v>42240</v>
      </c>
      <c r="L1153" s="18">
        <v>844.8</v>
      </c>
      <c r="M1153" s="18"/>
      <c r="N1153" s="18"/>
      <c r="O1153" s="18"/>
      <c r="P1153" s="18"/>
      <c r="Q1153" s="18"/>
      <c r="R1153" s="18"/>
      <c r="S1153" s="18"/>
      <c r="T1153" s="18"/>
      <c r="U1153" s="18"/>
      <c r="V1153" s="18"/>
      <c r="W1153" s="18"/>
      <c r="X1153" s="18"/>
      <c r="Y1153" s="18"/>
      <c r="Z1153" s="18">
        <v>844.8</v>
      </c>
      <c r="AA1153" s="18"/>
      <c r="AB1153" s="43">
        <f t="shared" si="513"/>
        <v>2.0000000000000018E-2</v>
      </c>
      <c r="AC1153" s="14">
        <f t="shared" si="534"/>
        <v>0</v>
      </c>
      <c r="AD1153" s="14">
        <f t="shared" si="549"/>
        <v>0</v>
      </c>
      <c r="AE1153" s="14">
        <f t="shared" si="535"/>
        <v>0</v>
      </c>
      <c r="AF1153" s="14">
        <f t="shared" si="536"/>
        <v>0</v>
      </c>
      <c r="AG1153" s="14">
        <f t="shared" si="537"/>
        <v>0</v>
      </c>
      <c r="AH1153" s="14">
        <f t="shared" si="538"/>
        <v>0</v>
      </c>
      <c r="AI1153" s="14">
        <f t="shared" si="546"/>
        <v>0</v>
      </c>
      <c r="AJ1153" s="14">
        <f t="shared" si="539"/>
        <v>0</v>
      </c>
      <c r="AK1153" s="14">
        <f t="shared" si="540"/>
        <v>0</v>
      </c>
      <c r="AL1153" s="14">
        <f t="shared" si="541"/>
        <v>0</v>
      </c>
      <c r="AM1153" s="14">
        <f t="shared" si="542"/>
        <v>0</v>
      </c>
      <c r="AN1153" s="14">
        <f t="shared" si="543"/>
        <v>0</v>
      </c>
      <c r="AO1153" s="14">
        <f t="shared" si="544"/>
        <v>0</v>
      </c>
      <c r="AP1153" s="14">
        <f t="shared" si="545"/>
        <v>0.02</v>
      </c>
      <c r="AQ1153" s="14">
        <f t="shared" si="547"/>
        <v>0</v>
      </c>
      <c r="AR1153" s="26">
        <f t="shared" si="525"/>
        <v>0</v>
      </c>
      <c r="AS1153" s="184">
        <f t="shared" si="526"/>
        <v>0</v>
      </c>
      <c r="AT1153" s="26">
        <f t="shared" si="527"/>
        <v>844.80000000000007</v>
      </c>
      <c r="AU1153" s="30"/>
      <c r="AV1153" s="30"/>
      <c r="AW1153" s="30">
        <f t="shared" si="548"/>
        <v>5068.8</v>
      </c>
      <c r="AX1153" s="36">
        <f t="shared" si="512"/>
        <v>0</v>
      </c>
      <c r="AY1153" s="36">
        <f t="shared" si="512"/>
        <v>0</v>
      </c>
      <c r="AZ1153" s="36">
        <f t="shared" si="512"/>
        <v>4224</v>
      </c>
      <c r="BF1153" s="42">
        <f t="shared" si="528"/>
        <v>844.80000000000007</v>
      </c>
      <c r="BG1153" s="42">
        <f t="shared" si="529"/>
        <v>844.8</v>
      </c>
      <c r="BH1153" s="42">
        <f t="shared" si="530"/>
        <v>0</v>
      </c>
      <c r="BI1153" s="42">
        <f t="shared" si="531"/>
        <v>5068.8</v>
      </c>
    </row>
    <row r="1154" spans="1:61" ht="14.45" hidden="1" outlineLevel="1" x14ac:dyDescent="0.3">
      <c r="A1154" s="12" t="s">
        <v>837</v>
      </c>
      <c r="B1154" s="12" t="s">
        <v>598</v>
      </c>
      <c r="C1154" s="12"/>
      <c r="D1154" s="2" t="s">
        <v>1202</v>
      </c>
      <c r="E1154" s="2" t="s">
        <v>1203</v>
      </c>
      <c r="F1154" s="2" t="s">
        <v>16</v>
      </c>
      <c r="G1154" s="2" t="s">
        <v>17</v>
      </c>
      <c r="H1154" s="2" t="s">
        <v>13</v>
      </c>
      <c r="I1154" s="18">
        <v>17376</v>
      </c>
      <c r="J1154" s="18">
        <v>168883.00999999998</v>
      </c>
      <c r="K1154" s="18">
        <v>147174.72</v>
      </c>
      <c r="L1154" s="18">
        <v>21708.29</v>
      </c>
      <c r="M1154" s="18"/>
      <c r="N1154" s="18">
        <v>18396.849999999999</v>
      </c>
      <c r="O1154" s="18"/>
      <c r="P1154" s="18"/>
      <c r="Q1154" s="18"/>
      <c r="R1154" s="18"/>
      <c r="S1154" s="18"/>
      <c r="T1154" s="18"/>
      <c r="U1154" s="18"/>
      <c r="V1154" s="18"/>
      <c r="W1154" s="18"/>
      <c r="X1154" s="18"/>
      <c r="Y1154" s="18"/>
      <c r="Z1154" s="18">
        <v>3311.44</v>
      </c>
      <c r="AA1154" s="18"/>
      <c r="AB1154" s="43">
        <f t="shared" si="513"/>
        <v>0.14749999999999996</v>
      </c>
      <c r="AC1154" s="14">
        <f t="shared" si="534"/>
        <v>0</v>
      </c>
      <c r="AD1154" s="14">
        <f t="shared" si="549"/>
        <v>0.125</v>
      </c>
      <c r="AE1154" s="14">
        <f t="shared" si="535"/>
        <v>0</v>
      </c>
      <c r="AF1154" s="14">
        <f t="shared" si="536"/>
        <v>0</v>
      </c>
      <c r="AG1154" s="14">
        <f t="shared" si="537"/>
        <v>0</v>
      </c>
      <c r="AH1154" s="14">
        <f t="shared" si="538"/>
        <v>0</v>
      </c>
      <c r="AI1154" s="14">
        <f t="shared" si="546"/>
        <v>0</v>
      </c>
      <c r="AJ1154" s="14">
        <f t="shared" si="539"/>
        <v>0</v>
      </c>
      <c r="AK1154" s="14">
        <f t="shared" si="540"/>
        <v>0</v>
      </c>
      <c r="AL1154" s="14">
        <f t="shared" si="541"/>
        <v>0</v>
      </c>
      <c r="AM1154" s="14">
        <f t="shared" si="542"/>
        <v>0</v>
      </c>
      <c r="AN1154" s="14">
        <f t="shared" si="543"/>
        <v>0</v>
      </c>
      <c r="AO1154" s="14">
        <f t="shared" si="544"/>
        <v>0</v>
      </c>
      <c r="AP1154" s="14">
        <f t="shared" si="545"/>
        <v>0.02</v>
      </c>
      <c r="AQ1154" s="14">
        <f t="shared" si="547"/>
        <v>0</v>
      </c>
      <c r="AR1154" s="26">
        <f t="shared" si="525"/>
        <v>18396.84</v>
      </c>
      <c r="AS1154" s="184">
        <f t="shared" si="526"/>
        <v>0</v>
      </c>
      <c r="AT1154" s="26">
        <f t="shared" si="527"/>
        <v>3311.4312</v>
      </c>
      <c r="AU1154" s="30"/>
      <c r="AV1154" s="30"/>
      <c r="AW1154" s="30">
        <f t="shared" si="548"/>
        <v>17660.966400000001</v>
      </c>
      <c r="AX1154" s="36">
        <f t="shared" si="512"/>
        <v>-18396.84</v>
      </c>
      <c r="AY1154" s="36">
        <f t="shared" si="512"/>
        <v>0</v>
      </c>
      <c r="AZ1154" s="36">
        <f t="shared" si="512"/>
        <v>14349.535200000002</v>
      </c>
      <c r="BF1154" s="42">
        <f t="shared" si="528"/>
        <v>21708.271199999999</v>
      </c>
      <c r="BG1154" s="42">
        <f t="shared" si="529"/>
        <v>21708.289999999997</v>
      </c>
      <c r="BH1154" s="42">
        <f t="shared" si="530"/>
        <v>-1.8799999998009298E-2</v>
      </c>
      <c r="BI1154" s="42">
        <f t="shared" si="531"/>
        <v>17660.966400000001</v>
      </c>
    </row>
    <row r="1155" spans="1:61" ht="14.45" hidden="1" outlineLevel="1" x14ac:dyDescent="0.3">
      <c r="A1155" s="12" t="s">
        <v>837</v>
      </c>
      <c r="B1155" s="12" t="s">
        <v>598</v>
      </c>
      <c r="C1155" s="12"/>
      <c r="D1155" s="2" t="s">
        <v>1204</v>
      </c>
      <c r="E1155" s="2" t="s">
        <v>1203</v>
      </c>
      <c r="F1155" s="2" t="s">
        <v>16</v>
      </c>
      <c r="G1155" s="2" t="s">
        <v>17</v>
      </c>
      <c r="H1155" s="2" t="s">
        <v>13</v>
      </c>
      <c r="I1155" s="18">
        <v>19992</v>
      </c>
      <c r="J1155" s="18">
        <v>194309.03</v>
      </c>
      <c r="K1155" s="18">
        <v>169332.49</v>
      </c>
      <c r="L1155" s="18">
        <v>24976.54</v>
      </c>
      <c r="M1155" s="18"/>
      <c r="N1155" s="18">
        <v>21166.560000000001</v>
      </c>
      <c r="O1155" s="18"/>
      <c r="P1155" s="18"/>
      <c r="Q1155" s="18"/>
      <c r="R1155" s="18"/>
      <c r="S1155" s="18"/>
      <c r="T1155" s="18"/>
      <c r="U1155" s="18"/>
      <c r="V1155" s="18"/>
      <c r="W1155" s="18"/>
      <c r="X1155" s="18"/>
      <c r="Y1155" s="18"/>
      <c r="Z1155" s="18">
        <v>3809.98</v>
      </c>
      <c r="AA1155" s="18"/>
      <c r="AB1155" s="43">
        <f t="shared" si="513"/>
        <v>0.14749999999999996</v>
      </c>
      <c r="AC1155" s="14">
        <f t="shared" si="534"/>
        <v>0</v>
      </c>
      <c r="AD1155" s="14">
        <f t="shared" si="549"/>
        <v>0.125</v>
      </c>
      <c r="AE1155" s="14">
        <f t="shared" si="535"/>
        <v>0</v>
      </c>
      <c r="AF1155" s="14">
        <f t="shared" si="536"/>
        <v>0</v>
      </c>
      <c r="AG1155" s="14">
        <f t="shared" si="537"/>
        <v>0</v>
      </c>
      <c r="AH1155" s="14">
        <f t="shared" si="538"/>
        <v>0</v>
      </c>
      <c r="AI1155" s="14">
        <f t="shared" si="546"/>
        <v>0</v>
      </c>
      <c r="AJ1155" s="14">
        <f t="shared" si="539"/>
        <v>0</v>
      </c>
      <c r="AK1155" s="14">
        <f t="shared" si="540"/>
        <v>0</v>
      </c>
      <c r="AL1155" s="14">
        <f t="shared" si="541"/>
        <v>0</v>
      </c>
      <c r="AM1155" s="14">
        <f t="shared" si="542"/>
        <v>0</v>
      </c>
      <c r="AN1155" s="14">
        <f t="shared" si="543"/>
        <v>0</v>
      </c>
      <c r="AO1155" s="14">
        <f t="shared" si="544"/>
        <v>0</v>
      </c>
      <c r="AP1155" s="14">
        <f t="shared" si="545"/>
        <v>0.02</v>
      </c>
      <c r="AQ1155" s="14">
        <f t="shared" si="547"/>
        <v>0</v>
      </c>
      <c r="AR1155" s="26">
        <f t="shared" si="525"/>
        <v>21166.561249999999</v>
      </c>
      <c r="AS1155" s="184">
        <f t="shared" si="526"/>
        <v>0</v>
      </c>
      <c r="AT1155" s="26">
        <f t="shared" si="527"/>
        <v>3809.981025</v>
      </c>
      <c r="AU1155" s="30"/>
      <c r="AV1155" s="30"/>
      <c r="AW1155" s="30">
        <f t="shared" si="548"/>
        <v>20319.898799999999</v>
      </c>
      <c r="AX1155" s="36">
        <f t="shared" si="512"/>
        <v>-21166.561249999999</v>
      </c>
      <c r="AY1155" s="36">
        <f t="shared" si="512"/>
        <v>0</v>
      </c>
      <c r="AZ1155" s="36">
        <f t="shared" si="512"/>
        <v>16509.917774999998</v>
      </c>
      <c r="BF1155" s="42">
        <f t="shared" si="528"/>
        <v>24976.542275</v>
      </c>
      <c r="BG1155" s="42">
        <f t="shared" si="529"/>
        <v>24976.54</v>
      </c>
      <c r="BH1155" s="42">
        <f t="shared" si="530"/>
        <v>2.2749999989173375E-3</v>
      </c>
      <c r="BI1155" s="42">
        <f t="shared" si="531"/>
        <v>20319.898799999999</v>
      </c>
    </row>
    <row r="1156" spans="1:61" ht="14.45" hidden="1" outlineLevel="1" x14ac:dyDescent="0.3">
      <c r="A1156" s="12" t="s">
        <v>837</v>
      </c>
      <c r="B1156" s="12" t="s">
        <v>598</v>
      </c>
      <c r="C1156" s="12"/>
      <c r="D1156" s="2" t="s">
        <v>991</v>
      </c>
      <c r="E1156" s="2" t="s">
        <v>593</v>
      </c>
      <c r="F1156" s="2" t="s">
        <v>16</v>
      </c>
      <c r="G1156" s="2" t="s">
        <v>17</v>
      </c>
      <c r="H1156" s="2" t="s">
        <v>13</v>
      </c>
      <c r="I1156" s="18">
        <v>40</v>
      </c>
      <c r="J1156" s="18">
        <v>45586.04</v>
      </c>
      <c r="K1156" s="18">
        <v>39726.400000000001</v>
      </c>
      <c r="L1156" s="18">
        <v>5859.6399999999994</v>
      </c>
      <c r="M1156" s="18"/>
      <c r="N1156" s="18">
        <v>4965.7999999999993</v>
      </c>
      <c r="O1156" s="18"/>
      <c r="P1156" s="18"/>
      <c r="Q1156" s="18"/>
      <c r="R1156" s="18"/>
      <c r="S1156" s="18"/>
      <c r="T1156" s="18"/>
      <c r="U1156" s="18"/>
      <c r="V1156" s="18"/>
      <c r="W1156" s="18"/>
      <c r="X1156" s="18"/>
      <c r="Y1156" s="18"/>
      <c r="Z1156" s="18">
        <v>893.84</v>
      </c>
      <c r="AA1156" s="18"/>
      <c r="AB1156" s="43">
        <f t="shared" si="513"/>
        <v>0.14749999999999996</v>
      </c>
      <c r="AC1156" s="14">
        <f t="shared" si="534"/>
        <v>0</v>
      </c>
      <c r="AD1156" s="14">
        <f t="shared" si="549"/>
        <v>0.125</v>
      </c>
      <c r="AE1156" s="14">
        <f t="shared" si="535"/>
        <v>0</v>
      </c>
      <c r="AF1156" s="14">
        <f t="shared" si="536"/>
        <v>0</v>
      </c>
      <c r="AG1156" s="14">
        <f t="shared" si="537"/>
        <v>0</v>
      </c>
      <c r="AH1156" s="14">
        <f t="shared" si="538"/>
        <v>0</v>
      </c>
      <c r="AI1156" s="14">
        <f t="shared" si="546"/>
        <v>0</v>
      </c>
      <c r="AJ1156" s="14">
        <f t="shared" si="539"/>
        <v>0</v>
      </c>
      <c r="AK1156" s="14">
        <f t="shared" si="540"/>
        <v>0</v>
      </c>
      <c r="AL1156" s="14">
        <f t="shared" si="541"/>
        <v>0</v>
      </c>
      <c r="AM1156" s="14">
        <f t="shared" si="542"/>
        <v>0</v>
      </c>
      <c r="AN1156" s="14">
        <f t="shared" si="543"/>
        <v>0</v>
      </c>
      <c r="AO1156" s="14">
        <f t="shared" si="544"/>
        <v>0</v>
      </c>
      <c r="AP1156" s="14">
        <f t="shared" si="545"/>
        <v>0.02</v>
      </c>
      <c r="AQ1156" s="14">
        <f t="shared" si="547"/>
        <v>0</v>
      </c>
      <c r="AR1156" s="26">
        <f t="shared" si="525"/>
        <v>4965.8</v>
      </c>
      <c r="AS1156" s="184">
        <f t="shared" si="526"/>
        <v>0</v>
      </c>
      <c r="AT1156" s="26">
        <f t="shared" si="527"/>
        <v>893.84400000000005</v>
      </c>
      <c r="AU1156" s="30"/>
      <c r="AV1156" s="30"/>
      <c r="AW1156" s="30">
        <f t="shared" si="548"/>
        <v>4767.1679999999997</v>
      </c>
      <c r="AX1156" s="36">
        <f t="shared" si="512"/>
        <v>-4965.8</v>
      </c>
      <c r="AY1156" s="36">
        <f t="shared" si="512"/>
        <v>0</v>
      </c>
      <c r="AZ1156" s="36">
        <f t="shared" si="512"/>
        <v>3873.3239999999996</v>
      </c>
      <c r="BF1156" s="42">
        <f t="shared" si="528"/>
        <v>5859.6440000000002</v>
      </c>
      <c r="BG1156" s="42">
        <f t="shared" si="529"/>
        <v>5859.6399999999994</v>
      </c>
      <c r="BH1156" s="42">
        <f t="shared" si="530"/>
        <v>4.0000000008149073E-3</v>
      </c>
      <c r="BI1156" s="42">
        <f t="shared" si="531"/>
        <v>4767.1679999999997</v>
      </c>
    </row>
    <row r="1157" spans="1:61" ht="14.45" hidden="1" outlineLevel="1" x14ac:dyDescent="0.3">
      <c r="A1157" s="12" t="s">
        <v>837</v>
      </c>
      <c r="B1157" s="12" t="s">
        <v>598</v>
      </c>
      <c r="C1157" s="12"/>
      <c r="D1157" s="2" t="s">
        <v>991</v>
      </c>
      <c r="E1157" s="2" t="s">
        <v>595</v>
      </c>
      <c r="F1157" s="2" t="s">
        <v>16</v>
      </c>
      <c r="G1157" s="2" t="s">
        <v>17</v>
      </c>
      <c r="H1157" s="2" t="s">
        <v>13</v>
      </c>
      <c r="I1157" s="18">
        <v>20</v>
      </c>
      <c r="J1157" s="18">
        <v>22875.62</v>
      </c>
      <c r="K1157" s="18">
        <v>19935.18</v>
      </c>
      <c r="L1157" s="18">
        <v>2940.44</v>
      </c>
      <c r="M1157" s="18"/>
      <c r="N1157" s="18">
        <v>2491.9</v>
      </c>
      <c r="O1157" s="18"/>
      <c r="P1157" s="18"/>
      <c r="Q1157" s="18"/>
      <c r="R1157" s="18"/>
      <c r="S1157" s="18"/>
      <c r="T1157" s="18"/>
      <c r="U1157" s="18"/>
      <c r="V1157" s="18"/>
      <c r="W1157" s="18"/>
      <c r="X1157" s="18"/>
      <c r="Y1157" s="18"/>
      <c r="Z1157" s="18">
        <v>448.54</v>
      </c>
      <c r="AA1157" s="18"/>
      <c r="AB1157" s="43">
        <f t="shared" si="513"/>
        <v>0.14749999999999996</v>
      </c>
      <c r="AC1157" s="14">
        <f t="shared" si="534"/>
        <v>0</v>
      </c>
      <c r="AD1157" s="14">
        <f t="shared" si="549"/>
        <v>0.125</v>
      </c>
      <c r="AE1157" s="14">
        <f t="shared" si="535"/>
        <v>0</v>
      </c>
      <c r="AF1157" s="14">
        <f t="shared" si="536"/>
        <v>0</v>
      </c>
      <c r="AG1157" s="14">
        <f t="shared" si="537"/>
        <v>0</v>
      </c>
      <c r="AH1157" s="14">
        <f t="shared" si="538"/>
        <v>0</v>
      </c>
      <c r="AI1157" s="14">
        <f t="shared" si="546"/>
        <v>0</v>
      </c>
      <c r="AJ1157" s="14">
        <f t="shared" si="539"/>
        <v>0</v>
      </c>
      <c r="AK1157" s="14">
        <f t="shared" si="540"/>
        <v>0</v>
      </c>
      <c r="AL1157" s="14">
        <f t="shared" si="541"/>
        <v>0</v>
      </c>
      <c r="AM1157" s="14">
        <f t="shared" si="542"/>
        <v>0</v>
      </c>
      <c r="AN1157" s="14">
        <f t="shared" si="543"/>
        <v>0</v>
      </c>
      <c r="AO1157" s="14">
        <f t="shared" si="544"/>
        <v>0</v>
      </c>
      <c r="AP1157" s="14">
        <f t="shared" si="545"/>
        <v>0.02</v>
      </c>
      <c r="AQ1157" s="14">
        <f t="shared" si="547"/>
        <v>0</v>
      </c>
      <c r="AR1157" s="26">
        <f t="shared" si="525"/>
        <v>2491.8975</v>
      </c>
      <c r="AS1157" s="184">
        <f t="shared" si="526"/>
        <v>0</v>
      </c>
      <c r="AT1157" s="26">
        <f t="shared" si="527"/>
        <v>448.54154999999997</v>
      </c>
      <c r="AU1157" s="30"/>
      <c r="AV1157" s="30"/>
      <c r="AW1157" s="30">
        <f t="shared" si="548"/>
        <v>2392.2215999999999</v>
      </c>
      <c r="AX1157" s="36">
        <f t="shared" ref="AX1157:AZ1220" si="550">AU1157-AR1157</f>
        <v>-2491.8975</v>
      </c>
      <c r="AY1157" s="36">
        <f t="shared" si="550"/>
        <v>0</v>
      </c>
      <c r="AZ1157" s="36">
        <f t="shared" si="550"/>
        <v>1943.6800499999999</v>
      </c>
      <c r="BF1157" s="42">
        <f t="shared" si="528"/>
        <v>2940.43905</v>
      </c>
      <c r="BG1157" s="42">
        <f t="shared" si="529"/>
        <v>2940.44</v>
      </c>
      <c r="BH1157" s="42">
        <f t="shared" si="530"/>
        <v>-9.50000000102591E-4</v>
      </c>
      <c r="BI1157" s="42">
        <f t="shared" si="531"/>
        <v>2392.2215999999999</v>
      </c>
    </row>
    <row r="1158" spans="1:61" ht="14.45" hidden="1" outlineLevel="1" x14ac:dyDescent="0.3">
      <c r="A1158" s="12" t="s">
        <v>837</v>
      </c>
      <c r="B1158" s="12" t="s">
        <v>598</v>
      </c>
      <c r="C1158" s="12"/>
      <c r="D1158" s="2" t="s">
        <v>1205</v>
      </c>
      <c r="E1158" s="2" t="s">
        <v>691</v>
      </c>
      <c r="F1158" s="2" t="s">
        <v>16</v>
      </c>
      <c r="G1158" s="2" t="s">
        <v>20</v>
      </c>
      <c r="H1158" s="2" t="s">
        <v>13</v>
      </c>
      <c r="I1158" s="18">
        <v>153500</v>
      </c>
      <c r="J1158" s="18">
        <v>184947.54</v>
      </c>
      <c r="K1158" s="18">
        <v>161174.31</v>
      </c>
      <c r="L1158" s="18">
        <v>23773.230000000003</v>
      </c>
      <c r="M1158" s="18"/>
      <c r="N1158" s="18">
        <v>20146.8</v>
      </c>
      <c r="O1158" s="18"/>
      <c r="P1158" s="18"/>
      <c r="Q1158" s="18"/>
      <c r="R1158" s="18"/>
      <c r="S1158" s="18"/>
      <c r="T1158" s="18"/>
      <c r="U1158" s="18"/>
      <c r="V1158" s="18"/>
      <c r="W1158" s="18"/>
      <c r="X1158" s="18"/>
      <c r="Y1158" s="18"/>
      <c r="Z1158" s="18">
        <v>3626.43</v>
      </c>
      <c r="AA1158" s="18"/>
      <c r="AB1158" s="43">
        <f t="shared" ref="AB1158:AB1221" si="551">(1+SUM(AC1158:AF1158)*(1+AG1158)*(1+AH1158))*(1+SUM(AI1158:AN1158))*(1+SUM(AO1158:AQ1158))-1</f>
        <v>0.14749999999999996</v>
      </c>
      <c r="AC1158" s="14">
        <f t="shared" si="534"/>
        <v>0</v>
      </c>
      <c r="AD1158" s="14">
        <f t="shared" si="549"/>
        <v>0.125</v>
      </c>
      <c r="AE1158" s="14">
        <f t="shared" ref="AE1158:AE1189" si="552">IF(O1158&gt;0,O$4,0)</f>
        <v>0</v>
      </c>
      <c r="AF1158" s="14">
        <f t="shared" ref="AF1158:AF1189" si="553">IF(P1158&gt;0,P$4,0)</f>
        <v>0</v>
      </c>
      <c r="AG1158" s="14">
        <f t="shared" ref="AG1158:AG1189" si="554">IF(Q1158&gt;0,Q$4,0)</f>
        <v>0</v>
      </c>
      <c r="AH1158" s="14">
        <f t="shared" ref="AH1158:AH1189" si="555">IF(R1158&gt;0,R$4,0)</f>
        <v>0</v>
      </c>
      <c r="AI1158" s="14">
        <f t="shared" si="546"/>
        <v>0</v>
      </c>
      <c r="AJ1158" s="14">
        <f t="shared" ref="AJ1158:AJ1189" si="556">IF(T1158&gt;0,T$4,0)</f>
        <v>0</v>
      </c>
      <c r="AK1158" s="14">
        <f t="shared" ref="AK1158:AK1189" si="557">IF(U1158&gt;0,U$4,0)</f>
        <v>0</v>
      </c>
      <c r="AL1158" s="14">
        <f t="shared" ref="AL1158:AL1189" si="558">IF(V1158&gt;0,V$4,0)</f>
        <v>0</v>
      </c>
      <c r="AM1158" s="14">
        <f t="shared" ref="AM1158:AM1189" si="559">IF(W1158&gt;0,W$4,0)</f>
        <v>0</v>
      </c>
      <c r="AN1158" s="14">
        <f t="shared" ref="AN1158:AN1189" si="560">IF(X1158&gt;0,X$4,0)</f>
        <v>0</v>
      </c>
      <c r="AO1158" s="14">
        <f t="shared" ref="AO1158:AO1189" si="561">IF(Y1158&gt;0,Y$4,0)</f>
        <v>0</v>
      </c>
      <c r="AP1158" s="14">
        <f t="shared" ref="AP1158:AP1189" si="562">IF(Z1158&gt;0,Z$4,0)</f>
        <v>0.02</v>
      </c>
      <c r="AQ1158" s="14">
        <f t="shared" si="547"/>
        <v>0</v>
      </c>
      <c r="AR1158" s="26">
        <f t="shared" ref="AR1158:AR1221" si="563">K1158*(1+SUM(AC1158:AF1158)*(1+AG1158)*(1+AH1158)-1)</f>
        <v>20146.78875</v>
      </c>
      <c r="AS1158" s="184">
        <f t="shared" ref="AS1158:AS1221" si="564">SUM(AI1158:AN1158)*(AR1158+K1158)</f>
        <v>0</v>
      </c>
      <c r="AT1158" s="26">
        <f t="shared" ref="AT1158:AT1221" si="565">SUM(AO1158:AQ1158)*(K1158+AR1158)</f>
        <v>3626.4219750000002</v>
      </c>
      <c r="AU1158" s="30"/>
      <c r="AV1158" s="30"/>
      <c r="AW1158" s="30">
        <f t="shared" si="548"/>
        <v>19340.9172</v>
      </c>
      <c r="AX1158" s="36">
        <f t="shared" si="550"/>
        <v>-20146.78875</v>
      </c>
      <c r="AY1158" s="36">
        <f t="shared" si="550"/>
        <v>0</v>
      </c>
      <c r="AZ1158" s="36">
        <f t="shared" si="550"/>
        <v>15714.495224999999</v>
      </c>
      <c r="BF1158" s="42">
        <f t="shared" ref="BF1158:BF1221" si="566">SUM(AR1158:AT1158)</f>
        <v>23773.210725000001</v>
      </c>
      <c r="BG1158" s="42">
        <f t="shared" ref="BG1158:BG1221" si="567">SUM(M1158:AA1158)</f>
        <v>23773.23</v>
      </c>
      <c r="BH1158" s="42">
        <f t="shared" ref="BH1158:BH1221" si="568">BF1158-BG1158</f>
        <v>-1.9274999998742715E-2</v>
      </c>
      <c r="BI1158" s="42">
        <f t="shared" ref="BI1158:BI1221" si="569">SUM(AU1158:AW1158)</f>
        <v>19340.9172</v>
      </c>
    </row>
    <row r="1159" spans="1:61" ht="14.45" hidden="1" outlineLevel="1" x14ac:dyDescent="0.3">
      <c r="A1159" s="12" t="s">
        <v>837</v>
      </c>
      <c r="B1159" s="12" t="s">
        <v>598</v>
      </c>
      <c r="C1159" s="12"/>
      <c r="D1159" s="2" t="s">
        <v>1205</v>
      </c>
      <c r="E1159" s="2" t="s">
        <v>1206</v>
      </c>
      <c r="F1159" s="2" t="s">
        <v>16</v>
      </c>
      <c r="G1159" s="2" t="s">
        <v>17</v>
      </c>
      <c r="H1159" s="2" t="s">
        <v>13</v>
      </c>
      <c r="I1159" s="18">
        <v>54000</v>
      </c>
      <c r="J1159" s="18">
        <v>88609.43</v>
      </c>
      <c r="K1159" s="18">
        <v>77219.55</v>
      </c>
      <c r="L1159" s="18">
        <v>11389.880000000001</v>
      </c>
      <c r="M1159" s="18"/>
      <c r="N1159" s="18">
        <v>9652.44</v>
      </c>
      <c r="O1159" s="18"/>
      <c r="P1159" s="18"/>
      <c r="Q1159" s="18"/>
      <c r="R1159" s="18"/>
      <c r="S1159" s="18"/>
      <c r="T1159" s="18"/>
      <c r="U1159" s="18"/>
      <c r="V1159" s="18"/>
      <c r="W1159" s="18"/>
      <c r="X1159" s="18"/>
      <c r="Y1159" s="18"/>
      <c r="Z1159" s="18">
        <v>1737.44</v>
      </c>
      <c r="AA1159" s="18"/>
      <c r="AB1159" s="43">
        <f t="shared" si="551"/>
        <v>0.14749999999999996</v>
      </c>
      <c r="AC1159" s="14">
        <f t="shared" si="534"/>
        <v>0</v>
      </c>
      <c r="AD1159" s="14">
        <f t="shared" si="549"/>
        <v>0.125</v>
      </c>
      <c r="AE1159" s="14">
        <f t="shared" si="552"/>
        <v>0</v>
      </c>
      <c r="AF1159" s="14">
        <f t="shared" si="553"/>
        <v>0</v>
      </c>
      <c r="AG1159" s="14">
        <f t="shared" si="554"/>
        <v>0</v>
      </c>
      <c r="AH1159" s="14">
        <f t="shared" si="555"/>
        <v>0</v>
      </c>
      <c r="AI1159" s="14">
        <f t="shared" ref="AI1159:AI1190" si="570">IF(S1159&gt;0,S$4,0)</f>
        <v>0</v>
      </c>
      <c r="AJ1159" s="14">
        <f t="shared" si="556"/>
        <v>0</v>
      </c>
      <c r="AK1159" s="14">
        <f t="shared" si="557"/>
        <v>0</v>
      </c>
      <c r="AL1159" s="14">
        <f t="shared" si="558"/>
        <v>0</v>
      </c>
      <c r="AM1159" s="14">
        <f t="shared" si="559"/>
        <v>0</v>
      </c>
      <c r="AN1159" s="14">
        <f t="shared" si="560"/>
        <v>0</v>
      </c>
      <c r="AO1159" s="14">
        <f t="shared" si="561"/>
        <v>0</v>
      </c>
      <c r="AP1159" s="14">
        <f t="shared" si="562"/>
        <v>0.02</v>
      </c>
      <c r="AQ1159" s="14">
        <f t="shared" si="547"/>
        <v>0</v>
      </c>
      <c r="AR1159" s="26">
        <f t="shared" si="563"/>
        <v>9652.4437500000004</v>
      </c>
      <c r="AS1159" s="184">
        <f t="shared" si="564"/>
        <v>0</v>
      </c>
      <c r="AT1159" s="26">
        <f t="shared" si="565"/>
        <v>1737.4398750000003</v>
      </c>
      <c r="AU1159" s="30"/>
      <c r="AV1159" s="30"/>
      <c r="AW1159" s="30">
        <f t="shared" si="548"/>
        <v>9266.3459999999995</v>
      </c>
      <c r="AX1159" s="36">
        <f t="shared" si="550"/>
        <v>-9652.4437500000004</v>
      </c>
      <c r="AY1159" s="36">
        <f t="shared" si="550"/>
        <v>0</v>
      </c>
      <c r="AZ1159" s="36">
        <f t="shared" si="550"/>
        <v>7528.9061249999995</v>
      </c>
      <c r="BF1159" s="42">
        <f t="shared" si="566"/>
        <v>11389.883625</v>
      </c>
      <c r="BG1159" s="42">
        <f t="shared" si="567"/>
        <v>11389.880000000001</v>
      </c>
      <c r="BH1159" s="42">
        <f t="shared" si="568"/>
        <v>3.6249999993742676E-3</v>
      </c>
      <c r="BI1159" s="42">
        <f t="shared" si="569"/>
        <v>9266.3459999999995</v>
      </c>
    </row>
    <row r="1160" spans="1:61" ht="14.45" hidden="1" outlineLevel="1" x14ac:dyDescent="0.3">
      <c r="A1160" s="12" t="s">
        <v>837</v>
      </c>
      <c r="B1160" s="12" t="s">
        <v>598</v>
      </c>
      <c r="C1160" s="12"/>
      <c r="D1160" s="2" t="s">
        <v>1207</v>
      </c>
      <c r="E1160" s="2" t="s">
        <v>691</v>
      </c>
      <c r="F1160" s="2" t="s">
        <v>16</v>
      </c>
      <c r="G1160" s="2" t="s">
        <v>20</v>
      </c>
      <c r="H1160" s="2" t="s">
        <v>13</v>
      </c>
      <c r="I1160" s="18">
        <v>31500</v>
      </c>
      <c r="J1160" s="18">
        <v>79520.33</v>
      </c>
      <c r="K1160" s="18">
        <v>69298.760000000009</v>
      </c>
      <c r="L1160" s="18">
        <v>10221.57</v>
      </c>
      <c r="M1160" s="18"/>
      <c r="N1160" s="18">
        <v>8662.3499999999985</v>
      </c>
      <c r="O1160" s="18"/>
      <c r="P1160" s="18"/>
      <c r="Q1160" s="18"/>
      <c r="R1160" s="18"/>
      <c r="S1160" s="18"/>
      <c r="T1160" s="18"/>
      <c r="U1160" s="18"/>
      <c r="V1160" s="18"/>
      <c r="W1160" s="18"/>
      <c r="X1160" s="18"/>
      <c r="Y1160" s="18"/>
      <c r="Z1160" s="18">
        <v>1559.22</v>
      </c>
      <c r="AA1160" s="18"/>
      <c r="AB1160" s="43">
        <f t="shared" si="551"/>
        <v>0.14749999999999996</v>
      </c>
      <c r="AC1160" s="14">
        <f t="shared" si="534"/>
        <v>0</v>
      </c>
      <c r="AD1160" s="14">
        <f t="shared" si="549"/>
        <v>0.125</v>
      </c>
      <c r="AE1160" s="14">
        <f t="shared" si="552"/>
        <v>0</v>
      </c>
      <c r="AF1160" s="14">
        <f t="shared" si="553"/>
        <v>0</v>
      </c>
      <c r="AG1160" s="14">
        <f t="shared" si="554"/>
        <v>0</v>
      </c>
      <c r="AH1160" s="14">
        <f t="shared" si="555"/>
        <v>0</v>
      </c>
      <c r="AI1160" s="14">
        <f t="shared" si="570"/>
        <v>0</v>
      </c>
      <c r="AJ1160" s="14">
        <f t="shared" si="556"/>
        <v>0</v>
      </c>
      <c r="AK1160" s="14">
        <f t="shared" si="557"/>
        <v>0</v>
      </c>
      <c r="AL1160" s="14">
        <f t="shared" si="558"/>
        <v>0</v>
      </c>
      <c r="AM1160" s="14">
        <f t="shared" si="559"/>
        <v>0</v>
      </c>
      <c r="AN1160" s="14">
        <f t="shared" si="560"/>
        <v>0</v>
      </c>
      <c r="AO1160" s="14">
        <f t="shared" si="561"/>
        <v>0</v>
      </c>
      <c r="AP1160" s="14">
        <f t="shared" si="562"/>
        <v>0.02</v>
      </c>
      <c r="AQ1160" s="14">
        <f t="shared" si="547"/>
        <v>0</v>
      </c>
      <c r="AR1160" s="26">
        <f t="shared" si="563"/>
        <v>8662.3450000000012</v>
      </c>
      <c r="AS1160" s="184">
        <f t="shared" si="564"/>
        <v>0</v>
      </c>
      <c r="AT1160" s="26">
        <f t="shared" si="565"/>
        <v>1559.2221000000002</v>
      </c>
      <c r="AU1160" s="30"/>
      <c r="AV1160" s="30"/>
      <c r="AW1160" s="30">
        <f t="shared" si="548"/>
        <v>8315.851200000001</v>
      </c>
      <c r="AX1160" s="36">
        <f t="shared" si="550"/>
        <v>-8662.3450000000012</v>
      </c>
      <c r="AY1160" s="36">
        <f t="shared" si="550"/>
        <v>0</v>
      </c>
      <c r="AZ1160" s="36">
        <f t="shared" si="550"/>
        <v>6756.629100000001</v>
      </c>
      <c r="BF1160" s="42">
        <f t="shared" si="566"/>
        <v>10221.567100000002</v>
      </c>
      <c r="BG1160" s="42">
        <f t="shared" si="567"/>
        <v>10221.569999999998</v>
      </c>
      <c r="BH1160" s="42">
        <f t="shared" si="568"/>
        <v>-2.8999999958614353E-3</v>
      </c>
      <c r="BI1160" s="42">
        <f t="shared" si="569"/>
        <v>8315.851200000001</v>
      </c>
    </row>
    <row r="1161" spans="1:61" ht="14.45" hidden="1" outlineLevel="1" x14ac:dyDescent="0.3">
      <c r="A1161" s="12" t="s">
        <v>837</v>
      </c>
      <c r="B1161" s="12" t="s">
        <v>598</v>
      </c>
      <c r="C1161" s="12"/>
      <c r="D1161" s="2" t="s">
        <v>1208</v>
      </c>
      <c r="E1161" s="2" t="s">
        <v>691</v>
      </c>
      <c r="F1161" s="2" t="s">
        <v>16</v>
      </c>
      <c r="G1161" s="2" t="s">
        <v>20</v>
      </c>
      <c r="H1161" s="2" t="s">
        <v>13</v>
      </c>
      <c r="I1161" s="18">
        <v>10500</v>
      </c>
      <c r="J1161" s="18">
        <v>14302.029999999999</v>
      </c>
      <c r="K1161" s="18">
        <v>12463.64</v>
      </c>
      <c r="L1161" s="18">
        <v>1838.3899999999999</v>
      </c>
      <c r="M1161" s="18"/>
      <c r="N1161" s="18">
        <v>1557.96</v>
      </c>
      <c r="O1161" s="18"/>
      <c r="P1161" s="18"/>
      <c r="Q1161" s="18"/>
      <c r="R1161" s="18"/>
      <c r="S1161" s="18"/>
      <c r="T1161" s="18"/>
      <c r="U1161" s="18"/>
      <c r="V1161" s="18"/>
      <c r="W1161" s="18"/>
      <c r="X1161" s="18"/>
      <c r="Y1161" s="18"/>
      <c r="Z1161" s="18">
        <v>280.43</v>
      </c>
      <c r="AA1161" s="18"/>
      <c r="AB1161" s="43">
        <f t="shared" si="551"/>
        <v>0.14749999999999996</v>
      </c>
      <c r="AC1161" s="14">
        <f t="shared" si="534"/>
        <v>0</v>
      </c>
      <c r="AD1161" s="14">
        <f t="shared" si="549"/>
        <v>0.125</v>
      </c>
      <c r="AE1161" s="14">
        <f t="shared" si="552"/>
        <v>0</v>
      </c>
      <c r="AF1161" s="14">
        <f t="shared" si="553"/>
        <v>0</v>
      </c>
      <c r="AG1161" s="14">
        <f t="shared" si="554"/>
        <v>0</v>
      </c>
      <c r="AH1161" s="14">
        <f t="shared" si="555"/>
        <v>0</v>
      </c>
      <c r="AI1161" s="14">
        <f t="shared" si="570"/>
        <v>0</v>
      </c>
      <c r="AJ1161" s="14">
        <f t="shared" si="556"/>
        <v>0</v>
      </c>
      <c r="AK1161" s="14">
        <f t="shared" si="557"/>
        <v>0</v>
      </c>
      <c r="AL1161" s="14">
        <f t="shared" si="558"/>
        <v>0</v>
      </c>
      <c r="AM1161" s="14">
        <f t="shared" si="559"/>
        <v>0</v>
      </c>
      <c r="AN1161" s="14">
        <f t="shared" si="560"/>
        <v>0</v>
      </c>
      <c r="AO1161" s="14">
        <f t="shared" si="561"/>
        <v>0</v>
      </c>
      <c r="AP1161" s="14">
        <f t="shared" si="562"/>
        <v>0.02</v>
      </c>
      <c r="AQ1161" s="14">
        <f t="shared" si="547"/>
        <v>0</v>
      </c>
      <c r="AR1161" s="26">
        <f t="shared" si="563"/>
        <v>1557.9549999999999</v>
      </c>
      <c r="AS1161" s="184">
        <f t="shared" si="564"/>
        <v>0</v>
      </c>
      <c r="AT1161" s="26">
        <f t="shared" si="565"/>
        <v>280.43189999999998</v>
      </c>
      <c r="AU1161" s="30"/>
      <c r="AV1161" s="30"/>
      <c r="AW1161" s="30">
        <f t="shared" si="548"/>
        <v>1495.6367999999998</v>
      </c>
      <c r="AX1161" s="36">
        <f t="shared" si="550"/>
        <v>-1557.9549999999999</v>
      </c>
      <c r="AY1161" s="36">
        <f t="shared" si="550"/>
        <v>0</v>
      </c>
      <c r="AZ1161" s="36">
        <f t="shared" si="550"/>
        <v>1215.2048999999997</v>
      </c>
      <c r="BF1161" s="42">
        <f t="shared" si="566"/>
        <v>1838.3869</v>
      </c>
      <c r="BG1161" s="42">
        <f t="shared" si="567"/>
        <v>1838.39</v>
      </c>
      <c r="BH1161" s="42">
        <f t="shared" si="568"/>
        <v>-3.100000000131331E-3</v>
      </c>
      <c r="BI1161" s="42">
        <f t="shared" si="569"/>
        <v>1495.6367999999998</v>
      </c>
    </row>
    <row r="1162" spans="1:61" ht="14.45" hidden="1" outlineLevel="1" x14ac:dyDescent="0.3">
      <c r="A1162" s="12" t="s">
        <v>837</v>
      </c>
      <c r="B1162" s="12" t="s">
        <v>598</v>
      </c>
      <c r="C1162" s="12"/>
      <c r="D1162" s="2" t="s">
        <v>1209</v>
      </c>
      <c r="E1162" s="2" t="s">
        <v>691</v>
      </c>
      <c r="F1162" s="2" t="s">
        <v>16</v>
      </c>
      <c r="G1162" s="2" t="s">
        <v>20</v>
      </c>
      <c r="H1162" s="2" t="s">
        <v>13</v>
      </c>
      <c r="I1162" s="18">
        <v>10500</v>
      </c>
      <c r="J1162" s="18">
        <v>14301.869999999999</v>
      </c>
      <c r="K1162" s="18">
        <v>12463.5</v>
      </c>
      <c r="L1162" s="18">
        <v>1838.37</v>
      </c>
      <c r="M1162" s="18"/>
      <c r="N1162" s="18">
        <v>1557.94</v>
      </c>
      <c r="O1162" s="18"/>
      <c r="P1162" s="18"/>
      <c r="Q1162" s="18"/>
      <c r="R1162" s="18"/>
      <c r="S1162" s="18"/>
      <c r="T1162" s="18"/>
      <c r="U1162" s="18"/>
      <c r="V1162" s="18"/>
      <c r="W1162" s="18"/>
      <c r="X1162" s="18"/>
      <c r="Y1162" s="18"/>
      <c r="Z1162" s="18">
        <v>280.43</v>
      </c>
      <c r="AA1162" s="18"/>
      <c r="AB1162" s="43">
        <f t="shared" si="551"/>
        <v>0.14749999999999996</v>
      </c>
      <c r="AC1162" s="14">
        <f t="shared" si="534"/>
        <v>0</v>
      </c>
      <c r="AD1162" s="14">
        <f t="shared" si="549"/>
        <v>0.125</v>
      </c>
      <c r="AE1162" s="14">
        <f t="shared" si="552"/>
        <v>0</v>
      </c>
      <c r="AF1162" s="14">
        <f t="shared" si="553"/>
        <v>0</v>
      </c>
      <c r="AG1162" s="14">
        <f t="shared" si="554"/>
        <v>0</v>
      </c>
      <c r="AH1162" s="14">
        <f t="shared" si="555"/>
        <v>0</v>
      </c>
      <c r="AI1162" s="14">
        <f t="shared" si="570"/>
        <v>0</v>
      </c>
      <c r="AJ1162" s="14">
        <f t="shared" si="556"/>
        <v>0</v>
      </c>
      <c r="AK1162" s="14">
        <f t="shared" si="557"/>
        <v>0</v>
      </c>
      <c r="AL1162" s="14">
        <f t="shared" si="558"/>
        <v>0</v>
      </c>
      <c r="AM1162" s="14">
        <f t="shared" si="559"/>
        <v>0</v>
      </c>
      <c r="AN1162" s="14">
        <f t="shared" si="560"/>
        <v>0</v>
      </c>
      <c r="AO1162" s="14">
        <f t="shared" si="561"/>
        <v>0</v>
      </c>
      <c r="AP1162" s="14">
        <f t="shared" si="562"/>
        <v>0.02</v>
      </c>
      <c r="AQ1162" s="14">
        <f t="shared" si="547"/>
        <v>0</v>
      </c>
      <c r="AR1162" s="26">
        <f t="shared" si="563"/>
        <v>1557.9375</v>
      </c>
      <c r="AS1162" s="184">
        <f t="shared" si="564"/>
        <v>0</v>
      </c>
      <c r="AT1162" s="26">
        <f t="shared" si="565"/>
        <v>280.42874999999998</v>
      </c>
      <c r="AU1162" s="30"/>
      <c r="AV1162" s="30"/>
      <c r="AW1162" s="30">
        <f t="shared" si="548"/>
        <v>1495.62</v>
      </c>
      <c r="AX1162" s="36">
        <f t="shared" si="550"/>
        <v>-1557.9375</v>
      </c>
      <c r="AY1162" s="36">
        <f t="shared" si="550"/>
        <v>0</v>
      </c>
      <c r="AZ1162" s="36">
        <f t="shared" si="550"/>
        <v>1215.1912499999999</v>
      </c>
      <c r="BF1162" s="42">
        <f t="shared" si="566"/>
        <v>1838.36625</v>
      </c>
      <c r="BG1162" s="42">
        <f t="shared" si="567"/>
        <v>1838.3700000000001</v>
      </c>
      <c r="BH1162" s="42">
        <f t="shared" si="568"/>
        <v>-3.7500000000818545E-3</v>
      </c>
      <c r="BI1162" s="42">
        <f t="shared" si="569"/>
        <v>1495.62</v>
      </c>
    </row>
    <row r="1163" spans="1:61" ht="14.45" hidden="1" outlineLevel="1" x14ac:dyDescent="0.3">
      <c r="A1163" s="12" t="s">
        <v>837</v>
      </c>
      <c r="B1163" s="12" t="s">
        <v>598</v>
      </c>
      <c r="C1163" s="12"/>
      <c r="D1163" s="2" t="s">
        <v>1210</v>
      </c>
      <c r="E1163" s="2" t="s">
        <v>404</v>
      </c>
      <c r="F1163" s="2" t="s">
        <v>16</v>
      </c>
      <c r="G1163" s="2" t="s">
        <v>12</v>
      </c>
      <c r="H1163" s="2" t="s">
        <v>13</v>
      </c>
      <c r="I1163" s="18">
        <v>22500</v>
      </c>
      <c r="J1163" s="18">
        <v>11647</v>
      </c>
      <c r="K1163" s="18">
        <v>11474.88</v>
      </c>
      <c r="L1163" s="18">
        <v>172.12</v>
      </c>
      <c r="M1163" s="18"/>
      <c r="N1163" s="18"/>
      <c r="O1163" s="18"/>
      <c r="P1163" s="18"/>
      <c r="Q1163" s="18"/>
      <c r="R1163" s="18"/>
      <c r="S1163" s="18"/>
      <c r="T1163" s="18"/>
      <c r="U1163" s="18"/>
      <c r="V1163" s="18"/>
      <c r="W1163" s="18"/>
      <c r="X1163" s="18"/>
      <c r="Y1163" s="18"/>
      <c r="Z1163" s="18">
        <v>172.12</v>
      </c>
      <c r="AA1163" s="18"/>
      <c r="AB1163" s="43">
        <f t="shared" si="551"/>
        <v>2.0000000000000018E-2</v>
      </c>
      <c r="AC1163" s="14">
        <f t="shared" si="534"/>
        <v>0</v>
      </c>
      <c r="AD1163" s="14">
        <f t="shared" si="549"/>
        <v>0</v>
      </c>
      <c r="AE1163" s="14">
        <f t="shared" si="552"/>
        <v>0</v>
      </c>
      <c r="AF1163" s="14">
        <f t="shared" si="553"/>
        <v>0</v>
      </c>
      <c r="AG1163" s="14">
        <f t="shared" si="554"/>
        <v>0</v>
      </c>
      <c r="AH1163" s="14">
        <f t="shared" si="555"/>
        <v>0</v>
      </c>
      <c r="AI1163" s="14">
        <f t="shared" si="570"/>
        <v>0</v>
      </c>
      <c r="AJ1163" s="14">
        <f t="shared" si="556"/>
        <v>0</v>
      </c>
      <c r="AK1163" s="14">
        <f t="shared" si="557"/>
        <v>0</v>
      </c>
      <c r="AL1163" s="14">
        <f t="shared" si="558"/>
        <v>0</v>
      </c>
      <c r="AM1163" s="14">
        <f t="shared" si="559"/>
        <v>0</v>
      </c>
      <c r="AN1163" s="14">
        <f t="shared" si="560"/>
        <v>0</v>
      </c>
      <c r="AO1163" s="14">
        <f t="shared" si="561"/>
        <v>0</v>
      </c>
      <c r="AP1163" s="14">
        <f t="shared" si="562"/>
        <v>0.02</v>
      </c>
      <c r="AQ1163" s="14">
        <f t="shared" si="547"/>
        <v>0</v>
      </c>
      <c r="AR1163" s="26">
        <f t="shared" si="563"/>
        <v>0</v>
      </c>
      <c r="AS1163" s="184">
        <f t="shared" si="564"/>
        <v>0</v>
      </c>
      <c r="AT1163" s="26">
        <f t="shared" si="565"/>
        <v>229.49759999999998</v>
      </c>
      <c r="AU1163" s="30"/>
      <c r="AV1163" s="30"/>
      <c r="AW1163" s="30">
        <f t="shared" si="548"/>
        <v>1376.9855999999997</v>
      </c>
      <c r="AX1163" s="36">
        <f t="shared" si="550"/>
        <v>0</v>
      </c>
      <c r="AY1163" s="36">
        <f t="shared" si="550"/>
        <v>0</v>
      </c>
      <c r="AZ1163" s="36">
        <f t="shared" si="550"/>
        <v>1147.4879999999998</v>
      </c>
      <c r="BF1163" s="42">
        <f t="shared" si="566"/>
        <v>229.49759999999998</v>
      </c>
      <c r="BG1163" s="42">
        <f t="shared" si="567"/>
        <v>172.12</v>
      </c>
      <c r="BH1163" s="42">
        <f t="shared" si="568"/>
        <v>57.377599999999973</v>
      </c>
      <c r="BI1163" s="42">
        <f t="shared" si="569"/>
        <v>1376.9855999999997</v>
      </c>
    </row>
    <row r="1164" spans="1:61" ht="14.45" hidden="1" outlineLevel="1" x14ac:dyDescent="0.3">
      <c r="A1164" s="12" t="s">
        <v>837</v>
      </c>
      <c r="B1164" s="12" t="s">
        <v>598</v>
      </c>
      <c r="C1164" s="12"/>
      <c r="D1164" s="2" t="s">
        <v>1211</v>
      </c>
      <c r="E1164" s="2" t="s">
        <v>691</v>
      </c>
      <c r="F1164" s="2" t="s">
        <v>16</v>
      </c>
      <c r="G1164" s="2" t="s">
        <v>20</v>
      </c>
      <c r="H1164" s="2" t="s">
        <v>13</v>
      </c>
      <c r="I1164" s="18">
        <v>20000</v>
      </c>
      <c r="J1164" s="18">
        <v>29835</v>
      </c>
      <c r="K1164" s="18">
        <v>26000</v>
      </c>
      <c r="L1164" s="18">
        <v>3835</v>
      </c>
      <c r="M1164" s="18"/>
      <c r="N1164" s="18">
        <v>3250</v>
      </c>
      <c r="O1164" s="18"/>
      <c r="P1164" s="18"/>
      <c r="Q1164" s="18"/>
      <c r="R1164" s="18"/>
      <c r="S1164" s="18"/>
      <c r="T1164" s="18"/>
      <c r="U1164" s="18"/>
      <c r="V1164" s="18"/>
      <c r="W1164" s="18"/>
      <c r="X1164" s="18"/>
      <c r="Y1164" s="18"/>
      <c r="Z1164" s="18">
        <v>585</v>
      </c>
      <c r="AA1164" s="18"/>
      <c r="AB1164" s="43">
        <f t="shared" si="551"/>
        <v>0.14749999999999996</v>
      </c>
      <c r="AC1164" s="14">
        <f t="shared" si="534"/>
        <v>0</v>
      </c>
      <c r="AD1164" s="14">
        <f t="shared" si="549"/>
        <v>0.125</v>
      </c>
      <c r="AE1164" s="14">
        <f t="shared" si="552"/>
        <v>0</v>
      </c>
      <c r="AF1164" s="14">
        <f t="shared" si="553"/>
        <v>0</v>
      </c>
      <c r="AG1164" s="14">
        <f t="shared" si="554"/>
        <v>0</v>
      </c>
      <c r="AH1164" s="14">
        <f t="shared" si="555"/>
        <v>0</v>
      </c>
      <c r="AI1164" s="14">
        <f t="shared" si="570"/>
        <v>0</v>
      </c>
      <c r="AJ1164" s="14">
        <f t="shared" si="556"/>
        <v>0</v>
      </c>
      <c r="AK1164" s="14">
        <f t="shared" si="557"/>
        <v>0</v>
      </c>
      <c r="AL1164" s="14">
        <f t="shared" si="558"/>
        <v>0</v>
      </c>
      <c r="AM1164" s="14">
        <f t="shared" si="559"/>
        <v>0</v>
      </c>
      <c r="AN1164" s="14">
        <f t="shared" si="560"/>
        <v>0</v>
      </c>
      <c r="AO1164" s="14">
        <f t="shared" si="561"/>
        <v>0</v>
      </c>
      <c r="AP1164" s="14">
        <f t="shared" si="562"/>
        <v>0.02</v>
      </c>
      <c r="AQ1164" s="14">
        <f t="shared" si="547"/>
        <v>0</v>
      </c>
      <c r="AR1164" s="26">
        <f t="shared" si="563"/>
        <v>3250</v>
      </c>
      <c r="AS1164" s="184">
        <f t="shared" si="564"/>
        <v>0</v>
      </c>
      <c r="AT1164" s="26">
        <f t="shared" si="565"/>
        <v>585</v>
      </c>
      <c r="AU1164" s="30"/>
      <c r="AV1164" s="30"/>
      <c r="AW1164" s="30">
        <f t="shared" si="548"/>
        <v>3120</v>
      </c>
      <c r="AX1164" s="36">
        <f t="shared" si="550"/>
        <v>-3250</v>
      </c>
      <c r="AY1164" s="36">
        <f t="shared" si="550"/>
        <v>0</v>
      </c>
      <c r="AZ1164" s="36">
        <f t="shared" si="550"/>
        <v>2535</v>
      </c>
      <c r="BF1164" s="42">
        <f t="shared" si="566"/>
        <v>3835</v>
      </c>
      <c r="BG1164" s="42">
        <f t="shared" si="567"/>
        <v>3835</v>
      </c>
      <c r="BH1164" s="42">
        <f t="shared" si="568"/>
        <v>0</v>
      </c>
      <c r="BI1164" s="42">
        <f t="shared" si="569"/>
        <v>3120</v>
      </c>
    </row>
    <row r="1165" spans="1:61" ht="14.45" hidden="1" outlineLevel="1" x14ac:dyDescent="0.3">
      <c r="A1165" s="12" t="s">
        <v>837</v>
      </c>
      <c r="B1165" s="12" t="s">
        <v>598</v>
      </c>
      <c r="C1165" s="12"/>
      <c r="D1165" s="2" t="s">
        <v>1212</v>
      </c>
      <c r="E1165" s="2" t="s">
        <v>691</v>
      </c>
      <c r="F1165" s="2" t="s">
        <v>16</v>
      </c>
      <c r="G1165" s="2" t="s">
        <v>20</v>
      </c>
      <c r="H1165" s="2" t="s">
        <v>13</v>
      </c>
      <c r="I1165" s="18">
        <v>20000</v>
      </c>
      <c r="J1165" s="18">
        <v>29835</v>
      </c>
      <c r="K1165" s="18">
        <v>26000</v>
      </c>
      <c r="L1165" s="18">
        <v>3835</v>
      </c>
      <c r="M1165" s="18"/>
      <c r="N1165" s="18">
        <v>3250</v>
      </c>
      <c r="O1165" s="18"/>
      <c r="P1165" s="18"/>
      <c r="Q1165" s="18"/>
      <c r="R1165" s="18"/>
      <c r="S1165" s="18"/>
      <c r="T1165" s="18"/>
      <c r="U1165" s="18"/>
      <c r="V1165" s="18"/>
      <c r="W1165" s="18"/>
      <c r="X1165" s="18"/>
      <c r="Y1165" s="18"/>
      <c r="Z1165" s="18">
        <v>585</v>
      </c>
      <c r="AA1165" s="18"/>
      <c r="AB1165" s="43">
        <f t="shared" si="551"/>
        <v>0.14749999999999996</v>
      </c>
      <c r="AC1165" s="14">
        <f t="shared" si="534"/>
        <v>0</v>
      </c>
      <c r="AD1165" s="14">
        <f t="shared" si="549"/>
        <v>0.125</v>
      </c>
      <c r="AE1165" s="14">
        <f t="shared" si="552"/>
        <v>0</v>
      </c>
      <c r="AF1165" s="14">
        <f t="shared" si="553"/>
        <v>0</v>
      </c>
      <c r="AG1165" s="14">
        <f t="shared" si="554"/>
        <v>0</v>
      </c>
      <c r="AH1165" s="14">
        <f t="shared" si="555"/>
        <v>0</v>
      </c>
      <c r="AI1165" s="14">
        <f t="shared" si="570"/>
        <v>0</v>
      </c>
      <c r="AJ1165" s="14">
        <f t="shared" si="556"/>
        <v>0</v>
      </c>
      <c r="AK1165" s="14">
        <f t="shared" si="557"/>
        <v>0</v>
      </c>
      <c r="AL1165" s="14">
        <f t="shared" si="558"/>
        <v>0</v>
      </c>
      <c r="AM1165" s="14">
        <f t="shared" si="559"/>
        <v>0</v>
      </c>
      <c r="AN1165" s="14">
        <f t="shared" si="560"/>
        <v>0</v>
      </c>
      <c r="AO1165" s="14">
        <f t="shared" si="561"/>
        <v>0</v>
      </c>
      <c r="AP1165" s="14">
        <f t="shared" si="562"/>
        <v>0.02</v>
      </c>
      <c r="AQ1165" s="14">
        <f t="shared" si="547"/>
        <v>0</v>
      </c>
      <c r="AR1165" s="26">
        <f t="shared" si="563"/>
        <v>3250</v>
      </c>
      <c r="AS1165" s="184">
        <f t="shared" si="564"/>
        <v>0</v>
      </c>
      <c r="AT1165" s="26">
        <f t="shared" si="565"/>
        <v>585</v>
      </c>
      <c r="AU1165" s="30"/>
      <c r="AV1165" s="30"/>
      <c r="AW1165" s="30">
        <f t="shared" si="548"/>
        <v>3120</v>
      </c>
      <c r="AX1165" s="36">
        <f t="shared" si="550"/>
        <v>-3250</v>
      </c>
      <c r="AY1165" s="36">
        <f t="shared" si="550"/>
        <v>0</v>
      </c>
      <c r="AZ1165" s="36">
        <f t="shared" si="550"/>
        <v>2535</v>
      </c>
      <c r="BF1165" s="42">
        <f t="shared" si="566"/>
        <v>3835</v>
      </c>
      <c r="BG1165" s="42">
        <f t="shared" si="567"/>
        <v>3835</v>
      </c>
      <c r="BH1165" s="42">
        <f t="shared" si="568"/>
        <v>0</v>
      </c>
      <c r="BI1165" s="42">
        <f t="shared" si="569"/>
        <v>3120</v>
      </c>
    </row>
    <row r="1166" spans="1:61" ht="14.45" hidden="1" outlineLevel="1" x14ac:dyDescent="0.3">
      <c r="A1166" s="12" t="s">
        <v>837</v>
      </c>
      <c r="B1166" s="12" t="s">
        <v>598</v>
      </c>
      <c r="C1166" s="12"/>
      <c r="D1166" s="2" t="s">
        <v>1213</v>
      </c>
      <c r="E1166" s="2" t="s">
        <v>773</v>
      </c>
      <c r="F1166" s="2" t="s">
        <v>16</v>
      </c>
      <c r="G1166" s="2" t="s">
        <v>20</v>
      </c>
      <c r="H1166" s="2" t="s">
        <v>13</v>
      </c>
      <c r="I1166" s="18">
        <v>317952</v>
      </c>
      <c r="J1166" s="18">
        <v>1097166.1700000002</v>
      </c>
      <c r="K1166" s="18">
        <v>956136.10000000009</v>
      </c>
      <c r="L1166" s="18">
        <v>141030.07</v>
      </c>
      <c r="M1166" s="18"/>
      <c r="N1166" s="18">
        <v>119517.01</v>
      </c>
      <c r="O1166" s="18"/>
      <c r="P1166" s="18"/>
      <c r="Q1166" s="18"/>
      <c r="R1166" s="18"/>
      <c r="S1166" s="18"/>
      <c r="T1166" s="18"/>
      <c r="U1166" s="18"/>
      <c r="V1166" s="18"/>
      <c r="W1166" s="18"/>
      <c r="X1166" s="18"/>
      <c r="Y1166" s="18"/>
      <c r="Z1166" s="18">
        <v>21513.06</v>
      </c>
      <c r="AA1166" s="18"/>
      <c r="AB1166" s="43">
        <f t="shared" si="551"/>
        <v>0.14749999999999996</v>
      </c>
      <c r="AC1166" s="14">
        <f t="shared" si="534"/>
        <v>0</v>
      </c>
      <c r="AD1166" s="14">
        <f t="shared" si="549"/>
        <v>0.125</v>
      </c>
      <c r="AE1166" s="14">
        <f t="shared" si="552"/>
        <v>0</v>
      </c>
      <c r="AF1166" s="14">
        <f t="shared" si="553"/>
        <v>0</v>
      </c>
      <c r="AG1166" s="14">
        <f t="shared" si="554"/>
        <v>0</v>
      </c>
      <c r="AH1166" s="14">
        <f t="shared" si="555"/>
        <v>0</v>
      </c>
      <c r="AI1166" s="14">
        <f t="shared" si="570"/>
        <v>0</v>
      </c>
      <c r="AJ1166" s="14">
        <f t="shared" si="556"/>
        <v>0</v>
      </c>
      <c r="AK1166" s="14">
        <f t="shared" si="557"/>
        <v>0</v>
      </c>
      <c r="AL1166" s="14">
        <f t="shared" si="558"/>
        <v>0</v>
      </c>
      <c r="AM1166" s="14">
        <f t="shared" si="559"/>
        <v>0</v>
      </c>
      <c r="AN1166" s="14">
        <f t="shared" si="560"/>
        <v>0</v>
      </c>
      <c r="AO1166" s="14">
        <f t="shared" si="561"/>
        <v>0</v>
      </c>
      <c r="AP1166" s="14">
        <f t="shared" si="562"/>
        <v>0.02</v>
      </c>
      <c r="AQ1166" s="14">
        <f t="shared" si="547"/>
        <v>0</v>
      </c>
      <c r="AR1166" s="26">
        <f t="shared" si="563"/>
        <v>119517.01250000001</v>
      </c>
      <c r="AS1166" s="184">
        <f t="shared" si="564"/>
        <v>0</v>
      </c>
      <c r="AT1166" s="26">
        <f t="shared" si="565"/>
        <v>21513.062250000003</v>
      </c>
      <c r="AU1166" s="30"/>
      <c r="AV1166" s="30"/>
      <c r="AW1166" s="30">
        <f t="shared" ref="AW1166:AW1179" si="571">K1166*$AU$1</f>
        <v>114736.33200000001</v>
      </c>
      <c r="AX1166" s="36">
        <f t="shared" si="550"/>
        <v>-119517.01250000001</v>
      </c>
      <c r="AY1166" s="36">
        <f t="shared" si="550"/>
        <v>0</v>
      </c>
      <c r="AZ1166" s="36">
        <f t="shared" si="550"/>
        <v>93223.269750000007</v>
      </c>
      <c r="BF1166" s="42">
        <f t="shared" si="566"/>
        <v>141030.07475000003</v>
      </c>
      <c r="BG1166" s="42">
        <f t="shared" si="567"/>
        <v>141030.07</v>
      </c>
      <c r="BH1166" s="42">
        <f t="shared" si="568"/>
        <v>4.7500000218860805E-3</v>
      </c>
      <c r="BI1166" s="42">
        <f t="shared" si="569"/>
        <v>114736.33200000001</v>
      </c>
    </row>
    <row r="1167" spans="1:61" ht="14.45" hidden="1" outlineLevel="1" x14ac:dyDescent="0.3">
      <c r="A1167" s="12" t="s">
        <v>837</v>
      </c>
      <c r="B1167" s="12" t="s">
        <v>598</v>
      </c>
      <c r="C1167" s="12"/>
      <c r="D1167" s="2" t="s">
        <v>1214</v>
      </c>
      <c r="E1167" s="2" t="s">
        <v>773</v>
      </c>
      <c r="F1167" s="2" t="s">
        <v>16</v>
      </c>
      <c r="G1167" s="2" t="s">
        <v>20</v>
      </c>
      <c r="H1167" s="2" t="s">
        <v>13</v>
      </c>
      <c r="I1167" s="18">
        <v>107136</v>
      </c>
      <c r="J1167" s="18">
        <v>350866.75000000006</v>
      </c>
      <c r="K1167" s="18">
        <v>305766.23000000004</v>
      </c>
      <c r="L1167" s="18">
        <v>45100.520000000004</v>
      </c>
      <c r="M1167" s="18"/>
      <c r="N1167" s="18">
        <v>38220.78</v>
      </c>
      <c r="O1167" s="18"/>
      <c r="P1167" s="18"/>
      <c r="Q1167" s="18"/>
      <c r="R1167" s="18"/>
      <c r="S1167" s="18"/>
      <c r="T1167" s="18"/>
      <c r="U1167" s="18"/>
      <c r="V1167" s="18"/>
      <c r="W1167" s="18"/>
      <c r="X1167" s="18"/>
      <c r="Y1167" s="18"/>
      <c r="Z1167" s="18">
        <v>6879.74</v>
      </c>
      <c r="AA1167" s="18"/>
      <c r="AB1167" s="43">
        <f t="shared" si="551"/>
        <v>0.14749999999999996</v>
      </c>
      <c r="AC1167" s="14">
        <f t="shared" si="534"/>
        <v>0</v>
      </c>
      <c r="AD1167" s="14">
        <f t="shared" si="549"/>
        <v>0.125</v>
      </c>
      <c r="AE1167" s="14">
        <f t="shared" si="552"/>
        <v>0</v>
      </c>
      <c r="AF1167" s="14">
        <f t="shared" si="553"/>
        <v>0</v>
      </c>
      <c r="AG1167" s="14">
        <f t="shared" si="554"/>
        <v>0</v>
      </c>
      <c r="AH1167" s="14">
        <f t="shared" si="555"/>
        <v>0</v>
      </c>
      <c r="AI1167" s="14">
        <f t="shared" si="570"/>
        <v>0</v>
      </c>
      <c r="AJ1167" s="14">
        <f t="shared" si="556"/>
        <v>0</v>
      </c>
      <c r="AK1167" s="14">
        <f t="shared" si="557"/>
        <v>0</v>
      </c>
      <c r="AL1167" s="14">
        <f t="shared" si="558"/>
        <v>0</v>
      </c>
      <c r="AM1167" s="14">
        <f t="shared" si="559"/>
        <v>0</v>
      </c>
      <c r="AN1167" s="14">
        <f t="shared" si="560"/>
        <v>0</v>
      </c>
      <c r="AO1167" s="14">
        <f t="shared" si="561"/>
        <v>0</v>
      </c>
      <c r="AP1167" s="14">
        <f t="shared" si="562"/>
        <v>0.02</v>
      </c>
      <c r="AQ1167" s="14">
        <f t="shared" si="547"/>
        <v>0</v>
      </c>
      <c r="AR1167" s="26">
        <f t="shared" si="563"/>
        <v>38220.778750000005</v>
      </c>
      <c r="AS1167" s="184">
        <f t="shared" si="564"/>
        <v>0</v>
      </c>
      <c r="AT1167" s="26">
        <f t="shared" si="565"/>
        <v>6879.7401750000008</v>
      </c>
      <c r="AU1167" s="30"/>
      <c r="AV1167" s="30"/>
      <c r="AW1167" s="30">
        <f t="shared" si="571"/>
        <v>36691.947600000007</v>
      </c>
      <c r="AX1167" s="36">
        <f t="shared" si="550"/>
        <v>-38220.778750000005</v>
      </c>
      <c r="AY1167" s="36">
        <f t="shared" si="550"/>
        <v>0</v>
      </c>
      <c r="AZ1167" s="36">
        <f t="shared" si="550"/>
        <v>29812.207425000008</v>
      </c>
      <c r="BF1167" s="42">
        <f t="shared" si="566"/>
        <v>45100.518925000004</v>
      </c>
      <c r="BG1167" s="42">
        <f t="shared" si="567"/>
        <v>45100.52</v>
      </c>
      <c r="BH1167" s="42">
        <f t="shared" si="568"/>
        <v>-1.0749999928520992E-3</v>
      </c>
      <c r="BI1167" s="42">
        <f t="shared" si="569"/>
        <v>36691.947600000007</v>
      </c>
    </row>
    <row r="1168" spans="1:61" ht="14.45" hidden="1" outlineLevel="1" x14ac:dyDescent="0.3">
      <c r="A1168" s="12" t="s">
        <v>837</v>
      </c>
      <c r="B1168" s="12" t="s">
        <v>598</v>
      </c>
      <c r="C1168" s="12"/>
      <c r="D1168" s="2" t="s">
        <v>1215</v>
      </c>
      <c r="E1168" s="2" t="s">
        <v>773</v>
      </c>
      <c r="F1168" s="2" t="s">
        <v>16</v>
      </c>
      <c r="G1168" s="2" t="s">
        <v>20</v>
      </c>
      <c r="H1168" s="2" t="s">
        <v>13</v>
      </c>
      <c r="I1168" s="18">
        <v>86400</v>
      </c>
      <c r="J1168" s="18">
        <v>282956.98</v>
      </c>
      <c r="K1168" s="18">
        <v>246585.60000000001</v>
      </c>
      <c r="L1168" s="18">
        <v>36371.380000000005</v>
      </c>
      <c r="M1168" s="18"/>
      <c r="N1168" s="18">
        <v>30823.200000000001</v>
      </c>
      <c r="O1168" s="18"/>
      <c r="P1168" s="18"/>
      <c r="Q1168" s="18"/>
      <c r="R1168" s="18"/>
      <c r="S1168" s="18"/>
      <c r="T1168" s="18"/>
      <c r="U1168" s="18"/>
      <c r="V1168" s="18"/>
      <c r="W1168" s="18"/>
      <c r="X1168" s="18"/>
      <c r="Y1168" s="18"/>
      <c r="Z1168" s="18">
        <v>5548.18</v>
      </c>
      <c r="AA1168" s="18"/>
      <c r="AB1168" s="43">
        <f t="shared" si="551"/>
        <v>0.14749999999999996</v>
      </c>
      <c r="AC1168" s="14">
        <f t="shared" si="534"/>
        <v>0</v>
      </c>
      <c r="AD1168" s="14">
        <f t="shared" si="549"/>
        <v>0.125</v>
      </c>
      <c r="AE1168" s="14">
        <f t="shared" si="552"/>
        <v>0</v>
      </c>
      <c r="AF1168" s="14">
        <f t="shared" si="553"/>
        <v>0</v>
      </c>
      <c r="AG1168" s="14">
        <f t="shared" si="554"/>
        <v>0</v>
      </c>
      <c r="AH1168" s="14">
        <f t="shared" si="555"/>
        <v>0</v>
      </c>
      <c r="AI1168" s="14">
        <f t="shared" si="570"/>
        <v>0</v>
      </c>
      <c r="AJ1168" s="14">
        <f t="shared" si="556"/>
        <v>0</v>
      </c>
      <c r="AK1168" s="14">
        <f t="shared" si="557"/>
        <v>0</v>
      </c>
      <c r="AL1168" s="14">
        <f t="shared" si="558"/>
        <v>0</v>
      </c>
      <c r="AM1168" s="14">
        <f t="shared" si="559"/>
        <v>0</v>
      </c>
      <c r="AN1168" s="14">
        <f t="shared" si="560"/>
        <v>0</v>
      </c>
      <c r="AO1168" s="14">
        <f t="shared" si="561"/>
        <v>0</v>
      </c>
      <c r="AP1168" s="14">
        <f t="shared" si="562"/>
        <v>0.02</v>
      </c>
      <c r="AQ1168" s="14">
        <f t="shared" si="547"/>
        <v>0</v>
      </c>
      <c r="AR1168" s="26">
        <f t="shared" si="563"/>
        <v>30823.200000000001</v>
      </c>
      <c r="AS1168" s="184">
        <f t="shared" si="564"/>
        <v>0</v>
      </c>
      <c r="AT1168" s="26">
        <f t="shared" si="565"/>
        <v>5548.1759999999995</v>
      </c>
      <c r="AU1168" s="30"/>
      <c r="AV1168" s="30"/>
      <c r="AW1168" s="30">
        <f t="shared" si="571"/>
        <v>29590.272000000001</v>
      </c>
      <c r="AX1168" s="36">
        <f t="shared" si="550"/>
        <v>-30823.200000000001</v>
      </c>
      <c r="AY1168" s="36">
        <f t="shared" si="550"/>
        <v>0</v>
      </c>
      <c r="AZ1168" s="36">
        <f t="shared" si="550"/>
        <v>24042.096000000001</v>
      </c>
      <c r="BF1168" s="42">
        <f t="shared" si="566"/>
        <v>36371.376000000004</v>
      </c>
      <c r="BG1168" s="42">
        <f t="shared" si="567"/>
        <v>36371.380000000005</v>
      </c>
      <c r="BH1168" s="42">
        <f t="shared" si="568"/>
        <v>-4.0000000008149073E-3</v>
      </c>
      <c r="BI1168" s="42">
        <f t="shared" si="569"/>
        <v>29590.272000000001</v>
      </c>
    </row>
    <row r="1169" spans="1:61" ht="14.45" hidden="1" outlineLevel="1" x14ac:dyDescent="0.3">
      <c r="A1169" s="12" t="s">
        <v>837</v>
      </c>
      <c r="B1169" s="12" t="s">
        <v>598</v>
      </c>
      <c r="C1169" s="12"/>
      <c r="D1169" s="2" t="s">
        <v>1216</v>
      </c>
      <c r="E1169" s="2" t="s">
        <v>1217</v>
      </c>
      <c r="F1169" s="2" t="s">
        <v>16</v>
      </c>
      <c r="G1169" s="2" t="s">
        <v>20</v>
      </c>
      <c r="H1169" s="2" t="s">
        <v>13</v>
      </c>
      <c r="I1169" s="18">
        <v>300000</v>
      </c>
      <c r="J1169" s="18">
        <v>99832.78</v>
      </c>
      <c r="K1169" s="18">
        <v>87000.25</v>
      </c>
      <c r="L1169" s="18">
        <v>12832.529999999999</v>
      </c>
      <c r="M1169" s="18"/>
      <c r="N1169" s="18">
        <v>10875.029999999999</v>
      </c>
      <c r="O1169" s="18"/>
      <c r="P1169" s="18"/>
      <c r="Q1169" s="18"/>
      <c r="R1169" s="18"/>
      <c r="S1169" s="18"/>
      <c r="T1169" s="18"/>
      <c r="U1169" s="18"/>
      <c r="V1169" s="18"/>
      <c r="W1169" s="18"/>
      <c r="X1169" s="18"/>
      <c r="Y1169" s="18"/>
      <c r="Z1169" s="18">
        <v>1957.5</v>
      </c>
      <c r="AA1169" s="18"/>
      <c r="AB1169" s="43">
        <f t="shared" si="551"/>
        <v>0.14749999999999996</v>
      </c>
      <c r="AC1169" s="14">
        <f t="shared" si="534"/>
        <v>0</v>
      </c>
      <c r="AD1169" s="14">
        <f t="shared" si="549"/>
        <v>0.125</v>
      </c>
      <c r="AE1169" s="14">
        <f t="shared" si="552"/>
        <v>0</v>
      </c>
      <c r="AF1169" s="14">
        <f t="shared" si="553"/>
        <v>0</v>
      </c>
      <c r="AG1169" s="14">
        <f t="shared" si="554"/>
        <v>0</v>
      </c>
      <c r="AH1169" s="14">
        <f t="shared" si="555"/>
        <v>0</v>
      </c>
      <c r="AI1169" s="14">
        <f t="shared" si="570"/>
        <v>0</v>
      </c>
      <c r="AJ1169" s="14">
        <f t="shared" si="556"/>
        <v>0</v>
      </c>
      <c r="AK1169" s="14">
        <f t="shared" si="557"/>
        <v>0</v>
      </c>
      <c r="AL1169" s="14">
        <f t="shared" si="558"/>
        <v>0</v>
      </c>
      <c r="AM1169" s="14">
        <f t="shared" si="559"/>
        <v>0</v>
      </c>
      <c r="AN1169" s="14">
        <f t="shared" si="560"/>
        <v>0</v>
      </c>
      <c r="AO1169" s="14">
        <f t="shared" si="561"/>
        <v>0</v>
      </c>
      <c r="AP1169" s="14">
        <f t="shared" si="562"/>
        <v>0.02</v>
      </c>
      <c r="AQ1169" s="14">
        <f t="shared" si="547"/>
        <v>0</v>
      </c>
      <c r="AR1169" s="26">
        <f t="shared" si="563"/>
        <v>10875.03125</v>
      </c>
      <c r="AS1169" s="184">
        <f t="shared" si="564"/>
        <v>0</v>
      </c>
      <c r="AT1169" s="26">
        <f t="shared" si="565"/>
        <v>1957.505625</v>
      </c>
      <c r="AU1169" s="30"/>
      <c r="AV1169" s="30"/>
      <c r="AW1169" s="30">
        <f t="shared" si="571"/>
        <v>10440.029999999999</v>
      </c>
      <c r="AX1169" s="36">
        <f t="shared" si="550"/>
        <v>-10875.03125</v>
      </c>
      <c r="AY1169" s="36">
        <f t="shared" si="550"/>
        <v>0</v>
      </c>
      <c r="AZ1169" s="36">
        <f t="shared" si="550"/>
        <v>8482.5243749999991</v>
      </c>
      <c r="BF1169" s="42">
        <f t="shared" si="566"/>
        <v>12832.536875</v>
      </c>
      <c r="BG1169" s="42">
        <f t="shared" si="567"/>
        <v>12832.529999999999</v>
      </c>
      <c r="BH1169" s="42">
        <f t="shared" si="568"/>
        <v>6.8750000009458745E-3</v>
      </c>
      <c r="BI1169" s="42">
        <f t="shared" si="569"/>
        <v>10440.029999999999</v>
      </c>
    </row>
    <row r="1170" spans="1:61" ht="14.45" hidden="1" outlineLevel="1" x14ac:dyDescent="0.3">
      <c r="A1170" s="12" t="s">
        <v>837</v>
      </c>
      <c r="B1170" s="12" t="s">
        <v>598</v>
      </c>
      <c r="C1170" s="12"/>
      <c r="D1170" s="2" t="s">
        <v>1218</v>
      </c>
      <c r="E1170" s="2" t="s">
        <v>1217</v>
      </c>
      <c r="F1170" s="2" t="s">
        <v>16</v>
      </c>
      <c r="G1170" s="2" t="s">
        <v>20</v>
      </c>
      <c r="H1170" s="2" t="s">
        <v>13</v>
      </c>
      <c r="I1170" s="18">
        <v>300000</v>
      </c>
      <c r="J1170" s="18">
        <v>92947.199999999997</v>
      </c>
      <c r="K1170" s="18">
        <v>80999.739999999991</v>
      </c>
      <c r="L1170" s="18">
        <v>11947.46</v>
      </c>
      <c r="M1170" s="18"/>
      <c r="N1170" s="18">
        <v>10124.970000000001</v>
      </c>
      <c r="O1170" s="18"/>
      <c r="P1170" s="18"/>
      <c r="Q1170" s="18"/>
      <c r="R1170" s="18"/>
      <c r="S1170" s="18"/>
      <c r="T1170" s="18"/>
      <c r="U1170" s="18"/>
      <c r="V1170" s="18"/>
      <c r="W1170" s="18"/>
      <c r="X1170" s="18"/>
      <c r="Y1170" s="18"/>
      <c r="Z1170" s="18">
        <v>1822.49</v>
      </c>
      <c r="AA1170" s="18"/>
      <c r="AB1170" s="43">
        <f t="shared" si="551"/>
        <v>0.14749999999999996</v>
      </c>
      <c r="AC1170" s="14">
        <f t="shared" si="534"/>
        <v>0</v>
      </c>
      <c r="AD1170" s="14">
        <f t="shared" si="549"/>
        <v>0.125</v>
      </c>
      <c r="AE1170" s="14">
        <f t="shared" si="552"/>
        <v>0</v>
      </c>
      <c r="AF1170" s="14">
        <f t="shared" si="553"/>
        <v>0</v>
      </c>
      <c r="AG1170" s="14">
        <f t="shared" si="554"/>
        <v>0</v>
      </c>
      <c r="AH1170" s="14">
        <f t="shared" si="555"/>
        <v>0</v>
      </c>
      <c r="AI1170" s="14">
        <f t="shared" si="570"/>
        <v>0</v>
      </c>
      <c r="AJ1170" s="14">
        <f t="shared" si="556"/>
        <v>0</v>
      </c>
      <c r="AK1170" s="14">
        <f t="shared" si="557"/>
        <v>0</v>
      </c>
      <c r="AL1170" s="14">
        <f t="shared" si="558"/>
        <v>0</v>
      </c>
      <c r="AM1170" s="14">
        <f t="shared" si="559"/>
        <v>0</v>
      </c>
      <c r="AN1170" s="14">
        <f t="shared" si="560"/>
        <v>0</v>
      </c>
      <c r="AO1170" s="14">
        <f t="shared" si="561"/>
        <v>0</v>
      </c>
      <c r="AP1170" s="14">
        <f t="shared" si="562"/>
        <v>0.02</v>
      </c>
      <c r="AQ1170" s="14">
        <f t="shared" si="547"/>
        <v>0</v>
      </c>
      <c r="AR1170" s="26">
        <f t="shared" si="563"/>
        <v>10124.967499999999</v>
      </c>
      <c r="AS1170" s="184">
        <f t="shared" si="564"/>
        <v>0</v>
      </c>
      <c r="AT1170" s="26">
        <f t="shared" si="565"/>
        <v>1822.4941499999998</v>
      </c>
      <c r="AU1170" s="30"/>
      <c r="AV1170" s="30"/>
      <c r="AW1170" s="30">
        <f t="shared" si="571"/>
        <v>9719.9687999999987</v>
      </c>
      <c r="AX1170" s="36">
        <f t="shared" si="550"/>
        <v>-10124.967499999999</v>
      </c>
      <c r="AY1170" s="36">
        <f t="shared" si="550"/>
        <v>0</v>
      </c>
      <c r="AZ1170" s="36">
        <f t="shared" si="550"/>
        <v>7897.4746499999992</v>
      </c>
      <c r="BF1170" s="42">
        <f t="shared" si="566"/>
        <v>11947.461649999999</v>
      </c>
      <c r="BG1170" s="42">
        <f t="shared" si="567"/>
        <v>11947.460000000001</v>
      </c>
      <c r="BH1170" s="42">
        <f t="shared" si="568"/>
        <v>1.6499999983352609E-3</v>
      </c>
      <c r="BI1170" s="42">
        <f t="shared" si="569"/>
        <v>9719.9687999999987</v>
      </c>
    </row>
    <row r="1171" spans="1:61" ht="14.45" hidden="1" outlineLevel="1" x14ac:dyDescent="0.3">
      <c r="A1171" s="12" t="s">
        <v>837</v>
      </c>
      <c r="B1171" s="12" t="s">
        <v>598</v>
      </c>
      <c r="C1171" s="12"/>
      <c r="D1171" s="2" t="s">
        <v>1219</v>
      </c>
      <c r="E1171" s="2" t="s">
        <v>1217</v>
      </c>
      <c r="F1171" s="2" t="s">
        <v>16</v>
      </c>
      <c r="G1171" s="2" t="s">
        <v>20</v>
      </c>
      <c r="H1171" s="2" t="s">
        <v>13</v>
      </c>
      <c r="I1171" s="18">
        <v>70000</v>
      </c>
      <c r="J1171" s="18">
        <v>28114.590000000004</v>
      </c>
      <c r="K1171" s="18">
        <v>24500.730000000003</v>
      </c>
      <c r="L1171" s="18">
        <v>3613.8599999999997</v>
      </c>
      <c r="M1171" s="18"/>
      <c r="N1171" s="18">
        <v>3062.59</v>
      </c>
      <c r="O1171" s="18"/>
      <c r="P1171" s="18"/>
      <c r="Q1171" s="18"/>
      <c r="R1171" s="18"/>
      <c r="S1171" s="18"/>
      <c r="T1171" s="18"/>
      <c r="U1171" s="18"/>
      <c r="V1171" s="18"/>
      <c r="W1171" s="18"/>
      <c r="X1171" s="18"/>
      <c r="Y1171" s="18"/>
      <c r="Z1171" s="18">
        <v>551.27</v>
      </c>
      <c r="AA1171" s="18"/>
      <c r="AB1171" s="43">
        <f t="shared" si="551"/>
        <v>0.14749999999999996</v>
      </c>
      <c r="AC1171" s="14">
        <f t="shared" si="534"/>
        <v>0</v>
      </c>
      <c r="AD1171" s="14">
        <f t="shared" si="549"/>
        <v>0.125</v>
      </c>
      <c r="AE1171" s="14">
        <f t="shared" si="552"/>
        <v>0</v>
      </c>
      <c r="AF1171" s="14">
        <f t="shared" si="553"/>
        <v>0</v>
      </c>
      <c r="AG1171" s="14">
        <f t="shared" si="554"/>
        <v>0</v>
      </c>
      <c r="AH1171" s="14">
        <f t="shared" si="555"/>
        <v>0</v>
      </c>
      <c r="AI1171" s="14">
        <f t="shared" si="570"/>
        <v>0</v>
      </c>
      <c r="AJ1171" s="14">
        <f t="shared" si="556"/>
        <v>0</v>
      </c>
      <c r="AK1171" s="14">
        <f t="shared" si="557"/>
        <v>0</v>
      </c>
      <c r="AL1171" s="14">
        <f t="shared" si="558"/>
        <v>0</v>
      </c>
      <c r="AM1171" s="14">
        <f t="shared" si="559"/>
        <v>0</v>
      </c>
      <c r="AN1171" s="14">
        <f t="shared" si="560"/>
        <v>0</v>
      </c>
      <c r="AO1171" s="14">
        <f t="shared" si="561"/>
        <v>0</v>
      </c>
      <c r="AP1171" s="14">
        <f t="shared" si="562"/>
        <v>0.02</v>
      </c>
      <c r="AQ1171" s="14">
        <f t="shared" si="547"/>
        <v>0</v>
      </c>
      <c r="AR1171" s="26">
        <f t="shared" si="563"/>
        <v>3062.5912500000004</v>
      </c>
      <c r="AS1171" s="184">
        <f t="shared" si="564"/>
        <v>0</v>
      </c>
      <c r="AT1171" s="26">
        <f t="shared" si="565"/>
        <v>551.26642500000014</v>
      </c>
      <c r="AU1171" s="30"/>
      <c r="AV1171" s="30"/>
      <c r="AW1171" s="30">
        <f t="shared" si="571"/>
        <v>2940.0876000000003</v>
      </c>
      <c r="AX1171" s="36">
        <f t="shared" si="550"/>
        <v>-3062.5912500000004</v>
      </c>
      <c r="AY1171" s="36">
        <f t="shared" si="550"/>
        <v>0</v>
      </c>
      <c r="AZ1171" s="36">
        <f t="shared" si="550"/>
        <v>2388.821175</v>
      </c>
      <c r="BF1171" s="42">
        <f t="shared" si="566"/>
        <v>3613.8576750000007</v>
      </c>
      <c r="BG1171" s="42">
        <f t="shared" si="567"/>
        <v>3613.86</v>
      </c>
      <c r="BH1171" s="42">
        <f t="shared" si="568"/>
        <v>-2.3249999994732207E-3</v>
      </c>
      <c r="BI1171" s="42">
        <f t="shared" si="569"/>
        <v>2940.0876000000003</v>
      </c>
    </row>
    <row r="1172" spans="1:61" ht="14.45" hidden="1" outlineLevel="1" x14ac:dyDescent="0.3">
      <c r="A1172" s="12" t="s">
        <v>837</v>
      </c>
      <c r="B1172" s="12" t="s">
        <v>598</v>
      </c>
      <c r="C1172" s="12"/>
      <c r="D1172" s="2" t="s">
        <v>1220</v>
      </c>
      <c r="E1172" s="2" t="s">
        <v>424</v>
      </c>
      <c r="F1172" s="2" t="s">
        <v>16</v>
      </c>
      <c r="G1172" s="2" t="s">
        <v>17</v>
      </c>
      <c r="H1172" s="2" t="s">
        <v>13</v>
      </c>
      <c r="I1172" s="18">
        <v>3483.1999999999994</v>
      </c>
      <c r="J1172" s="18">
        <v>1928274.6873084798</v>
      </c>
      <c r="K1172" s="18">
        <v>1681100.36</v>
      </c>
      <c r="L1172" s="18">
        <v>247174.32730847999</v>
      </c>
      <c r="M1172" s="18"/>
      <c r="N1172" s="18">
        <v>207378.4908</v>
      </c>
      <c r="O1172" s="18"/>
      <c r="P1172" s="18"/>
      <c r="Q1172" s="18">
        <v>1324.3556160000001</v>
      </c>
      <c r="R1172" s="18">
        <v>662.17780800000003</v>
      </c>
      <c r="S1172" s="18"/>
      <c r="T1172" s="18"/>
      <c r="U1172" s="18"/>
      <c r="V1172" s="18"/>
      <c r="W1172" s="18"/>
      <c r="X1172" s="18"/>
      <c r="Y1172" s="18"/>
      <c r="Z1172" s="18">
        <v>37809.303084480001</v>
      </c>
      <c r="AA1172" s="18"/>
      <c r="AB1172" s="43">
        <f t="shared" si="551"/>
        <v>0.15135050000000017</v>
      </c>
      <c r="AC1172" s="14">
        <f t="shared" si="534"/>
        <v>0</v>
      </c>
      <c r="AD1172" s="14">
        <f t="shared" si="549"/>
        <v>0.125</v>
      </c>
      <c r="AE1172" s="14">
        <f t="shared" si="552"/>
        <v>0</v>
      </c>
      <c r="AF1172" s="14">
        <f t="shared" si="553"/>
        <v>0</v>
      </c>
      <c r="AG1172" s="14">
        <f t="shared" si="554"/>
        <v>0.02</v>
      </c>
      <c r="AH1172" s="14">
        <f t="shared" si="555"/>
        <v>0.01</v>
      </c>
      <c r="AI1172" s="14">
        <f t="shared" si="570"/>
        <v>0</v>
      </c>
      <c r="AJ1172" s="14">
        <f t="shared" si="556"/>
        <v>0</v>
      </c>
      <c r="AK1172" s="14">
        <f t="shared" si="557"/>
        <v>0</v>
      </c>
      <c r="AL1172" s="14">
        <f t="shared" si="558"/>
        <v>0</v>
      </c>
      <c r="AM1172" s="14">
        <f t="shared" si="559"/>
        <v>0</v>
      </c>
      <c r="AN1172" s="14">
        <f t="shared" si="560"/>
        <v>0</v>
      </c>
      <c r="AO1172" s="14">
        <f t="shared" si="561"/>
        <v>0</v>
      </c>
      <c r="AP1172" s="14">
        <f t="shared" si="562"/>
        <v>0.02</v>
      </c>
      <c r="AQ1172" s="14">
        <f t="shared" si="547"/>
        <v>0</v>
      </c>
      <c r="AR1172" s="26">
        <f t="shared" si="563"/>
        <v>216483.69885900014</v>
      </c>
      <c r="AS1172" s="184">
        <f t="shared" si="564"/>
        <v>0</v>
      </c>
      <c r="AT1172" s="26">
        <f t="shared" si="565"/>
        <v>37951.681177180006</v>
      </c>
      <c r="AU1172" s="30"/>
      <c r="AV1172" s="30"/>
      <c r="AW1172" s="30">
        <f t="shared" si="571"/>
        <v>201732.04320000001</v>
      </c>
      <c r="AX1172" s="36">
        <f t="shared" si="550"/>
        <v>-216483.69885900014</v>
      </c>
      <c r="AY1172" s="36">
        <f t="shared" si="550"/>
        <v>0</v>
      </c>
      <c r="AZ1172" s="36">
        <f t="shared" si="550"/>
        <v>163780.36202282002</v>
      </c>
      <c r="BF1172" s="42">
        <f t="shared" si="566"/>
        <v>254435.38003618014</v>
      </c>
      <c r="BG1172" s="42">
        <f t="shared" si="567"/>
        <v>247174.32730847999</v>
      </c>
      <c r="BH1172" s="42">
        <f t="shared" si="568"/>
        <v>7261.0527277001529</v>
      </c>
      <c r="BI1172" s="42">
        <f t="shared" si="569"/>
        <v>201732.04320000001</v>
      </c>
    </row>
    <row r="1173" spans="1:61" ht="14.45" hidden="1" outlineLevel="1" x14ac:dyDescent="0.3">
      <c r="A1173" s="12" t="s">
        <v>837</v>
      </c>
      <c r="B1173" s="12" t="s">
        <v>598</v>
      </c>
      <c r="C1173" s="12"/>
      <c r="D1173" s="2" t="s">
        <v>1221</v>
      </c>
      <c r="E1173" s="2" t="s">
        <v>1222</v>
      </c>
      <c r="F1173" s="2" t="s">
        <v>16</v>
      </c>
      <c r="G1173" s="2" t="s">
        <v>17</v>
      </c>
      <c r="H1173" s="2" t="s">
        <v>13</v>
      </c>
      <c r="I1173" s="18">
        <v>22.5</v>
      </c>
      <c r="J1173" s="18">
        <v>3213</v>
      </c>
      <c r="K1173" s="18">
        <v>3150</v>
      </c>
      <c r="L1173" s="18">
        <v>63</v>
      </c>
      <c r="M1173" s="18"/>
      <c r="N1173" s="18"/>
      <c r="O1173" s="18"/>
      <c r="P1173" s="18"/>
      <c r="Q1173" s="18"/>
      <c r="R1173" s="18"/>
      <c r="S1173" s="18"/>
      <c r="T1173" s="18"/>
      <c r="U1173" s="18"/>
      <c r="V1173" s="18"/>
      <c r="W1173" s="18"/>
      <c r="X1173" s="18"/>
      <c r="Y1173" s="18"/>
      <c r="Z1173" s="18">
        <v>63</v>
      </c>
      <c r="AA1173" s="18"/>
      <c r="AB1173" s="43">
        <f t="shared" si="551"/>
        <v>2.0000000000000018E-2</v>
      </c>
      <c r="AC1173" s="14">
        <f t="shared" si="534"/>
        <v>0</v>
      </c>
      <c r="AD1173" s="14">
        <f t="shared" si="549"/>
        <v>0</v>
      </c>
      <c r="AE1173" s="14">
        <f t="shared" si="552"/>
        <v>0</v>
      </c>
      <c r="AF1173" s="14">
        <f t="shared" si="553"/>
        <v>0</v>
      </c>
      <c r="AG1173" s="14">
        <f t="shared" si="554"/>
        <v>0</v>
      </c>
      <c r="AH1173" s="14">
        <f t="shared" si="555"/>
        <v>0</v>
      </c>
      <c r="AI1173" s="14">
        <f t="shared" si="570"/>
        <v>0</v>
      </c>
      <c r="AJ1173" s="14">
        <f t="shared" si="556"/>
        <v>0</v>
      </c>
      <c r="AK1173" s="14">
        <f t="shared" si="557"/>
        <v>0</v>
      </c>
      <c r="AL1173" s="14">
        <f t="shared" si="558"/>
        <v>0</v>
      </c>
      <c r="AM1173" s="14">
        <f t="shared" si="559"/>
        <v>0</v>
      </c>
      <c r="AN1173" s="14">
        <f t="shared" si="560"/>
        <v>0</v>
      </c>
      <c r="AO1173" s="14">
        <f t="shared" si="561"/>
        <v>0</v>
      </c>
      <c r="AP1173" s="14">
        <f t="shared" si="562"/>
        <v>0.02</v>
      </c>
      <c r="AQ1173" s="14">
        <f t="shared" si="547"/>
        <v>0</v>
      </c>
      <c r="AR1173" s="26">
        <f t="shared" si="563"/>
        <v>0</v>
      </c>
      <c r="AS1173" s="184">
        <f t="shared" si="564"/>
        <v>0</v>
      </c>
      <c r="AT1173" s="26">
        <f t="shared" si="565"/>
        <v>63</v>
      </c>
      <c r="AU1173" s="30"/>
      <c r="AV1173" s="30"/>
      <c r="AW1173" s="30">
        <f t="shared" si="571"/>
        <v>378</v>
      </c>
      <c r="AX1173" s="36">
        <f t="shared" si="550"/>
        <v>0</v>
      </c>
      <c r="AY1173" s="36">
        <f t="shared" si="550"/>
        <v>0</v>
      </c>
      <c r="AZ1173" s="36">
        <f t="shared" si="550"/>
        <v>315</v>
      </c>
      <c r="BF1173" s="42">
        <f t="shared" si="566"/>
        <v>63</v>
      </c>
      <c r="BG1173" s="42">
        <f t="shared" si="567"/>
        <v>63</v>
      </c>
      <c r="BH1173" s="42">
        <f t="shared" si="568"/>
        <v>0</v>
      </c>
      <c r="BI1173" s="42">
        <f t="shared" si="569"/>
        <v>378</v>
      </c>
    </row>
    <row r="1174" spans="1:61" ht="14.45" hidden="1" outlineLevel="1" x14ac:dyDescent="0.3">
      <c r="A1174" s="12" t="s">
        <v>837</v>
      </c>
      <c r="B1174" s="12" t="s">
        <v>598</v>
      </c>
      <c r="C1174" s="12"/>
      <c r="D1174" s="2" t="s">
        <v>1223</v>
      </c>
      <c r="E1174" s="2" t="s">
        <v>735</v>
      </c>
      <c r="F1174" s="2" t="s">
        <v>16</v>
      </c>
      <c r="G1174" s="2" t="s">
        <v>17</v>
      </c>
      <c r="H1174" s="2" t="s">
        <v>13</v>
      </c>
      <c r="I1174" s="18">
        <v>120</v>
      </c>
      <c r="J1174" s="18">
        <v>113220</v>
      </c>
      <c r="K1174" s="18">
        <v>111000</v>
      </c>
      <c r="L1174" s="18">
        <v>2220</v>
      </c>
      <c r="M1174" s="18"/>
      <c r="N1174" s="18"/>
      <c r="O1174" s="18"/>
      <c r="P1174" s="18"/>
      <c r="Q1174" s="18"/>
      <c r="R1174" s="18"/>
      <c r="S1174" s="18"/>
      <c r="T1174" s="18"/>
      <c r="U1174" s="18"/>
      <c r="V1174" s="18"/>
      <c r="W1174" s="18"/>
      <c r="X1174" s="18"/>
      <c r="Y1174" s="18"/>
      <c r="Z1174" s="18">
        <v>2220</v>
      </c>
      <c r="AA1174" s="18"/>
      <c r="AB1174" s="43">
        <f t="shared" si="551"/>
        <v>2.0000000000000018E-2</v>
      </c>
      <c r="AC1174" s="14">
        <f t="shared" si="534"/>
        <v>0</v>
      </c>
      <c r="AD1174" s="14">
        <f t="shared" si="549"/>
        <v>0</v>
      </c>
      <c r="AE1174" s="14">
        <f t="shared" si="552"/>
        <v>0</v>
      </c>
      <c r="AF1174" s="14">
        <f t="shared" si="553"/>
        <v>0</v>
      </c>
      <c r="AG1174" s="14">
        <f t="shared" si="554"/>
        <v>0</v>
      </c>
      <c r="AH1174" s="14">
        <f t="shared" si="555"/>
        <v>0</v>
      </c>
      <c r="AI1174" s="14">
        <f t="shared" si="570"/>
        <v>0</v>
      </c>
      <c r="AJ1174" s="14">
        <f t="shared" si="556"/>
        <v>0</v>
      </c>
      <c r="AK1174" s="14">
        <f t="shared" si="557"/>
        <v>0</v>
      </c>
      <c r="AL1174" s="14">
        <f t="shared" si="558"/>
        <v>0</v>
      </c>
      <c r="AM1174" s="14">
        <f t="shared" si="559"/>
        <v>0</v>
      </c>
      <c r="AN1174" s="14">
        <f t="shared" si="560"/>
        <v>0</v>
      </c>
      <c r="AO1174" s="14">
        <f t="shared" si="561"/>
        <v>0</v>
      </c>
      <c r="AP1174" s="14">
        <f t="shared" si="562"/>
        <v>0.02</v>
      </c>
      <c r="AQ1174" s="14">
        <f t="shared" si="547"/>
        <v>0</v>
      </c>
      <c r="AR1174" s="26">
        <f t="shared" si="563"/>
        <v>0</v>
      </c>
      <c r="AS1174" s="184">
        <f t="shared" si="564"/>
        <v>0</v>
      </c>
      <c r="AT1174" s="26">
        <f t="shared" si="565"/>
        <v>2220</v>
      </c>
      <c r="AU1174" s="30"/>
      <c r="AV1174" s="30"/>
      <c r="AW1174" s="30">
        <f t="shared" si="571"/>
        <v>13320</v>
      </c>
      <c r="AX1174" s="36">
        <f t="shared" si="550"/>
        <v>0</v>
      </c>
      <c r="AY1174" s="36">
        <f t="shared" si="550"/>
        <v>0</v>
      </c>
      <c r="AZ1174" s="36">
        <f t="shared" si="550"/>
        <v>11100</v>
      </c>
      <c r="BF1174" s="42">
        <f t="shared" si="566"/>
        <v>2220</v>
      </c>
      <c r="BG1174" s="42">
        <f t="shared" si="567"/>
        <v>2220</v>
      </c>
      <c r="BH1174" s="42">
        <f t="shared" si="568"/>
        <v>0</v>
      </c>
      <c r="BI1174" s="42">
        <f t="shared" si="569"/>
        <v>13320</v>
      </c>
    </row>
    <row r="1175" spans="1:61" ht="14.45" hidden="1" outlineLevel="1" x14ac:dyDescent="0.3">
      <c r="A1175" s="12" t="s">
        <v>837</v>
      </c>
      <c r="B1175" s="12" t="s">
        <v>598</v>
      </c>
      <c r="C1175" s="12"/>
      <c r="D1175" s="2" t="s">
        <v>1224</v>
      </c>
      <c r="E1175" s="2" t="s">
        <v>735</v>
      </c>
      <c r="F1175" s="2" t="s">
        <v>16</v>
      </c>
      <c r="G1175" s="2" t="s">
        <v>17</v>
      </c>
      <c r="H1175" s="2" t="s">
        <v>13</v>
      </c>
      <c r="I1175" s="18">
        <v>120</v>
      </c>
      <c r="J1175" s="18">
        <v>64260</v>
      </c>
      <c r="K1175" s="18">
        <v>63000</v>
      </c>
      <c r="L1175" s="18">
        <v>1260</v>
      </c>
      <c r="M1175" s="18"/>
      <c r="N1175" s="18"/>
      <c r="O1175" s="18"/>
      <c r="P1175" s="18"/>
      <c r="Q1175" s="18"/>
      <c r="R1175" s="18"/>
      <c r="S1175" s="18"/>
      <c r="T1175" s="18"/>
      <c r="U1175" s="18"/>
      <c r="V1175" s="18"/>
      <c r="W1175" s="18"/>
      <c r="X1175" s="18"/>
      <c r="Y1175" s="18"/>
      <c r="Z1175" s="18">
        <v>1260</v>
      </c>
      <c r="AA1175" s="18"/>
      <c r="AB1175" s="43">
        <f t="shared" si="551"/>
        <v>2.0000000000000018E-2</v>
      </c>
      <c r="AC1175" s="14">
        <f t="shared" si="534"/>
        <v>0</v>
      </c>
      <c r="AD1175" s="14">
        <f t="shared" si="549"/>
        <v>0</v>
      </c>
      <c r="AE1175" s="14">
        <f t="shared" si="552"/>
        <v>0</v>
      </c>
      <c r="AF1175" s="14">
        <f t="shared" si="553"/>
        <v>0</v>
      </c>
      <c r="AG1175" s="14">
        <f t="shared" si="554"/>
        <v>0</v>
      </c>
      <c r="AH1175" s="14">
        <f t="shared" si="555"/>
        <v>0</v>
      </c>
      <c r="AI1175" s="14">
        <f t="shared" si="570"/>
        <v>0</v>
      </c>
      <c r="AJ1175" s="14">
        <f t="shared" si="556"/>
        <v>0</v>
      </c>
      <c r="AK1175" s="14">
        <f t="shared" si="557"/>
        <v>0</v>
      </c>
      <c r="AL1175" s="14">
        <f t="shared" si="558"/>
        <v>0</v>
      </c>
      <c r="AM1175" s="14">
        <f t="shared" si="559"/>
        <v>0</v>
      </c>
      <c r="AN1175" s="14">
        <f t="shared" si="560"/>
        <v>0</v>
      </c>
      <c r="AO1175" s="14">
        <f t="shared" si="561"/>
        <v>0</v>
      </c>
      <c r="AP1175" s="14">
        <f t="shared" si="562"/>
        <v>0.02</v>
      </c>
      <c r="AQ1175" s="14">
        <f t="shared" ref="AQ1175:AQ1230" si="572">IF(AA1175&gt;0,AA$4,0)</f>
        <v>0</v>
      </c>
      <c r="AR1175" s="26">
        <f t="shared" si="563"/>
        <v>0</v>
      </c>
      <c r="AS1175" s="184">
        <f t="shared" si="564"/>
        <v>0</v>
      </c>
      <c r="AT1175" s="26">
        <f t="shared" si="565"/>
        <v>1260</v>
      </c>
      <c r="AU1175" s="30"/>
      <c r="AV1175" s="30"/>
      <c r="AW1175" s="30">
        <f t="shared" si="571"/>
        <v>7560</v>
      </c>
      <c r="AX1175" s="36">
        <f t="shared" si="550"/>
        <v>0</v>
      </c>
      <c r="AY1175" s="36">
        <f t="shared" si="550"/>
        <v>0</v>
      </c>
      <c r="AZ1175" s="36">
        <f t="shared" si="550"/>
        <v>6300</v>
      </c>
      <c r="BF1175" s="42">
        <f t="shared" si="566"/>
        <v>1260</v>
      </c>
      <c r="BG1175" s="42">
        <f t="shared" si="567"/>
        <v>1260</v>
      </c>
      <c r="BH1175" s="42">
        <f t="shared" si="568"/>
        <v>0</v>
      </c>
      <c r="BI1175" s="42">
        <f t="shared" si="569"/>
        <v>7560</v>
      </c>
    </row>
    <row r="1176" spans="1:61" ht="14.45" hidden="1" outlineLevel="1" x14ac:dyDescent="0.3">
      <c r="A1176" s="12" t="s">
        <v>837</v>
      </c>
      <c r="B1176" s="12" t="s">
        <v>598</v>
      </c>
      <c r="C1176" s="12"/>
      <c r="D1176" s="2" t="s">
        <v>1009</v>
      </c>
      <c r="E1176" s="2" t="s">
        <v>593</v>
      </c>
      <c r="F1176" s="2" t="s">
        <v>16</v>
      </c>
      <c r="G1176" s="2" t="s">
        <v>17</v>
      </c>
      <c r="H1176" s="2" t="s">
        <v>13</v>
      </c>
      <c r="I1176" s="18">
        <v>127</v>
      </c>
      <c r="J1176" s="18">
        <v>209063.08</v>
      </c>
      <c r="K1176" s="18">
        <v>182190.03999999998</v>
      </c>
      <c r="L1176" s="18">
        <v>26873.040000000001</v>
      </c>
      <c r="M1176" s="18"/>
      <c r="N1176" s="18">
        <v>22773.760000000002</v>
      </c>
      <c r="O1176" s="18"/>
      <c r="P1176" s="18"/>
      <c r="Q1176" s="18"/>
      <c r="R1176" s="18"/>
      <c r="S1176" s="18"/>
      <c r="T1176" s="18"/>
      <c r="U1176" s="18"/>
      <c r="V1176" s="18"/>
      <c r="W1176" s="18"/>
      <c r="X1176" s="18"/>
      <c r="Y1176" s="18"/>
      <c r="Z1176" s="18">
        <v>4099.2800000000007</v>
      </c>
      <c r="AA1176" s="18"/>
      <c r="AB1176" s="43">
        <f t="shared" si="551"/>
        <v>0.14749999999999996</v>
      </c>
      <c r="AC1176" s="14">
        <f t="shared" si="534"/>
        <v>0</v>
      </c>
      <c r="AD1176" s="14">
        <f t="shared" si="549"/>
        <v>0.125</v>
      </c>
      <c r="AE1176" s="14">
        <f t="shared" si="552"/>
        <v>0</v>
      </c>
      <c r="AF1176" s="14">
        <f t="shared" si="553"/>
        <v>0</v>
      </c>
      <c r="AG1176" s="14">
        <f t="shared" si="554"/>
        <v>0</v>
      </c>
      <c r="AH1176" s="14">
        <f t="shared" si="555"/>
        <v>0</v>
      </c>
      <c r="AI1176" s="14">
        <f t="shared" si="570"/>
        <v>0</v>
      </c>
      <c r="AJ1176" s="14">
        <f t="shared" si="556"/>
        <v>0</v>
      </c>
      <c r="AK1176" s="14">
        <f t="shared" si="557"/>
        <v>0</v>
      </c>
      <c r="AL1176" s="14">
        <f t="shared" si="558"/>
        <v>0</v>
      </c>
      <c r="AM1176" s="14">
        <f t="shared" si="559"/>
        <v>0</v>
      </c>
      <c r="AN1176" s="14">
        <f t="shared" si="560"/>
        <v>0</v>
      </c>
      <c r="AO1176" s="14">
        <f t="shared" si="561"/>
        <v>0</v>
      </c>
      <c r="AP1176" s="14">
        <f t="shared" si="562"/>
        <v>0.02</v>
      </c>
      <c r="AQ1176" s="14">
        <f t="shared" si="572"/>
        <v>0</v>
      </c>
      <c r="AR1176" s="26">
        <f t="shared" si="563"/>
        <v>22773.754999999997</v>
      </c>
      <c r="AS1176" s="184">
        <f t="shared" si="564"/>
        <v>0</v>
      </c>
      <c r="AT1176" s="26">
        <f t="shared" si="565"/>
        <v>4099.2758999999996</v>
      </c>
      <c r="AU1176" s="30"/>
      <c r="AV1176" s="30"/>
      <c r="AW1176" s="30">
        <f t="shared" si="571"/>
        <v>21862.804799999998</v>
      </c>
      <c r="AX1176" s="36">
        <f t="shared" si="550"/>
        <v>-22773.754999999997</v>
      </c>
      <c r="AY1176" s="36">
        <f t="shared" si="550"/>
        <v>0</v>
      </c>
      <c r="AZ1176" s="36">
        <f t="shared" si="550"/>
        <v>17763.528899999998</v>
      </c>
      <c r="BF1176" s="42">
        <f t="shared" si="566"/>
        <v>26873.030899999998</v>
      </c>
      <c r="BG1176" s="42">
        <f t="shared" si="567"/>
        <v>26873.040000000001</v>
      </c>
      <c r="BH1176" s="42">
        <f t="shared" si="568"/>
        <v>-9.1000000029453076E-3</v>
      </c>
      <c r="BI1176" s="42">
        <f t="shared" si="569"/>
        <v>21862.804799999998</v>
      </c>
    </row>
    <row r="1177" spans="1:61" ht="14.45" hidden="1" outlineLevel="1" x14ac:dyDescent="0.3">
      <c r="A1177" s="12" t="s">
        <v>837</v>
      </c>
      <c r="B1177" s="12" t="s">
        <v>598</v>
      </c>
      <c r="C1177" s="12"/>
      <c r="D1177" s="2" t="s">
        <v>1009</v>
      </c>
      <c r="E1177" s="2" t="s">
        <v>595</v>
      </c>
      <c r="F1177" s="2" t="s">
        <v>16</v>
      </c>
      <c r="G1177" s="2" t="s">
        <v>17</v>
      </c>
      <c r="H1177" s="2" t="s">
        <v>13</v>
      </c>
      <c r="I1177" s="18">
        <v>349</v>
      </c>
      <c r="J1177" s="18">
        <v>570513.12000000011</v>
      </c>
      <c r="K1177" s="18">
        <v>502789.31000000006</v>
      </c>
      <c r="L1177" s="18">
        <v>67723.81</v>
      </c>
      <c r="M1177" s="18"/>
      <c r="N1177" s="18">
        <v>56537.270000000004</v>
      </c>
      <c r="O1177" s="18"/>
      <c r="P1177" s="18"/>
      <c r="Q1177" s="18"/>
      <c r="R1177" s="18"/>
      <c r="S1177" s="18"/>
      <c r="T1177" s="18"/>
      <c r="U1177" s="18"/>
      <c r="V1177" s="18"/>
      <c r="W1177" s="18"/>
      <c r="X1177" s="18"/>
      <c r="Y1177" s="18"/>
      <c r="Z1177" s="18">
        <v>11186.54</v>
      </c>
      <c r="AA1177" s="18"/>
      <c r="AB1177" s="43">
        <f t="shared" si="551"/>
        <v>0.14749999999999996</v>
      </c>
      <c r="AC1177" s="14">
        <f t="shared" ref="AC1177:AC1230" si="573">IF(M1177&gt;0,M$4,0)</f>
        <v>0</v>
      </c>
      <c r="AD1177" s="14">
        <f t="shared" si="549"/>
        <v>0.125</v>
      </c>
      <c r="AE1177" s="14">
        <f t="shared" si="552"/>
        <v>0</v>
      </c>
      <c r="AF1177" s="14">
        <f t="shared" si="553"/>
        <v>0</v>
      </c>
      <c r="AG1177" s="14">
        <f t="shared" si="554"/>
        <v>0</v>
      </c>
      <c r="AH1177" s="14">
        <f t="shared" si="555"/>
        <v>0</v>
      </c>
      <c r="AI1177" s="14">
        <f t="shared" si="570"/>
        <v>0</v>
      </c>
      <c r="AJ1177" s="14">
        <f t="shared" si="556"/>
        <v>0</v>
      </c>
      <c r="AK1177" s="14">
        <f t="shared" si="557"/>
        <v>0</v>
      </c>
      <c r="AL1177" s="14">
        <f t="shared" si="558"/>
        <v>0</v>
      </c>
      <c r="AM1177" s="14">
        <f t="shared" si="559"/>
        <v>0</v>
      </c>
      <c r="AN1177" s="14">
        <f t="shared" si="560"/>
        <v>0</v>
      </c>
      <c r="AO1177" s="14">
        <f t="shared" si="561"/>
        <v>0</v>
      </c>
      <c r="AP1177" s="14">
        <f t="shared" si="562"/>
        <v>0.02</v>
      </c>
      <c r="AQ1177" s="14">
        <f t="shared" si="572"/>
        <v>0</v>
      </c>
      <c r="AR1177" s="26">
        <f t="shared" si="563"/>
        <v>62848.663750000007</v>
      </c>
      <c r="AS1177" s="184">
        <f t="shared" si="564"/>
        <v>0</v>
      </c>
      <c r="AT1177" s="26">
        <f t="shared" si="565"/>
        <v>11312.759475000003</v>
      </c>
      <c r="AU1177" s="30"/>
      <c r="AV1177" s="30"/>
      <c r="AW1177" s="30">
        <f t="shared" si="571"/>
        <v>60334.717200000006</v>
      </c>
      <c r="AX1177" s="36">
        <f t="shared" si="550"/>
        <v>-62848.663750000007</v>
      </c>
      <c r="AY1177" s="36">
        <f t="shared" si="550"/>
        <v>0</v>
      </c>
      <c r="AZ1177" s="36">
        <f t="shared" si="550"/>
        <v>49021.957725</v>
      </c>
      <c r="BF1177" s="42">
        <f t="shared" si="566"/>
        <v>74161.423225000006</v>
      </c>
      <c r="BG1177" s="42">
        <f t="shared" si="567"/>
        <v>67723.81</v>
      </c>
      <c r="BH1177" s="42">
        <f t="shared" si="568"/>
        <v>6437.6132250000082</v>
      </c>
      <c r="BI1177" s="42">
        <f t="shared" si="569"/>
        <v>60334.717200000006</v>
      </c>
    </row>
    <row r="1178" spans="1:61" ht="14.45" hidden="1" outlineLevel="1" x14ac:dyDescent="0.3">
      <c r="A1178" s="12" t="s">
        <v>837</v>
      </c>
      <c r="B1178" s="12" t="s">
        <v>598</v>
      </c>
      <c r="C1178" s="12"/>
      <c r="D1178" s="2" t="s">
        <v>1009</v>
      </c>
      <c r="E1178" s="2" t="s">
        <v>492</v>
      </c>
      <c r="F1178" s="2" t="s">
        <v>16</v>
      </c>
      <c r="G1178" s="2" t="s">
        <v>17</v>
      </c>
      <c r="H1178" s="2" t="s">
        <v>13</v>
      </c>
      <c r="I1178" s="18">
        <v>127</v>
      </c>
      <c r="J1178" s="18">
        <v>257553.12</v>
      </c>
      <c r="K1178" s="18">
        <v>252503.06</v>
      </c>
      <c r="L1178" s="18">
        <v>5050.0599999999995</v>
      </c>
      <c r="M1178" s="18"/>
      <c r="N1178" s="18"/>
      <c r="O1178" s="18"/>
      <c r="P1178" s="18"/>
      <c r="Q1178" s="18"/>
      <c r="R1178" s="18"/>
      <c r="S1178" s="18"/>
      <c r="T1178" s="18"/>
      <c r="U1178" s="18"/>
      <c r="V1178" s="18"/>
      <c r="W1178" s="18"/>
      <c r="X1178" s="18"/>
      <c r="Y1178" s="18"/>
      <c r="Z1178" s="18">
        <v>5050.0599999999995</v>
      </c>
      <c r="AA1178" s="18"/>
      <c r="AB1178" s="43">
        <f t="shared" si="551"/>
        <v>2.0000000000000018E-2</v>
      </c>
      <c r="AC1178" s="14">
        <f t="shared" si="573"/>
        <v>0</v>
      </c>
      <c r="AD1178" s="14">
        <f t="shared" si="549"/>
        <v>0</v>
      </c>
      <c r="AE1178" s="14">
        <f t="shared" si="552"/>
        <v>0</v>
      </c>
      <c r="AF1178" s="14">
        <f t="shared" si="553"/>
        <v>0</v>
      </c>
      <c r="AG1178" s="14">
        <f t="shared" si="554"/>
        <v>0</v>
      </c>
      <c r="AH1178" s="14">
        <f t="shared" si="555"/>
        <v>0</v>
      </c>
      <c r="AI1178" s="14">
        <f t="shared" si="570"/>
        <v>0</v>
      </c>
      <c r="AJ1178" s="14">
        <f t="shared" si="556"/>
        <v>0</v>
      </c>
      <c r="AK1178" s="14">
        <f t="shared" si="557"/>
        <v>0</v>
      </c>
      <c r="AL1178" s="14">
        <f t="shared" si="558"/>
        <v>0</v>
      </c>
      <c r="AM1178" s="14">
        <f t="shared" si="559"/>
        <v>0</v>
      </c>
      <c r="AN1178" s="14">
        <f t="shared" si="560"/>
        <v>0</v>
      </c>
      <c r="AO1178" s="14">
        <f t="shared" si="561"/>
        <v>0</v>
      </c>
      <c r="AP1178" s="14">
        <f t="shared" si="562"/>
        <v>0.02</v>
      </c>
      <c r="AQ1178" s="14">
        <f t="shared" si="572"/>
        <v>0</v>
      </c>
      <c r="AR1178" s="26">
        <f t="shared" si="563"/>
        <v>0</v>
      </c>
      <c r="AS1178" s="184">
        <f t="shared" si="564"/>
        <v>0</v>
      </c>
      <c r="AT1178" s="26">
        <f t="shared" si="565"/>
        <v>5050.0612000000001</v>
      </c>
      <c r="AU1178" s="30"/>
      <c r="AV1178" s="30"/>
      <c r="AW1178" s="30">
        <f t="shared" si="571"/>
        <v>30300.367199999997</v>
      </c>
      <c r="AX1178" s="36">
        <f t="shared" si="550"/>
        <v>0</v>
      </c>
      <c r="AY1178" s="36">
        <f t="shared" si="550"/>
        <v>0</v>
      </c>
      <c r="AZ1178" s="36">
        <f t="shared" si="550"/>
        <v>25250.305999999997</v>
      </c>
      <c r="BF1178" s="42">
        <f t="shared" si="566"/>
        <v>5050.0612000000001</v>
      </c>
      <c r="BG1178" s="42">
        <f t="shared" si="567"/>
        <v>5050.0599999999995</v>
      </c>
      <c r="BH1178" s="42">
        <f t="shared" si="568"/>
        <v>1.2000000006082701E-3</v>
      </c>
      <c r="BI1178" s="42">
        <f t="shared" si="569"/>
        <v>30300.367199999997</v>
      </c>
    </row>
    <row r="1179" spans="1:61" ht="14.45" hidden="1" outlineLevel="1" x14ac:dyDescent="0.3">
      <c r="A1179" s="12" t="s">
        <v>837</v>
      </c>
      <c r="B1179" s="12" t="s">
        <v>598</v>
      </c>
      <c r="C1179" s="12" t="s">
        <v>1362</v>
      </c>
      <c r="D1179" s="2" t="s">
        <v>1011</v>
      </c>
      <c r="E1179" s="2" t="s">
        <v>456</v>
      </c>
      <c r="F1179" s="2" t="s">
        <v>16</v>
      </c>
      <c r="G1179" s="2" t="s">
        <v>457</v>
      </c>
      <c r="H1179" s="2" t="s">
        <v>13</v>
      </c>
      <c r="I1179" s="18">
        <v>703</v>
      </c>
      <c r="J1179" s="18">
        <v>500151.75</v>
      </c>
      <c r="K1179" s="18">
        <v>435862.1</v>
      </c>
      <c r="L1179" s="18">
        <v>64289.649999999994</v>
      </c>
      <c r="M1179" s="18"/>
      <c r="N1179" s="18">
        <v>54482.759999999995</v>
      </c>
      <c r="O1179" s="18"/>
      <c r="P1179" s="18"/>
      <c r="Q1179" s="18"/>
      <c r="R1179" s="18"/>
      <c r="S1179" s="18"/>
      <c r="T1179" s="18"/>
      <c r="U1179" s="18"/>
      <c r="V1179" s="18"/>
      <c r="W1179" s="18"/>
      <c r="X1179" s="18"/>
      <c r="Y1179" s="18"/>
      <c r="Z1179" s="18">
        <v>9806.8900000000012</v>
      </c>
      <c r="AA1179" s="18"/>
      <c r="AB1179" s="43">
        <f t="shared" si="551"/>
        <v>0.14749999999999996</v>
      </c>
      <c r="AC1179" s="14">
        <f t="shared" si="573"/>
        <v>0</v>
      </c>
      <c r="AD1179" s="14">
        <f t="shared" si="549"/>
        <v>0.125</v>
      </c>
      <c r="AE1179" s="14">
        <f t="shared" si="552"/>
        <v>0</v>
      </c>
      <c r="AF1179" s="14">
        <f t="shared" si="553"/>
        <v>0</v>
      </c>
      <c r="AG1179" s="14">
        <f t="shared" si="554"/>
        <v>0</v>
      </c>
      <c r="AH1179" s="14">
        <f t="shared" si="555"/>
        <v>0</v>
      </c>
      <c r="AI1179" s="14">
        <f t="shared" si="570"/>
        <v>0</v>
      </c>
      <c r="AJ1179" s="14">
        <f t="shared" si="556"/>
        <v>0</v>
      </c>
      <c r="AK1179" s="14">
        <f t="shared" si="557"/>
        <v>0</v>
      </c>
      <c r="AL1179" s="14">
        <f t="shared" si="558"/>
        <v>0</v>
      </c>
      <c r="AM1179" s="14">
        <f t="shared" si="559"/>
        <v>0</v>
      </c>
      <c r="AN1179" s="14">
        <f t="shared" si="560"/>
        <v>0</v>
      </c>
      <c r="AO1179" s="14">
        <f t="shared" si="561"/>
        <v>0</v>
      </c>
      <c r="AP1179" s="14">
        <f t="shared" si="562"/>
        <v>0.02</v>
      </c>
      <c r="AQ1179" s="14">
        <f t="shared" si="572"/>
        <v>0</v>
      </c>
      <c r="AR1179" s="26">
        <f t="shared" si="563"/>
        <v>54482.762499999997</v>
      </c>
      <c r="AS1179" s="184">
        <f t="shared" si="564"/>
        <v>0</v>
      </c>
      <c r="AT1179" s="26">
        <f t="shared" si="565"/>
        <v>9806.89725</v>
      </c>
      <c r="AU1179" s="30"/>
      <c r="AV1179" s="30"/>
      <c r="AW1179" s="30">
        <f t="shared" si="571"/>
        <v>52303.451999999997</v>
      </c>
      <c r="AX1179" s="36">
        <f t="shared" si="550"/>
        <v>-54482.762499999997</v>
      </c>
      <c r="AY1179" s="36">
        <f t="shared" si="550"/>
        <v>0</v>
      </c>
      <c r="AZ1179" s="36">
        <f t="shared" si="550"/>
        <v>42496.554749999996</v>
      </c>
      <c r="BF1179" s="42">
        <f t="shared" si="566"/>
        <v>64289.659749999999</v>
      </c>
      <c r="BG1179" s="42">
        <f t="shared" si="567"/>
        <v>64289.649999999994</v>
      </c>
      <c r="BH1179" s="42">
        <f t="shared" si="568"/>
        <v>9.7500000047148205E-3</v>
      </c>
      <c r="BI1179" s="42">
        <f t="shared" si="569"/>
        <v>52303.451999999997</v>
      </c>
    </row>
    <row r="1180" spans="1:61" ht="14.45" hidden="1" outlineLevel="1" x14ac:dyDescent="0.3">
      <c r="A1180" s="12" t="s">
        <v>837</v>
      </c>
      <c r="B1180" s="12" t="s">
        <v>598</v>
      </c>
      <c r="C1180" s="12" t="s">
        <v>1362</v>
      </c>
      <c r="D1180" s="2" t="s">
        <v>1225</v>
      </c>
      <c r="E1180" s="2" t="s">
        <v>450</v>
      </c>
      <c r="F1180" s="2" t="s">
        <v>16</v>
      </c>
      <c r="G1180" s="2" t="s">
        <v>17</v>
      </c>
      <c r="H1180" s="2" t="s">
        <v>36</v>
      </c>
      <c r="I1180" s="18">
        <v>100</v>
      </c>
      <c r="J1180" s="18">
        <v>138937.5</v>
      </c>
      <c r="K1180" s="18">
        <v>123500</v>
      </c>
      <c r="L1180" s="18">
        <v>15437.5</v>
      </c>
      <c r="M1180" s="18"/>
      <c r="N1180" s="18">
        <v>15437.5</v>
      </c>
      <c r="O1180" s="18"/>
      <c r="P1180" s="18"/>
      <c r="Q1180" s="18"/>
      <c r="R1180" s="18"/>
      <c r="S1180" s="18"/>
      <c r="T1180" s="18"/>
      <c r="U1180" s="18"/>
      <c r="V1180" s="18"/>
      <c r="W1180" s="18"/>
      <c r="X1180" s="18"/>
      <c r="Y1180" s="18"/>
      <c r="Z1180" s="18"/>
      <c r="AA1180" s="18"/>
      <c r="AB1180" s="43">
        <f t="shared" si="551"/>
        <v>0.125</v>
      </c>
      <c r="AC1180" s="14">
        <f t="shared" si="573"/>
        <v>0</v>
      </c>
      <c r="AD1180" s="14">
        <f t="shared" si="549"/>
        <v>0.125</v>
      </c>
      <c r="AE1180" s="14">
        <f t="shared" si="552"/>
        <v>0</v>
      </c>
      <c r="AF1180" s="14">
        <f t="shared" si="553"/>
        <v>0</v>
      </c>
      <c r="AG1180" s="14">
        <f t="shared" si="554"/>
        <v>0</v>
      </c>
      <c r="AH1180" s="14">
        <f t="shared" si="555"/>
        <v>0</v>
      </c>
      <c r="AI1180" s="14">
        <f t="shared" si="570"/>
        <v>0</v>
      </c>
      <c r="AJ1180" s="14">
        <f t="shared" si="556"/>
        <v>0</v>
      </c>
      <c r="AK1180" s="14">
        <f t="shared" si="557"/>
        <v>0</v>
      </c>
      <c r="AL1180" s="14">
        <f t="shared" si="558"/>
        <v>0</v>
      </c>
      <c r="AM1180" s="14">
        <f t="shared" si="559"/>
        <v>0</v>
      </c>
      <c r="AN1180" s="14">
        <f t="shared" si="560"/>
        <v>0</v>
      </c>
      <c r="AO1180" s="14">
        <f t="shared" si="561"/>
        <v>0</v>
      </c>
      <c r="AP1180" s="14">
        <f t="shared" si="562"/>
        <v>0</v>
      </c>
      <c r="AQ1180" s="14">
        <f t="shared" si="572"/>
        <v>0</v>
      </c>
      <c r="AR1180" s="26">
        <f t="shared" si="563"/>
        <v>15437.5</v>
      </c>
      <c r="AS1180" s="184">
        <f t="shared" si="564"/>
        <v>0</v>
      </c>
      <c r="AT1180" s="26">
        <f t="shared" si="565"/>
        <v>0</v>
      </c>
      <c r="AU1180" s="30">
        <f>K1180*$AU$2</f>
        <v>7410</v>
      </c>
      <c r="AV1180" s="30">
        <f>K1180*$AV$2</f>
        <v>7410</v>
      </c>
      <c r="AW1180" s="30"/>
      <c r="AX1180" s="36">
        <f t="shared" si="550"/>
        <v>-8027.5</v>
      </c>
      <c r="AY1180" s="36">
        <f t="shared" si="550"/>
        <v>7410</v>
      </c>
      <c r="AZ1180" s="36">
        <f t="shared" si="550"/>
        <v>0</v>
      </c>
      <c r="BF1180" s="42">
        <f t="shared" si="566"/>
        <v>15437.5</v>
      </c>
      <c r="BG1180" s="42">
        <f t="shared" si="567"/>
        <v>15437.5</v>
      </c>
      <c r="BH1180" s="42">
        <f t="shared" si="568"/>
        <v>0</v>
      </c>
      <c r="BI1180" s="42">
        <f t="shared" si="569"/>
        <v>14820</v>
      </c>
    </row>
    <row r="1181" spans="1:61" ht="14.45" hidden="1" outlineLevel="1" x14ac:dyDescent="0.3">
      <c r="A1181" s="12" t="s">
        <v>837</v>
      </c>
      <c r="B1181" s="12" t="s">
        <v>598</v>
      </c>
      <c r="C1181" s="12" t="s">
        <v>1362</v>
      </c>
      <c r="D1181" s="2" t="s">
        <v>1226</v>
      </c>
      <c r="E1181" s="2" t="s">
        <v>1227</v>
      </c>
      <c r="F1181" s="2" t="s">
        <v>16</v>
      </c>
      <c r="G1181" s="2" t="s">
        <v>17</v>
      </c>
      <c r="H1181" s="2" t="s">
        <v>13</v>
      </c>
      <c r="I1181" s="18">
        <v>200</v>
      </c>
      <c r="J1181" s="18">
        <v>244418.06</v>
      </c>
      <c r="K1181" s="18">
        <v>213000.49</v>
      </c>
      <c r="L1181" s="18">
        <v>31417.57</v>
      </c>
      <c r="M1181" s="18"/>
      <c r="N1181" s="18">
        <v>26625.06</v>
      </c>
      <c r="O1181" s="18"/>
      <c r="P1181" s="18"/>
      <c r="Q1181" s="18"/>
      <c r="R1181" s="18"/>
      <c r="S1181" s="18"/>
      <c r="T1181" s="18"/>
      <c r="U1181" s="18"/>
      <c r="V1181" s="18"/>
      <c r="W1181" s="18"/>
      <c r="X1181" s="18"/>
      <c r="Y1181" s="18"/>
      <c r="Z1181" s="18">
        <v>4792.51</v>
      </c>
      <c r="AA1181" s="18"/>
      <c r="AB1181" s="43">
        <f t="shared" si="551"/>
        <v>0.14749999999999996</v>
      </c>
      <c r="AC1181" s="14">
        <f t="shared" si="573"/>
        <v>0</v>
      </c>
      <c r="AD1181" s="14">
        <f t="shared" si="549"/>
        <v>0.125</v>
      </c>
      <c r="AE1181" s="14">
        <f t="shared" si="552"/>
        <v>0</v>
      </c>
      <c r="AF1181" s="14">
        <f t="shared" si="553"/>
        <v>0</v>
      </c>
      <c r="AG1181" s="14">
        <f t="shared" si="554"/>
        <v>0</v>
      </c>
      <c r="AH1181" s="14">
        <f t="shared" si="555"/>
        <v>0</v>
      </c>
      <c r="AI1181" s="14">
        <f t="shared" si="570"/>
        <v>0</v>
      </c>
      <c r="AJ1181" s="14">
        <f t="shared" si="556"/>
        <v>0</v>
      </c>
      <c r="AK1181" s="14">
        <f t="shared" si="557"/>
        <v>0</v>
      </c>
      <c r="AL1181" s="14">
        <f t="shared" si="558"/>
        <v>0</v>
      </c>
      <c r="AM1181" s="14">
        <f t="shared" si="559"/>
        <v>0</v>
      </c>
      <c r="AN1181" s="14">
        <f t="shared" si="560"/>
        <v>0</v>
      </c>
      <c r="AO1181" s="14">
        <f t="shared" si="561"/>
        <v>0</v>
      </c>
      <c r="AP1181" s="14">
        <f t="shared" si="562"/>
        <v>0.02</v>
      </c>
      <c r="AQ1181" s="14">
        <f t="shared" si="572"/>
        <v>0</v>
      </c>
      <c r="AR1181" s="26">
        <f t="shared" si="563"/>
        <v>26625.061249999999</v>
      </c>
      <c r="AS1181" s="184">
        <f t="shared" si="564"/>
        <v>0</v>
      </c>
      <c r="AT1181" s="26">
        <f t="shared" si="565"/>
        <v>4792.5110249999998</v>
      </c>
      <c r="AU1181" s="30"/>
      <c r="AV1181" s="30"/>
      <c r="AW1181" s="30">
        <f t="shared" ref="AW1181:AW1186" si="574">K1181*$AU$1</f>
        <v>25560.058799999999</v>
      </c>
      <c r="AX1181" s="36">
        <f t="shared" si="550"/>
        <v>-26625.061249999999</v>
      </c>
      <c r="AY1181" s="36">
        <f t="shared" si="550"/>
        <v>0</v>
      </c>
      <c r="AZ1181" s="36">
        <f t="shared" si="550"/>
        <v>20767.547774999999</v>
      </c>
      <c r="BF1181" s="42">
        <f t="shared" si="566"/>
        <v>31417.572274999999</v>
      </c>
      <c r="BG1181" s="42">
        <f t="shared" si="567"/>
        <v>31417.57</v>
      </c>
      <c r="BH1181" s="42">
        <f t="shared" si="568"/>
        <v>2.2749999989173375E-3</v>
      </c>
      <c r="BI1181" s="42">
        <f t="shared" si="569"/>
        <v>25560.058799999999</v>
      </c>
    </row>
    <row r="1182" spans="1:61" ht="14.45" hidden="1" outlineLevel="1" x14ac:dyDescent="0.3">
      <c r="A1182" s="12" t="s">
        <v>837</v>
      </c>
      <c r="B1182" s="12" t="s">
        <v>598</v>
      </c>
      <c r="C1182" s="12" t="s">
        <v>1362</v>
      </c>
      <c r="D1182" s="2" t="s">
        <v>1228</v>
      </c>
      <c r="E1182" s="2" t="s">
        <v>456</v>
      </c>
      <c r="F1182" s="2" t="s">
        <v>16</v>
      </c>
      <c r="G1182" s="2" t="s">
        <v>457</v>
      </c>
      <c r="H1182" s="2" t="s">
        <v>13</v>
      </c>
      <c r="I1182" s="18">
        <v>50</v>
      </c>
      <c r="J1182" s="18">
        <v>45326.53</v>
      </c>
      <c r="K1182" s="18">
        <v>39500.239999999998</v>
      </c>
      <c r="L1182" s="18">
        <v>5826.29</v>
      </c>
      <c r="M1182" s="18"/>
      <c r="N1182" s="18">
        <v>4937.53</v>
      </c>
      <c r="O1182" s="18"/>
      <c r="P1182" s="18"/>
      <c r="Q1182" s="18"/>
      <c r="R1182" s="18"/>
      <c r="S1182" s="18"/>
      <c r="T1182" s="18"/>
      <c r="U1182" s="18"/>
      <c r="V1182" s="18"/>
      <c r="W1182" s="18"/>
      <c r="X1182" s="18"/>
      <c r="Y1182" s="18"/>
      <c r="Z1182" s="18">
        <v>888.76</v>
      </c>
      <c r="AA1182" s="18"/>
      <c r="AB1182" s="43">
        <f t="shared" si="551"/>
        <v>0.14749999999999996</v>
      </c>
      <c r="AC1182" s="14">
        <f t="shared" si="573"/>
        <v>0</v>
      </c>
      <c r="AD1182" s="14">
        <f t="shared" si="549"/>
        <v>0.125</v>
      </c>
      <c r="AE1182" s="14">
        <f t="shared" si="552"/>
        <v>0</v>
      </c>
      <c r="AF1182" s="14">
        <f t="shared" si="553"/>
        <v>0</v>
      </c>
      <c r="AG1182" s="14">
        <f t="shared" si="554"/>
        <v>0</v>
      </c>
      <c r="AH1182" s="14">
        <f t="shared" si="555"/>
        <v>0</v>
      </c>
      <c r="AI1182" s="14">
        <f t="shared" si="570"/>
        <v>0</v>
      </c>
      <c r="AJ1182" s="14">
        <f t="shared" si="556"/>
        <v>0</v>
      </c>
      <c r="AK1182" s="14">
        <f t="shared" si="557"/>
        <v>0</v>
      </c>
      <c r="AL1182" s="14">
        <f t="shared" si="558"/>
        <v>0</v>
      </c>
      <c r="AM1182" s="14">
        <f t="shared" si="559"/>
        <v>0</v>
      </c>
      <c r="AN1182" s="14">
        <f t="shared" si="560"/>
        <v>0</v>
      </c>
      <c r="AO1182" s="14">
        <f t="shared" si="561"/>
        <v>0</v>
      </c>
      <c r="AP1182" s="14">
        <f t="shared" si="562"/>
        <v>0.02</v>
      </c>
      <c r="AQ1182" s="14">
        <f t="shared" si="572"/>
        <v>0</v>
      </c>
      <c r="AR1182" s="26">
        <f t="shared" si="563"/>
        <v>4937.53</v>
      </c>
      <c r="AS1182" s="184">
        <f t="shared" si="564"/>
        <v>0</v>
      </c>
      <c r="AT1182" s="26">
        <f t="shared" si="565"/>
        <v>888.75540000000001</v>
      </c>
      <c r="AU1182" s="30"/>
      <c r="AV1182" s="30"/>
      <c r="AW1182" s="30">
        <f t="shared" si="574"/>
        <v>4740.0287999999991</v>
      </c>
      <c r="AX1182" s="36">
        <f t="shared" si="550"/>
        <v>-4937.53</v>
      </c>
      <c r="AY1182" s="36">
        <f t="shared" si="550"/>
        <v>0</v>
      </c>
      <c r="AZ1182" s="36">
        <f t="shared" si="550"/>
        <v>3851.2733999999991</v>
      </c>
      <c r="BF1182" s="42">
        <f t="shared" si="566"/>
        <v>5826.2853999999998</v>
      </c>
      <c r="BG1182" s="42">
        <f t="shared" si="567"/>
        <v>5826.29</v>
      </c>
      <c r="BH1182" s="42">
        <f t="shared" si="568"/>
        <v>-4.6000000002095476E-3</v>
      </c>
      <c r="BI1182" s="42">
        <f t="shared" si="569"/>
        <v>4740.0287999999991</v>
      </c>
    </row>
    <row r="1183" spans="1:61" ht="14.45" hidden="1" outlineLevel="1" x14ac:dyDescent="0.3">
      <c r="A1183" s="12" t="s">
        <v>837</v>
      </c>
      <c r="B1183" s="12" t="s">
        <v>598</v>
      </c>
      <c r="C1183" s="12" t="s">
        <v>1362</v>
      </c>
      <c r="D1183" s="2" t="s">
        <v>1229</v>
      </c>
      <c r="E1183" s="2" t="s">
        <v>1013</v>
      </c>
      <c r="F1183" s="2" t="s">
        <v>16</v>
      </c>
      <c r="G1183" s="2" t="s">
        <v>501</v>
      </c>
      <c r="H1183" s="2" t="s">
        <v>13</v>
      </c>
      <c r="I1183" s="18">
        <v>50</v>
      </c>
      <c r="J1183" s="18">
        <v>53456.89</v>
      </c>
      <c r="K1183" s="18">
        <v>46585.53</v>
      </c>
      <c r="L1183" s="18">
        <v>6871.36</v>
      </c>
      <c r="M1183" s="18"/>
      <c r="N1183" s="18">
        <v>5823.19</v>
      </c>
      <c r="O1183" s="18"/>
      <c r="P1183" s="18"/>
      <c r="Q1183" s="18"/>
      <c r="R1183" s="18"/>
      <c r="S1183" s="18"/>
      <c r="T1183" s="18"/>
      <c r="U1183" s="18"/>
      <c r="V1183" s="18"/>
      <c r="W1183" s="18"/>
      <c r="X1183" s="18"/>
      <c r="Y1183" s="18"/>
      <c r="Z1183" s="18">
        <v>1048.17</v>
      </c>
      <c r="AA1183" s="18"/>
      <c r="AB1183" s="43">
        <f t="shared" si="551"/>
        <v>0.14749999999999996</v>
      </c>
      <c r="AC1183" s="14">
        <f t="shared" si="573"/>
        <v>0</v>
      </c>
      <c r="AD1183" s="14">
        <f t="shared" si="549"/>
        <v>0.125</v>
      </c>
      <c r="AE1183" s="14">
        <f t="shared" si="552"/>
        <v>0</v>
      </c>
      <c r="AF1183" s="14">
        <f t="shared" si="553"/>
        <v>0</v>
      </c>
      <c r="AG1183" s="14">
        <f t="shared" si="554"/>
        <v>0</v>
      </c>
      <c r="AH1183" s="14">
        <f t="shared" si="555"/>
        <v>0</v>
      </c>
      <c r="AI1183" s="14">
        <f t="shared" si="570"/>
        <v>0</v>
      </c>
      <c r="AJ1183" s="14">
        <f t="shared" si="556"/>
        <v>0</v>
      </c>
      <c r="AK1183" s="14">
        <f t="shared" si="557"/>
        <v>0</v>
      </c>
      <c r="AL1183" s="14">
        <f t="shared" si="558"/>
        <v>0</v>
      </c>
      <c r="AM1183" s="14">
        <f t="shared" si="559"/>
        <v>0</v>
      </c>
      <c r="AN1183" s="14">
        <f t="shared" si="560"/>
        <v>0</v>
      </c>
      <c r="AO1183" s="14">
        <f t="shared" si="561"/>
        <v>0</v>
      </c>
      <c r="AP1183" s="14">
        <f t="shared" si="562"/>
        <v>0.02</v>
      </c>
      <c r="AQ1183" s="14">
        <f t="shared" si="572"/>
        <v>0</v>
      </c>
      <c r="AR1183" s="26">
        <f t="shared" si="563"/>
        <v>5823.1912499999999</v>
      </c>
      <c r="AS1183" s="184">
        <f t="shared" si="564"/>
        <v>0</v>
      </c>
      <c r="AT1183" s="26">
        <f t="shared" si="565"/>
        <v>1048.1744250000002</v>
      </c>
      <c r="AU1183" s="30"/>
      <c r="AV1183" s="30"/>
      <c r="AW1183" s="30">
        <f t="shared" si="574"/>
        <v>5590.2635999999993</v>
      </c>
      <c r="AX1183" s="36">
        <f t="shared" si="550"/>
        <v>-5823.1912499999999</v>
      </c>
      <c r="AY1183" s="36">
        <f t="shared" si="550"/>
        <v>0</v>
      </c>
      <c r="AZ1183" s="36">
        <f t="shared" si="550"/>
        <v>4542.0891749999992</v>
      </c>
      <c r="BF1183" s="42">
        <f t="shared" si="566"/>
        <v>6871.365675</v>
      </c>
      <c r="BG1183" s="42">
        <f t="shared" si="567"/>
        <v>6871.36</v>
      </c>
      <c r="BH1183" s="42">
        <f t="shared" si="568"/>
        <v>5.6750000003376044E-3</v>
      </c>
      <c r="BI1183" s="42">
        <f t="shared" si="569"/>
        <v>5590.2635999999993</v>
      </c>
    </row>
    <row r="1184" spans="1:61" ht="14.45" hidden="1" outlineLevel="1" x14ac:dyDescent="0.3">
      <c r="A1184" s="12" t="s">
        <v>837</v>
      </c>
      <c r="B1184" s="12" t="s">
        <v>598</v>
      </c>
      <c r="C1184" s="12" t="s">
        <v>1362</v>
      </c>
      <c r="D1184" s="2" t="s">
        <v>1026</v>
      </c>
      <c r="E1184" s="2" t="s">
        <v>456</v>
      </c>
      <c r="F1184" s="2" t="s">
        <v>16</v>
      </c>
      <c r="G1184" s="2" t="s">
        <v>457</v>
      </c>
      <c r="H1184" s="2" t="s">
        <v>13</v>
      </c>
      <c r="I1184" s="18">
        <v>550</v>
      </c>
      <c r="J1184" s="18">
        <v>302940</v>
      </c>
      <c r="K1184" s="18">
        <v>264000</v>
      </c>
      <c r="L1184" s="18">
        <v>38940</v>
      </c>
      <c r="M1184" s="18"/>
      <c r="N1184" s="18">
        <v>33000</v>
      </c>
      <c r="O1184" s="18"/>
      <c r="P1184" s="18"/>
      <c r="Q1184" s="18"/>
      <c r="R1184" s="18"/>
      <c r="S1184" s="18"/>
      <c r="T1184" s="18"/>
      <c r="U1184" s="18"/>
      <c r="V1184" s="18"/>
      <c r="W1184" s="18"/>
      <c r="X1184" s="18"/>
      <c r="Y1184" s="18"/>
      <c r="Z1184" s="18">
        <v>5940</v>
      </c>
      <c r="AA1184" s="18"/>
      <c r="AB1184" s="43">
        <f t="shared" si="551"/>
        <v>0.14749999999999996</v>
      </c>
      <c r="AC1184" s="14">
        <f t="shared" si="573"/>
        <v>0</v>
      </c>
      <c r="AD1184" s="14">
        <f t="shared" si="549"/>
        <v>0.125</v>
      </c>
      <c r="AE1184" s="14">
        <f t="shared" si="552"/>
        <v>0</v>
      </c>
      <c r="AF1184" s="14">
        <f t="shared" si="553"/>
        <v>0</v>
      </c>
      <c r="AG1184" s="14">
        <f t="shared" si="554"/>
        <v>0</v>
      </c>
      <c r="AH1184" s="14">
        <f t="shared" si="555"/>
        <v>0</v>
      </c>
      <c r="AI1184" s="14">
        <f t="shared" si="570"/>
        <v>0</v>
      </c>
      <c r="AJ1184" s="14">
        <f t="shared" si="556"/>
        <v>0</v>
      </c>
      <c r="AK1184" s="14">
        <f t="shared" si="557"/>
        <v>0</v>
      </c>
      <c r="AL1184" s="14">
        <f t="shared" si="558"/>
        <v>0</v>
      </c>
      <c r="AM1184" s="14">
        <f t="shared" si="559"/>
        <v>0</v>
      </c>
      <c r="AN1184" s="14">
        <f t="shared" si="560"/>
        <v>0</v>
      </c>
      <c r="AO1184" s="14">
        <f t="shared" si="561"/>
        <v>0</v>
      </c>
      <c r="AP1184" s="14">
        <f t="shared" si="562"/>
        <v>0.02</v>
      </c>
      <c r="AQ1184" s="14">
        <f t="shared" si="572"/>
        <v>0</v>
      </c>
      <c r="AR1184" s="26">
        <f t="shared" si="563"/>
        <v>33000</v>
      </c>
      <c r="AS1184" s="184">
        <f t="shared" si="564"/>
        <v>0</v>
      </c>
      <c r="AT1184" s="26">
        <f t="shared" si="565"/>
        <v>5940</v>
      </c>
      <c r="AU1184" s="30"/>
      <c r="AV1184" s="30"/>
      <c r="AW1184" s="30">
        <f t="shared" si="574"/>
        <v>31680</v>
      </c>
      <c r="AX1184" s="36">
        <f t="shared" si="550"/>
        <v>-33000</v>
      </c>
      <c r="AY1184" s="36">
        <f t="shared" si="550"/>
        <v>0</v>
      </c>
      <c r="AZ1184" s="36">
        <f t="shared" si="550"/>
        <v>25740</v>
      </c>
      <c r="BF1184" s="42">
        <f t="shared" si="566"/>
        <v>38940</v>
      </c>
      <c r="BG1184" s="42">
        <f t="shared" si="567"/>
        <v>38940</v>
      </c>
      <c r="BH1184" s="42">
        <f t="shared" si="568"/>
        <v>0</v>
      </c>
      <c r="BI1184" s="42">
        <f t="shared" si="569"/>
        <v>31680</v>
      </c>
    </row>
    <row r="1185" spans="1:61" ht="14.45" hidden="1" outlineLevel="1" x14ac:dyDescent="0.3">
      <c r="A1185" s="12" t="s">
        <v>837</v>
      </c>
      <c r="B1185" s="12" t="s">
        <v>598</v>
      </c>
      <c r="C1185" s="12" t="s">
        <v>1362</v>
      </c>
      <c r="D1185" s="2" t="s">
        <v>1027</v>
      </c>
      <c r="E1185" s="2" t="s">
        <v>456</v>
      </c>
      <c r="F1185" s="2" t="s">
        <v>16</v>
      </c>
      <c r="G1185" s="2" t="s">
        <v>457</v>
      </c>
      <c r="H1185" s="2" t="s">
        <v>13</v>
      </c>
      <c r="I1185" s="18">
        <v>200</v>
      </c>
      <c r="J1185" s="18">
        <v>110160</v>
      </c>
      <c r="K1185" s="18">
        <v>96000</v>
      </c>
      <c r="L1185" s="18">
        <v>14160</v>
      </c>
      <c r="M1185" s="18"/>
      <c r="N1185" s="18">
        <v>12000</v>
      </c>
      <c r="O1185" s="18"/>
      <c r="P1185" s="18"/>
      <c r="Q1185" s="18"/>
      <c r="R1185" s="18"/>
      <c r="S1185" s="18"/>
      <c r="T1185" s="18"/>
      <c r="U1185" s="18"/>
      <c r="V1185" s="18"/>
      <c r="W1185" s="18"/>
      <c r="X1185" s="18"/>
      <c r="Y1185" s="18"/>
      <c r="Z1185" s="18">
        <v>2160</v>
      </c>
      <c r="AA1185" s="18"/>
      <c r="AB1185" s="43">
        <f t="shared" si="551"/>
        <v>0.14749999999999996</v>
      </c>
      <c r="AC1185" s="14">
        <f t="shared" si="573"/>
        <v>0</v>
      </c>
      <c r="AD1185" s="14">
        <f t="shared" si="549"/>
        <v>0.125</v>
      </c>
      <c r="AE1185" s="14">
        <f t="shared" si="552"/>
        <v>0</v>
      </c>
      <c r="AF1185" s="14">
        <f t="shared" si="553"/>
        <v>0</v>
      </c>
      <c r="AG1185" s="14">
        <f t="shared" si="554"/>
        <v>0</v>
      </c>
      <c r="AH1185" s="14">
        <f t="shared" si="555"/>
        <v>0</v>
      </c>
      <c r="AI1185" s="14">
        <f t="shared" si="570"/>
        <v>0</v>
      </c>
      <c r="AJ1185" s="14">
        <f t="shared" si="556"/>
        <v>0</v>
      </c>
      <c r="AK1185" s="14">
        <f t="shared" si="557"/>
        <v>0</v>
      </c>
      <c r="AL1185" s="14">
        <f t="shared" si="558"/>
        <v>0</v>
      </c>
      <c r="AM1185" s="14">
        <f t="shared" si="559"/>
        <v>0</v>
      </c>
      <c r="AN1185" s="14">
        <f t="shared" si="560"/>
        <v>0</v>
      </c>
      <c r="AO1185" s="14">
        <f t="shared" si="561"/>
        <v>0</v>
      </c>
      <c r="AP1185" s="14">
        <f t="shared" si="562"/>
        <v>0.02</v>
      </c>
      <c r="AQ1185" s="14">
        <f t="shared" si="572"/>
        <v>0</v>
      </c>
      <c r="AR1185" s="26">
        <f t="shared" si="563"/>
        <v>12000</v>
      </c>
      <c r="AS1185" s="184">
        <f t="shared" si="564"/>
        <v>0</v>
      </c>
      <c r="AT1185" s="26">
        <f t="shared" si="565"/>
        <v>2160</v>
      </c>
      <c r="AU1185" s="30"/>
      <c r="AV1185" s="30"/>
      <c r="AW1185" s="30">
        <f t="shared" si="574"/>
        <v>11520</v>
      </c>
      <c r="AX1185" s="36">
        <f t="shared" si="550"/>
        <v>-12000</v>
      </c>
      <c r="AY1185" s="36">
        <f t="shared" si="550"/>
        <v>0</v>
      </c>
      <c r="AZ1185" s="36">
        <f t="shared" si="550"/>
        <v>9360</v>
      </c>
      <c r="BF1185" s="42">
        <f t="shared" si="566"/>
        <v>14160</v>
      </c>
      <c r="BG1185" s="42">
        <f t="shared" si="567"/>
        <v>14160</v>
      </c>
      <c r="BH1185" s="42">
        <f t="shared" si="568"/>
        <v>0</v>
      </c>
      <c r="BI1185" s="42">
        <f t="shared" si="569"/>
        <v>11520</v>
      </c>
    </row>
    <row r="1186" spans="1:61" ht="14.45" hidden="1" outlineLevel="1" x14ac:dyDescent="0.3">
      <c r="A1186" s="12" t="s">
        <v>837</v>
      </c>
      <c r="B1186" s="12" t="s">
        <v>598</v>
      </c>
      <c r="C1186" s="12" t="s">
        <v>1362</v>
      </c>
      <c r="D1186" s="2" t="s">
        <v>1230</v>
      </c>
      <c r="E1186" s="2" t="s">
        <v>456</v>
      </c>
      <c r="F1186" s="2" t="s">
        <v>16</v>
      </c>
      <c r="G1186" s="2" t="s">
        <v>457</v>
      </c>
      <c r="H1186" s="2" t="s">
        <v>13</v>
      </c>
      <c r="I1186" s="18">
        <v>200</v>
      </c>
      <c r="J1186" s="18">
        <v>199665</v>
      </c>
      <c r="K1186" s="18">
        <v>174000</v>
      </c>
      <c r="L1186" s="18">
        <v>25665</v>
      </c>
      <c r="M1186" s="18"/>
      <c r="N1186" s="18">
        <v>21750</v>
      </c>
      <c r="O1186" s="18"/>
      <c r="P1186" s="18"/>
      <c r="Q1186" s="18"/>
      <c r="R1186" s="18"/>
      <c r="S1186" s="18"/>
      <c r="T1186" s="18"/>
      <c r="U1186" s="18"/>
      <c r="V1186" s="18"/>
      <c r="W1186" s="18"/>
      <c r="X1186" s="18"/>
      <c r="Y1186" s="18"/>
      <c r="Z1186" s="18">
        <v>3915</v>
      </c>
      <c r="AA1186" s="18"/>
      <c r="AB1186" s="43">
        <f t="shared" si="551"/>
        <v>0.14749999999999996</v>
      </c>
      <c r="AC1186" s="14">
        <f t="shared" si="573"/>
        <v>0</v>
      </c>
      <c r="AD1186" s="14">
        <f t="shared" si="549"/>
        <v>0.125</v>
      </c>
      <c r="AE1186" s="14">
        <f t="shared" si="552"/>
        <v>0</v>
      </c>
      <c r="AF1186" s="14">
        <f t="shared" si="553"/>
        <v>0</v>
      </c>
      <c r="AG1186" s="14">
        <f t="shared" si="554"/>
        <v>0</v>
      </c>
      <c r="AH1186" s="14">
        <f t="shared" si="555"/>
        <v>0</v>
      </c>
      <c r="AI1186" s="14">
        <f t="shared" si="570"/>
        <v>0</v>
      </c>
      <c r="AJ1186" s="14">
        <f t="shared" si="556"/>
        <v>0</v>
      </c>
      <c r="AK1186" s="14">
        <f t="shared" si="557"/>
        <v>0</v>
      </c>
      <c r="AL1186" s="14">
        <f t="shared" si="558"/>
        <v>0</v>
      </c>
      <c r="AM1186" s="14">
        <f t="shared" si="559"/>
        <v>0</v>
      </c>
      <c r="AN1186" s="14">
        <f t="shared" si="560"/>
        <v>0</v>
      </c>
      <c r="AO1186" s="14">
        <f t="shared" si="561"/>
        <v>0</v>
      </c>
      <c r="AP1186" s="14">
        <f t="shared" si="562"/>
        <v>0.02</v>
      </c>
      <c r="AQ1186" s="14">
        <f t="shared" si="572"/>
        <v>0</v>
      </c>
      <c r="AR1186" s="26">
        <f t="shared" si="563"/>
        <v>21750</v>
      </c>
      <c r="AS1186" s="184">
        <f t="shared" si="564"/>
        <v>0</v>
      </c>
      <c r="AT1186" s="26">
        <f t="shared" si="565"/>
        <v>3915</v>
      </c>
      <c r="AU1186" s="30"/>
      <c r="AV1186" s="30"/>
      <c r="AW1186" s="30">
        <f t="shared" si="574"/>
        <v>20880</v>
      </c>
      <c r="AX1186" s="36">
        <f t="shared" si="550"/>
        <v>-21750</v>
      </c>
      <c r="AY1186" s="36">
        <f t="shared" si="550"/>
        <v>0</v>
      </c>
      <c r="AZ1186" s="36">
        <f t="shared" si="550"/>
        <v>16965</v>
      </c>
      <c r="BF1186" s="42">
        <f t="shared" si="566"/>
        <v>25665</v>
      </c>
      <c r="BG1186" s="42">
        <f t="shared" si="567"/>
        <v>25665</v>
      </c>
      <c r="BH1186" s="42">
        <f t="shared" si="568"/>
        <v>0</v>
      </c>
      <c r="BI1186" s="42">
        <f t="shared" si="569"/>
        <v>20880</v>
      </c>
    </row>
    <row r="1187" spans="1:61" ht="14.45" hidden="1" outlineLevel="1" x14ac:dyDescent="0.3">
      <c r="A1187" s="12" t="s">
        <v>837</v>
      </c>
      <c r="B1187" s="12" t="s">
        <v>598</v>
      </c>
      <c r="C1187" s="12"/>
      <c r="D1187" s="2" t="s">
        <v>1231</v>
      </c>
      <c r="E1187" s="2" t="s">
        <v>1034</v>
      </c>
      <c r="F1187" s="2" t="s">
        <v>11</v>
      </c>
      <c r="G1187" s="2" t="s">
        <v>35</v>
      </c>
      <c r="H1187" s="2" t="s">
        <v>13</v>
      </c>
      <c r="I1187" s="18">
        <v>6000</v>
      </c>
      <c r="J1187" s="18">
        <v>8018</v>
      </c>
      <c r="K1187" s="18">
        <v>7709.62</v>
      </c>
      <c r="L1187" s="18">
        <v>308.38</v>
      </c>
      <c r="M1187" s="18"/>
      <c r="N1187" s="18"/>
      <c r="O1187" s="18"/>
      <c r="P1187" s="18"/>
      <c r="Q1187" s="18"/>
      <c r="R1187" s="18"/>
      <c r="S1187" s="18">
        <v>308.38</v>
      </c>
      <c r="T1187" s="18"/>
      <c r="U1187" s="18"/>
      <c r="V1187" s="18"/>
      <c r="W1187" s="18"/>
      <c r="X1187" s="18"/>
      <c r="Y1187" s="18"/>
      <c r="Z1187" s="18"/>
      <c r="AA1187" s="18"/>
      <c r="AB1187" s="43">
        <f t="shared" si="551"/>
        <v>4.0000000000000036E-2</v>
      </c>
      <c r="AC1187" s="14">
        <f t="shared" si="573"/>
        <v>0</v>
      </c>
      <c r="AD1187" s="14">
        <f t="shared" si="549"/>
        <v>0</v>
      </c>
      <c r="AE1187" s="14">
        <f t="shared" si="552"/>
        <v>0</v>
      </c>
      <c r="AF1187" s="14">
        <f t="shared" si="553"/>
        <v>0</v>
      </c>
      <c r="AG1187" s="14">
        <f t="shared" si="554"/>
        <v>0</v>
      </c>
      <c r="AH1187" s="14">
        <f t="shared" si="555"/>
        <v>0</v>
      </c>
      <c r="AI1187" s="14">
        <f t="shared" si="570"/>
        <v>0.04</v>
      </c>
      <c r="AJ1187" s="14">
        <f t="shared" si="556"/>
        <v>0</v>
      </c>
      <c r="AK1187" s="14">
        <f t="shared" si="557"/>
        <v>0</v>
      </c>
      <c r="AL1187" s="14">
        <f t="shared" si="558"/>
        <v>0</v>
      </c>
      <c r="AM1187" s="14">
        <f t="shared" si="559"/>
        <v>0</v>
      </c>
      <c r="AN1187" s="14">
        <f t="shared" si="560"/>
        <v>0</v>
      </c>
      <c r="AO1187" s="14">
        <f t="shared" si="561"/>
        <v>0</v>
      </c>
      <c r="AP1187" s="14">
        <f t="shared" si="562"/>
        <v>0</v>
      </c>
      <c r="AQ1187" s="14">
        <f t="shared" si="572"/>
        <v>0</v>
      </c>
      <c r="AR1187" s="26">
        <f t="shared" si="563"/>
        <v>0</v>
      </c>
      <c r="AS1187" s="184">
        <f t="shared" si="564"/>
        <v>308.38479999999998</v>
      </c>
      <c r="AT1187" s="26">
        <f t="shared" si="565"/>
        <v>0</v>
      </c>
      <c r="AU1187" s="30">
        <f>K1187*$AU$2</f>
        <v>462.57719999999995</v>
      </c>
      <c r="AV1187" s="30">
        <f>K1187*$AV$2</f>
        <v>462.57719999999995</v>
      </c>
      <c r="AW1187" s="30"/>
      <c r="AX1187" s="36">
        <f t="shared" si="550"/>
        <v>462.57719999999995</v>
      </c>
      <c r="AY1187" s="36">
        <f t="shared" si="550"/>
        <v>154.19239999999996</v>
      </c>
      <c r="AZ1187" s="36">
        <f t="shared" si="550"/>
        <v>0</v>
      </c>
      <c r="BF1187" s="42">
        <f t="shared" si="566"/>
        <v>308.38479999999998</v>
      </c>
      <c r="BG1187" s="42">
        <f t="shared" si="567"/>
        <v>308.38</v>
      </c>
      <c r="BH1187" s="42">
        <f t="shared" si="568"/>
        <v>4.7999999999888132E-3</v>
      </c>
      <c r="BI1187" s="42">
        <f t="shared" si="569"/>
        <v>925.1543999999999</v>
      </c>
    </row>
    <row r="1188" spans="1:61" ht="14.45" hidden="1" outlineLevel="1" x14ac:dyDescent="0.3">
      <c r="A1188" s="12" t="s">
        <v>837</v>
      </c>
      <c r="B1188" s="12" t="s">
        <v>598</v>
      </c>
      <c r="C1188" s="12"/>
      <c r="D1188" s="2" t="s">
        <v>1232</v>
      </c>
      <c r="E1188" s="2" t="s">
        <v>1233</v>
      </c>
      <c r="F1188" s="2" t="s">
        <v>16</v>
      </c>
      <c r="G1188" s="2" t="s">
        <v>17</v>
      </c>
      <c r="H1188" s="2" t="s">
        <v>13</v>
      </c>
      <c r="I1188" s="18">
        <v>117400</v>
      </c>
      <c r="J1188" s="18">
        <v>233059.78000000003</v>
      </c>
      <c r="K1188" s="18">
        <v>203102.2</v>
      </c>
      <c r="L1188" s="18">
        <v>29957.579999999998</v>
      </c>
      <c r="M1188" s="18"/>
      <c r="N1188" s="18">
        <v>25387.78</v>
      </c>
      <c r="O1188" s="18"/>
      <c r="P1188" s="18"/>
      <c r="Q1188" s="18"/>
      <c r="R1188" s="18"/>
      <c r="S1188" s="18"/>
      <c r="T1188" s="18"/>
      <c r="U1188" s="18"/>
      <c r="V1188" s="18"/>
      <c r="W1188" s="18"/>
      <c r="X1188" s="18"/>
      <c r="Y1188" s="18"/>
      <c r="Z1188" s="18">
        <v>4569.8</v>
      </c>
      <c r="AA1188" s="18"/>
      <c r="AB1188" s="43">
        <f t="shared" si="551"/>
        <v>0.14749999999999996</v>
      </c>
      <c r="AC1188" s="14">
        <f t="shared" si="573"/>
        <v>0</v>
      </c>
      <c r="AD1188" s="14">
        <f t="shared" si="549"/>
        <v>0.125</v>
      </c>
      <c r="AE1188" s="14">
        <f t="shared" si="552"/>
        <v>0</v>
      </c>
      <c r="AF1188" s="14">
        <f t="shared" si="553"/>
        <v>0</v>
      </c>
      <c r="AG1188" s="14">
        <f t="shared" si="554"/>
        <v>0</v>
      </c>
      <c r="AH1188" s="14">
        <f t="shared" si="555"/>
        <v>0</v>
      </c>
      <c r="AI1188" s="14">
        <f t="shared" si="570"/>
        <v>0</v>
      </c>
      <c r="AJ1188" s="14">
        <f t="shared" si="556"/>
        <v>0</v>
      </c>
      <c r="AK1188" s="14">
        <f t="shared" si="557"/>
        <v>0</v>
      </c>
      <c r="AL1188" s="14">
        <f t="shared" si="558"/>
        <v>0</v>
      </c>
      <c r="AM1188" s="14">
        <f t="shared" si="559"/>
        <v>0</v>
      </c>
      <c r="AN1188" s="14">
        <f t="shared" si="560"/>
        <v>0</v>
      </c>
      <c r="AO1188" s="14">
        <f t="shared" si="561"/>
        <v>0</v>
      </c>
      <c r="AP1188" s="14">
        <f t="shared" si="562"/>
        <v>0.02</v>
      </c>
      <c r="AQ1188" s="14">
        <f t="shared" si="572"/>
        <v>0</v>
      </c>
      <c r="AR1188" s="26">
        <f t="shared" si="563"/>
        <v>25387.775000000001</v>
      </c>
      <c r="AS1188" s="184">
        <f t="shared" si="564"/>
        <v>0</v>
      </c>
      <c r="AT1188" s="26">
        <f t="shared" si="565"/>
        <v>4569.7995000000001</v>
      </c>
      <c r="AU1188" s="30"/>
      <c r="AV1188" s="30"/>
      <c r="AW1188" s="30">
        <f t="shared" ref="AW1188:AW1207" si="575">K1188*$AU$1</f>
        <v>24372.263999999999</v>
      </c>
      <c r="AX1188" s="36">
        <f t="shared" si="550"/>
        <v>-25387.775000000001</v>
      </c>
      <c r="AY1188" s="36">
        <f t="shared" si="550"/>
        <v>0</v>
      </c>
      <c r="AZ1188" s="36">
        <f t="shared" si="550"/>
        <v>19802.464499999998</v>
      </c>
      <c r="BF1188" s="42">
        <f t="shared" si="566"/>
        <v>29957.574500000002</v>
      </c>
      <c r="BG1188" s="42">
        <f t="shared" si="567"/>
        <v>29957.579999999998</v>
      </c>
      <c r="BH1188" s="42">
        <f t="shared" si="568"/>
        <v>-5.4999999956635293E-3</v>
      </c>
      <c r="BI1188" s="42">
        <f t="shared" si="569"/>
        <v>24372.263999999999</v>
      </c>
    </row>
    <row r="1189" spans="1:61" ht="14.45" hidden="1" outlineLevel="1" x14ac:dyDescent="0.3">
      <c r="A1189" s="12" t="s">
        <v>837</v>
      </c>
      <c r="B1189" s="12" t="s">
        <v>598</v>
      </c>
      <c r="C1189" s="12"/>
      <c r="D1189" s="2" t="s">
        <v>1234</v>
      </c>
      <c r="E1189" s="2" t="s">
        <v>1233</v>
      </c>
      <c r="F1189" s="2" t="s">
        <v>16</v>
      </c>
      <c r="G1189" s="2" t="s">
        <v>17</v>
      </c>
      <c r="H1189" s="2" t="s">
        <v>13</v>
      </c>
      <c r="I1189" s="18">
        <v>81600</v>
      </c>
      <c r="J1189" s="18">
        <v>161989.97</v>
      </c>
      <c r="K1189" s="18">
        <v>141167.73000000001</v>
      </c>
      <c r="L1189" s="18">
        <v>20822.240000000002</v>
      </c>
      <c r="M1189" s="18"/>
      <c r="N1189" s="18">
        <v>17645.97</v>
      </c>
      <c r="O1189" s="18"/>
      <c r="P1189" s="18"/>
      <c r="Q1189" s="18"/>
      <c r="R1189" s="18"/>
      <c r="S1189" s="18"/>
      <c r="T1189" s="18"/>
      <c r="U1189" s="18"/>
      <c r="V1189" s="18"/>
      <c r="W1189" s="18"/>
      <c r="X1189" s="18"/>
      <c r="Y1189" s="18"/>
      <c r="Z1189" s="18">
        <v>3176.27</v>
      </c>
      <c r="AA1189" s="18"/>
      <c r="AB1189" s="43">
        <f t="shared" si="551"/>
        <v>0.14749999999999996</v>
      </c>
      <c r="AC1189" s="14">
        <f t="shared" si="573"/>
        <v>0</v>
      </c>
      <c r="AD1189" s="14">
        <f t="shared" si="549"/>
        <v>0.125</v>
      </c>
      <c r="AE1189" s="14">
        <f t="shared" si="552"/>
        <v>0</v>
      </c>
      <c r="AF1189" s="14">
        <f t="shared" si="553"/>
        <v>0</v>
      </c>
      <c r="AG1189" s="14">
        <f t="shared" si="554"/>
        <v>0</v>
      </c>
      <c r="AH1189" s="14">
        <f t="shared" si="555"/>
        <v>0</v>
      </c>
      <c r="AI1189" s="14">
        <f t="shared" si="570"/>
        <v>0</v>
      </c>
      <c r="AJ1189" s="14">
        <f t="shared" si="556"/>
        <v>0</v>
      </c>
      <c r="AK1189" s="14">
        <f t="shared" si="557"/>
        <v>0</v>
      </c>
      <c r="AL1189" s="14">
        <f t="shared" si="558"/>
        <v>0</v>
      </c>
      <c r="AM1189" s="14">
        <f t="shared" si="559"/>
        <v>0</v>
      </c>
      <c r="AN1189" s="14">
        <f t="shared" si="560"/>
        <v>0</v>
      </c>
      <c r="AO1189" s="14">
        <f t="shared" si="561"/>
        <v>0</v>
      </c>
      <c r="AP1189" s="14">
        <f t="shared" si="562"/>
        <v>0.02</v>
      </c>
      <c r="AQ1189" s="14">
        <f t="shared" si="572"/>
        <v>0</v>
      </c>
      <c r="AR1189" s="26">
        <f t="shared" si="563"/>
        <v>17645.966250000001</v>
      </c>
      <c r="AS1189" s="184">
        <f t="shared" si="564"/>
        <v>0</v>
      </c>
      <c r="AT1189" s="26">
        <f t="shared" si="565"/>
        <v>3176.2739250000004</v>
      </c>
      <c r="AU1189" s="30"/>
      <c r="AV1189" s="30"/>
      <c r="AW1189" s="30">
        <f t="shared" si="575"/>
        <v>16940.1276</v>
      </c>
      <c r="AX1189" s="36">
        <f t="shared" si="550"/>
        <v>-17645.966250000001</v>
      </c>
      <c r="AY1189" s="36">
        <f t="shared" si="550"/>
        <v>0</v>
      </c>
      <c r="AZ1189" s="36">
        <f t="shared" si="550"/>
        <v>13763.853674999998</v>
      </c>
      <c r="BF1189" s="42">
        <f t="shared" si="566"/>
        <v>20822.240175000003</v>
      </c>
      <c r="BG1189" s="42">
        <f t="shared" si="567"/>
        <v>20822.240000000002</v>
      </c>
      <c r="BH1189" s="42">
        <f t="shared" si="568"/>
        <v>1.7500000103609636E-4</v>
      </c>
      <c r="BI1189" s="42">
        <f t="shared" si="569"/>
        <v>16940.1276</v>
      </c>
    </row>
    <row r="1190" spans="1:61" ht="14.45" hidden="1" outlineLevel="1" x14ac:dyDescent="0.3">
      <c r="A1190" s="12" t="s">
        <v>837</v>
      </c>
      <c r="B1190" s="12" t="s">
        <v>598</v>
      </c>
      <c r="C1190" s="12"/>
      <c r="D1190" s="2" t="s">
        <v>1235</v>
      </c>
      <c r="E1190" s="2" t="s">
        <v>1236</v>
      </c>
      <c r="F1190" s="2" t="s">
        <v>16</v>
      </c>
      <c r="G1190" s="2" t="s">
        <v>17</v>
      </c>
      <c r="H1190" s="2" t="s">
        <v>13</v>
      </c>
      <c r="I1190" s="18">
        <v>609000</v>
      </c>
      <c r="J1190" s="18">
        <v>1180240.8599999999</v>
      </c>
      <c r="K1190" s="18">
        <v>1024799</v>
      </c>
      <c r="L1190" s="18">
        <v>155441.86000000002</v>
      </c>
      <c r="M1190" s="18"/>
      <c r="N1190" s="18">
        <v>107099.88</v>
      </c>
      <c r="O1190" s="18">
        <v>25200</v>
      </c>
      <c r="P1190" s="18"/>
      <c r="Q1190" s="18"/>
      <c r="R1190" s="18"/>
      <c r="S1190" s="18"/>
      <c r="T1190" s="18"/>
      <c r="U1190" s="18"/>
      <c r="V1190" s="18"/>
      <c r="W1190" s="18"/>
      <c r="X1190" s="18"/>
      <c r="Y1190" s="18"/>
      <c r="Z1190" s="18">
        <v>23141.98</v>
      </c>
      <c r="AA1190" s="18"/>
      <c r="AB1190" s="43">
        <f t="shared" si="551"/>
        <v>0.16280000000000006</v>
      </c>
      <c r="AC1190" s="14">
        <f t="shared" si="573"/>
        <v>0</v>
      </c>
      <c r="AD1190" s="14">
        <v>0</v>
      </c>
      <c r="AE1190" s="14">
        <f t="shared" ref="AE1190:AE1221" si="576">IF(O1190&gt;0,O$4,0)</f>
        <v>0.14000000000000001</v>
      </c>
      <c r="AF1190" s="14">
        <f t="shared" ref="AF1190:AF1221" si="577">IF(P1190&gt;0,P$4,0)</f>
        <v>0</v>
      </c>
      <c r="AG1190" s="14">
        <f t="shared" ref="AG1190:AG1221" si="578">IF(Q1190&gt;0,Q$4,0)</f>
        <v>0</v>
      </c>
      <c r="AH1190" s="14">
        <f t="shared" ref="AH1190:AH1221" si="579">IF(R1190&gt;0,R$4,0)</f>
        <v>0</v>
      </c>
      <c r="AI1190" s="14">
        <f t="shared" si="570"/>
        <v>0</v>
      </c>
      <c r="AJ1190" s="14">
        <f t="shared" ref="AJ1190:AJ1200" si="580">IF(T1190&gt;0,T$4,0)</f>
        <v>0</v>
      </c>
      <c r="AK1190" s="14">
        <f t="shared" ref="AK1190:AK1200" si="581">IF(U1190&gt;0,U$4,0)</f>
        <v>0</v>
      </c>
      <c r="AL1190" s="14">
        <f t="shared" ref="AL1190:AL1200" si="582">IF(V1190&gt;0,V$4,0)</f>
        <v>0</v>
      </c>
      <c r="AM1190" s="14">
        <f t="shared" ref="AM1190:AM1200" si="583">IF(W1190&gt;0,W$4,0)</f>
        <v>0</v>
      </c>
      <c r="AN1190" s="14">
        <f t="shared" ref="AN1190:AN1200" si="584">IF(X1190&gt;0,X$4,0)</f>
        <v>0</v>
      </c>
      <c r="AO1190" s="14">
        <f t="shared" ref="AO1190:AO1200" si="585">IF(Y1190&gt;0,Y$4,0)</f>
        <v>0</v>
      </c>
      <c r="AP1190" s="14">
        <f t="shared" ref="AP1190:AP1200" si="586">IF(Z1190&gt;0,Z$4,0)</f>
        <v>0.02</v>
      </c>
      <c r="AQ1190" s="14">
        <f t="shared" si="572"/>
        <v>0</v>
      </c>
      <c r="AR1190" s="26">
        <f t="shared" si="563"/>
        <v>143471.86000000013</v>
      </c>
      <c r="AS1190" s="184">
        <f t="shared" si="564"/>
        <v>0</v>
      </c>
      <c r="AT1190" s="26">
        <f t="shared" si="565"/>
        <v>23365.417200000004</v>
      </c>
      <c r="AU1190" s="30"/>
      <c r="AV1190" s="30"/>
      <c r="AW1190" s="30">
        <f t="shared" si="575"/>
        <v>122975.87999999999</v>
      </c>
      <c r="AX1190" s="36">
        <f t="shared" si="550"/>
        <v>-143471.86000000013</v>
      </c>
      <c r="AY1190" s="36">
        <f t="shared" si="550"/>
        <v>0</v>
      </c>
      <c r="AZ1190" s="36">
        <f t="shared" si="550"/>
        <v>99610.462799999979</v>
      </c>
      <c r="BF1190" s="42">
        <f t="shared" si="566"/>
        <v>166837.27720000013</v>
      </c>
      <c r="BG1190" s="42">
        <f t="shared" si="567"/>
        <v>155441.86000000002</v>
      </c>
      <c r="BH1190" s="42">
        <f t="shared" si="568"/>
        <v>11395.417200000113</v>
      </c>
      <c r="BI1190" s="42">
        <f t="shared" si="569"/>
        <v>122975.87999999999</v>
      </c>
    </row>
    <row r="1191" spans="1:61" ht="14.45" hidden="1" outlineLevel="1" x14ac:dyDescent="0.3">
      <c r="A1191" s="12" t="s">
        <v>837</v>
      </c>
      <c r="B1191" s="12" t="s">
        <v>598</v>
      </c>
      <c r="C1191" s="12"/>
      <c r="D1191" s="2" t="s">
        <v>1237</v>
      </c>
      <c r="E1191" s="2" t="s">
        <v>1236</v>
      </c>
      <c r="F1191" s="2" t="s">
        <v>16</v>
      </c>
      <c r="G1191" s="2" t="s">
        <v>17</v>
      </c>
      <c r="H1191" s="2" t="s">
        <v>13</v>
      </c>
      <c r="I1191" s="18">
        <v>50820</v>
      </c>
      <c r="J1191" s="18">
        <v>393438.28</v>
      </c>
      <c r="K1191" s="18">
        <v>335412</v>
      </c>
      <c r="L1191" s="18">
        <v>58026.28</v>
      </c>
      <c r="M1191" s="18"/>
      <c r="N1191" s="18"/>
      <c r="O1191" s="18">
        <v>50311.8</v>
      </c>
      <c r="P1191" s="18"/>
      <c r="Q1191" s="18"/>
      <c r="R1191" s="18"/>
      <c r="S1191" s="18"/>
      <c r="T1191" s="18"/>
      <c r="U1191" s="18"/>
      <c r="V1191" s="18"/>
      <c r="W1191" s="18"/>
      <c r="X1191" s="18"/>
      <c r="Y1191" s="18"/>
      <c r="Z1191" s="18">
        <v>7714.48</v>
      </c>
      <c r="AA1191" s="18"/>
      <c r="AB1191" s="43">
        <f t="shared" si="551"/>
        <v>0.16280000000000006</v>
      </c>
      <c r="AC1191" s="14">
        <f t="shared" si="573"/>
        <v>0</v>
      </c>
      <c r="AD1191" s="14">
        <f t="shared" ref="AD1191:AD1230" si="587">IF(N1191&gt;0,N$4,0)</f>
        <v>0</v>
      </c>
      <c r="AE1191" s="14">
        <f t="shared" si="576"/>
        <v>0.14000000000000001</v>
      </c>
      <c r="AF1191" s="14">
        <f t="shared" si="577"/>
        <v>0</v>
      </c>
      <c r="AG1191" s="14">
        <f t="shared" si="578"/>
        <v>0</v>
      </c>
      <c r="AH1191" s="14">
        <f t="shared" si="579"/>
        <v>0</v>
      </c>
      <c r="AI1191" s="14">
        <f t="shared" ref="AI1191:AI1222" si="588">IF(S1191&gt;0,S$4,0)</f>
        <v>0</v>
      </c>
      <c r="AJ1191" s="14">
        <f t="shared" si="580"/>
        <v>0</v>
      </c>
      <c r="AK1191" s="14">
        <f t="shared" si="581"/>
        <v>0</v>
      </c>
      <c r="AL1191" s="14">
        <f t="shared" si="582"/>
        <v>0</v>
      </c>
      <c r="AM1191" s="14">
        <f t="shared" si="583"/>
        <v>0</v>
      </c>
      <c r="AN1191" s="14">
        <f t="shared" si="584"/>
        <v>0</v>
      </c>
      <c r="AO1191" s="14">
        <f t="shared" si="585"/>
        <v>0</v>
      </c>
      <c r="AP1191" s="14">
        <f t="shared" si="586"/>
        <v>0.02</v>
      </c>
      <c r="AQ1191" s="14">
        <f t="shared" si="572"/>
        <v>0</v>
      </c>
      <c r="AR1191" s="26">
        <f t="shared" si="563"/>
        <v>46957.680000000044</v>
      </c>
      <c r="AS1191" s="184">
        <f t="shared" si="564"/>
        <v>0</v>
      </c>
      <c r="AT1191" s="26">
        <f t="shared" si="565"/>
        <v>7647.3936000000012</v>
      </c>
      <c r="AU1191" s="30"/>
      <c r="AV1191" s="30"/>
      <c r="AW1191" s="30">
        <f t="shared" si="575"/>
        <v>40249.439999999995</v>
      </c>
      <c r="AX1191" s="36">
        <f t="shared" si="550"/>
        <v>-46957.680000000044</v>
      </c>
      <c r="AY1191" s="36">
        <f t="shared" si="550"/>
        <v>0</v>
      </c>
      <c r="AZ1191" s="36">
        <f t="shared" si="550"/>
        <v>32602.046399999992</v>
      </c>
      <c r="BF1191" s="42">
        <f t="shared" si="566"/>
        <v>54605.073600000047</v>
      </c>
      <c r="BG1191" s="42">
        <f t="shared" si="567"/>
        <v>58026.28</v>
      </c>
      <c r="BH1191" s="42">
        <f t="shared" si="568"/>
        <v>-3421.2063999999518</v>
      </c>
      <c r="BI1191" s="42">
        <f t="shared" si="569"/>
        <v>40249.439999999995</v>
      </c>
    </row>
    <row r="1192" spans="1:61" ht="14.45" hidden="1" outlineLevel="1" x14ac:dyDescent="0.3">
      <c r="A1192" s="12" t="s">
        <v>837</v>
      </c>
      <c r="B1192" s="12" t="s">
        <v>598</v>
      </c>
      <c r="C1192" s="12"/>
      <c r="D1192" s="2" t="s">
        <v>1238</v>
      </c>
      <c r="E1192" s="2" t="s">
        <v>1236</v>
      </c>
      <c r="F1192" s="2" t="s">
        <v>16</v>
      </c>
      <c r="G1192" s="2" t="s">
        <v>17</v>
      </c>
      <c r="H1192" s="2" t="s">
        <v>13</v>
      </c>
      <c r="I1192" s="18">
        <v>102700</v>
      </c>
      <c r="J1192" s="18">
        <v>819046.79</v>
      </c>
      <c r="K1192" s="18">
        <v>713766.26</v>
      </c>
      <c r="L1192" s="18">
        <v>105280.52999999997</v>
      </c>
      <c r="M1192" s="18"/>
      <c r="N1192" s="18">
        <v>89220.800000000017</v>
      </c>
      <c r="O1192" s="18"/>
      <c r="P1192" s="18"/>
      <c r="Q1192" s="18"/>
      <c r="R1192" s="18"/>
      <c r="S1192" s="18"/>
      <c r="T1192" s="18"/>
      <c r="U1192" s="18"/>
      <c r="V1192" s="18"/>
      <c r="W1192" s="18"/>
      <c r="X1192" s="18"/>
      <c r="Y1192" s="18"/>
      <c r="Z1192" s="18">
        <v>16059.73</v>
      </c>
      <c r="AA1192" s="18"/>
      <c r="AB1192" s="43">
        <f t="shared" si="551"/>
        <v>0.14749999999999996</v>
      </c>
      <c r="AC1192" s="14">
        <f t="shared" si="573"/>
        <v>0</v>
      </c>
      <c r="AD1192" s="14">
        <f t="shared" si="587"/>
        <v>0.125</v>
      </c>
      <c r="AE1192" s="14">
        <f t="shared" si="576"/>
        <v>0</v>
      </c>
      <c r="AF1192" s="14">
        <f t="shared" si="577"/>
        <v>0</v>
      </c>
      <c r="AG1192" s="14">
        <f t="shared" si="578"/>
        <v>0</v>
      </c>
      <c r="AH1192" s="14">
        <f t="shared" si="579"/>
        <v>0</v>
      </c>
      <c r="AI1192" s="14">
        <f t="shared" si="588"/>
        <v>0</v>
      </c>
      <c r="AJ1192" s="14">
        <f t="shared" si="580"/>
        <v>0</v>
      </c>
      <c r="AK1192" s="14">
        <f t="shared" si="581"/>
        <v>0</v>
      </c>
      <c r="AL1192" s="14">
        <f t="shared" si="582"/>
        <v>0</v>
      </c>
      <c r="AM1192" s="14">
        <f t="shared" si="583"/>
        <v>0</v>
      </c>
      <c r="AN1192" s="14">
        <f t="shared" si="584"/>
        <v>0</v>
      </c>
      <c r="AO1192" s="14">
        <f t="shared" si="585"/>
        <v>0</v>
      </c>
      <c r="AP1192" s="14">
        <f t="shared" si="586"/>
        <v>0.02</v>
      </c>
      <c r="AQ1192" s="14">
        <f t="shared" si="572"/>
        <v>0</v>
      </c>
      <c r="AR1192" s="26">
        <f t="shared" si="563"/>
        <v>89220.782500000001</v>
      </c>
      <c r="AS1192" s="184">
        <f t="shared" si="564"/>
        <v>0</v>
      </c>
      <c r="AT1192" s="26">
        <f t="shared" si="565"/>
        <v>16059.74085</v>
      </c>
      <c r="AU1192" s="30"/>
      <c r="AV1192" s="30"/>
      <c r="AW1192" s="30">
        <f t="shared" si="575"/>
        <v>85651.951199999996</v>
      </c>
      <c r="AX1192" s="36">
        <f t="shared" si="550"/>
        <v>-89220.782500000001</v>
      </c>
      <c r="AY1192" s="36">
        <f t="shared" si="550"/>
        <v>0</v>
      </c>
      <c r="AZ1192" s="36">
        <f t="shared" si="550"/>
        <v>69592.210349999994</v>
      </c>
      <c r="BF1192" s="42">
        <f t="shared" si="566"/>
        <v>105280.52335</v>
      </c>
      <c r="BG1192" s="42">
        <f t="shared" si="567"/>
        <v>105280.53000000001</v>
      </c>
      <c r="BH1192" s="42">
        <f t="shared" si="568"/>
        <v>-6.6500000102678314E-3</v>
      </c>
      <c r="BI1192" s="42">
        <f t="shared" si="569"/>
        <v>85651.951199999996</v>
      </c>
    </row>
    <row r="1193" spans="1:61" ht="14.45" hidden="1" outlineLevel="1" x14ac:dyDescent="0.3">
      <c r="A1193" s="12" t="s">
        <v>837</v>
      </c>
      <c r="B1193" s="12" t="s">
        <v>598</v>
      </c>
      <c r="C1193" s="12"/>
      <c r="D1193" s="2" t="s">
        <v>1239</v>
      </c>
      <c r="E1193" s="2" t="s">
        <v>1236</v>
      </c>
      <c r="F1193" s="2" t="s">
        <v>16</v>
      </c>
      <c r="G1193" s="2" t="s">
        <v>17</v>
      </c>
      <c r="H1193" s="2" t="s">
        <v>13</v>
      </c>
      <c r="I1193" s="18">
        <v>105700</v>
      </c>
      <c r="J1193" s="18">
        <v>206194.28</v>
      </c>
      <c r="K1193" s="18">
        <v>179690</v>
      </c>
      <c r="L1193" s="18">
        <v>26504.28</v>
      </c>
      <c r="M1193" s="18"/>
      <c r="N1193" s="18">
        <v>22461.25</v>
      </c>
      <c r="O1193" s="18"/>
      <c r="P1193" s="18"/>
      <c r="Q1193" s="18"/>
      <c r="R1193" s="18"/>
      <c r="S1193" s="18"/>
      <c r="T1193" s="18"/>
      <c r="U1193" s="18"/>
      <c r="V1193" s="18"/>
      <c r="W1193" s="18"/>
      <c r="X1193" s="18"/>
      <c r="Y1193" s="18"/>
      <c r="Z1193" s="18">
        <v>4043.03</v>
      </c>
      <c r="AA1193" s="18"/>
      <c r="AB1193" s="43">
        <f t="shared" si="551"/>
        <v>0.14749999999999996</v>
      </c>
      <c r="AC1193" s="14">
        <f t="shared" si="573"/>
        <v>0</v>
      </c>
      <c r="AD1193" s="14">
        <f t="shared" si="587"/>
        <v>0.125</v>
      </c>
      <c r="AE1193" s="14">
        <f t="shared" si="576"/>
        <v>0</v>
      </c>
      <c r="AF1193" s="14">
        <f t="shared" si="577"/>
        <v>0</v>
      </c>
      <c r="AG1193" s="14">
        <f t="shared" si="578"/>
        <v>0</v>
      </c>
      <c r="AH1193" s="14">
        <f t="shared" si="579"/>
        <v>0</v>
      </c>
      <c r="AI1193" s="14">
        <f t="shared" si="588"/>
        <v>0</v>
      </c>
      <c r="AJ1193" s="14">
        <f t="shared" si="580"/>
        <v>0</v>
      </c>
      <c r="AK1193" s="14">
        <f t="shared" si="581"/>
        <v>0</v>
      </c>
      <c r="AL1193" s="14">
        <f t="shared" si="582"/>
        <v>0</v>
      </c>
      <c r="AM1193" s="14">
        <f t="shared" si="583"/>
        <v>0</v>
      </c>
      <c r="AN1193" s="14">
        <f t="shared" si="584"/>
        <v>0</v>
      </c>
      <c r="AO1193" s="14">
        <f t="shared" si="585"/>
        <v>0</v>
      </c>
      <c r="AP1193" s="14">
        <f t="shared" si="586"/>
        <v>0.02</v>
      </c>
      <c r="AQ1193" s="14">
        <f t="shared" si="572"/>
        <v>0</v>
      </c>
      <c r="AR1193" s="26">
        <f t="shared" si="563"/>
        <v>22461.25</v>
      </c>
      <c r="AS1193" s="184">
        <f t="shared" si="564"/>
        <v>0</v>
      </c>
      <c r="AT1193" s="26">
        <f t="shared" si="565"/>
        <v>4043.0250000000001</v>
      </c>
      <c r="AU1193" s="30"/>
      <c r="AV1193" s="30"/>
      <c r="AW1193" s="30">
        <f t="shared" si="575"/>
        <v>21562.799999999999</v>
      </c>
      <c r="AX1193" s="36">
        <f t="shared" si="550"/>
        <v>-22461.25</v>
      </c>
      <c r="AY1193" s="36">
        <f t="shared" si="550"/>
        <v>0</v>
      </c>
      <c r="AZ1193" s="36">
        <f t="shared" si="550"/>
        <v>17519.774999999998</v>
      </c>
      <c r="BF1193" s="42">
        <f t="shared" si="566"/>
        <v>26504.275000000001</v>
      </c>
      <c r="BG1193" s="42">
        <f t="shared" si="567"/>
        <v>26504.28</v>
      </c>
      <c r="BH1193" s="42">
        <f t="shared" si="568"/>
        <v>-4.9999999973806553E-3</v>
      </c>
      <c r="BI1193" s="42">
        <f t="shared" si="569"/>
        <v>21562.799999999999</v>
      </c>
    </row>
    <row r="1194" spans="1:61" ht="14.45" hidden="1" outlineLevel="1" x14ac:dyDescent="0.3">
      <c r="A1194" s="12" t="s">
        <v>837</v>
      </c>
      <c r="B1194" s="12" t="s">
        <v>598</v>
      </c>
      <c r="C1194" s="12"/>
      <c r="D1194" s="2" t="s">
        <v>1240</v>
      </c>
      <c r="E1194" s="2" t="s">
        <v>1236</v>
      </c>
      <c r="F1194" s="2" t="s">
        <v>16</v>
      </c>
      <c r="G1194" s="2" t="s">
        <v>17</v>
      </c>
      <c r="H1194" s="2" t="s">
        <v>13</v>
      </c>
      <c r="I1194" s="18">
        <v>55260</v>
      </c>
      <c r="J1194" s="18">
        <v>440705.97</v>
      </c>
      <c r="K1194" s="18">
        <v>384057.49</v>
      </c>
      <c r="L1194" s="18">
        <v>56648.479999999996</v>
      </c>
      <c r="M1194" s="18"/>
      <c r="N1194" s="18">
        <v>48007.189999999995</v>
      </c>
      <c r="O1194" s="18"/>
      <c r="P1194" s="18"/>
      <c r="Q1194" s="18"/>
      <c r="R1194" s="18"/>
      <c r="S1194" s="18"/>
      <c r="T1194" s="18"/>
      <c r="U1194" s="18"/>
      <c r="V1194" s="18"/>
      <c r="W1194" s="18"/>
      <c r="X1194" s="18"/>
      <c r="Y1194" s="18"/>
      <c r="Z1194" s="18">
        <v>8641.2900000000009</v>
      </c>
      <c r="AA1194" s="18"/>
      <c r="AB1194" s="43">
        <f t="shared" si="551"/>
        <v>0.14749999999999996</v>
      </c>
      <c r="AC1194" s="14">
        <f t="shared" si="573"/>
        <v>0</v>
      </c>
      <c r="AD1194" s="14">
        <f t="shared" si="587"/>
        <v>0.125</v>
      </c>
      <c r="AE1194" s="14">
        <f t="shared" si="576"/>
        <v>0</v>
      </c>
      <c r="AF1194" s="14">
        <f t="shared" si="577"/>
        <v>0</v>
      </c>
      <c r="AG1194" s="14">
        <f t="shared" si="578"/>
        <v>0</v>
      </c>
      <c r="AH1194" s="14">
        <f t="shared" si="579"/>
        <v>0</v>
      </c>
      <c r="AI1194" s="14">
        <f t="shared" si="588"/>
        <v>0</v>
      </c>
      <c r="AJ1194" s="14">
        <f t="shared" si="580"/>
        <v>0</v>
      </c>
      <c r="AK1194" s="14">
        <f t="shared" si="581"/>
        <v>0</v>
      </c>
      <c r="AL1194" s="14">
        <f t="shared" si="582"/>
        <v>0</v>
      </c>
      <c r="AM1194" s="14">
        <f t="shared" si="583"/>
        <v>0</v>
      </c>
      <c r="AN1194" s="14">
        <f t="shared" si="584"/>
        <v>0</v>
      </c>
      <c r="AO1194" s="14">
        <f t="shared" si="585"/>
        <v>0</v>
      </c>
      <c r="AP1194" s="14">
        <f t="shared" si="586"/>
        <v>0.02</v>
      </c>
      <c r="AQ1194" s="14">
        <f t="shared" si="572"/>
        <v>0</v>
      </c>
      <c r="AR1194" s="26">
        <f t="shared" si="563"/>
        <v>48007.186249999999</v>
      </c>
      <c r="AS1194" s="184">
        <f t="shared" si="564"/>
        <v>0</v>
      </c>
      <c r="AT1194" s="26">
        <f t="shared" si="565"/>
        <v>8641.293525000001</v>
      </c>
      <c r="AU1194" s="30"/>
      <c r="AV1194" s="30"/>
      <c r="AW1194" s="30">
        <f t="shared" si="575"/>
        <v>46086.898799999995</v>
      </c>
      <c r="AX1194" s="36">
        <f t="shared" si="550"/>
        <v>-48007.186249999999</v>
      </c>
      <c r="AY1194" s="36">
        <f t="shared" si="550"/>
        <v>0</v>
      </c>
      <c r="AZ1194" s="36">
        <f t="shared" si="550"/>
        <v>37445.605274999994</v>
      </c>
      <c r="BF1194" s="42">
        <f t="shared" si="566"/>
        <v>56648.479775</v>
      </c>
      <c r="BG1194" s="42">
        <f t="shared" si="567"/>
        <v>56648.479999999996</v>
      </c>
      <c r="BH1194" s="42">
        <f t="shared" si="568"/>
        <v>-2.2499999613501132E-4</v>
      </c>
      <c r="BI1194" s="42">
        <f t="shared" si="569"/>
        <v>46086.898799999995</v>
      </c>
    </row>
    <row r="1195" spans="1:61" ht="14.45" hidden="1" outlineLevel="1" x14ac:dyDescent="0.3">
      <c r="A1195" s="12" t="s">
        <v>837</v>
      </c>
      <c r="B1195" s="12" t="s">
        <v>598</v>
      </c>
      <c r="C1195" s="12"/>
      <c r="D1195" s="2" t="s">
        <v>1241</v>
      </c>
      <c r="E1195" s="2" t="s">
        <v>105</v>
      </c>
      <c r="F1195" s="2" t="s">
        <v>16</v>
      </c>
      <c r="G1195" s="2" t="s">
        <v>17</v>
      </c>
      <c r="H1195" s="2" t="s">
        <v>13</v>
      </c>
      <c r="I1195" s="18">
        <v>190</v>
      </c>
      <c r="J1195" s="18">
        <v>382519.68</v>
      </c>
      <c r="K1195" s="18">
        <v>333350.48</v>
      </c>
      <c r="L1195" s="18">
        <v>49169.2</v>
      </c>
      <c r="M1195" s="18"/>
      <c r="N1195" s="18">
        <v>41668.81</v>
      </c>
      <c r="O1195" s="18"/>
      <c r="P1195" s="18"/>
      <c r="Q1195" s="18"/>
      <c r="R1195" s="18"/>
      <c r="S1195" s="18"/>
      <c r="T1195" s="18"/>
      <c r="U1195" s="18"/>
      <c r="V1195" s="18"/>
      <c r="W1195" s="18"/>
      <c r="X1195" s="18"/>
      <c r="Y1195" s="18"/>
      <c r="Z1195" s="18">
        <v>7500.39</v>
      </c>
      <c r="AA1195" s="18"/>
      <c r="AB1195" s="43">
        <f t="shared" si="551"/>
        <v>0.14749999999999996</v>
      </c>
      <c r="AC1195" s="14">
        <f t="shared" si="573"/>
        <v>0</v>
      </c>
      <c r="AD1195" s="14">
        <f t="shared" si="587"/>
        <v>0.125</v>
      </c>
      <c r="AE1195" s="14">
        <f t="shared" si="576"/>
        <v>0</v>
      </c>
      <c r="AF1195" s="14">
        <f t="shared" si="577"/>
        <v>0</v>
      </c>
      <c r="AG1195" s="14">
        <f t="shared" si="578"/>
        <v>0</v>
      </c>
      <c r="AH1195" s="14">
        <f t="shared" si="579"/>
        <v>0</v>
      </c>
      <c r="AI1195" s="14">
        <f t="shared" si="588"/>
        <v>0</v>
      </c>
      <c r="AJ1195" s="14">
        <f t="shared" si="580"/>
        <v>0</v>
      </c>
      <c r="AK1195" s="14">
        <f t="shared" si="581"/>
        <v>0</v>
      </c>
      <c r="AL1195" s="14">
        <f t="shared" si="582"/>
        <v>0</v>
      </c>
      <c r="AM1195" s="14">
        <f t="shared" si="583"/>
        <v>0</v>
      </c>
      <c r="AN1195" s="14">
        <f t="shared" si="584"/>
        <v>0</v>
      </c>
      <c r="AO1195" s="14">
        <f t="shared" si="585"/>
        <v>0</v>
      </c>
      <c r="AP1195" s="14">
        <f t="shared" si="586"/>
        <v>0.02</v>
      </c>
      <c r="AQ1195" s="14">
        <f t="shared" si="572"/>
        <v>0</v>
      </c>
      <c r="AR1195" s="26">
        <f t="shared" si="563"/>
        <v>41668.81</v>
      </c>
      <c r="AS1195" s="184">
        <f t="shared" si="564"/>
        <v>0</v>
      </c>
      <c r="AT1195" s="26">
        <f t="shared" si="565"/>
        <v>7500.3858</v>
      </c>
      <c r="AU1195" s="30"/>
      <c r="AV1195" s="30"/>
      <c r="AW1195" s="30">
        <f t="shared" si="575"/>
        <v>40002.057599999993</v>
      </c>
      <c r="AX1195" s="36">
        <f t="shared" si="550"/>
        <v>-41668.81</v>
      </c>
      <c r="AY1195" s="36">
        <f t="shared" si="550"/>
        <v>0</v>
      </c>
      <c r="AZ1195" s="36">
        <f t="shared" si="550"/>
        <v>32501.671799999993</v>
      </c>
      <c r="BF1195" s="42">
        <f t="shared" si="566"/>
        <v>49169.195800000001</v>
      </c>
      <c r="BG1195" s="42">
        <f t="shared" si="567"/>
        <v>49169.2</v>
      </c>
      <c r="BH1195" s="42">
        <f t="shared" si="568"/>
        <v>-4.1999999957624823E-3</v>
      </c>
      <c r="BI1195" s="42">
        <f t="shared" si="569"/>
        <v>40002.057599999993</v>
      </c>
    </row>
    <row r="1196" spans="1:61" ht="14.45" hidden="1" outlineLevel="1" x14ac:dyDescent="0.3">
      <c r="A1196" s="12" t="s">
        <v>837</v>
      </c>
      <c r="B1196" s="12" t="s">
        <v>598</v>
      </c>
      <c r="C1196" s="12"/>
      <c r="D1196" s="2" t="s">
        <v>1242</v>
      </c>
      <c r="E1196" s="2" t="s">
        <v>713</v>
      </c>
      <c r="F1196" s="2" t="s">
        <v>16</v>
      </c>
      <c r="G1196" s="2" t="s">
        <v>396</v>
      </c>
      <c r="H1196" s="2" t="s">
        <v>13</v>
      </c>
      <c r="I1196" s="18">
        <v>102939</v>
      </c>
      <c r="J1196" s="18">
        <v>531229.96</v>
      </c>
      <c r="K1196" s="18">
        <v>463225.5</v>
      </c>
      <c r="L1196" s="18">
        <v>68004.460000000006</v>
      </c>
      <c r="M1196" s="18"/>
      <c r="N1196" s="18">
        <v>56778.19</v>
      </c>
      <c r="O1196" s="18"/>
      <c r="P1196" s="18"/>
      <c r="Q1196" s="18">
        <v>540</v>
      </c>
      <c r="R1196" s="18">
        <v>270</v>
      </c>
      <c r="S1196" s="18"/>
      <c r="T1196" s="18"/>
      <c r="U1196" s="18"/>
      <c r="V1196" s="18"/>
      <c r="W1196" s="18"/>
      <c r="X1196" s="18"/>
      <c r="Y1196" s="18"/>
      <c r="Z1196" s="50">
        <v>10416.27</v>
      </c>
      <c r="AA1196" s="18"/>
      <c r="AB1196" s="43">
        <f t="shared" si="551"/>
        <v>0.15135050000000017</v>
      </c>
      <c r="AC1196" s="14">
        <f t="shared" si="573"/>
        <v>0</v>
      </c>
      <c r="AD1196" s="14">
        <f t="shared" si="587"/>
        <v>0.125</v>
      </c>
      <c r="AE1196" s="14">
        <f t="shared" si="576"/>
        <v>0</v>
      </c>
      <c r="AF1196" s="14">
        <f t="shared" si="577"/>
        <v>0</v>
      </c>
      <c r="AG1196" s="14">
        <f t="shared" si="578"/>
        <v>0.02</v>
      </c>
      <c r="AH1196" s="14">
        <f t="shared" si="579"/>
        <v>0.01</v>
      </c>
      <c r="AI1196" s="14">
        <f t="shared" si="588"/>
        <v>0</v>
      </c>
      <c r="AJ1196" s="14">
        <f t="shared" si="580"/>
        <v>0</v>
      </c>
      <c r="AK1196" s="14">
        <f t="shared" si="581"/>
        <v>0</v>
      </c>
      <c r="AL1196" s="14">
        <f t="shared" si="582"/>
        <v>0</v>
      </c>
      <c r="AM1196" s="14">
        <f t="shared" si="583"/>
        <v>0</v>
      </c>
      <c r="AN1196" s="14">
        <f t="shared" si="584"/>
        <v>0</v>
      </c>
      <c r="AO1196" s="14">
        <f t="shared" si="585"/>
        <v>0</v>
      </c>
      <c r="AP1196" s="14">
        <f t="shared" si="586"/>
        <v>0.02</v>
      </c>
      <c r="AQ1196" s="14">
        <f t="shared" si="572"/>
        <v>0</v>
      </c>
      <c r="AR1196" s="26">
        <f t="shared" si="563"/>
        <v>59651.863762500041</v>
      </c>
      <c r="AS1196" s="184">
        <f t="shared" si="564"/>
        <v>0</v>
      </c>
      <c r="AT1196" s="26">
        <f t="shared" si="565"/>
        <v>10457.547275250001</v>
      </c>
      <c r="AU1196" s="30"/>
      <c r="AV1196" s="30"/>
      <c r="AW1196" s="30">
        <f t="shared" si="575"/>
        <v>55587.06</v>
      </c>
      <c r="AX1196" s="36">
        <f t="shared" si="550"/>
        <v>-59651.863762500041</v>
      </c>
      <c r="AY1196" s="36">
        <f t="shared" si="550"/>
        <v>0</v>
      </c>
      <c r="AZ1196" s="36">
        <f t="shared" si="550"/>
        <v>45129.512724749999</v>
      </c>
      <c r="BF1196" s="42">
        <f t="shared" si="566"/>
        <v>70109.411037750047</v>
      </c>
      <c r="BG1196" s="42">
        <f t="shared" si="567"/>
        <v>68004.460000000006</v>
      </c>
      <c r="BH1196" s="42">
        <f t="shared" si="568"/>
        <v>2104.951037750041</v>
      </c>
      <c r="BI1196" s="42">
        <f t="shared" si="569"/>
        <v>55587.06</v>
      </c>
    </row>
    <row r="1197" spans="1:61" ht="14.45" hidden="1" outlineLevel="1" x14ac:dyDescent="0.3">
      <c r="A1197" s="12" t="s">
        <v>837</v>
      </c>
      <c r="B1197" s="12" t="s">
        <v>598</v>
      </c>
      <c r="C1197" s="12"/>
      <c r="D1197" s="2" t="s">
        <v>1243</v>
      </c>
      <c r="E1197" s="2" t="s">
        <v>713</v>
      </c>
      <c r="F1197" s="2" t="s">
        <v>16</v>
      </c>
      <c r="G1197" s="2" t="s">
        <v>396</v>
      </c>
      <c r="H1197" s="2" t="s">
        <v>13</v>
      </c>
      <c r="I1197" s="18">
        <v>50000</v>
      </c>
      <c r="J1197" s="18">
        <v>258186.94</v>
      </c>
      <c r="K1197" s="18">
        <v>224999.51</v>
      </c>
      <c r="L1197" s="18">
        <v>33187.43</v>
      </c>
      <c r="M1197" s="18"/>
      <c r="N1197" s="18">
        <v>28124.94</v>
      </c>
      <c r="O1197" s="18"/>
      <c r="P1197" s="18"/>
      <c r="Q1197" s="18"/>
      <c r="R1197" s="18"/>
      <c r="S1197" s="18"/>
      <c r="T1197" s="18"/>
      <c r="U1197" s="18"/>
      <c r="V1197" s="18"/>
      <c r="W1197" s="18"/>
      <c r="X1197" s="18"/>
      <c r="Y1197" s="18"/>
      <c r="Z1197" s="18">
        <v>5062.49</v>
      </c>
      <c r="AA1197" s="18"/>
      <c r="AB1197" s="43">
        <f t="shared" si="551"/>
        <v>0.14749999999999996</v>
      </c>
      <c r="AC1197" s="14">
        <f t="shared" si="573"/>
        <v>0</v>
      </c>
      <c r="AD1197" s="14">
        <f t="shared" si="587"/>
        <v>0.125</v>
      </c>
      <c r="AE1197" s="14">
        <f t="shared" si="576"/>
        <v>0</v>
      </c>
      <c r="AF1197" s="14">
        <f t="shared" si="577"/>
        <v>0</v>
      </c>
      <c r="AG1197" s="14">
        <f t="shared" si="578"/>
        <v>0</v>
      </c>
      <c r="AH1197" s="14">
        <f t="shared" si="579"/>
        <v>0</v>
      </c>
      <c r="AI1197" s="14">
        <f t="shared" si="588"/>
        <v>0</v>
      </c>
      <c r="AJ1197" s="14">
        <f t="shared" si="580"/>
        <v>0</v>
      </c>
      <c r="AK1197" s="14">
        <f t="shared" si="581"/>
        <v>0</v>
      </c>
      <c r="AL1197" s="14">
        <f t="shared" si="582"/>
        <v>0</v>
      </c>
      <c r="AM1197" s="14">
        <f t="shared" si="583"/>
        <v>0</v>
      </c>
      <c r="AN1197" s="14">
        <f t="shared" si="584"/>
        <v>0</v>
      </c>
      <c r="AO1197" s="14">
        <f t="shared" si="585"/>
        <v>0</v>
      </c>
      <c r="AP1197" s="14">
        <f t="shared" si="586"/>
        <v>0.02</v>
      </c>
      <c r="AQ1197" s="14">
        <f t="shared" si="572"/>
        <v>0</v>
      </c>
      <c r="AR1197" s="26">
        <f t="shared" si="563"/>
        <v>28124.938750000001</v>
      </c>
      <c r="AS1197" s="184">
        <f t="shared" si="564"/>
        <v>0</v>
      </c>
      <c r="AT1197" s="26">
        <f t="shared" si="565"/>
        <v>5062.4889750000002</v>
      </c>
      <c r="AU1197" s="30"/>
      <c r="AV1197" s="30"/>
      <c r="AW1197" s="30">
        <f t="shared" si="575"/>
        <v>26999.941200000001</v>
      </c>
      <c r="AX1197" s="36">
        <f t="shared" si="550"/>
        <v>-28124.938750000001</v>
      </c>
      <c r="AY1197" s="36">
        <f t="shared" si="550"/>
        <v>0</v>
      </c>
      <c r="AZ1197" s="36">
        <f t="shared" si="550"/>
        <v>21937.452225000001</v>
      </c>
      <c r="BF1197" s="42">
        <f t="shared" si="566"/>
        <v>33187.427725000001</v>
      </c>
      <c r="BG1197" s="42">
        <f t="shared" si="567"/>
        <v>33187.43</v>
      </c>
      <c r="BH1197" s="42">
        <f t="shared" si="568"/>
        <v>-2.2749999989173375E-3</v>
      </c>
      <c r="BI1197" s="42">
        <f t="shared" si="569"/>
        <v>26999.941200000001</v>
      </c>
    </row>
    <row r="1198" spans="1:61" ht="14.45" hidden="1" outlineLevel="1" x14ac:dyDescent="0.3">
      <c r="A1198" s="12" t="s">
        <v>837</v>
      </c>
      <c r="B1198" s="12" t="s">
        <v>598</v>
      </c>
      <c r="C1198" s="12"/>
      <c r="D1198" s="2" t="s">
        <v>1244</v>
      </c>
      <c r="E1198" s="2" t="s">
        <v>713</v>
      </c>
      <c r="F1198" s="2" t="s">
        <v>16</v>
      </c>
      <c r="G1198" s="2" t="s">
        <v>396</v>
      </c>
      <c r="H1198" s="2" t="s">
        <v>13</v>
      </c>
      <c r="I1198" s="18">
        <v>10000</v>
      </c>
      <c r="J1198" s="18">
        <v>54506.53</v>
      </c>
      <c r="K1198" s="18">
        <v>47500.24</v>
      </c>
      <c r="L1198" s="18">
        <v>7006.29</v>
      </c>
      <c r="M1198" s="18"/>
      <c r="N1198" s="18">
        <v>5937.53</v>
      </c>
      <c r="O1198" s="18"/>
      <c r="P1198" s="18"/>
      <c r="Q1198" s="18"/>
      <c r="R1198" s="18"/>
      <c r="S1198" s="18"/>
      <c r="T1198" s="18"/>
      <c r="U1198" s="18"/>
      <c r="V1198" s="18"/>
      <c r="W1198" s="18"/>
      <c r="X1198" s="18"/>
      <c r="Y1198" s="18"/>
      <c r="Z1198" s="18">
        <v>1068.76</v>
      </c>
      <c r="AA1198" s="18"/>
      <c r="AB1198" s="43">
        <f t="shared" si="551"/>
        <v>0.14749999999999996</v>
      </c>
      <c r="AC1198" s="14">
        <f t="shared" si="573"/>
        <v>0</v>
      </c>
      <c r="AD1198" s="14">
        <f t="shared" si="587"/>
        <v>0.125</v>
      </c>
      <c r="AE1198" s="14">
        <f t="shared" si="576"/>
        <v>0</v>
      </c>
      <c r="AF1198" s="14">
        <f t="shared" si="577"/>
        <v>0</v>
      </c>
      <c r="AG1198" s="14">
        <f t="shared" si="578"/>
        <v>0</v>
      </c>
      <c r="AH1198" s="14">
        <f t="shared" si="579"/>
        <v>0</v>
      </c>
      <c r="AI1198" s="14">
        <f t="shared" si="588"/>
        <v>0</v>
      </c>
      <c r="AJ1198" s="14">
        <f t="shared" si="580"/>
        <v>0</v>
      </c>
      <c r="AK1198" s="14">
        <f t="shared" si="581"/>
        <v>0</v>
      </c>
      <c r="AL1198" s="14">
        <f t="shared" si="582"/>
        <v>0</v>
      </c>
      <c r="AM1198" s="14">
        <f t="shared" si="583"/>
        <v>0</v>
      </c>
      <c r="AN1198" s="14">
        <f t="shared" si="584"/>
        <v>0</v>
      </c>
      <c r="AO1198" s="14">
        <f t="shared" si="585"/>
        <v>0</v>
      </c>
      <c r="AP1198" s="14">
        <f t="shared" si="586"/>
        <v>0.02</v>
      </c>
      <c r="AQ1198" s="14">
        <f t="shared" si="572"/>
        <v>0</v>
      </c>
      <c r="AR1198" s="26">
        <f t="shared" si="563"/>
        <v>5937.53</v>
      </c>
      <c r="AS1198" s="184">
        <f t="shared" si="564"/>
        <v>0</v>
      </c>
      <c r="AT1198" s="26">
        <f t="shared" si="565"/>
        <v>1068.7554</v>
      </c>
      <c r="AU1198" s="30"/>
      <c r="AV1198" s="30"/>
      <c r="AW1198" s="30">
        <f t="shared" si="575"/>
        <v>5700.0287999999991</v>
      </c>
      <c r="AX1198" s="36">
        <f t="shared" si="550"/>
        <v>-5937.53</v>
      </c>
      <c r="AY1198" s="36">
        <f t="shared" si="550"/>
        <v>0</v>
      </c>
      <c r="AZ1198" s="36">
        <f t="shared" si="550"/>
        <v>4631.2733999999991</v>
      </c>
      <c r="BF1198" s="42">
        <f t="shared" si="566"/>
        <v>7006.2853999999998</v>
      </c>
      <c r="BG1198" s="42">
        <f t="shared" si="567"/>
        <v>7006.29</v>
      </c>
      <c r="BH1198" s="42">
        <f t="shared" si="568"/>
        <v>-4.6000000002095476E-3</v>
      </c>
      <c r="BI1198" s="42">
        <f t="shared" si="569"/>
        <v>5700.0287999999991</v>
      </c>
    </row>
    <row r="1199" spans="1:61" ht="14.45" hidden="1" outlineLevel="1" x14ac:dyDescent="0.3">
      <c r="A1199" s="12" t="s">
        <v>837</v>
      </c>
      <c r="B1199" s="12" t="s">
        <v>598</v>
      </c>
      <c r="C1199" s="12"/>
      <c r="D1199" s="2" t="s">
        <v>1245</v>
      </c>
      <c r="E1199" s="2" t="s">
        <v>505</v>
      </c>
      <c r="F1199" s="2" t="s">
        <v>16</v>
      </c>
      <c r="G1199" s="2" t="s">
        <v>17</v>
      </c>
      <c r="H1199" s="2" t="s">
        <v>13</v>
      </c>
      <c r="I1199" s="18">
        <v>227100</v>
      </c>
      <c r="J1199" s="18">
        <v>101983.27</v>
      </c>
      <c r="K1199" s="18">
        <v>88874.310000000012</v>
      </c>
      <c r="L1199" s="18">
        <v>13108.96</v>
      </c>
      <c r="M1199" s="18"/>
      <c r="N1199" s="18">
        <v>11109.3</v>
      </c>
      <c r="O1199" s="18"/>
      <c r="P1199" s="18"/>
      <c r="Q1199" s="18"/>
      <c r="R1199" s="18"/>
      <c r="S1199" s="18"/>
      <c r="T1199" s="18"/>
      <c r="U1199" s="18"/>
      <c r="V1199" s="18"/>
      <c r="W1199" s="18"/>
      <c r="X1199" s="18"/>
      <c r="Y1199" s="18"/>
      <c r="Z1199" s="18">
        <v>1999.66</v>
      </c>
      <c r="AA1199" s="18"/>
      <c r="AB1199" s="43">
        <f t="shared" si="551"/>
        <v>0.14749999999999996</v>
      </c>
      <c r="AC1199" s="14">
        <f t="shared" si="573"/>
        <v>0</v>
      </c>
      <c r="AD1199" s="14">
        <f t="shared" si="587"/>
        <v>0.125</v>
      </c>
      <c r="AE1199" s="14">
        <f t="shared" si="576"/>
        <v>0</v>
      </c>
      <c r="AF1199" s="14">
        <f t="shared" si="577"/>
        <v>0</v>
      </c>
      <c r="AG1199" s="14">
        <f t="shared" si="578"/>
        <v>0</v>
      </c>
      <c r="AH1199" s="14">
        <f t="shared" si="579"/>
        <v>0</v>
      </c>
      <c r="AI1199" s="14">
        <f t="shared" si="588"/>
        <v>0</v>
      </c>
      <c r="AJ1199" s="14">
        <f t="shared" si="580"/>
        <v>0</v>
      </c>
      <c r="AK1199" s="14">
        <f t="shared" si="581"/>
        <v>0</v>
      </c>
      <c r="AL1199" s="14">
        <f t="shared" si="582"/>
        <v>0</v>
      </c>
      <c r="AM1199" s="14">
        <f t="shared" si="583"/>
        <v>0</v>
      </c>
      <c r="AN1199" s="14">
        <f t="shared" si="584"/>
        <v>0</v>
      </c>
      <c r="AO1199" s="14">
        <f t="shared" si="585"/>
        <v>0</v>
      </c>
      <c r="AP1199" s="14">
        <f t="shared" si="586"/>
        <v>0.02</v>
      </c>
      <c r="AQ1199" s="14">
        <f t="shared" si="572"/>
        <v>0</v>
      </c>
      <c r="AR1199" s="26">
        <f t="shared" si="563"/>
        <v>11109.288750000002</v>
      </c>
      <c r="AS1199" s="184">
        <f t="shared" si="564"/>
        <v>0</v>
      </c>
      <c r="AT1199" s="26">
        <f t="shared" si="565"/>
        <v>1999.6719750000004</v>
      </c>
      <c r="AU1199" s="30"/>
      <c r="AV1199" s="30"/>
      <c r="AW1199" s="30">
        <f t="shared" si="575"/>
        <v>10664.917200000002</v>
      </c>
      <c r="AX1199" s="36">
        <f t="shared" si="550"/>
        <v>-11109.288750000002</v>
      </c>
      <c r="AY1199" s="36">
        <f t="shared" si="550"/>
        <v>0</v>
      </c>
      <c r="AZ1199" s="36">
        <f t="shared" si="550"/>
        <v>8665.2452250000006</v>
      </c>
      <c r="BF1199" s="42">
        <f t="shared" si="566"/>
        <v>13108.960725000003</v>
      </c>
      <c r="BG1199" s="42">
        <f t="shared" si="567"/>
        <v>13108.96</v>
      </c>
      <c r="BH1199" s="42">
        <f t="shared" si="568"/>
        <v>7.2500000351283234E-4</v>
      </c>
      <c r="BI1199" s="42">
        <f t="shared" si="569"/>
        <v>10664.917200000002</v>
      </c>
    </row>
    <row r="1200" spans="1:61" ht="14.45" hidden="1" outlineLevel="1" x14ac:dyDescent="0.3">
      <c r="A1200" s="12" t="s">
        <v>837</v>
      </c>
      <c r="B1200" s="12" t="s">
        <v>598</v>
      </c>
      <c r="C1200" s="12"/>
      <c r="D1200" s="2" t="s">
        <v>1246</v>
      </c>
      <c r="E1200" s="2" t="s">
        <v>735</v>
      </c>
      <c r="F1200" s="2" t="s">
        <v>16</v>
      </c>
      <c r="G1200" s="2" t="s">
        <v>17</v>
      </c>
      <c r="H1200" s="2" t="s">
        <v>13</v>
      </c>
      <c r="I1200" s="18">
        <v>1</v>
      </c>
      <c r="J1200" s="18">
        <v>2346</v>
      </c>
      <c r="K1200" s="18">
        <v>2300</v>
      </c>
      <c r="L1200" s="18">
        <v>46</v>
      </c>
      <c r="M1200" s="18"/>
      <c r="N1200" s="18"/>
      <c r="O1200" s="18"/>
      <c r="P1200" s="18"/>
      <c r="Q1200" s="18"/>
      <c r="R1200" s="18"/>
      <c r="S1200" s="18"/>
      <c r="T1200" s="18"/>
      <c r="U1200" s="18"/>
      <c r="V1200" s="18"/>
      <c r="W1200" s="18"/>
      <c r="X1200" s="18"/>
      <c r="Y1200" s="18"/>
      <c r="Z1200" s="18">
        <v>46</v>
      </c>
      <c r="AA1200" s="18"/>
      <c r="AB1200" s="43">
        <f t="shared" si="551"/>
        <v>2.0000000000000018E-2</v>
      </c>
      <c r="AC1200" s="14">
        <f t="shared" si="573"/>
        <v>0</v>
      </c>
      <c r="AD1200" s="14">
        <f t="shared" si="587"/>
        <v>0</v>
      </c>
      <c r="AE1200" s="14">
        <f t="shared" si="576"/>
        <v>0</v>
      </c>
      <c r="AF1200" s="14">
        <f t="shared" si="577"/>
        <v>0</v>
      </c>
      <c r="AG1200" s="14">
        <f t="shared" si="578"/>
        <v>0</v>
      </c>
      <c r="AH1200" s="14">
        <f t="shared" si="579"/>
        <v>0</v>
      </c>
      <c r="AI1200" s="14">
        <f t="shared" si="588"/>
        <v>0</v>
      </c>
      <c r="AJ1200" s="14">
        <f t="shared" si="580"/>
        <v>0</v>
      </c>
      <c r="AK1200" s="14">
        <f t="shared" si="581"/>
        <v>0</v>
      </c>
      <c r="AL1200" s="14">
        <f t="shared" si="582"/>
        <v>0</v>
      </c>
      <c r="AM1200" s="14">
        <f t="shared" si="583"/>
        <v>0</v>
      </c>
      <c r="AN1200" s="14">
        <f t="shared" si="584"/>
        <v>0</v>
      </c>
      <c r="AO1200" s="14">
        <f t="shared" si="585"/>
        <v>0</v>
      </c>
      <c r="AP1200" s="14">
        <f t="shared" si="586"/>
        <v>0.02</v>
      </c>
      <c r="AQ1200" s="14">
        <f t="shared" si="572"/>
        <v>0</v>
      </c>
      <c r="AR1200" s="26">
        <f t="shared" si="563"/>
        <v>0</v>
      </c>
      <c r="AS1200" s="184">
        <f t="shared" si="564"/>
        <v>0</v>
      </c>
      <c r="AT1200" s="26">
        <f t="shared" si="565"/>
        <v>46</v>
      </c>
      <c r="AU1200" s="30"/>
      <c r="AV1200" s="30"/>
      <c r="AW1200" s="30">
        <f t="shared" si="575"/>
        <v>276</v>
      </c>
      <c r="AX1200" s="36">
        <f t="shared" si="550"/>
        <v>0</v>
      </c>
      <c r="AY1200" s="36">
        <f t="shared" si="550"/>
        <v>0</v>
      </c>
      <c r="AZ1200" s="36">
        <f t="shared" si="550"/>
        <v>230</v>
      </c>
      <c r="BF1200" s="42">
        <f t="shared" si="566"/>
        <v>46</v>
      </c>
      <c r="BG1200" s="42">
        <f t="shared" si="567"/>
        <v>46</v>
      </c>
      <c r="BH1200" s="42">
        <f t="shared" si="568"/>
        <v>0</v>
      </c>
      <c r="BI1200" s="42">
        <f t="shared" si="569"/>
        <v>276</v>
      </c>
    </row>
    <row r="1201" spans="1:61" ht="14.45" hidden="1" outlineLevel="1" x14ac:dyDescent="0.3">
      <c r="A1201" s="12" t="s">
        <v>837</v>
      </c>
      <c r="B1201" s="12" t="s">
        <v>598</v>
      </c>
      <c r="C1201" s="5" t="s">
        <v>1358</v>
      </c>
      <c r="D1201" s="2" t="s">
        <v>1247</v>
      </c>
      <c r="E1201" s="2" t="s">
        <v>506</v>
      </c>
      <c r="F1201" s="2" t="s">
        <v>16</v>
      </c>
      <c r="G1201" s="2" t="s">
        <v>17</v>
      </c>
      <c r="H1201" s="2" t="s">
        <v>13</v>
      </c>
      <c r="I1201" s="18">
        <v>11000</v>
      </c>
      <c r="J1201" s="18">
        <v>1515.04</v>
      </c>
      <c r="K1201" s="18">
        <v>1320.29</v>
      </c>
      <c r="L1201" s="18">
        <v>194.74999999999997</v>
      </c>
      <c r="M1201" s="18"/>
      <c r="N1201" s="18">
        <v>165.04</v>
      </c>
      <c r="O1201" s="18"/>
      <c r="P1201" s="18"/>
      <c r="Q1201" s="18"/>
      <c r="R1201" s="18"/>
      <c r="S1201" s="18"/>
      <c r="T1201" s="18"/>
      <c r="U1201" s="18"/>
      <c r="V1201" s="18"/>
      <c r="W1201" s="18"/>
      <c r="X1201" s="18"/>
      <c r="Y1201" s="18"/>
      <c r="Z1201" s="18">
        <v>29.71</v>
      </c>
      <c r="AA1201" s="18"/>
      <c r="AB1201" s="43">
        <f t="shared" si="551"/>
        <v>0.14749999999999996</v>
      </c>
      <c r="AC1201" s="14">
        <f t="shared" si="573"/>
        <v>0</v>
      </c>
      <c r="AD1201" s="14">
        <f t="shared" si="587"/>
        <v>0.125</v>
      </c>
      <c r="AE1201" s="14">
        <f t="shared" si="576"/>
        <v>0</v>
      </c>
      <c r="AF1201" s="14">
        <f t="shared" si="577"/>
        <v>0</v>
      </c>
      <c r="AG1201" s="14">
        <f t="shared" si="578"/>
        <v>0</v>
      </c>
      <c r="AH1201" s="14">
        <f t="shared" si="579"/>
        <v>0</v>
      </c>
      <c r="AI1201" s="14">
        <f t="shared" si="588"/>
        <v>0</v>
      </c>
      <c r="AJ1201" s="14">
        <f t="shared" ref="AJ1201:AJ1230" si="589">IF(T1201&gt;0,T$4,0)</f>
        <v>0</v>
      </c>
      <c r="AK1201" s="14">
        <f t="shared" ref="AK1201:AK1230" si="590">IF(U1201&gt;0,U$4,0)</f>
        <v>0</v>
      </c>
      <c r="AL1201" s="14">
        <f t="shared" ref="AL1201:AL1230" si="591">IF(V1201&gt;0,V$4,0)</f>
        <v>0</v>
      </c>
      <c r="AM1201" s="14">
        <f t="shared" ref="AM1201:AM1230" si="592">IF(W1201&gt;0,W$4,0)</f>
        <v>0</v>
      </c>
      <c r="AN1201" s="14">
        <f t="shared" ref="AN1201:AN1230" si="593">IF(X1201&gt;0,X$4,0)</f>
        <v>0</v>
      </c>
      <c r="AO1201" s="14">
        <f t="shared" ref="AO1201:AO1230" si="594">IF(Y1201&gt;0,Y$4,0)</f>
        <v>0</v>
      </c>
      <c r="AP1201" s="14">
        <f t="shared" ref="AP1201:AP1230" si="595">IF(Z1201&gt;0,Z$4,0)</f>
        <v>0.02</v>
      </c>
      <c r="AQ1201" s="14">
        <f t="shared" si="572"/>
        <v>0</v>
      </c>
      <c r="AR1201" s="26">
        <f t="shared" si="563"/>
        <v>165.03625</v>
      </c>
      <c r="AS1201" s="184">
        <f t="shared" si="564"/>
        <v>0</v>
      </c>
      <c r="AT1201" s="26">
        <f t="shared" si="565"/>
        <v>29.706525000000003</v>
      </c>
      <c r="AU1201" s="30"/>
      <c r="AV1201" s="30"/>
      <c r="AW1201" s="30">
        <f t="shared" si="575"/>
        <v>158.4348</v>
      </c>
      <c r="AX1201" s="36">
        <f t="shared" si="550"/>
        <v>-165.03625</v>
      </c>
      <c r="AY1201" s="36">
        <f t="shared" si="550"/>
        <v>0</v>
      </c>
      <c r="AZ1201" s="36">
        <f t="shared" si="550"/>
        <v>128.728275</v>
      </c>
      <c r="BF1201" s="42">
        <f t="shared" si="566"/>
        <v>194.74277499999999</v>
      </c>
      <c r="BG1201" s="42">
        <f t="shared" si="567"/>
        <v>194.75</v>
      </c>
      <c r="BH1201" s="42">
        <f t="shared" si="568"/>
        <v>-7.225000000005366E-3</v>
      </c>
      <c r="BI1201" s="42">
        <f t="shared" si="569"/>
        <v>158.4348</v>
      </c>
    </row>
    <row r="1202" spans="1:61" ht="14.45" hidden="1" outlineLevel="1" x14ac:dyDescent="0.3">
      <c r="A1202" s="12" t="s">
        <v>837</v>
      </c>
      <c r="B1202" s="12" t="s">
        <v>598</v>
      </c>
      <c r="C1202" s="5" t="s">
        <v>1358</v>
      </c>
      <c r="D1202" s="2" t="s">
        <v>1248</v>
      </c>
      <c r="E1202" s="2" t="s">
        <v>505</v>
      </c>
      <c r="F1202" s="2" t="s">
        <v>16</v>
      </c>
      <c r="G1202" s="2" t="s">
        <v>17</v>
      </c>
      <c r="H1202" s="2" t="s">
        <v>13</v>
      </c>
      <c r="I1202" s="18">
        <v>22000</v>
      </c>
      <c r="J1202" s="18">
        <v>3030.08</v>
      </c>
      <c r="K1202" s="18">
        <v>2640.58</v>
      </c>
      <c r="L1202" s="18">
        <v>389.49999999999994</v>
      </c>
      <c r="M1202" s="18"/>
      <c r="N1202" s="18">
        <v>330.08</v>
      </c>
      <c r="O1202" s="18"/>
      <c r="P1202" s="18"/>
      <c r="Q1202" s="18"/>
      <c r="R1202" s="18"/>
      <c r="S1202" s="18"/>
      <c r="T1202" s="18"/>
      <c r="U1202" s="18"/>
      <c r="V1202" s="18"/>
      <c r="W1202" s="18"/>
      <c r="X1202" s="18"/>
      <c r="Y1202" s="18"/>
      <c r="Z1202" s="18">
        <v>59.42</v>
      </c>
      <c r="AA1202" s="18"/>
      <c r="AB1202" s="43">
        <f t="shared" si="551"/>
        <v>0.14749999999999996</v>
      </c>
      <c r="AC1202" s="14">
        <f t="shared" si="573"/>
        <v>0</v>
      </c>
      <c r="AD1202" s="14">
        <f t="shared" si="587"/>
        <v>0.125</v>
      </c>
      <c r="AE1202" s="14">
        <f t="shared" si="576"/>
        <v>0</v>
      </c>
      <c r="AF1202" s="14">
        <f t="shared" si="577"/>
        <v>0</v>
      </c>
      <c r="AG1202" s="14">
        <f t="shared" si="578"/>
        <v>0</v>
      </c>
      <c r="AH1202" s="14">
        <f t="shared" si="579"/>
        <v>0</v>
      </c>
      <c r="AI1202" s="14">
        <f t="shared" si="588"/>
        <v>0</v>
      </c>
      <c r="AJ1202" s="14">
        <f t="shared" si="589"/>
        <v>0</v>
      </c>
      <c r="AK1202" s="14">
        <f t="shared" si="590"/>
        <v>0</v>
      </c>
      <c r="AL1202" s="14">
        <f t="shared" si="591"/>
        <v>0</v>
      </c>
      <c r="AM1202" s="14">
        <f t="shared" si="592"/>
        <v>0</v>
      </c>
      <c r="AN1202" s="14">
        <f t="shared" si="593"/>
        <v>0</v>
      </c>
      <c r="AO1202" s="14">
        <f t="shared" si="594"/>
        <v>0</v>
      </c>
      <c r="AP1202" s="14">
        <f t="shared" si="595"/>
        <v>0.02</v>
      </c>
      <c r="AQ1202" s="14">
        <f t="shared" si="572"/>
        <v>0</v>
      </c>
      <c r="AR1202" s="26">
        <f t="shared" si="563"/>
        <v>330.07249999999999</v>
      </c>
      <c r="AS1202" s="184">
        <f t="shared" si="564"/>
        <v>0</v>
      </c>
      <c r="AT1202" s="26">
        <f t="shared" si="565"/>
        <v>59.413050000000005</v>
      </c>
      <c r="AU1202" s="30"/>
      <c r="AV1202" s="30"/>
      <c r="AW1202" s="30">
        <f t="shared" si="575"/>
        <v>316.86959999999999</v>
      </c>
      <c r="AX1202" s="36">
        <f t="shared" si="550"/>
        <v>-330.07249999999999</v>
      </c>
      <c r="AY1202" s="36">
        <f t="shared" si="550"/>
        <v>0</v>
      </c>
      <c r="AZ1202" s="36">
        <f t="shared" si="550"/>
        <v>257.45654999999999</v>
      </c>
      <c r="BF1202" s="42">
        <f t="shared" si="566"/>
        <v>389.48554999999999</v>
      </c>
      <c r="BG1202" s="42">
        <f t="shared" si="567"/>
        <v>389.5</v>
      </c>
      <c r="BH1202" s="42">
        <f t="shared" si="568"/>
        <v>-1.4450000000010732E-2</v>
      </c>
      <c r="BI1202" s="42">
        <f t="shared" si="569"/>
        <v>316.86959999999999</v>
      </c>
    </row>
    <row r="1203" spans="1:61" ht="14.45" hidden="1" outlineLevel="1" x14ac:dyDescent="0.3">
      <c r="A1203" s="12" t="s">
        <v>837</v>
      </c>
      <c r="B1203" s="12" t="s">
        <v>598</v>
      </c>
      <c r="C1203" s="5" t="s">
        <v>1358</v>
      </c>
      <c r="D1203" s="2" t="s">
        <v>1249</v>
      </c>
      <c r="E1203" s="2" t="s">
        <v>506</v>
      </c>
      <c r="F1203" s="2" t="s">
        <v>16</v>
      </c>
      <c r="G1203" s="2" t="s">
        <v>17</v>
      </c>
      <c r="H1203" s="2" t="s">
        <v>13</v>
      </c>
      <c r="I1203" s="18">
        <v>10250</v>
      </c>
      <c r="J1203" s="18">
        <v>7174.53</v>
      </c>
      <c r="K1203" s="18">
        <v>6252.31</v>
      </c>
      <c r="L1203" s="18">
        <v>922.22</v>
      </c>
      <c r="M1203" s="18"/>
      <c r="N1203" s="18">
        <v>781.54</v>
      </c>
      <c r="O1203" s="18"/>
      <c r="P1203" s="18"/>
      <c r="Q1203" s="18"/>
      <c r="R1203" s="18"/>
      <c r="S1203" s="18"/>
      <c r="T1203" s="18"/>
      <c r="U1203" s="18"/>
      <c r="V1203" s="18"/>
      <c r="W1203" s="18"/>
      <c r="X1203" s="18"/>
      <c r="Y1203" s="18"/>
      <c r="Z1203" s="18">
        <v>140.68</v>
      </c>
      <c r="AA1203" s="18"/>
      <c r="AB1203" s="43">
        <f t="shared" si="551"/>
        <v>0.14749999999999996</v>
      </c>
      <c r="AC1203" s="14">
        <f t="shared" si="573"/>
        <v>0</v>
      </c>
      <c r="AD1203" s="14">
        <f t="shared" si="587"/>
        <v>0.125</v>
      </c>
      <c r="AE1203" s="14">
        <f t="shared" si="576"/>
        <v>0</v>
      </c>
      <c r="AF1203" s="14">
        <f t="shared" si="577"/>
        <v>0</v>
      </c>
      <c r="AG1203" s="14">
        <f t="shared" si="578"/>
        <v>0</v>
      </c>
      <c r="AH1203" s="14">
        <f t="shared" si="579"/>
        <v>0</v>
      </c>
      <c r="AI1203" s="14">
        <f t="shared" si="588"/>
        <v>0</v>
      </c>
      <c r="AJ1203" s="14">
        <f t="shared" si="589"/>
        <v>0</v>
      </c>
      <c r="AK1203" s="14">
        <f t="shared" si="590"/>
        <v>0</v>
      </c>
      <c r="AL1203" s="14">
        <f t="shared" si="591"/>
        <v>0</v>
      </c>
      <c r="AM1203" s="14">
        <f t="shared" si="592"/>
        <v>0</v>
      </c>
      <c r="AN1203" s="14">
        <f t="shared" si="593"/>
        <v>0</v>
      </c>
      <c r="AO1203" s="14">
        <f t="shared" si="594"/>
        <v>0</v>
      </c>
      <c r="AP1203" s="14">
        <f t="shared" si="595"/>
        <v>0.02</v>
      </c>
      <c r="AQ1203" s="14">
        <f t="shared" si="572"/>
        <v>0</v>
      </c>
      <c r="AR1203" s="26">
        <f t="shared" si="563"/>
        <v>781.53875000000005</v>
      </c>
      <c r="AS1203" s="184">
        <f t="shared" si="564"/>
        <v>0</v>
      </c>
      <c r="AT1203" s="26">
        <f t="shared" si="565"/>
        <v>140.676975</v>
      </c>
      <c r="AU1203" s="30"/>
      <c r="AV1203" s="30"/>
      <c r="AW1203" s="30">
        <f t="shared" si="575"/>
        <v>750.27719999999999</v>
      </c>
      <c r="AX1203" s="36">
        <f t="shared" si="550"/>
        <v>-781.53875000000005</v>
      </c>
      <c r="AY1203" s="36">
        <f t="shared" si="550"/>
        <v>0</v>
      </c>
      <c r="AZ1203" s="36">
        <f t="shared" si="550"/>
        <v>609.60022500000002</v>
      </c>
      <c r="BF1203" s="42">
        <f t="shared" si="566"/>
        <v>922.21572500000002</v>
      </c>
      <c r="BG1203" s="42">
        <f t="shared" si="567"/>
        <v>922.22</v>
      </c>
      <c r="BH1203" s="42">
        <f t="shared" si="568"/>
        <v>-4.2750000000069122E-3</v>
      </c>
      <c r="BI1203" s="42">
        <f t="shared" si="569"/>
        <v>750.27719999999999</v>
      </c>
    </row>
    <row r="1204" spans="1:61" ht="14.45" hidden="1" outlineLevel="1" x14ac:dyDescent="0.3">
      <c r="A1204" s="12" t="s">
        <v>837</v>
      </c>
      <c r="B1204" s="12" t="s">
        <v>598</v>
      </c>
      <c r="C1204" s="12"/>
      <c r="D1204" s="2" t="s">
        <v>1052</v>
      </c>
      <c r="E1204" s="2" t="s">
        <v>1053</v>
      </c>
      <c r="F1204" s="2" t="s">
        <v>16</v>
      </c>
      <c r="G1204" s="2" t="s">
        <v>17</v>
      </c>
      <c r="H1204" s="2" t="s">
        <v>13</v>
      </c>
      <c r="I1204" s="18">
        <v>11250</v>
      </c>
      <c r="J1204" s="18">
        <v>292245.5</v>
      </c>
      <c r="K1204" s="18">
        <v>286515.20000000001</v>
      </c>
      <c r="L1204" s="18">
        <v>5730.3</v>
      </c>
      <c r="M1204" s="18"/>
      <c r="N1204" s="18"/>
      <c r="O1204" s="18"/>
      <c r="P1204" s="18"/>
      <c r="Q1204" s="18"/>
      <c r="R1204" s="18"/>
      <c r="S1204" s="18"/>
      <c r="T1204" s="18"/>
      <c r="U1204" s="18"/>
      <c r="V1204" s="18"/>
      <c r="W1204" s="18"/>
      <c r="X1204" s="18"/>
      <c r="Y1204" s="18"/>
      <c r="Z1204" s="18">
        <v>5730.3</v>
      </c>
      <c r="AA1204" s="18"/>
      <c r="AB1204" s="43">
        <f t="shared" si="551"/>
        <v>2.0000000000000018E-2</v>
      </c>
      <c r="AC1204" s="14">
        <f t="shared" si="573"/>
        <v>0</v>
      </c>
      <c r="AD1204" s="14">
        <f t="shared" si="587"/>
        <v>0</v>
      </c>
      <c r="AE1204" s="14">
        <f t="shared" si="576"/>
        <v>0</v>
      </c>
      <c r="AF1204" s="14">
        <f t="shared" si="577"/>
        <v>0</v>
      </c>
      <c r="AG1204" s="14">
        <f t="shared" si="578"/>
        <v>0</v>
      </c>
      <c r="AH1204" s="14">
        <f t="shared" si="579"/>
        <v>0</v>
      </c>
      <c r="AI1204" s="14">
        <f t="shared" si="588"/>
        <v>0</v>
      </c>
      <c r="AJ1204" s="14">
        <f t="shared" si="589"/>
        <v>0</v>
      </c>
      <c r="AK1204" s="14">
        <f t="shared" si="590"/>
        <v>0</v>
      </c>
      <c r="AL1204" s="14">
        <f t="shared" si="591"/>
        <v>0</v>
      </c>
      <c r="AM1204" s="14">
        <f t="shared" si="592"/>
        <v>0</v>
      </c>
      <c r="AN1204" s="14">
        <f t="shared" si="593"/>
        <v>0</v>
      </c>
      <c r="AO1204" s="14">
        <f t="shared" si="594"/>
        <v>0</v>
      </c>
      <c r="AP1204" s="14">
        <f t="shared" si="595"/>
        <v>0.02</v>
      </c>
      <c r="AQ1204" s="14">
        <f t="shared" si="572"/>
        <v>0</v>
      </c>
      <c r="AR1204" s="26">
        <f t="shared" si="563"/>
        <v>0</v>
      </c>
      <c r="AS1204" s="184">
        <f t="shared" si="564"/>
        <v>0</v>
      </c>
      <c r="AT1204" s="26">
        <f t="shared" si="565"/>
        <v>5730.3040000000001</v>
      </c>
      <c r="AU1204" s="30"/>
      <c r="AV1204" s="30"/>
      <c r="AW1204" s="30">
        <f t="shared" si="575"/>
        <v>34381.824000000001</v>
      </c>
      <c r="AX1204" s="36">
        <f t="shared" si="550"/>
        <v>0</v>
      </c>
      <c r="AY1204" s="36">
        <f t="shared" si="550"/>
        <v>0</v>
      </c>
      <c r="AZ1204" s="36">
        <f t="shared" si="550"/>
        <v>28651.52</v>
      </c>
      <c r="BF1204" s="42">
        <f t="shared" si="566"/>
        <v>5730.3040000000001</v>
      </c>
      <c r="BG1204" s="42">
        <f t="shared" si="567"/>
        <v>5730.3</v>
      </c>
      <c r="BH1204" s="42">
        <f t="shared" si="568"/>
        <v>3.9999999999054126E-3</v>
      </c>
      <c r="BI1204" s="42">
        <f t="shared" si="569"/>
        <v>34381.824000000001</v>
      </c>
    </row>
    <row r="1205" spans="1:61" ht="14.45" hidden="1" outlineLevel="1" x14ac:dyDescent="0.3">
      <c r="A1205" s="12" t="s">
        <v>837</v>
      </c>
      <c r="B1205" s="12" t="s">
        <v>598</v>
      </c>
      <c r="C1205" s="12"/>
      <c r="D1205" s="2" t="s">
        <v>1250</v>
      </c>
      <c r="E1205" s="2" t="s">
        <v>1251</v>
      </c>
      <c r="F1205" s="2" t="s">
        <v>16</v>
      </c>
      <c r="G1205" s="2" t="s">
        <v>318</v>
      </c>
      <c r="H1205" s="2" t="s">
        <v>13</v>
      </c>
      <c r="I1205" s="18">
        <v>14000</v>
      </c>
      <c r="J1205" s="18">
        <v>628320</v>
      </c>
      <c r="K1205" s="18">
        <v>616000</v>
      </c>
      <c r="L1205" s="18">
        <v>12320</v>
      </c>
      <c r="M1205" s="18"/>
      <c r="N1205" s="18"/>
      <c r="O1205" s="18"/>
      <c r="P1205" s="18"/>
      <c r="Q1205" s="18"/>
      <c r="R1205" s="18"/>
      <c r="S1205" s="18"/>
      <c r="T1205" s="18"/>
      <c r="U1205" s="18"/>
      <c r="V1205" s="18"/>
      <c r="W1205" s="18"/>
      <c r="X1205" s="18"/>
      <c r="Y1205" s="18"/>
      <c r="Z1205" s="18">
        <v>12320</v>
      </c>
      <c r="AA1205" s="18"/>
      <c r="AB1205" s="43">
        <f t="shared" si="551"/>
        <v>2.0000000000000018E-2</v>
      </c>
      <c r="AC1205" s="14">
        <f t="shared" si="573"/>
        <v>0</v>
      </c>
      <c r="AD1205" s="14">
        <f t="shared" si="587"/>
        <v>0</v>
      </c>
      <c r="AE1205" s="14">
        <f t="shared" si="576"/>
        <v>0</v>
      </c>
      <c r="AF1205" s="14">
        <f t="shared" si="577"/>
        <v>0</v>
      </c>
      <c r="AG1205" s="14">
        <f t="shared" si="578"/>
        <v>0</v>
      </c>
      <c r="AH1205" s="14">
        <f t="shared" si="579"/>
        <v>0</v>
      </c>
      <c r="AI1205" s="14">
        <f t="shared" si="588"/>
        <v>0</v>
      </c>
      <c r="AJ1205" s="14">
        <f t="shared" si="589"/>
        <v>0</v>
      </c>
      <c r="AK1205" s="14">
        <f t="shared" si="590"/>
        <v>0</v>
      </c>
      <c r="AL1205" s="14">
        <f t="shared" si="591"/>
        <v>0</v>
      </c>
      <c r="AM1205" s="14">
        <f t="shared" si="592"/>
        <v>0</v>
      </c>
      <c r="AN1205" s="14">
        <f t="shared" si="593"/>
        <v>0</v>
      </c>
      <c r="AO1205" s="14">
        <f t="shared" si="594"/>
        <v>0</v>
      </c>
      <c r="AP1205" s="14">
        <f t="shared" si="595"/>
        <v>0.02</v>
      </c>
      <c r="AQ1205" s="14">
        <f t="shared" si="572"/>
        <v>0</v>
      </c>
      <c r="AR1205" s="26">
        <f t="shared" si="563"/>
        <v>0</v>
      </c>
      <c r="AS1205" s="184">
        <f t="shared" si="564"/>
        <v>0</v>
      </c>
      <c r="AT1205" s="26">
        <f t="shared" si="565"/>
        <v>12320</v>
      </c>
      <c r="AU1205" s="30"/>
      <c r="AV1205" s="30"/>
      <c r="AW1205" s="30">
        <f t="shared" si="575"/>
        <v>73920</v>
      </c>
      <c r="AX1205" s="36">
        <f t="shared" si="550"/>
        <v>0</v>
      </c>
      <c r="AY1205" s="36">
        <f t="shared" si="550"/>
        <v>0</v>
      </c>
      <c r="AZ1205" s="36">
        <f t="shared" si="550"/>
        <v>61600</v>
      </c>
      <c r="BF1205" s="42">
        <f t="shared" si="566"/>
        <v>12320</v>
      </c>
      <c r="BG1205" s="42">
        <f t="shared" si="567"/>
        <v>12320</v>
      </c>
      <c r="BH1205" s="42">
        <f t="shared" si="568"/>
        <v>0</v>
      </c>
      <c r="BI1205" s="42">
        <f t="shared" si="569"/>
        <v>73920</v>
      </c>
    </row>
    <row r="1206" spans="1:61" ht="14.45" hidden="1" outlineLevel="1" x14ac:dyDescent="0.3">
      <c r="A1206" s="12" t="s">
        <v>837</v>
      </c>
      <c r="B1206" s="12" t="s">
        <v>598</v>
      </c>
      <c r="C1206" s="12"/>
      <c r="D1206" s="2" t="s">
        <v>1065</v>
      </c>
      <c r="E1206" s="2" t="s">
        <v>1066</v>
      </c>
      <c r="F1206" s="2" t="s">
        <v>16</v>
      </c>
      <c r="G1206" s="2" t="s">
        <v>318</v>
      </c>
      <c r="H1206" s="2" t="s">
        <v>13</v>
      </c>
      <c r="I1206" s="18">
        <v>100</v>
      </c>
      <c r="J1206" s="18">
        <v>120488.06</v>
      </c>
      <c r="K1206" s="18">
        <v>105000.49</v>
      </c>
      <c r="L1206" s="18">
        <v>15487.57</v>
      </c>
      <c r="M1206" s="18"/>
      <c r="N1206" s="18">
        <v>13125.06</v>
      </c>
      <c r="O1206" s="18"/>
      <c r="P1206" s="18"/>
      <c r="Q1206" s="18"/>
      <c r="R1206" s="18"/>
      <c r="S1206" s="18"/>
      <c r="T1206" s="18"/>
      <c r="U1206" s="18"/>
      <c r="V1206" s="18"/>
      <c r="W1206" s="18"/>
      <c r="X1206" s="18"/>
      <c r="Y1206" s="18"/>
      <c r="Z1206" s="18">
        <v>2362.5100000000002</v>
      </c>
      <c r="AA1206" s="18"/>
      <c r="AB1206" s="43">
        <f t="shared" si="551"/>
        <v>0.14749999999999996</v>
      </c>
      <c r="AC1206" s="14">
        <f t="shared" si="573"/>
        <v>0</v>
      </c>
      <c r="AD1206" s="14">
        <f t="shared" si="587"/>
        <v>0.125</v>
      </c>
      <c r="AE1206" s="14">
        <f t="shared" si="576"/>
        <v>0</v>
      </c>
      <c r="AF1206" s="14">
        <f t="shared" si="577"/>
        <v>0</v>
      </c>
      <c r="AG1206" s="14">
        <f t="shared" si="578"/>
        <v>0</v>
      </c>
      <c r="AH1206" s="14">
        <f t="shared" si="579"/>
        <v>0</v>
      </c>
      <c r="AI1206" s="14">
        <f t="shared" si="588"/>
        <v>0</v>
      </c>
      <c r="AJ1206" s="14">
        <f t="shared" si="589"/>
        <v>0</v>
      </c>
      <c r="AK1206" s="14">
        <f t="shared" si="590"/>
        <v>0</v>
      </c>
      <c r="AL1206" s="14">
        <f t="shared" si="591"/>
        <v>0</v>
      </c>
      <c r="AM1206" s="14">
        <f t="shared" si="592"/>
        <v>0</v>
      </c>
      <c r="AN1206" s="14">
        <f t="shared" si="593"/>
        <v>0</v>
      </c>
      <c r="AO1206" s="14">
        <f t="shared" si="594"/>
        <v>0</v>
      </c>
      <c r="AP1206" s="14">
        <f t="shared" si="595"/>
        <v>0.02</v>
      </c>
      <c r="AQ1206" s="14">
        <f t="shared" si="572"/>
        <v>0</v>
      </c>
      <c r="AR1206" s="26">
        <f t="shared" si="563"/>
        <v>13125.061250000001</v>
      </c>
      <c r="AS1206" s="184">
        <f t="shared" si="564"/>
        <v>0</v>
      </c>
      <c r="AT1206" s="26">
        <f t="shared" si="565"/>
        <v>2362.5110250000002</v>
      </c>
      <c r="AU1206" s="30"/>
      <c r="AV1206" s="30"/>
      <c r="AW1206" s="30">
        <f t="shared" si="575"/>
        <v>12600.058800000001</v>
      </c>
      <c r="AX1206" s="36">
        <f t="shared" si="550"/>
        <v>-13125.061250000001</v>
      </c>
      <c r="AY1206" s="36">
        <f t="shared" si="550"/>
        <v>0</v>
      </c>
      <c r="AZ1206" s="36">
        <f t="shared" si="550"/>
        <v>10237.547775000001</v>
      </c>
      <c r="BF1206" s="42">
        <f t="shared" si="566"/>
        <v>15487.572275</v>
      </c>
      <c r="BG1206" s="42">
        <f t="shared" si="567"/>
        <v>15487.57</v>
      </c>
      <c r="BH1206" s="42">
        <f t="shared" si="568"/>
        <v>2.2750000007363269E-3</v>
      </c>
      <c r="BI1206" s="42">
        <f t="shared" si="569"/>
        <v>12600.058800000001</v>
      </c>
    </row>
    <row r="1207" spans="1:61" ht="14.45" hidden="1" outlineLevel="1" x14ac:dyDescent="0.3">
      <c r="A1207" s="12" t="s">
        <v>837</v>
      </c>
      <c r="B1207" s="12" t="s">
        <v>598</v>
      </c>
      <c r="C1207" s="12"/>
      <c r="D1207" s="2" t="s">
        <v>1067</v>
      </c>
      <c r="E1207" s="2" t="s">
        <v>1068</v>
      </c>
      <c r="F1207" s="2" t="s">
        <v>16</v>
      </c>
      <c r="G1207" s="2" t="s">
        <v>631</v>
      </c>
      <c r="H1207" s="2" t="s">
        <v>13</v>
      </c>
      <c r="I1207" s="18">
        <v>200</v>
      </c>
      <c r="J1207" s="18">
        <v>240973.28</v>
      </c>
      <c r="K1207" s="18">
        <v>209998.49</v>
      </c>
      <c r="L1207" s="18">
        <v>30974.79</v>
      </c>
      <c r="M1207" s="18"/>
      <c r="N1207" s="18">
        <v>26249.819999999996</v>
      </c>
      <c r="O1207" s="18"/>
      <c r="P1207" s="18"/>
      <c r="Q1207" s="18"/>
      <c r="R1207" s="18"/>
      <c r="S1207" s="18"/>
      <c r="T1207" s="18"/>
      <c r="U1207" s="18"/>
      <c r="V1207" s="18"/>
      <c r="W1207" s="18"/>
      <c r="X1207" s="18"/>
      <c r="Y1207" s="18"/>
      <c r="Z1207" s="18">
        <v>4724.9699999999993</v>
      </c>
      <c r="AA1207" s="18"/>
      <c r="AB1207" s="43">
        <f t="shared" si="551"/>
        <v>0.14749999999999996</v>
      </c>
      <c r="AC1207" s="14">
        <f t="shared" si="573"/>
        <v>0</v>
      </c>
      <c r="AD1207" s="14">
        <f t="shared" si="587"/>
        <v>0.125</v>
      </c>
      <c r="AE1207" s="14">
        <f t="shared" si="576"/>
        <v>0</v>
      </c>
      <c r="AF1207" s="14">
        <f t="shared" si="577"/>
        <v>0</v>
      </c>
      <c r="AG1207" s="14">
        <f t="shared" si="578"/>
        <v>0</v>
      </c>
      <c r="AH1207" s="14">
        <f t="shared" si="579"/>
        <v>0</v>
      </c>
      <c r="AI1207" s="14">
        <f t="shared" si="588"/>
        <v>0</v>
      </c>
      <c r="AJ1207" s="14">
        <f t="shared" si="589"/>
        <v>0</v>
      </c>
      <c r="AK1207" s="14">
        <f t="shared" si="590"/>
        <v>0</v>
      </c>
      <c r="AL1207" s="14">
        <f t="shared" si="591"/>
        <v>0</v>
      </c>
      <c r="AM1207" s="14">
        <f t="shared" si="592"/>
        <v>0</v>
      </c>
      <c r="AN1207" s="14">
        <f t="shared" si="593"/>
        <v>0</v>
      </c>
      <c r="AO1207" s="14">
        <f t="shared" si="594"/>
        <v>0</v>
      </c>
      <c r="AP1207" s="14">
        <f t="shared" si="595"/>
        <v>0.02</v>
      </c>
      <c r="AQ1207" s="14">
        <f t="shared" si="572"/>
        <v>0</v>
      </c>
      <c r="AR1207" s="26">
        <f t="shared" si="563"/>
        <v>26249.811249999999</v>
      </c>
      <c r="AS1207" s="184">
        <f t="shared" si="564"/>
        <v>0</v>
      </c>
      <c r="AT1207" s="26">
        <f t="shared" si="565"/>
        <v>4724.9660249999997</v>
      </c>
      <c r="AU1207" s="30"/>
      <c r="AV1207" s="30"/>
      <c r="AW1207" s="30">
        <f t="shared" si="575"/>
        <v>25199.818799999997</v>
      </c>
      <c r="AX1207" s="36">
        <f t="shared" si="550"/>
        <v>-26249.811249999999</v>
      </c>
      <c r="AY1207" s="36">
        <f t="shared" si="550"/>
        <v>0</v>
      </c>
      <c r="AZ1207" s="36">
        <f t="shared" si="550"/>
        <v>20474.852774999999</v>
      </c>
      <c r="BF1207" s="42">
        <f t="shared" si="566"/>
        <v>30974.777275</v>
      </c>
      <c r="BG1207" s="42">
        <f t="shared" si="567"/>
        <v>30974.789999999994</v>
      </c>
      <c r="BH1207" s="42">
        <f t="shared" si="568"/>
        <v>-1.2724999993224628E-2</v>
      </c>
      <c r="BI1207" s="42">
        <f t="shared" si="569"/>
        <v>25199.818799999997</v>
      </c>
    </row>
    <row r="1208" spans="1:61" ht="14.45" hidden="1" outlineLevel="1" x14ac:dyDescent="0.3">
      <c r="A1208" s="12" t="s">
        <v>837</v>
      </c>
      <c r="B1208" s="12" t="s">
        <v>731</v>
      </c>
      <c r="C1208" s="12"/>
      <c r="D1208" s="2" t="s">
        <v>1252</v>
      </c>
      <c r="E1208" s="2" t="s">
        <v>595</v>
      </c>
      <c r="F1208" s="2" t="s">
        <v>11</v>
      </c>
      <c r="G1208" s="2" t="s">
        <v>17</v>
      </c>
      <c r="H1208" s="2" t="s">
        <v>13</v>
      </c>
      <c r="I1208" s="18">
        <v>25</v>
      </c>
      <c r="J1208" s="18">
        <v>22914.84</v>
      </c>
      <c r="K1208" s="18">
        <v>19398.810000000001</v>
      </c>
      <c r="L1208" s="18">
        <v>3516.0299999999997</v>
      </c>
      <c r="M1208" s="18"/>
      <c r="N1208" s="18">
        <v>2424.85</v>
      </c>
      <c r="O1208" s="18"/>
      <c r="P1208" s="18"/>
      <c r="Q1208" s="18"/>
      <c r="R1208" s="18"/>
      <c r="S1208" s="18"/>
      <c r="T1208" s="18">
        <v>1091.18</v>
      </c>
      <c r="U1208" s="18"/>
      <c r="V1208" s="18"/>
      <c r="W1208" s="18"/>
      <c r="X1208" s="18"/>
      <c r="Y1208" s="18"/>
      <c r="Z1208" s="18"/>
      <c r="AA1208" s="18"/>
      <c r="AB1208" s="43">
        <f t="shared" si="551"/>
        <v>0.18125000000000013</v>
      </c>
      <c r="AC1208" s="14">
        <f t="shared" si="573"/>
        <v>0</v>
      </c>
      <c r="AD1208" s="14">
        <f t="shared" si="587"/>
        <v>0.125</v>
      </c>
      <c r="AE1208" s="14">
        <f t="shared" si="576"/>
        <v>0</v>
      </c>
      <c r="AF1208" s="14">
        <f t="shared" si="577"/>
        <v>0</v>
      </c>
      <c r="AG1208" s="14">
        <f t="shared" si="578"/>
        <v>0</v>
      </c>
      <c r="AH1208" s="14">
        <f t="shared" si="579"/>
        <v>0</v>
      </c>
      <c r="AI1208" s="14">
        <f t="shared" si="588"/>
        <v>0</v>
      </c>
      <c r="AJ1208" s="14">
        <f t="shared" si="589"/>
        <v>0.05</v>
      </c>
      <c r="AK1208" s="14">
        <f t="shared" si="590"/>
        <v>0</v>
      </c>
      <c r="AL1208" s="14">
        <f t="shared" si="591"/>
        <v>0</v>
      </c>
      <c r="AM1208" s="14">
        <f t="shared" si="592"/>
        <v>0</v>
      </c>
      <c r="AN1208" s="14">
        <f t="shared" si="593"/>
        <v>0</v>
      </c>
      <c r="AO1208" s="14">
        <f t="shared" si="594"/>
        <v>0</v>
      </c>
      <c r="AP1208" s="14">
        <f t="shared" si="595"/>
        <v>0</v>
      </c>
      <c r="AQ1208" s="14">
        <f t="shared" si="572"/>
        <v>0</v>
      </c>
      <c r="AR1208" s="26">
        <f t="shared" si="563"/>
        <v>2424.8512500000002</v>
      </c>
      <c r="AS1208" s="184">
        <f t="shared" si="564"/>
        <v>1091.1830625</v>
      </c>
      <c r="AT1208" s="26">
        <f t="shared" si="565"/>
        <v>0</v>
      </c>
      <c r="AU1208" s="30">
        <f>K1208*$AU$2</f>
        <v>1163.9286</v>
      </c>
      <c r="AV1208" s="30">
        <f>K1208*$AV$2</f>
        <v>1163.9286</v>
      </c>
      <c r="AW1208" s="30"/>
      <c r="AX1208" s="36">
        <f t="shared" si="550"/>
        <v>-1260.9226500000002</v>
      </c>
      <c r="AY1208" s="36">
        <f t="shared" si="550"/>
        <v>72.745537499999955</v>
      </c>
      <c r="AZ1208" s="36">
        <f t="shared" si="550"/>
        <v>0</v>
      </c>
      <c r="BF1208" s="42">
        <f t="shared" si="566"/>
        <v>3516.0343124999999</v>
      </c>
      <c r="BG1208" s="42">
        <f t="shared" si="567"/>
        <v>3516.0299999999997</v>
      </c>
      <c r="BH1208" s="42">
        <f t="shared" si="568"/>
        <v>4.3125000001964509E-3</v>
      </c>
      <c r="BI1208" s="42">
        <f t="shared" si="569"/>
        <v>2327.8571999999999</v>
      </c>
    </row>
    <row r="1209" spans="1:61" ht="14.45" hidden="1" outlineLevel="1" x14ac:dyDescent="0.3">
      <c r="A1209" s="12" t="s">
        <v>837</v>
      </c>
      <c r="B1209" s="12" t="s">
        <v>731</v>
      </c>
      <c r="C1209" s="12"/>
      <c r="D1209" s="2" t="s">
        <v>841</v>
      </c>
      <c r="E1209" s="2" t="s">
        <v>105</v>
      </c>
      <c r="F1209" s="2" t="s">
        <v>11</v>
      </c>
      <c r="G1209" s="2" t="s">
        <v>17</v>
      </c>
      <c r="H1209" s="2" t="s">
        <v>13</v>
      </c>
      <c r="I1209" s="18">
        <v>100</v>
      </c>
      <c r="J1209" s="18">
        <v>29435.440000000002</v>
      </c>
      <c r="K1209" s="18">
        <v>24940</v>
      </c>
      <c r="L1209" s="18">
        <v>4495.4400000000005</v>
      </c>
      <c r="M1209" s="18"/>
      <c r="N1209" s="18">
        <v>3093.75</v>
      </c>
      <c r="O1209" s="18"/>
      <c r="P1209" s="18"/>
      <c r="Q1209" s="18"/>
      <c r="R1209" s="18"/>
      <c r="S1209" s="18"/>
      <c r="T1209" s="18">
        <v>1401.69</v>
      </c>
      <c r="U1209" s="18"/>
      <c r="V1209" s="18"/>
      <c r="W1209" s="18"/>
      <c r="X1209" s="18"/>
      <c r="Y1209" s="18"/>
      <c r="Z1209" s="18"/>
      <c r="AA1209" s="18"/>
      <c r="AB1209" s="43">
        <f t="shared" si="551"/>
        <v>0.18125000000000013</v>
      </c>
      <c r="AC1209" s="14">
        <f t="shared" si="573"/>
        <v>0</v>
      </c>
      <c r="AD1209" s="14">
        <f t="shared" si="587"/>
        <v>0.125</v>
      </c>
      <c r="AE1209" s="14">
        <f t="shared" si="576"/>
        <v>0</v>
      </c>
      <c r="AF1209" s="14">
        <f t="shared" si="577"/>
        <v>0</v>
      </c>
      <c r="AG1209" s="14">
        <f t="shared" si="578"/>
        <v>0</v>
      </c>
      <c r="AH1209" s="14">
        <f t="shared" si="579"/>
        <v>0</v>
      </c>
      <c r="AI1209" s="14">
        <f t="shared" si="588"/>
        <v>0</v>
      </c>
      <c r="AJ1209" s="14">
        <f t="shared" si="589"/>
        <v>0.05</v>
      </c>
      <c r="AK1209" s="14">
        <f t="shared" si="590"/>
        <v>0</v>
      </c>
      <c r="AL1209" s="14">
        <f t="shared" si="591"/>
        <v>0</v>
      </c>
      <c r="AM1209" s="14">
        <f t="shared" si="592"/>
        <v>0</v>
      </c>
      <c r="AN1209" s="14">
        <f t="shared" si="593"/>
        <v>0</v>
      </c>
      <c r="AO1209" s="14">
        <f t="shared" si="594"/>
        <v>0</v>
      </c>
      <c r="AP1209" s="14">
        <f t="shared" si="595"/>
        <v>0</v>
      </c>
      <c r="AQ1209" s="14">
        <f t="shared" si="572"/>
        <v>0</v>
      </c>
      <c r="AR1209" s="26">
        <f t="shared" si="563"/>
        <v>3117.5</v>
      </c>
      <c r="AS1209" s="184">
        <f t="shared" si="564"/>
        <v>1402.875</v>
      </c>
      <c r="AT1209" s="26">
        <f t="shared" si="565"/>
        <v>0</v>
      </c>
      <c r="AU1209" s="30">
        <f>K1209*$AU$2</f>
        <v>1496.3999999999999</v>
      </c>
      <c r="AV1209" s="30">
        <f>K1209*$AV$2</f>
        <v>1496.3999999999999</v>
      </c>
      <c r="AW1209" s="30"/>
      <c r="AX1209" s="36">
        <f t="shared" si="550"/>
        <v>-1621.1000000000001</v>
      </c>
      <c r="AY1209" s="36">
        <f t="shared" si="550"/>
        <v>93.524999999999864</v>
      </c>
      <c r="AZ1209" s="36">
        <f t="shared" si="550"/>
        <v>0</v>
      </c>
      <c r="BF1209" s="42">
        <f t="shared" si="566"/>
        <v>4520.375</v>
      </c>
      <c r="BG1209" s="42">
        <f t="shared" si="567"/>
        <v>4495.4400000000005</v>
      </c>
      <c r="BH1209" s="42">
        <f t="shared" si="568"/>
        <v>24.934999999999491</v>
      </c>
      <c r="BI1209" s="42">
        <f t="shared" si="569"/>
        <v>2992.7999999999997</v>
      </c>
    </row>
    <row r="1210" spans="1:61" ht="14.45" hidden="1" outlineLevel="1" x14ac:dyDescent="0.3">
      <c r="A1210" s="12" t="s">
        <v>837</v>
      </c>
      <c r="B1210" s="12" t="s">
        <v>731</v>
      </c>
      <c r="C1210" s="12"/>
      <c r="D1210" s="2" t="s">
        <v>1253</v>
      </c>
      <c r="E1210" s="2" t="s">
        <v>424</v>
      </c>
      <c r="F1210" s="2" t="s">
        <v>11</v>
      </c>
      <c r="G1210" s="2" t="s">
        <v>17</v>
      </c>
      <c r="H1210" s="2" t="s">
        <v>13</v>
      </c>
      <c r="I1210" s="18">
        <v>25</v>
      </c>
      <c r="J1210" s="18">
        <v>8135.66</v>
      </c>
      <c r="K1210" s="18">
        <v>7748.25</v>
      </c>
      <c r="L1210" s="18">
        <v>387.41</v>
      </c>
      <c r="M1210" s="18"/>
      <c r="N1210" s="18"/>
      <c r="O1210" s="18"/>
      <c r="P1210" s="18"/>
      <c r="Q1210" s="18"/>
      <c r="R1210" s="18"/>
      <c r="S1210" s="18"/>
      <c r="T1210" s="18">
        <v>387.41</v>
      </c>
      <c r="U1210" s="18"/>
      <c r="V1210" s="18"/>
      <c r="W1210" s="18"/>
      <c r="X1210" s="18"/>
      <c r="Y1210" s="18"/>
      <c r="Z1210" s="18"/>
      <c r="AA1210" s="18"/>
      <c r="AB1210" s="43">
        <f t="shared" si="551"/>
        <v>5.0000000000000044E-2</v>
      </c>
      <c r="AC1210" s="14">
        <f t="shared" si="573"/>
        <v>0</v>
      </c>
      <c r="AD1210" s="14">
        <f t="shared" si="587"/>
        <v>0</v>
      </c>
      <c r="AE1210" s="14">
        <f t="shared" si="576"/>
        <v>0</v>
      </c>
      <c r="AF1210" s="14">
        <f t="shared" si="577"/>
        <v>0</v>
      </c>
      <c r="AG1210" s="14">
        <f t="shared" si="578"/>
        <v>0</v>
      </c>
      <c r="AH1210" s="14">
        <f t="shared" si="579"/>
        <v>0</v>
      </c>
      <c r="AI1210" s="14">
        <f t="shared" si="588"/>
        <v>0</v>
      </c>
      <c r="AJ1210" s="14">
        <f t="shared" si="589"/>
        <v>0.05</v>
      </c>
      <c r="AK1210" s="14">
        <f t="shared" si="590"/>
        <v>0</v>
      </c>
      <c r="AL1210" s="14">
        <f t="shared" si="591"/>
        <v>0</v>
      </c>
      <c r="AM1210" s="14">
        <f t="shared" si="592"/>
        <v>0</v>
      </c>
      <c r="AN1210" s="14">
        <f t="shared" si="593"/>
        <v>0</v>
      </c>
      <c r="AO1210" s="14">
        <f t="shared" si="594"/>
        <v>0</v>
      </c>
      <c r="AP1210" s="14">
        <f t="shared" si="595"/>
        <v>0</v>
      </c>
      <c r="AQ1210" s="14">
        <f t="shared" si="572"/>
        <v>0</v>
      </c>
      <c r="AR1210" s="26">
        <f t="shared" si="563"/>
        <v>0</v>
      </c>
      <c r="AS1210" s="184">
        <f t="shared" si="564"/>
        <v>387.41250000000002</v>
      </c>
      <c r="AT1210" s="26">
        <f t="shared" si="565"/>
        <v>0</v>
      </c>
      <c r="AU1210" s="30">
        <f>K1210*$AU$2</f>
        <v>464.89499999999998</v>
      </c>
      <c r="AV1210" s="30">
        <f>K1210*$AV$2</f>
        <v>464.89499999999998</v>
      </c>
      <c r="AW1210" s="30"/>
      <c r="AX1210" s="36">
        <f t="shared" si="550"/>
        <v>464.89499999999998</v>
      </c>
      <c r="AY1210" s="36">
        <f t="shared" si="550"/>
        <v>77.482499999999959</v>
      </c>
      <c r="AZ1210" s="36">
        <f t="shared" si="550"/>
        <v>0</v>
      </c>
      <c r="BF1210" s="42">
        <f t="shared" si="566"/>
        <v>387.41250000000002</v>
      </c>
      <c r="BG1210" s="42">
        <f t="shared" si="567"/>
        <v>387.41</v>
      </c>
      <c r="BH1210" s="42">
        <f t="shared" si="568"/>
        <v>2.4999999999977263E-3</v>
      </c>
      <c r="BI1210" s="42">
        <f t="shared" si="569"/>
        <v>929.79</v>
      </c>
    </row>
    <row r="1211" spans="1:61" ht="14.45" hidden="1" outlineLevel="1" x14ac:dyDescent="0.3">
      <c r="A1211" s="12" t="s">
        <v>837</v>
      </c>
      <c r="B1211" s="12" t="s">
        <v>731</v>
      </c>
      <c r="C1211" s="12"/>
      <c r="D1211" s="2" t="s">
        <v>880</v>
      </c>
      <c r="E1211" s="2" t="s">
        <v>424</v>
      </c>
      <c r="F1211" s="2" t="s">
        <v>11</v>
      </c>
      <c r="G1211" s="2" t="s">
        <v>17</v>
      </c>
      <c r="H1211" s="2" t="s">
        <v>13</v>
      </c>
      <c r="I1211" s="18">
        <v>20</v>
      </c>
      <c r="J1211" s="18">
        <v>57442.560000000005</v>
      </c>
      <c r="K1211" s="18">
        <v>48628.62</v>
      </c>
      <c r="L1211" s="18">
        <v>8813.94</v>
      </c>
      <c r="M1211" s="18"/>
      <c r="N1211" s="18">
        <v>6078.58</v>
      </c>
      <c r="O1211" s="18"/>
      <c r="P1211" s="18"/>
      <c r="Q1211" s="18"/>
      <c r="R1211" s="18"/>
      <c r="S1211" s="18"/>
      <c r="T1211" s="18">
        <v>2735.36</v>
      </c>
      <c r="U1211" s="18"/>
      <c r="V1211" s="18"/>
      <c r="W1211" s="18"/>
      <c r="X1211" s="18"/>
      <c r="Y1211" s="18"/>
      <c r="Z1211" s="18"/>
      <c r="AA1211" s="18"/>
      <c r="AB1211" s="43">
        <f t="shared" si="551"/>
        <v>0.18125000000000013</v>
      </c>
      <c r="AC1211" s="14">
        <f t="shared" si="573"/>
        <v>0</v>
      </c>
      <c r="AD1211" s="14">
        <f t="shared" si="587"/>
        <v>0.125</v>
      </c>
      <c r="AE1211" s="14">
        <f t="shared" si="576"/>
        <v>0</v>
      </c>
      <c r="AF1211" s="14">
        <f t="shared" si="577"/>
        <v>0</v>
      </c>
      <c r="AG1211" s="14">
        <f t="shared" si="578"/>
        <v>0</v>
      </c>
      <c r="AH1211" s="14">
        <f t="shared" si="579"/>
        <v>0</v>
      </c>
      <c r="AI1211" s="14">
        <f t="shared" si="588"/>
        <v>0</v>
      </c>
      <c r="AJ1211" s="14">
        <f t="shared" si="589"/>
        <v>0.05</v>
      </c>
      <c r="AK1211" s="14">
        <f t="shared" si="590"/>
        <v>0</v>
      </c>
      <c r="AL1211" s="14">
        <f t="shared" si="591"/>
        <v>0</v>
      </c>
      <c r="AM1211" s="14">
        <f t="shared" si="592"/>
        <v>0</v>
      </c>
      <c r="AN1211" s="14">
        <f t="shared" si="593"/>
        <v>0</v>
      </c>
      <c r="AO1211" s="14">
        <f t="shared" si="594"/>
        <v>0</v>
      </c>
      <c r="AP1211" s="14">
        <f t="shared" si="595"/>
        <v>0</v>
      </c>
      <c r="AQ1211" s="14">
        <f t="shared" si="572"/>
        <v>0</v>
      </c>
      <c r="AR1211" s="26">
        <f t="shared" si="563"/>
        <v>6078.5775000000003</v>
      </c>
      <c r="AS1211" s="184">
        <f t="shared" si="564"/>
        <v>2735.3598750000001</v>
      </c>
      <c r="AT1211" s="26">
        <f t="shared" si="565"/>
        <v>0</v>
      </c>
      <c r="AU1211" s="30">
        <f>K1211*$AU$2</f>
        <v>2917.7172</v>
      </c>
      <c r="AV1211" s="30">
        <f>K1211*$AV$2</f>
        <v>2917.7172</v>
      </c>
      <c r="AW1211" s="30"/>
      <c r="AX1211" s="36">
        <f t="shared" si="550"/>
        <v>-3160.8603000000003</v>
      </c>
      <c r="AY1211" s="36">
        <f t="shared" si="550"/>
        <v>182.35732499999995</v>
      </c>
      <c r="AZ1211" s="36">
        <f t="shared" si="550"/>
        <v>0</v>
      </c>
      <c r="BF1211" s="42">
        <f t="shared" si="566"/>
        <v>8813.9373750000013</v>
      </c>
      <c r="BG1211" s="42">
        <f t="shared" si="567"/>
        <v>8813.94</v>
      </c>
      <c r="BH1211" s="42">
        <f t="shared" si="568"/>
        <v>-2.6249999991705408E-3</v>
      </c>
      <c r="BI1211" s="42">
        <f t="shared" si="569"/>
        <v>5835.4344000000001</v>
      </c>
    </row>
    <row r="1212" spans="1:61" ht="14.45" hidden="1" outlineLevel="1" x14ac:dyDescent="0.3">
      <c r="A1212" s="12" t="s">
        <v>837</v>
      </c>
      <c r="B1212" s="12" t="s">
        <v>731</v>
      </c>
      <c r="C1212" s="12"/>
      <c r="D1212" s="2" t="s">
        <v>980</v>
      </c>
      <c r="E1212" s="2" t="s">
        <v>368</v>
      </c>
      <c r="F1212" s="2" t="s">
        <v>16</v>
      </c>
      <c r="G1212" s="2" t="s">
        <v>20</v>
      </c>
      <c r="H1212" s="2" t="s">
        <v>13</v>
      </c>
      <c r="I1212" s="18">
        <v>25</v>
      </c>
      <c r="J1212" s="18">
        <v>5163.75</v>
      </c>
      <c r="K1212" s="18">
        <v>4500</v>
      </c>
      <c r="L1212" s="18">
        <v>663.75</v>
      </c>
      <c r="M1212" s="18"/>
      <c r="N1212" s="18">
        <v>562.5</v>
      </c>
      <c r="O1212" s="18"/>
      <c r="P1212" s="18"/>
      <c r="Q1212" s="18"/>
      <c r="R1212" s="18"/>
      <c r="S1212" s="18"/>
      <c r="T1212" s="18"/>
      <c r="U1212" s="18"/>
      <c r="V1212" s="18"/>
      <c r="W1212" s="18"/>
      <c r="X1212" s="18"/>
      <c r="Y1212" s="18"/>
      <c r="Z1212" s="18">
        <v>101.25</v>
      </c>
      <c r="AA1212" s="18"/>
      <c r="AB1212" s="43">
        <f t="shared" si="551"/>
        <v>0.14749999999999996</v>
      </c>
      <c r="AC1212" s="14">
        <f t="shared" si="573"/>
        <v>0</v>
      </c>
      <c r="AD1212" s="14">
        <f t="shared" si="587"/>
        <v>0.125</v>
      </c>
      <c r="AE1212" s="14">
        <f t="shared" si="576"/>
        <v>0</v>
      </c>
      <c r="AF1212" s="14">
        <f t="shared" si="577"/>
        <v>0</v>
      </c>
      <c r="AG1212" s="14">
        <f t="shared" si="578"/>
        <v>0</v>
      </c>
      <c r="AH1212" s="14">
        <f t="shared" si="579"/>
        <v>0</v>
      </c>
      <c r="AI1212" s="14">
        <f t="shared" si="588"/>
        <v>0</v>
      </c>
      <c r="AJ1212" s="14">
        <f t="shared" si="589"/>
        <v>0</v>
      </c>
      <c r="AK1212" s="14">
        <f t="shared" si="590"/>
        <v>0</v>
      </c>
      <c r="AL1212" s="14">
        <f t="shared" si="591"/>
        <v>0</v>
      </c>
      <c r="AM1212" s="14">
        <f t="shared" si="592"/>
        <v>0</v>
      </c>
      <c r="AN1212" s="14">
        <f t="shared" si="593"/>
        <v>0</v>
      </c>
      <c r="AO1212" s="14">
        <f t="shared" si="594"/>
        <v>0</v>
      </c>
      <c r="AP1212" s="14">
        <f t="shared" si="595"/>
        <v>0.02</v>
      </c>
      <c r="AQ1212" s="14">
        <f t="shared" si="572"/>
        <v>0</v>
      </c>
      <c r="AR1212" s="26">
        <f t="shared" si="563"/>
        <v>562.5</v>
      </c>
      <c r="AS1212" s="184">
        <f t="shared" si="564"/>
        <v>0</v>
      </c>
      <c r="AT1212" s="26">
        <f t="shared" si="565"/>
        <v>101.25</v>
      </c>
      <c r="AU1212" s="30"/>
      <c r="AV1212" s="30"/>
      <c r="AW1212" s="30">
        <f>K1212*$AU$1</f>
        <v>540</v>
      </c>
      <c r="AX1212" s="36">
        <f>AU1212-AR1212</f>
        <v>-562.5</v>
      </c>
      <c r="AY1212" s="36">
        <f t="shared" si="550"/>
        <v>0</v>
      </c>
      <c r="AZ1212" s="36">
        <f t="shared" si="550"/>
        <v>438.75</v>
      </c>
      <c r="BF1212" s="42">
        <f t="shared" si="566"/>
        <v>663.75</v>
      </c>
      <c r="BG1212" s="42">
        <f t="shared" si="567"/>
        <v>663.75</v>
      </c>
      <c r="BH1212" s="42">
        <f t="shared" si="568"/>
        <v>0</v>
      </c>
      <c r="BI1212" s="42">
        <f t="shared" si="569"/>
        <v>540</v>
      </c>
    </row>
    <row r="1213" spans="1:61" ht="14.45" hidden="1" outlineLevel="1" x14ac:dyDescent="0.3">
      <c r="A1213" s="12" t="s">
        <v>837</v>
      </c>
      <c r="B1213" s="12" t="s">
        <v>731</v>
      </c>
      <c r="C1213" s="12"/>
      <c r="D1213" s="2" t="s">
        <v>1254</v>
      </c>
      <c r="E1213" s="2" t="s">
        <v>595</v>
      </c>
      <c r="F1213" s="2" t="s">
        <v>11</v>
      </c>
      <c r="G1213" s="2" t="s">
        <v>17</v>
      </c>
      <c r="H1213" s="2" t="s">
        <v>13</v>
      </c>
      <c r="I1213" s="18">
        <v>30</v>
      </c>
      <c r="J1213" s="18">
        <v>77457.600000000006</v>
      </c>
      <c r="K1213" s="18">
        <v>65572.570000000007</v>
      </c>
      <c r="L1213" s="18">
        <v>11885.03</v>
      </c>
      <c r="M1213" s="18"/>
      <c r="N1213" s="18">
        <v>8196.58</v>
      </c>
      <c r="O1213" s="18"/>
      <c r="P1213" s="18"/>
      <c r="Q1213" s="18"/>
      <c r="R1213" s="18"/>
      <c r="S1213" s="18"/>
      <c r="T1213" s="18">
        <v>3688.45</v>
      </c>
      <c r="U1213" s="18"/>
      <c r="V1213" s="18"/>
      <c r="W1213" s="18"/>
      <c r="X1213" s="18"/>
      <c r="Y1213" s="18"/>
      <c r="Z1213" s="18"/>
      <c r="AA1213" s="18"/>
      <c r="AB1213" s="43">
        <f t="shared" si="551"/>
        <v>0.18125000000000013</v>
      </c>
      <c r="AC1213" s="14">
        <f t="shared" si="573"/>
        <v>0</v>
      </c>
      <c r="AD1213" s="14">
        <f t="shared" si="587"/>
        <v>0.125</v>
      </c>
      <c r="AE1213" s="14">
        <f t="shared" si="576"/>
        <v>0</v>
      </c>
      <c r="AF1213" s="14">
        <f t="shared" si="577"/>
        <v>0</v>
      </c>
      <c r="AG1213" s="14">
        <f t="shared" si="578"/>
        <v>0</v>
      </c>
      <c r="AH1213" s="14">
        <f t="shared" si="579"/>
        <v>0</v>
      </c>
      <c r="AI1213" s="14">
        <f t="shared" si="588"/>
        <v>0</v>
      </c>
      <c r="AJ1213" s="14">
        <f t="shared" si="589"/>
        <v>0.05</v>
      </c>
      <c r="AK1213" s="14">
        <f t="shared" si="590"/>
        <v>0</v>
      </c>
      <c r="AL1213" s="14">
        <f t="shared" si="591"/>
        <v>0</v>
      </c>
      <c r="AM1213" s="14">
        <f t="shared" si="592"/>
        <v>0</v>
      </c>
      <c r="AN1213" s="14">
        <f t="shared" si="593"/>
        <v>0</v>
      </c>
      <c r="AO1213" s="14">
        <f t="shared" si="594"/>
        <v>0</v>
      </c>
      <c r="AP1213" s="14">
        <f t="shared" si="595"/>
        <v>0</v>
      </c>
      <c r="AQ1213" s="14">
        <f t="shared" si="572"/>
        <v>0</v>
      </c>
      <c r="AR1213" s="26">
        <f t="shared" si="563"/>
        <v>8196.5712500000009</v>
      </c>
      <c r="AS1213" s="184">
        <f t="shared" si="564"/>
        <v>3688.457062500001</v>
      </c>
      <c r="AT1213" s="26">
        <f t="shared" si="565"/>
        <v>0</v>
      </c>
      <c r="AU1213" s="30">
        <f t="shared" ref="AU1213:AU1229" si="596">K1213*$AU$2</f>
        <v>3934.3542000000002</v>
      </c>
      <c r="AV1213" s="30">
        <f t="shared" ref="AV1213:AV1229" si="597">K1213*$AV$2</f>
        <v>3934.3542000000002</v>
      </c>
      <c r="AW1213" s="30"/>
      <c r="AX1213" s="36">
        <f t="shared" si="550"/>
        <v>-4262.2170500000011</v>
      </c>
      <c r="AY1213" s="36">
        <f t="shared" si="550"/>
        <v>245.89713749999919</v>
      </c>
      <c r="AZ1213" s="36">
        <f t="shared" si="550"/>
        <v>0</v>
      </c>
      <c r="BF1213" s="42">
        <f t="shared" si="566"/>
        <v>11885.028312500002</v>
      </c>
      <c r="BG1213" s="42">
        <f t="shared" si="567"/>
        <v>11885.029999999999</v>
      </c>
      <c r="BH1213" s="42">
        <f t="shared" si="568"/>
        <v>-1.6874999964784365E-3</v>
      </c>
      <c r="BI1213" s="42">
        <f t="shared" si="569"/>
        <v>7868.7084000000004</v>
      </c>
    </row>
    <row r="1214" spans="1:61" ht="14.45" hidden="1" outlineLevel="1" x14ac:dyDescent="0.3">
      <c r="A1214" s="12" t="s">
        <v>837</v>
      </c>
      <c r="B1214" s="12" t="s">
        <v>731</v>
      </c>
      <c r="C1214" s="12"/>
      <c r="D1214" s="2" t="s">
        <v>989</v>
      </c>
      <c r="E1214" s="2" t="s">
        <v>1222</v>
      </c>
      <c r="F1214" s="2" t="s">
        <v>11</v>
      </c>
      <c r="G1214" s="2" t="s">
        <v>17</v>
      </c>
      <c r="H1214" s="2" t="s">
        <v>13</v>
      </c>
      <c r="I1214" s="18">
        <v>10</v>
      </c>
      <c r="J1214" s="18">
        <v>1456.88</v>
      </c>
      <c r="K1214" s="18">
        <v>1387.5</v>
      </c>
      <c r="L1214" s="18">
        <v>69.38</v>
      </c>
      <c r="M1214" s="18"/>
      <c r="N1214" s="18"/>
      <c r="O1214" s="18"/>
      <c r="P1214" s="18"/>
      <c r="Q1214" s="18"/>
      <c r="R1214" s="18"/>
      <c r="S1214" s="18"/>
      <c r="T1214" s="18">
        <v>69.38</v>
      </c>
      <c r="U1214" s="18"/>
      <c r="V1214" s="18"/>
      <c r="W1214" s="18"/>
      <c r="X1214" s="18"/>
      <c r="Y1214" s="18"/>
      <c r="Z1214" s="18"/>
      <c r="AA1214" s="18"/>
      <c r="AB1214" s="43">
        <f t="shared" si="551"/>
        <v>5.0000000000000044E-2</v>
      </c>
      <c r="AC1214" s="14">
        <f t="shared" si="573"/>
        <v>0</v>
      </c>
      <c r="AD1214" s="14">
        <f t="shared" si="587"/>
        <v>0</v>
      </c>
      <c r="AE1214" s="14">
        <f t="shared" si="576"/>
        <v>0</v>
      </c>
      <c r="AF1214" s="14">
        <f t="shared" si="577"/>
        <v>0</v>
      </c>
      <c r="AG1214" s="14">
        <f t="shared" si="578"/>
        <v>0</v>
      </c>
      <c r="AH1214" s="14">
        <f t="shared" si="579"/>
        <v>0</v>
      </c>
      <c r="AI1214" s="14">
        <f t="shared" si="588"/>
        <v>0</v>
      </c>
      <c r="AJ1214" s="14">
        <f t="shared" si="589"/>
        <v>0.05</v>
      </c>
      <c r="AK1214" s="14">
        <f t="shared" si="590"/>
        <v>0</v>
      </c>
      <c r="AL1214" s="14">
        <f t="shared" si="591"/>
        <v>0</v>
      </c>
      <c r="AM1214" s="14">
        <f t="shared" si="592"/>
        <v>0</v>
      </c>
      <c r="AN1214" s="14">
        <f t="shared" si="593"/>
        <v>0</v>
      </c>
      <c r="AO1214" s="14">
        <f t="shared" si="594"/>
        <v>0</v>
      </c>
      <c r="AP1214" s="14">
        <f t="shared" si="595"/>
        <v>0</v>
      </c>
      <c r="AQ1214" s="14">
        <f t="shared" si="572"/>
        <v>0</v>
      </c>
      <c r="AR1214" s="26">
        <f t="shared" si="563"/>
        <v>0</v>
      </c>
      <c r="AS1214" s="184">
        <f t="shared" si="564"/>
        <v>69.375</v>
      </c>
      <c r="AT1214" s="26">
        <f t="shared" si="565"/>
        <v>0</v>
      </c>
      <c r="AU1214" s="30">
        <f t="shared" si="596"/>
        <v>83.25</v>
      </c>
      <c r="AV1214" s="30">
        <f t="shared" si="597"/>
        <v>83.25</v>
      </c>
      <c r="AW1214" s="30"/>
      <c r="AX1214" s="36">
        <f t="shared" si="550"/>
        <v>83.25</v>
      </c>
      <c r="AY1214" s="36">
        <f t="shared" si="550"/>
        <v>13.875</v>
      </c>
      <c r="AZ1214" s="36">
        <f t="shared" si="550"/>
        <v>0</v>
      </c>
      <c r="BF1214" s="42">
        <f t="shared" si="566"/>
        <v>69.375</v>
      </c>
      <c r="BG1214" s="42">
        <f t="shared" si="567"/>
        <v>69.38</v>
      </c>
      <c r="BH1214" s="42">
        <f t="shared" si="568"/>
        <v>-4.9999999999954525E-3</v>
      </c>
      <c r="BI1214" s="42">
        <f t="shared" si="569"/>
        <v>166.5</v>
      </c>
    </row>
    <row r="1215" spans="1:61" ht="14.45" hidden="1" outlineLevel="1" x14ac:dyDescent="0.3">
      <c r="A1215" s="12" t="s">
        <v>837</v>
      </c>
      <c r="B1215" s="12" t="s">
        <v>731</v>
      </c>
      <c r="C1215" s="12"/>
      <c r="D1215" s="2" t="s">
        <v>991</v>
      </c>
      <c r="E1215" s="2" t="s">
        <v>595</v>
      </c>
      <c r="F1215" s="2" t="s">
        <v>11</v>
      </c>
      <c r="G1215" s="2" t="s">
        <v>17</v>
      </c>
      <c r="H1215" s="2" t="s">
        <v>13</v>
      </c>
      <c r="I1215" s="18">
        <v>20</v>
      </c>
      <c r="J1215" s="18">
        <v>21551.57</v>
      </c>
      <c r="K1215" s="18">
        <v>18244.71</v>
      </c>
      <c r="L1215" s="18">
        <v>3306.86</v>
      </c>
      <c r="M1215" s="18"/>
      <c r="N1215" s="18">
        <v>2280.59</v>
      </c>
      <c r="O1215" s="18"/>
      <c r="P1215" s="18"/>
      <c r="Q1215" s="18"/>
      <c r="R1215" s="18"/>
      <c r="S1215" s="18"/>
      <c r="T1215" s="18">
        <v>1026.27</v>
      </c>
      <c r="U1215" s="18"/>
      <c r="V1215" s="18"/>
      <c r="W1215" s="18"/>
      <c r="X1215" s="18"/>
      <c r="Y1215" s="18"/>
      <c r="Z1215" s="18"/>
      <c r="AA1215" s="18"/>
      <c r="AB1215" s="43">
        <f t="shared" si="551"/>
        <v>0.18125000000000013</v>
      </c>
      <c r="AC1215" s="14">
        <f t="shared" si="573"/>
        <v>0</v>
      </c>
      <c r="AD1215" s="14">
        <f t="shared" si="587"/>
        <v>0.125</v>
      </c>
      <c r="AE1215" s="14">
        <f t="shared" si="576"/>
        <v>0</v>
      </c>
      <c r="AF1215" s="14">
        <f t="shared" si="577"/>
        <v>0</v>
      </c>
      <c r="AG1215" s="14">
        <f t="shared" si="578"/>
        <v>0</v>
      </c>
      <c r="AH1215" s="14">
        <f t="shared" si="579"/>
        <v>0</v>
      </c>
      <c r="AI1215" s="14">
        <f t="shared" si="588"/>
        <v>0</v>
      </c>
      <c r="AJ1215" s="14">
        <f t="shared" si="589"/>
        <v>0.05</v>
      </c>
      <c r="AK1215" s="14">
        <f t="shared" si="590"/>
        <v>0</v>
      </c>
      <c r="AL1215" s="14">
        <f t="shared" si="591"/>
        <v>0</v>
      </c>
      <c r="AM1215" s="14">
        <f t="shared" si="592"/>
        <v>0</v>
      </c>
      <c r="AN1215" s="14">
        <f t="shared" si="593"/>
        <v>0</v>
      </c>
      <c r="AO1215" s="14">
        <f t="shared" si="594"/>
        <v>0</v>
      </c>
      <c r="AP1215" s="14">
        <f t="shared" si="595"/>
        <v>0</v>
      </c>
      <c r="AQ1215" s="14">
        <f t="shared" si="572"/>
        <v>0</v>
      </c>
      <c r="AR1215" s="26">
        <f t="shared" si="563"/>
        <v>2280.5887499999999</v>
      </c>
      <c r="AS1215" s="184">
        <f t="shared" si="564"/>
        <v>1026.2649374999999</v>
      </c>
      <c r="AT1215" s="26">
        <f t="shared" si="565"/>
        <v>0</v>
      </c>
      <c r="AU1215" s="30">
        <f t="shared" si="596"/>
        <v>1094.6825999999999</v>
      </c>
      <c r="AV1215" s="30">
        <f t="shared" si="597"/>
        <v>1094.6825999999999</v>
      </c>
      <c r="AW1215" s="30"/>
      <c r="AX1215" s="36">
        <f t="shared" si="550"/>
        <v>-1185.90615</v>
      </c>
      <c r="AY1215" s="36">
        <f t="shared" si="550"/>
        <v>68.417662500000006</v>
      </c>
      <c r="AZ1215" s="36">
        <f t="shared" si="550"/>
        <v>0</v>
      </c>
      <c r="BF1215" s="42">
        <f t="shared" si="566"/>
        <v>3306.8536875</v>
      </c>
      <c r="BG1215" s="42">
        <f t="shared" si="567"/>
        <v>3306.86</v>
      </c>
      <c r="BH1215" s="42">
        <f t="shared" si="568"/>
        <v>-6.3125000001491571E-3</v>
      </c>
      <c r="BI1215" s="42">
        <f t="shared" si="569"/>
        <v>2189.3651999999997</v>
      </c>
    </row>
    <row r="1216" spans="1:61" ht="14.45" hidden="1" outlineLevel="1" x14ac:dyDescent="0.3">
      <c r="A1216" s="12" t="s">
        <v>837</v>
      </c>
      <c r="B1216" s="12" t="s">
        <v>731</v>
      </c>
      <c r="C1216" s="12"/>
      <c r="D1216" s="2" t="s">
        <v>1255</v>
      </c>
      <c r="E1216" s="2" t="s">
        <v>424</v>
      </c>
      <c r="F1216" s="2" t="s">
        <v>11</v>
      </c>
      <c r="G1216" s="2" t="s">
        <v>17</v>
      </c>
      <c r="H1216" s="2" t="s">
        <v>13</v>
      </c>
      <c r="I1216" s="18">
        <v>10</v>
      </c>
      <c r="J1216" s="18">
        <v>10842.619999999999</v>
      </c>
      <c r="K1216" s="18">
        <v>10326.299999999999</v>
      </c>
      <c r="L1216" s="18">
        <v>516.32000000000005</v>
      </c>
      <c r="M1216" s="18"/>
      <c r="N1216" s="18"/>
      <c r="O1216" s="18"/>
      <c r="P1216" s="18"/>
      <c r="Q1216" s="18"/>
      <c r="R1216" s="18"/>
      <c r="S1216" s="18"/>
      <c r="T1216" s="18">
        <v>516.32000000000005</v>
      </c>
      <c r="U1216" s="18"/>
      <c r="V1216" s="18"/>
      <c r="W1216" s="18"/>
      <c r="X1216" s="18"/>
      <c r="Y1216" s="18"/>
      <c r="Z1216" s="18"/>
      <c r="AA1216" s="18"/>
      <c r="AB1216" s="43">
        <f t="shared" si="551"/>
        <v>5.0000000000000044E-2</v>
      </c>
      <c r="AC1216" s="14">
        <f t="shared" si="573"/>
        <v>0</v>
      </c>
      <c r="AD1216" s="14">
        <f t="shared" si="587"/>
        <v>0</v>
      </c>
      <c r="AE1216" s="14">
        <f t="shared" si="576"/>
        <v>0</v>
      </c>
      <c r="AF1216" s="14">
        <f t="shared" si="577"/>
        <v>0</v>
      </c>
      <c r="AG1216" s="14">
        <f t="shared" si="578"/>
        <v>0</v>
      </c>
      <c r="AH1216" s="14">
        <f t="shared" si="579"/>
        <v>0</v>
      </c>
      <c r="AI1216" s="14">
        <f t="shared" si="588"/>
        <v>0</v>
      </c>
      <c r="AJ1216" s="14">
        <f t="shared" si="589"/>
        <v>0.05</v>
      </c>
      <c r="AK1216" s="14">
        <f t="shared" si="590"/>
        <v>0</v>
      </c>
      <c r="AL1216" s="14">
        <f t="shared" si="591"/>
        <v>0</v>
      </c>
      <c r="AM1216" s="14">
        <f t="shared" si="592"/>
        <v>0</v>
      </c>
      <c r="AN1216" s="14">
        <f t="shared" si="593"/>
        <v>0</v>
      </c>
      <c r="AO1216" s="14">
        <f t="shared" si="594"/>
        <v>0</v>
      </c>
      <c r="AP1216" s="14">
        <f t="shared" si="595"/>
        <v>0</v>
      </c>
      <c r="AQ1216" s="14">
        <f t="shared" si="572"/>
        <v>0</v>
      </c>
      <c r="AR1216" s="26">
        <f t="shared" si="563"/>
        <v>0</v>
      </c>
      <c r="AS1216" s="184">
        <f t="shared" si="564"/>
        <v>516.31499999999994</v>
      </c>
      <c r="AT1216" s="26">
        <f t="shared" si="565"/>
        <v>0</v>
      </c>
      <c r="AU1216" s="30">
        <f t="shared" si="596"/>
        <v>619.57799999999997</v>
      </c>
      <c r="AV1216" s="30">
        <f t="shared" si="597"/>
        <v>619.57799999999997</v>
      </c>
      <c r="AW1216" s="30"/>
      <c r="AX1216" s="36">
        <f t="shared" si="550"/>
        <v>619.57799999999997</v>
      </c>
      <c r="AY1216" s="36">
        <f t="shared" si="550"/>
        <v>103.26300000000003</v>
      </c>
      <c r="AZ1216" s="36">
        <f t="shared" si="550"/>
        <v>0</v>
      </c>
      <c r="BF1216" s="42">
        <f t="shared" si="566"/>
        <v>516.31499999999994</v>
      </c>
      <c r="BG1216" s="42">
        <f t="shared" si="567"/>
        <v>516.32000000000005</v>
      </c>
      <c r="BH1216" s="42">
        <f t="shared" si="568"/>
        <v>-5.0000000001091394E-3</v>
      </c>
      <c r="BI1216" s="42">
        <f t="shared" si="569"/>
        <v>1239.1559999999999</v>
      </c>
    </row>
    <row r="1217" spans="1:61" ht="14.45" hidden="1" outlineLevel="1" x14ac:dyDescent="0.3">
      <c r="A1217" s="12" t="s">
        <v>837</v>
      </c>
      <c r="B1217" s="12" t="s">
        <v>731</v>
      </c>
      <c r="C1217" s="12"/>
      <c r="D1217" s="2" t="s">
        <v>1256</v>
      </c>
      <c r="E1217" s="2" t="s">
        <v>22</v>
      </c>
      <c r="F1217" s="2" t="s">
        <v>11</v>
      </c>
      <c r="G1217" s="2" t="s">
        <v>17</v>
      </c>
      <c r="H1217" s="2" t="s">
        <v>13</v>
      </c>
      <c r="I1217" s="18">
        <v>200</v>
      </c>
      <c r="J1217" s="18">
        <v>50610.6</v>
      </c>
      <c r="K1217" s="18">
        <v>42844.95</v>
      </c>
      <c r="L1217" s="18">
        <v>7765.65</v>
      </c>
      <c r="M1217" s="18"/>
      <c r="N1217" s="18">
        <v>5355.62</v>
      </c>
      <c r="O1217" s="18"/>
      <c r="P1217" s="18"/>
      <c r="Q1217" s="18"/>
      <c r="R1217" s="18"/>
      <c r="S1217" s="18"/>
      <c r="T1217" s="18">
        <v>2410.0300000000002</v>
      </c>
      <c r="U1217" s="18"/>
      <c r="V1217" s="18"/>
      <c r="W1217" s="18"/>
      <c r="X1217" s="18"/>
      <c r="Y1217" s="18"/>
      <c r="Z1217" s="18"/>
      <c r="AA1217" s="18"/>
      <c r="AB1217" s="43">
        <f t="shared" si="551"/>
        <v>0.18125000000000013</v>
      </c>
      <c r="AC1217" s="14">
        <f t="shared" si="573"/>
        <v>0</v>
      </c>
      <c r="AD1217" s="14">
        <f t="shared" si="587"/>
        <v>0.125</v>
      </c>
      <c r="AE1217" s="14">
        <f t="shared" si="576"/>
        <v>0</v>
      </c>
      <c r="AF1217" s="14">
        <f t="shared" si="577"/>
        <v>0</v>
      </c>
      <c r="AG1217" s="14">
        <f t="shared" si="578"/>
        <v>0</v>
      </c>
      <c r="AH1217" s="14">
        <f t="shared" si="579"/>
        <v>0</v>
      </c>
      <c r="AI1217" s="14">
        <f t="shared" si="588"/>
        <v>0</v>
      </c>
      <c r="AJ1217" s="14">
        <f t="shared" si="589"/>
        <v>0.05</v>
      </c>
      <c r="AK1217" s="14">
        <f t="shared" si="590"/>
        <v>0</v>
      </c>
      <c r="AL1217" s="14">
        <f t="shared" si="591"/>
        <v>0</v>
      </c>
      <c r="AM1217" s="14">
        <f t="shared" si="592"/>
        <v>0</v>
      </c>
      <c r="AN1217" s="14">
        <f t="shared" si="593"/>
        <v>0</v>
      </c>
      <c r="AO1217" s="14">
        <f t="shared" si="594"/>
        <v>0</v>
      </c>
      <c r="AP1217" s="14">
        <f t="shared" si="595"/>
        <v>0</v>
      </c>
      <c r="AQ1217" s="14">
        <f t="shared" si="572"/>
        <v>0</v>
      </c>
      <c r="AR1217" s="26">
        <f t="shared" si="563"/>
        <v>5355.6187499999996</v>
      </c>
      <c r="AS1217" s="184">
        <f t="shared" si="564"/>
        <v>2410.0284375000001</v>
      </c>
      <c r="AT1217" s="26">
        <f t="shared" si="565"/>
        <v>0</v>
      </c>
      <c r="AU1217" s="30">
        <f t="shared" si="596"/>
        <v>2570.6969999999997</v>
      </c>
      <c r="AV1217" s="30">
        <f t="shared" si="597"/>
        <v>2570.6969999999997</v>
      </c>
      <c r="AW1217" s="30"/>
      <c r="AX1217" s="36">
        <f t="shared" si="550"/>
        <v>-2784.92175</v>
      </c>
      <c r="AY1217" s="36">
        <f t="shared" si="550"/>
        <v>160.66856249999955</v>
      </c>
      <c r="AZ1217" s="36">
        <f t="shared" si="550"/>
        <v>0</v>
      </c>
      <c r="BF1217" s="42">
        <f t="shared" si="566"/>
        <v>7765.6471874999997</v>
      </c>
      <c r="BG1217" s="42">
        <f t="shared" si="567"/>
        <v>7765.65</v>
      </c>
      <c r="BH1217" s="42">
        <f t="shared" si="568"/>
        <v>-2.8124999998908606E-3</v>
      </c>
      <c r="BI1217" s="42">
        <f t="shared" si="569"/>
        <v>5141.3939999999993</v>
      </c>
    </row>
    <row r="1218" spans="1:61" ht="14.45" hidden="1" outlineLevel="1" x14ac:dyDescent="0.3">
      <c r="A1218" s="12" t="s">
        <v>837</v>
      </c>
      <c r="B1218" s="12" t="s">
        <v>731</v>
      </c>
      <c r="C1218" s="12"/>
      <c r="D1218" s="2" t="s">
        <v>1257</v>
      </c>
      <c r="E1218" s="2" t="s">
        <v>424</v>
      </c>
      <c r="F1218" s="2" t="s">
        <v>11</v>
      </c>
      <c r="G1218" s="2" t="s">
        <v>17</v>
      </c>
      <c r="H1218" s="2" t="s">
        <v>13</v>
      </c>
      <c r="I1218" s="18">
        <v>20</v>
      </c>
      <c r="J1218" s="18">
        <v>59850</v>
      </c>
      <c r="K1218" s="18">
        <v>57000</v>
      </c>
      <c r="L1218" s="18">
        <v>2850</v>
      </c>
      <c r="M1218" s="18"/>
      <c r="N1218" s="18"/>
      <c r="O1218" s="18"/>
      <c r="P1218" s="18"/>
      <c r="Q1218" s="18"/>
      <c r="R1218" s="18"/>
      <c r="S1218" s="18"/>
      <c r="T1218" s="18">
        <v>2850</v>
      </c>
      <c r="U1218" s="18"/>
      <c r="V1218" s="18"/>
      <c r="W1218" s="18"/>
      <c r="X1218" s="18"/>
      <c r="Y1218" s="18"/>
      <c r="Z1218" s="18"/>
      <c r="AA1218" s="18"/>
      <c r="AB1218" s="43">
        <f t="shared" si="551"/>
        <v>5.0000000000000044E-2</v>
      </c>
      <c r="AC1218" s="14">
        <f t="shared" si="573"/>
        <v>0</v>
      </c>
      <c r="AD1218" s="14">
        <f t="shared" si="587"/>
        <v>0</v>
      </c>
      <c r="AE1218" s="14">
        <f t="shared" si="576"/>
        <v>0</v>
      </c>
      <c r="AF1218" s="14">
        <f t="shared" si="577"/>
        <v>0</v>
      </c>
      <c r="AG1218" s="14">
        <f t="shared" si="578"/>
        <v>0</v>
      </c>
      <c r="AH1218" s="14">
        <f t="shared" si="579"/>
        <v>0</v>
      </c>
      <c r="AI1218" s="14">
        <f t="shared" si="588"/>
        <v>0</v>
      </c>
      <c r="AJ1218" s="14">
        <f t="shared" si="589"/>
        <v>0.05</v>
      </c>
      <c r="AK1218" s="14">
        <f t="shared" si="590"/>
        <v>0</v>
      </c>
      <c r="AL1218" s="14">
        <f t="shared" si="591"/>
        <v>0</v>
      </c>
      <c r="AM1218" s="14">
        <f t="shared" si="592"/>
        <v>0</v>
      </c>
      <c r="AN1218" s="14">
        <f t="shared" si="593"/>
        <v>0</v>
      </c>
      <c r="AO1218" s="14">
        <f t="shared" si="594"/>
        <v>0</v>
      </c>
      <c r="AP1218" s="14">
        <f t="shared" si="595"/>
        <v>0</v>
      </c>
      <c r="AQ1218" s="14">
        <f t="shared" si="572"/>
        <v>0</v>
      </c>
      <c r="AR1218" s="26">
        <f t="shared" si="563"/>
        <v>0</v>
      </c>
      <c r="AS1218" s="184">
        <f t="shared" si="564"/>
        <v>2850</v>
      </c>
      <c r="AT1218" s="26">
        <f t="shared" si="565"/>
        <v>0</v>
      </c>
      <c r="AU1218" s="30">
        <f t="shared" si="596"/>
        <v>3420</v>
      </c>
      <c r="AV1218" s="30">
        <f t="shared" si="597"/>
        <v>3420</v>
      </c>
      <c r="AW1218" s="30"/>
      <c r="AX1218" s="36">
        <f t="shared" si="550"/>
        <v>3420</v>
      </c>
      <c r="AY1218" s="36">
        <f t="shared" si="550"/>
        <v>570</v>
      </c>
      <c r="AZ1218" s="36">
        <f t="shared" si="550"/>
        <v>0</v>
      </c>
      <c r="BF1218" s="42">
        <f t="shared" si="566"/>
        <v>2850</v>
      </c>
      <c r="BG1218" s="42">
        <f t="shared" si="567"/>
        <v>2850</v>
      </c>
      <c r="BH1218" s="42">
        <f t="shared" si="568"/>
        <v>0</v>
      </c>
      <c r="BI1218" s="42">
        <f t="shared" si="569"/>
        <v>6840</v>
      </c>
    </row>
    <row r="1219" spans="1:61" ht="14.45" hidden="1" outlineLevel="1" x14ac:dyDescent="0.3">
      <c r="A1219" s="12" t="s">
        <v>837</v>
      </c>
      <c r="B1219" s="12" t="s">
        <v>731</v>
      </c>
      <c r="C1219" s="12"/>
      <c r="D1219" s="2" t="s">
        <v>1221</v>
      </c>
      <c r="E1219" s="2" t="s">
        <v>1222</v>
      </c>
      <c r="F1219" s="2" t="s">
        <v>11</v>
      </c>
      <c r="G1219" s="2" t="s">
        <v>17</v>
      </c>
      <c r="H1219" s="2" t="s">
        <v>13</v>
      </c>
      <c r="I1219" s="18">
        <v>10</v>
      </c>
      <c r="J1219" s="18">
        <v>1680</v>
      </c>
      <c r="K1219" s="18">
        <v>1600</v>
      </c>
      <c r="L1219" s="18">
        <v>80</v>
      </c>
      <c r="M1219" s="18"/>
      <c r="N1219" s="18"/>
      <c r="O1219" s="18"/>
      <c r="P1219" s="18"/>
      <c r="Q1219" s="18"/>
      <c r="R1219" s="18"/>
      <c r="S1219" s="18"/>
      <c r="T1219" s="18">
        <v>80</v>
      </c>
      <c r="U1219" s="18"/>
      <c r="V1219" s="18"/>
      <c r="W1219" s="18"/>
      <c r="X1219" s="18"/>
      <c r="Y1219" s="18"/>
      <c r="Z1219" s="18"/>
      <c r="AA1219" s="18"/>
      <c r="AB1219" s="43">
        <f t="shared" si="551"/>
        <v>5.0000000000000044E-2</v>
      </c>
      <c r="AC1219" s="14">
        <f t="shared" si="573"/>
        <v>0</v>
      </c>
      <c r="AD1219" s="14">
        <f t="shared" si="587"/>
        <v>0</v>
      </c>
      <c r="AE1219" s="14">
        <f t="shared" si="576"/>
        <v>0</v>
      </c>
      <c r="AF1219" s="14">
        <f t="shared" si="577"/>
        <v>0</v>
      </c>
      <c r="AG1219" s="14">
        <f t="shared" si="578"/>
        <v>0</v>
      </c>
      <c r="AH1219" s="14">
        <f t="shared" si="579"/>
        <v>0</v>
      </c>
      <c r="AI1219" s="14">
        <f t="shared" si="588"/>
        <v>0</v>
      </c>
      <c r="AJ1219" s="14">
        <f t="shared" si="589"/>
        <v>0.05</v>
      </c>
      <c r="AK1219" s="14">
        <f t="shared" si="590"/>
        <v>0</v>
      </c>
      <c r="AL1219" s="14">
        <f t="shared" si="591"/>
        <v>0</v>
      </c>
      <c r="AM1219" s="14">
        <f t="shared" si="592"/>
        <v>0</v>
      </c>
      <c r="AN1219" s="14">
        <f t="shared" si="593"/>
        <v>0</v>
      </c>
      <c r="AO1219" s="14">
        <f t="shared" si="594"/>
        <v>0</v>
      </c>
      <c r="AP1219" s="14">
        <f t="shared" si="595"/>
        <v>0</v>
      </c>
      <c r="AQ1219" s="14">
        <f t="shared" si="572"/>
        <v>0</v>
      </c>
      <c r="AR1219" s="26">
        <f t="shared" si="563"/>
        <v>0</v>
      </c>
      <c r="AS1219" s="184">
        <f t="shared" si="564"/>
        <v>80</v>
      </c>
      <c r="AT1219" s="26">
        <f t="shared" si="565"/>
        <v>0</v>
      </c>
      <c r="AU1219" s="30">
        <f t="shared" si="596"/>
        <v>96</v>
      </c>
      <c r="AV1219" s="30">
        <f t="shared" si="597"/>
        <v>96</v>
      </c>
      <c r="AW1219" s="30"/>
      <c r="AX1219" s="36">
        <f t="shared" si="550"/>
        <v>96</v>
      </c>
      <c r="AY1219" s="36">
        <f t="shared" si="550"/>
        <v>16</v>
      </c>
      <c r="AZ1219" s="36">
        <f t="shared" si="550"/>
        <v>0</v>
      </c>
      <c r="BF1219" s="42">
        <f t="shared" si="566"/>
        <v>80</v>
      </c>
      <c r="BG1219" s="42">
        <f t="shared" si="567"/>
        <v>80</v>
      </c>
      <c r="BH1219" s="42">
        <f t="shared" si="568"/>
        <v>0</v>
      </c>
      <c r="BI1219" s="42">
        <f t="shared" si="569"/>
        <v>192</v>
      </c>
    </row>
    <row r="1220" spans="1:61" ht="14.45" hidden="1" outlineLevel="1" x14ac:dyDescent="0.3">
      <c r="A1220" s="12" t="s">
        <v>837</v>
      </c>
      <c r="B1220" s="12" t="s">
        <v>731</v>
      </c>
      <c r="C1220" s="12"/>
      <c r="D1220" s="2" t="s">
        <v>1258</v>
      </c>
      <c r="E1220" s="2" t="s">
        <v>735</v>
      </c>
      <c r="F1220" s="2" t="s">
        <v>11</v>
      </c>
      <c r="G1220" s="2" t="s">
        <v>17</v>
      </c>
      <c r="H1220" s="2" t="s">
        <v>13</v>
      </c>
      <c r="I1220" s="18">
        <v>5</v>
      </c>
      <c r="J1220" s="18">
        <v>7218.5</v>
      </c>
      <c r="K1220" s="18">
        <v>6874.76</v>
      </c>
      <c r="L1220" s="18">
        <v>343.74</v>
      </c>
      <c r="M1220" s="18"/>
      <c r="N1220" s="18"/>
      <c r="O1220" s="18"/>
      <c r="P1220" s="18"/>
      <c r="Q1220" s="18"/>
      <c r="R1220" s="18"/>
      <c r="S1220" s="18"/>
      <c r="T1220" s="18">
        <v>343.74</v>
      </c>
      <c r="U1220" s="18"/>
      <c r="V1220" s="18"/>
      <c r="W1220" s="18"/>
      <c r="X1220" s="18"/>
      <c r="Y1220" s="18"/>
      <c r="Z1220" s="18"/>
      <c r="AA1220" s="18"/>
      <c r="AB1220" s="43">
        <f t="shared" si="551"/>
        <v>5.0000000000000044E-2</v>
      </c>
      <c r="AC1220" s="14">
        <f t="shared" si="573"/>
        <v>0</v>
      </c>
      <c r="AD1220" s="14">
        <f t="shared" si="587"/>
        <v>0</v>
      </c>
      <c r="AE1220" s="14">
        <f t="shared" si="576"/>
        <v>0</v>
      </c>
      <c r="AF1220" s="14">
        <f t="shared" si="577"/>
        <v>0</v>
      </c>
      <c r="AG1220" s="14">
        <f t="shared" si="578"/>
        <v>0</v>
      </c>
      <c r="AH1220" s="14">
        <f t="shared" si="579"/>
        <v>0</v>
      </c>
      <c r="AI1220" s="14">
        <f t="shared" si="588"/>
        <v>0</v>
      </c>
      <c r="AJ1220" s="14">
        <f t="shared" si="589"/>
        <v>0.05</v>
      </c>
      <c r="AK1220" s="14">
        <f t="shared" si="590"/>
        <v>0</v>
      </c>
      <c r="AL1220" s="14">
        <f t="shared" si="591"/>
        <v>0</v>
      </c>
      <c r="AM1220" s="14">
        <f t="shared" si="592"/>
        <v>0</v>
      </c>
      <c r="AN1220" s="14">
        <f t="shared" si="593"/>
        <v>0</v>
      </c>
      <c r="AO1220" s="14">
        <f t="shared" si="594"/>
        <v>0</v>
      </c>
      <c r="AP1220" s="14">
        <f t="shared" si="595"/>
        <v>0</v>
      </c>
      <c r="AQ1220" s="14">
        <f t="shared" si="572"/>
        <v>0</v>
      </c>
      <c r="AR1220" s="26">
        <f t="shared" si="563"/>
        <v>0</v>
      </c>
      <c r="AS1220" s="184">
        <f t="shared" si="564"/>
        <v>343.73800000000006</v>
      </c>
      <c r="AT1220" s="26">
        <f t="shared" si="565"/>
        <v>0</v>
      </c>
      <c r="AU1220" s="30">
        <f t="shared" si="596"/>
        <v>412.48559999999998</v>
      </c>
      <c r="AV1220" s="30">
        <f t="shared" si="597"/>
        <v>412.48559999999998</v>
      </c>
      <c r="AW1220" s="30"/>
      <c r="AX1220" s="36">
        <f t="shared" si="550"/>
        <v>412.48559999999998</v>
      </c>
      <c r="AY1220" s="36">
        <f t="shared" si="550"/>
        <v>68.74759999999992</v>
      </c>
      <c r="AZ1220" s="36">
        <f t="shared" si="550"/>
        <v>0</v>
      </c>
      <c r="BF1220" s="42">
        <f t="shared" si="566"/>
        <v>343.73800000000006</v>
      </c>
      <c r="BG1220" s="42">
        <f t="shared" si="567"/>
        <v>343.74</v>
      </c>
      <c r="BH1220" s="42">
        <f t="shared" si="568"/>
        <v>-1.9999999999527063E-3</v>
      </c>
      <c r="BI1220" s="42">
        <f t="shared" si="569"/>
        <v>824.97119999999995</v>
      </c>
    </row>
    <row r="1221" spans="1:61" ht="14.45" hidden="1" outlineLevel="1" x14ac:dyDescent="0.3">
      <c r="A1221" s="12" t="s">
        <v>837</v>
      </c>
      <c r="B1221" s="12" t="s">
        <v>731</v>
      </c>
      <c r="C1221" s="12"/>
      <c r="D1221" s="2" t="s">
        <v>1246</v>
      </c>
      <c r="E1221" s="2" t="s">
        <v>735</v>
      </c>
      <c r="F1221" s="2" t="s">
        <v>11</v>
      </c>
      <c r="G1221" s="2" t="s">
        <v>17</v>
      </c>
      <c r="H1221" s="2" t="s">
        <v>13</v>
      </c>
      <c r="I1221" s="18">
        <v>2</v>
      </c>
      <c r="J1221" s="18">
        <v>4830</v>
      </c>
      <c r="K1221" s="18">
        <v>4600</v>
      </c>
      <c r="L1221" s="18">
        <v>230</v>
      </c>
      <c r="M1221" s="18"/>
      <c r="N1221" s="18"/>
      <c r="O1221" s="18"/>
      <c r="P1221" s="18"/>
      <c r="Q1221" s="18"/>
      <c r="R1221" s="18"/>
      <c r="S1221" s="18"/>
      <c r="T1221" s="18">
        <v>230</v>
      </c>
      <c r="U1221" s="18"/>
      <c r="V1221" s="18"/>
      <c r="W1221" s="18"/>
      <c r="X1221" s="18"/>
      <c r="Y1221" s="18"/>
      <c r="Z1221" s="18"/>
      <c r="AA1221" s="18"/>
      <c r="AB1221" s="43">
        <f t="shared" si="551"/>
        <v>5.0000000000000044E-2</v>
      </c>
      <c r="AC1221" s="14">
        <f t="shared" si="573"/>
        <v>0</v>
      </c>
      <c r="AD1221" s="14">
        <f t="shared" si="587"/>
        <v>0</v>
      </c>
      <c r="AE1221" s="14">
        <f t="shared" si="576"/>
        <v>0</v>
      </c>
      <c r="AF1221" s="14">
        <f t="shared" si="577"/>
        <v>0</v>
      </c>
      <c r="AG1221" s="14">
        <f t="shared" si="578"/>
        <v>0</v>
      </c>
      <c r="AH1221" s="14">
        <f t="shared" si="579"/>
        <v>0</v>
      </c>
      <c r="AI1221" s="14">
        <f t="shared" si="588"/>
        <v>0</v>
      </c>
      <c r="AJ1221" s="14">
        <f t="shared" si="589"/>
        <v>0.05</v>
      </c>
      <c r="AK1221" s="14">
        <f t="shared" si="590"/>
        <v>0</v>
      </c>
      <c r="AL1221" s="14">
        <f t="shared" si="591"/>
        <v>0</v>
      </c>
      <c r="AM1221" s="14">
        <f t="shared" si="592"/>
        <v>0</v>
      </c>
      <c r="AN1221" s="14">
        <f t="shared" si="593"/>
        <v>0</v>
      </c>
      <c r="AO1221" s="14">
        <f t="shared" si="594"/>
        <v>0</v>
      </c>
      <c r="AP1221" s="14">
        <f t="shared" si="595"/>
        <v>0</v>
      </c>
      <c r="AQ1221" s="14">
        <f t="shared" si="572"/>
        <v>0</v>
      </c>
      <c r="AR1221" s="26">
        <f t="shared" si="563"/>
        <v>0</v>
      </c>
      <c r="AS1221" s="184">
        <f t="shared" si="564"/>
        <v>230</v>
      </c>
      <c r="AT1221" s="26">
        <f t="shared" si="565"/>
        <v>0</v>
      </c>
      <c r="AU1221" s="30">
        <f t="shared" si="596"/>
        <v>276</v>
      </c>
      <c r="AV1221" s="30">
        <f t="shared" si="597"/>
        <v>276</v>
      </c>
      <c r="AW1221" s="30"/>
      <c r="AX1221" s="36">
        <f t="shared" ref="AX1221:AZ1230" si="598">AU1221-AR1221</f>
        <v>276</v>
      </c>
      <c r="AY1221" s="36">
        <f t="shared" si="598"/>
        <v>46</v>
      </c>
      <c r="AZ1221" s="36">
        <f t="shared" si="598"/>
        <v>0</v>
      </c>
      <c r="BF1221" s="42">
        <f t="shared" si="566"/>
        <v>230</v>
      </c>
      <c r="BG1221" s="42">
        <f t="shared" si="567"/>
        <v>230</v>
      </c>
      <c r="BH1221" s="42">
        <f t="shared" si="568"/>
        <v>0</v>
      </c>
      <c r="BI1221" s="42">
        <f t="shared" si="569"/>
        <v>552</v>
      </c>
    </row>
    <row r="1222" spans="1:61" ht="14.45" hidden="1" outlineLevel="1" x14ac:dyDescent="0.3">
      <c r="A1222" s="12" t="s">
        <v>837</v>
      </c>
      <c r="B1222" s="12" t="s">
        <v>731</v>
      </c>
      <c r="C1222" s="12"/>
      <c r="D1222" s="2" t="s">
        <v>1259</v>
      </c>
      <c r="E1222" s="2" t="s">
        <v>1260</v>
      </c>
      <c r="F1222" s="2" t="s">
        <v>11</v>
      </c>
      <c r="G1222" s="2" t="s">
        <v>17</v>
      </c>
      <c r="H1222" s="2" t="s">
        <v>13</v>
      </c>
      <c r="I1222" s="18">
        <v>25</v>
      </c>
      <c r="J1222" s="18">
        <v>2657.81</v>
      </c>
      <c r="K1222" s="18">
        <v>2250</v>
      </c>
      <c r="L1222" s="18">
        <v>407.81</v>
      </c>
      <c r="M1222" s="18"/>
      <c r="N1222" s="18">
        <v>281.25</v>
      </c>
      <c r="O1222" s="18"/>
      <c r="P1222" s="18"/>
      <c r="Q1222" s="18"/>
      <c r="R1222" s="18"/>
      <c r="S1222" s="18"/>
      <c r="T1222" s="18">
        <v>126.56</v>
      </c>
      <c r="U1222" s="18"/>
      <c r="V1222" s="18"/>
      <c r="W1222" s="18"/>
      <c r="X1222" s="18"/>
      <c r="Y1222" s="18"/>
      <c r="Z1222" s="18"/>
      <c r="AA1222" s="18"/>
      <c r="AB1222" s="43">
        <f t="shared" ref="AB1222:AB1230" si="599">(1+SUM(AC1222:AF1222)*(1+AG1222)*(1+AH1222))*(1+SUM(AI1222:AN1222))*(1+SUM(AO1222:AQ1222))-1</f>
        <v>0.18125000000000013</v>
      </c>
      <c r="AC1222" s="14">
        <f t="shared" si="573"/>
        <v>0</v>
      </c>
      <c r="AD1222" s="14">
        <f t="shared" si="587"/>
        <v>0.125</v>
      </c>
      <c r="AE1222" s="14">
        <f t="shared" ref="AE1222:AE1230" si="600">IF(O1222&gt;0,O$4,0)</f>
        <v>0</v>
      </c>
      <c r="AF1222" s="14">
        <f t="shared" ref="AF1222:AF1230" si="601">IF(P1222&gt;0,P$4,0)</f>
        <v>0</v>
      </c>
      <c r="AG1222" s="14">
        <f t="shared" ref="AG1222:AG1230" si="602">IF(Q1222&gt;0,Q$4,0)</f>
        <v>0</v>
      </c>
      <c r="AH1222" s="14">
        <f t="shared" ref="AH1222:AH1230" si="603">IF(R1222&gt;0,R$4,0)</f>
        <v>0</v>
      </c>
      <c r="AI1222" s="14">
        <f t="shared" si="588"/>
        <v>0</v>
      </c>
      <c r="AJ1222" s="14">
        <f t="shared" si="589"/>
        <v>0.05</v>
      </c>
      <c r="AK1222" s="14">
        <f t="shared" si="590"/>
        <v>0</v>
      </c>
      <c r="AL1222" s="14">
        <f t="shared" si="591"/>
        <v>0</v>
      </c>
      <c r="AM1222" s="14">
        <f t="shared" si="592"/>
        <v>0</v>
      </c>
      <c r="AN1222" s="14">
        <f t="shared" si="593"/>
        <v>0</v>
      </c>
      <c r="AO1222" s="14">
        <f t="shared" si="594"/>
        <v>0</v>
      </c>
      <c r="AP1222" s="14">
        <f t="shared" si="595"/>
        <v>0</v>
      </c>
      <c r="AQ1222" s="14">
        <f t="shared" si="572"/>
        <v>0</v>
      </c>
      <c r="AR1222" s="26">
        <f t="shared" ref="AR1222:AR1230" si="604">K1222*(1+SUM(AC1222:AF1222)*(1+AG1222)*(1+AH1222)-1)</f>
        <v>281.25</v>
      </c>
      <c r="AS1222" s="184">
        <f t="shared" ref="AS1222:AS1230" si="605">SUM(AI1222:AN1222)*(AR1222+K1222)</f>
        <v>126.5625</v>
      </c>
      <c r="AT1222" s="26">
        <f t="shared" ref="AT1222:AT1230" si="606">SUM(AO1222:AQ1222)*(K1222+AR1222)</f>
        <v>0</v>
      </c>
      <c r="AU1222" s="30">
        <f t="shared" si="596"/>
        <v>135</v>
      </c>
      <c r="AV1222" s="30">
        <f t="shared" si="597"/>
        <v>135</v>
      </c>
      <c r="AW1222" s="30"/>
      <c r="AX1222" s="36">
        <f t="shared" si="598"/>
        <v>-146.25</v>
      </c>
      <c r="AY1222" s="36">
        <f t="shared" si="598"/>
        <v>8.4375</v>
      </c>
      <c r="AZ1222" s="36">
        <f t="shared" si="598"/>
        <v>0</v>
      </c>
      <c r="BF1222" s="42">
        <f t="shared" ref="BF1222:BF1230" si="607">SUM(AR1222:AT1222)</f>
        <v>407.8125</v>
      </c>
      <c r="BG1222" s="42">
        <f t="shared" ref="BG1222:BG1230" si="608">SUM(M1222:AA1222)</f>
        <v>407.81</v>
      </c>
      <c r="BH1222" s="42">
        <f t="shared" ref="BH1222:BH1230" si="609">BF1222-BG1222</f>
        <v>2.4999999999977263E-3</v>
      </c>
      <c r="BI1222" s="42">
        <f t="shared" ref="BI1222:BI1230" si="610">SUM(AU1222:AW1222)</f>
        <v>270</v>
      </c>
    </row>
    <row r="1223" spans="1:61" ht="14.45" hidden="1" outlineLevel="1" x14ac:dyDescent="0.3">
      <c r="A1223" s="12" t="s">
        <v>837</v>
      </c>
      <c r="B1223" s="12" t="s">
        <v>731</v>
      </c>
      <c r="C1223" s="12"/>
      <c r="D1223" s="2" t="s">
        <v>1052</v>
      </c>
      <c r="E1223" s="2" t="s">
        <v>1053</v>
      </c>
      <c r="F1223" s="2" t="s">
        <v>11</v>
      </c>
      <c r="G1223" s="2" t="s">
        <v>17</v>
      </c>
      <c r="H1223" s="2" t="s">
        <v>13</v>
      </c>
      <c r="I1223" s="18">
        <v>50</v>
      </c>
      <c r="J1223" s="18">
        <v>1338.74</v>
      </c>
      <c r="K1223" s="18">
        <v>1274.99</v>
      </c>
      <c r="L1223" s="18">
        <v>63.75</v>
      </c>
      <c r="M1223" s="18"/>
      <c r="N1223" s="18"/>
      <c r="O1223" s="18"/>
      <c r="P1223" s="18"/>
      <c r="Q1223" s="18"/>
      <c r="R1223" s="18"/>
      <c r="S1223" s="18"/>
      <c r="T1223" s="18">
        <v>63.75</v>
      </c>
      <c r="U1223" s="18"/>
      <c r="V1223" s="18"/>
      <c r="W1223" s="18"/>
      <c r="X1223" s="18"/>
      <c r="Y1223" s="18"/>
      <c r="Z1223" s="18"/>
      <c r="AA1223" s="18"/>
      <c r="AB1223" s="43">
        <f t="shared" si="599"/>
        <v>5.0000000000000044E-2</v>
      </c>
      <c r="AC1223" s="14">
        <f t="shared" si="573"/>
        <v>0</v>
      </c>
      <c r="AD1223" s="14">
        <f t="shared" si="587"/>
        <v>0</v>
      </c>
      <c r="AE1223" s="14">
        <f t="shared" si="600"/>
        <v>0</v>
      </c>
      <c r="AF1223" s="14">
        <f t="shared" si="601"/>
        <v>0</v>
      </c>
      <c r="AG1223" s="14">
        <f t="shared" si="602"/>
        <v>0</v>
      </c>
      <c r="AH1223" s="14">
        <f t="shared" si="603"/>
        <v>0</v>
      </c>
      <c r="AI1223" s="14">
        <f t="shared" ref="AI1223:AI1230" si="611">IF(S1223&gt;0,S$4,0)</f>
        <v>0</v>
      </c>
      <c r="AJ1223" s="14">
        <f t="shared" si="589"/>
        <v>0.05</v>
      </c>
      <c r="AK1223" s="14">
        <f t="shared" si="590"/>
        <v>0</v>
      </c>
      <c r="AL1223" s="14">
        <f t="shared" si="591"/>
        <v>0</v>
      </c>
      <c r="AM1223" s="14">
        <f t="shared" si="592"/>
        <v>0</v>
      </c>
      <c r="AN1223" s="14">
        <f t="shared" si="593"/>
        <v>0</v>
      </c>
      <c r="AO1223" s="14">
        <f t="shared" si="594"/>
        <v>0</v>
      </c>
      <c r="AP1223" s="14">
        <f t="shared" si="595"/>
        <v>0</v>
      </c>
      <c r="AQ1223" s="14">
        <f t="shared" si="572"/>
        <v>0</v>
      </c>
      <c r="AR1223" s="26">
        <f t="shared" si="604"/>
        <v>0</v>
      </c>
      <c r="AS1223" s="184">
        <f t="shared" si="605"/>
        <v>63.749500000000005</v>
      </c>
      <c r="AT1223" s="26">
        <f t="shared" si="606"/>
        <v>0</v>
      </c>
      <c r="AU1223" s="30">
        <f t="shared" si="596"/>
        <v>76.499399999999994</v>
      </c>
      <c r="AV1223" s="30">
        <f t="shared" si="597"/>
        <v>76.499399999999994</v>
      </c>
      <c r="AW1223" s="30"/>
      <c r="AX1223" s="36">
        <f t="shared" si="598"/>
        <v>76.499399999999994</v>
      </c>
      <c r="AY1223" s="36">
        <f t="shared" si="598"/>
        <v>12.74989999999999</v>
      </c>
      <c r="AZ1223" s="36">
        <f t="shared" si="598"/>
        <v>0</v>
      </c>
      <c r="BF1223" s="42">
        <f t="shared" si="607"/>
        <v>63.749500000000005</v>
      </c>
      <c r="BG1223" s="42">
        <f t="shared" si="608"/>
        <v>63.75</v>
      </c>
      <c r="BH1223" s="42">
        <f t="shared" si="609"/>
        <v>-4.99999999995282E-4</v>
      </c>
      <c r="BI1223" s="42">
        <f t="shared" si="610"/>
        <v>152.99879999999999</v>
      </c>
    </row>
    <row r="1224" spans="1:61" ht="14.45" hidden="1" outlineLevel="1" x14ac:dyDescent="0.3">
      <c r="A1224" s="12" t="s">
        <v>837</v>
      </c>
      <c r="B1224" s="12" t="s">
        <v>731</v>
      </c>
      <c r="C1224" s="12"/>
      <c r="D1224" s="2" t="s">
        <v>1261</v>
      </c>
      <c r="E1224" s="2" t="s">
        <v>424</v>
      </c>
      <c r="F1224" s="2" t="s">
        <v>11</v>
      </c>
      <c r="G1224" s="2" t="s">
        <v>17</v>
      </c>
      <c r="H1224" s="2" t="s">
        <v>13</v>
      </c>
      <c r="I1224" s="18">
        <v>20</v>
      </c>
      <c r="J1224" s="18">
        <v>3926.8</v>
      </c>
      <c r="K1224" s="18">
        <v>3739.8</v>
      </c>
      <c r="L1224" s="18">
        <v>187</v>
      </c>
      <c r="M1224" s="18"/>
      <c r="N1224" s="18"/>
      <c r="O1224" s="18"/>
      <c r="P1224" s="18"/>
      <c r="Q1224" s="18"/>
      <c r="R1224" s="18"/>
      <c r="S1224" s="18"/>
      <c r="T1224" s="18">
        <v>187</v>
      </c>
      <c r="U1224" s="18"/>
      <c r="V1224" s="18"/>
      <c r="W1224" s="18"/>
      <c r="X1224" s="18"/>
      <c r="Y1224" s="18"/>
      <c r="Z1224" s="18"/>
      <c r="AA1224" s="18"/>
      <c r="AB1224" s="43">
        <f t="shared" si="599"/>
        <v>5.0000000000000044E-2</v>
      </c>
      <c r="AC1224" s="14">
        <f t="shared" si="573"/>
        <v>0</v>
      </c>
      <c r="AD1224" s="14">
        <f t="shared" si="587"/>
        <v>0</v>
      </c>
      <c r="AE1224" s="14">
        <f t="shared" si="600"/>
        <v>0</v>
      </c>
      <c r="AF1224" s="14">
        <f t="shared" si="601"/>
        <v>0</v>
      </c>
      <c r="AG1224" s="14">
        <f t="shared" si="602"/>
        <v>0</v>
      </c>
      <c r="AH1224" s="14">
        <f t="shared" si="603"/>
        <v>0</v>
      </c>
      <c r="AI1224" s="14">
        <f t="shared" si="611"/>
        <v>0</v>
      </c>
      <c r="AJ1224" s="14">
        <f t="shared" si="589"/>
        <v>0.05</v>
      </c>
      <c r="AK1224" s="14">
        <f t="shared" si="590"/>
        <v>0</v>
      </c>
      <c r="AL1224" s="14">
        <f t="shared" si="591"/>
        <v>0</v>
      </c>
      <c r="AM1224" s="14">
        <f t="shared" si="592"/>
        <v>0</v>
      </c>
      <c r="AN1224" s="14">
        <f t="shared" si="593"/>
        <v>0</v>
      </c>
      <c r="AO1224" s="14">
        <f t="shared" si="594"/>
        <v>0</v>
      </c>
      <c r="AP1224" s="14">
        <f t="shared" si="595"/>
        <v>0</v>
      </c>
      <c r="AQ1224" s="14">
        <f t="shared" si="572"/>
        <v>0</v>
      </c>
      <c r="AR1224" s="26">
        <f t="shared" si="604"/>
        <v>0</v>
      </c>
      <c r="AS1224" s="184">
        <f t="shared" si="605"/>
        <v>186.99</v>
      </c>
      <c r="AT1224" s="26">
        <f t="shared" si="606"/>
        <v>0</v>
      </c>
      <c r="AU1224" s="30">
        <f t="shared" si="596"/>
        <v>224.38800000000001</v>
      </c>
      <c r="AV1224" s="30">
        <f t="shared" si="597"/>
        <v>224.38800000000001</v>
      </c>
      <c r="AW1224" s="30"/>
      <c r="AX1224" s="36">
        <f t="shared" si="598"/>
        <v>224.38800000000001</v>
      </c>
      <c r="AY1224" s="36">
        <f t="shared" si="598"/>
        <v>37.397999999999996</v>
      </c>
      <c r="AZ1224" s="36">
        <f t="shared" si="598"/>
        <v>0</v>
      </c>
      <c r="BF1224" s="42">
        <f t="shared" si="607"/>
        <v>186.99</v>
      </c>
      <c r="BG1224" s="42">
        <f t="shared" si="608"/>
        <v>187</v>
      </c>
      <c r="BH1224" s="42">
        <f t="shared" si="609"/>
        <v>-9.9999999999909051E-3</v>
      </c>
      <c r="BI1224" s="42">
        <f t="shared" si="610"/>
        <v>448.77600000000001</v>
      </c>
    </row>
    <row r="1225" spans="1:61" ht="14.45" hidden="1" outlineLevel="1" x14ac:dyDescent="0.3">
      <c r="A1225" s="12" t="s">
        <v>837</v>
      </c>
      <c r="B1225" s="12" t="s">
        <v>731</v>
      </c>
      <c r="C1225" s="12"/>
      <c r="D1225" s="2" t="s">
        <v>1262</v>
      </c>
      <c r="E1225" s="2" t="s">
        <v>593</v>
      </c>
      <c r="F1225" s="2" t="s">
        <v>11</v>
      </c>
      <c r="G1225" s="2" t="s">
        <v>17</v>
      </c>
      <c r="H1225" s="2" t="s">
        <v>13</v>
      </c>
      <c r="I1225" s="18">
        <v>158.76000000000002</v>
      </c>
      <c r="J1225" s="18">
        <v>76306.2</v>
      </c>
      <c r="K1225" s="18">
        <v>68514.570000000007</v>
      </c>
      <c r="L1225" s="18">
        <v>7791.63</v>
      </c>
      <c r="M1225" s="18"/>
      <c r="N1225" s="18">
        <v>4158</v>
      </c>
      <c r="O1225" s="18"/>
      <c r="P1225" s="18"/>
      <c r="Q1225" s="18"/>
      <c r="R1225" s="18"/>
      <c r="S1225" s="18"/>
      <c r="T1225" s="18">
        <v>3633.6299999999997</v>
      </c>
      <c r="U1225" s="18"/>
      <c r="V1225" s="18"/>
      <c r="W1225" s="18"/>
      <c r="X1225" s="18"/>
      <c r="Y1225" s="18"/>
      <c r="Z1225" s="18"/>
      <c r="AA1225" s="18"/>
      <c r="AB1225" s="43">
        <f t="shared" si="599"/>
        <v>0.18125000000000013</v>
      </c>
      <c r="AC1225" s="14">
        <f t="shared" si="573"/>
        <v>0</v>
      </c>
      <c r="AD1225" s="14">
        <f t="shared" si="587"/>
        <v>0.125</v>
      </c>
      <c r="AE1225" s="14">
        <f t="shared" si="600"/>
        <v>0</v>
      </c>
      <c r="AF1225" s="14">
        <f t="shared" si="601"/>
        <v>0</v>
      </c>
      <c r="AG1225" s="14">
        <f t="shared" si="602"/>
        <v>0</v>
      </c>
      <c r="AH1225" s="14">
        <f t="shared" si="603"/>
        <v>0</v>
      </c>
      <c r="AI1225" s="14">
        <f t="shared" si="611"/>
        <v>0</v>
      </c>
      <c r="AJ1225" s="14">
        <f t="shared" si="589"/>
        <v>0.05</v>
      </c>
      <c r="AK1225" s="14">
        <f t="shared" si="590"/>
        <v>0</v>
      </c>
      <c r="AL1225" s="14">
        <f t="shared" si="591"/>
        <v>0</v>
      </c>
      <c r="AM1225" s="14">
        <f t="shared" si="592"/>
        <v>0</v>
      </c>
      <c r="AN1225" s="14">
        <f t="shared" si="593"/>
        <v>0</v>
      </c>
      <c r="AO1225" s="14">
        <f t="shared" si="594"/>
        <v>0</v>
      </c>
      <c r="AP1225" s="14">
        <f t="shared" si="595"/>
        <v>0</v>
      </c>
      <c r="AQ1225" s="14">
        <f t="shared" si="572"/>
        <v>0</v>
      </c>
      <c r="AR1225" s="26">
        <f t="shared" si="604"/>
        <v>8564.3212500000009</v>
      </c>
      <c r="AS1225" s="184">
        <f t="shared" si="605"/>
        <v>3853.9445625000008</v>
      </c>
      <c r="AT1225" s="26">
        <f t="shared" si="606"/>
        <v>0</v>
      </c>
      <c r="AU1225" s="30">
        <f t="shared" si="596"/>
        <v>4110.8742000000002</v>
      </c>
      <c r="AV1225" s="30">
        <f t="shared" si="597"/>
        <v>4110.8742000000002</v>
      </c>
      <c r="AW1225" s="30"/>
      <c r="AX1225" s="36">
        <f t="shared" si="598"/>
        <v>-4453.4470500000007</v>
      </c>
      <c r="AY1225" s="36">
        <f t="shared" si="598"/>
        <v>256.92963749999944</v>
      </c>
      <c r="AZ1225" s="36">
        <f t="shared" si="598"/>
        <v>0</v>
      </c>
      <c r="BF1225" s="42">
        <f t="shared" si="607"/>
        <v>12418.265812500002</v>
      </c>
      <c r="BG1225" s="42">
        <f t="shared" si="608"/>
        <v>7791.6299999999992</v>
      </c>
      <c r="BH1225" s="42">
        <f t="shared" si="609"/>
        <v>4626.6358125000024</v>
      </c>
      <c r="BI1225" s="42">
        <f t="shared" si="610"/>
        <v>8221.7484000000004</v>
      </c>
    </row>
    <row r="1226" spans="1:61" ht="14.45" hidden="1" outlineLevel="1" x14ac:dyDescent="0.3">
      <c r="A1226" s="12" t="s">
        <v>837</v>
      </c>
      <c r="B1226" s="12" t="s">
        <v>731</v>
      </c>
      <c r="C1226" s="12"/>
      <c r="D1226" s="2" t="s">
        <v>1263</v>
      </c>
      <c r="E1226" s="2" t="s">
        <v>1264</v>
      </c>
      <c r="F1226" s="2" t="s">
        <v>11</v>
      </c>
      <c r="G1226" s="2" t="s">
        <v>17</v>
      </c>
      <c r="H1226" s="2" t="s">
        <v>13</v>
      </c>
      <c r="I1226" s="18">
        <v>204.1</v>
      </c>
      <c r="J1226" s="18">
        <v>71389.38</v>
      </c>
      <c r="K1226" s="18">
        <v>67989.89</v>
      </c>
      <c r="L1226" s="18">
        <v>3399.49</v>
      </c>
      <c r="M1226" s="18"/>
      <c r="N1226" s="18"/>
      <c r="O1226" s="18"/>
      <c r="P1226" s="18"/>
      <c r="Q1226" s="18"/>
      <c r="R1226" s="18"/>
      <c r="S1226" s="18"/>
      <c r="T1226" s="18">
        <v>3399.49</v>
      </c>
      <c r="U1226" s="18"/>
      <c r="V1226" s="18"/>
      <c r="W1226" s="18"/>
      <c r="X1226" s="18"/>
      <c r="Y1226" s="18"/>
      <c r="Z1226" s="18"/>
      <c r="AA1226" s="18"/>
      <c r="AB1226" s="43">
        <f t="shared" si="599"/>
        <v>5.0000000000000044E-2</v>
      </c>
      <c r="AC1226" s="14">
        <f t="shared" si="573"/>
        <v>0</v>
      </c>
      <c r="AD1226" s="14">
        <f t="shared" si="587"/>
        <v>0</v>
      </c>
      <c r="AE1226" s="14">
        <f t="shared" si="600"/>
        <v>0</v>
      </c>
      <c r="AF1226" s="14">
        <f t="shared" si="601"/>
        <v>0</v>
      </c>
      <c r="AG1226" s="14">
        <f t="shared" si="602"/>
        <v>0</v>
      </c>
      <c r="AH1226" s="14">
        <f t="shared" si="603"/>
        <v>0</v>
      </c>
      <c r="AI1226" s="14">
        <f t="shared" si="611"/>
        <v>0</v>
      </c>
      <c r="AJ1226" s="14">
        <f t="shared" si="589"/>
        <v>0.05</v>
      </c>
      <c r="AK1226" s="14">
        <f t="shared" si="590"/>
        <v>0</v>
      </c>
      <c r="AL1226" s="14">
        <f t="shared" si="591"/>
        <v>0</v>
      </c>
      <c r="AM1226" s="14">
        <f t="shared" si="592"/>
        <v>0</v>
      </c>
      <c r="AN1226" s="14">
        <f t="shared" si="593"/>
        <v>0</v>
      </c>
      <c r="AO1226" s="14">
        <f t="shared" si="594"/>
        <v>0</v>
      </c>
      <c r="AP1226" s="14">
        <f t="shared" si="595"/>
        <v>0</v>
      </c>
      <c r="AQ1226" s="14">
        <f t="shared" si="572"/>
        <v>0</v>
      </c>
      <c r="AR1226" s="26">
        <f t="shared" si="604"/>
        <v>0</v>
      </c>
      <c r="AS1226" s="184">
        <f t="shared" si="605"/>
        <v>3399.4945000000002</v>
      </c>
      <c r="AT1226" s="26">
        <f t="shared" si="606"/>
        <v>0</v>
      </c>
      <c r="AU1226" s="30">
        <f t="shared" si="596"/>
        <v>4079.3933999999999</v>
      </c>
      <c r="AV1226" s="30">
        <f t="shared" si="597"/>
        <v>4079.3933999999999</v>
      </c>
      <c r="AW1226" s="30"/>
      <c r="AX1226" s="36">
        <f t="shared" si="598"/>
        <v>4079.3933999999999</v>
      </c>
      <c r="AY1226" s="36">
        <f t="shared" si="598"/>
        <v>679.89889999999968</v>
      </c>
      <c r="AZ1226" s="36">
        <f t="shared" si="598"/>
        <v>0</v>
      </c>
      <c r="BF1226" s="42">
        <f t="shared" si="607"/>
        <v>3399.4945000000002</v>
      </c>
      <c r="BG1226" s="42">
        <f t="shared" si="608"/>
        <v>3399.49</v>
      </c>
      <c r="BH1226" s="42">
        <f t="shared" si="609"/>
        <v>4.5000000004620233E-3</v>
      </c>
      <c r="BI1226" s="42">
        <f t="shared" si="610"/>
        <v>8158.7867999999999</v>
      </c>
    </row>
    <row r="1227" spans="1:61" ht="14.45" hidden="1" outlineLevel="1" x14ac:dyDescent="0.3">
      <c r="A1227" s="12" t="s">
        <v>837</v>
      </c>
      <c r="B1227" s="12" t="s">
        <v>731</v>
      </c>
      <c r="C1227" s="12"/>
      <c r="D1227" s="2" t="s">
        <v>1265</v>
      </c>
      <c r="E1227" s="2" t="s">
        <v>105</v>
      </c>
      <c r="F1227" s="2" t="s">
        <v>11</v>
      </c>
      <c r="G1227" s="2" t="s">
        <v>17</v>
      </c>
      <c r="H1227" s="2" t="s">
        <v>13</v>
      </c>
      <c r="I1227" s="18">
        <v>100</v>
      </c>
      <c r="J1227" s="18">
        <v>14888.69</v>
      </c>
      <c r="K1227" s="18">
        <v>12617.220000000001</v>
      </c>
      <c r="L1227" s="18">
        <v>2271.4700000000003</v>
      </c>
      <c r="M1227" s="18"/>
      <c r="N1227" s="18">
        <v>1562.49</v>
      </c>
      <c r="O1227" s="18"/>
      <c r="P1227" s="18"/>
      <c r="Q1227" s="18"/>
      <c r="R1227" s="18"/>
      <c r="S1227" s="18"/>
      <c r="T1227" s="18">
        <v>708.98</v>
      </c>
      <c r="U1227" s="18"/>
      <c r="V1227" s="18"/>
      <c r="W1227" s="18"/>
      <c r="X1227" s="18"/>
      <c r="Y1227" s="18"/>
      <c r="Z1227" s="18"/>
      <c r="AA1227" s="18"/>
      <c r="AB1227" s="43">
        <f t="shared" si="599"/>
        <v>0.18125000000000013</v>
      </c>
      <c r="AC1227" s="14">
        <f t="shared" si="573"/>
        <v>0</v>
      </c>
      <c r="AD1227" s="14">
        <f t="shared" si="587"/>
        <v>0.125</v>
      </c>
      <c r="AE1227" s="14">
        <f t="shared" si="600"/>
        <v>0</v>
      </c>
      <c r="AF1227" s="14">
        <f t="shared" si="601"/>
        <v>0</v>
      </c>
      <c r="AG1227" s="14">
        <f t="shared" si="602"/>
        <v>0</v>
      </c>
      <c r="AH1227" s="14">
        <f t="shared" si="603"/>
        <v>0</v>
      </c>
      <c r="AI1227" s="14">
        <f t="shared" si="611"/>
        <v>0</v>
      </c>
      <c r="AJ1227" s="14">
        <f t="shared" si="589"/>
        <v>0.05</v>
      </c>
      <c r="AK1227" s="14">
        <f t="shared" si="590"/>
        <v>0</v>
      </c>
      <c r="AL1227" s="14">
        <f t="shared" si="591"/>
        <v>0</v>
      </c>
      <c r="AM1227" s="14">
        <f t="shared" si="592"/>
        <v>0</v>
      </c>
      <c r="AN1227" s="14">
        <f t="shared" si="593"/>
        <v>0</v>
      </c>
      <c r="AO1227" s="14">
        <f t="shared" si="594"/>
        <v>0</v>
      </c>
      <c r="AP1227" s="14">
        <f t="shared" si="595"/>
        <v>0</v>
      </c>
      <c r="AQ1227" s="14">
        <f t="shared" si="572"/>
        <v>0</v>
      </c>
      <c r="AR1227" s="26">
        <f t="shared" si="604"/>
        <v>1577.1525000000001</v>
      </c>
      <c r="AS1227" s="184">
        <f t="shared" si="605"/>
        <v>709.71862500000009</v>
      </c>
      <c r="AT1227" s="26">
        <f t="shared" si="606"/>
        <v>0</v>
      </c>
      <c r="AU1227" s="30">
        <f t="shared" si="596"/>
        <v>757.03320000000008</v>
      </c>
      <c r="AV1227" s="30">
        <f t="shared" si="597"/>
        <v>757.03320000000008</v>
      </c>
      <c r="AW1227" s="30"/>
      <c r="AX1227" s="36">
        <f t="shared" si="598"/>
        <v>-820.11930000000007</v>
      </c>
      <c r="AY1227" s="36">
        <f t="shared" si="598"/>
        <v>47.314574999999991</v>
      </c>
      <c r="AZ1227" s="36">
        <f t="shared" si="598"/>
        <v>0</v>
      </c>
      <c r="BF1227" s="42">
        <f t="shared" si="607"/>
        <v>2286.8711250000001</v>
      </c>
      <c r="BG1227" s="42">
        <f t="shared" si="608"/>
        <v>2271.4700000000003</v>
      </c>
      <c r="BH1227" s="42">
        <f t="shared" si="609"/>
        <v>15.401124999999865</v>
      </c>
      <c r="BI1227" s="42">
        <f t="shared" si="610"/>
        <v>1514.0664000000002</v>
      </c>
    </row>
    <row r="1228" spans="1:61" ht="14.45" hidden="1" outlineLevel="1" x14ac:dyDescent="0.3">
      <c r="A1228" s="12" t="s">
        <v>837</v>
      </c>
      <c r="B1228" s="12" t="s">
        <v>731</v>
      </c>
      <c r="C1228" s="12"/>
      <c r="D1228" s="2" t="s">
        <v>1137</v>
      </c>
      <c r="E1228" s="2" t="s">
        <v>373</v>
      </c>
      <c r="F1228" s="2" t="s">
        <v>11</v>
      </c>
      <c r="G1228" s="2" t="s">
        <v>17</v>
      </c>
      <c r="H1228" s="2" t="s">
        <v>13</v>
      </c>
      <c r="I1228" s="18">
        <v>20</v>
      </c>
      <c r="J1228" s="18">
        <v>9704.9900000000016</v>
      </c>
      <c r="K1228" s="18">
        <v>8215.86</v>
      </c>
      <c r="L1228" s="18">
        <v>1489.1299999999999</v>
      </c>
      <c r="M1228" s="18"/>
      <c r="N1228" s="18">
        <v>1026.99</v>
      </c>
      <c r="O1228" s="18"/>
      <c r="P1228" s="18"/>
      <c r="Q1228" s="18"/>
      <c r="R1228" s="18"/>
      <c r="S1228" s="18"/>
      <c r="T1228" s="18">
        <v>462.14</v>
      </c>
      <c r="U1228" s="18"/>
      <c r="V1228" s="18"/>
      <c r="W1228" s="18"/>
      <c r="X1228" s="18"/>
      <c r="Y1228" s="18"/>
      <c r="Z1228" s="18"/>
      <c r="AA1228" s="18"/>
      <c r="AB1228" s="43">
        <f t="shared" si="599"/>
        <v>0.18125000000000013</v>
      </c>
      <c r="AC1228" s="14">
        <f t="shared" si="573"/>
        <v>0</v>
      </c>
      <c r="AD1228" s="14">
        <f t="shared" si="587"/>
        <v>0.125</v>
      </c>
      <c r="AE1228" s="14">
        <f t="shared" si="600"/>
        <v>0</v>
      </c>
      <c r="AF1228" s="14">
        <f t="shared" si="601"/>
        <v>0</v>
      </c>
      <c r="AG1228" s="14">
        <f t="shared" si="602"/>
        <v>0</v>
      </c>
      <c r="AH1228" s="14">
        <f t="shared" si="603"/>
        <v>0</v>
      </c>
      <c r="AI1228" s="14">
        <f t="shared" si="611"/>
        <v>0</v>
      </c>
      <c r="AJ1228" s="14">
        <f t="shared" si="589"/>
        <v>0.05</v>
      </c>
      <c r="AK1228" s="14">
        <f t="shared" si="590"/>
        <v>0</v>
      </c>
      <c r="AL1228" s="14">
        <f t="shared" si="591"/>
        <v>0</v>
      </c>
      <c r="AM1228" s="14">
        <f t="shared" si="592"/>
        <v>0</v>
      </c>
      <c r="AN1228" s="14">
        <f t="shared" si="593"/>
        <v>0</v>
      </c>
      <c r="AO1228" s="14">
        <f t="shared" si="594"/>
        <v>0</v>
      </c>
      <c r="AP1228" s="14">
        <f t="shared" si="595"/>
        <v>0</v>
      </c>
      <c r="AQ1228" s="14">
        <f t="shared" si="572"/>
        <v>0</v>
      </c>
      <c r="AR1228" s="26">
        <f t="shared" si="604"/>
        <v>1026.9825000000001</v>
      </c>
      <c r="AS1228" s="184">
        <f t="shared" si="605"/>
        <v>462.14212500000008</v>
      </c>
      <c r="AT1228" s="26">
        <f t="shared" si="606"/>
        <v>0</v>
      </c>
      <c r="AU1228" s="30">
        <f t="shared" si="596"/>
        <v>492.95160000000004</v>
      </c>
      <c r="AV1228" s="30">
        <f t="shared" si="597"/>
        <v>492.95160000000004</v>
      </c>
      <c r="AW1228" s="30"/>
      <c r="AX1228" s="36">
        <f t="shared" si="598"/>
        <v>-534.03089999999997</v>
      </c>
      <c r="AY1228" s="36">
        <f t="shared" si="598"/>
        <v>30.809474999999964</v>
      </c>
      <c r="AZ1228" s="36">
        <f t="shared" si="598"/>
        <v>0</v>
      </c>
      <c r="BF1228" s="42">
        <f t="shared" si="607"/>
        <v>1489.1246250000002</v>
      </c>
      <c r="BG1228" s="42">
        <f t="shared" si="608"/>
        <v>1489.13</v>
      </c>
      <c r="BH1228" s="42">
        <f t="shared" si="609"/>
        <v>-5.3749999999581632E-3</v>
      </c>
      <c r="BI1228" s="42">
        <f t="shared" si="610"/>
        <v>985.90320000000008</v>
      </c>
    </row>
    <row r="1229" spans="1:61" ht="14.45" hidden="1" outlineLevel="1" x14ac:dyDescent="0.3">
      <c r="A1229" s="12" t="s">
        <v>837</v>
      </c>
      <c r="B1229" s="12" t="s">
        <v>731</v>
      </c>
      <c r="C1229" s="12"/>
      <c r="D1229" s="2" t="s">
        <v>1137</v>
      </c>
      <c r="E1229" s="2" t="s">
        <v>595</v>
      </c>
      <c r="F1229" s="2" t="s">
        <v>11</v>
      </c>
      <c r="G1229" s="2" t="s">
        <v>17</v>
      </c>
      <c r="H1229" s="2" t="s">
        <v>13</v>
      </c>
      <c r="I1229" s="18">
        <v>60</v>
      </c>
      <c r="J1229" s="18">
        <v>29136.21</v>
      </c>
      <c r="K1229" s="18">
        <v>24665.57</v>
      </c>
      <c r="L1229" s="18">
        <v>4470.6399999999994</v>
      </c>
      <c r="M1229" s="18"/>
      <c r="N1229" s="18">
        <v>3083.2</v>
      </c>
      <c r="O1229" s="18"/>
      <c r="P1229" s="18"/>
      <c r="Q1229" s="18"/>
      <c r="R1229" s="18"/>
      <c r="S1229" s="18"/>
      <c r="T1229" s="18">
        <v>1387.44</v>
      </c>
      <c r="U1229" s="18"/>
      <c r="V1229" s="18"/>
      <c r="W1229" s="18"/>
      <c r="X1229" s="18"/>
      <c r="Y1229" s="18"/>
      <c r="Z1229" s="18"/>
      <c r="AA1229" s="18"/>
      <c r="AB1229" s="43">
        <f t="shared" si="599"/>
        <v>0.18125000000000013</v>
      </c>
      <c r="AC1229" s="14">
        <f t="shared" si="573"/>
        <v>0</v>
      </c>
      <c r="AD1229" s="14">
        <f t="shared" si="587"/>
        <v>0.125</v>
      </c>
      <c r="AE1229" s="14">
        <f t="shared" si="600"/>
        <v>0</v>
      </c>
      <c r="AF1229" s="14">
        <f t="shared" si="601"/>
        <v>0</v>
      </c>
      <c r="AG1229" s="14">
        <f t="shared" si="602"/>
        <v>0</v>
      </c>
      <c r="AH1229" s="14">
        <f t="shared" si="603"/>
        <v>0</v>
      </c>
      <c r="AI1229" s="14">
        <f t="shared" si="611"/>
        <v>0</v>
      </c>
      <c r="AJ1229" s="14">
        <f t="shared" si="589"/>
        <v>0.05</v>
      </c>
      <c r="AK1229" s="14">
        <f t="shared" si="590"/>
        <v>0</v>
      </c>
      <c r="AL1229" s="14">
        <f t="shared" si="591"/>
        <v>0</v>
      </c>
      <c r="AM1229" s="14">
        <f t="shared" si="592"/>
        <v>0</v>
      </c>
      <c r="AN1229" s="14">
        <f t="shared" si="593"/>
        <v>0</v>
      </c>
      <c r="AO1229" s="14">
        <f t="shared" si="594"/>
        <v>0</v>
      </c>
      <c r="AP1229" s="14">
        <f t="shared" si="595"/>
        <v>0</v>
      </c>
      <c r="AQ1229" s="14">
        <f t="shared" si="572"/>
        <v>0</v>
      </c>
      <c r="AR1229" s="26">
        <f t="shared" si="604"/>
        <v>3083.19625</v>
      </c>
      <c r="AS1229" s="184">
        <f t="shared" si="605"/>
        <v>1387.4383125000002</v>
      </c>
      <c r="AT1229" s="26">
        <f t="shared" si="606"/>
        <v>0</v>
      </c>
      <c r="AU1229" s="30">
        <f t="shared" si="596"/>
        <v>1479.9341999999999</v>
      </c>
      <c r="AV1229" s="30">
        <f t="shared" si="597"/>
        <v>1479.9341999999999</v>
      </c>
      <c r="AW1229" s="30"/>
      <c r="AX1229" s="36">
        <f t="shared" si="598"/>
        <v>-1603.26205</v>
      </c>
      <c r="AY1229" s="36">
        <f t="shared" si="598"/>
        <v>92.495887499999753</v>
      </c>
      <c r="AZ1229" s="36">
        <f t="shared" si="598"/>
        <v>0</v>
      </c>
      <c r="BF1229" s="42">
        <f t="shared" si="607"/>
        <v>4470.6345625000004</v>
      </c>
      <c r="BG1229" s="42">
        <f t="shared" si="608"/>
        <v>4470.6399999999994</v>
      </c>
      <c r="BH1229" s="42">
        <f t="shared" si="609"/>
        <v>-5.4374999990614015E-3</v>
      </c>
      <c r="BI1229" s="42">
        <f t="shared" si="610"/>
        <v>2959.8683999999998</v>
      </c>
    </row>
    <row r="1230" spans="1:61" ht="14.45" hidden="1" outlineLevel="1" x14ac:dyDescent="0.3">
      <c r="A1230" s="9" t="s">
        <v>837</v>
      </c>
      <c r="B1230" s="9" t="s">
        <v>752</v>
      </c>
      <c r="C1230" s="9"/>
      <c r="D1230" s="7" t="s">
        <v>980</v>
      </c>
      <c r="E1230" s="7" t="s">
        <v>368</v>
      </c>
      <c r="F1230" s="7" t="s">
        <v>16</v>
      </c>
      <c r="G1230" s="7" t="s">
        <v>20</v>
      </c>
      <c r="H1230" s="7" t="s">
        <v>13</v>
      </c>
      <c r="I1230" s="19">
        <v>75</v>
      </c>
      <c r="J1230" s="19">
        <v>15778.130000000001</v>
      </c>
      <c r="K1230" s="19">
        <v>13750</v>
      </c>
      <c r="L1230" s="19">
        <v>2028.13</v>
      </c>
      <c r="M1230" s="19"/>
      <c r="N1230" s="19">
        <v>1718.75</v>
      </c>
      <c r="O1230" s="19"/>
      <c r="P1230" s="19"/>
      <c r="Q1230" s="19"/>
      <c r="R1230" s="19"/>
      <c r="S1230" s="19"/>
      <c r="T1230" s="19"/>
      <c r="U1230" s="19"/>
      <c r="V1230" s="19"/>
      <c r="W1230" s="19"/>
      <c r="X1230" s="19"/>
      <c r="Y1230" s="19"/>
      <c r="Z1230" s="19">
        <v>309.38</v>
      </c>
      <c r="AA1230" s="19"/>
      <c r="AB1230" s="43">
        <f t="shared" si="599"/>
        <v>0.14749999999999996</v>
      </c>
      <c r="AC1230" s="14">
        <f t="shared" si="573"/>
        <v>0</v>
      </c>
      <c r="AD1230" s="14">
        <f t="shared" si="587"/>
        <v>0.125</v>
      </c>
      <c r="AE1230" s="14">
        <f t="shared" si="600"/>
        <v>0</v>
      </c>
      <c r="AF1230" s="14">
        <f t="shared" si="601"/>
        <v>0</v>
      </c>
      <c r="AG1230" s="14">
        <f t="shared" si="602"/>
        <v>0</v>
      </c>
      <c r="AH1230" s="14">
        <f t="shared" si="603"/>
        <v>0</v>
      </c>
      <c r="AI1230" s="14">
        <f t="shared" si="611"/>
        <v>0</v>
      </c>
      <c r="AJ1230" s="14">
        <f t="shared" si="589"/>
        <v>0</v>
      </c>
      <c r="AK1230" s="14">
        <f t="shared" si="590"/>
        <v>0</v>
      </c>
      <c r="AL1230" s="14">
        <f t="shared" si="591"/>
        <v>0</v>
      </c>
      <c r="AM1230" s="14">
        <f t="shared" si="592"/>
        <v>0</v>
      </c>
      <c r="AN1230" s="14">
        <f t="shared" si="593"/>
        <v>0</v>
      </c>
      <c r="AO1230" s="14">
        <f t="shared" si="594"/>
        <v>0</v>
      </c>
      <c r="AP1230" s="14">
        <f t="shared" si="595"/>
        <v>0.02</v>
      </c>
      <c r="AQ1230" s="14">
        <f t="shared" si="572"/>
        <v>0</v>
      </c>
      <c r="AR1230" s="26">
        <f t="shared" si="604"/>
        <v>1718.75</v>
      </c>
      <c r="AS1230" s="184">
        <f t="shared" si="605"/>
        <v>0</v>
      </c>
      <c r="AT1230" s="26">
        <f t="shared" si="606"/>
        <v>309.375</v>
      </c>
      <c r="AU1230" s="31"/>
      <c r="AV1230" s="31"/>
      <c r="AW1230" s="31">
        <f>K1230*$AU$1</f>
        <v>1650</v>
      </c>
      <c r="AX1230" s="37">
        <f>AU1230-AR1230</f>
        <v>-1718.75</v>
      </c>
      <c r="AY1230" s="37">
        <f t="shared" si="598"/>
        <v>0</v>
      </c>
      <c r="AZ1230" s="37">
        <f t="shared" si="598"/>
        <v>1340.625</v>
      </c>
      <c r="BF1230" s="42">
        <f t="shared" si="607"/>
        <v>2028.125</v>
      </c>
      <c r="BG1230" s="42">
        <f t="shared" si="608"/>
        <v>2028.13</v>
      </c>
      <c r="BH1230" s="42">
        <f t="shared" si="609"/>
        <v>-5.0000000001091394E-3</v>
      </c>
      <c r="BI1230" s="42">
        <f t="shared" si="610"/>
        <v>1650</v>
      </c>
    </row>
    <row r="1231" spans="1:61" ht="18" collapsed="1" x14ac:dyDescent="0.6">
      <c r="A1231" s="10" t="s">
        <v>1266</v>
      </c>
      <c r="B1231" s="8"/>
      <c r="C1231" s="8"/>
      <c r="D1231" s="8"/>
      <c r="E1231" s="8"/>
      <c r="F1231" s="8"/>
      <c r="G1231" s="8"/>
      <c r="H1231" s="4"/>
      <c r="I1231" s="20">
        <f>SUBTOTAL(9,I5:I1230)</f>
        <v>1257000</v>
      </c>
      <c r="J1231" s="20">
        <f t="shared" ref="J1231:AA1231" si="612">SUBTOTAL(9,J5:J1230)</f>
        <v>10458239.98</v>
      </c>
      <c r="K1231" s="20">
        <f>SUBTOTAL(9,K5:K1230)</f>
        <v>10055999.99</v>
      </c>
      <c r="L1231" s="20">
        <f t="shared" si="612"/>
        <v>402239.99</v>
      </c>
      <c r="M1231" s="20">
        <f t="shared" si="612"/>
        <v>0</v>
      </c>
      <c r="N1231" s="20">
        <f t="shared" si="612"/>
        <v>0</v>
      </c>
      <c r="O1231" s="20">
        <f t="shared" si="612"/>
        <v>0</v>
      </c>
      <c r="P1231" s="20">
        <f t="shared" si="612"/>
        <v>0</v>
      </c>
      <c r="Q1231" s="20">
        <f t="shared" si="612"/>
        <v>0</v>
      </c>
      <c r="R1231" s="20">
        <f t="shared" si="612"/>
        <v>0</v>
      </c>
      <c r="S1231" s="20">
        <f t="shared" si="612"/>
        <v>402239.99</v>
      </c>
      <c r="T1231" s="20">
        <f t="shared" si="612"/>
        <v>0</v>
      </c>
      <c r="U1231" s="20">
        <f t="shared" si="612"/>
        <v>0</v>
      </c>
      <c r="V1231" s="20">
        <f t="shared" si="612"/>
        <v>0</v>
      </c>
      <c r="W1231" s="20">
        <f t="shared" si="612"/>
        <v>0</v>
      </c>
      <c r="X1231" s="20">
        <f t="shared" si="612"/>
        <v>0</v>
      </c>
      <c r="Y1231" s="20">
        <f t="shared" si="612"/>
        <v>0</v>
      </c>
      <c r="Z1231" s="20">
        <f t="shared" si="612"/>
        <v>0</v>
      </c>
      <c r="AA1231" s="20">
        <f t="shared" si="612"/>
        <v>0</v>
      </c>
      <c r="AR1231" s="49">
        <f>SUBTOTAL(9,AR5:AR1230)</f>
        <v>0</v>
      </c>
      <c r="AS1231" s="49">
        <f t="shared" ref="AS1231:AW1231" si="613">SUBTOTAL(9,AS5:AS1230)</f>
        <v>402239.99960000004</v>
      </c>
      <c r="AT1231" s="49">
        <f t="shared" si="613"/>
        <v>0</v>
      </c>
      <c r="AU1231" s="32">
        <f t="shared" si="613"/>
        <v>603359.99939999997</v>
      </c>
      <c r="AV1231" s="32">
        <f t="shared" si="613"/>
        <v>603359.99939999997</v>
      </c>
      <c r="AW1231" s="32">
        <f t="shared" si="613"/>
        <v>0</v>
      </c>
      <c r="AX1231" s="38">
        <f>SUBTOTAL(9,AX5:AX1230)</f>
        <v>603359.99939999997</v>
      </c>
      <c r="AY1231" s="38">
        <f t="shared" ref="AY1231:AZ1231" si="614">SUBTOTAL(9,AY5:AY1230)</f>
        <v>201119.99979999993</v>
      </c>
      <c r="AZ1231" s="38">
        <f t="shared" si="614"/>
        <v>0</v>
      </c>
    </row>
    <row r="1233" spans="2:50" ht="21" x14ac:dyDescent="0.6">
      <c r="D1233" s="165" t="s">
        <v>1405</v>
      </c>
      <c r="K1233" s="163">
        <f>K1231</f>
        <v>10055999.99</v>
      </c>
      <c r="M1233" s="163">
        <f>M1231+N1231+O1231+P1231+Q1231+R1231</f>
        <v>0</v>
      </c>
      <c r="S1233" s="163">
        <f>S1231+T1231+U1231+V1231+W1231+X1231</f>
        <v>402239.99</v>
      </c>
      <c r="Y1233" s="163">
        <f>Y1231+Z1231+AA1231</f>
        <v>0</v>
      </c>
      <c r="AR1233" s="33">
        <f>SUM(AR1231:AT1231)</f>
        <v>402239.99960000004</v>
      </c>
      <c r="AU1233" s="34">
        <f>SUM(AU1231:AW1231)</f>
        <v>1206719.9987999999</v>
      </c>
      <c r="AX1233" s="41">
        <f>SUM(AX1231:AZ1231)</f>
        <v>804479.99919999996</v>
      </c>
    </row>
    <row r="1234" spans="2:50" ht="14.45" x14ac:dyDescent="0.3">
      <c r="AU1234" s="42"/>
    </row>
    <row r="1235" spans="2:50" ht="14.45" x14ac:dyDescent="0.3">
      <c r="K1235" s="176" t="s">
        <v>1409</v>
      </c>
      <c r="L1235" s="148"/>
      <c r="M1235" s="148" t="s">
        <v>1410</v>
      </c>
      <c r="N1235" s="177"/>
      <c r="O1235" s="177"/>
      <c r="P1235" s="177"/>
      <c r="Q1235" s="177"/>
      <c r="R1235" s="177"/>
      <c r="S1235" s="177" t="s">
        <v>1413</v>
      </c>
      <c r="T1235" s="177"/>
      <c r="U1235" s="177"/>
      <c r="V1235" s="177"/>
      <c r="W1235" s="177"/>
      <c r="X1235" s="177"/>
      <c r="Y1235" s="177" t="s">
        <v>1414</v>
      </c>
    </row>
    <row r="1236" spans="2:50" ht="15.6" x14ac:dyDescent="0.3">
      <c r="B1236" s="15" t="s">
        <v>1406</v>
      </c>
      <c r="C1236" s="14" t="s">
        <v>1408</v>
      </c>
      <c r="K1236" s="175">
        <f>K1233+AR1233</f>
        <v>10458239.989600001</v>
      </c>
      <c r="L1236" s="175"/>
      <c r="M1236" s="175">
        <f>IMPORT!F33+IMPORT!H33+IMPORT!Y33</f>
        <v>62912051.879435711</v>
      </c>
      <c r="N1236" s="174"/>
      <c r="O1236" s="174"/>
      <c r="P1236" s="174"/>
      <c r="Q1236" s="174"/>
      <c r="R1236" s="174"/>
      <c r="S1236" s="175">
        <v>50309315.660000034</v>
      </c>
      <c r="T1236" s="174"/>
      <c r="U1236" s="174"/>
      <c r="V1236" s="174"/>
      <c r="W1236" s="174"/>
      <c r="X1236" s="174"/>
      <c r="Y1236" s="175">
        <f>GETPIVOTDATA("Sum of CLEARING CHARGES",'ImportFrt &amp;Cl.'!$A$3)+GETPIVOTDATA("Sum of IMPORT FREIGHT",'ImportFrt &amp;Cl.'!$A$3)+GETPIVOTDATA("Sum of LOCAL FREIGHT",'ImportFrt &amp;Cl.'!$A$3)</f>
        <v>5062353.3699999982</v>
      </c>
    </row>
    <row r="1237" spans="2:50" ht="28.9" x14ac:dyDescent="0.3">
      <c r="B1237" s="178" t="s">
        <v>1428</v>
      </c>
      <c r="C1237" s="110" t="s">
        <v>1427</v>
      </c>
      <c r="K1237" s="175">
        <f>K1233+AU1233</f>
        <v>11262719.9888</v>
      </c>
      <c r="M1237" s="175">
        <f>IMPORT!F33+IMPORT!H33+IMPORT!AB33</f>
        <v>59602183.792800009</v>
      </c>
      <c r="S1237" s="175">
        <v>50309315.660000034</v>
      </c>
      <c r="Y1237" s="175">
        <f>GETPIVOTDATA("Sum of CLEARING CHARGES",'ImportFrt &amp;Cl.'!$A$3)+GETPIVOTDATA("Sum of IMPORT FREIGHT",'ImportFrt &amp;Cl.'!$A$3)+GETPIVOTDATA("Sum of LOCAL FREIGHT",'ImportFrt &amp;Cl.'!$A$3)</f>
        <v>5062353.3699999982</v>
      </c>
    </row>
    <row r="1238" spans="2:50" ht="15.6" x14ac:dyDescent="0.3">
      <c r="C1238" s="14" t="s">
        <v>1407</v>
      </c>
      <c r="K1238" s="175">
        <f>K1237-K1236</f>
        <v>804479.9991999995</v>
      </c>
      <c r="L1238" s="175"/>
      <c r="M1238" s="175">
        <f>M1237-M1236</f>
        <v>-3309868.0866357014</v>
      </c>
      <c r="N1238" s="175"/>
      <c r="O1238" s="175"/>
      <c r="P1238" s="175"/>
      <c r="Q1238" s="175"/>
      <c r="R1238" s="175"/>
      <c r="S1238" s="175">
        <f>S1237-S1236</f>
        <v>0</v>
      </c>
      <c r="T1238" s="175"/>
      <c r="U1238" s="175"/>
      <c r="V1238" s="175"/>
      <c r="W1238" s="175"/>
      <c r="X1238" s="175"/>
      <c r="Y1238" s="175">
        <f>Y1237-Y1236</f>
        <v>0</v>
      </c>
    </row>
    <row r="1239" spans="2:50" ht="15.6" x14ac:dyDescent="0.3">
      <c r="B1239" s="15">
        <v>2</v>
      </c>
      <c r="C1239" s="14" t="s">
        <v>1432</v>
      </c>
      <c r="K1239" s="179">
        <f>SUM(K1240:K1242)</f>
        <v>28398821.718493242</v>
      </c>
      <c r="M1239" s="180"/>
    </row>
    <row r="1240" spans="2:50" ht="14.45" x14ac:dyDescent="0.3">
      <c r="C1240" s="52" t="s">
        <v>1433</v>
      </c>
      <c r="D1240" s="190" t="s">
        <v>7</v>
      </c>
      <c r="K1240" s="162">
        <f>'CMB - CST Benefits'!F17</f>
        <v>16169359.313269354</v>
      </c>
    </row>
    <row r="1241" spans="2:50" ht="14.45" x14ac:dyDescent="0.3">
      <c r="D1241" s="190" t="s">
        <v>1434</v>
      </c>
      <c r="K1241" s="162">
        <f>'CPD - CST Benefits'!F20</f>
        <v>9010278.3684138823</v>
      </c>
    </row>
    <row r="1242" spans="2:50" ht="14.45" x14ac:dyDescent="0.3">
      <c r="D1242" s="190" t="s">
        <v>1436</v>
      </c>
      <c r="K1242" s="162">
        <f>'CPD - CST Benefits'!J20</f>
        <v>3219184.036810006</v>
      </c>
    </row>
  </sheetData>
  <autoFilter ref="A4:BA1230">
    <filterColumn colId="1">
      <filters>
        <filter val="BADDI"/>
      </filters>
    </filterColumn>
    <filterColumn colId="2">
      <filters blank="1">
        <filter val="CAUSTIC SODA"/>
        <filter val="PERFUME"/>
      </filters>
    </filterColumn>
    <filterColumn colId="3">
      <filters>
        <filter val="RNCC/Ground Calcium Carbonate"/>
      </filters>
    </filterColumn>
    <filterColumn colId="28" showButton="0"/>
    <filterColumn colId="29" showButton="0"/>
    <filterColumn colId="30" showButton="0"/>
    <filterColumn colId="31" showButton="0"/>
    <filterColumn colId="32" showButton="0"/>
    <filterColumn colId="34" showButton="0"/>
    <filterColumn colId="35" showButton="0"/>
    <filterColumn colId="36" showButton="0"/>
    <filterColumn colId="37" showButton="0"/>
    <filterColumn colId="38" showButton="0"/>
    <filterColumn colId="40" showButton="0"/>
    <filterColumn colId="41" showButton="0"/>
  </autoFilter>
  <mergeCells count="9">
    <mergeCell ref="AU3:AW3"/>
    <mergeCell ref="AX3:AZ3"/>
    <mergeCell ref="AC4:AH4"/>
    <mergeCell ref="AI4:AN4"/>
    <mergeCell ref="AO4:AQ4"/>
    <mergeCell ref="AR3:AT3"/>
    <mergeCell ref="M3:R3"/>
    <mergeCell ref="S3:X3"/>
    <mergeCell ref="Y3:AA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zoomScale="80" zoomScaleNormal="80" workbookViewId="0">
      <selection activeCell="E20" sqref="E20"/>
    </sheetView>
  </sheetViews>
  <sheetFormatPr defaultRowHeight="15" x14ac:dyDescent="0.25"/>
  <cols>
    <col min="1" max="1" width="12" customWidth="1"/>
    <col min="2" max="2" width="13.85546875" customWidth="1"/>
    <col min="3" max="3" width="13.42578125" customWidth="1"/>
    <col min="4" max="4" width="12.5703125" customWidth="1"/>
    <col min="5" max="5" width="12.28515625" customWidth="1"/>
    <col min="6" max="6" width="15.7109375" bestFit="1" customWidth="1"/>
    <col min="7" max="7" width="13.42578125" customWidth="1"/>
    <col min="8" max="8" width="15.42578125" customWidth="1"/>
    <col min="9" max="9" width="13.85546875" bestFit="1" customWidth="1"/>
    <col min="10" max="10" width="12.28515625" customWidth="1"/>
  </cols>
  <sheetData>
    <row r="1" spans="1:10" ht="14.45" x14ac:dyDescent="0.3">
      <c r="A1" s="101" t="s">
        <v>0</v>
      </c>
      <c r="B1" s="4" t="s">
        <v>8</v>
      </c>
    </row>
    <row r="2" spans="1:10" ht="14.45" x14ac:dyDescent="0.3">
      <c r="A2" s="94"/>
      <c r="B2" s="94"/>
      <c r="C2" s="94"/>
      <c r="D2" s="94"/>
      <c r="E2" s="211" t="s">
        <v>1275</v>
      </c>
      <c r="F2" s="211"/>
      <c r="G2" s="211"/>
      <c r="H2" s="94"/>
      <c r="I2" s="94"/>
      <c r="J2" s="94"/>
    </row>
    <row r="3" spans="1:10" ht="14.45" x14ac:dyDescent="0.3">
      <c r="A3" s="94"/>
      <c r="B3" s="94"/>
      <c r="C3" s="185" t="s">
        <v>1365</v>
      </c>
      <c r="D3" s="94"/>
      <c r="E3" s="94"/>
      <c r="F3" s="94"/>
      <c r="G3" s="94"/>
      <c r="H3" s="7"/>
      <c r="I3" s="7"/>
      <c r="J3" s="7"/>
    </row>
    <row r="4" spans="1:10" s="129" customFormat="1" ht="28.9" x14ac:dyDescent="0.3">
      <c r="A4" s="127" t="s">
        <v>1270</v>
      </c>
      <c r="B4" s="127" t="s">
        <v>1363</v>
      </c>
      <c r="C4" s="128" t="s">
        <v>1364</v>
      </c>
      <c r="D4" s="128" t="s">
        <v>1366</v>
      </c>
      <c r="E4" s="128" t="s">
        <v>1367</v>
      </c>
      <c r="F4" s="128" t="s">
        <v>1368</v>
      </c>
      <c r="G4" s="128" t="s">
        <v>1369</v>
      </c>
      <c r="H4" s="109" t="s">
        <v>1370</v>
      </c>
      <c r="I4" s="109" t="s">
        <v>1372</v>
      </c>
      <c r="J4" s="109" t="s">
        <v>1371</v>
      </c>
    </row>
    <row r="5" spans="1:10" ht="14.45" x14ac:dyDescent="0.3">
      <c r="A5" s="2" t="s">
        <v>805</v>
      </c>
      <c r="B5" s="2" t="s">
        <v>1357</v>
      </c>
      <c r="C5" s="61">
        <v>379275</v>
      </c>
      <c r="D5" s="61">
        <v>100905.58</v>
      </c>
      <c r="E5" s="61">
        <v>118.96000000000001</v>
      </c>
      <c r="F5" s="61">
        <v>2032.4500000000003</v>
      </c>
      <c r="G5" s="61"/>
      <c r="H5" s="125">
        <f>I5*GETPIVOTDATA("Sum of BASIC VALUE",$A$3,"CMB/ CPD","COMMON","Mat Cat"," BOPP TAPE")</f>
        <v>99563.535786000008</v>
      </c>
      <c r="I5" s="122">
        <f>1-0.0133</f>
        <v>0.98670000000000002</v>
      </c>
      <c r="J5" s="59">
        <f>GETPIVOTDATA("Sum of BASIC VALUE",$A$3,"CMB/ CPD","COMMON","Mat Cat"," BOPP TAPE")-H5</f>
        <v>1342.0442139999941</v>
      </c>
    </row>
    <row r="6" spans="1:10" ht="14.45" x14ac:dyDescent="0.3">
      <c r="A6" s="2"/>
      <c r="B6" s="2" t="s">
        <v>1361</v>
      </c>
      <c r="C6" s="61">
        <v>5742404</v>
      </c>
      <c r="D6" s="61">
        <v>157909157.18000007</v>
      </c>
      <c r="E6" s="61"/>
      <c r="F6" s="61">
        <v>3552956.34</v>
      </c>
      <c r="G6" s="61"/>
      <c r="H6" s="124">
        <f>I6*GETPIVOTDATA("Sum of BASIC VALUE",$A$3,"CMB/ CPD","COMMON","Mat Cat","CAUSTIC SODA")</f>
        <v>157909157.18000007</v>
      </c>
      <c r="I6" s="96">
        <v>1</v>
      </c>
      <c r="J6" s="61">
        <f>GETPIVOTDATA("Sum of BASIC VALUE",$A$3,"CMB/ CPD","COMMON","Mat Cat","CAUSTIC SODA")-H6</f>
        <v>0</v>
      </c>
    </row>
    <row r="7" spans="1:10" ht="14.45" x14ac:dyDescent="0.3">
      <c r="A7" s="2"/>
      <c r="B7" s="2" t="s">
        <v>1356</v>
      </c>
      <c r="C7" s="61">
        <v>70128.709999999992</v>
      </c>
      <c r="D7" s="61">
        <v>5134753.3500000006</v>
      </c>
      <c r="E7" s="61"/>
      <c r="F7" s="61"/>
      <c r="G7" s="61"/>
      <c r="H7" s="123">
        <f>I7*GETPIVOTDATA("Sum of BASIC VALUE",$A$3,"CMB/ CPD","COMMON","Mat Cat","STIFFNER")</f>
        <v>5032058.2830000008</v>
      </c>
      <c r="I7" s="95">
        <f>1-0.02</f>
        <v>0.98</v>
      </c>
      <c r="J7" s="61">
        <f>GETPIVOTDATA("Sum of BASIC VALUE",$A$3,"CMB/ CPD","COMMON","Mat Cat","STIFFNER")-H7</f>
        <v>102695.06699999981</v>
      </c>
    </row>
    <row r="8" spans="1:10" ht="14.45" x14ac:dyDescent="0.3">
      <c r="A8" s="2"/>
      <c r="B8" s="2" t="s">
        <v>13</v>
      </c>
      <c r="C8" s="61">
        <v>249720</v>
      </c>
      <c r="D8" s="61">
        <v>3739158.8099999996</v>
      </c>
      <c r="E8" s="61"/>
      <c r="F8" s="61">
        <v>84131.079999999973</v>
      </c>
      <c r="G8" s="61"/>
      <c r="H8" s="124">
        <f>I8*GETPIVOTDATA("Sum of BASIC VALUE",$A$3,"CMB/ CPD","COMMON","Mat Cat",)</f>
        <v>3739158.8099999996</v>
      </c>
      <c r="I8" s="96">
        <v>1</v>
      </c>
      <c r="J8" s="61">
        <f>GETPIVOTDATA("Sum of BASIC VALUE",$A$3,"CMB/ CPD","COMMON","Mat Cat",)-H8</f>
        <v>0</v>
      </c>
    </row>
    <row r="9" spans="1:10" ht="14.45" x14ac:dyDescent="0.3">
      <c r="A9" s="2" t="s">
        <v>837</v>
      </c>
      <c r="B9" s="2" t="s">
        <v>1357</v>
      </c>
      <c r="C9" s="61">
        <v>18463460</v>
      </c>
      <c r="D9" s="61">
        <v>7289294.3100000005</v>
      </c>
      <c r="E9" s="61"/>
      <c r="F9" s="61">
        <v>137034.86000000002</v>
      </c>
      <c r="G9" s="61"/>
      <c r="H9" s="123">
        <f>GETPIVOTDATA("Sum of BASIC VALUE",$A$3,"CMB/ CPD","CPD","Mat Cat"," BOPP TAPE")*I9</f>
        <v>7192346.695677001</v>
      </c>
      <c r="I9" s="95">
        <f>1-0.0133</f>
        <v>0.98670000000000002</v>
      </c>
      <c r="J9" s="61">
        <f>GETPIVOTDATA("Sum of BASIC VALUE",$A$3,"CMB/ CPD","CPD","Mat Cat"," BOPP TAPE")-H9</f>
        <v>96947.614322999492</v>
      </c>
    </row>
    <row r="10" spans="1:10" ht="14.45" x14ac:dyDescent="0.3">
      <c r="A10" s="2"/>
      <c r="B10" s="2" t="s">
        <v>1360</v>
      </c>
      <c r="C10" s="61">
        <v>15341.100000000002</v>
      </c>
      <c r="D10" s="61">
        <v>3007155.2399999998</v>
      </c>
      <c r="E10" s="61"/>
      <c r="F10" s="61"/>
      <c r="G10" s="61"/>
      <c r="H10" s="130">
        <f>I10*GETPIVOTDATA("Sum of BASIC VALUE",$A$3,"CMB/ CPD","CPD","Mat Cat","BOPP FILM")</f>
        <v>2962047.9113999996</v>
      </c>
      <c r="I10" s="95">
        <f>1-0.015</f>
        <v>0.98499999999999999</v>
      </c>
      <c r="J10" s="61">
        <f>GETPIVOTDATA("Sum of BASIC VALUE",$A$3,"CMB/ CPD","CPD","Mat Cat","BOPP FILM")-H10</f>
        <v>45107.328600000124</v>
      </c>
    </row>
    <row r="11" spans="1:10" ht="14.45" x14ac:dyDescent="0.3">
      <c r="A11" s="2"/>
      <c r="B11" s="2" t="s">
        <v>1359</v>
      </c>
      <c r="C11" s="61">
        <v>27524166</v>
      </c>
      <c r="D11" s="61">
        <v>38646001.479999997</v>
      </c>
      <c r="E11" s="61"/>
      <c r="F11" s="61">
        <v>11788.990000000002</v>
      </c>
      <c r="G11" s="61"/>
      <c r="H11" s="123">
        <f>GETPIVOTDATA("Sum of BASIC VALUE",$A$3,"CMB/ CPD","CPD","Mat Cat","CARTON")*I11</f>
        <v>38027665.456319995</v>
      </c>
      <c r="I11" s="95">
        <f>1-0.016</f>
        <v>0.98399999999999999</v>
      </c>
      <c r="J11" s="61">
        <f>GETPIVOTDATA("Sum of BASIC VALUE",$A$3,"CMB/ CPD","CPD","Mat Cat","CARTON")-H11</f>
        <v>618336.0236800015</v>
      </c>
    </row>
    <row r="12" spans="1:10" ht="14.45" x14ac:dyDescent="0.3">
      <c r="A12" s="2"/>
      <c r="B12" s="2" t="s">
        <v>1354</v>
      </c>
      <c r="C12" s="61">
        <v>1570719</v>
      </c>
      <c r="D12" s="61">
        <v>26454147.619999997</v>
      </c>
      <c r="E12" s="61"/>
      <c r="F12" s="61"/>
      <c r="G12" s="61"/>
      <c r="H12" s="123">
        <f>GETPIVOTDATA("Sum of BASIC VALUE",$A$3,"CMB/ CPD","CPD","Mat Cat","CFB")*I12</f>
        <v>26057335.405699998</v>
      </c>
      <c r="I12" s="95">
        <f>1-0.015</f>
        <v>0.98499999999999999</v>
      </c>
      <c r="J12" s="61">
        <f>GETPIVOTDATA("Sum of BASIC VALUE",$A$3,"CMB/ CPD","CPD","Mat Cat","CFB")-H12</f>
        <v>396812.21429999918</v>
      </c>
    </row>
    <row r="13" spans="1:10" ht="14.45" x14ac:dyDescent="0.3">
      <c r="A13" s="2"/>
      <c r="B13" s="2" t="s">
        <v>1362</v>
      </c>
      <c r="C13" s="61">
        <v>238055</v>
      </c>
      <c r="D13" s="61">
        <v>113830892.94000001</v>
      </c>
      <c r="E13" s="61"/>
      <c r="F13" s="61">
        <v>2559804.13</v>
      </c>
      <c r="G13" s="61"/>
      <c r="H13" s="124">
        <f>I13*GETPIVOTDATA("Sum of BASIC VALUE",$A$3,"CMB/ CPD","CPD","Mat Cat","PERFUME")</f>
        <v>113830892.94000001</v>
      </c>
      <c r="I13" s="96">
        <v>1</v>
      </c>
      <c r="J13" s="61">
        <f>GETPIVOTDATA("Sum of BASIC VALUE",$A$3,"CMB/ CPD","CPD","Mat Cat","PERFUME")-H13</f>
        <v>0</v>
      </c>
    </row>
    <row r="14" spans="1:10" ht="14.45" x14ac:dyDescent="0.3">
      <c r="A14" s="2"/>
      <c r="B14" s="2" t="s">
        <v>1358</v>
      </c>
      <c r="C14" s="61">
        <v>3033500</v>
      </c>
      <c r="D14" s="61">
        <v>2065746.88</v>
      </c>
      <c r="E14" s="61"/>
      <c r="F14" s="61">
        <v>46479.360000000001</v>
      </c>
      <c r="G14" s="61"/>
      <c r="H14" s="123">
        <f>I14*GETPIVOTDATA("Sum of BASIC VALUE",$A$3,"CMB/ CPD","CPD","Mat Cat","SHRINK SLEEVE")</f>
        <v>2024431.9423999998</v>
      </c>
      <c r="I14" s="95">
        <f>1-0.02</f>
        <v>0.98</v>
      </c>
      <c r="J14" s="61">
        <f>GETPIVOTDATA("Sum of BASIC VALUE",$A$3,"CMB/ CPD","CPD","Mat Cat","SHRINK SLEEVE")-H14</f>
        <v>41314.937600000063</v>
      </c>
    </row>
    <row r="15" spans="1:10" ht="14.45" x14ac:dyDescent="0.3">
      <c r="A15" s="2"/>
      <c r="B15" s="2" t="s">
        <v>1356</v>
      </c>
      <c r="C15" s="61">
        <v>274993.10000000003</v>
      </c>
      <c r="D15" s="61">
        <v>20265334.809999999</v>
      </c>
      <c r="E15" s="61"/>
      <c r="F15" s="61"/>
      <c r="G15" s="61"/>
      <c r="H15" s="123">
        <f>I15*GETPIVOTDATA("Sum of BASIC VALUE",$A$3,"CMB/ CPD","CPD","Mat Cat","STIFFNER")</f>
        <v>19860028.113799997</v>
      </c>
      <c r="I15" s="95">
        <f>1-0.02</f>
        <v>0.98</v>
      </c>
      <c r="J15" s="61">
        <f>GETPIVOTDATA("Sum of BASIC VALUE",$A$3,"CMB/ CPD","CPD","Mat Cat","STIFFNER")-H15</f>
        <v>405306.69620000198</v>
      </c>
    </row>
    <row r="16" spans="1:10" ht="14.45" x14ac:dyDescent="0.3">
      <c r="A16" s="2"/>
      <c r="B16" s="2" t="s">
        <v>1355</v>
      </c>
      <c r="C16" s="61">
        <v>424415.87700000009</v>
      </c>
      <c r="D16" s="61">
        <v>65515266.979999997</v>
      </c>
      <c r="E16" s="61"/>
      <c r="F16" s="61">
        <v>1438245.45</v>
      </c>
      <c r="G16" s="61"/>
      <c r="H16" s="123">
        <f>I16*GETPIVOTDATA("Sum of BASIC VALUE",$A$3,"CMB/ CPD","CPD","Mat Cat","WRAPPER")</f>
        <v>64073931.106439993</v>
      </c>
      <c r="I16" s="95">
        <f>1-0.022</f>
        <v>0.97799999999999998</v>
      </c>
      <c r="J16" s="61">
        <f>GETPIVOTDATA("Sum of BASIC VALUE",$A$3,"CMB/ CPD","CPD","Mat Cat","WRAPPER")-H16</f>
        <v>1441335.8735600039</v>
      </c>
    </row>
    <row r="17" spans="1:10" ht="14.45" x14ac:dyDescent="0.3">
      <c r="A17" s="2"/>
      <c r="B17" s="2" t="s">
        <v>13</v>
      </c>
      <c r="C17" s="61">
        <v>6262925.4100000001</v>
      </c>
      <c r="D17" s="61">
        <v>28855861.480000004</v>
      </c>
      <c r="E17" s="61"/>
      <c r="F17" s="61">
        <v>570464.1653294001</v>
      </c>
      <c r="G17" s="61">
        <v>14300</v>
      </c>
      <c r="H17" s="126">
        <f>GETPIVOTDATA("Sum of BASIC VALUE",$A$3,"CMB/ CPD","CPD","Mat Cat",)</f>
        <v>28855861.480000004</v>
      </c>
      <c r="I17" s="97"/>
      <c r="J17" s="98">
        <f>GETPIVOTDATA("Sum of BASIC VALUE",$A$3,"CMB/ CPD","CPD","Mat Cat",)-H17</f>
        <v>0</v>
      </c>
    </row>
    <row r="18" spans="1:10" ht="14.45" x14ac:dyDescent="0.3">
      <c r="A18" s="4" t="s">
        <v>1266</v>
      </c>
      <c r="B18" s="4"/>
      <c r="C18" s="91">
        <v>64249103.196999997</v>
      </c>
      <c r="D18" s="91">
        <v>472813676.66000015</v>
      </c>
      <c r="E18" s="91">
        <v>118.96000000000001</v>
      </c>
      <c r="F18" s="91">
        <v>8402936.8253294006</v>
      </c>
      <c r="G18" s="91">
        <v>14300</v>
      </c>
      <c r="H18" s="92">
        <f>SUM(H5:H17)</f>
        <v>469664478.86052305</v>
      </c>
      <c r="I18" s="93"/>
      <c r="J18" s="92">
        <f>SUM(J5:J17)</f>
        <v>3149197.7994770063</v>
      </c>
    </row>
    <row r="19" spans="1:10" ht="14.45" x14ac:dyDescent="0.3">
      <c r="H19" s="99">
        <f>J18/H18</f>
        <v>6.7052075283986472E-3</v>
      </c>
      <c r="I19" s="100"/>
      <c r="J19" s="100"/>
    </row>
    <row r="20" spans="1:10" s="140" customFormat="1" ht="14.45" x14ac:dyDescent="0.3">
      <c r="F20" s="173">
        <f>SUM(E18:G18)+GETPIVOTDATA("Sum of 2.00%",'CPD-CST Ben'!$A$3)</f>
        <v>9010278.3684138823</v>
      </c>
      <c r="J20" s="173">
        <f>J18+'CPD-CST Ben'!J14</f>
        <v>3219184.036810006</v>
      </c>
    </row>
    <row r="21" spans="1:10" s="140" customFormat="1" x14ac:dyDescent="0.25">
      <c r="H21" s="182">
        <f>GETPIVOTDATA("Sum of 2.00%",$A$3)+J18</f>
        <v>11552134.624806408</v>
      </c>
    </row>
    <row r="22" spans="1:10" s="140" customFormat="1" ht="18.75" x14ac:dyDescent="0.3">
      <c r="A22" s="141" t="s">
        <v>1383</v>
      </c>
      <c r="B22" s="141"/>
      <c r="C22" s="141"/>
      <c r="D22" s="141"/>
      <c r="E22" s="141"/>
      <c r="F22" s="142">
        <f>F20+J20</f>
        <v>12229462.405223887</v>
      </c>
    </row>
    <row r="23" spans="1:10" s="140" customFormat="1" ht="18.75" x14ac:dyDescent="0.3">
      <c r="A23" s="141" t="s">
        <v>1426</v>
      </c>
      <c r="F23" s="142">
        <f>'CMB - CST Benefits'!F17</f>
        <v>16169359.313269354</v>
      </c>
      <c r="H23" s="182">
        <f>GETPIVOTDATA("Sum of BASIC VALUE",$A$3)-J18</f>
        <v>469664478.86052316</v>
      </c>
    </row>
    <row r="24" spans="1:10" x14ac:dyDescent="0.25">
      <c r="H24" s="183">
        <f>H23*2%</f>
        <v>9393289.5772104636</v>
      </c>
      <c r="I24" s="183"/>
    </row>
  </sheetData>
  <mergeCells count="1">
    <mergeCell ref="E2:G2"/>
  </mergeCells>
  <pageMargins left="0.51181102362204722" right="0.11811023622047245" top="0.15748031496062992" bottom="0" header="0.31496062992125984" footer="0.31496062992125984"/>
  <pageSetup paperSize="9" orientation="landscap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
  <sheetViews>
    <sheetView zoomScale="80" zoomScaleNormal="80" workbookViewId="0">
      <selection activeCell="F19" sqref="F19"/>
    </sheetView>
  </sheetViews>
  <sheetFormatPr defaultColWidth="8.85546875" defaultRowHeight="15" x14ac:dyDescent="0.25"/>
  <cols>
    <col min="1" max="1" width="12" style="14" customWidth="1"/>
    <col min="2" max="2" width="16.140625" style="14" customWidth="1"/>
    <col min="3" max="3" width="14.42578125" style="14" customWidth="1"/>
    <col min="4" max="4" width="15.140625" style="14" customWidth="1"/>
    <col min="5" max="6" width="12.42578125" style="14" customWidth="1"/>
    <col min="7" max="7" width="13.5703125" style="14" customWidth="1"/>
    <col min="8" max="8" width="18.28515625" style="14" bestFit="1" customWidth="1"/>
    <col min="9" max="9" width="9.42578125" style="14" bestFit="1" customWidth="1"/>
    <col min="10" max="10" width="17.28515625" style="14" bestFit="1" customWidth="1"/>
    <col min="11" max="16384" width="8.85546875" style="14"/>
  </cols>
  <sheetData>
    <row r="1" spans="1:10" x14ac:dyDescent="0.3">
      <c r="A1" s="101" t="s">
        <v>0</v>
      </c>
      <c r="B1" s="4" t="s">
        <v>1380</v>
      </c>
    </row>
    <row r="2" spans="1:10" x14ac:dyDescent="0.3">
      <c r="A2" s="4"/>
      <c r="B2" s="4"/>
      <c r="C2" s="4"/>
      <c r="D2" s="4"/>
      <c r="E2" s="212" t="s">
        <v>1275</v>
      </c>
      <c r="F2" s="212"/>
      <c r="G2" s="212"/>
    </row>
    <row r="3" spans="1:10" x14ac:dyDescent="0.3">
      <c r="A3" s="4"/>
      <c r="B3" s="4"/>
      <c r="C3" s="101" t="s">
        <v>1365</v>
      </c>
      <c r="D3" s="4"/>
      <c r="E3" s="4"/>
      <c r="F3" s="4"/>
      <c r="G3" s="4"/>
    </row>
    <row r="4" spans="1:10" x14ac:dyDescent="0.3">
      <c r="A4" s="101" t="s">
        <v>1270</v>
      </c>
      <c r="B4" s="101" t="s">
        <v>1363</v>
      </c>
      <c r="C4" s="4" t="s">
        <v>1364</v>
      </c>
      <c r="D4" s="4" t="s">
        <v>1366</v>
      </c>
      <c r="E4" s="4" t="s">
        <v>1367</v>
      </c>
      <c r="F4" s="4" t="s">
        <v>1368</v>
      </c>
      <c r="G4" s="4" t="s">
        <v>1369</v>
      </c>
      <c r="H4" s="103" t="s">
        <v>1370</v>
      </c>
      <c r="I4" s="94" t="s">
        <v>1372</v>
      </c>
      <c r="J4" s="94" t="s">
        <v>1371</v>
      </c>
    </row>
    <row r="5" spans="1:10" x14ac:dyDescent="0.3">
      <c r="A5" s="4" t="s">
        <v>805</v>
      </c>
      <c r="B5" s="4" t="s">
        <v>1357</v>
      </c>
      <c r="C5" s="91">
        <v>104520</v>
      </c>
      <c r="D5" s="91">
        <v>51825.65</v>
      </c>
      <c r="E5" s="91"/>
      <c r="F5" s="91">
        <v>760.75</v>
      </c>
      <c r="G5" s="91"/>
      <c r="H5" s="104">
        <f>I5*GETPIVOTDATA("Sum of BASIC VALUE",$A$3,"CMB/ CPD","COMMON","Mat Cat"," BOPP TAPE")</f>
        <v>51136.368855000001</v>
      </c>
      <c r="I5" s="95">
        <f>1-0.0133</f>
        <v>0.98670000000000002</v>
      </c>
      <c r="J5" s="61">
        <f>GETPIVOTDATA("Sum of BASIC VALUE",$A$3,"CMB/ CPD","COMMON","Mat Cat"," BOPP TAPE")-H5</f>
        <v>689.28114500000083</v>
      </c>
    </row>
    <row r="6" spans="1:10" x14ac:dyDescent="0.3">
      <c r="A6" s="4"/>
      <c r="B6" s="4" t="s">
        <v>1361</v>
      </c>
      <c r="C6" s="91">
        <v>12549</v>
      </c>
      <c r="D6" s="91">
        <v>419157</v>
      </c>
      <c r="E6" s="91"/>
      <c r="F6" s="91"/>
      <c r="G6" s="91"/>
      <c r="H6" s="105">
        <f>I6*GETPIVOTDATA("Sum of BASIC VALUE",$A$3,"CMB/ CPD","COMMON","Mat Cat","CAUSTIC SODA")</f>
        <v>419157</v>
      </c>
      <c r="I6" s="96">
        <v>1</v>
      </c>
      <c r="J6" s="61">
        <f>GETPIVOTDATA("Sum of BASIC VALUE",$A$3,"CMB/ CPD","COMMON","Mat Cat","CAUSTIC SODA")-H6</f>
        <v>0</v>
      </c>
    </row>
    <row r="7" spans="1:10" x14ac:dyDescent="0.3">
      <c r="A7" s="4"/>
      <c r="B7" s="4" t="s">
        <v>13</v>
      </c>
      <c r="C7" s="91">
        <v>3433</v>
      </c>
      <c r="D7" s="91">
        <v>958772.7699999999</v>
      </c>
      <c r="E7" s="91"/>
      <c r="F7" s="91">
        <v>16510.36</v>
      </c>
      <c r="G7" s="91"/>
      <c r="H7" s="104">
        <f>I7*GETPIVOTDATA("Sum of BASIC VALUE",$A$3,"CMB/ CPD","COMMON","Mat Cat",)</f>
        <v>939597.31459999993</v>
      </c>
      <c r="I7" s="95">
        <f>1-0.02</f>
        <v>0.98</v>
      </c>
      <c r="J7" s="61">
        <f>GETPIVOTDATA("Sum of BASIC VALUE",$A$3,"CMB/ CPD","COMMON","Mat Cat",)-H7</f>
        <v>19175.455399999977</v>
      </c>
    </row>
    <row r="8" spans="1:10" x14ac:dyDescent="0.3">
      <c r="A8" s="4" t="s">
        <v>837</v>
      </c>
      <c r="B8" s="4" t="s">
        <v>1357</v>
      </c>
      <c r="C8" s="91">
        <v>91000</v>
      </c>
      <c r="D8" s="91">
        <v>34799</v>
      </c>
      <c r="E8" s="91"/>
      <c r="F8" s="91">
        <v>782.98</v>
      </c>
      <c r="G8" s="91"/>
      <c r="H8" s="105">
        <f>I8*GETPIVOTDATA("Sum of BASIC VALUE",$A$3,"CMB/ CPD","CPD","Mat Cat"," BOPP TAPE")</f>
        <v>34799</v>
      </c>
      <c r="I8" s="96">
        <v>1</v>
      </c>
      <c r="J8" s="61">
        <f>GETPIVOTDATA("Sum of BASIC VALUE",$A$3,"CMB/ CPD","CPD","Mat Cat"," BOPP TAPE")-H8</f>
        <v>0</v>
      </c>
    </row>
    <row r="9" spans="1:10" x14ac:dyDescent="0.3">
      <c r="A9" s="4"/>
      <c r="B9" s="4" t="s">
        <v>1359</v>
      </c>
      <c r="C9" s="91">
        <v>282755</v>
      </c>
      <c r="D9" s="91">
        <v>1653660.86</v>
      </c>
      <c r="E9" s="91"/>
      <c r="F9" s="91">
        <v>37207.370000000003</v>
      </c>
      <c r="G9" s="91"/>
      <c r="H9" s="104">
        <f>GETPIVOTDATA("Sum of BASIC VALUE",$A$3,"CMB/ CPD","CPD","Mat Cat","CARTON")*I9</f>
        <v>1631667.1705620002</v>
      </c>
      <c r="I9" s="95">
        <f>1-0.0133</f>
        <v>0.98670000000000002</v>
      </c>
      <c r="J9" s="61">
        <f>GETPIVOTDATA("Sum of BASIC VALUE",$A$3,"CMB/ CPD","CPD","Mat Cat","CARTON")-H9</f>
        <v>21993.689437999856</v>
      </c>
    </row>
    <row r="10" spans="1:10" x14ac:dyDescent="0.3">
      <c r="A10" s="4"/>
      <c r="B10" s="4" t="s">
        <v>1354</v>
      </c>
      <c r="C10" s="91">
        <v>60729</v>
      </c>
      <c r="D10" s="91">
        <v>1861569.85</v>
      </c>
      <c r="E10" s="91"/>
      <c r="F10" s="91">
        <v>39465.31</v>
      </c>
      <c r="G10" s="91"/>
      <c r="H10" s="121">
        <f>I10*GETPIVOTDATA("Sum of BASIC VALUE",$A$3,"CMB/ CPD","CPD","Mat Cat","CFB")</f>
        <v>1833646.3022500002</v>
      </c>
      <c r="I10" s="95">
        <f>1-0.015</f>
        <v>0.98499999999999999</v>
      </c>
      <c r="J10" s="61">
        <f>GETPIVOTDATA("Sum of BASIC VALUE",$A$3,"CMB/ CPD","CPD","Mat Cat","CFB")-H10</f>
        <v>27923.547749999911</v>
      </c>
    </row>
    <row r="11" spans="1:10" x14ac:dyDescent="0.3">
      <c r="A11" s="4"/>
      <c r="B11" s="4" t="s">
        <v>1362</v>
      </c>
      <c r="C11" s="91">
        <v>2153</v>
      </c>
      <c r="D11" s="91">
        <v>1492355.22</v>
      </c>
      <c r="E11" s="91"/>
      <c r="F11" s="91">
        <v>30799.230000000003</v>
      </c>
      <c r="G11" s="91"/>
      <c r="H11" s="105">
        <f>GETPIVOTDATA("Sum of BASIC VALUE",$A$3,"CMB/ CPD","CPD","Mat Cat","PERFUME")*I11</f>
        <v>1492355.22</v>
      </c>
      <c r="I11" s="96">
        <v>1</v>
      </c>
      <c r="J11" s="61">
        <f>GETPIVOTDATA("Sum of BASIC VALUE",$A$3,"CMB/ CPD","CPD","Mat Cat","PERFUME")-H11</f>
        <v>0</v>
      </c>
    </row>
    <row r="12" spans="1:10" x14ac:dyDescent="0.3">
      <c r="A12" s="4"/>
      <c r="B12" s="4" t="s">
        <v>1358</v>
      </c>
      <c r="C12" s="91">
        <v>43250</v>
      </c>
      <c r="D12" s="91">
        <v>10213.18</v>
      </c>
      <c r="E12" s="91"/>
      <c r="F12" s="91">
        <v>229.81000000000003</v>
      </c>
      <c r="G12" s="91"/>
      <c r="H12" s="104">
        <f>GETPIVOTDATA("Sum of BASIC VALUE",$A$3,"CMB/ CPD","CPD","Mat Cat","SHRINK SLEEVE")*I12</f>
        <v>10008.9164</v>
      </c>
      <c r="I12" s="95">
        <f>1-0.02</f>
        <v>0.98</v>
      </c>
      <c r="J12" s="61">
        <f>GETPIVOTDATA("Sum of BASIC VALUE",$A$3,"CMB/ CPD","CPD","Mat Cat","SHRINK SLEEVE")-H12</f>
        <v>204.26360000000022</v>
      </c>
    </row>
    <row r="13" spans="1:10" x14ac:dyDescent="0.3">
      <c r="A13" s="4"/>
      <c r="B13" s="4" t="s">
        <v>13</v>
      </c>
      <c r="C13" s="91">
        <v>5073025.5599999996</v>
      </c>
      <c r="D13" s="91">
        <v>23143131.699999996</v>
      </c>
      <c r="E13" s="91"/>
      <c r="F13" s="91">
        <v>467166.77308448002</v>
      </c>
      <c r="G13" s="91">
        <v>52.89</v>
      </c>
      <c r="H13" s="105">
        <f>I13*GETPIVOTDATA("Sum of BASIC VALUE",$A$3,"CMB/ CPD","CPD","Mat Cat",)</f>
        <v>23143131.699999996</v>
      </c>
      <c r="I13" s="96">
        <v>1</v>
      </c>
      <c r="J13" s="61">
        <f>GETPIVOTDATA("Sum of BASIC VALUE",$A$3,"CMB/ CPD","CPD","Mat Cat",)-H13</f>
        <v>0</v>
      </c>
    </row>
    <row r="14" spans="1:10" x14ac:dyDescent="0.3">
      <c r="A14" s="4" t="s">
        <v>1266</v>
      </c>
      <c r="B14" s="4"/>
      <c r="C14" s="91">
        <v>5673414.5599999996</v>
      </c>
      <c r="D14" s="91">
        <v>29625485.229999997</v>
      </c>
      <c r="E14" s="91"/>
      <c r="F14" s="91">
        <v>592922.58308448002</v>
      </c>
      <c r="G14" s="91">
        <v>52.89</v>
      </c>
      <c r="H14" s="106">
        <f>SUM(H5:H13)</f>
        <v>29555498.992666997</v>
      </c>
      <c r="I14" s="93"/>
      <c r="J14" s="92">
        <f>SUM(J5:J13)</f>
        <v>69986.23733299975</v>
      </c>
    </row>
    <row r="15" spans="1:10" x14ac:dyDescent="0.3">
      <c r="A15"/>
      <c r="B15"/>
      <c r="C15"/>
      <c r="D15"/>
      <c r="E15"/>
      <c r="F15"/>
      <c r="G15"/>
      <c r="H15" s="99">
        <f>J14/H14</f>
        <v>2.3679599302439121E-3</v>
      </c>
      <c r="I15" s="100"/>
      <c r="J15" s="100"/>
    </row>
    <row r="16" spans="1:10" x14ac:dyDescent="0.3">
      <c r="A16"/>
      <c r="B16"/>
      <c r="C16"/>
      <c r="D16"/>
      <c r="E16"/>
      <c r="F16"/>
      <c r="G16"/>
    </row>
    <row r="17" spans="1:7" x14ac:dyDescent="0.3">
      <c r="A17"/>
      <c r="B17"/>
      <c r="C17"/>
      <c r="D17"/>
      <c r="E17"/>
      <c r="F17"/>
      <c r="G17"/>
    </row>
    <row r="18" spans="1:7" x14ac:dyDescent="0.3">
      <c r="A18"/>
      <c r="B18"/>
      <c r="C18"/>
      <c r="D18"/>
      <c r="E18"/>
      <c r="F18"/>
      <c r="G18"/>
    </row>
    <row r="20" spans="1:7" x14ac:dyDescent="0.3">
      <c r="F20" s="162"/>
    </row>
  </sheetData>
  <mergeCells count="1">
    <mergeCell ref="E2:G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zoomScale="80" zoomScaleNormal="80" workbookViewId="0">
      <selection activeCell="F17" sqref="F17"/>
    </sheetView>
  </sheetViews>
  <sheetFormatPr defaultColWidth="8.85546875" defaultRowHeight="15" x14ac:dyDescent="0.25"/>
  <cols>
    <col min="1" max="1" width="12" style="14" customWidth="1"/>
    <col min="2" max="2" width="13.85546875" style="14" customWidth="1"/>
    <col min="3" max="3" width="18" style="14" customWidth="1"/>
    <col min="4" max="4" width="18.7109375" style="14" customWidth="1"/>
    <col min="5" max="6" width="12.42578125" style="14" customWidth="1"/>
    <col min="7" max="7" width="13.5703125" style="14" customWidth="1"/>
    <col min="8" max="8" width="18.28515625" style="14" bestFit="1" customWidth="1"/>
    <col min="9" max="9" width="9.42578125" style="14" bestFit="1" customWidth="1"/>
    <col min="10" max="10" width="12.28515625" style="14" bestFit="1" customWidth="1"/>
    <col min="11" max="16384" width="8.85546875" style="14"/>
  </cols>
  <sheetData>
    <row r="1" spans="1:10" x14ac:dyDescent="0.3">
      <c r="A1" s="101" t="s">
        <v>0</v>
      </c>
      <c r="B1" s="4" t="s">
        <v>1435</v>
      </c>
    </row>
    <row r="2" spans="1:10" x14ac:dyDescent="0.3">
      <c r="A2" s="4"/>
      <c r="B2" s="4"/>
      <c r="C2" s="4"/>
      <c r="D2" s="4"/>
      <c r="E2" s="212" t="s">
        <v>1275</v>
      </c>
      <c r="F2" s="212"/>
      <c r="G2" s="212"/>
    </row>
    <row r="3" spans="1:10" x14ac:dyDescent="0.3">
      <c r="A3" s="4"/>
      <c r="B3" s="4"/>
      <c r="C3" s="101" t="s">
        <v>1365</v>
      </c>
      <c r="D3" s="4"/>
      <c r="E3" s="4"/>
      <c r="F3" s="4"/>
      <c r="G3" s="4"/>
    </row>
    <row r="4" spans="1:10" x14ac:dyDescent="0.3">
      <c r="A4" s="101" t="s">
        <v>1270</v>
      </c>
      <c r="B4" s="101" t="s">
        <v>1363</v>
      </c>
      <c r="C4" s="4" t="s">
        <v>1364</v>
      </c>
      <c r="D4" s="4" t="s">
        <v>1366</v>
      </c>
      <c r="E4" s="4" t="s">
        <v>1367</v>
      </c>
      <c r="F4" s="4" t="s">
        <v>1368</v>
      </c>
      <c r="G4" s="4" t="s">
        <v>1369</v>
      </c>
      <c r="H4" s="4" t="s">
        <v>1370</v>
      </c>
      <c r="I4" s="4" t="s">
        <v>1372</v>
      </c>
      <c r="J4" s="4" t="s">
        <v>1371</v>
      </c>
    </row>
    <row r="5" spans="1:10" x14ac:dyDescent="0.3">
      <c r="A5" s="4" t="s">
        <v>7</v>
      </c>
      <c r="B5" s="102" t="s">
        <v>1357</v>
      </c>
      <c r="C5" s="91">
        <v>2911160</v>
      </c>
      <c r="D5" s="91">
        <v>1945704.11</v>
      </c>
      <c r="E5" s="91">
        <v>4527.6500000000005</v>
      </c>
      <c r="F5" s="91">
        <v>32843.310000000012</v>
      </c>
      <c r="G5" s="91"/>
      <c r="H5" s="89">
        <f>GETPIVOTDATA("Sum of BASIC VALUE",$A$3,"CMB/ CPD","CMB","Mat Cat"," BOPP TAPE")*I5</f>
        <v>1919826.2453370001</v>
      </c>
      <c r="I5" s="90">
        <f>1-0.0133</f>
        <v>0.98670000000000002</v>
      </c>
      <c r="J5" s="91">
        <f>GETPIVOTDATA("Sum of BASIC VALUE",$A$3,"CMB/ CPD","CMB","Mat Cat"," BOPP TAPE")-H5</f>
        <v>25877.864662999986</v>
      </c>
    </row>
    <row r="6" spans="1:10" x14ac:dyDescent="0.3">
      <c r="A6" s="4"/>
      <c r="B6" s="4" t="s">
        <v>1360</v>
      </c>
      <c r="C6" s="91">
        <v>95059.849999999991</v>
      </c>
      <c r="D6" s="91">
        <v>23006125.950000003</v>
      </c>
      <c r="E6" s="91"/>
      <c r="F6" s="91">
        <v>9375.19</v>
      </c>
      <c r="G6" s="91"/>
      <c r="H6" s="107">
        <f>GETPIVOTDATA("Sum of BASIC VALUE",$A$3,"CMB/ CPD","CMB","Mat Cat","BOPP FILM")*I6</f>
        <v>23006125.950000003</v>
      </c>
      <c r="I6" s="108">
        <v>1</v>
      </c>
      <c r="J6" s="91">
        <f>GETPIVOTDATA("Sum of BASIC VALUE",$A$3,"CMB/ CPD","CMB","Mat Cat","BOPP FILM")-H6</f>
        <v>0</v>
      </c>
    </row>
    <row r="7" spans="1:10" x14ac:dyDescent="0.3">
      <c r="A7" s="4"/>
      <c r="B7" s="4" t="s">
        <v>1359</v>
      </c>
      <c r="C7" s="91">
        <v>193263415</v>
      </c>
      <c r="D7" s="91">
        <v>180149935.94999996</v>
      </c>
      <c r="E7" s="91"/>
      <c r="F7" s="91">
        <v>2978113.7600000007</v>
      </c>
      <c r="G7" s="91"/>
      <c r="H7" s="107">
        <f>GETPIVOTDATA("Sum of BASIC VALUE",$A$3,"CMB/ CPD","CMB","Mat Cat","CARTON")*I7</f>
        <v>176546937.23099995</v>
      </c>
      <c r="I7" s="108">
        <f>1-0.02</f>
        <v>0.98</v>
      </c>
      <c r="J7" s="91">
        <f>GETPIVOTDATA("Sum of BASIC VALUE",$A$3,"CMB/ CPD","CMB","Mat Cat","CARTON")-H7</f>
        <v>3602998.7190000117</v>
      </c>
    </row>
    <row r="8" spans="1:10" x14ac:dyDescent="0.3">
      <c r="A8" s="4"/>
      <c r="B8" s="4" t="s">
        <v>1354</v>
      </c>
      <c r="C8" s="91">
        <v>2585974</v>
      </c>
      <c r="D8" s="91">
        <v>55486951.169999994</v>
      </c>
      <c r="E8" s="91"/>
      <c r="F8" s="91">
        <v>225939.38000000006</v>
      </c>
      <c r="G8" s="91"/>
      <c r="H8" s="107">
        <f>GETPIVOTDATA("Sum of BASIC VALUE",$A$3,"CMB/ CPD","CMB","Mat Cat","CFB")*I8</f>
        <v>54654646.902449995</v>
      </c>
      <c r="I8" s="108">
        <f>1-0.015</f>
        <v>0.98499999999999999</v>
      </c>
      <c r="J8" s="91">
        <f>GETPIVOTDATA("Sum of BASIC VALUE",$A$3,"CMB/ CPD","CMB","Mat Cat","CFB")-H8</f>
        <v>832304.26754999906</v>
      </c>
    </row>
    <row r="9" spans="1:10" x14ac:dyDescent="0.3">
      <c r="A9" s="4"/>
      <c r="B9" s="4" t="s">
        <v>1362</v>
      </c>
      <c r="C9" s="91">
        <v>117278</v>
      </c>
      <c r="D9" s="91">
        <v>117352436.55000001</v>
      </c>
      <c r="E9" s="91"/>
      <c r="F9" s="91">
        <v>2445926.5100000002</v>
      </c>
      <c r="G9" s="91">
        <v>201.38</v>
      </c>
      <c r="H9" s="107">
        <f>GETPIVOTDATA("Sum of BASIC VALUE",$A$3,"CMB/ CPD","CMB","Mat Cat","PERFUME")*I9</f>
        <v>117352436.55000001</v>
      </c>
      <c r="I9" s="108">
        <v>1</v>
      </c>
      <c r="J9" s="91">
        <f>GETPIVOTDATA("Sum of BASIC VALUE",$A$3,"CMB/ CPD","CMB","Mat Cat","PERFUME")-H9</f>
        <v>0</v>
      </c>
    </row>
    <row r="10" spans="1:10" x14ac:dyDescent="0.3">
      <c r="A10" s="4"/>
      <c r="B10" s="4" t="s">
        <v>1358</v>
      </c>
      <c r="C10" s="91">
        <v>7712577</v>
      </c>
      <c r="D10" s="91">
        <v>3386590.4899999998</v>
      </c>
      <c r="E10" s="91"/>
      <c r="F10" s="91">
        <v>68573.45</v>
      </c>
      <c r="G10" s="91"/>
      <c r="H10" s="107">
        <f>GETPIVOTDATA("Sum of BASIC VALUE",$A$3,"CMB/ CPD","CMB","Mat Cat","SHRINK SLEEVE")*I10</f>
        <v>3318858.6801999998</v>
      </c>
      <c r="I10" s="108">
        <f>1-0.02</f>
        <v>0.98</v>
      </c>
      <c r="J10" s="91">
        <f>GETPIVOTDATA("Sum of BASIC VALUE",$A$3,"CMB/ CPD","CMB","Mat Cat","SHRINK SLEEVE")-H10</f>
        <v>67731.80979999993</v>
      </c>
    </row>
    <row r="11" spans="1:10" x14ac:dyDescent="0.3">
      <c r="A11" s="4"/>
      <c r="B11" s="4" t="s">
        <v>1356</v>
      </c>
      <c r="C11" s="91">
        <v>35288.9</v>
      </c>
      <c r="D11" s="91">
        <v>2744989.4300000006</v>
      </c>
      <c r="E11" s="91"/>
      <c r="F11" s="91"/>
      <c r="G11" s="91"/>
      <c r="H11" s="107">
        <f>GETPIVOTDATA("Sum of BASIC VALUE",$A$3,"CMB/ CPD","CMB","Mat Cat","STIFFNER")*I11</f>
        <v>2690089.6414000005</v>
      </c>
      <c r="I11" s="108">
        <f>1-0.02</f>
        <v>0.98</v>
      </c>
      <c r="J11" s="91">
        <f>GETPIVOTDATA("Sum of BASIC VALUE",$A$3,"CMB/ CPD","CMB","Mat Cat","STIFFNER")-H11</f>
        <v>54899.788600000087</v>
      </c>
    </row>
    <row r="12" spans="1:10" x14ac:dyDescent="0.3">
      <c r="A12" s="4"/>
      <c r="B12" s="4" t="s">
        <v>1355</v>
      </c>
      <c r="C12" s="91">
        <v>74329.871999999988</v>
      </c>
      <c r="D12" s="91">
        <v>15902693.370000001</v>
      </c>
      <c r="E12" s="91"/>
      <c r="F12" s="91">
        <v>291854.74</v>
      </c>
      <c r="G12" s="91"/>
      <c r="H12" s="107">
        <f>GETPIVOTDATA("Sum of BASIC VALUE",$A$3,"CMB/ CPD","CMB","Mat Cat","WRAPPER")*I12</f>
        <v>15552834.11586</v>
      </c>
      <c r="I12" s="108">
        <f>1-0.022</f>
        <v>0.97799999999999998</v>
      </c>
      <c r="J12" s="91">
        <f>GETPIVOTDATA("Sum of BASIC VALUE",$A$3,"CMB/ CPD","CMB","Mat Cat","WRAPPER")-H12</f>
        <v>349859.25414000079</v>
      </c>
    </row>
    <row r="13" spans="1:10" x14ac:dyDescent="0.3">
      <c r="A13" s="4"/>
      <c r="B13" s="4" t="s">
        <v>13</v>
      </c>
      <c r="C13" s="91">
        <v>191419557.73999998</v>
      </c>
      <c r="D13" s="91">
        <v>679909335.46999967</v>
      </c>
      <c r="E13" s="91">
        <v>529231.70000000007</v>
      </c>
      <c r="F13" s="91">
        <v>9582184.7232693546</v>
      </c>
      <c r="G13" s="91">
        <v>587.52</v>
      </c>
      <c r="H13" s="107">
        <f>GETPIVOTDATA("Sum of BASIC VALUE",$A$3,"CMB/ CPD","CMB","Mat Cat",)*I13</f>
        <v>679909335.46999967</v>
      </c>
      <c r="I13" s="108">
        <v>1</v>
      </c>
      <c r="J13" s="91">
        <f>GETPIVOTDATA("Sum of BASIC VALUE",$A$3,"CMB/ CPD","CMB","Mat Cat",)-H13</f>
        <v>0</v>
      </c>
    </row>
    <row r="14" spans="1:10" x14ac:dyDescent="0.3">
      <c r="A14" s="4" t="s">
        <v>1266</v>
      </c>
      <c r="B14" s="4"/>
      <c r="C14" s="91">
        <v>398214640.36199999</v>
      </c>
      <c r="D14" s="91">
        <v>1079884762.4899998</v>
      </c>
      <c r="E14" s="91">
        <v>533759.35000000009</v>
      </c>
      <c r="F14" s="91">
        <v>15634811.063269354</v>
      </c>
      <c r="G14" s="91">
        <v>788.9</v>
      </c>
      <c r="H14" s="92">
        <f>SUM(H5:H13)</f>
        <v>1074951090.7862465</v>
      </c>
      <c r="I14" s="93"/>
      <c r="J14" s="92">
        <f>SUM(J5:J13)</f>
        <v>4933671.7037530113</v>
      </c>
    </row>
    <row r="15" spans="1:10" x14ac:dyDescent="0.3">
      <c r="A15"/>
      <c r="B15"/>
      <c r="C15"/>
      <c r="D15"/>
      <c r="E15"/>
      <c r="F15"/>
      <c r="G15"/>
      <c r="H15" s="90">
        <f>J14/H14</f>
        <v>4.589670865996702E-3</v>
      </c>
      <c r="I15" s="4"/>
      <c r="J15" s="4"/>
    </row>
    <row r="16" spans="1:10" x14ac:dyDescent="0.3">
      <c r="A16"/>
      <c r="B16"/>
      <c r="C16"/>
      <c r="D16"/>
      <c r="E16"/>
      <c r="F16"/>
      <c r="G16"/>
    </row>
    <row r="17" spans="1:7" x14ac:dyDescent="0.3">
      <c r="A17"/>
      <c r="B17"/>
      <c r="C17"/>
      <c r="D17"/>
      <c r="E17"/>
      <c r="F17" s="172">
        <f>GETPIVOTDATA("Sum of 1.00%",$A$3)+GETPIVOTDATA("Sum of 2.00%",$A$3)+GETPIVOTDATA("Sum of 5.00%2",$A$3)</f>
        <v>16169359.313269354</v>
      </c>
      <c r="G17"/>
    </row>
    <row r="18" spans="1:7" x14ac:dyDescent="0.3">
      <c r="A18"/>
      <c r="B18"/>
      <c r="C18"/>
      <c r="D18"/>
      <c r="E18"/>
      <c r="F18"/>
      <c r="G18"/>
    </row>
  </sheetData>
  <mergeCells count="1">
    <mergeCell ref="E2:G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41"/>
  <sheetViews>
    <sheetView workbookViewId="0">
      <selection activeCell="E37" sqref="E37"/>
    </sheetView>
  </sheetViews>
  <sheetFormatPr defaultColWidth="8.85546875" defaultRowHeight="15" x14ac:dyDescent="0.25"/>
  <cols>
    <col min="1" max="1" width="11" style="110" customWidth="1"/>
    <col min="2" max="2" width="9.7109375" style="110" bestFit="1" customWidth="1"/>
    <col min="3" max="3" width="12.7109375" style="110" customWidth="1"/>
    <col min="4" max="4" width="14.28515625" style="119" bestFit="1" customWidth="1"/>
    <col min="5" max="5" width="12.5703125" style="119" bestFit="1" customWidth="1"/>
    <col min="6" max="6" width="6" style="67" bestFit="1" customWidth="1"/>
    <col min="7" max="7" width="13.85546875" style="67" bestFit="1" customWidth="1"/>
    <col min="8" max="8" width="13.42578125" style="67" customWidth="1"/>
    <col min="9" max="9" width="11.42578125" style="67" customWidth="1"/>
    <col min="10" max="10" width="2" style="67" bestFit="1" customWidth="1"/>
    <col min="11" max="13" width="8.85546875" style="67"/>
    <col min="14" max="14" width="12.28515625" style="67" bestFit="1" customWidth="1"/>
    <col min="15" max="16384" width="8.85546875" style="67"/>
  </cols>
  <sheetData>
    <row r="1" spans="1:8" ht="14.45" x14ac:dyDescent="0.3">
      <c r="A1" s="120" t="s">
        <v>1379</v>
      </c>
    </row>
    <row r="2" spans="1:8" ht="18" x14ac:dyDescent="0.3">
      <c r="D2" s="111">
        <f>SUBTOTAL(9,D4:D34)</f>
        <v>1281437531.1699996</v>
      </c>
      <c r="E2" s="111">
        <f>SUBTOTAL(9,E4:E34)</f>
        <v>85931701.049999982</v>
      </c>
      <c r="F2" s="112">
        <f>E2/D2</f>
        <v>6.7058829603298079E-2</v>
      </c>
    </row>
    <row r="3" spans="1:8" ht="14.45" x14ac:dyDescent="0.3">
      <c r="A3" s="85" t="s">
        <v>1373</v>
      </c>
      <c r="B3" s="85" t="s">
        <v>1301</v>
      </c>
      <c r="C3" s="85" t="s">
        <v>1374</v>
      </c>
      <c r="D3" s="85" t="s">
        <v>1375</v>
      </c>
      <c r="E3" s="85" t="s">
        <v>1276</v>
      </c>
      <c r="G3" s="67" t="s">
        <v>1381</v>
      </c>
      <c r="H3" s="67" t="s">
        <v>1382</v>
      </c>
    </row>
    <row r="4" spans="1:8" s="110" customFormat="1" ht="14.45" x14ac:dyDescent="0.3">
      <c r="A4" s="113" t="s">
        <v>7</v>
      </c>
      <c r="B4" s="113" t="s">
        <v>8</v>
      </c>
      <c r="C4" s="113" t="s">
        <v>11</v>
      </c>
      <c r="D4" s="114">
        <v>233933337.22000006</v>
      </c>
      <c r="E4" s="115">
        <v>4326</v>
      </c>
      <c r="G4" s="133">
        <f>D4*94%</f>
        <v>219897336.98680004</v>
      </c>
      <c r="H4" s="134">
        <f>D4-G4</f>
        <v>14036000.233200014</v>
      </c>
    </row>
    <row r="5" spans="1:8" s="110" customFormat="1" ht="14.45" x14ac:dyDescent="0.3">
      <c r="A5" s="113" t="s">
        <v>7</v>
      </c>
      <c r="B5" s="113" t="s">
        <v>8</v>
      </c>
      <c r="C5" s="113" t="s">
        <v>1376</v>
      </c>
      <c r="D5" s="114">
        <v>574690517.2899996</v>
      </c>
      <c r="E5" s="115">
        <v>39226242</v>
      </c>
    </row>
    <row r="6" spans="1:8" s="110" customFormat="1" ht="14.45" hidden="1" x14ac:dyDescent="0.3">
      <c r="A6" s="116" t="s">
        <v>7</v>
      </c>
      <c r="B6" s="116" t="s">
        <v>598</v>
      </c>
      <c r="C6" s="113" t="s">
        <v>11</v>
      </c>
      <c r="D6" s="117">
        <v>39427055.490000002</v>
      </c>
      <c r="E6" s="115">
        <v>790416</v>
      </c>
    </row>
    <row r="7" spans="1:8" s="110" customFormat="1" ht="14.45" hidden="1" x14ac:dyDescent="0.3">
      <c r="A7" s="116" t="s">
        <v>7</v>
      </c>
      <c r="B7" s="116" t="s">
        <v>598</v>
      </c>
      <c r="C7" s="113" t="s">
        <v>1376</v>
      </c>
      <c r="D7" s="117">
        <v>194707314.03999999</v>
      </c>
      <c r="E7" s="115">
        <v>21033091</v>
      </c>
    </row>
    <row r="8" spans="1:8" s="110" customFormat="1" ht="14.45" hidden="1" x14ac:dyDescent="0.3">
      <c r="A8" s="116" t="s">
        <v>7</v>
      </c>
      <c r="B8" s="116" t="s">
        <v>737</v>
      </c>
      <c r="C8" s="113" t="s">
        <v>11</v>
      </c>
      <c r="D8" s="117">
        <v>15008131.059999999</v>
      </c>
      <c r="E8" s="115">
        <v>1874430</v>
      </c>
    </row>
    <row r="9" spans="1:8" s="110" customFormat="1" ht="14.45" hidden="1" x14ac:dyDescent="0.3">
      <c r="A9" s="116" t="s">
        <v>7</v>
      </c>
      <c r="B9" s="116" t="s">
        <v>737</v>
      </c>
      <c r="C9" s="113" t="s">
        <v>1376</v>
      </c>
      <c r="D9" s="117">
        <v>2013029.11</v>
      </c>
      <c r="E9" s="115">
        <v>83335</v>
      </c>
    </row>
    <row r="10" spans="1:8" s="110" customFormat="1" ht="14.45" hidden="1" x14ac:dyDescent="0.3">
      <c r="A10" s="116" t="s">
        <v>7</v>
      </c>
      <c r="B10" s="116" t="s">
        <v>1377</v>
      </c>
      <c r="C10" s="113" t="s">
        <v>11</v>
      </c>
      <c r="D10" s="117">
        <v>4720698</v>
      </c>
      <c r="E10" s="118">
        <v>133249</v>
      </c>
    </row>
    <row r="11" spans="1:8" s="110" customFormat="1" ht="14.45" hidden="1" x14ac:dyDescent="0.3">
      <c r="A11" s="116" t="s">
        <v>7</v>
      </c>
      <c r="B11" s="116" t="s">
        <v>1377</v>
      </c>
      <c r="C11" s="113" t="s">
        <v>1376</v>
      </c>
      <c r="D11" s="117">
        <v>15046661.799999999</v>
      </c>
      <c r="E11" s="118">
        <v>1760025</v>
      </c>
    </row>
    <row r="12" spans="1:8" s="110" customFormat="1" ht="14.45" hidden="1" x14ac:dyDescent="0.3">
      <c r="A12" s="116" t="s">
        <v>7</v>
      </c>
      <c r="B12" s="116" t="s">
        <v>1378</v>
      </c>
      <c r="C12" s="113" t="s">
        <v>11</v>
      </c>
      <c r="D12" s="117">
        <v>323269</v>
      </c>
      <c r="E12" s="118">
        <v>31612</v>
      </c>
    </row>
    <row r="13" spans="1:8" s="110" customFormat="1" ht="14.45" hidden="1" x14ac:dyDescent="0.3">
      <c r="A13" s="116" t="s">
        <v>7</v>
      </c>
      <c r="B13" s="116" t="s">
        <v>1378</v>
      </c>
      <c r="C13" s="113" t="s">
        <v>1376</v>
      </c>
      <c r="D13" s="118">
        <v>14750</v>
      </c>
      <c r="E13" s="118">
        <v>0</v>
      </c>
    </row>
    <row r="14" spans="1:8" s="110" customFormat="1" ht="14.45" x14ac:dyDescent="0.3">
      <c r="A14" s="113" t="s">
        <v>837</v>
      </c>
      <c r="B14" s="113" t="s">
        <v>8</v>
      </c>
      <c r="C14" s="113" t="s">
        <v>11</v>
      </c>
      <c r="D14" s="118">
        <v>90947031.279999971</v>
      </c>
      <c r="E14" s="115">
        <v>0</v>
      </c>
      <c r="G14" s="131">
        <f>D14*94%</f>
        <v>85490209.403199971</v>
      </c>
      <c r="H14" s="132">
        <f>D14-G14</f>
        <v>5456821.8768000007</v>
      </c>
    </row>
    <row r="15" spans="1:8" s="110" customFormat="1" ht="14.45" x14ac:dyDescent="0.3">
      <c r="A15" s="113" t="s">
        <v>837</v>
      </c>
      <c r="B15" s="113" t="s">
        <v>8</v>
      </c>
      <c r="C15" s="113" t="s">
        <v>1376</v>
      </c>
      <c r="D15" s="118">
        <v>214982670.46000001</v>
      </c>
      <c r="E15" s="115">
        <v>26440778</v>
      </c>
    </row>
    <row r="16" spans="1:8" s="110" customFormat="1" ht="14.45" hidden="1" x14ac:dyDescent="0.3">
      <c r="A16" s="116" t="s">
        <v>837</v>
      </c>
      <c r="B16" s="116" t="s">
        <v>598</v>
      </c>
      <c r="C16" s="113" t="s">
        <v>11</v>
      </c>
      <c r="D16" s="118">
        <v>1298363.8500000001</v>
      </c>
      <c r="E16" s="118">
        <v>161331.79999999996</v>
      </c>
    </row>
    <row r="17" spans="1:8" s="110" customFormat="1" ht="14.45" hidden="1" x14ac:dyDescent="0.3">
      <c r="A17" s="116" t="s">
        <v>837</v>
      </c>
      <c r="B17" s="116" t="s">
        <v>598</v>
      </c>
      <c r="C17" s="113" t="s">
        <v>1376</v>
      </c>
      <c r="D17" s="118">
        <v>26380681.589999996</v>
      </c>
      <c r="E17" s="115">
        <v>2775936</v>
      </c>
    </row>
    <row r="18" spans="1:8" s="110" customFormat="1" ht="14.45" hidden="1" x14ac:dyDescent="0.3">
      <c r="A18" s="116" t="s">
        <v>837</v>
      </c>
      <c r="B18" s="116" t="s">
        <v>737</v>
      </c>
      <c r="C18" s="113" t="s">
        <v>11</v>
      </c>
      <c r="D18" s="118">
        <v>0</v>
      </c>
      <c r="E18" s="118">
        <v>0</v>
      </c>
    </row>
    <row r="19" spans="1:8" s="110" customFormat="1" ht="14.45" hidden="1" x14ac:dyDescent="0.3">
      <c r="A19" s="116" t="s">
        <v>837</v>
      </c>
      <c r="B19" s="116" t="s">
        <v>737</v>
      </c>
      <c r="C19" s="113" t="s">
        <v>1376</v>
      </c>
      <c r="D19" s="118">
        <v>0</v>
      </c>
      <c r="E19" s="118">
        <v>0</v>
      </c>
    </row>
    <row r="20" spans="1:8" s="110" customFormat="1" ht="14.45" hidden="1" x14ac:dyDescent="0.3">
      <c r="A20" s="116" t="s">
        <v>837</v>
      </c>
      <c r="B20" s="116" t="s">
        <v>1377</v>
      </c>
      <c r="C20" s="113" t="s">
        <v>11</v>
      </c>
      <c r="D20" s="118">
        <v>0</v>
      </c>
      <c r="E20" s="118">
        <v>0</v>
      </c>
    </row>
    <row r="21" spans="1:8" s="110" customFormat="1" ht="14.45" hidden="1" x14ac:dyDescent="0.3">
      <c r="A21" s="116" t="s">
        <v>837</v>
      </c>
      <c r="B21" s="116" t="s">
        <v>1377</v>
      </c>
      <c r="C21" s="113" t="s">
        <v>1376</v>
      </c>
      <c r="D21" s="118">
        <v>13750</v>
      </c>
      <c r="E21" s="118">
        <v>1718.75</v>
      </c>
    </row>
    <row r="22" spans="1:8" s="110" customFormat="1" ht="14.45" hidden="1" x14ac:dyDescent="0.3">
      <c r="A22" s="116" t="s">
        <v>837</v>
      </c>
      <c r="B22" s="116" t="s">
        <v>1378</v>
      </c>
      <c r="C22" s="113" t="s">
        <v>11</v>
      </c>
      <c r="D22" s="118">
        <v>498434.37</v>
      </c>
      <c r="E22" s="118">
        <v>37541.9</v>
      </c>
    </row>
    <row r="23" spans="1:8" s="110" customFormat="1" ht="14.45" hidden="1" x14ac:dyDescent="0.3">
      <c r="A23" s="116" t="s">
        <v>837</v>
      </c>
      <c r="B23" s="116" t="s">
        <v>1378</v>
      </c>
      <c r="C23" s="113" t="s">
        <v>1376</v>
      </c>
      <c r="D23" s="118">
        <v>4500</v>
      </c>
      <c r="E23" s="118">
        <v>563</v>
      </c>
    </row>
    <row r="24" spans="1:8" s="110" customFormat="1" ht="14.45" x14ac:dyDescent="0.3">
      <c r="A24" s="113" t="s">
        <v>805</v>
      </c>
      <c r="B24" s="113" t="s">
        <v>8</v>
      </c>
      <c r="C24" s="113" t="s">
        <v>11</v>
      </c>
      <c r="D24" s="118">
        <v>4801141.0500000007</v>
      </c>
      <c r="E24" s="118">
        <v>0</v>
      </c>
      <c r="G24" s="131">
        <f>D24*94%</f>
        <v>4513072.5870000003</v>
      </c>
      <c r="H24" s="132">
        <f>D24-G24</f>
        <v>288068.46300000045</v>
      </c>
    </row>
    <row r="25" spans="1:8" s="110" customFormat="1" ht="14.45" x14ac:dyDescent="0.3">
      <c r="A25" s="113" t="s">
        <v>805</v>
      </c>
      <c r="B25" s="113" t="s">
        <v>8</v>
      </c>
      <c r="C25" s="113" t="s">
        <v>1376</v>
      </c>
      <c r="D25" s="118">
        <v>162082833.87000009</v>
      </c>
      <c r="E25" s="118">
        <v>20260355.04999999</v>
      </c>
    </row>
    <row r="26" spans="1:8" s="110" customFormat="1" ht="14.45" hidden="1" x14ac:dyDescent="0.3">
      <c r="A26" s="116" t="s">
        <v>805</v>
      </c>
      <c r="B26" s="116" t="s">
        <v>598</v>
      </c>
      <c r="C26" s="113" t="s">
        <v>11</v>
      </c>
      <c r="D26" s="118">
        <v>78000</v>
      </c>
      <c r="E26" s="118">
        <v>9750</v>
      </c>
    </row>
    <row r="27" spans="1:8" s="110" customFormat="1" ht="14.45" hidden="1" x14ac:dyDescent="0.3">
      <c r="A27" s="116" t="s">
        <v>805</v>
      </c>
      <c r="B27" s="116" t="s">
        <v>598</v>
      </c>
      <c r="C27" s="113" t="s">
        <v>1376</v>
      </c>
      <c r="D27" s="118">
        <v>35348.1</v>
      </c>
      <c r="E27" s="115">
        <v>4419</v>
      </c>
    </row>
    <row r="28" spans="1:8" s="110" customFormat="1" ht="14.45" hidden="1" x14ac:dyDescent="0.3">
      <c r="A28" s="116" t="s">
        <v>805</v>
      </c>
      <c r="B28" s="116" t="s">
        <v>737</v>
      </c>
      <c r="C28" s="113" t="s">
        <v>11</v>
      </c>
      <c r="D28" s="118">
        <v>0</v>
      </c>
      <c r="E28" s="118">
        <v>0</v>
      </c>
    </row>
    <row r="29" spans="1:8" s="110" customFormat="1" ht="14.45" hidden="1" x14ac:dyDescent="0.3">
      <c r="A29" s="116" t="s">
        <v>805</v>
      </c>
      <c r="B29" s="116" t="s">
        <v>737</v>
      </c>
      <c r="C29" s="113" t="s">
        <v>1376</v>
      </c>
      <c r="D29" s="118">
        <v>0</v>
      </c>
      <c r="E29" s="118">
        <v>0</v>
      </c>
    </row>
    <row r="30" spans="1:8" s="110" customFormat="1" ht="14.45" hidden="1" x14ac:dyDescent="0.3">
      <c r="A30" s="116" t="s">
        <v>805</v>
      </c>
      <c r="B30" s="116" t="s">
        <v>1377</v>
      </c>
      <c r="C30" s="113" t="s">
        <v>11</v>
      </c>
      <c r="D30" s="118">
        <v>494477.4</v>
      </c>
      <c r="E30" s="118">
        <v>55555</v>
      </c>
    </row>
    <row r="31" spans="1:8" s="110" customFormat="1" ht="14.45" hidden="1" x14ac:dyDescent="0.3">
      <c r="A31" s="116" t="s">
        <v>805</v>
      </c>
      <c r="B31" s="116" t="s">
        <v>1377</v>
      </c>
      <c r="C31" s="113" t="s">
        <v>1376</v>
      </c>
      <c r="D31" s="118">
        <v>743070</v>
      </c>
      <c r="E31" s="118">
        <v>73983.75</v>
      </c>
    </row>
    <row r="32" spans="1:8" s="110" customFormat="1" ht="14.45" hidden="1" x14ac:dyDescent="0.3">
      <c r="A32" s="116" t="s">
        <v>805</v>
      </c>
      <c r="B32" s="116" t="s">
        <v>1378</v>
      </c>
      <c r="C32" s="113" t="s">
        <v>11</v>
      </c>
      <c r="D32" s="118">
        <v>74410.039999999994</v>
      </c>
      <c r="E32" s="118">
        <v>8685.66</v>
      </c>
    </row>
    <row r="33" spans="1:14" s="110" customFormat="1" ht="14.45" hidden="1" x14ac:dyDescent="0.3">
      <c r="A33" s="113" t="s">
        <v>805</v>
      </c>
      <c r="B33" s="113" t="s">
        <v>1378</v>
      </c>
      <c r="C33" s="113" t="s">
        <v>1376</v>
      </c>
      <c r="D33" s="118">
        <v>4449.88</v>
      </c>
      <c r="E33" s="118">
        <v>556</v>
      </c>
    </row>
    <row r="34" spans="1:14" s="137" customFormat="1" ht="14.45" x14ac:dyDescent="0.3">
      <c r="A34" s="135"/>
      <c r="B34" s="135"/>
      <c r="C34" s="135"/>
      <c r="D34" s="136"/>
      <c r="E34" s="136"/>
      <c r="G34" s="143"/>
      <c r="H34" s="143" t="s">
        <v>1391</v>
      </c>
    </row>
    <row r="35" spans="1:14" s="137" customFormat="1" ht="14.45" x14ac:dyDescent="0.3">
      <c r="A35" s="135"/>
      <c r="B35" s="135"/>
      <c r="C35" s="135"/>
      <c r="D35" s="136" t="s">
        <v>1385</v>
      </c>
      <c r="E35" s="139">
        <f>E25*0.4</f>
        <v>8104142.0199999958</v>
      </c>
      <c r="H35" s="147" t="s">
        <v>1387</v>
      </c>
    </row>
    <row r="36" spans="1:14" s="137" customFormat="1" ht="14.45" x14ac:dyDescent="0.3">
      <c r="A36" s="135"/>
      <c r="B36" s="135"/>
      <c r="C36" s="135"/>
      <c r="D36" s="136" t="s">
        <v>1386</v>
      </c>
      <c r="E36" s="139">
        <f>H14+H24</f>
        <v>5744890.3398000011</v>
      </c>
      <c r="G36" s="138"/>
      <c r="H36" s="144"/>
      <c r="I36" s="145">
        <f>-E36</f>
        <v>-5744890.3398000011</v>
      </c>
      <c r="J36" s="149">
        <v>1</v>
      </c>
      <c r="K36" s="150" t="s">
        <v>1395</v>
      </c>
      <c r="L36" s="151"/>
      <c r="M36" s="151"/>
      <c r="N36" s="152">
        <f>G14*15%*12%</f>
        <v>1538823.7692575993</v>
      </c>
    </row>
    <row r="37" spans="1:14" s="137" customFormat="1" ht="14.45" x14ac:dyDescent="0.3">
      <c r="A37" s="135"/>
      <c r="B37" s="135" t="s">
        <v>1390</v>
      </c>
      <c r="C37" s="135"/>
      <c r="D37" s="136" t="s">
        <v>1389</v>
      </c>
      <c r="E37" s="139">
        <v>1500000</v>
      </c>
      <c r="H37" s="147" t="s">
        <v>1393</v>
      </c>
      <c r="I37" s="145"/>
      <c r="J37" s="149">
        <v>2</v>
      </c>
      <c r="K37" s="151" t="s">
        <v>1394</v>
      </c>
      <c r="L37" s="151"/>
      <c r="M37" s="151"/>
      <c r="N37" s="153"/>
    </row>
    <row r="38" spans="1:14" s="137" customFormat="1" ht="14.45" x14ac:dyDescent="0.3">
      <c r="A38" s="135"/>
      <c r="B38" s="135"/>
      <c r="C38" s="135"/>
      <c r="D38" s="136" t="s">
        <v>1384</v>
      </c>
      <c r="E38" s="139">
        <f>E36+E35+E15+E37</f>
        <v>41789810.359799996</v>
      </c>
      <c r="H38" s="147" t="s">
        <v>1392</v>
      </c>
      <c r="I38" s="146">
        <f>-10179999.99*8%</f>
        <v>-814399.99920000008</v>
      </c>
      <c r="J38" s="149">
        <v>3</v>
      </c>
      <c r="K38" s="151" t="s">
        <v>1396</v>
      </c>
      <c r="L38" s="151"/>
      <c r="M38" s="151"/>
      <c r="N38" s="153">
        <f>I38</f>
        <v>-814399.99920000008</v>
      </c>
    </row>
    <row r="39" spans="1:14" s="137" customFormat="1" ht="14.45" x14ac:dyDescent="0.3">
      <c r="A39" s="135"/>
      <c r="B39" s="135"/>
      <c r="C39" s="135"/>
      <c r="D39" s="136"/>
      <c r="E39" s="136"/>
      <c r="H39" s="147" t="s">
        <v>1388</v>
      </c>
      <c r="I39" s="145">
        <f>SUBTOTAL(9,I36:I38)</f>
        <v>-6559290.3390000015</v>
      </c>
      <c r="J39" s="149"/>
      <c r="K39" s="151"/>
      <c r="L39" s="151"/>
      <c r="M39" s="151"/>
      <c r="N39" s="153">
        <f>SUBTOTAL(9,N36:N38)</f>
        <v>724423.77005759918</v>
      </c>
    </row>
    <row r="40" spans="1:14" s="137" customFormat="1" ht="14.45" x14ac:dyDescent="0.3">
      <c r="A40" s="135"/>
      <c r="B40" s="135"/>
      <c r="C40" s="135"/>
      <c r="D40" s="136"/>
      <c r="E40" s="136"/>
    </row>
    <row r="41" spans="1:14" s="137" customFormat="1" x14ac:dyDescent="0.25">
      <c r="A41" s="135"/>
      <c r="B41" s="135"/>
      <c r="C41" s="135"/>
      <c r="D41" s="136"/>
      <c r="E41" s="136"/>
      <c r="H41" s="138"/>
    </row>
  </sheetData>
  <autoFilter ref="A3:H39">
    <filterColumn colId="1">
      <filters blank="1">
        <filter val="6%Adhoc"/>
        <filter val="BADDI"/>
      </filters>
    </filterColumn>
  </autoFilter>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35"/>
  <sheetViews>
    <sheetView zoomScale="80" zoomScaleNormal="80" workbookViewId="0">
      <pane xSplit="6" ySplit="4" topLeftCell="R23" activePane="bottomRight" state="frozen"/>
      <selection pane="topRight" activeCell="G1" sqref="G1"/>
      <selection pane="bottomLeft" activeCell="A5" sqref="A5"/>
      <selection pane="bottomRight" activeCell="AB1" sqref="AB1:AB1048576"/>
    </sheetView>
  </sheetViews>
  <sheetFormatPr defaultColWidth="8.85546875" defaultRowHeight="15" outlineLevelCol="1" x14ac:dyDescent="0.25"/>
  <cols>
    <col min="1" max="1" width="9.7109375" style="14" customWidth="1"/>
    <col min="2" max="2" width="18.7109375" style="14" customWidth="1"/>
    <col min="3" max="3" width="8" style="14" bestFit="1" customWidth="1"/>
    <col min="4" max="4" width="22.140625" style="14" customWidth="1"/>
    <col min="5" max="5" width="13.28515625" style="14" bestFit="1" customWidth="1"/>
    <col min="6" max="6" width="12.7109375" style="14" bestFit="1" customWidth="1"/>
    <col min="7" max="7" width="12.7109375" style="14" hidden="1" customWidth="1"/>
    <col min="8" max="8" width="10.85546875" style="14" bestFit="1" customWidth="1"/>
    <col min="9" max="9" width="9.7109375" style="14" hidden="1" customWidth="1" outlineLevel="1"/>
    <col min="10" max="10" width="10.85546875" style="14" hidden="1" customWidth="1" outlineLevel="1"/>
    <col min="11" max="11" width="9.7109375" style="14" hidden="1" customWidth="1" outlineLevel="1"/>
    <col min="12" max="12" width="8.5703125" style="14" hidden="1" customWidth="1" outlineLevel="1"/>
    <col min="13" max="13" width="9.85546875" style="14" customWidth="1" collapsed="1"/>
    <col min="14" max="14" width="10.5703125" style="14" hidden="1" customWidth="1" outlineLevel="1"/>
    <col min="15" max="15" width="11.7109375" style="14" bestFit="1" customWidth="1" collapsed="1"/>
    <col min="16" max="16" width="11.28515625" style="14" bestFit="1" customWidth="1"/>
    <col min="17" max="17" width="11.28515625" style="14" customWidth="1"/>
    <col min="18" max="18" width="9.28515625" style="70" customWidth="1"/>
    <col min="19" max="20" width="7.7109375" style="70" customWidth="1"/>
    <col min="21" max="21" width="13.7109375" style="70" bestFit="1" customWidth="1"/>
    <col min="22" max="22" width="7.140625" style="70" customWidth="1"/>
    <col min="23" max="24" width="7.7109375" style="70" customWidth="1"/>
    <col min="25" max="25" width="11.140625" style="14" bestFit="1" customWidth="1"/>
    <col min="26" max="27" width="8.85546875" style="14"/>
    <col min="28" max="28" width="11.7109375" style="14" bestFit="1" customWidth="1"/>
    <col min="29" max="29" width="9" style="14" bestFit="1" customWidth="1"/>
    <col min="30" max="30" width="11.7109375" style="14" bestFit="1" customWidth="1"/>
    <col min="31" max="31" width="12.42578125" style="14" bestFit="1" customWidth="1"/>
    <col min="32" max="32" width="9" style="14" bestFit="1" customWidth="1"/>
    <col min="33" max="33" width="11.7109375" style="14" bestFit="1" customWidth="1"/>
    <col min="34" max="16384" width="8.85546875" style="14"/>
  </cols>
  <sheetData>
    <row r="1" spans="1:34" ht="15.6" x14ac:dyDescent="0.3">
      <c r="A1" s="80" t="s">
        <v>1353</v>
      </c>
      <c r="M1" s="63"/>
      <c r="N1" s="63"/>
      <c r="O1" s="63"/>
      <c r="P1" s="63"/>
      <c r="Q1" s="186"/>
      <c r="S1" s="156">
        <v>0.12</v>
      </c>
      <c r="T1" s="156"/>
      <c r="U1" s="156"/>
      <c r="V1" s="156"/>
      <c r="W1" s="156"/>
      <c r="X1" s="156"/>
      <c r="AB1" s="21">
        <v>0.12</v>
      </c>
    </row>
    <row r="2" spans="1:34" ht="14.45" x14ac:dyDescent="0.3">
      <c r="M2" s="63"/>
      <c r="N2" s="63"/>
      <c r="O2" s="63"/>
      <c r="P2" s="63"/>
      <c r="Q2" s="186"/>
      <c r="AB2" s="51">
        <f>AB1/2</f>
        <v>0.06</v>
      </c>
      <c r="AC2" s="51">
        <f>AB1/2</f>
        <v>0.06</v>
      </c>
      <c r="AH2" s="67"/>
    </row>
    <row r="3" spans="1:34" s="67" customFormat="1" x14ac:dyDescent="0.25">
      <c r="A3" s="213" t="s">
        <v>1300</v>
      </c>
      <c r="B3" s="213" t="s">
        <v>1</v>
      </c>
      <c r="C3" s="213" t="s">
        <v>1301</v>
      </c>
      <c r="D3" s="213" t="s">
        <v>2</v>
      </c>
      <c r="E3" s="213" t="s">
        <v>1302</v>
      </c>
      <c r="F3" s="213" t="s">
        <v>1303</v>
      </c>
      <c r="G3" s="213" t="s">
        <v>1304</v>
      </c>
      <c r="H3" s="214" t="s">
        <v>1412</v>
      </c>
      <c r="I3" s="214"/>
      <c r="J3" s="214"/>
      <c r="K3" s="214"/>
      <c r="L3" s="214"/>
      <c r="M3" s="215" t="s">
        <v>1411</v>
      </c>
      <c r="N3" s="216"/>
      <c r="O3" s="54" t="s">
        <v>1305</v>
      </c>
      <c r="P3" s="54" t="s">
        <v>1306</v>
      </c>
      <c r="Q3" s="181"/>
      <c r="R3" s="8"/>
      <c r="S3" s="154" t="s">
        <v>1398</v>
      </c>
      <c r="T3" s="158"/>
      <c r="U3" s="158" t="s">
        <v>1403</v>
      </c>
      <c r="V3" s="158"/>
      <c r="W3" s="158" t="s">
        <v>1402</v>
      </c>
      <c r="X3" s="154"/>
      <c r="Y3" s="207" t="s">
        <v>1282</v>
      </c>
      <c r="Z3" s="208"/>
      <c r="AA3" s="209"/>
      <c r="AB3" s="205" t="s">
        <v>1271</v>
      </c>
      <c r="AC3" s="205"/>
      <c r="AD3" s="205"/>
      <c r="AE3" s="201" t="s">
        <v>1284</v>
      </c>
      <c r="AF3" s="201"/>
      <c r="AG3" s="201"/>
      <c r="AH3" s="14"/>
    </row>
    <row r="4" spans="1:34" ht="30" x14ac:dyDescent="0.25">
      <c r="A4" s="213"/>
      <c r="B4" s="213"/>
      <c r="C4" s="213"/>
      <c r="D4" s="213"/>
      <c r="E4" s="213"/>
      <c r="F4" s="213"/>
      <c r="G4" s="213"/>
      <c r="H4" s="55">
        <v>0.06</v>
      </c>
      <c r="I4" s="56">
        <v>7.4999999999999997E-2</v>
      </c>
      <c r="J4" s="57">
        <v>0.1</v>
      </c>
      <c r="K4" s="57">
        <v>0.15</v>
      </c>
      <c r="L4" s="57">
        <v>0.2</v>
      </c>
      <c r="M4" s="81">
        <v>0.02</v>
      </c>
      <c r="N4" s="81">
        <v>0.01</v>
      </c>
      <c r="O4" s="82">
        <v>0.04</v>
      </c>
      <c r="P4" s="81">
        <v>0.125</v>
      </c>
      <c r="Q4" s="81"/>
      <c r="R4" s="83" t="s">
        <v>1397</v>
      </c>
      <c r="S4" s="83" t="s">
        <v>1399</v>
      </c>
      <c r="T4" s="83" t="s">
        <v>1400</v>
      </c>
      <c r="U4" s="83" t="s">
        <v>1401</v>
      </c>
      <c r="V4" s="83"/>
      <c r="W4" s="83" t="s">
        <v>1401</v>
      </c>
      <c r="X4" s="83"/>
      <c r="Y4" s="24" t="s">
        <v>1278</v>
      </c>
      <c r="Z4" s="45" t="s">
        <v>1279</v>
      </c>
      <c r="AA4" s="24" t="s">
        <v>1280</v>
      </c>
      <c r="AB4" s="28" t="s">
        <v>1278</v>
      </c>
      <c r="AC4" s="28" t="s">
        <v>1279</v>
      </c>
      <c r="AD4" s="28" t="s">
        <v>1280</v>
      </c>
      <c r="AE4" s="40" t="s">
        <v>1278</v>
      </c>
      <c r="AF4" s="40" t="s">
        <v>1279</v>
      </c>
      <c r="AG4" s="40" t="s">
        <v>1280</v>
      </c>
    </row>
    <row r="5" spans="1:34" ht="14.45" x14ac:dyDescent="0.3">
      <c r="A5" s="58">
        <v>1000949</v>
      </c>
      <c r="B5" s="58" t="s">
        <v>1307</v>
      </c>
      <c r="C5" s="3"/>
      <c r="D5" s="3" t="s">
        <v>1308</v>
      </c>
      <c r="E5" s="17">
        <f>F5+G5</f>
        <v>2451463.2020021477</v>
      </c>
      <c r="F5" s="17">
        <v>1746429.5399999998</v>
      </c>
      <c r="G5" s="17">
        <f>SUM(H5:P5)</f>
        <v>705033.66200214776</v>
      </c>
      <c r="H5" s="17">
        <v>0</v>
      </c>
      <c r="I5" s="17">
        <v>0</v>
      </c>
      <c r="J5" s="17">
        <v>186061.06</v>
      </c>
      <c r="K5" s="17">
        <v>0</v>
      </c>
      <c r="L5" s="17">
        <v>0</v>
      </c>
      <c r="M5" s="59">
        <v>10597.563135206983</v>
      </c>
      <c r="N5" s="59">
        <v>37830.16409948565</v>
      </c>
      <c r="O5" s="59">
        <v>133434.92037284729</v>
      </c>
      <c r="P5" s="59">
        <v>337109.9543946078</v>
      </c>
      <c r="Q5" s="189">
        <f>IF(H5=0,IF(I5=0,IF(J5=0,IF(K5=0,IF(L5=0,0,$L$4),$K$4),$J$4),$I$4),$H$4)</f>
        <v>0.1</v>
      </c>
      <c r="R5" s="71">
        <f>((1+$P$4)*(1+$M$4)*(1+$N$4)*(1+$O$4)-1)</f>
        <v>0.20533399999999991</v>
      </c>
      <c r="S5" s="71">
        <f>$S$1</f>
        <v>0.12</v>
      </c>
      <c r="T5" s="71">
        <f>R5-S5</f>
        <v>8.533399999999991E-2</v>
      </c>
      <c r="U5" s="157">
        <f>T5*F5</f>
        <v>149029.81836635983</v>
      </c>
      <c r="V5" s="157"/>
      <c r="W5" s="71"/>
      <c r="X5" s="71"/>
      <c r="Y5" s="26">
        <f>F5*R5</f>
        <v>358601.36316635978</v>
      </c>
      <c r="Z5" s="26">
        <v>0</v>
      </c>
      <c r="AA5" s="26">
        <v>0</v>
      </c>
      <c r="AB5" s="29">
        <v>0</v>
      </c>
      <c r="AC5" s="29">
        <v>0</v>
      </c>
      <c r="AD5" s="68">
        <f>F5*$AB$1</f>
        <v>209571.54479999997</v>
      </c>
      <c r="AE5" s="39">
        <f t="shared" ref="AE5:AE30" si="0">AB5-Y5</f>
        <v>-358601.36316635978</v>
      </c>
      <c r="AF5" s="39">
        <f t="shared" ref="AF5:AF30" si="1">AC5-Z5</f>
        <v>0</v>
      </c>
      <c r="AG5" s="39">
        <f t="shared" ref="AG5:AG30" si="2">AD5-AA5</f>
        <v>209571.54479999997</v>
      </c>
    </row>
    <row r="6" spans="1:34" ht="14.45" x14ac:dyDescent="0.3">
      <c r="A6" s="60"/>
      <c r="B6" s="60"/>
      <c r="C6" s="2"/>
      <c r="D6" s="2" t="s">
        <v>1309</v>
      </c>
      <c r="E6" s="17">
        <f t="shared" ref="E6:E30" si="3">F6+G6</f>
        <v>8317303.0079978518</v>
      </c>
      <c r="F6" s="18">
        <v>7191553.7499999991</v>
      </c>
      <c r="G6" s="17">
        <f t="shared" ref="G6:G30" si="4">SUM(H6:P6)</f>
        <v>1125749.2579978523</v>
      </c>
      <c r="H6" s="17">
        <v>303495.05</v>
      </c>
      <c r="I6" s="18">
        <v>0</v>
      </c>
      <c r="J6" s="18">
        <v>0</v>
      </c>
      <c r="K6" s="18">
        <v>0</v>
      </c>
      <c r="L6" s="18">
        <v>0</v>
      </c>
      <c r="M6" s="61">
        <v>16790.656864793018</v>
      </c>
      <c r="N6" s="61">
        <v>59937.675900514376</v>
      </c>
      <c r="O6" s="61">
        <v>211412.74962715275</v>
      </c>
      <c r="P6" s="61">
        <v>534113.12560539227</v>
      </c>
      <c r="Q6" s="189">
        <f t="shared" ref="Q6:Q30" si="5">IF(H6=0,IF(I6=0,IF(J6=0,IF(K6=0,IF(L6=0,0,$L$4),$K$4),$J$4),$I$4),$H$4)</f>
        <v>0.06</v>
      </c>
      <c r="R6" s="71">
        <f t="shared" ref="R6:R12" si="6">((1+$P$4)*(1+$M$4)*(1+$N$4)*(1+$O$4)-1)</f>
        <v>0.20533399999999991</v>
      </c>
      <c r="S6" s="71">
        <f t="shared" ref="S6:S30" si="7">$S$1</f>
        <v>0.12</v>
      </c>
      <c r="T6" s="71">
        <f t="shared" ref="T6:T30" si="8">R6-S6</f>
        <v>8.533399999999991E-2</v>
      </c>
      <c r="U6" s="157">
        <f t="shared" ref="U6:U30" si="9">T6*F6</f>
        <v>613684.04770249932</v>
      </c>
      <c r="V6" s="159"/>
      <c r="W6" s="72"/>
      <c r="X6" s="72"/>
      <c r="Y6" s="27">
        <f t="shared" ref="Y6:Y29" si="10">F6*R6</f>
        <v>1476670.4977024992</v>
      </c>
      <c r="Z6" s="27">
        <v>0</v>
      </c>
      <c r="AA6" s="27">
        <v>0</v>
      </c>
      <c r="AB6" s="30">
        <v>0</v>
      </c>
      <c r="AC6" s="30">
        <v>0</v>
      </c>
      <c r="AD6" s="69">
        <f t="shared" ref="AD6:AD30" si="11">$AB$1*F6</f>
        <v>862986.44999999984</v>
      </c>
      <c r="AE6" s="36">
        <f t="shared" si="0"/>
        <v>-1476670.4977024992</v>
      </c>
      <c r="AF6" s="36">
        <f t="shared" si="1"/>
        <v>0</v>
      </c>
      <c r="AG6" s="36">
        <f t="shared" si="2"/>
        <v>862986.44999999984</v>
      </c>
    </row>
    <row r="7" spans="1:34" ht="14.45" x14ac:dyDescent="0.3">
      <c r="A7" s="60">
        <v>1001115</v>
      </c>
      <c r="B7" s="60" t="s">
        <v>1310</v>
      </c>
      <c r="C7" s="2" t="s">
        <v>598</v>
      </c>
      <c r="D7" s="2" t="s">
        <v>1311</v>
      </c>
      <c r="E7" s="17">
        <f t="shared" si="3"/>
        <v>2185553.6900000004</v>
      </c>
      <c r="F7" s="18">
        <v>842723.64</v>
      </c>
      <c r="G7" s="17">
        <f t="shared" si="4"/>
        <v>1342830.0500000003</v>
      </c>
      <c r="H7" s="18">
        <v>0</v>
      </c>
      <c r="I7" s="18">
        <v>0</v>
      </c>
      <c r="J7" s="18">
        <v>456108.82999999996</v>
      </c>
      <c r="K7" s="18">
        <v>0</v>
      </c>
      <c r="L7" s="18">
        <v>0</v>
      </c>
      <c r="M7" s="18">
        <v>21665.239999999998</v>
      </c>
      <c r="N7" s="18">
        <v>10832.509999999998</v>
      </c>
      <c r="O7" s="18">
        <v>227073.93000000002</v>
      </c>
      <c r="P7" s="18">
        <v>627149.54000000015</v>
      </c>
      <c r="Q7" s="189">
        <f t="shared" si="5"/>
        <v>0.1</v>
      </c>
      <c r="R7" s="71">
        <f t="shared" si="6"/>
        <v>0.20533399999999991</v>
      </c>
      <c r="S7" s="71">
        <f t="shared" si="7"/>
        <v>0.12</v>
      </c>
      <c r="T7" s="71">
        <f t="shared" si="8"/>
        <v>8.533399999999991E-2</v>
      </c>
      <c r="U7" s="157">
        <f t="shared" si="9"/>
        <v>71912.979095759933</v>
      </c>
      <c r="V7" s="159"/>
      <c r="W7" s="72"/>
      <c r="X7" s="72"/>
      <c r="Y7" s="27">
        <f t="shared" si="10"/>
        <v>173039.81589575994</v>
      </c>
      <c r="Z7" s="27">
        <v>0</v>
      </c>
      <c r="AA7" s="27">
        <v>0</v>
      </c>
      <c r="AB7" s="30">
        <v>0</v>
      </c>
      <c r="AC7" s="30">
        <v>0</v>
      </c>
      <c r="AD7" s="69">
        <f t="shared" si="11"/>
        <v>101126.8368</v>
      </c>
      <c r="AE7" s="36">
        <f t="shared" si="0"/>
        <v>-173039.81589575994</v>
      </c>
      <c r="AF7" s="36">
        <f t="shared" si="1"/>
        <v>0</v>
      </c>
      <c r="AG7" s="36">
        <f t="shared" si="2"/>
        <v>101126.8368</v>
      </c>
    </row>
    <row r="8" spans="1:34" ht="14.45" x14ac:dyDescent="0.3">
      <c r="A8" s="60"/>
      <c r="B8" s="60"/>
      <c r="C8" s="2"/>
      <c r="D8" s="2" t="s">
        <v>1312</v>
      </c>
      <c r="E8" s="17">
        <f t="shared" si="3"/>
        <v>3592152.74</v>
      </c>
      <c r="F8" s="18">
        <v>3592152.74</v>
      </c>
      <c r="G8" s="17">
        <f t="shared" si="4"/>
        <v>0</v>
      </c>
      <c r="H8" s="18">
        <v>0</v>
      </c>
      <c r="I8" s="18">
        <v>0</v>
      </c>
      <c r="J8" s="18">
        <v>0</v>
      </c>
      <c r="K8" s="18">
        <v>0</v>
      </c>
      <c r="L8" s="18">
        <v>0</v>
      </c>
      <c r="M8" s="18">
        <v>0</v>
      </c>
      <c r="N8" s="18">
        <v>0</v>
      </c>
      <c r="O8" s="18">
        <v>0</v>
      </c>
      <c r="P8" s="2"/>
      <c r="Q8" s="189">
        <f t="shared" si="5"/>
        <v>0</v>
      </c>
      <c r="R8" s="71"/>
      <c r="S8" s="71">
        <f t="shared" si="7"/>
        <v>0.12</v>
      </c>
      <c r="T8" s="71">
        <f t="shared" si="8"/>
        <v>-0.12</v>
      </c>
      <c r="U8" s="157">
        <f t="shared" si="9"/>
        <v>-431058.32880000002</v>
      </c>
      <c r="V8" s="159"/>
      <c r="W8" s="72"/>
      <c r="X8" s="72"/>
      <c r="Y8" s="27">
        <f t="shared" si="10"/>
        <v>0</v>
      </c>
      <c r="Z8" s="27">
        <v>0</v>
      </c>
      <c r="AA8" s="27">
        <v>0</v>
      </c>
      <c r="AB8" s="30">
        <v>0</v>
      </c>
      <c r="AC8" s="30">
        <v>0</v>
      </c>
      <c r="AD8" s="69">
        <f t="shared" si="11"/>
        <v>431058.32880000002</v>
      </c>
      <c r="AE8" s="36">
        <f t="shared" si="0"/>
        <v>0</v>
      </c>
      <c r="AF8" s="36">
        <f t="shared" si="1"/>
        <v>0</v>
      </c>
      <c r="AG8" s="36">
        <f t="shared" si="2"/>
        <v>431058.32880000002</v>
      </c>
    </row>
    <row r="9" spans="1:34" ht="14.45" x14ac:dyDescent="0.3">
      <c r="A9" s="60">
        <v>1100209</v>
      </c>
      <c r="B9" s="60" t="s">
        <v>1313</v>
      </c>
      <c r="C9" s="2" t="s">
        <v>8</v>
      </c>
      <c r="D9" s="2" t="s">
        <v>1314</v>
      </c>
      <c r="E9" s="17">
        <f t="shared" si="3"/>
        <v>4023216.75</v>
      </c>
      <c r="F9" s="18">
        <v>3348838.0500000003</v>
      </c>
      <c r="G9" s="17">
        <f t="shared" si="4"/>
        <v>674378.7</v>
      </c>
      <c r="H9" s="18">
        <v>0</v>
      </c>
      <c r="I9" s="18">
        <v>0</v>
      </c>
      <c r="J9" s="18">
        <v>229061.85</v>
      </c>
      <c r="K9" s="18">
        <v>0</v>
      </c>
      <c r="L9" s="18">
        <v>0</v>
      </c>
      <c r="M9" s="18">
        <v>10879.68</v>
      </c>
      <c r="N9" s="18">
        <v>5440.34</v>
      </c>
      <c r="O9" s="18">
        <v>114038.73</v>
      </c>
      <c r="P9" s="18">
        <v>314958.09999999998</v>
      </c>
      <c r="Q9" s="189">
        <f t="shared" si="5"/>
        <v>0.1</v>
      </c>
      <c r="R9" s="71">
        <f t="shared" si="6"/>
        <v>0.20533399999999991</v>
      </c>
      <c r="S9" s="71">
        <f t="shared" si="7"/>
        <v>0.12</v>
      </c>
      <c r="T9" s="71">
        <f t="shared" si="8"/>
        <v>8.533399999999991E-2</v>
      </c>
      <c r="U9" s="157">
        <f t="shared" si="9"/>
        <v>285769.74615869974</v>
      </c>
      <c r="V9" s="159"/>
      <c r="W9" s="72"/>
      <c r="X9" s="72"/>
      <c r="Y9" s="27">
        <f t="shared" si="10"/>
        <v>687630.31215869973</v>
      </c>
      <c r="Z9" s="27">
        <v>0</v>
      </c>
      <c r="AA9" s="27">
        <v>0</v>
      </c>
      <c r="AB9" s="30">
        <v>0</v>
      </c>
      <c r="AC9" s="30">
        <v>0</v>
      </c>
      <c r="AD9" s="69">
        <f t="shared" si="11"/>
        <v>401860.56599999999</v>
      </c>
      <c r="AE9" s="36">
        <f t="shared" si="0"/>
        <v>-687630.31215869973</v>
      </c>
      <c r="AF9" s="36">
        <f t="shared" si="1"/>
        <v>0</v>
      </c>
      <c r="AG9" s="36">
        <f t="shared" si="2"/>
        <v>401860.56599999999</v>
      </c>
    </row>
    <row r="10" spans="1:34" ht="14.45" x14ac:dyDescent="0.3">
      <c r="A10" s="60">
        <v>1100272</v>
      </c>
      <c r="B10" s="60" t="s">
        <v>1315</v>
      </c>
      <c r="C10" s="2" t="s">
        <v>8</v>
      </c>
      <c r="D10" s="2" t="s">
        <v>1316</v>
      </c>
      <c r="E10" s="17">
        <f t="shared" si="3"/>
        <v>1670347.78</v>
      </c>
      <c r="F10" s="18">
        <v>1225949.98</v>
      </c>
      <c r="G10" s="17">
        <f t="shared" si="4"/>
        <v>444397.80000000005</v>
      </c>
      <c r="H10" s="18">
        <v>0</v>
      </c>
      <c r="I10" s="18">
        <v>126113.73</v>
      </c>
      <c r="J10" s="18">
        <v>0</v>
      </c>
      <c r="K10" s="18">
        <v>0</v>
      </c>
      <c r="L10" s="18">
        <v>0</v>
      </c>
      <c r="M10" s="18">
        <v>7041.3199999999988</v>
      </c>
      <c r="N10" s="18">
        <v>3521.24</v>
      </c>
      <c r="O10" s="18">
        <v>81766.47</v>
      </c>
      <c r="P10" s="18">
        <v>225955.04000000004</v>
      </c>
      <c r="Q10" s="189">
        <f t="shared" si="5"/>
        <v>7.4999999999999997E-2</v>
      </c>
      <c r="R10" s="71">
        <f t="shared" si="6"/>
        <v>0.20533399999999991</v>
      </c>
      <c r="S10" s="71">
        <f t="shared" si="7"/>
        <v>0.12</v>
      </c>
      <c r="T10" s="71">
        <f t="shared" si="8"/>
        <v>8.533399999999991E-2</v>
      </c>
      <c r="U10" s="157">
        <f t="shared" si="9"/>
        <v>104615.21559331988</v>
      </c>
      <c r="V10" s="159"/>
      <c r="W10" s="72"/>
      <c r="X10" s="72"/>
      <c r="Y10" s="27">
        <f t="shared" si="10"/>
        <v>251729.21319331988</v>
      </c>
      <c r="Z10" s="27">
        <v>0</v>
      </c>
      <c r="AA10" s="27">
        <v>0</v>
      </c>
      <c r="AB10" s="30">
        <v>0</v>
      </c>
      <c r="AC10" s="30">
        <v>0</v>
      </c>
      <c r="AD10" s="69">
        <f t="shared" si="11"/>
        <v>147113.9976</v>
      </c>
      <c r="AE10" s="36">
        <f t="shared" si="0"/>
        <v>-251729.21319331988</v>
      </c>
      <c r="AF10" s="36">
        <f t="shared" si="1"/>
        <v>0</v>
      </c>
      <c r="AG10" s="36">
        <f t="shared" si="2"/>
        <v>147113.9976</v>
      </c>
    </row>
    <row r="11" spans="1:34" ht="14.45" x14ac:dyDescent="0.3">
      <c r="A11" s="60">
        <v>1100299</v>
      </c>
      <c r="B11" s="60" t="s">
        <v>1317</v>
      </c>
      <c r="C11" s="2" t="s">
        <v>8</v>
      </c>
      <c r="D11" s="2" t="s">
        <v>1318</v>
      </c>
      <c r="E11" s="17">
        <f t="shared" si="3"/>
        <v>11752320.949999999</v>
      </c>
      <c r="F11" s="18">
        <v>9023529.0199999996</v>
      </c>
      <c r="G11" s="17">
        <f t="shared" si="4"/>
        <v>2728791.93</v>
      </c>
      <c r="H11" s="18">
        <v>0</v>
      </c>
      <c r="I11" s="18">
        <v>0</v>
      </c>
      <c r="J11" s="18">
        <v>926868.18000000017</v>
      </c>
      <c r="K11" s="18">
        <v>0</v>
      </c>
      <c r="L11" s="18">
        <v>0</v>
      </c>
      <c r="M11" s="18">
        <v>24555.53</v>
      </c>
      <c r="N11" s="18">
        <v>41483.729999999996</v>
      </c>
      <c r="O11" s="18">
        <v>461440.97000000003</v>
      </c>
      <c r="P11" s="18">
        <v>1274443.52</v>
      </c>
      <c r="Q11" s="189">
        <f t="shared" si="5"/>
        <v>0.1</v>
      </c>
      <c r="R11" s="71">
        <f t="shared" si="6"/>
        <v>0.20533399999999991</v>
      </c>
      <c r="S11" s="71">
        <f t="shared" si="7"/>
        <v>0.12</v>
      </c>
      <c r="T11" s="71">
        <f t="shared" si="8"/>
        <v>8.533399999999991E-2</v>
      </c>
      <c r="U11" s="157">
        <f t="shared" si="9"/>
        <v>770013.82539267919</v>
      </c>
      <c r="V11" s="159"/>
      <c r="W11" s="72"/>
      <c r="X11" s="72"/>
      <c r="Y11" s="27">
        <f t="shared" si="10"/>
        <v>1852837.3077926789</v>
      </c>
      <c r="Z11" s="27">
        <v>0</v>
      </c>
      <c r="AA11" s="27">
        <v>0</v>
      </c>
      <c r="AB11" s="30">
        <v>0</v>
      </c>
      <c r="AC11" s="30">
        <v>0</v>
      </c>
      <c r="AD11" s="69">
        <f t="shared" si="11"/>
        <v>1082823.4823999999</v>
      </c>
      <c r="AE11" s="36">
        <f t="shared" si="0"/>
        <v>-1852837.3077926789</v>
      </c>
      <c r="AF11" s="36">
        <f t="shared" si="1"/>
        <v>0</v>
      </c>
      <c r="AG11" s="36">
        <f t="shared" si="2"/>
        <v>1082823.4823999999</v>
      </c>
    </row>
    <row r="12" spans="1:34" ht="14.45" x14ac:dyDescent="0.3">
      <c r="A12" s="60">
        <v>1100357</v>
      </c>
      <c r="B12" s="60" t="s">
        <v>1319</v>
      </c>
      <c r="C12" s="2" t="s">
        <v>8</v>
      </c>
      <c r="D12" s="2" t="s">
        <v>1314</v>
      </c>
      <c r="E12" s="17">
        <f t="shared" si="3"/>
        <v>493382.04000000004</v>
      </c>
      <c r="F12" s="18">
        <v>342983.34</v>
      </c>
      <c r="G12" s="17">
        <f t="shared" si="4"/>
        <v>150398.70000000001</v>
      </c>
      <c r="H12" s="18">
        <v>0</v>
      </c>
      <c r="I12" s="18">
        <v>0</v>
      </c>
      <c r="J12" s="18">
        <v>51084.66</v>
      </c>
      <c r="K12" s="18">
        <v>0</v>
      </c>
      <c r="L12" s="18">
        <v>0</v>
      </c>
      <c r="M12" s="18">
        <v>2426.65</v>
      </c>
      <c r="N12" s="18">
        <v>1213.83</v>
      </c>
      <c r="O12" s="18">
        <v>25432.400000000001</v>
      </c>
      <c r="P12" s="18">
        <v>70241.16</v>
      </c>
      <c r="Q12" s="189">
        <f t="shared" si="5"/>
        <v>0.1</v>
      </c>
      <c r="R12" s="71">
        <f t="shared" si="6"/>
        <v>0.20533399999999991</v>
      </c>
      <c r="S12" s="71">
        <f t="shared" si="7"/>
        <v>0.12</v>
      </c>
      <c r="T12" s="71">
        <f t="shared" si="8"/>
        <v>8.533399999999991E-2</v>
      </c>
      <c r="U12" s="157">
        <f t="shared" si="9"/>
        <v>29268.140335559972</v>
      </c>
      <c r="V12" s="159"/>
      <c r="W12" s="72"/>
      <c r="X12" s="72"/>
      <c r="Y12" s="27">
        <f t="shared" si="10"/>
        <v>70426.14113555997</v>
      </c>
      <c r="Z12" s="27">
        <v>0</v>
      </c>
      <c r="AA12" s="27">
        <v>0</v>
      </c>
      <c r="AB12" s="30">
        <v>0</v>
      </c>
      <c r="AC12" s="30">
        <v>0</v>
      </c>
      <c r="AD12" s="69">
        <f t="shared" si="11"/>
        <v>41158.000800000002</v>
      </c>
      <c r="AE12" s="36">
        <f t="shared" si="0"/>
        <v>-70426.14113555997</v>
      </c>
      <c r="AF12" s="36">
        <f t="shared" si="1"/>
        <v>0</v>
      </c>
      <c r="AG12" s="36">
        <f t="shared" si="2"/>
        <v>41158.000800000002</v>
      </c>
    </row>
    <row r="13" spans="1:34" ht="14.45" x14ac:dyDescent="0.3">
      <c r="A13" s="60">
        <v>1100421</v>
      </c>
      <c r="B13" s="60" t="s">
        <v>1320</v>
      </c>
      <c r="C13" s="2" t="s">
        <v>8</v>
      </c>
      <c r="D13" s="2" t="s">
        <v>1321</v>
      </c>
      <c r="E13" s="17">
        <f t="shared" si="3"/>
        <v>1389411.69</v>
      </c>
      <c r="F13" s="18">
        <v>1111682.79</v>
      </c>
      <c r="G13" s="17">
        <f t="shared" si="4"/>
        <v>277728.89999999997</v>
      </c>
      <c r="H13" s="18">
        <v>0</v>
      </c>
      <c r="I13" s="18">
        <v>0</v>
      </c>
      <c r="J13" s="18">
        <v>0</v>
      </c>
      <c r="K13" s="18">
        <v>143507.07</v>
      </c>
      <c r="L13" s="18">
        <v>78442.240000000005</v>
      </c>
      <c r="M13" s="18">
        <v>4439.58</v>
      </c>
      <c r="N13" s="18">
        <v>2211.37</v>
      </c>
      <c r="O13" s="18">
        <v>49128.639999999999</v>
      </c>
      <c r="P13" s="18">
        <v>0</v>
      </c>
      <c r="Q13" s="189">
        <f t="shared" si="5"/>
        <v>0.15</v>
      </c>
      <c r="R13" s="71">
        <f>((1+$P$4*0)*(1+$M$4)*(1+$N$4)*(1+$O$4)-1)</f>
        <v>7.1408000000000138E-2</v>
      </c>
      <c r="S13" s="71">
        <f t="shared" si="7"/>
        <v>0.12</v>
      </c>
      <c r="T13" s="71">
        <f t="shared" si="8"/>
        <v>-4.8591999999999858E-2</v>
      </c>
      <c r="U13" s="157">
        <f t="shared" si="9"/>
        <v>-54018.890131679844</v>
      </c>
      <c r="V13" s="159"/>
      <c r="W13" s="72"/>
      <c r="X13" s="72"/>
      <c r="Y13" s="27">
        <f t="shared" si="10"/>
        <v>79383.044668320159</v>
      </c>
      <c r="Z13" s="27">
        <v>0</v>
      </c>
      <c r="AA13" s="27">
        <v>0</v>
      </c>
      <c r="AB13" s="30">
        <v>0</v>
      </c>
      <c r="AC13" s="30">
        <v>0</v>
      </c>
      <c r="AD13" s="69">
        <f t="shared" si="11"/>
        <v>133401.93479999999</v>
      </c>
      <c r="AE13" s="36">
        <f t="shared" si="0"/>
        <v>-79383.044668320159</v>
      </c>
      <c r="AF13" s="36">
        <f t="shared" si="1"/>
        <v>0</v>
      </c>
      <c r="AG13" s="36">
        <f t="shared" si="2"/>
        <v>133401.93479999999</v>
      </c>
    </row>
    <row r="14" spans="1:34" ht="14.45" x14ac:dyDescent="0.3">
      <c r="A14" s="60">
        <v>1100427</v>
      </c>
      <c r="B14" s="60" t="s">
        <v>1322</v>
      </c>
      <c r="C14" s="2" t="s">
        <v>8</v>
      </c>
      <c r="D14" s="2" t="s">
        <v>1323</v>
      </c>
      <c r="E14" s="17">
        <f t="shared" si="3"/>
        <v>7639908.0700000003</v>
      </c>
      <c r="F14" s="18">
        <v>5622419.4199999999</v>
      </c>
      <c r="G14" s="17">
        <f t="shared" si="4"/>
        <v>2017488.65</v>
      </c>
      <c r="H14" s="18">
        <v>0</v>
      </c>
      <c r="I14" s="18">
        <v>573618.34</v>
      </c>
      <c r="J14" s="18">
        <v>0</v>
      </c>
      <c r="K14" s="18">
        <v>0</v>
      </c>
      <c r="L14" s="18">
        <v>0</v>
      </c>
      <c r="M14" s="18">
        <v>30584.550000000003</v>
      </c>
      <c r="N14" s="18">
        <v>14842.850000000002</v>
      </c>
      <c r="O14" s="18">
        <v>370710.53999999992</v>
      </c>
      <c r="P14" s="18">
        <v>1027732.3700000001</v>
      </c>
      <c r="Q14" s="189">
        <f t="shared" si="5"/>
        <v>7.4999999999999997E-2</v>
      </c>
      <c r="R14" s="71">
        <f>((1+Q14*0)*(1+$P$4)*(1+$M$4)*(1+$N$4)*(1+$O$4)-1)</f>
        <v>0.20533399999999991</v>
      </c>
      <c r="S14" s="71">
        <f t="shared" si="7"/>
        <v>0.12</v>
      </c>
      <c r="T14" s="71">
        <f t="shared" si="8"/>
        <v>8.533399999999991E-2</v>
      </c>
      <c r="U14" s="157">
        <f t="shared" si="9"/>
        <v>479783.5387862795</v>
      </c>
      <c r="V14" s="159"/>
      <c r="W14" s="72"/>
      <c r="X14" s="72"/>
      <c r="Y14" s="27">
        <f t="shared" si="10"/>
        <v>1154473.8691862794</v>
      </c>
      <c r="Z14" s="27">
        <v>0</v>
      </c>
      <c r="AA14" s="27">
        <v>0</v>
      </c>
      <c r="AB14" s="30">
        <v>0</v>
      </c>
      <c r="AC14" s="30">
        <v>0</v>
      </c>
      <c r="AD14" s="69">
        <f t="shared" si="11"/>
        <v>674690.33039999998</v>
      </c>
      <c r="AE14" s="36">
        <f t="shared" si="0"/>
        <v>-1154473.8691862794</v>
      </c>
      <c r="AF14" s="36">
        <f t="shared" si="1"/>
        <v>0</v>
      </c>
      <c r="AG14" s="36">
        <f t="shared" si="2"/>
        <v>674690.33039999998</v>
      </c>
    </row>
    <row r="15" spans="1:34" ht="14.45" x14ac:dyDescent="0.3">
      <c r="A15" s="60">
        <v>1100526</v>
      </c>
      <c r="B15" s="60" t="s">
        <v>1324</v>
      </c>
      <c r="C15" s="2" t="s">
        <v>598</v>
      </c>
      <c r="D15" s="2" t="s">
        <v>1325</v>
      </c>
      <c r="E15" s="17">
        <f t="shared" si="3"/>
        <v>916724.1</v>
      </c>
      <c r="F15" s="18">
        <v>662201.28</v>
      </c>
      <c r="G15" s="17">
        <f t="shared" si="4"/>
        <v>254522.81999999998</v>
      </c>
      <c r="H15" s="18">
        <v>0</v>
      </c>
      <c r="I15" s="18">
        <v>0</v>
      </c>
      <c r="J15" s="18">
        <v>86452.12</v>
      </c>
      <c r="K15" s="18">
        <v>0</v>
      </c>
      <c r="L15" s="18">
        <v>0</v>
      </c>
      <c r="M15" s="18">
        <v>4106.4599999999991</v>
      </c>
      <c r="N15" s="18">
        <v>2053.4700000000003</v>
      </c>
      <c r="O15" s="18">
        <v>43039.86</v>
      </c>
      <c r="P15" s="18">
        <v>118870.91</v>
      </c>
      <c r="Q15" s="189">
        <f t="shared" si="5"/>
        <v>0.1</v>
      </c>
      <c r="R15" s="71">
        <f t="shared" ref="R15:R23" si="12">((1+Q15*0)*(1+$P$4)*(1+$M$4)*(1+$N$4)*(1+$O$4)-1)</f>
        <v>0.20533399999999991</v>
      </c>
      <c r="S15" s="71">
        <f t="shared" si="7"/>
        <v>0.12</v>
      </c>
      <c r="T15" s="71">
        <f t="shared" si="8"/>
        <v>8.533399999999991E-2</v>
      </c>
      <c r="U15" s="157">
        <f t="shared" si="9"/>
        <v>56508.284027519941</v>
      </c>
      <c r="V15" s="159"/>
      <c r="W15" s="72"/>
      <c r="X15" s="72"/>
      <c r="Y15" s="27">
        <f t="shared" si="10"/>
        <v>135972.43762751995</v>
      </c>
      <c r="Z15" s="27">
        <v>0</v>
      </c>
      <c r="AA15" s="27">
        <v>0</v>
      </c>
      <c r="AB15" s="30">
        <v>0</v>
      </c>
      <c r="AC15" s="30">
        <v>0</v>
      </c>
      <c r="AD15" s="69">
        <f t="shared" si="11"/>
        <v>79464.153600000005</v>
      </c>
      <c r="AE15" s="36">
        <f t="shared" si="0"/>
        <v>-135972.43762751995</v>
      </c>
      <c r="AF15" s="36">
        <f t="shared" si="1"/>
        <v>0</v>
      </c>
      <c r="AG15" s="36">
        <f t="shared" si="2"/>
        <v>79464.153600000005</v>
      </c>
    </row>
    <row r="16" spans="1:34" ht="14.45" x14ac:dyDescent="0.3">
      <c r="A16" s="60">
        <v>1100545</v>
      </c>
      <c r="B16" s="60" t="s">
        <v>1326</v>
      </c>
      <c r="C16" s="2" t="s">
        <v>598</v>
      </c>
      <c r="D16" s="2" t="s">
        <v>1327</v>
      </c>
      <c r="E16" s="17">
        <f t="shared" si="3"/>
        <v>3342497.6399999997</v>
      </c>
      <c r="F16" s="18">
        <v>2736784.0799999996</v>
      </c>
      <c r="G16" s="17">
        <f t="shared" si="4"/>
        <v>605713.55999999994</v>
      </c>
      <c r="H16" s="18">
        <v>0</v>
      </c>
      <c r="I16" s="18">
        <v>207265.41999999998</v>
      </c>
      <c r="J16" s="18">
        <v>0</v>
      </c>
      <c r="K16" s="18">
        <v>0</v>
      </c>
      <c r="L16" s="18">
        <v>0</v>
      </c>
      <c r="M16" s="18">
        <v>8691.16</v>
      </c>
      <c r="N16" s="18">
        <v>63129.51</v>
      </c>
      <c r="O16" s="18">
        <v>134380.54999999999</v>
      </c>
      <c r="P16" s="18">
        <v>192246.92</v>
      </c>
      <c r="Q16" s="189">
        <f t="shared" si="5"/>
        <v>7.4999999999999997E-2</v>
      </c>
      <c r="R16" s="71">
        <f t="shared" si="12"/>
        <v>0.20533399999999991</v>
      </c>
      <c r="S16" s="71">
        <f t="shared" si="7"/>
        <v>0.12</v>
      </c>
      <c r="T16" s="71">
        <f t="shared" si="8"/>
        <v>8.533399999999991E-2</v>
      </c>
      <c r="U16" s="157">
        <f t="shared" si="9"/>
        <v>233540.73268271971</v>
      </c>
      <c r="V16" s="159"/>
      <c r="W16" s="72"/>
      <c r="X16" s="72"/>
      <c r="Y16" s="27">
        <f t="shared" si="10"/>
        <v>561954.82228271966</v>
      </c>
      <c r="Z16" s="27">
        <v>0</v>
      </c>
      <c r="AA16" s="27">
        <v>0</v>
      </c>
      <c r="AB16" s="30">
        <v>0</v>
      </c>
      <c r="AC16" s="30">
        <v>0</v>
      </c>
      <c r="AD16" s="69">
        <f t="shared" si="11"/>
        <v>328414.08959999995</v>
      </c>
      <c r="AE16" s="36">
        <f t="shared" si="0"/>
        <v>-561954.82228271966</v>
      </c>
      <c r="AF16" s="36">
        <f t="shared" si="1"/>
        <v>0</v>
      </c>
      <c r="AG16" s="36">
        <f t="shared" si="2"/>
        <v>328414.08959999995</v>
      </c>
    </row>
    <row r="17" spans="1:33" ht="14.45" x14ac:dyDescent="0.3">
      <c r="A17" s="60">
        <v>1100556</v>
      </c>
      <c r="B17" s="60" t="s">
        <v>1328</v>
      </c>
      <c r="C17" s="2" t="s">
        <v>598</v>
      </c>
      <c r="D17" s="2" t="s">
        <v>1329</v>
      </c>
      <c r="E17" s="17">
        <f t="shared" si="3"/>
        <v>154918.18</v>
      </c>
      <c r="F17" s="18">
        <v>116667.34</v>
      </c>
      <c r="G17" s="17">
        <f t="shared" si="4"/>
        <v>38250.840000000004</v>
      </c>
      <c r="H17" s="18">
        <v>0</v>
      </c>
      <c r="I17" s="18">
        <v>0</v>
      </c>
      <c r="J17" s="18">
        <v>12992.64</v>
      </c>
      <c r="K17" s="18">
        <v>0</v>
      </c>
      <c r="L17" s="18">
        <v>0</v>
      </c>
      <c r="M17" s="18">
        <v>616.54</v>
      </c>
      <c r="N17" s="18">
        <v>308.43</v>
      </c>
      <c r="O17" s="18">
        <v>6468.4000000000015</v>
      </c>
      <c r="P17" s="18">
        <v>17864.830000000002</v>
      </c>
      <c r="Q17" s="189">
        <f t="shared" si="5"/>
        <v>0.1</v>
      </c>
      <c r="R17" s="71">
        <f t="shared" si="12"/>
        <v>0.20533399999999991</v>
      </c>
      <c r="S17" s="71">
        <f t="shared" si="7"/>
        <v>0.12</v>
      </c>
      <c r="T17" s="71">
        <f t="shared" si="8"/>
        <v>8.533399999999991E-2</v>
      </c>
      <c r="U17" s="157">
        <f t="shared" si="9"/>
        <v>9955.6907915599895</v>
      </c>
      <c r="V17" s="159"/>
      <c r="W17" s="72"/>
      <c r="X17" s="72"/>
      <c r="Y17" s="27">
        <f t="shared" si="10"/>
        <v>23955.771591559987</v>
      </c>
      <c r="Z17" s="27">
        <v>0</v>
      </c>
      <c r="AA17" s="27">
        <v>0</v>
      </c>
      <c r="AB17" s="30">
        <v>0</v>
      </c>
      <c r="AC17" s="30">
        <v>0</v>
      </c>
      <c r="AD17" s="69">
        <f t="shared" si="11"/>
        <v>14000.0808</v>
      </c>
      <c r="AE17" s="36">
        <f t="shared" si="0"/>
        <v>-23955.771591559987</v>
      </c>
      <c r="AF17" s="36">
        <f t="shared" si="1"/>
        <v>0</v>
      </c>
      <c r="AG17" s="36">
        <f t="shared" si="2"/>
        <v>14000.0808</v>
      </c>
    </row>
    <row r="18" spans="1:33" ht="14.45" x14ac:dyDescent="0.3">
      <c r="A18" s="60">
        <v>1100653</v>
      </c>
      <c r="B18" s="60" t="s">
        <v>1330</v>
      </c>
      <c r="C18" s="2" t="s">
        <v>8</v>
      </c>
      <c r="D18" s="2" t="s">
        <v>1331</v>
      </c>
      <c r="E18" s="17">
        <f t="shared" si="3"/>
        <v>90751.69</v>
      </c>
      <c r="F18" s="18">
        <v>71394.289999999994</v>
      </c>
      <c r="G18" s="17">
        <f t="shared" si="4"/>
        <v>19357.400000000001</v>
      </c>
      <c r="H18" s="18">
        <v>0</v>
      </c>
      <c r="I18" s="18">
        <v>5493.39</v>
      </c>
      <c r="J18" s="18">
        <v>0</v>
      </c>
      <c r="K18" s="18">
        <v>0</v>
      </c>
      <c r="L18" s="18">
        <v>0</v>
      </c>
      <c r="M18" s="18">
        <v>306.70999999999998</v>
      </c>
      <c r="N18" s="18">
        <v>153.36000000000001</v>
      </c>
      <c r="O18" s="18">
        <v>3561.64</v>
      </c>
      <c r="P18" s="18">
        <v>9842.2999999999993</v>
      </c>
      <c r="Q18" s="189">
        <f t="shared" si="5"/>
        <v>7.4999999999999997E-2</v>
      </c>
      <c r="R18" s="71">
        <f t="shared" si="12"/>
        <v>0.20533399999999991</v>
      </c>
      <c r="S18" s="71">
        <f t="shared" si="7"/>
        <v>0.12</v>
      </c>
      <c r="T18" s="71">
        <f t="shared" si="8"/>
        <v>8.533399999999991E-2</v>
      </c>
      <c r="U18" s="157">
        <f t="shared" si="9"/>
        <v>6092.3603428599927</v>
      </c>
      <c r="V18" s="159"/>
      <c r="W18" s="72"/>
      <c r="X18" s="72"/>
      <c r="Y18" s="27">
        <f t="shared" si="10"/>
        <v>14659.675142859993</v>
      </c>
      <c r="Z18" s="27">
        <v>0</v>
      </c>
      <c r="AA18" s="27">
        <v>0</v>
      </c>
      <c r="AB18" s="30">
        <v>0</v>
      </c>
      <c r="AC18" s="30">
        <v>0</v>
      </c>
      <c r="AD18" s="69">
        <f t="shared" si="11"/>
        <v>8567.3147999999983</v>
      </c>
      <c r="AE18" s="36">
        <f t="shared" si="0"/>
        <v>-14659.675142859993</v>
      </c>
      <c r="AF18" s="36">
        <f t="shared" si="1"/>
        <v>0</v>
      </c>
      <c r="AG18" s="36">
        <f t="shared" si="2"/>
        <v>8567.3147999999983</v>
      </c>
    </row>
    <row r="19" spans="1:33" ht="14.45" x14ac:dyDescent="0.3">
      <c r="A19" s="60">
        <v>1100654</v>
      </c>
      <c r="B19" s="60" t="s">
        <v>1332</v>
      </c>
      <c r="C19" s="2" t="s">
        <v>8</v>
      </c>
      <c r="D19" s="2" t="s">
        <v>1333</v>
      </c>
      <c r="E19" s="17">
        <f t="shared" si="3"/>
        <v>101509.3</v>
      </c>
      <c r="F19" s="18">
        <v>78087.5</v>
      </c>
      <c r="G19" s="17">
        <f t="shared" si="4"/>
        <v>23421.8</v>
      </c>
      <c r="H19" s="18">
        <v>0</v>
      </c>
      <c r="I19" s="18">
        <v>0</v>
      </c>
      <c r="J19" s="18">
        <v>7955.52</v>
      </c>
      <c r="K19" s="18">
        <v>0</v>
      </c>
      <c r="L19" s="18">
        <v>0</v>
      </c>
      <c r="M19" s="18">
        <v>377.89</v>
      </c>
      <c r="N19" s="18">
        <v>188.94</v>
      </c>
      <c r="O19" s="18">
        <v>3960.65</v>
      </c>
      <c r="P19" s="18">
        <v>10938.8</v>
      </c>
      <c r="Q19" s="189">
        <f t="shared" si="5"/>
        <v>0.1</v>
      </c>
      <c r="R19" s="71">
        <f t="shared" si="12"/>
        <v>0.20533399999999991</v>
      </c>
      <c r="S19" s="71">
        <f t="shared" si="7"/>
        <v>0.12</v>
      </c>
      <c r="T19" s="71">
        <f t="shared" si="8"/>
        <v>8.533399999999991E-2</v>
      </c>
      <c r="U19" s="157">
        <f t="shared" si="9"/>
        <v>6663.5187249999926</v>
      </c>
      <c r="V19" s="159"/>
      <c r="W19" s="72"/>
      <c r="X19" s="72"/>
      <c r="Y19" s="27">
        <f t="shared" si="10"/>
        <v>16034.018724999993</v>
      </c>
      <c r="Z19" s="27">
        <v>0</v>
      </c>
      <c r="AA19" s="27">
        <v>0</v>
      </c>
      <c r="AB19" s="30">
        <v>0</v>
      </c>
      <c r="AC19" s="30">
        <v>0</v>
      </c>
      <c r="AD19" s="69">
        <f t="shared" si="11"/>
        <v>9370.5</v>
      </c>
      <c r="AE19" s="36">
        <f t="shared" si="0"/>
        <v>-16034.018724999993</v>
      </c>
      <c r="AF19" s="36">
        <f t="shared" si="1"/>
        <v>0</v>
      </c>
      <c r="AG19" s="36">
        <f t="shared" si="2"/>
        <v>9370.5</v>
      </c>
    </row>
    <row r="20" spans="1:33" ht="14.45" x14ac:dyDescent="0.3">
      <c r="A20" s="60">
        <v>1100700</v>
      </c>
      <c r="B20" s="60" t="s">
        <v>1334</v>
      </c>
      <c r="C20" s="2" t="s">
        <v>8</v>
      </c>
      <c r="D20" s="2" t="s">
        <v>1335</v>
      </c>
      <c r="E20" s="17">
        <f t="shared" si="3"/>
        <v>471951.18999999994</v>
      </c>
      <c r="F20" s="18">
        <v>391087.19999999995</v>
      </c>
      <c r="G20" s="17">
        <f t="shared" si="4"/>
        <v>80863.989999999991</v>
      </c>
      <c r="H20" s="18">
        <v>0</v>
      </c>
      <c r="I20" s="18">
        <v>0</v>
      </c>
      <c r="J20" s="18">
        <v>27466.579999999998</v>
      </c>
      <c r="K20" s="18">
        <v>0</v>
      </c>
      <c r="L20" s="18">
        <v>0</v>
      </c>
      <c r="M20" s="18">
        <v>1304.7</v>
      </c>
      <c r="N20" s="18">
        <v>652.35</v>
      </c>
      <c r="O20" s="18">
        <v>13673.920000000002</v>
      </c>
      <c r="P20" s="18">
        <v>37766.439999999995</v>
      </c>
      <c r="Q20" s="189">
        <f t="shared" si="5"/>
        <v>0.1</v>
      </c>
      <c r="R20" s="71">
        <f t="shared" si="12"/>
        <v>0.20533399999999991</v>
      </c>
      <c r="S20" s="71">
        <f t="shared" si="7"/>
        <v>0.12</v>
      </c>
      <c r="T20" s="71">
        <f t="shared" si="8"/>
        <v>8.533399999999991E-2</v>
      </c>
      <c r="U20" s="157">
        <f t="shared" si="9"/>
        <v>33373.035124799964</v>
      </c>
      <c r="V20" s="159"/>
      <c r="W20" s="72"/>
      <c r="X20" s="72"/>
      <c r="Y20" s="27">
        <f t="shared" si="10"/>
        <v>80303.499124799957</v>
      </c>
      <c r="Z20" s="27">
        <v>0</v>
      </c>
      <c r="AA20" s="27">
        <v>0</v>
      </c>
      <c r="AB20" s="30">
        <v>0</v>
      </c>
      <c r="AC20" s="30">
        <v>0</v>
      </c>
      <c r="AD20" s="69">
        <f t="shared" si="11"/>
        <v>46930.463999999993</v>
      </c>
      <c r="AE20" s="36">
        <f t="shared" si="0"/>
        <v>-80303.499124799957</v>
      </c>
      <c r="AF20" s="36">
        <f t="shared" si="1"/>
        <v>0</v>
      </c>
      <c r="AG20" s="36">
        <f t="shared" si="2"/>
        <v>46930.463999999993</v>
      </c>
    </row>
    <row r="21" spans="1:33" ht="14.45" x14ac:dyDescent="0.3">
      <c r="A21" s="60">
        <v>1100701</v>
      </c>
      <c r="B21" s="60" t="s">
        <v>1336</v>
      </c>
      <c r="C21" s="2" t="s">
        <v>8</v>
      </c>
      <c r="D21" s="2" t="s">
        <v>1314</v>
      </c>
      <c r="E21" s="17">
        <f t="shared" si="3"/>
        <v>2331168.34</v>
      </c>
      <c r="F21" s="18">
        <v>1701591.33</v>
      </c>
      <c r="G21" s="17">
        <f t="shared" si="4"/>
        <v>629577.01</v>
      </c>
      <c r="H21" s="18">
        <v>0</v>
      </c>
      <c r="I21" s="18">
        <v>0</v>
      </c>
      <c r="J21" s="18">
        <v>98008.320000000007</v>
      </c>
      <c r="K21" s="18">
        <v>0</v>
      </c>
      <c r="L21" s="18">
        <v>0</v>
      </c>
      <c r="M21" s="18">
        <v>7268.6699999999992</v>
      </c>
      <c r="N21" s="18">
        <v>62734.99</v>
      </c>
      <c r="O21" s="18">
        <v>167529.88999999998</v>
      </c>
      <c r="P21" s="18">
        <v>294035.14</v>
      </c>
      <c r="Q21" s="189">
        <f t="shared" si="5"/>
        <v>0.1</v>
      </c>
      <c r="R21" s="71">
        <f t="shared" si="12"/>
        <v>0.20533399999999991</v>
      </c>
      <c r="S21" s="71">
        <f t="shared" si="7"/>
        <v>0.12</v>
      </c>
      <c r="T21" s="71">
        <f t="shared" si="8"/>
        <v>8.533399999999991E-2</v>
      </c>
      <c r="U21" s="157">
        <f t="shared" si="9"/>
        <v>145203.59455421986</v>
      </c>
      <c r="V21" s="159"/>
      <c r="W21" s="72"/>
      <c r="X21" s="72"/>
      <c r="Y21" s="27">
        <f t="shared" si="10"/>
        <v>349394.55415421986</v>
      </c>
      <c r="Z21" s="27">
        <v>0</v>
      </c>
      <c r="AA21" s="27">
        <v>0</v>
      </c>
      <c r="AB21" s="30">
        <v>0</v>
      </c>
      <c r="AC21" s="30">
        <v>0</v>
      </c>
      <c r="AD21" s="69">
        <f t="shared" si="11"/>
        <v>204190.9596</v>
      </c>
      <c r="AE21" s="36">
        <f t="shared" si="0"/>
        <v>-349394.55415421986</v>
      </c>
      <c r="AF21" s="36">
        <f t="shared" si="1"/>
        <v>0</v>
      </c>
      <c r="AG21" s="36">
        <f t="shared" si="2"/>
        <v>204190.9596</v>
      </c>
    </row>
    <row r="22" spans="1:33" x14ac:dyDescent="0.25">
      <c r="A22" s="60">
        <v>1100716</v>
      </c>
      <c r="B22" s="60" t="s">
        <v>1337</v>
      </c>
      <c r="C22" s="2" t="s">
        <v>8</v>
      </c>
      <c r="D22" s="2" t="s">
        <v>1314</v>
      </c>
      <c r="E22" s="17">
        <f t="shared" si="3"/>
        <v>9969821.8900000006</v>
      </c>
      <c r="F22" s="18">
        <v>7769615.5600000005</v>
      </c>
      <c r="G22" s="17">
        <f t="shared" si="4"/>
        <v>2200206.33</v>
      </c>
      <c r="H22" s="18">
        <v>0</v>
      </c>
      <c r="I22" s="18">
        <v>0</v>
      </c>
      <c r="J22" s="18">
        <v>239348.16000000003</v>
      </c>
      <c r="K22" s="18">
        <v>0</v>
      </c>
      <c r="L22" s="18">
        <v>0</v>
      </c>
      <c r="M22" s="18">
        <v>22836.87</v>
      </c>
      <c r="N22" s="18">
        <v>270604.5</v>
      </c>
      <c r="O22" s="18">
        <v>639862.69000000006</v>
      </c>
      <c r="P22" s="18">
        <v>1027554.11</v>
      </c>
      <c r="Q22" s="189">
        <f t="shared" si="5"/>
        <v>0.1</v>
      </c>
      <c r="R22" s="71">
        <f t="shared" si="12"/>
        <v>0.20533399999999991</v>
      </c>
      <c r="S22" s="71">
        <f t="shared" si="7"/>
        <v>0.12</v>
      </c>
      <c r="T22" s="71">
        <f t="shared" si="8"/>
        <v>8.533399999999991E-2</v>
      </c>
      <c r="U22" s="157">
        <f t="shared" si="9"/>
        <v>663012.37419703929</v>
      </c>
      <c r="V22" s="159"/>
      <c r="W22" s="72"/>
      <c r="X22" s="72"/>
      <c r="Y22" s="27">
        <f t="shared" si="10"/>
        <v>1595366.2413970393</v>
      </c>
      <c r="Z22" s="27">
        <v>0</v>
      </c>
      <c r="AA22" s="27">
        <v>0</v>
      </c>
      <c r="AB22" s="30">
        <v>0</v>
      </c>
      <c r="AC22" s="30">
        <v>0</v>
      </c>
      <c r="AD22" s="69">
        <f t="shared" si="11"/>
        <v>932353.86719999998</v>
      </c>
      <c r="AE22" s="36">
        <f t="shared" si="0"/>
        <v>-1595366.2413970393</v>
      </c>
      <c r="AF22" s="36">
        <f t="shared" si="1"/>
        <v>0</v>
      </c>
      <c r="AG22" s="36">
        <f t="shared" si="2"/>
        <v>932353.86719999998</v>
      </c>
    </row>
    <row r="23" spans="1:33" ht="14.45" x14ac:dyDescent="0.3">
      <c r="A23" s="60">
        <v>1100798</v>
      </c>
      <c r="B23" s="60" t="s">
        <v>1338</v>
      </c>
      <c r="C23" s="2" t="s">
        <v>8</v>
      </c>
      <c r="D23" s="2" t="s">
        <v>1318</v>
      </c>
      <c r="E23" s="17">
        <f t="shared" si="3"/>
        <v>1051445.42</v>
      </c>
      <c r="F23" s="18">
        <v>731683.02</v>
      </c>
      <c r="G23" s="17">
        <f t="shared" si="4"/>
        <v>319762.40000000002</v>
      </c>
      <c r="H23" s="18">
        <v>0</v>
      </c>
      <c r="I23" s="18">
        <v>0</v>
      </c>
      <c r="J23" s="18">
        <v>108611.07</v>
      </c>
      <c r="K23" s="18">
        <v>0</v>
      </c>
      <c r="L23" s="18">
        <v>0</v>
      </c>
      <c r="M23" s="18">
        <v>5159.1499999999996</v>
      </c>
      <c r="N23" s="18">
        <v>2579.54</v>
      </c>
      <c r="O23" s="18">
        <v>54072.44</v>
      </c>
      <c r="P23" s="18">
        <v>149340.19999999998</v>
      </c>
      <c r="Q23" s="189">
        <f t="shared" si="5"/>
        <v>0.1</v>
      </c>
      <c r="R23" s="71">
        <f t="shared" si="12"/>
        <v>0.20533399999999991</v>
      </c>
      <c r="S23" s="71">
        <f t="shared" si="7"/>
        <v>0.12</v>
      </c>
      <c r="T23" s="71">
        <f t="shared" si="8"/>
        <v>8.533399999999991E-2</v>
      </c>
      <c r="U23" s="157">
        <f t="shared" si="9"/>
        <v>62437.438828679937</v>
      </c>
      <c r="V23" s="159"/>
      <c r="W23" s="72"/>
      <c r="X23" s="72"/>
      <c r="Y23" s="27">
        <f t="shared" si="10"/>
        <v>150239.40122867993</v>
      </c>
      <c r="Z23" s="27">
        <v>0</v>
      </c>
      <c r="AA23" s="27">
        <v>0</v>
      </c>
      <c r="AB23" s="30">
        <v>0</v>
      </c>
      <c r="AC23" s="30">
        <v>0</v>
      </c>
      <c r="AD23" s="69">
        <f t="shared" si="11"/>
        <v>87801.962400000004</v>
      </c>
      <c r="AE23" s="36">
        <f t="shared" si="0"/>
        <v>-150239.40122867993</v>
      </c>
      <c r="AF23" s="36">
        <f t="shared" si="1"/>
        <v>0</v>
      </c>
      <c r="AG23" s="36">
        <f t="shared" si="2"/>
        <v>87801.962400000004</v>
      </c>
    </row>
    <row r="24" spans="1:33" ht="14.45" x14ac:dyDescent="0.3">
      <c r="A24" s="60">
        <v>1100864</v>
      </c>
      <c r="B24" s="60" t="s">
        <v>1339</v>
      </c>
      <c r="C24" s="2" t="s">
        <v>598</v>
      </c>
      <c r="D24" s="2" t="s">
        <v>1340</v>
      </c>
      <c r="E24" s="17">
        <f t="shared" si="3"/>
        <v>89105.97</v>
      </c>
      <c r="F24" s="18">
        <v>89105.97</v>
      </c>
      <c r="G24" s="17">
        <f t="shared" si="4"/>
        <v>0</v>
      </c>
      <c r="H24" s="18">
        <v>0</v>
      </c>
      <c r="I24" s="18">
        <v>0</v>
      </c>
      <c r="J24" s="18">
        <v>0</v>
      </c>
      <c r="K24" s="18">
        <v>0</v>
      </c>
      <c r="L24" s="18">
        <v>0</v>
      </c>
      <c r="M24" s="18">
        <v>0</v>
      </c>
      <c r="N24" s="18">
        <v>0</v>
      </c>
      <c r="O24" s="18">
        <v>0</v>
      </c>
      <c r="P24" s="2"/>
      <c r="Q24" s="189">
        <f t="shared" si="5"/>
        <v>0</v>
      </c>
      <c r="R24" s="71"/>
      <c r="S24" s="71">
        <f t="shared" si="7"/>
        <v>0.12</v>
      </c>
      <c r="T24" s="71">
        <f t="shared" si="8"/>
        <v>-0.12</v>
      </c>
      <c r="U24" s="157">
        <f t="shared" si="9"/>
        <v>-10692.716399999999</v>
      </c>
      <c r="V24" s="159"/>
      <c r="W24" s="72"/>
      <c r="X24" s="72"/>
      <c r="Y24" s="27">
        <f t="shared" si="10"/>
        <v>0</v>
      </c>
      <c r="Z24" s="27">
        <v>0</v>
      </c>
      <c r="AA24" s="27">
        <v>0</v>
      </c>
      <c r="AB24" s="30">
        <v>0</v>
      </c>
      <c r="AC24" s="30">
        <v>0</v>
      </c>
      <c r="AD24" s="69">
        <f t="shared" si="11"/>
        <v>10692.716399999999</v>
      </c>
      <c r="AE24" s="36">
        <f t="shared" si="0"/>
        <v>0</v>
      </c>
      <c r="AF24" s="36">
        <f t="shared" si="1"/>
        <v>0</v>
      </c>
      <c r="AG24" s="36">
        <f t="shared" si="2"/>
        <v>10692.716399999999</v>
      </c>
    </row>
    <row r="25" spans="1:33" ht="14.45" x14ac:dyDescent="0.3">
      <c r="A25" s="60">
        <v>1100865</v>
      </c>
      <c r="B25" s="60" t="s">
        <v>1341</v>
      </c>
      <c r="C25" s="2" t="s">
        <v>598</v>
      </c>
      <c r="D25" s="2" t="s">
        <v>1342</v>
      </c>
      <c r="E25" s="17">
        <f t="shared" si="3"/>
        <v>45293.240000000005</v>
      </c>
      <c r="F25" s="18">
        <v>45293.240000000005</v>
      </c>
      <c r="G25" s="17">
        <f t="shared" si="4"/>
        <v>0</v>
      </c>
      <c r="H25" s="18">
        <v>0</v>
      </c>
      <c r="I25" s="18">
        <v>0</v>
      </c>
      <c r="J25" s="18">
        <v>0</v>
      </c>
      <c r="K25" s="18">
        <v>0</v>
      </c>
      <c r="L25" s="18">
        <v>0</v>
      </c>
      <c r="M25" s="18">
        <v>0</v>
      </c>
      <c r="N25" s="18">
        <v>0</v>
      </c>
      <c r="O25" s="18">
        <v>0</v>
      </c>
      <c r="P25" s="2"/>
      <c r="Q25" s="189">
        <f t="shared" si="5"/>
        <v>0</v>
      </c>
      <c r="R25" s="71"/>
      <c r="S25" s="71">
        <f t="shared" si="7"/>
        <v>0.12</v>
      </c>
      <c r="T25" s="71">
        <f t="shared" si="8"/>
        <v>-0.12</v>
      </c>
      <c r="U25" s="157">
        <f t="shared" si="9"/>
        <v>-5435.1888000000008</v>
      </c>
      <c r="V25" s="159"/>
      <c r="W25" s="72"/>
      <c r="X25" s="72"/>
      <c r="Y25" s="27">
        <f t="shared" si="10"/>
        <v>0</v>
      </c>
      <c r="Z25" s="27">
        <v>0</v>
      </c>
      <c r="AA25" s="27">
        <v>0</v>
      </c>
      <c r="AB25" s="30">
        <v>0</v>
      </c>
      <c r="AC25" s="30">
        <v>0</v>
      </c>
      <c r="AD25" s="69">
        <f t="shared" si="11"/>
        <v>5435.1888000000008</v>
      </c>
      <c r="AE25" s="36">
        <f t="shared" si="0"/>
        <v>0</v>
      </c>
      <c r="AF25" s="36">
        <f t="shared" si="1"/>
        <v>0</v>
      </c>
      <c r="AG25" s="36">
        <f t="shared" si="2"/>
        <v>5435.1888000000008</v>
      </c>
    </row>
    <row r="26" spans="1:33" ht="14.45" x14ac:dyDescent="0.3">
      <c r="A26" s="60">
        <v>1100866</v>
      </c>
      <c r="B26" s="60" t="s">
        <v>1343</v>
      </c>
      <c r="C26" s="2" t="s">
        <v>598</v>
      </c>
      <c r="D26" s="2" t="s">
        <v>1342</v>
      </c>
      <c r="E26" s="17">
        <f t="shared" si="3"/>
        <v>45213.25</v>
      </c>
      <c r="F26" s="18">
        <v>45213.25</v>
      </c>
      <c r="G26" s="17">
        <f t="shared" si="4"/>
        <v>0</v>
      </c>
      <c r="H26" s="18">
        <v>0</v>
      </c>
      <c r="I26" s="18">
        <v>0</v>
      </c>
      <c r="J26" s="18">
        <v>0</v>
      </c>
      <c r="K26" s="18">
        <v>0</v>
      </c>
      <c r="L26" s="18">
        <v>0</v>
      </c>
      <c r="M26" s="18">
        <v>0</v>
      </c>
      <c r="N26" s="18">
        <v>0</v>
      </c>
      <c r="O26" s="18">
        <v>0</v>
      </c>
      <c r="P26" s="2"/>
      <c r="Q26" s="189">
        <f t="shared" si="5"/>
        <v>0</v>
      </c>
      <c r="R26" s="71"/>
      <c r="S26" s="71">
        <f t="shared" si="7"/>
        <v>0.12</v>
      </c>
      <c r="T26" s="71">
        <f t="shared" si="8"/>
        <v>-0.12</v>
      </c>
      <c r="U26" s="157">
        <f t="shared" si="9"/>
        <v>-5425.59</v>
      </c>
      <c r="V26" s="159"/>
      <c r="W26" s="72"/>
      <c r="X26" s="72"/>
      <c r="Y26" s="27">
        <f t="shared" si="10"/>
        <v>0</v>
      </c>
      <c r="Z26" s="27">
        <v>0</v>
      </c>
      <c r="AA26" s="27">
        <v>0</v>
      </c>
      <c r="AB26" s="30">
        <v>0</v>
      </c>
      <c r="AC26" s="30">
        <v>0</v>
      </c>
      <c r="AD26" s="69">
        <f t="shared" si="11"/>
        <v>5425.59</v>
      </c>
      <c r="AE26" s="36">
        <f t="shared" si="0"/>
        <v>0</v>
      </c>
      <c r="AF26" s="36">
        <f t="shared" si="1"/>
        <v>0</v>
      </c>
      <c r="AG26" s="36">
        <f t="shared" si="2"/>
        <v>5425.59</v>
      </c>
    </row>
    <row r="27" spans="1:33" x14ac:dyDescent="0.25">
      <c r="A27" s="60">
        <v>1100875</v>
      </c>
      <c r="B27" s="60" t="s">
        <v>1344</v>
      </c>
      <c r="C27" s="2" t="s">
        <v>8</v>
      </c>
      <c r="D27" s="2" t="s">
        <v>1345</v>
      </c>
      <c r="E27" s="17">
        <f t="shared" si="3"/>
        <v>176749.96000000002</v>
      </c>
      <c r="F27" s="18">
        <v>80688.960000000006</v>
      </c>
      <c r="G27" s="17">
        <f t="shared" si="4"/>
        <v>96061</v>
      </c>
      <c r="H27" s="18">
        <v>0</v>
      </c>
      <c r="I27" s="18">
        <v>0</v>
      </c>
      <c r="J27" s="18">
        <v>32628.510000000002</v>
      </c>
      <c r="K27" s="18">
        <v>0</v>
      </c>
      <c r="L27" s="18">
        <v>0</v>
      </c>
      <c r="M27" s="18">
        <v>1549.86</v>
      </c>
      <c r="N27" s="18">
        <v>774.74</v>
      </c>
      <c r="O27" s="18">
        <v>16244.11</v>
      </c>
      <c r="P27" s="18">
        <v>44863.78</v>
      </c>
      <c r="Q27" s="189">
        <f t="shared" si="5"/>
        <v>0.1</v>
      </c>
      <c r="R27" s="71">
        <f t="shared" ref="R27:R29" si="13">((1+Q27*0)*(1+$P$4)*(1+$M$4)*(1+$N$4)*(1+$O$4)-1)</f>
        <v>0.20533399999999991</v>
      </c>
      <c r="S27" s="71">
        <f t="shared" si="7"/>
        <v>0.12</v>
      </c>
      <c r="T27" s="71">
        <f t="shared" si="8"/>
        <v>8.533399999999991E-2</v>
      </c>
      <c r="U27" s="157">
        <f t="shared" si="9"/>
        <v>6885.5117126399937</v>
      </c>
      <c r="V27" s="159"/>
      <c r="W27" s="72"/>
      <c r="X27" s="72"/>
      <c r="Y27" s="27">
        <f t="shared" si="10"/>
        <v>16568.186912639994</v>
      </c>
      <c r="Z27" s="27">
        <v>0</v>
      </c>
      <c r="AA27" s="27">
        <v>0</v>
      </c>
      <c r="AB27" s="30">
        <v>0</v>
      </c>
      <c r="AC27" s="30">
        <v>0</v>
      </c>
      <c r="AD27" s="69">
        <f t="shared" si="11"/>
        <v>9682.6751999999997</v>
      </c>
      <c r="AE27" s="36">
        <f t="shared" si="0"/>
        <v>-16568.186912639994</v>
      </c>
      <c r="AF27" s="36">
        <f t="shared" si="1"/>
        <v>0</v>
      </c>
      <c r="AG27" s="36">
        <f t="shared" si="2"/>
        <v>9682.6751999999997</v>
      </c>
    </row>
    <row r="28" spans="1:33" ht="14.45" x14ac:dyDescent="0.3">
      <c r="A28" s="60">
        <v>1100876</v>
      </c>
      <c r="B28" s="60" t="s">
        <v>1346</v>
      </c>
      <c r="C28" s="2" t="s">
        <v>8</v>
      </c>
      <c r="D28" s="2" t="s">
        <v>1347</v>
      </c>
      <c r="E28" s="17">
        <f t="shared" si="3"/>
        <v>935734.23</v>
      </c>
      <c r="F28" s="18">
        <v>726978.43</v>
      </c>
      <c r="G28" s="17">
        <f t="shared" si="4"/>
        <v>208755.8</v>
      </c>
      <c r="H28" s="18">
        <v>0</v>
      </c>
      <c r="I28" s="18">
        <v>0</v>
      </c>
      <c r="J28" s="18">
        <v>70906.48</v>
      </c>
      <c r="K28" s="18">
        <v>0</v>
      </c>
      <c r="L28" s="18">
        <v>0</v>
      </c>
      <c r="M28" s="18">
        <v>3368.06</v>
      </c>
      <c r="N28" s="18">
        <v>1684.06</v>
      </c>
      <c r="O28" s="18">
        <v>35300.79</v>
      </c>
      <c r="P28" s="18">
        <v>97496.41</v>
      </c>
      <c r="Q28" s="189">
        <f t="shared" si="5"/>
        <v>0.1</v>
      </c>
      <c r="R28" s="71">
        <f t="shared" si="13"/>
        <v>0.20533399999999991</v>
      </c>
      <c r="S28" s="71">
        <f t="shared" si="7"/>
        <v>0.12</v>
      </c>
      <c r="T28" s="71">
        <f t="shared" si="8"/>
        <v>8.533399999999991E-2</v>
      </c>
      <c r="U28" s="157">
        <f t="shared" si="9"/>
        <v>62035.97734561994</v>
      </c>
      <c r="V28" s="159"/>
      <c r="W28" s="72"/>
      <c r="X28" s="72"/>
      <c r="Y28" s="27">
        <f t="shared" si="10"/>
        <v>149273.38894561995</v>
      </c>
      <c r="Z28" s="27">
        <v>0</v>
      </c>
      <c r="AA28" s="27">
        <v>0</v>
      </c>
      <c r="AB28" s="30">
        <v>0</v>
      </c>
      <c r="AC28" s="30">
        <v>0</v>
      </c>
      <c r="AD28" s="69">
        <f t="shared" si="11"/>
        <v>87237.411600000007</v>
      </c>
      <c r="AE28" s="36">
        <f t="shared" si="0"/>
        <v>-149273.38894561995</v>
      </c>
      <c r="AF28" s="36">
        <f t="shared" si="1"/>
        <v>0</v>
      </c>
      <c r="AG28" s="36">
        <f t="shared" si="2"/>
        <v>87237.411600000007</v>
      </c>
    </row>
    <row r="29" spans="1:33" ht="14.45" x14ac:dyDescent="0.3">
      <c r="A29" s="60">
        <v>1100927</v>
      </c>
      <c r="B29" s="60" t="s">
        <v>1348</v>
      </c>
      <c r="C29" s="2" t="s">
        <v>8</v>
      </c>
      <c r="D29" s="2" t="s">
        <v>1349</v>
      </c>
      <c r="E29" s="17">
        <f t="shared" si="3"/>
        <v>425669.34</v>
      </c>
      <c r="F29" s="18">
        <v>336385.34</v>
      </c>
      <c r="G29" s="17">
        <f t="shared" si="4"/>
        <v>89284</v>
      </c>
      <c r="H29" s="18">
        <v>0</v>
      </c>
      <c r="I29" s="18">
        <v>0</v>
      </c>
      <c r="J29" s="18">
        <v>25337.559999999998</v>
      </c>
      <c r="K29" s="18">
        <v>0</v>
      </c>
      <c r="L29" s="18">
        <v>0</v>
      </c>
      <c r="M29" s="18">
        <v>1414.64</v>
      </c>
      <c r="N29" s="18">
        <v>707.66</v>
      </c>
      <c r="O29" s="18">
        <v>16427.579999999998</v>
      </c>
      <c r="P29" s="18">
        <v>45396.56</v>
      </c>
      <c r="Q29" s="189">
        <f t="shared" si="5"/>
        <v>0.1</v>
      </c>
      <c r="R29" s="71">
        <f t="shared" si="13"/>
        <v>0.20533399999999991</v>
      </c>
      <c r="S29" s="71">
        <f t="shared" si="7"/>
        <v>0.12</v>
      </c>
      <c r="T29" s="71">
        <f t="shared" si="8"/>
        <v>8.533399999999991E-2</v>
      </c>
      <c r="U29" s="157">
        <f t="shared" si="9"/>
        <v>28705.106603559972</v>
      </c>
      <c r="V29" s="159"/>
      <c r="W29" s="72"/>
      <c r="X29" s="72"/>
      <c r="Y29" s="27">
        <f t="shared" si="10"/>
        <v>69071.347403559979</v>
      </c>
      <c r="Z29" s="27">
        <v>0</v>
      </c>
      <c r="AA29" s="27">
        <v>0</v>
      </c>
      <c r="AB29" s="30">
        <v>0</v>
      </c>
      <c r="AC29" s="30">
        <v>0</v>
      </c>
      <c r="AD29" s="69">
        <f t="shared" si="11"/>
        <v>40366.2408</v>
      </c>
      <c r="AE29" s="36">
        <f t="shared" si="0"/>
        <v>-69071.347403559979</v>
      </c>
      <c r="AF29" s="36">
        <f t="shared" si="1"/>
        <v>0</v>
      </c>
      <c r="AG29" s="36">
        <f t="shared" si="2"/>
        <v>40366.2408</v>
      </c>
    </row>
    <row r="30" spans="1:33" ht="14.45" x14ac:dyDescent="0.3">
      <c r="A30" s="62">
        <v>1100950</v>
      </c>
      <c r="B30" s="62" t="s">
        <v>1350</v>
      </c>
      <c r="C30" s="7" t="s">
        <v>8</v>
      </c>
      <c r="D30" s="7" t="s">
        <v>1351</v>
      </c>
      <c r="E30" s="17">
        <f t="shared" si="3"/>
        <v>16601.13</v>
      </c>
      <c r="F30" s="19">
        <v>16601.13</v>
      </c>
      <c r="G30" s="63">
        <f t="shared" si="4"/>
        <v>0</v>
      </c>
      <c r="H30" s="19">
        <v>0</v>
      </c>
      <c r="I30" s="19">
        <v>0</v>
      </c>
      <c r="J30" s="19">
        <v>0</v>
      </c>
      <c r="K30" s="19">
        <v>0</v>
      </c>
      <c r="L30" s="19">
        <v>0</v>
      </c>
      <c r="M30" s="19">
        <v>0</v>
      </c>
      <c r="N30" s="19">
        <v>0</v>
      </c>
      <c r="O30" s="19">
        <v>0</v>
      </c>
      <c r="P30" s="7"/>
      <c r="Q30" s="189">
        <f t="shared" si="5"/>
        <v>0</v>
      </c>
      <c r="R30" s="71"/>
      <c r="S30" s="71">
        <f t="shared" si="7"/>
        <v>0.12</v>
      </c>
      <c r="T30" s="71">
        <f t="shared" si="8"/>
        <v>-0.12</v>
      </c>
      <c r="U30" s="157">
        <f t="shared" si="9"/>
        <v>-1992.1356000000001</v>
      </c>
      <c r="V30" s="160"/>
      <c r="W30" s="155"/>
      <c r="X30" s="155"/>
      <c r="Y30" s="73"/>
      <c r="Z30" s="47">
        <v>0</v>
      </c>
      <c r="AA30" s="47">
        <v>0</v>
      </c>
      <c r="AB30" s="74">
        <v>0</v>
      </c>
      <c r="AC30" s="74">
        <v>0</v>
      </c>
      <c r="AD30" s="75">
        <f t="shared" si="11"/>
        <v>1992.1356000000001</v>
      </c>
      <c r="AE30" s="76">
        <f t="shared" si="0"/>
        <v>0</v>
      </c>
      <c r="AF30" s="76">
        <f t="shared" si="1"/>
        <v>0</v>
      </c>
      <c r="AG30" s="76">
        <f t="shared" si="2"/>
        <v>1992.1356000000001</v>
      </c>
    </row>
    <row r="31" spans="1:33" ht="19.149999999999999" x14ac:dyDescent="0.6">
      <c r="A31" s="64" t="s">
        <v>1266</v>
      </c>
      <c r="B31" s="64"/>
      <c r="C31" s="64"/>
      <c r="D31" s="64"/>
      <c r="E31" s="65">
        <f>SUM(E5:E30)</f>
        <v>63680214.790000007</v>
      </c>
      <c r="F31" s="65">
        <f>SUM(F5:F30)</f>
        <v>49647640.190000013</v>
      </c>
      <c r="G31" s="66">
        <f>SUM(G5:G30)</f>
        <v>14032574.600000003</v>
      </c>
      <c r="H31" s="65">
        <f>SUM(H5:H30)</f>
        <v>303495.05</v>
      </c>
      <c r="I31" s="65">
        <f t="shared" ref="I31:P31" si="14">SUM(I5:I30)</f>
        <v>912490.88</v>
      </c>
      <c r="J31" s="65">
        <f t="shared" si="14"/>
        <v>2558891.5399999996</v>
      </c>
      <c r="K31" s="65">
        <f t="shared" si="14"/>
        <v>143507.07</v>
      </c>
      <c r="L31" s="65">
        <f t="shared" si="14"/>
        <v>78442.240000000005</v>
      </c>
      <c r="M31" s="65">
        <f t="shared" si="14"/>
        <v>185981.48</v>
      </c>
      <c r="N31" s="65">
        <f t="shared" si="14"/>
        <v>582885.26000000013</v>
      </c>
      <c r="O31" s="65">
        <f t="shared" si="14"/>
        <v>2808961.8699999992</v>
      </c>
      <c r="P31" s="65">
        <f t="shared" si="14"/>
        <v>6457919.2100000009</v>
      </c>
      <c r="Q31" s="188"/>
      <c r="U31" s="65">
        <f t="shared" ref="U31" si="15">SUM(U5:U30)</f>
        <v>3309868.0866356962</v>
      </c>
      <c r="V31" s="161"/>
      <c r="Y31" s="49">
        <f>SUM(Y5:Y30)</f>
        <v>9267584.909435695</v>
      </c>
      <c r="Z31" s="77"/>
      <c r="AA31" s="77"/>
      <c r="AB31" s="78">
        <f t="shared" ref="AB31:AC31" si="16">SUM(AB5:AB30)</f>
        <v>0</v>
      </c>
      <c r="AC31" s="78">
        <f t="shared" si="16"/>
        <v>0</v>
      </c>
      <c r="AD31" s="78">
        <f>SUM(AD5:AD30)</f>
        <v>5957716.8227999974</v>
      </c>
      <c r="AE31" s="38">
        <f>SUM(AE5:AE30)</f>
        <v>-9267584.909435695</v>
      </c>
      <c r="AF31" s="38">
        <f>SUM(AF5:AF30)</f>
        <v>0</v>
      </c>
      <c r="AG31" s="38">
        <f>SUM(AG5:AG30)</f>
        <v>5957716.8227999974</v>
      </c>
    </row>
    <row r="33" spans="1:56" ht="19.149999999999999" x14ac:dyDescent="0.6">
      <c r="A33" s="15"/>
      <c r="B33" s="166" t="s">
        <v>1302</v>
      </c>
      <c r="F33" s="66">
        <f>F31</f>
        <v>49647640.190000013</v>
      </c>
      <c r="H33" s="66">
        <f>SUM(H31:L31)</f>
        <v>3996826.78</v>
      </c>
      <c r="M33" s="66">
        <f>SUM(M31:N31)</f>
        <v>768866.74000000011</v>
      </c>
      <c r="N33" s="66"/>
      <c r="O33" s="66">
        <f>O31</f>
        <v>2808961.8699999992</v>
      </c>
      <c r="P33" s="66">
        <f>P31</f>
        <v>6457919.2100000009</v>
      </c>
      <c r="Q33" s="187"/>
      <c r="R33" s="14"/>
      <c r="S33" s="14"/>
      <c r="T33" s="14"/>
      <c r="U33" s="14"/>
      <c r="V33" s="14"/>
      <c r="W33" s="14"/>
      <c r="X33" s="14"/>
      <c r="Y33" s="33">
        <f>SUM(Y31:AA31)</f>
        <v>9267584.909435695</v>
      </c>
      <c r="AB33" s="34">
        <f>SUM(AB31:AD31)</f>
        <v>5957716.8227999974</v>
      </c>
      <c r="AE33" s="41">
        <f>SUM(AE31:AG31)</f>
        <v>-3309868.0866356976</v>
      </c>
      <c r="AX33" s="33">
        <f>SUM(AX31:AZ31)</f>
        <v>0</v>
      </c>
      <c r="BA33" s="34">
        <f>SUM(BA31:BC31)</f>
        <v>0</v>
      </c>
      <c r="BD33" s="41">
        <f>SUM(BD31:BF31)</f>
        <v>0</v>
      </c>
    </row>
    <row r="35" spans="1:56" ht="14.45" x14ac:dyDescent="0.3">
      <c r="Y35" s="42">
        <f>Y33-AB33</f>
        <v>3309868.0866356976</v>
      </c>
    </row>
  </sheetData>
  <mergeCells count="12">
    <mergeCell ref="F3:F4"/>
    <mergeCell ref="A3:A4"/>
    <mergeCell ref="B3:B4"/>
    <mergeCell ref="C3:C4"/>
    <mergeCell ref="D3:D4"/>
    <mergeCell ref="E3:E4"/>
    <mergeCell ref="G3:G4"/>
    <mergeCell ref="AB3:AD3"/>
    <mergeCell ref="AE3:AG3"/>
    <mergeCell ref="Y3:AA3"/>
    <mergeCell ref="H3:L3"/>
    <mergeCell ref="M3:N3"/>
  </mergeCells>
  <pageMargins left="0.7" right="0.7" top="0.75" bottom="0.75" header="0.3" footer="0.3"/>
  <pageSetup paperSize="9" orientation="portrait" verticalDpi="0" r:id="rId1"/>
  <ignoredErrors>
    <ignoredError sqref="Y31:Y32 R31:R32 J31:P32" formulaRange="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election activeCell="B6" sqref="B6:B7"/>
    </sheetView>
  </sheetViews>
  <sheetFormatPr defaultColWidth="8.85546875" defaultRowHeight="15" x14ac:dyDescent="0.25"/>
  <cols>
    <col min="1" max="1" width="10.42578125" style="14" customWidth="1"/>
    <col min="2" max="2" width="29.7109375" style="14" customWidth="1"/>
    <col min="3" max="3" width="12.42578125" style="14" customWidth="1"/>
    <col min="4" max="4" width="16.28515625" style="14" bestFit="1" customWidth="1"/>
    <col min="5" max="6" width="11" style="14" customWidth="1"/>
    <col min="7" max="7" width="9.85546875" style="14" bestFit="1" customWidth="1"/>
    <col min="8" max="20" width="24.5703125" style="14" bestFit="1" customWidth="1"/>
    <col min="21" max="21" width="29.28515625" style="14" bestFit="1" customWidth="1"/>
    <col min="22" max="22" width="25.42578125" style="14" bestFit="1" customWidth="1"/>
    <col min="23" max="126" width="16.28515625" style="14" bestFit="1" customWidth="1"/>
    <col min="127" max="127" width="11" style="14" bestFit="1" customWidth="1"/>
    <col min="128" max="16384" width="8.85546875" style="14"/>
  </cols>
  <sheetData>
    <row r="1" spans="1:7" ht="15.6" x14ac:dyDescent="0.3">
      <c r="A1" s="164" t="s">
        <v>1425</v>
      </c>
    </row>
    <row r="3" spans="1:7" ht="14.45" x14ac:dyDescent="0.3">
      <c r="E3" s="86" t="s">
        <v>1365</v>
      </c>
    </row>
    <row r="4" spans="1:7" ht="57.6" x14ac:dyDescent="0.3">
      <c r="A4" s="127" t="s">
        <v>0</v>
      </c>
      <c r="B4" s="127" t="s">
        <v>1415</v>
      </c>
      <c r="C4" s="127" t="s">
        <v>1</v>
      </c>
      <c r="D4" s="127" t="s">
        <v>1416</v>
      </c>
      <c r="E4" s="128" t="s">
        <v>1417</v>
      </c>
      <c r="F4" s="128" t="s">
        <v>1418</v>
      </c>
      <c r="G4" s="128" t="s">
        <v>1419</v>
      </c>
    </row>
    <row r="5" spans="1:7" ht="14.45" x14ac:dyDescent="0.3">
      <c r="A5" s="94" t="s">
        <v>8</v>
      </c>
      <c r="B5" s="94" t="s">
        <v>1420</v>
      </c>
      <c r="E5" s="167">
        <v>166019.85999999996</v>
      </c>
      <c r="F5" s="167"/>
      <c r="G5" s="167">
        <v>77606.87999999999</v>
      </c>
    </row>
    <row r="6" spans="1:7" ht="14.45" x14ac:dyDescent="0.3">
      <c r="A6" s="2"/>
      <c r="B6" s="2" t="s">
        <v>1421</v>
      </c>
      <c r="E6" s="61">
        <v>635972.99999999953</v>
      </c>
      <c r="F6" s="61"/>
      <c r="G6" s="61">
        <v>319276</v>
      </c>
    </row>
    <row r="7" spans="1:7" ht="14.45" x14ac:dyDescent="0.3">
      <c r="A7" s="2"/>
      <c r="B7" s="2" t="s">
        <v>1422</v>
      </c>
      <c r="E7" s="61">
        <v>818829.53999999911</v>
      </c>
      <c r="F7" s="61"/>
      <c r="G7" s="61">
        <v>327825.95</v>
      </c>
    </row>
    <row r="8" spans="1:7" ht="14.45" x14ac:dyDescent="0.3">
      <c r="A8" s="2"/>
      <c r="B8" s="2" t="s">
        <v>1423</v>
      </c>
      <c r="E8" s="61">
        <v>11321</v>
      </c>
      <c r="F8" s="61"/>
      <c r="G8" s="61"/>
    </row>
    <row r="9" spans="1:7" ht="14.45" x14ac:dyDescent="0.3">
      <c r="A9" s="2"/>
      <c r="B9" s="168" t="s">
        <v>13</v>
      </c>
      <c r="E9" s="61">
        <v>0</v>
      </c>
      <c r="F9" s="61">
        <v>1127622.72</v>
      </c>
      <c r="G9" s="61"/>
    </row>
    <row r="10" spans="1:7" ht="14.45" x14ac:dyDescent="0.3">
      <c r="A10" s="2" t="s">
        <v>598</v>
      </c>
      <c r="B10" s="94" t="s">
        <v>1424</v>
      </c>
      <c r="E10" s="61">
        <v>953640.00000000023</v>
      </c>
      <c r="F10" s="61"/>
      <c r="G10" s="61">
        <v>157229.38</v>
      </c>
    </row>
    <row r="11" spans="1:7" ht="14.45" x14ac:dyDescent="0.3">
      <c r="A11" s="2"/>
      <c r="B11" s="2" t="s">
        <v>1420</v>
      </c>
      <c r="E11" s="61">
        <v>0</v>
      </c>
      <c r="F11" s="61"/>
      <c r="G11" s="61">
        <v>17163</v>
      </c>
    </row>
    <row r="12" spans="1:7" ht="14.45" x14ac:dyDescent="0.3">
      <c r="A12" s="2"/>
      <c r="B12" s="2" t="s">
        <v>1421</v>
      </c>
      <c r="E12" s="61">
        <v>258087.99999999997</v>
      </c>
      <c r="F12" s="61"/>
      <c r="G12" s="61">
        <v>50336</v>
      </c>
    </row>
    <row r="13" spans="1:7" ht="14.45" x14ac:dyDescent="0.3">
      <c r="A13" s="168"/>
      <c r="B13" s="168" t="s">
        <v>1422</v>
      </c>
      <c r="E13" s="169">
        <v>131622.03999999998</v>
      </c>
      <c r="F13" s="169"/>
      <c r="G13" s="169">
        <v>9800</v>
      </c>
    </row>
    <row r="14" spans="1:7" ht="15.75" x14ac:dyDescent="0.25">
      <c r="A14" s="100" t="s">
        <v>1266</v>
      </c>
      <c r="B14" s="100"/>
      <c r="C14" s="100"/>
      <c r="D14" s="100"/>
      <c r="E14" s="170">
        <v>2975493.4399999985</v>
      </c>
      <c r="F14" s="171">
        <v>1127622.72</v>
      </c>
      <c r="G14" s="171">
        <v>959237.21000000008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15" sqref="H15"/>
    </sheetView>
  </sheetViews>
  <sheetFormatPr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3" workbookViewId="0">
      <selection activeCell="G2" sqref="G2"/>
    </sheetView>
  </sheetViews>
  <sheetFormatPr defaultRowHeight="15" x14ac:dyDescent="0.25"/>
  <cols>
    <col min="1" max="1" width="16" style="14" bestFit="1" customWidth="1"/>
    <col min="2" max="2" width="8.5703125" style="14" customWidth="1"/>
    <col min="3" max="3" width="14" style="14" bestFit="1" customWidth="1"/>
    <col min="4" max="8" width="14" style="14" customWidth="1"/>
    <col min="9" max="9" width="14.5703125" style="14" bestFit="1" customWidth="1"/>
    <col min="10" max="10" width="10.85546875" style="14" bestFit="1" customWidth="1"/>
    <col min="11" max="12" width="11.140625" style="14" bestFit="1" customWidth="1"/>
    <col min="13" max="13" width="18.28515625" style="14" bestFit="1" customWidth="1"/>
    <col min="14" max="16384" width="9.140625" style="14"/>
  </cols>
  <sheetData>
    <row r="1" spans="1:14" x14ac:dyDescent="0.25">
      <c r="A1" s="191" t="s">
        <v>1439</v>
      </c>
      <c r="E1" s="191" t="s">
        <v>1440</v>
      </c>
      <c r="I1" s="14" t="s">
        <v>1441</v>
      </c>
      <c r="J1" s="14" t="s">
        <v>1442</v>
      </c>
      <c r="K1" s="14" t="s">
        <v>1443</v>
      </c>
      <c r="L1" s="14" t="s">
        <v>1443</v>
      </c>
      <c r="M1" s="14" t="s">
        <v>1444</v>
      </c>
    </row>
    <row r="2" spans="1:14" x14ac:dyDescent="0.25">
      <c r="I2" s="14" t="s">
        <v>1445</v>
      </c>
      <c r="K2" s="14" t="s">
        <v>1446</v>
      </c>
      <c r="L2" s="14" t="s">
        <v>1447</v>
      </c>
    </row>
    <row r="3" spans="1:14" x14ac:dyDescent="0.25">
      <c r="C3" s="140" t="s">
        <v>1448</v>
      </c>
      <c r="K3" s="191" t="s">
        <v>1449</v>
      </c>
      <c r="L3" s="191" t="s">
        <v>1449</v>
      </c>
    </row>
    <row r="5" spans="1:14" x14ac:dyDescent="0.25">
      <c r="A5" s="14" t="s">
        <v>1450</v>
      </c>
      <c r="C5" s="14">
        <v>8000</v>
      </c>
      <c r="E5" s="14" t="s">
        <v>1451</v>
      </c>
      <c r="G5" s="14">
        <f>C5+C8</f>
        <v>9100</v>
      </c>
      <c r="I5" s="14">
        <v>400</v>
      </c>
      <c r="J5" s="14">
        <f>I5*(G11-C11)</f>
        <v>0</v>
      </c>
      <c r="K5" s="192">
        <f>I5*(G9-C9)</f>
        <v>308800</v>
      </c>
      <c r="L5" s="192">
        <f>K5*2/12</f>
        <v>51466.666666666664</v>
      </c>
      <c r="M5" s="192">
        <f>I5*G7</f>
        <v>436800</v>
      </c>
      <c r="N5" s="14" t="s">
        <v>1452</v>
      </c>
    </row>
    <row r="6" spans="1:14" x14ac:dyDescent="0.25">
      <c r="A6" s="14" t="s">
        <v>1276</v>
      </c>
      <c r="B6" s="193">
        <v>0</v>
      </c>
      <c r="C6" s="14">
        <f>C5*B6</f>
        <v>0</v>
      </c>
      <c r="E6" s="14" t="s">
        <v>1276</v>
      </c>
      <c r="F6" s="193">
        <v>0</v>
      </c>
      <c r="G6" s="14">
        <f>G5*F6</f>
        <v>0</v>
      </c>
    </row>
    <row r="7" spans="1:14" x14ac:dyDescent="0.25">
      <c r="A7" s="14" t="s">
        <v>1277</v>
      </c>
      <c r="B7" s="193">
        <v>0.04</v>
      </c>
      <c r="C7" s="14">
        <f>(C5+C6)*B7</f>
        <v>320</v>
      </c>
      <c r="E7" s="14" t="s">
        <v>1453</v>
      </c>
      <c r="F7" s="193">
        <v>0.12</v>
      </c>
      <c r="G7" s="14">
        <f>(G5+G6)*F7</f>
        <v>1092</v>
      </c>
    </row>
    <row r="8" spans="1:14" x14ac:dyDescent="0.25">
      <c r="A8" s="14" t="s">
        <v>1454</v>
      </c>
      <c r="B8" s="193"/>
      <c r="C8" s="14">
        <v>1100</v>
      </c>
      <c r="E8" s="14" t="s">
        <v>1454</v>
      </c>
      <c r="F8" s="193"/>
      <c r="G8" s="14">
        <v>0</v>
      </c>
    </row>
    <row r="9" spans="1:14" x14ac:dyDescent="0.25">
      <c r="A9" s="14" t="s">
        <v>1302</v>
      </c>
      <c r="C9" s="14">
        <f>SUM(C5:C8)</f>
        <v>9420</v>
      </c>
      <c r="E9" s="14" t="s">
        <v>1302</v>
      </c>
      <c r="G9" s="14">
        <f>SUM(G5:G8)</f>
        <v>10192</v>
      </c>
    </row>
    <row r="10" spans="1:14" x14ac:dyDescent="0.25">
      <c r="A10" s="14" t="s">
        <v>1455</v>
      </c>
      <c r="C10" s="14">
        <f>-C7</f>
        <v>-320</v>
      </c>
      <c r="E10" s="14" t="s">
        <v>1455</v>
      </c>
      <c r="G10" s="14">
        <f>-G7</f>
        <v>-1092</v>
      </c>
    </row>
    <row r="11" spans="1:14" x14ac:dyDescent="0.25">
      <c r="A11" s="14" t="s">
        <v>1266</v>
      </c>
      <c r="C11" s="191">
        <f>C9+C10</f>
        <v>9100</v>
      </c>
      <c r="E11" s="14" t="s">
        <v>1266</v>
      </c>
      <c r="G11" s="191">
        <f>G9+G10</f>
        <v>9100</v>
      </c>
    </row>
    <row r="14" spans="1:14" x14ac:dyDescent="0.25">
      <c r="C14" s="140" t="s">
        <v>1456</v>
      </c>
    </row>
    <row r="16" spans="1:14" x14ac:dyDescent="0.25">
      <c r="A16" s="14" t="s">
        <v>1450</v>
      </c>
      <c r="C16" s="14">
        <v>6600</v>
      </c>
      <c r="E16" s="14" t="s">
        <v>1451</v>
      </c>
      <c r="G16" s="14">
        <f>C16+C19</f>
        <v>7868</v>
      </c>
      <c r="I16" s="14">
        <v>400</v>
      </c>
      <c r="J16" s="192">
        <f>I16*(G22-C22)</f>
        <v>-52800</v>
      </c>
      <c r="K16" s="192">
        <f>I16*(G20-C20)</f>
        <v>324863.99999999994</v>
      </c>
      <c r="L16" s="192">
        <f>K16*2/12</f>
        <v>54143.999999999993</v>
      </c>
      <c r="M16" s="192">
        <f>I16*G18</f>
        <v>377664</v>
      </c>
      <c r="N16" s="14" t="s">
        <v>1457</v>
      </c>
    </row>
    <row r="17" spans="1:12" x14ac:dyDescent="0.25">
      <c r="A17" s="14" t="s">
        <v>1276</v>
      </c>
      <c r="B17" s="193">
        <v>0</v>
      </c>
      <c r="C17" s="14">
        <f>C16*B17</f>
        <v>0</v>
      </c>
      <c r="E17" s="14" t="s">
        <v>1276</v>
      </c>
      <c r="F17" s="193">
        <v>0</v>
      </c>
      <c r="G17" s="14">
        <f>G16*F17</f>
        <v>0</v>
      </c>
    </row>
    <row r="18" spans="1:12" x14ac:dyDescent="0.25">
      <c r="A18" s="14" t="s">
        <v>1275</v>
      </c>
      <c r="B18" s="193">
        <v>0.02</v>
      </c>
      <c r="C18" s="14">
        <f>(C16+C17)*B18</f>
        <v>132</v>
      </c>
      <c r="E18" s="14" t="s">
        <v>1280</v>
      </c>
      <c r="F18" s="193">
        <v>0.12</v>
      </c>
      <c r="G18" s="14">
        <f>(G16+G17)*F18</f>
        <v>944.16</v>
      </c>
    </row>
    <row r="19" spans="1:12" x14ac:dyDescent="0.25">
      <c r="A19" s="14" t="s">
        <v>1454</v>
      </c>
      <c r="B19" s="193"/>
      <c r="C19" s="14">
        <v>1268</v>
      </c>
      <c r="E19" s="14" t="s">
        <v>1454</v>
      </c>
      <c r="F19" s="193"/>
      <c r="G19" s="14">
        <v>0</v>
      </c>
    </row>
    <row r="20" spans="1:12" x14ac:dyDescent="0.25">
      <c r="A20" s="14" t="s">
        <v>1302</v>
      </c>
      <c r="C20" s="14">
        <f>SUM(C16:C19)</f>
        <v>8000</v>
      </c>
      <c r="E20" s="14" t="s">
        <v>1302</v>
      </c>
      <c r="G20" s="14">
        <f>SUM(G16:G19)</f>
        <v>8812.16</v>
      </c>
    </row>
    <row r="21" spans="1:12" x14ac:dyDescent="0.25">
      <c r="A21" s="14" t="s">
        <v>1458</v>
      </c>
      <c r="C21" s="14">
        <v>0</v>
      </c>
      <c r="E21" s="14" t="s">
        <v>1458</v>
      </c>
      <c r="G21" s="14">
        <f>-G18</f>
        <v>-944.16</v>
      </c>
    </row>
    <row r="22" spans="1:12" x14ac:dyDescent="0.25">
      <c r="A22" s="14" t="s">
        <v>1302</v>
      </c>
      <c r="C22" s="191">
        <f>C20+C21</f>
        <v>8000</v>
      </c>
      <c r="E22" s="14" t="s">
        <v>1302</v>
      </c>
      <c r="G22" s="191">
        <f>G20+G21</f>
        <v>7868</v>
      </c>
    </row>
    <row r="23" spans="1:12" x14ac:dyDescent="0.25">
      <c r="K23" s="192">
        <f>SUM(K5:K22)</f>
        <v>633664</v>
      </c>
      <c r="L23" s="192">
        <f>SUM(L5:L22)</f>
        <v>105610.66666666666</v>
      </c>
    </row>
    <row r="26" spans="1:12" x14ac:dyDescent="0.25">
      <c r="A26" s="14" t="s">
        <v>1459</v>
      </c>
    </row>
    <row r="27" spans="1:12" x14ac:dyDescent="0.25">
      <c r="A27" s="14" t="s">
        <v>1460</v>
      </c>
    </row>
    <row r="28" spans="1:12" x14ac:dyDescent="0.25">
      <c r="A28" s="14" t="s">
        <v>1461</v>
      </c>
    </row>
    <row r="29" spans="1:12" x14ac:dyDescent="0.25">
      <c r="A29" s="14" t="s">
        <v>1462</v>
      </c>
    </row>
    <row r="30" spans="1:12" x14ac:dyDescent="0.25">
      <c r="A30" s="14" t="s">
        <v>1463</v>
      </c>
    </row>
    <row r="31" spans="1:12" x14ac:dyDescent="0.25">
      <c r="A31" s="14" t="s">
        <v>1464</v>
      </c>
    </row>
    <row r="32" spans="1:12" x14ac:dyDescent="0.25">
      <c r="A32" s="14" t="s">
        <v>1465</v>
      </c>
    </row>
    <row r="33" spans="1:1" x14ac:dyDescent="0.25">
      <c r="A33" s="14" t="s">
        <v>1466</v>
      </c>
    </row>
    <row r="34" spans="1:1" x14ac:dyDescent="0.25">
      <c r="A34" s="14" t="s">
        <v>1467</v>
      </c>
    </row>
    <row r="35" spans="1:1" x14ac:dyDescent="0.25">
      <c r="A35" s="14" t="s">
        <v>1468</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
  <sheetViews>
    <sheetView topLeftCell="A58" workbookViewId="0">
      <selection activeCell="G54" sqref="G54"/>
    </sheetView>
  </sheetViews>
  <sheetFormatPr defaultRowHeight="15" x14ac:dyDescent="0.25"/>
  <cols>
    <col min="1" max="1" width="16" style="14" bestFit="1" customWidth="1"/>
    <col min="2" max="2" width="8.5703125" style="14" customWidth="1"/>
    <col min="3" max="3" width="14" style="14" bestFit="1" customWidth="1"/>
    <col min="4" max="8" width="14" style="14" customWidth="1"/>
    <col min="9" max="9" width="15.28515625" style="14" bestFit="1" customWidth="1"/>
    <col min="10" max="10" width="11.7109375" style="14" bestFit="1" customWidth="1"/>
    <col min="11" max="12" width="11.140625" style="14" bestFit="1" customWidth="1"/>
    <col min="13" max="16384" width="9.140625" style="14"/>
  </cols>
  <sheetData>
    <row r="1" spans="1:12" x14ac:dyDescent="0.25">
      <c r="C1" s="191" t="s">
        <v>1481</v>
      </c>
    </row>
    <row r="2" spans="1:12" x14ac:dyDescent="0.25">
      <c r="A2" s="14" t="s">
        <v>1439</v>
      </c>
      <c r="E2" s="14" t="s">
        <v>1440</v>
      </c>
      <c r="I2" s="14" t="s">
        <v>1441</v>
      </c>
      <c r="J2" s="14" t="s">
        <v>1442</v>
      </c>
      <c r="K2" s="14" t="s">
        <v>1443</v>
      </c>
      <c r="L2" s="14" t="s">
        <v>1443</v>
      </c>
    </row>
    <row r="3" spans="1:12" x14ac:dyDescent="0.25">
      <c r="I3" s="14" t="s">
        <v>1445</v>
      </c>
      <c r="J3" s="14" t="s">
        <v>1446</v>
      </c>
      <c r="K3" s="14" t="s">
        <v>1446</v>
      </c>
      <c r="L3" s="14" t="s">
        <v>1447</v>
      </c>
    </row>
    <row r="4" spans="1:12" x14ac:dyDescent="0.25">
      <c r="C4" s="140" t="s">
        <v>1469</v>
      </c>
      <c r="I4" s="14" t="s">
        <v>1438</v>
      </c>
      <c r="J4" s="14" t="s">
        <v>1449</v>
      </c>
      <c r="K4" s="191" t="s">
        <v>1449</v>
      </c>
      <c r="L4" s="191" t="s">
        <v>1449</v>
      </c>
    </row>
    <row r="6" spans="1:12" x14ac:dyDescent="0.25">
      <c r="A6" s="14" t="s">
        <v>1450</v>
      </c>
      <c r="C6" s="194">
        <v>26137.75</v>
      </c>
      <c r="E6" s="14" t="s">
        <v>1451</v>
      </c>
      <c r="G6" s="14">
        <f>C6+C9</f>
        <v>27144.75</v>
      </c>
      <c r="I6" s="14">
        <v>5000</v>
      </c>
      <c r="J6" s="14">
        <f>I6*(G34-C34)</f>
        <v>-16677824.999999993</v>
      </c>
      <c r="K6" s="192">
        <f>I6*(G10-C10)</f>
        <v>-2989740.625000013</v>
      </c>
      <c r="L6" s="192">
        <f>K6*2/12</f>
        <v>-498290.10416666884</v>
      </c>
    </row>
    <row r="7" spans="1:12" x14ac:dyDescent="0.25">
      <c r="A7" s="14" t="s">
        <v>1276</v>
      </c>
      <c r="B7" s="195">
        <v>0.125</v>
      </c>
      <c r="C7" s="194">
        <f>C6*B7</f>
        <v>3267.21875</v>
      </c>
      <c r="E7" s="14" t="s">
        <v>1276</v>
      </c>
      <c r="F7" s="193">
        <v>0</v>
      </c>
      <c r="G7" s="14">
        <f>G6*F7</f>
        <v>0</v>
      </c>
    </row>
    <row r="8" spans="1:12" x14ac:dyDescent="0.25">
      <c r="A8" s="14" t="s">
        <v>1275</v>
      </c>
      <c r="B8" s="193">
        <v>0.02</v>
      </c>
      <c r="C8" s="194">
        <f>(C6+C7)*B8</f>
        <v>588.09937500000001</v>
      </c>
      <c r="E8" s="14" t="s">
        <v>1280</v>
      </c>
      <c r="F8" s="193">
        <v>0.12</v>
      </c>
      <c r="G8" s="14">
        <f>(G6+G7)*F8</f>
        <v>3257.37</v>
      </c>
    </row>
    <row r="9" spans="1:12" x14ac:dyDescent="0.25">
      <c r="A9" s="14" t="s">
        <v>1454</v>
      </c>
      <c r="B9" s="193"/>
      <c r="C9" s="194">
        <v>1007</v>
      </c>
      <c r="E9" s="14" t="s">
        <v>1454</v>
      </c>
      <c r="F9" s="193"/>
      <c r="G9" s="14">
        <v>0</v>
      </c>
    </row>
    <row r="10" spans="1:12" x14ac:dyDescent="0.25">
      <c r="A10" s="14" t="s">
        <v>1302</v>
      </c>
      <c r="C10" s="194">
        <f>SUM(C6:C9)</f>
        <v>31000.068125000002</v>
      </c>
      <c r="E10" s="14" t="s">
        <v>1302</v>
      </c>
      <c r="G10" s="14">
        <f>SUM(G6:G9)</f>
        <v>30402.12</v>
      </c>
    </row>
    <row r="11" spans="1:12" x14ac:dyDescent="0.25">
      <c r="A11" s="14" t="s">
        <v>1455</v>
      </c>
      <c r="C11" s="194">
        <v>0</v>
      </c>
      <c r="E11" s="14" t="s">
        <v>1455</v>
      </c>
      <c r="G11" s="14">
        <f>-G8</f>
        <v>-3257.37</v>
      </c>
    </row>
    <row r="12" spans="1:12" x14ac:dyDescent="0.25">
      <c r="A12" s="14" t="s">
        <v>1266</v>
      </c>
      <c r="C12" s="196">
        <f>C10+C11</f>
        <v>31000.068125000002</v>
      </c>
      <c r="E12" s="14" t="s">
        <v>1266</v>
      </c>
      <c r="G12" s="191">
        <f>G10+G11</f>
        <v>27144.75</v>
      </c>
    </row>
    <row r="15" spans="1:12" x14ac:dyDescent="0.25">
      <c r="C15" s="140" t="s">
        <v>1470</v>
      </c>
    </row>
    <row r="17" spans="1:12" x14ac:dyDescent="0.25">
      <c r="A17" s="14" t="s">
        <v>1450</v>
      </c>
      <c r="C17" s="194">
        <v>26159</v>
      </c>
      <c r="E17" s="14" t="s">
        <v>1451</v>
      </c>
      <c r="G17" s="194">
        <f>C17+C20</f>
        <v>27142</v>
      </c>
      <c r="J17" s="192"/>
      <c r="K17" s="192"/>
      <c r="L17" s="192"/>
    </row>
    <row r="18" spans="1:12" x14ac:dyDescent="0.25">
      <c r="A18" s="14" t="s">
        <v>1276</v>
      </c>
      <c r="B18" s="195">
        <v>0.125</v>
      </c>
      <c r="C18" s="194">
        <f>C17*B18</f>
        <v>3269.875</v>
      </c>
      <c r="E18" s="14" t="s">
        <v>1276</v>
      </c>
      <c r="F18" s="193">
        <v>0</v>
      </c>
      <c r="G18" s="194">
        <f>G17*F18</f>
        <v>0</v>
      </c>
    </row>
    <row r="19" spans="1:12" x14ac:dyDescent="0.25">
      <c r="A19" s="14" t="s">
        <v>1275</v>
      </c>
      <c r="B19" s="193">
        <v>0.02</v>
      </c>
      <c r="C19" s="194">
        <f>(C17+C18)*B19</f>
        <v>588.57749999999999</v>
      </c>
      <c r="E19" s="14" t="s">
        <v>1280</v>
      </c>
      <c r="F19" s="193">
        <v>0.12</v>
      </c>
      <c r="G19" s="194">
        <f>(G17+G18)*F19</f>
        <v>3257.04</v>
      </c>
    </row>
    <row r="20" spans="1:12" x14ac:dyDescent="0.25">
      <c r="A20" s="14" t="s">
        <v>1454</v>
      </c>
      <c r="B20" s="193"/>
      <c r="C20" s="194">
        <v>983</v>
      </c>
      <c r="E20" s="14" t="s">
        <v>1454</v>
      </c>
      <c r="F20" s="193"/>
      <c r="G20" s="194">
        <v>0</v>
      </c>
    </row>
    <row r="21" spans="1:12" x14ac:dyDescent="0.25">
      <c r="A21" s="14" t="s">
        <v>1302</v>
      </c>
      <c r="C21" s="194">
        <f>SUM(C17:C20)</f>
        <v>31000.452499999999</v>
      </c>
      <c r="E21" s="14" t="s">
        <v>1302</v>
      </c>
      <c r="G21" s="194">
        <f>SUM(G17:G20)</f>
        <v>30399.040000000001</v>
      </c>
    </row>
    <row r="22" spans="1:12" x14ac:dyDescent="0.25">
      <c r="A22" s="14" t="s">
        <v>1458</v>
      </c>
      <c r="C22" s="194">
        <v>0</v>
      </c>
      <c r="E22" s="14" t="s">
        <v>1455</v>
      </c>
      <c r="G22" s="194">
        <f>-G19</f>
        <v>-3257.04</v>
      </c>
    </row>
    <row r="23" spans="1:12" x14ac:dyDescent="0.25">
      <c r="A23" s="14" t="s">
        <v>1302</v>
      </c>
      <c r="C23" s="196">
        <f>C21+C22</f>
        <v>31000.452499999999</v>
      </c>
      <c r="E23" s="14" t="s">
        <v>1266</v>
      </c>
      <c r="G23" s="196">
        <f>G21+G22</f>
        <v>27142</v>
      </c>
    </row>
    <row r="26" spans="1:12" x14ac:dyDescent="0.25">
      <c r="C26" s="140" t="s">
        <v>1471</v>
      </c>
    </row>
    <row r="28" spans="1:12" x14ac:dyDescent="0.25">
      <c r="A28" s="14" t="s">
        <v>1450</v>
      </c>
      <c r="C28" s="194">
        <v>22614</v>
      </c>
      <c r="E28" s="14" t="s">
        <v>1451</v>
      </c>
      <c r="G28" s="194">
        <f>C28+C31</f>
        <v>27664</v>
      </c>
    </row>
    <row r="29" spans="1:12" x14ac:dyDescent="0.25">
      <c r="A29" s="14" t="s">
        <v>1276</v>
      </c>
      <c r="B29" s="195">
        <v>0.125</v>
      </c>
      <c r="C29" s="194">
        <f>C28*B29</f>
        <v>2826.75</v>
      </c>
      <c r="E29" s="14" t="s">
        <v>1276</v>
      </c>
      <c r="F29" s="193">
        <v>0</v>
      </c>
      <c r="G29" s="194">
        <f>G28*F29</f>
        <v>0</v>
      </c>
    </row>
    <row r="30" spans="1:12" x14ac:dyDescent="0.25">
      <c r="A30" s="14" t="s">
        <v>1275</v>
      </c>
      <c r="B30" s="193">
        <v>0.02</v>
      </c>
      <c r="C30" s="194">
        <f>(C28+C29)*B30</f>
        <v>508.815</v>
      </c>
      <c r="E30" s="14" t="s">
        <v>1280</v>
      </c>
      <c r="F30" s="193">
        <v>0.12</v>
      </c>
      <c r="G30" s="194">
        <f>(G28+G29)*F30</f>
        <v>3319.68</v>
      </c>
    </row>
    <row r="31" spans="1:12" x14ac:dyDescent="0.25">
      <c r="A31" s="14" t="s">
        <v>1454</v>
      </c>
      <c r="B31" s="193"/>
      <c r="C31" s="194">
        <v>5050</v>
      </c>
      <c r="E31" s="14" t="s">
        <v>1454</v>
      </c>
      <c r="F31" s="193"/>
      <c r="G31" s="194">
        <v>0</v>
      </c>
    </row>
    <row r="32" spans="1:12" x14ac:dyDescent="0.25">
      <c r="A32" s="14" t="s">
        <v>1302</v>
      </c>
      <c r="C32" s="194">
        <f>SUM(C28:C31)</f>
        <v>30999.564999999999</v>
      </c>
      <c r="E32" s="14" t="s">
        <v>1302</v>
      </c>
      <c r="G32" s="194">
        <f>SUM(G28:G31)</f>
        <v>30983.68</v>
      </c>
    </row>
    <row r="33" spans="1:7" x14ac:dyDescent="0.25">
      <c r="A33" s="14" t="s">
        <v>1458</v>
      </c>
      <c r="C33" s="194">
        <v>0</v>
      </c>
      <c r="E33" s="14" t="s">
        <v>1455</v>
      </c>
      <c r="G33" s="194">
        <f>-G30</f>
        <v>-3319.68</v>
      </c>
    </row>
    <row r="34" spans="1:7" x14ac:dyDescent="0.25">
      <c r="A34" s="14" t="s">
        <v>1302</v>
      </c>
      <c r="C34" s="196">
        <f>C32+C33</f>
        <v>30999.564999999999</v>
      </c>
      <c r="E34" s="14" t="s">
        <v>1266</v>
      </c>
      <c r="G34" s="196">
        <f>G32+G33</f>
        <v>27664</v>
      </c>
    </row>
    <row r="38" spans="1:7" x14ac:dyDescent="0.25">
      <c r="A38" s="14" t="s">
        <v>1472</v>
      </c>
    </row>
    <row r="39" spans="1:7" x14ac:dyDescent="0.25">
      <c r="A39" s="14" t="s">
        <v>1473</v>
      </c>
    </row>
    <row r="40" spans="1:7" x14ac:dyDescent="0.25">
      <c r="A40" s="14" t="s">
        <v>1474</v>
      </c>
    </row>
    <row r="41" spans="1:7" x14ac:dyDescent="0.25">
      <c r="A41" s="14" t="s">
        <v>1475</v>
      </c>
    </row>
    <row r="42" spans="1:7" x14ac:dyDescent="0.25">
      <c r="A42" s="14" t="s">
        <v>1476</v>
      </c>
    </row>
    <row r="43" spans="1:7" x14ac:dyDescent="0.25">
      <c r="A43" s="14" t="s">
        <v>1477</v>
      </c>
    </row>
    <row r="44" spans="1:7" x14ac:dyDescent="0.25">
      <c r="A44" s="14" t="s">
        <v>1478</v>
      </c>
    </row>
    <row r="45" spans="1:7" x14ac:dyDescent="0.25">
      <c r="A45" s="14" t="s">
        <v>1480</v>
      </c>
    </row>
    <row r="46" spans="1:7" x14ac:dyDescent="0.25">
      <c r="A46" s="14" t="s">
        <v>1479</v>
      </c>
    </row>
    <row r="52" spans="1:7" x14ac:dyDescent="0.25">
      <c r="C52" s="191" t="s">
        <v>1482</v>
      </c>
    </row>
    <row r="53" spans="1:7" x14ac:dyDescent="0.25">
      <c r="A53" s="14" t="s">
        <v>1439</v>
      </c>
      <c r="E53" s="14" t="s">
        <v>1440</v>
      </c>
    </row>
    <row r="55" spans="1:7" x14ac:dyDescent="0.25">
      <c r="C55" s="140" t="s">
        <v>1484</v>
      </c>
    </row>
    <row r="57" spans="1:7" x14ac:dyDescent="0.25">
      <c r="A57" s="14" t="s">
        <v>1450</v>
      </c>
      <c r="C57" s="194">
        <f>34500+2194.5</f>
        <v>36694.5</v>
      </c>
      <c r="E57" s="14" t="s">
        <v>1451</v>
      </c>
      <c r="G57" s="194">
        <f>34500+2194.5</f>
        <v>36694.5</v>
      </c>
    </row>
    <row r="58" spans="1:7" x14ac:dyDescent="0.25">
      <c r="A58" s="14" t="s">
        <v>1276</v>
      </c>
      <c r="B58" s="195">
        <v>0.125</v>
      </c>
      <c r="C58" s="194">
        <f>C57*B58</f>
        <v>4586.8125</v>
      </c>
      <c r="E58" s="14" t="s">
        <v>1276</v>
      </c>
      <c r="F58" s="193">
        <v>0</v>
      </c>
      <c r="G58" s="14">
        <f>G57*F58</f>
        <v>0</v>
      </c>
    </row>
    <row r="59" spans="1:7" x14ac:dyDescent="0.25">
      <c r="A59" s="14" t="s">
        <v>1277</v>
      </c>
      <c r="B59" s="193">
        <v>0.05</v>
      </c>
      <c r="C59" s="194">
        <f>(C57+C58)*B59</f>
        <v>2064.0656250000002</v>
      </c>
      <c r="E59" s="14" t="s">
        <v>1453</v>
      </c>
      <c r="F59" s="193">
        <v>0.12</v>
      </c>
      <c r="G59" s="14">
        <f>(G57+G58)*F59</f>
        <v>4403.34</v>
      </c>
    </row>
    <row r="60" spans="1:7" x14ac:dyDescent="0.25">
      <c r="A60" s="14" t="s">
        <v>1454</v>
      </c>
      <c r="B60" s="193"/>
      <c r="C60" s="194">
        <v>0</v>
      </c>
      <c r="E60" s="14" t="s">
        <v>1454</v>
      </c>
      <c r="F60" s="193"/>
      <c r="G60" s="14">
        <v>0</v>
      </c>
    </row>
    <row r="61" spans="1:7" x14ac:dyDescent="0.25">
      <c r="A61" s="14" t="s">
        <v>1302</v>
      </c>
      <c r="C61" s="194">
        <f>SUM(C57:C60)</f>
        <v>43345.378125000003</v>
      </c>
      <c r="E61" s="14" t="s">
        <v>1302</v>
      </c>
      <c r="G61" s="14">
        <f>SUM(G57:G60)</f>
        <v>41097.839999999997</v>
      </c>
    </row>
    <row r="62" spans="1:7" x14ac:dyDescent="0.25">
      <c r="A62" s="14" t="s">
        <v>1455</v>
      </c>
      <c r="C62" s="194">
        <f>C58+C59</f>
        <v>6650.8781250000002</v>
      </c>
      <c r="E62" s="14" t="s">
        <v>1455</v>
      </c>
      <c r="G62" s="14">
        <f>-G59</f>
        <v>-4403.34</v>
      </c>
    </row>
    <row r="63" spans="1:7" x14ac:dyDescent="0.25">
      <c r="A63" s="14" t="s">
        <v>1266</v>
      </c>
      <c r="C63" s="196">
        <f>C61-C62</f>
        <v>36694.5</v>
      </c>
      <c r="E63" s="14" t="s">
        <v>1266</v>
      </c>
      <c r="G63" s="191">
        <f>G61+G62</f>
        <v>36694.5</v>
      </c>
    </row>
    <row r="66" spans="1:7" x14ac:dyDescent="0.25">
      <c r="C66" s="140" t="s">
        <v>1483</v>
      </c>
    </row>
    <row r="68" spans="1:7" x14ac:dyDescent="0.25">
      <c r="A68" s="14" t="s">
        <v>1450</v>
      </c>
      <c r="C68" s="194">
        <v>31617</v>
      </c>
      <c r="E68" s="14" t="s">
        <v>1451</v>
      </c>
      <c r="G68" s="194">
        <f>C68+C71</f>
        <v>35983</v>
      </c>
    </row>
    <row r="69" spans="1:7" x14ac:dyDescent="0.25">
      <c r="A69" s="14" t="s">
        <v>1276</v>
      </c>
      <c r="B69" s="195">
        <v>0.125</v>
      </c>
      <c r="C69" s="194">
        <f>C68*B69</f>
        <v>3952.125</v>
      </c>
      <c r="E69" s="14" t="s">
        <v>1276</v>
      </c>
      <c r="F69" s="193">
        <v>0</v>
      </c>
      <c r="G69" s="194">
        <f>G68*F69</f>
        <v>0</v>
      </c>
    </row>
    <row r="70" spans="1:7" x14ac:dyDescent="0.25">
      <c r="A70" s="14" t="s">
        <v>1275</v>
      </c>
      <c r="B70" s="193">
        <v>0.02</v>
      </c>
      <c r="C70" s="194">
        <f>(C68+C69)*B70</f>
        <v>711.38250000000005</v>
      </c>
      <c r="E70" s="14" t="s">
        <v>1280</v>
      </c>
      <c r="F70" s="193">
        <v>0.12</v>
      </c>
      <c r="G70" s="194">
        <f>(G68+G69)*F70</f>
        <v>4317.96</v>
      </c>
    </row>
    <row r="71" spans="1:7" x14ac:dyDescent="0.25">
      <c r="A71" s="14" t="s">
        <v>1454</v>
      </c>
      <c r="B71" s="193"/>
      <c r="C71" s="194">
        <v>4366</v>
      </c>
      <c r="E71" s="14" t="s">
        <v>1454</v>
      </c>
      <c r="F71" s="193"/>
      <c r="G71" s="194">
        <v>0</v>
      </c>
    </row>
    <row r="72" spans="1:7" x14ac:dyDescent="0.25">
      <c r="A72" s="14" t="s">
        <v>1302</v>
      </c>
      <c r="C72" s="194">
        <f>SUM(C68:C71)</f>
        <v>40646.5075</v>
      </c>
      <c r="E72" s="14" t="s">
        <v>1302</v>
      </c>
      <c r="G72" s="194">
        <f>SUM(G68:G71)</f>
        <v>40300.959999999999</v>
      </c>
    </row>
    <row r="73" spans="1:7" x14ac:dyDescent="0.25">
      <c r="A73" s="14" t="s">
        <v>1458</v>
      </c>
      <c r="C73" s="194">
        <f>C69</f>
        <v>3952.125</v>
      </c>
      <c r="E73" s="14" t="s">
        <v>1455</v>
      </c>
      <c r="G73" s="194">
        <f>-G70</f>
        <v>-4317.96</v>
      </c>
    </row>
    <row r="74" spans="1:7" x14ac:dyDescent="0.25">
      <c r="A74" s="14" t="s">
        <v>1302</v>
      </c>
      <c r="C74" s="196">
        <f>C72-C73</f>
        <v>36694.3825</v>
      </c>
      <c r="E74" s="14" t="s">
        <v>1266</v>
      </c>
      <c r="G74" s="196">
        <f>G72+G73</f>
        <v>35983</v>
      </c>
    </row>
    <row r="77" spans="1:7" ht="30" x14ac:dyDescent="0.25">
      <c r="A77" s="197" t="s">
        <v>1485</v>
      </c>
      <c r="C77" s="196">
        <f>C74-C63</f>
        <v>-0.11750000000029104</v>
      </c>
      <c r="G77" s="196">
        <f>G74-G63</f>
        <v>-711.5</v>
      </c>
    </row>
    <row r="79" spans="1:7" x14ac:dyDescent="0.25">
      <c r="A79" s="191" t="s">
        <v>1488</v>
      </c>
    </row>
    <row r="80" spans="1:7" x14ac:dyDescent="0.25">
      <c r="A80" s="14" t="s">
        <v>1486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topLeftCell="A16" workbookViewId="0">
      <selection activeCell="G21" sqref="G21"/>
    </sheetView>
  </sheetViews>
  <sheetFormatPr defaultRowHeight="15" x14ac:dyDescent="0.25"/>
  <cols>
    <col min="1" max="1" width="11.5703125" customWidth="1"/>
    <col min="5" max="5" width="12.7109375" bestFit="1" customWidth="1"/>
  </cols>
  <sheetData>
    <row r="1" spans="1:7" x14ac:dyDescent="0.25">
      <c r="A1" s="14"/>
      <c r="B1" s="14"/>
      <c r="C1" s="191" t="s">
        <v>1481</v>
      </c>
      <c r="D1" s="14"/>
      <c r="E1" s="14"/>
      <c r="F1" s="14"/>
      <c r="G1" s="14"/>
    </row>
    <row r="2" spans="1:7" x14ac:dyDescent="0.25">
      <c r="A2" s="14" t="s">
        <v>1439</v>
      </c>
      <c r="B2" s="14"/>
      <c r="C2" s="14"/>
      <c r="D2" s="14"/>
      <c r="E2" s="14" t="s">
        <v>1440</v>
      </c>
      <c r="F2" s="14"/>
      <c r="G2" s="14"/>
    </row>
    <row r="3" spans="1:7" x14ac:dyDescent="0.25">
      <c r="A3" s="14"/>
      <c r="B3" s="14"/>
      <c r="C3" s="14"/>
      <c r="D3" s="14"/>
      <c r="E3" s="14"/>
      <c r="F3" s="14"/>
      <c r="G3" s="14"/>
    </row>
    <row r="4" spans="1:7" x14ac:dyDescent="0.25">
      <c r="A4" s="14"/>
      <c r="B4" s="14"/>
      <c r="C4" s="14"/>
      <c r="D4" s="14"/>
      <c r="E4" s="14"/>
      <c r="F4" s="14"/>
      <c r="G4" s="14"/>
    </row>
    <row r="5" spans="1:7" x14ac:dyDescent="0.25">
      <c r="A5" s="14"/>
      <c r="B5" s="14"/>
      <c r="C5" s="14"/>
      <c r="D5" s="14"/>
      <c r="E5" s="14"/>
      <c r="F5" s="14"/>
      <c r="G5" s="14"/>
    </row>
    <row r="6" spans="1:7" x14ac:dyDescent="0.25">
      <c r="A6" s="14" t="s">
        <v>1450</v>
      </c>
      <c r="B6" s="14"/>
      <c r="C6" s="194">
        <v>139</v>
      </c>
      <c r="D6" s="14"/>
      <c r="E6" s="14" t="s">
        <v>1525</v>
      </c>
      <c r="F6" s="14"/>
      <c r="G6" s="194">
        <f>C6+C9</f>
        <v>147</v>
      </c>
    </row>
    <row r="7" spans="1:7" x14ac:dyDescent="0.25">
      <c r="A7" s="14" t="s">
        <v>1276</v>
      </c>
      <c r="B7" s="195">
        <v>0.125</v>
      </c>
      <c r="C7" s="194">
        <f>C6*B7</f>
        <v>17.375</v>
      </c>
      <c r="D7" s="14"/>
      <c r="E7" s="14" t="s">
        <v>1276</v>
      </c>
      <c r="F7" s="193">
        <v>0</v>
      </c>
      <c r="G7" s="14">
        <f>G6*F7</f>
        <v>0</v>
      </c>
    </row>
    <row r="8" spans="1:7" x14ac:dyDescent="0.25">
      <c r="A8" s="14" t="s">
        <v>1275</v>
      </c>
      <c r="B8" s="193">
        <v>0.02</v>
      </c>
      <c r="C8" s="194">
        <f>(C6+C7)*B8</f>
        <v>3.1274999999999999</v>
      </c>
      <c r="D8" s="14"/>
      <c r="E8" s="14" t="s">
        <v>1280</v>
      </c>
      <c r="F8" s="193">
        <v>0.12</v>
      </c>
      <c r="G8" s="14">
        <f>(G6+G7)*F8</f>
        <v>17.64</v>
      </c>
    </row>
    <row r="9" spans="1:7" x14ac:dyDescent="0.25">
      <c r="A9" s="14" t="s">
        <v>1454</v>
      </c>
      <c r="B9" s="193"/>
      <c r="C9" s="194">
        <v>8</v>
      </c>
      <c r="D9" s="14"/>
      <c r="E9" s="14" t="s">
        <v>1454</v>
      </c>
      <c r="F9" s="193"/>
      <c r="G9" s="14">
        <v>0</v>
      </c>
    </row>
    <row r="10" spans="1:7" x14ac:dyDescent="0.25">
      <c r="A10" s="14" t="s">
        <v>1302</v>
      </c>
      <c r="B10" s="14"/>
      <c r="C10" s="194">
        <f>SUM(C6:C9)</f>
        <v>167.5025</v>
      </c>
      <c r="D10" s="14"/>
      <c r="E10" s="14" t="s">
        <v>1302</v>
      </c>
      <c r="F10" s="14"/>
      <c r="G10" s="14">
        <f>SUM(G6:G9)</f>
        <v>164.64</v>
      </c>
    </row>
    <row r="11" spans="1:7" x14ac:dyDescent="0.25">
      <c r="A11" s="14" t="s">
        <v>1455</v>
      </c>
      <c r="B11" s="14"/>
      <c r="C11" s="194">
        <v>0</v>
      </c>
      <c r="D11" s="14"/>
      <c r="E11" s="14" t="s">
        <v>1455</v>
      </c>
      <c r="F11" s="14"/>
      <c r="G11" s="14">
        <f>-G8</f>
        <v>-17.64</v>
      </c>
    </row>
    <row r="12" spans="1:7" x14ac:dyDescent="0.25">
      <c r="A12" s="14" t="s">
        <v>1266</v>
      </c>
      <c r="B12" s="14"/>
      <c r="C12" s="196">
        <f>C10+C11</f>
        <v>167.5025</v>
      </c>
      <c r="D12" s="14"/>
      <c r="E12" s="14" t="s">
        <v>1266</v>
      </c>
      <c r="F12" s="14"/>
      <c r="G12" s="191">
        <f>G10+G11</f>
        <v>147</v>
      </c>
    </row>
    <row r="15" spans="1:7" x14ac:dyDescent="0.25">
      <c r="A15" s="14"/>
      <c r="B15" s="14"/>
      <c r="C15" s="191" t="s">
        <v>1487</v>
      </c>
      <c r="D15" s="14"/>
      <c r="E15" s="14"/>
      <c r="F15" s="14"/>
      <c r="G15" s="14"/>
    </row>
    <row r="16" spans="1:7" x14ac:dyDescent="0.25">
      <c r="A16" s="14" t="s">
        <v>1439</v>
      </c>
      <c r="B16" s="14"/>
      <c r="C16" s="14"/>
      <c r="D16" s="14"/>
      <c r="E16" s="14" t="s">
        <v>1440</v>
      </c>
      <c r="F16" s="14"/>
      <c r="G16" s="14"/>
    </row>
    <row r="17" spans="1:7" x14ac:dyDescent="0.25">
      <c r="A17" s="14"/>
      <c r="B17" s="14"/>
      <c r="C17" s="14"/>
      <c r="D17" s="14"/>
      <c r="E17" s="14"/>
      <c r="F17" s="14"/>
      <c r="G17" s="14"/>
    </row>
    <row r="18" spans="1:7" x14ac:dyDescent="0.25">
      <c r="A18" s="14"/>
      <c r="B18" s="14"/>
      <c r="C18" s="14"/>
      <c r="D18" s="14"/>
      <c r="E18" s="14"/>
      <c r="F18" s="14"/>
      <c r="G18" s="14"/>
    </row>
    <row r="19" spans="1:7" x14ac:dyDescent="0.25">
      <c r="A19" s="14"/>
      <c r="B19" s="14"/>
      <c r="C19" s="14"/>
      <c r="D19" s="14"/>
      <c r="E19" s="14"/>
      <c r="F19" s="14"/>
      <c r="G19" s="14"/>
    </row>
    <row r="20" spans="1:7" x14ac:dyDescent="0.25">
      <c r="A20" s="14" t="s">
        <v>1450</v>
      </c>
      <c r="B20" s="14"/>
      <c r="C20" s="194">
        <v>139</v>
      </c>
      <c r="D20" s="14"/>
      <c r="E20" s="14" t="s">
        <v>1525</v>
      </c>
      <c r="F20" s="14"/>
      <c r="G20" s="194">
        <f>C20+C23</f>
        <v>142</v>
      </c>
    </row>
    <row r="21" spans="1:7" x14ac:dyDescent="0.25">
      <c r="A21" s="14" t="s">
        <v>1276</v>
      </c>
      <c r="B21" s="195">
        <v>0.125</v>
      </c>
      <c r="C21" s="194">
        <f>C20*B21</f>
        <v>17.375</v>
      </c>
      <c r="D21" s="14"/>
      <c r="E21" s="14" t="s">
        <v>1276</v>
      </c>
      <c r="F21" s="193">
        <v>0</v>
      </c>
      <c r="G21" s="14">
        <f>G20*F21</f>
        <v>0</v>
      </c>
    </row>
    <row r="22" spans="1:7" x14ac:dyDescent="0.25">
      <c r="A22" s="14" t="s">
        <v>1277</v>
      </c>
      <c r="B22" s="198">
        <v>5.5E-2</v>
      </c>
      <c r="C22" s="194">
        <f>(C20+C21)*B22</f>
        <v>8.6006250000000009</v>
      </c>
      <c r="D22" s="14"/>
      <c r="E22" s="14" t="s">
        <v>1453</v>
      </c>
      <c r="F22" s="198">
        <v>0.12</v>
      </c>
      <c r="G22" s="14">
        <f>(G20+G21)*F22</f>
        <v>17.04</v>
      </c>
    </row>
    <row r="23" spans="1:7" x14ac:dyDescent="0.25">
      <c r="A23" s="14" t="s">
        <v>1454</v>
      </c>
      <c r="B23" s="193"/>
      <c r="C23" s="194">
        <v>3</v>
      </c>
      <c r="D23" s="14"/>
      <c r="E23" s="14" t="s">
        <v>1454</v>
      </c>
      <c r="F23" s="193"/>
      <c r="G23" s="14">
        <v>3</v>
      </c>
    </row>
    <row r="24" spans="1:7" x14ac:dyDescent="0.25">
      <c r="A24" s="14" t="s">
        <v>1302</v>
      </c>
      <c r="B24" s="14"/>
      <c r="C24" s="194">
        <f>SUM(C20:C23)</f>
        <v>167.97562500000001</v>
      </c>
      <c r="D24" s="14"/>
      <c r="E24" s="14" t="s">
        <v>1302</v>
      </c>
      <c r="F24" s="14"/>
      <c r="G24" s="14">
        <f>SUM(G20:G23)</f>
        <v>162.04</v>
      </c>
    </row>
    <row r="25" spans="1:7" x14ac:dyDescent="0.25">
      <c r="A25" s="14" t="s">
        <v>1455</v>
      </c>
      <c r="B25" s="14"/>
      <c r="C25" s="194">
        <f>C21+C22</f>
        <v>25.975625000000001</v>
      </c>
      <c r="D25" s="14"/>
      <c r="E25" s="14" t="s">
        <v>1455</v>
      </c>
      <c r="F25" s="14"/>
      <c r="G25" s="14">
        <f>-G22</f>
        <v>-17.04</v>
      </c>
    </row>
    <row r="26" spans="1:7" x14ac:dyDescent="0.25">
      <c r="A26" s="14" t="s">
        <v>1266</v>
      </c>
      <c r="B26" s="14"/>
      <c r="C26" s="196">
        <f>C24-C25</f>
        <v>142</v>
      </c>
      <c r="D26" s="14"/>
      <c r="E26" s="14" t="s">
        <v>1266</v>
      </c>
      <c r="F26" s="14"/>
      <c r="G26" s="191">
        <f>G24+G25</f>
        <v>145</v>
      </c>
    </row>
    <row r="28" spans="1:7" ht="30" x14ac:dyDescent="0.25">
      <c r="A28" s="197" t="s">
        <v>1485</v>
      </c>
      <c r="C28" s="194">
        <f>C12-C26</f>
        <v>25.502499999999998</v>
      </c>
      <c r="G28">
        <f>G12-G26</f>
        <v>2</v>
      </c>
    </row>
    <row r="30" spans="1:7" x14ac:dyDescent="0.25">
      <c r="A30" s="191" t="s">
        <v>1488</v>
      </c>
    </row>
    <row r="31" spans="1:7" x14ac:dyDescent="0.25">
      <c r="A31" s="14" t="s">
        <v>1486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35"/>
  <sheetViews>
    <sheetView zoomScaleNormal="100" workbookViewId="0">
      <selection activeCell="J15" sqref="J15"/>
    </sheetView>
  </sheetViews>
  <sheetFormatPr defaultRowHeight="15" x14ac:dyDescent="0.25"/>
  <cols>
    <col min="1" max="1" width="12.28515625" customWidth="1"/>
    <col min="5" max="5" width="18.28515625" bestFit="1" customWidth="1"/>
  </cols>
  <sheetData>
    <row r="1" spans="1:7" x14ac:dyDescent="0.25">
      <c r="A1" s="14"/>
      <c r="B1" s="14"/>
      <c r="C1" s="191" t="s">
        <v>1489</v>
      </c>
      <c r="D1" s="14"/>
      <c r="E1" s="14"/>
      <c r="F1" s="14"/>
      <c r="G1" s="14"/>
    </row>
    <row r="2" spans="1:7" x14ac:dyDescent="0.25">
      <c r="A2" s="14" t="s">
        <v>1439</v>
      </c>
      <c r="B2" s="14"/>
      <c r="C2" s="14"/>
      <c r="D2" s="14"/>
      <c r="E2" s="14" t="s">
        <v>1440</v>
      </c>
      <c r="F2" s="14"/>
      <c r="G2" s="14"/>
    </row>
    <row r="3" spans="1:7" x14ac:dyDescent="0.25">
      <c r="A3" s="14"/>
      <c r="B3" s="14"/>
      <c r="C3" s="14"/>
      <c r="D3" s="14"/>
      <c r="E3" s="14"/>
      <c r="F3" s="14"/>
      <c r="G3" s="14"/>
    </row>
    <row r="4" spans="1:7" x14ac:dyDescent="0.25">
      <c r="A4" s="14"/>
      <c r="B4" s="14" t="s">
        <v>1493</v>
      </c>
      <c r="C4" s="14"/>
      <c r="D4" s="14"/>
      <c r="E4" s="14"/>
      <c r="F4" s="14"/>
      <c r="G4" s="14"/>
    </row>
    <row r="5" spans="1:7" x14ac:dyDescent="0.25">
      <c r="A5" s="14"/>
      <c r="B5" s="14"/>
      <c r="C5" s="14"/>
      <c r="D5" s="14"/>
      <c r="E5" s="14"/>
      <c r="F5" s="14"/>
      <c r="G5" s="14"/>
    </row>
    <row r="6" spans="1:7" x14ac:dyDescent="0.25">
      <c r="A6" s="14" t="s">
        <v>1450</v>
      </c>
      <c r="B6" s="14"/>
      <c r="C6" s="194">
        <v>443</v>
      </c>
      <c r="D6" s="14"/>
      <c r="E6" s="14" t="s">
        <v>1526</v>
      </c>
      <c r="F6" s="14"/>
      <c r="G6" s="194">
        <f>C6+C9</f>
        <v>451</v>
      </c>
    </row>
    <row r="7" spans="1:7" x14ac:dyDescent="0.25">
      <c r="A7" s="14" t="s">
        <v>1276</v>
      </c>
      <c r="B7" s="195">
        <v>0.125</v>
      </c>
      <c r="C7" s="194">
        <f>C6*B7</f>
        <v>55.375</v>
      </c>
      <c r="D7" s="14"/>
      <c r="E7" s="14" t="s">
        <v>1276</v>
      </c>
      <c r="F7" s="193">
        <v>0</v>
      </c>
      <c r="G7" s="14">
        <f>G6*F7</f>
        <v>0</v>
      </c>
    </row>
    <row r="8" spans="1:7" x14ac:dyDescent="0.25">
      <c r="A8" s="14" t="s">
        <v>1275</v>
      </c>
      <c r="B8" s="193">
        <v>0.02</v>
      </c>
      <c r="C8" s="194">
        <f>(C6+C7)*B8</f>
        <v>9.9674999999999994</v>
      </c>
      <c r="D8" s="14"/>
      <c r="E8" s="14" t="s">
        <v>1280</v>
      </c>
      <c r="F8" s="193">
        <v>0.12</v>
      </c>
      <c r="G8" s="194">
        <f>(G6+G7)*F8</f>
        <v>54.12</v>
      </c>
    </row>
    <row r="9" spans="1:7" x14ac:dyDescent="0.25">
      <c r="A9" s="14" t="s">
        <v>1454</v>
      </c>
      <c r="B9" s="193"/>
      <c r="C9" s="194">
        <v>8</v>
      </c>
      <c r="D9" s="14"/>
      <c r="E9" s="14" t="s">
        <v>1454</v>
      </c>
      <c r="F9" s="193"/>
      <c r="G9" s="194">
        <v>0</v>
      </c>
    </row>
    <row r="10" spans="1:7" x14ac:dyDescent="0.25">
      <c r="A10" s="14" t="s">
        <v>1302</v>
      </c>
      <c r="B10" s="14"/>
      <c r="C10" s="194">
        <f>SUM(C6:C9)</f>
        <v>516.34249999999997</v>
      </c>
      <c r="D10" s="14"/>
      <c r="E10" s="14" t="s">
        <v>1302</v>
      </c>
      <c r="F10" s="14"/>
      <c r="G10" s="194">
        <f>SUM(G6:G9)</f>
        <v>505.12</v>
      </c>
    </row>
    <row r="11" spans="1:7" x14ac:dyDescent="0.25">
      <c r="A11" s="14" t="s">
        <v>1455</v>
      </c>
      <c r="B11" s="14"/>
      <c r="C11" s="194">
        <v>0</v>
      </c>
      <c r="D11" s="14"/>
      <c r="E11" s="14" t="s">
        <v>1455</v>
      </c>
      <c r="F11" s="14"/>
      <c r="G11" s="194">
        <f>-G8</f>
        <v>-54.12</v>
      </c>
    </row>
    <row r="12" spans="1:7" x14ac:dyDescent="0.25">
      <c r="A12" s="14" t="s">
        <v>1266</v>
      </c>
      <c r="B12" s="14"/>
      <c r="C12" s="196">
        <f>C10+C11</f>
        <v>516.34249999999997</v>
      </c>
      <c r="D12" s="14"/>
      <c r="E12" s="14" t="s">
        <v>1266</v>
      </c>
      <c r="F12" s="14"/>
      <c r="G12" s="196">
        <f>G10+G11</f>
        <v>451</v>
      </c>
    </row>
    <row r="14" spans="1:7" s="14" customFormat="1" x14ac:dyDescent="0.25"/>
    <row r="15" spans="1:7" s="14" customFormat="1" x14ac:dyDescent="0.25"/>
    <row r="17" spans="1:7" x14ac:dyDescent="0.25">
      <c r="A17" t="s">
        <v>1490</v>
      </c>
      <c r="E17" s="140" t="s">
        <v>1527</v>
      </c>
    </row>
    <row r="19" spans="1:7" x14ac:dyDescent="0.25">
      <c r="A19" s="14" t="s">
        <v>1494</v>
      </c>
      <c r="B19" s="14"/>
      <c r="C19" s="14"/>
      <c r="D19" s="14"/>
      <c r="E19" s="14" t="s">
        <v>1440</v>
      </c>
      <c r="F19" s="14"/>
      <c r="G19" s="14"/>
    </row>
    <row r="20" spans="1:7" x14ac:dyDescent="0.25">
      <c r="A20" s="14"/>
      <c r="B20" s="14"/>
      <c r="C20" s="14"/>
      <c r="D20" s="14"/>
      <c r="E20" s="14"/>
      <c r="F20" s="14"/>
      <c r="G20" s="14"/>
    </row>
    <row r="21" spans="1:7" x14ac:dyDescent="0.25">
      <c r="A21" s="14" t="s">
        <v>1450</v>
      </c>
      <c r="B21" s="14"/>
      <c r="C21" s="194">
        <v>451</v>
      </c>
      <c r="D21" s="14"/>
      <c r="E21" s="14" t="s">
        <v>1450</v>
      </c>
      <c r="F21" s="14"/>
      <c r="G21" s="194">
        <f>C21+C24</f>
        <v>451</v>
      </c>
    </row>
    <row r="22" spans="1:7" x14ac:dyDescent="0.25">
      <c r="A22" s="14" t="s">
        <v>1276</v>
      </c>
      <c r="B22" s="195">
        <v>0.125</v>
      </c>
      <c r="C22" s="194">
        <f>C21*B22</f>
        <v>56.375</v>
      </c>
      <c r="D22" s="14"/>
      <c r="E22" s="14" t="s">
        <v>1276</v>
      </c>
      <c r="F22" s="193">
        <v>0</v>
      </c>
      <c r="G22" s="14">
        <f>G21*F22</f>
        <v>0</v>
      </c>
    </row>
    <row r="23" spans="1:7" x14ac:dyDescent="0.25">
      <c r="A23" s="14" t="s">
        <v>1277</v>
      </c>
      <c r="B23" s="193">
        <v>0.04</v>
      </c>
      <c r="C23" s="194">
        <f>(C21+C22)*B23</f>
        <v>20.295000000000002</v>
      </c>
      <c r="D23" s="14"/>
      <c r="E23" s="14" t="s">
        <v>1280</v>
      </c>
      <c r="F23" s="193">
        <v>0.12</v>
      </c>
      <c r="G23" s="194">
        <f>(G21+G22)*F23</f>
        <v>54.12</v>
      </c>
    </row>
    <row r="24" spans="1:7" x14ac:dyDescent="0.25">
      <c r="A24" s="14" t="s">
        <v>1454</v>
      </c>
      <c r="B24" s="193"/>
      <c r="C24" s="194">
        <v>0</v>
      </c>
      <c r="D24" s="14"/>
      <c r="E24" s="14" t="s">
        <v>1454</v>
      </c>
      <c r="F24" s="193"/>
      <c r="G24" s="194">
        <v>0</v>
      </c>
    </row>
    <row r="25" spans="1:7" x14ac:dyDescent="0.25">
      <c r="A25" s="14" t="s">
        <v>1302</v>
      </c>
      <c r="B25" s="14"/>
      <c r="C25" s="194">
        <f>SUM(C21:C24)</f>
        <v>527.66999999999996</v>
      </c>
      <c r="D25" s="14"/>
      <c r="E25" s="14" t="s">
        <v>1302</v>
      </c>
      <c r="F25" s="14"/>
      <c r="G25" s="194">
        <f>SUM(G21:G24)</f>
        <v>505.12</v>
      </c>
    </row>
    <row r="26" spans="1:7" x14ac:dyDescent="0.25">
      <c r="A26" s="14" t="s">
        <v>1455</v>
      </c>
      <c r="B26" s="14"/>
      <c r="C26" s="194">
        <f>C23</f>
        <v>20.295000000000002</v>
      </c>
      <c r="D26" s="14"/>
      <c r="E26" s="14" t="s">
        <v>1455</v>
      </c>
      <c r="F26" s="14"/>
      <c r="G26" s="194">
        <f>G23</f>
        <v>54.12</v>
      </c>
    </row>
    <row r="27" spans="1:7" x14ac:dyDescent="0.25">
      <c r="A27" s="14" t="s">
        <v>1266</v>
      </c>
      <c r="B27" s="14"/>
      <c r="C27" s="196">
        <f>C25-C26</f>
        <v>507.37499999999994</v>
      </c>
      <c r="D27" s="14"/>
      <c r="E27" s="14" t="s">
        <v>1266</v>
      </c>
      <c r="F27" s="14"/>
      <c r="G27" s="196">
        <f>G25-G26</f>
        <v>451</v>
      </c>
    </row>
    <row r="30" spans="1:7" ht="30" x14ac:dyDescent="0.25">
      <c r="A30" s="197" t="s">
        <v>1485</v>
      </c>
      <c r="C30" s="194">
        <f>C12-C27</f>
        <v>8.9675000000000296</v>
      </c>
      <c r="F30" s="194"/>
      <c r="G30" s="194">
        <f>G12-G27</f>
        <v>0</v>
      </c>
    </row>
    <row r="31" spans="1:7" x14ac:dyDescent="0.25">
      <c r="A31" s="14"/>
    </row>
    <row r="34" spans="1:1" x14ac:dyDescent="0.25">
      <c r="A34" t="s">
        <v>1491</v>
      </c>
    </row>
    <row r="35" spans="1:1" x14ac:dyDescent="0.25">
      <c r="A35" t="s">
        <v>1492</v>
      </c>
    </row>
  </sheetData>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31"/>
  <sheetViews>
    <sheetView topLeftCell="C1" zoomScale="106" zoomScaleNormal="106" workbookViewId="0">
      <selection activeCell="N25" sqref="N25"/>
    </sheetView>
  </sheetViews>
  <sheetFormatPr defaultRowHeight="15" x14ac:dyDescent="0.25"/>
  <cols>
    <col min="7" max="7" width="11.42578125" customWidth="1"/>
    <col min="10" max="10" width="13.140625" customWidth="1"/>
    <col min="13" max="13" width="11.7109375" customWidth="1"/>
    <col min="15" max="15" width="22.42578125" bestFit="1" customWidth="1"/>
    <col min="18" max="18" width="11.85546875" bestFit="1" customWidth="1"/>
  </cols>
  <sheetData>
    <row r="1" spans="1:18" x14ac:dyDescent="0.25">
      <c r="A1" t="s">
        <v>1495</v>
      </c>
      <c r="J1" t="s">
        <v>1496</v>
      </c>
    </row>
    <row r="3" spans="1:18" x14ac:dyDescent="0.25">
      <c r="A3" s="14" t="s">
        <v>1498</v>
      </c>
      <c r="B3" s="14"/>
      <c r="C3" s="14"/>
      <c r="D3" s="14"/>
      <c r="E3" s="14" t="s">
        <v>1440</v>
      </c>
      <c r="F3" s="14"/>
      <c r="G3" s="14"/>
      <c r="J3" t="s">
        <v>1499</v>
      </c>
      <c r="O3" t="s">
        <v>1440</v>
      </c>
    </row>
    <row r="4" spans="1:18" x14ac:dyDescent="0.25">
      <c r="A4" s="14"/>
      <c r="B4" s="14"/>
      <c r="C4" s="14"/>
      <c r="D4" s="14"/>
      <c r="E4" s="14"/>
      <c r="F4" s="14"/>
      <c r="G4" s="14"/>
    </row>
    <row r="5" spans="1:18" x14ac:dyDescent="0.25">
      <c r="A5" s="14" t="s">
        <v>1450</v>
      </c>
      <c r="B5" s="14"/>
      <c r="C5" s="194">
        <v>1594.98</v>
      </c>
      <c r="D5" s="14"/>
      <c r="E5" s="14" t="s">
        <v>1450</v>
      </c>
      <c r="F5" s="14"/>
      <c r="G5" s="14">
        <v>1594.98</v>
      </c>
      <c r="J5" t="s">
        <v>1502</v>
      </c>
      <c r="L5">
        <v>21</v>
      </c>
      <c r="M5" t="s">
        <v>1497</v>
      </c>
      <c r="O5" s="14" t="s">
        <v>1502</v>
      </c>
      <c r="P5" s="14"/>
      <c r="Q5" s="14">
        <v>21</v>
      </c>
      <c r="R5" s="14" t="s">
        <v>1497</v>
      </c>
    </row>
    <row r="6" spans="1:18" x14ac:dyDescent="0.25">
      <c r="A6" s="14" t="s">
        <v>1276</v>
      </c>
      <c r="B6" s="195">
        <v>0.125</v>
      </c>
      <c r="C6" s="194">
        <f>C5*B6</f>
        <v>199.3725</v>
      </c>
      <c r="D6" s="14"/>
      <c r="E6" s="14" t="s">
        <v>1276</v>
      </c>
      <c r="F6" s="193">
        <v>0</v>
      </c>
      <c r="G6" s="14">
        <f>G5*F6</f>
        <v>0</v>
      </c>
      <c r="J6" t="s">
        <v>1500</v>
      </c>
      <c r="L6" s="194">
        <v>75.08</v>
      </c>
      <c r="M6" t="s">
        <v>1508</v>
      </c>
      <c r="O6" s="14" t="s">
        <v>1500</v>
      </c>
      <c r="P6" s="14"/>
      <c r="Q6" s="194">
        <v>75.08</v>
      </c>
      <c r="R6" s="14" t="s">
        <v>1508</v>
      </c>
    </row>
    <row r="7" spans="1:18" x14ac:dyDescent="0.25">
      <c r="A7" s="14" t="s">
        <v>1275</v>
      </c>
      <c r="B7" s="193">
        <v>0.02</v>
      </c>
      <c r="C7" s="194">
        <f>(C5+C6)*B7</f>
        <v>35.887050000000002</v>
      </c>
      <c r="D7" s="14"/>
      <c r="E7" s="14" t="s">
        <v>1280</v>
      </c>
      <c r="F7" s="193">
        <v>0.12</v>
      </c>
      <c r="G7" s="194">
        <f>(G5+G6)*F7</f>
        <v>191.39759999999998</v>
      </c>
      <c r="J7" t="s">
        <v>1501</v>
      </c>
      <c r="L7" s="194">
        <f>L5*L6</f>
        <v>1576.68</v>
      </c>
      <c r="O7" s="14" t="s">
        <v>1501</v>
      </c>
      <c r="P7" s="14"/>
      <c r="Q7" s="194">
        <f>Q5*Q6</f>
        <v>1576.68</v>
      </c>
      <c r="R7" s="14"/>
    </row>
    <row r="8" spans="1:18" x14ac:dyDescent="0.25">
      <c r="A8" s="14" t="s">
        <v>1454</v>
      </c>
      <c r="B8" s="193"/>
      <c r="C8" s="194">
        <v>12</v>
      </c>
      <c r="D8" s="14"/>
      <c r="E8" s="14" t="s">
        <v>1454</v>
      </c>
      <c r="F8" s="193"/>
      <c r="G8" s="194">
        <v>12</v>
      </c>
      <c r="J8" t="s">
        <v>1503</v>
      </c>
      <c r="K8" s="193">
        <v>0.01</v>
      </c>
      <c r="L8" s="194">
        <f>L7*K8</f>
        <v>15.766800000000002</v>
      </c>
      <c r="O8" s="14" t="s">
        <v>1503</v>
      </c>
      <c r="P8" s="193">
        <v>0.01</v>
      </c>
      <c r="Q8" s="194">
        <f>Q7*P8</f>
        <v>15.766800000000002</v>
      </c>
      <c r="R8" s="14"/>
    </row>
    <row r="9" spans="1:18" x14ac:dyDescent="0.25">
      <c r="A9" s="14" t="s">
        <v>1302</v>
      </c>
      <c r="B9" s="14"/>
      <c r="C9" s="194">
        <f>SUM(C5:C8)</f>
        <v>1842.23955</v>
      </c>
      <c r="D9" s="14"/>
      <c r="E9" s="14" t="s">
        <v>1302</v>
      </c>
      <c r="F9" s="14"/>
      <c r="G9" s="194">
        <f>SUM(G5:G8)</f>
        <v>1798.3776</v>
      </c>
      <c r="J9" t="s">
        <v>1504</v>
      </c>
      <c r="L9" s="194">
        <f>L7+L8</f>
        <v>1592.4468000000002</v>
      </c>
      <c r="O9" s="14" t="s">
        <v>1504</v>
      </c>
      <c r="P9" s="14"/>
      <c r="Q9" s="194">
        <f>Q7+Q8</f>
        <v>1592.4468000000002</v>
      </c>
      <c r="R9" s="14"/>
    </row>
    <row r="10" spans="1:18" x14ac:dyDescent="0.25">
      <c r="A10" s="14" t="s">
        <v>1455</v>
      </c>
      <c r="B10" s="14"/>
      <c r="C10" s="194"/>
      <c r="D10" s="14"/>
      <c r="E10" s="14" t="s">
        <v>1455</v>
      </c>
      <c r="F10" s="14"/>
      <c r="G10" s="194">
        <f>-G7</f>
        <v>-191.39759999999998</v>
      </c>
      <c r="J10" t="s">
        <v>1412</v>
      </c>
      <c r="K10" s="195">
        <v>7.4999999999999997E-2</v>
      </c>
      <c r="L10" s="194">
        <f>L9*K10</f>
        <v>119.43351000000001</v>
      </c>
      <c r="O10" s="14" t="s">
        <v>1412</v>
      </c>
      <c r="P10" s="195">
        <v>7.4999999999999997E-2</v>
      </c>
      <c r="Q10" s="194">
        <f>Q9*P10</f>
        <v>119.43351000000001</v>
      </c>
      <c r="R10" s="14"/>
    </row>
    <row r="11" spans="1:18" x14ac:dyDescent="0.25">
      <c r="A11" s="14" t="s">
        <v>1266</v>
      </c>
      <c r="B11" s="14"/>
      <c r="C11" s="196">
        <f>C9+C10</f>
        <v>1842.23955</v>
      </c>
      <c r="D11" s="14"/>
      <c r="E11" s="14" t="s">
        <v>1266</v>
      </c>
      <c r="F11" s="14"/>
      <c r="G11" s="196">
        <f>G9+G10</f>
        <v>1606.98</v>
      </c>
      <c r="J11" t="s">
        <v>1505</v>
      </c>
      <c r="K11" s="195">
        <v>0.104</v>
      </c>
      <c r="L11" s="194">
        <f>(L9+L10)*K11</f>
        <v>178.03555224000002</v>
      </c>
      <c r="O11" s="14" t="s">
        <v>1280</v>
      </c>
      <c r="P11" s="195">
        <v>0.12</v>
      </c>
      <c r="Q11" s="194">
        <f>(Q9+Q10)*P11</f>
        <v>205.42563720000001</v>
      </c>
      <c r="R11" s="14"/>
    </row>
    <row r="12" spans="1:18" x14ac:dyDescent="0.25">
      <c r="J12" t="s">
        <v>1305</v>
      </c>
      <c r="K12" s="193">
        <v>0.04</v>
      </c>
      <c r="L12" s="194">
        <f>(L10+L11)*K12</f>
        <v>11.898762489600001</v>
      </c>
      <c r="O12" s="14" t="s">
        <v>1305</v>
      </c>
      <c r="P12" s="193">
        <v>0</v>
      </c>
      <c r="Q12" s="194">
        <f>(Q10+Q11)*P12</f>
        <v>0</v>
      </c>
      <c r="R12" s="14"/>
    </row>
    <row r="13" spans="1:18" x14ac:dyDescent="0.25">
      <c r="F13" s="194">
        <f>C11-G11</f>
        <v>235.25954999999999</v>
      </c>
      <c r="J13" t="s">
        <v>1302</v>
      </c>
      <c r="L13" s="194">
        <f>L9+L10+L11+L12</f>
        <v>1901.8146247296002</v>
      </c>
      <c r="O13" s="14" t="s">
        <v>1302</v>
      </c>
      <c r="P13" s="14"/>
      <c r="Q13" s="194">
        <f>Q9+Q10+Q11+Q12</f>
        <v>1917.3059472000002</v>
      </c>
      <c r="R13" s="14"/>
    </row>
    <row r="14" spans="1:18" x14ac:dyDescent="0.25">
      <c r="J14" t="s">
        <v>1506</v>
      </c>
      <c r="L14" s="194">
        <f>-L8</f>
        <v>-15.766800000000002</v>
      </c>
      <c r="O14" s="14" t="s">
        <v>1506</v>
      </c>
      <c r="P14" s="14"/>
      <c r="Q14" s="194">
        <f>-Q8</f>
        <v>-15.766800000000002</v>
      </c>
      <c r="R14" s="14"/>
    </row>
    <row r="15" spans="1:18" s="14" customFormat="1" x14ac:dyDescent="0.25">
      <c r="J15" s="14" t="s">
        <v>1509</v>
      </c>
      <c r="L15" s="194">
        <v>0</v>
      </c>
      <c r="O15" s="14" t="s">
        <v>1509</v>
      </c>
      <c r="Q15" s="194">
        <f>-Q11</f>
        <v>-205.42563720000001</v>
      </c>
    </row>
    <row r="16" spans="1:18" x14ac:dyDescent="0.25">
      <c r="J16" t="s">
        <v>1302</v>
      </c>
      <c r="L16" s="194">
        <f>L13+L14+L15</f>
        <v>1886.0478247296001</v>
      </c>
      <c r="O16" s="14" t="s">
        <v>1302</v>
      </c>
      <c r="P16" s="14"/>
      <c r="Q16" s="194">
        <f>Q13+Q14+Q15</f>
        <v>1696.1135100000001</v>
      </c>
      <c r="R16" s="14"/>
    </row>
    <row r="17" spans="5:18" x14ac:dyDescent="0.25">
      <c r="J17" t="s">
        <v>1507</v>
      </c>
      <c r="L17">
        <v>20</v>
      </c>
      <c r="O17" s="14" t="s">
        <v>1507</v>
      </c>
      <c r="P17" s="14"/>
      <c r="Q17" s="14">
        <v>20</v>
      </c>
      <c r="R17" s="14"/>
    </row>
    <row r="18" spans="5:18" x14ac:dyDescent="0.25">
      <c r="L18" s="194">
        <f>L16+L17</f>
        <v>1906.0478247296001</v>
      </c>
      <c r="O18" s="14"/>
      <c r="P18" s="14"/>
      <c r="Q18" s="194">
        <f>Q16+Q17</f>
        <v>1716.1135100000001</v>
      </c>
      <c r="R18" s="14"/>
    </row>
    <row r="20" spans="5:18" x14ac:dyDescent="0.25">
      <c r="N20" s="194">
        <f>L18-Q18</f>
        <v>189.93431472959992</v>
      </c>
    </row>
    <row r="21" spans="5:18" x14ac:dyDescent="0.25">
      <c r="E21" s="194"/>
    </row>
    <row r="22" spans="5:18" x14ac:dyDescent="0.25">
      <c r="E22" s="194"/>
    </row>
    <row r="27" spans="5:18" x14ac:dyDescent="0.25">
      <c r="G27" s="4"/>
      <c r="H27" s="200" t="s">
        <v>1409</v>
      </c>
      <c r="I27" s="200" t="s">
        <v>1410</v>
      </c>
      <c r="J27" s="191" t="s">
        <v>1520</v>
      </c>
    </row>
    <row r="28" spans="5:18" x14ac:dyDescent="0.25">
      <c r="G28" s="200" t="s">
        <v>1518</v>
      </c>
      <c r="H28" s="199">
        <f>C11</f>
        <v>1842.23955</v>
      </c>
      <c r="I28" s="199">
        <f>L18</f>
        <v>1906.0478247296001</v>
      </c>
      <c r="J28" s="194">
        <f>I28-H28</f>
        <v>63.808274729600043</v>
      </c>
    </row>
    <row r="29" spans="5:18" x14ac:dyDescent="0.25">
      <c r="G29" s="200" t="s">
        <v>1519</v>
      </c>
      <c r="H29" s="199">
        <f>G11</f>
        <v>1606.98</v>
      </c>
      <c r="I29" s="199">
        <f>Q18</f>
        <v>1716.1135100000001</v>
      </c>
      <c r="J29" s="194">
        <f>I29-H29</f>
        <v>109.13351000000011</v>
      </c>
    </row>
    <row r="31" spans="5:18" x14ac:dyDescent="0.25">
      <c r="G31" s="191" t="s">
        <v>1521</v>
      </c>
      <c r="H31" s="194">
        <f>H28-H29</f>
        <v>235.25954999999999</v>
      </c>
      <c r="I31" s="194">
        <f>I28-I29</f>
        <v>189.93431472959992</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
  <sheetViews>
    <sheetView tabSelected="1" workbookViewId="0">
      <selection activeCell="O21" sqref="O21"/>
    </sheetView>
  </sheetViews>
  <sheetFormatPr defaultRowHeight="15" x14ac:dyDescent="0.25"/>
  <sheetData>
    <row r="1" spans="1:1" s="14" customFormat="1" x14ac:dyDescent="0.25">
      <c r="A1" s="191" t="s">
        <v>1512</v>
      </c>
    </row>
    <row r="2" spans="1:1" x14ac:dyDescent="0.25">
      <c r="A2" t="s">
        <v>1513</v>
      </c>
    </row>
    <row r="3" spans="1:1" x14ac:dyDescent="0.25">
      <c r="A3" t="s">
        <v>1510</v>
      </c>
    </row>
    <row r="4" spans="1:1" x14ac:dyDescent="0.25">
      <c r="A4" t="s">
        <v>1511</v>
      </c>
    </row>
    <row r="5" spans="1:1" x14ac:dyDescent="0.25">
      <c r="A5" t="s">
        <v>1523</v>
      </c>
    </row>
    <row r="6" spans="1:1" x14ac:dyDescent="0.25">
      <c r="A6" t="s">
        <v>1524</v>
      </c>
    </row>
    <row r="8" spans="1:1" x14ac:dyDescent="0.25">
      <c r="A8" s="191" t="s">
        <v>1514</v>
      </c>
    </row>
    <row r="9" spans="1:1" x14ac:dyDescent="0.25">
      <c r="A9" t="s">
        <v>1515</v>
      </c>
    </row>
    <row r="10" spans="1:1" x14ac:dyDescent="0.25">
      <c r="A10" t="s">
        <v>1516</v>
      </c>
    </row>
    <row r="11" spans="1:1" x14ac:dyDescent="0.25">
      <c r="A11" t="s">
        <v>1517</v>
      </c>
    </row>
    <row r="12" spans="1:1" x14ac:dyDescent="0.25">
      <c r="A12" t="s">
        <v>1522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LOCAL</vt:lpstr>
      <vt:lpstr>Local 1</vt:lpstr>
      <vt:lpstr>CPD - CST Benefits</vt:lpstr>
      <vt:lpstr>CPD-CST Ben</vt:lpstr>
      <vt:lpstr>CMB - CST Benefits</vt:lpstr>
      <vt:lpstr>ED Analysis</vt:lpstr>
      <vt:lpstr>IMPORT</vt:lpstr>
      <vt:lpstr>ImportFrt &amp;Cl.</vt:lpstr>
      <vt:lpstr>FRT</vt:lpstr>
      <vt:lpstr>RNCC</vt:lpstr>
      <vt:lpstr>Caustic</vt:lpstr>
      <vt:lpstr>sls</vt:lpstr>
      <vt:lpstr>Perfume local</vt:lpstr>
      <vt:lpstr>perfume local vs import</vt:lpstr>
      <vt:lpstr>Summary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 Gaikwad</dc:creator>
  <cp:lastModifiedBy>Riju  Mukherjee</cp:lastModifiedBy>
  <cp:lastPrinted>2016-10-03T05:06:01Z</cp:lastPrinted>
  <dcterms:created xsi:type="dcterms:W3CDTF">2016-08-05T08:57:10Z</dcterms:created>
  <dcterms:modified xsi:type="dcterms:W3CDTF">2017-04-11T07:01:11Z</dcterms:modified>
</cp:coreProperties>
</file>